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4.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workbookProtection workbookPassword="C93B" lockStructure="1"/>
  <bookViews>
    <workbookView xWindow="120" yWindow="195" windowWidth="20730" windowHeight="11700"/>
  </bookViews>
  <sheets>
    <sheet name="Saldo FAG-Umlagen" sheetId="23" r:id="rId1"/>
    <sheet name="Zuweisungen-Steuern-Umlagen" sheetId="16" r:id="rId2"/>
    <sheet name="Gemeindefinanzanalyse" sheetId="15" r:id="rId3"/>
    <sheet name="Veränd.Schlüsselz." sheetId="54" r:id="rId4"/>
    <sheet name="Kreissicht" sheetId="53" r:id="rId5"/>
    <sheet name="FAg-Orientierung 1718" sheetId="52" state="hidden" r:id="rId6"/>
    <sheet name="§ 12 - 2015" sheetId="39" state="hidden" r:id="rId7"/>
    <sheet name="§ 12 - 2016" sheetId="40" state="hidden" r:id="rId8"/>
    <sheet name="§ 12 - 2017" sheetId="41" state="hidden" r:id="rId9"/>
    <sheet name="§ 12 - 2018" sheetId="42" state="hidden" r:id="rId10"/>
    <sheet name="§ 13 - 2015" sheetId="43" state="hidden" r:id="rId11"/>
    <sheet name="§ 13 - 2016" sheetId="44" state="hidden" r:id="rId12"/>
    <sheet name="§ 13 - 2017" sheetId="45" state="hidden" r:id="rId13"/>
    <sheet name="§ 13 - 2018" sheetId="46" state="hidden" r:id="rId14"/>
    <sheet name="§ 15 II - 2015" sheetId="47" state="hidden" r:id="rId15"/>
    <sheet name="§ 15 II - 2016" sheetId="48" state="hidden" r:id="rId16"/>
    <sheet name="§ 15 II - 2017" sheetId="49" state="hidden" r:id="rId17"/>
    <sheet name="§ 15 II - 2018" sheetId="50" state="hidden" r:id="rId18"/>
    <sheet name="§ 15 IV - 2015" sheetId="51" state="hidden" r:id="rId19"/>
    <sheet name="§ 15 IV - 2016" sheetId="24" state="hidden" r:id="rId20"/>
    <sheet name="§ 15 IV - 2017" sheetId="25" state="hidden" r:id="rId21"/>
    <sheet name="§ 15 IV - 2018" sheetId="26" state="hidden" r:id="rId22"/>
    <sheet name="§ 17 - 2015" sheetId="27" state="hidden" r:id="rId23"/>
    <sheet name="§ 17 - 2016" sheetId="28" state="hidden" r:id="rId24"/>
    <sheet name="§ 17 - 2017" sheetId="29" state="hidden" r:id="rId25"/>
    <sheet name="§ 17 - 2018" sheetId="30" state="hidden" r:id="rId26"/>
    <sheet name="§ 18 - 2015" sheetId="31" state="hidden" r:id="rId27"/>
    <sheet name="§ 18 - 2016" sheetId="32" state="hidden" r:id="rId28"/>
    <sheet name="§ 18 - 2017" sheetId="33" state="hidden" r:id="rId29"/>
    <sheet name="§ 18 - 2018" sheetId="34" state="hidden" r:id="rId30"/>
    <sheet name="§ 23 - 2015" sheetId="35" state="hidden" r:id="rId31"/>
    <sheet name="§ 23 - 2016" sheetId="36" state="hidden" r:id="rId32"/>
    <sheet name="§ 23 - 2017" sheetId="37" state="hidden" r:id="rId33"/>
    <sheet name="§ 23 - 2018" sheetId="38" state="hidden" r:id="rId34"/>
    <sheet name="2007" sheetId="1" state="hidden" r:id="rId35"/>
    <sheet name="2008" sheetId="2" state="hidden" r:id="rId36"/>
    <sheet name="2009" sheetId="3" state="hidden" r:id="rId37"/>
    <sheet name="2010" sheetId="4" state="hidden" r:id="rId38"/>
    <sheet name="2011" sheetId="5" state="hidden" r:id="rId39"/>
    <sheet name="2012" sheetId="6" state="hidden" r:id="rId40"/>
    <sheet name="2013" sheetId="7" state="hidden" r:id="rId41"/>
    <sheet name="2014" sheetId="8" state="hidden" r:id="rId42"/>
    <sheet name="2015" sheetId="9" state="hidden" r:id="rId43"/>
    <sheet name="2016" sheetId="10" state="hidden" r:id="rId44"/>
    <sheet name="2017" sheetId="11" state="hidden" r:id="rId45"/>
    <sheet name="Hebesätze" sheetId="12" state="hidden" r:id="rId46"/>
    <sheet name="2010-Doppik" sheetId="13" state="hidden" r:id="rId47"/>
    <sheet name="2011-Doppik" sheetId="14" state="hidden" r:id="rId48"/>
    <sheet name="Altfehlbetrag" sheetId="17" state="hidden" r:id="rId49"/>
    <sheet name="Statistik 2016" sheetId="18" state="hidden" r:id="rId50"/>
    <sheet name="Statistik 2015" sheetId="19" state="hidden" r:id="rId51"/>
    <sheet name="Statistik 2014" sheetId="20" state="hidden" r:id="rId52"/>
    <sheet name="Statistik 2013" sheetId="21" state="hidden" r:id="rId53"/>
    <sheet name="Statistik 2012" sheetId="22" state="hidden" r:id="rId54"/>
  </sheets>
  <externalReferences>
    <externalReference r:id="rId55"/>
    <externalReference r:id="rId56"/>
  </externalReferences>
  <calcPr calcId="145621"/>
</workbook>
</file>

<file path=xl/calcChain.xml><?xml version="1.0" encoding="utf-8"?>
<calcChain xmlns="http://schemas.openxmlformats.org/spreadsheetml/2006/main">
  <c r="N28" i="23" l="1"/>
  <c r="N22" i="23"/>
  <c r="N12" i="23"/>
  <c r="DC144" i="5" l="1"/>
  <c r="DC143" i="5"/>
  <c r="DC142" i="5"/>
  <c r="DC141" i="5"/>
  <c r="DC140" i="5"/>
  <c r="DC139" i="5"/>
  <c r="DC138" i="5"/>
  <c r="DC137" i="5"/>
  <c r="DC136" i="5"/>
  <c r="DC135" i="5"/>
  <c r="DC134" i="5"/>
  <c r="DC133" i="5"/>
  <c r="DC132" i="5"/>
  <c r="DC131" i="5"/>
  <c r="DC130" i="5"/>
  <c r="DC129" i="5"/>
  <c r="DC128" i="5"/>
  <c r="DC127" i="5"/>
  <c r="DC126" i="5"/>
  <c r="DC125" i="5"/>
  <c r="DC124" i="5"/>
  <c r="DC123" i="5"/>
  <c r="DC122" i="5"/>
  <c r="DC121" i="5"/>
  <c r="DC120" i="5"/>
  <c r="DC119" i="5"/>
  <c r="DC118" i="5"/>
  <c r="DC117" i="5"/>
  <c r="DC116" i="5"/>
  <c r="DC115" i="5"/>
  <c r="DC114" i="5"/>
  <c r="DC113" i="5"/>
  <c r="DC112" i="5"/>
  <c r="DC111" i="5"/>
  <c r="DC110" i="5"/>
  <c r="DC109" i="5"/>
  <c r="DC108" i="5"/>
  <c r="DC107" i="5"/>
  <c r="DC106" i="5"/>
  <c r="DC105" i="5"/>
  <c r="DC104" i="5"/>
  <c r="DC103" i="5"/>
  <c r="DC102" i="5"/>
  <c r="DC101" i="5"/>
  <c r="DC100" i="5"/>
  <c r="DC99" i="5"/>
  <c r="DC98" i="5"/>
  <c r="DC97" i="5"/>
  <c r="DC96" i="5"/>
  <c r="DC95" i="5"/>
  <c r="DC94" i="5"/>
  <c r="DC93" i="5"/>
  <c r="DC92" i="5"/>
  <c r="DC91" i="5"/>
  <c r="DC90" i="5"/>
  <c r="DC89" i="5"/>
  <c r="DC88" i="5"/>
  <c r="DC87" i="5"/>
  <c r="DC86" i="5"/>
  <c r="DC85" i="5"/>
  <c r="DC84" i="5"/>
  <c r="DC83" i="5"/>
  <c r="DC82" i="5"/>
  <c r="DC81" i="5"/>
  <c r="DC80" i="5"/>
  <c r="DC79" i="5"/>
  <c r="DC78" i="5"/>
  <c r="DC77" i="5"/>
  <c r="DC76" i="5"/>
  <c r="DC75" i="5"/>
  <c r="DC74" i="5"/>
  <c r="DC73" i="5"/>
  <c r="DC72" i="5"/>
  <c r="DC71" i="5"/>
  <c r="DC70" i="5"/>
  <c r="DC69" i="5"/>
  <c r="DC68" i="5"/>
  <c r="DC67" i="5"/>
  <c r="DC66" i="5"/>
  <c r="DC65" i="5"/>
  <c r="DC64" i="5"/>
  <c r="DC63" i="5"/>
  <c r="DC62" i="5"/>
  <c r="DC61" i="5"/>
  <c r="DC60" i="5"/>
  <c r="DC59" i="5"/>
  <c r="DC58" i="5"/>
  <c r="DC57" i="5"/>
  <c r="DC56" i="5"/>
  <c r="DC55" i="5"/>
  <c r="DC54" i="5"/>
  <c r="DC53" i="5"/>
  <c r="DC52" i="5"/>
  <c r="DC51" i="5"/>
  <c r="DC50" i="5"/>
  <c r="DC49" i="5"/>
  <c r="DC48" i="5"/>
  <c r="DC47" i="5"/>
  <c r="DC46" i="5"/>
  <c r="DC45" i="5"/>
  <c r="DC44" i="5"/>
  <c r="DC43" i="5"/>
  <c r="DC42" i="5"/>
  <c r="DC41" i="5"/>
  <c r="DC40" i="5"/>
  <c r="DC39" i="5"/>
  <c r="DC38" i="5"/>
  <c r="DC37" i="5"/>
  <c r="DC36" i="5"/>
  <c r="DC35" i="5"/>
  <c r="DC34" i="5"/>
  <c r="DC33" i="5"/>
  <c r="DC32" i="5"/>
  <c r="DC31" i="5"/>
  <c r="DC30" i="5"/>
  <c r="DC29" i="5"/>
  <c r="DC28" i="5"/>
  <c r="DC27" i="5"/>
  <c r="DC26" i="5"/>
  <c r="DC25" i="5"/>
  <c r="DC24" i="5"/>
  <c r="DC23" i="5"/>
  <c r="DC22" i="5"/>
  <c r="DC21" i="5"/>
  <c r="DC20" i="5"/>
  <c r="DC19" i="5"/>
  <c r="DC18" i="5"/>
  <c r="DC17" i="5"/>
  <c r="DC16" i="5"/>
  <c r="DC15" i="5"/>
  <c r="DC14" i="5"/>
  <c r="DC13" i="5"/>
  <c r="DC12" i="5"/>
  <c r="DC11" i="5"/>
  <c r="DC10" i="5"/>
  <c r="DC9" i="5"/>
  <c r="DC8" i="5"/>
  <c r="DC7" i="5"/>
  <c r="DC6" i="5"/>
  <c r="DC5" i="5"/>
  <c r="DC146" i="5" s="1"/>
  <c r="DC3" i="5"/>
  <c r="DC144" i="4"/>
  <c r="DC143" i="4"/>
  <c r="DC142" i="4"/>
  <c r="DC141" i="4"/>
  <c r="DC140" i="4"/>
  <c r="DC139" i="4"/>
  <c r="DC138" i="4"/>
  <c r="DC137" i="4"/>
  <c r="DC136" i="4"/>
  <c r="DC135" i="4"/>
  <c r="DC134" i="4"/>
  <c r="DC133" i="4"/>
  <c r="DC132" i="4"/>
  <c r="DC131" i="4"/>
  <c r="DC130" i="4"/>
  <c r="DC129" i="4"/>
  <c r="DC128" i="4"/>
  <c r="DC127" i="4"/>
  <c r="DC126" i="4"/>
  <c r="DC125" i="4"/>
  <c r="DC124" i="4"/>
  <c r="DC123" i="4"/>
  <c r="DC122" i="4"/>
  <c r="DC121" i="4"/>
  <c r="DC120" i="4"/>
  <c r="DC119" i="4"/>
  <c r="DC118" i="4"/>
  <c r="DC117" i="4"/>
  <c r="DC116" i="4"/>
  <c r="DC115" i="4"/>
  <c r="DC114" i="4"/>
  <c r="DC113" i="4"/>
  <c r="DC112" i="4"/>
  <c r="DC111" i="4"/>
  <c r="DC110" i="4"/>
  <c r="DC109" i="4"/>
  <c r="DC108" i="4"/>
  <c r="DC107" i="4"/>
  <c r="DC106" i="4"/>
  <c r="DC105" i="4"/>
  <c r="DC104" i="4"/>
  <c r="DC103" i="4"/>
  <c r="DC102" i="4"/>
  <c r="DC101" i="4"/>
  <c r="DC100" i="4"/>
  <c r="DC99" i="4"/>
  <c r="DC98" i="4"/>
  <c r="DC97" i="4"/>
  <c r="DC96" i="4"/>
  <c r="DC95" i="4"/>
  <c r="DC94" i="4"/>
  <c r="DC93" i="4"/>
  <c r="DC92" i="4"/>
  <c r="DC91" i="4"/>
  <c r="DC90" i="4"/>
  <c r="DC89" i="4"/>
  <c r="DC88" i="4"/>
  <c r="DC87" i="4"/>
  <c r="DC86" i="4"/>
  <c r="DC85" i="4"/>
  <c r="DC84" i="4"/>
  <c r="DC83" i="4"/>
  <c r="DC82" i="4"/>
  <c r="DC81" i="4"/>
  <c r="DC80" i="4"/>
  <c r="DC79" i="4"/>
  <c r="DC78" i="4"/>
  <c r="DC77" i="4"/>
  <c r="DC76" i="4"/>
  <c r="DC75" i="4"/>
  <c r="DC74" i="4"/>
  <c r="DC73" i="4"/>
  <c r="DC72" i="4"/>
  <c r="DC71" i="4"/>
  <c r="DC70" i="4"/>
  <c r="DC69" i="4"/>
  <c r="DC68" i="4"/>
  <c r="DC67" i="4"/>
  <c r="DC66" i="4"/>
  <c r="DC65" i="4"/>
  <c r="DC64" i="4"/>
  <c r="DC63" i="4"/>
  <c r="DC62" i="4"/>
  <c r="DC61" i="4"/>
  <c r="DC60" i="4"/>
  <c r="DC59" i="4"/>
  <c r="DC58" i="4"/>
  <c r="DC57" i="4"/>
  <c r="DC56" i="4"/>
  <c r="DC55" i="4"/>
  <c r="DC54" i="4"/>
  <c r="DC53" i="4"/>
  <c r="DC52" i="4"/>
  <c r="DC51" i="4"/>
  <c r="DC50" i="4"/>
  <c r="DC49" i="4"/>
  <c r="DC48" i="4"/>
  <c r="DC47" i="4"/>
  <c r="DC46" i="4"/>
  <c r="DC45" i="4"/>
  <c r="DC44" i="4"/>
  <c r="DC43" i="4"/>
  <c r="DC42" i="4"/>
  <c r="DC41" i="4"/>
  <c r="DC40" i="4"/>
  <c r="DC39" i="4"/>
  <c r="DC38" i="4"/>
  <c r="DC37" i="4"/>
  <c r="DC36" i="4"/>
  <c r="DC35" i="4"/>
  <c r="DC34" i="4"/>
  <c r="DC33" i="4"/>
  <c r="DC32" i="4"/>
  <c r="DC31" i="4"/>
  <c r="DC30" i="4"/>
  <c r="DC29" i="4"/>
  <c r="DC28" i="4"/>
  <c r="DC27" i="4"/>
  <c r="DC26" i="4"/>
  <c r="DC25" i="4"/>
  <c r="DC24" i="4"/>
  <c r="DC23" i="4"/>
  <c r="DC22" i="4"/>
  <c r="DC21" i="4"/>
  <c r="DC20" i="4"/>
  <c r="DC19" i="4"/>
  <c r="DC18" i="4"/>
  <c r="DC17" i="4"/>
  <c r="DC16" i="4"/>
  <c r="DC15" i="4"/>
  <c r="DC14" i="4"/>
  <c r="DC13" i="4"/>
  <c r="DC12" i="4"/>
  <c r="DC11" i="4"/>
  <c r="DC10" i="4"/>
  <c r="DC9" i="4"/>
  <c r="DC8" i="4"/>
  <c r="DC7" i="4"/>
  <c r="DC6" i="4"/>
  <c r="DC5" i="4"/>
  <c r="DC146" i="4" s="1"/>
  <c r="DC3" i="4"/>
  <c r="DC144" i="3"/>
  <c r="DC143" i="3"/>
  <c r="DC142" i="3"/>
  <c r="DC141" i="3"/>
  <c r="DC140" i="3"/>
  <c r="DC139" i="3"/>
  <c r="DC138" i="3"/>
  <c r="DC137" i="3"/>
  <c r="DC136" i="3"/>
  <c r="DC135" i="3"/>
  <c r="DC134" i="3"/>
  <c r="DC133" i="3"/>
  <c r="DC132" i="3"/>
  <c r="DC131" i="3"/>
  <c r="DC130" i="3"/>
  <c r="DC129" i="3"/>
  <c r="DC128" i="3"/>
  <c r="DC127" i="3"/>
  <c r="DC126" i="3"/>
  <c r="DC125" i="3"/>
  <c r="DC124" i="3"/>
  <c r="DC123" i="3"/>
  <c r="DC122" i="3"/>
  <c r="DC121" i="3"/>
  <c r="DC120" i="3"/>
  <c r="DC119" i="3"/>
  <c r="DC118" i="3"/>
  <c r="DC117" i="3"/>
  <c r="DC116" i="3"/>
  <c r="DC115" i="3"/>
  <c r="DC114" i="3"/>
  <c r="DC113" i="3"/>
  <c r="DC112" i="3"/>
  <c r="DC111" i="3"/>
  <c r="DC110" i="3"/>
  <c r="DC109" i="3"/>
  <c r="DC108" i="3"/>
  <c r="DC107" i="3"/>
  <c r="DC106" i="3"/>
  <c r="DC105" i="3"/>
  <c r="DC104" i="3"/>
  <c r="DC103" i="3"/>
  <c r="DC102" i="3"/>
  <c r="DC101" i="3"/>
  <c r="DC100" i="3"/>
  <c r="DC99" i="3"/>
  <c r="DC98" i="3"/>
  <c r="DC97" i="3"/>
  <c r="DC96" i="3"/>
  <c r="DC95" i="3"/>
  <c r="DC94" i="3"/>
  <c r="DC93" i="3"/>
  <c r="DC92" i="3"/>
  <c r="DC91" i="3"/>
  <c r="DC90" i="3"/>
  <c r="DC89" i="3"/>
  <c r="DC88" i="3"/>
  <c r="DC87" i="3"/>
  <c r="DC86" i="3"/>
  <c r="DC85" i="3"/>
  <c r="DC84" i="3"/>
  <c r="DC83" i="3"/>
  <c r="DC82" i="3"/>
  <c r="DC81" i="3"/>
  <c r="DC80" i="3"/>
  <c r="DC79" i="3"/>
  <c r="DC78" i="3"/>
  <c r="DC77" i="3"/>
  <c r="DC76" i="3"/>
  <c r="DC75" i="3"/>
  <c r="DC74" i="3"/>
  <c r="DC73" i="3"/>
  <c r="DC72" i="3"/>
  <c r="DC71" i="3"/>
  <c r="DC70" i="3"/>
  <c r="DC69" i="3"/>
  <c r="DC68" i="3"/>
  <c r="DC67" i="3"/>
  <c r="DC66" i="3"/>
  <c r="DC65" i="3"/>
  <c r="DC64" i="3"/>
  <c r="DC63" i="3"/>
  <c r="DC62" i="3"/>
  <c r="DC61" i="3"/>
  <c r="DC60" i="3"/>
  <c r="DC59" i="3"/>
  <c r="DC58" i="3"/>
  <c r="DC57" i="3"/>
  <c r="DC56" i="3"/>
  <c r="DC55" i="3"/>
  <c r="DC54" i="3"/>
  <c r="DC53" i="3"/>
  <c r="DC52" i="3"/>
  <c r="DC51" i="3"/>
  <c r="DC50" i="3"/>
  <c r="DC49" i="3"/>
  <c r="DC48" i="3"/>
  <c r="DC47" i="3"/>
  <c r="DC46" i="3"/>
  <c r="DC45" i="3"/>
  <c r="DC44" i="3"/>
  <c r="DC43" i="3"/>
  <c r="DC42" i="3"/>
  <c r="DC41" i="3"/>
  <c r="DC40" i="3"/>
  <c r="DC39" i="3"/>
  <c r="DC38" i="3"/>
  <c r="DC37" i="3"/>
  <c r="DC36" i="3"/>
  <c r="DC35" i="3"/>
  <c r="DC34" i="3"/>
  <c r="DC33" i="3"/>
  <c r="DC32" i="3"/>
  <c r="DC31" i="3"/>
  <c r="DC30" i="3"/>
  <c r="DC29" i="3"/>
  <c r="DC28" i="3"/>
  <c r="DC27" i="3"/>
  <c r="DC26" i="3"/>
  <c r="DC25" i="3"/>
  <c r="DC24" i="3"/>
  <c r="DC23" i="3"/>
  <c r="DC22" i="3"/>
  <c r="DC21" i="3"/>
  <c r="DC20" i="3"/>
  <c r="DC19" i="3"/>
  <c r="DC18" i="3"/>
  <c r="DC17" i="3"/>
  <c r="DC16" i="3"/>
  <c r="DC15" i="3"/>
  <c r="DC14" i="3"/>
  <c r="DC13" i="3"/>
  <c r="DC12" i="3"/>
  <c r="DC11" i="3"/>
  <c r="DC10" i="3"/>
  <c r="DC9" i="3"/>
  <c r="DC8" i="3"/>
  <c r="DC7" i="3"/>
  <c r="DC6" i="3"/>
  <c r="DC5" i="3"/>
  <c r="DC146" i="3" s="1"/>
  <c r="DC3" i="3"/>
  <c r="DC144" i="2"/>
  <c r="DC143" i="2"/>
  <c r="DC142" i="2"/>
  <c r="DC141" i="2"/>
  <c r="DC140" i="2"/>
  <c r="DC139" i="2"/>
  <c r="DC138" i="2"/>
  <c r="DC137" i="2"/>
  <c r="DC136" i="2"/>
  <c r="DC135" i="2"/>
  <c r="DC134" i="2"/>
  <c r="DC133" i="2"/>
  <c r="DC132" i="2"/>
  <c r="DC131" i="2"/>
  <c r="DC130" i="2"/>
  <c r="DC129" i="2"/>
  <c r="DC128" i="2"/>
  <c r="DC127" i="2"/>
  <c r="DC126" i="2"/>
  <c r="DC125" i="2"/>
  <c r="DC124" i="2"/>
  <c r="DC123" i="2"/>
  <c r="DC122" i="2"/>
  <c r="DC121" i="2"/>
  <c r="DC120" i="2"/>
  <c r="DC119" i="2"/>
  <c r="DC118" i="2"/>
  <c r="DC117" i="2"/>
  <c r="DC116" i="2"/>
  <c r="DC115" i="2"/>
  <c r="DC114" i="2"/>
  <c r="DC113" i="2"/>
  <c r="DC112" i="2"/>
  <c r="DC111" i="2"/>
  <c r="DC110" i="2"/>
  <c r="DC109" i="2"/>
  <c r="DC108" i="2"/>
  <c r="DC107" i="2"/>
  <c r="DC106" i="2"/>
  <c r="DC105" i="2"/>
  <c r="DC104" i="2"/>
  <c r="DC103" i="2"/>
  <c r="DC102" i="2"/>
  <c r="DC101" i="2"/>
  <c r="DC100" i="2"/>
  <c r="DC99" i="2"/>
  <c r="DC98" i="2"/>
  <c r="DC97" i="2"/>
  <c r="DC96" i="2"/>
  <c r="DC95" i="2"/>
  <c r="DC94" i="2"/>
  <c r="DC93" i="2"/>
  <c r="DC92" i="2"/>
  <c r="DC91" i="2"/>
  <c r="DC90" i="2"/>
  <c r="DC89" i="2"/>
  <c r="DC88" i="2"/>
  <c r="DC87" i="2"/>
  <c r="DC86" i="2"/>
  <c r="DC85" i="2"/>
  <c r="DC84" i="2"/>
  <c r="DC83" i="2"/>
  <c r="DC82" i="2"/>
  <c r="DC81" i="2"/>
  <c r="DC80" i="2"/>
  <c r="DC79" i="2"/>
  <c r="DC78" i="2"/>
  <c r="DC77" i="2"/>
  <c r="DC76" i="2"/>
  <c r="DC75" i="2"/>
  <c r="DC74" i="2"/>
  <c r="DC73" i="2"/>
  <c r="DC72" i="2"/>
  <c r="DC71" i="2"/>
  <c r="DC70" i="2"/>
  <c r="DC69" i="2"/>
  <c r="DC68" i="2"/>
  <c r="DC67" i="2"/>
  <c r="DC66" i="2"/>
  <c r="DC65" i="2"/>
  <c r="DC64" i="2"/>
  <c r="DC63" i="2"/>
  <c r="DC62" i="2"/>
  <c r="DC61" i="2"/>
  <c r="DC60" i="2"/>
  <c r="DC59" i="2"/>
  <c r="DC58" i="2"/>
  <c r="DC57" i="2"/>
  <c r="DC56" i="2"/>
  <c r="DC55" i="2"/>
  <c r="DC54" i="2"/>
  <c r="DC53" i="2"/>
  <c r="DC52" i="2"/>
  <c r="DC51" i="2"/>
  <c r="DC50" i="2"/>
  <c r="DC49" i="2"/>
  <c r="DC48" i="2"/>
  <c r="DC47" i="2"/>
  <c r="DC46" i="2"/>
  <c r="DC45" i="2"/>
  <c r="DC44" i="2"/>
  <c r="DC43" i="2"/>
  <c r="DC42" i="2"/>
  <c r="DC41" i="2"/>
  <c r="DC40" i="2"/>
  <c r="DC39" i="2"/>
  <c r="DC38" i="2"/>
  <c r="DC37" i="2"/>
  <c r="DC36" i="2"/>
  <c r="DC35" i="2"/>
  <c r="DC34" i="2"/>
  <c r="DC33" i="2"/>
  <c r="DC32" i="2"/>
  <c r="DC31" i="2"/>
  <c r="DC30" i="2"/>
  <c r="DC29" i="2"/>
  <c r="DC28" i="2"/>
  <c r="DC27" i="2"/>
  <c r="DC26" i="2"/>
  <c r="DC25" i="2"/>
  <c r="DC24" i="2"/>
  <c r="DC23" i="2"/>
  <c r="DC22" i="2"/>
  <c r="DC21" i="2"/>
  <c r="DC20" i="2"/>
  <c r="DC19" i="2"/>
  <c r="DC18" i="2"/>
  <c r="DC17" i="2"/>
  <c r="DC16" i="2"/>
  <c r="DC15" i="2"/>
  <c r="DC14" i="2"/>
  <c r="DC13" i="2"/>
  <c r="DC12" i="2"/>
  <c r="DC11" i="2"/>
  <c r="DC10" i="2"/>
  <c r="DC9" i="2"/>
  <c r="DC8" i="2"/>
  <c r="DC7" i="2"/>
  <c r="DC6" i="2"/>
  <c r="DC5" i="2"/>
  <c r="DC146" i="2" s="1"/>
  <c r="DC3" i="2"/>
  <c r="DC6" i="1"/>
  <c r="DC7" i="1"/>
  <c r="DC8" i="1"/>
  <c r="DC146" i="1" s="1"/>
  <c r="DC9" i="1"/>
  <c r="DC10" i="1"/>
  <c r="DC11" i="1"/>
  <c r="DC12" i="1"/>
  <c r="DC13" i="1"/>
  <c r="DC14" i="1"/>
  <c r="DC15" i="1"/>
  <c r="DC16" i="1"/>
  <c r="DC17" i="1"/>
  <c r="DC18" i="1"/>
  <c r="DC19" i="1"/>
  <c r="DC20" i="1"/>
  <c r="DC21" i="1"/>
  <c r="DC22" i="1"/>
  <c r="DC23" i="1"/>
  <c r="DC24" i="1"/>
  <c r="DC25" i="1"/>
  <c r="DC26" i="1"/>
  <c r="DC27" i="1"/>
  <c r="DC28" i="1"/>
  <c r="DC29" i="1"/>
  <c r="DC30" i="1"/>
  <c r="DC31" i="1"/>
  <c r="DC32" i="1"/>
  <c r="DC33" i="1"/>
  <c r="DC34" i="1"/>
  <c r="DC35" i="1"/>
  <c r="DC36" i="1"/>
  <c r="DC37" i="1"/>
  <c r="DC38" i="1"/>
  <c r="DC39" i="1"/>
  <c r="DC40" i="1"/>
  <c r="DC41" i="1"/>
  <c r="DC42" i="1"/>
  <c r="DC43" i="1"/>
  <c r="DC44" i="1"/>
  <c r="DC45" i="1"/>
  <c r="DC46" i="1"/>
  <c r="DC47" i="1"/>
  <c r="DC48" i="1"/>
  <c r="DC49" i="1"/>
  <c r="DC50" i="1"/>
  <c r="DC51" i="1"/>
  <c r="DC52" i="1"/>
  <c r="DC53" i="1"/>
  <c r="DC54" i="1"/>
  <c r="DC55" i="1"/>
  <c r="DC56" i="1"/>
  <c r="DC57" i="1"/>
  <c r="DC58" i="1"/>
  <c r="DC59" i="1"/>
  <c r="DC60" i="1"/>
  <c r="DC61" i="1"/>
  <c r="DC62" i="1"/>
  <c r="DC63" i="1"/>
  <c r="DC64" i="1"/>
  <c r="DC65" i="1"/>
  <c r="DC66" i="1"/>
  <c r="DC67" i="1"/>
  <c r="DC68" i="1"/>
  <c r="DC69" i="1"/>
  <c r="DC70" i="1"/>
  <c r="DC71" i="1"/>
  <c r="DC72" i="1"/>
  <c r="DC73" i="1"/>
  <c r="DC74" i="1"/>
  <c r="DC75" i="1"/>
  <c r="DC76" i="1"/>
  <c r="DC77" i="1"/>
  <c r="DC78" i="1"/>
  <c r="DC79" i="1"/>
  <c r="DC80" i="1"/>
  <c r="DC81" i="1"/>
  <c r="DC82" i="1"/>
  <c r="DC83" i="1"/>
  <c r="DC84" i="1"/>
  <c r="DC85" i="1"/>
  <c r="DC86" i="1"/>
  <c r="DC87" i="1"/>
  <c r="DC88" i="1"/>
  <c r="DC89" i="1"/>
  <c r="DC90" i="1"/>
  <c r="DC91" i="1"/>
  <c r="DC92" i="1"/>
  <c r="DC93" i="1"/>
  <c r="DC94" i="1"/>
  <c r="DC95" i="1"/>
  <c r="DC96" i="1"/>
  <c r="DC97" i="1"/>
  <c r="DC98" i="1"/>
  <c r="DC99" i="1"/>
  <c r="DC100" i="1"/>
  <c r="DC101" i="1"/>
  <c r="DC102" i="1"/>
  <c r="DC103" i="1"/>
  <c r="DC104" i="1"/>
  <c r="DC105" i="1"/>
  <c r="DC106" i="1"/>
  <c r="DC107" i="1"/>
  <c r="DC108" i="1"/>
  <c r="DC109" i="1"/>
  <c r="DC110" i="1"/>
  <c r="DC111" i="1"/>
  <c r="DC112" i="1"/>
  <c r="DC113" i="1"/>
  <c r="DC114" i="1"/>
  <c r="DC115" i="1"/>
  <c r="DC116" i="1"/>
  <c r="DC117" i="1"/>
  <c r="DC118" i="1"/>
  <c r="DC119" i="1"/>
  <c r="DC120" i="1"/>
  <c r="DC121" i="1"/>
  <c r="DC122" i="1"/>
  <c r="DC123" i="1"/>
  <c r="DC124" i="1"/>
  <c r="DC125" i="1"/>
  <c r="DC126" i="1"/>
  <c r="DC127" i="1"/>
  <c r="DC128" i="1"/>
  <c r="DC129" i="1"/>
  <c r="DC130" i="1"/>
  <c r="DC131" i="1"/>
  <c r="DC132" i="1"/>
  <c r="DC133" i="1"/>
  <c r="DC134" i="1"/>
  <c r="DC135" i="1"/>
  <c r="DC136" i="1"/>
  <c r="DC137" i="1"/>
  <c r="DC138" i="1"/>
  <c r="DC139" i="1"/>
  <c r="DC140" i="1"/>
  <c r="DC141" i="1"/>
  <c r="DC142" i="1"/>
  <c r="DC143" i="1"/>
  <c r="DC144" i="1"/>
  <c r="DC5" i="1"/>
  <c r="DC3" i="1"/>
  <c r="DC6" i="6"/>
  <c r="DC7" i="6"/>
  <c r="DC8" i="6"/>
  <c r="DC9" i="6"/>
  <c r="DC10" i="6"/>
  <c r="DC11" i="6"/>
  <c r="DC12" i="6"/>
  <c r="DC13" i="6"/>
  <c r="DC14" i="6"/>
  <c r="DC15" i="6"/>
  <c r="DC16" i="6"/>
  <c r="DC17" i="6"/>
  <c r="DC18" i="6"/>
  <c r="DC19" i="6"/>
  <c r="DC20" i="6"/>
  <c r="DC21" i="6"/>
  <c r="DC22" i="6"/>
  <c r="DC23" i="6"/>
  <c r="DC24" i="6"/>
  <c r="DC25" i="6"/>
  <c r="DC26" i="6"/>
  <c r="DC27" i="6"/>
  <c r="DC28" i="6"/>
  <c r="DC29" i="6"/>
  <c r="DC30" i="6"/>
  <c r="DC31" i="6"/>
  <c r="DC32" i="6"/>
  <c r="DC33" i="6"/>
  <c r="DC34" i="6"/>
  <c r="DC35" i="6"/>
  <c r="DC36" i="6"/>
  <c r="DC37" i="6"/>
  <c r="DC38" i="6"/>
  <c r="DC39" i="6"/>
  <c r="DC40" i="6"/>
  <c r="DC41" i="6"/>
  <c r="DC42" i="6"/>
  <c r="DC43" i="6"/>
  <c r="DC44" i="6"/>
  <c r="DC45" i="6"/>
  <c r="DC46" i="6"/>
  <c r="DC47" i="6"/>
  <c r="DC48" i="6"/>
  <c r="DC49" i="6"/>
  <c r="DC50" i="6"/>
  <c r="DC51" i="6"/>
  <c r="DC52" i="6"/>
  <c r="DC53" i="6"/>
  <c r="DC54" i="6"/>
  <c r="DC55" i="6"/>
  <c r="DC56" i="6"/>
  <c r="DC57" i="6"/>
  <c r="DC58" i="6"/>
  <c r="DC59" i="6"/>
  <c r="DC60" i="6"/>
  <c r="DC61" i="6"/>
  <c r="DC62" i="6"/>
  <c r="DC63" i="6"/>
  <c r="DC64" i="6"/>
  <c r="DC65" i="6"/>
  <c r="DC66" i="6"/>
  <c r="DC67" i="6"/>
  <c r="DC68" i="6"/>
  <c r="DC69" i="6"/>
  <c r="DC70" i="6"/>
  <c r="DC71" i="6"/>
  <c r="DC72" i="6"/>
  <c r="DC73" i="6"/>
  <c r="DC74" i="6"/>
  <c r="DC75" i="6"/>
  <c r="DC76" i="6"/>
  <c r="DC77" i="6"/>
  <c r="DC78" i="6"/>
  <c r="DC79" i="6"/>
  <c r="DC80" i="6"/>
  <c r="DC81" i="6"/>
  <c r="DC82" i="6"/>
  <c r="DC83" i="6"/>
  <c r="DC84" i="6"/>
  <c r="DC85" i="6"/>
  <c r="DC86" i="6"/>
  <c r="DC87" i="6"/>
  <c r="DC88" i="6"/>
  <c r="DC89" i="6"/>
  <c r="DC90" i="6"/>
  <c r="DC91" i="6"/>
  <c r="DC92" i="6"/>
  <c r="DC93" i="6"/>
  <c r="DC94" i="6"/>
  <c r="DC95" i="6"/>
  <c r="DC96" i="6"/>
  <c r="DC97" i="6"/>
  <c r="DC98" i="6"/>
  <c r="DC99" i="6"/>
  <c r="DC100" i="6"/>
  <c r="DC101" i="6"/>
  <c r="DC102" i="6"/>
  <c r="DC103" i="6"/>
  <c r="DC104" i="6"/>
  <c r="DC105" i="6"/>
  <c r="DC106" i="6"/>
  <c r="DC107" i="6"/>
  <c r="DC108" i="6"/>
  <c r="DC109" i="6"/>
  <c r="DC110" i="6"/>
  <c r="DC111" i="6"/>
  <c r="DC112" i="6"/>
  <c r="DC113" i="6"/>
  <c r="DC114" i="6"/>
  <c r="DC115" i="6"/>
  <c r="DC116" i="6"/>
  <c r="DC117" i="6"/>
  <c r="DC118" i="6"/>
  <c r="DC119" i="6"/>
  <c r="DC120" i="6"/>
  <c r="DC121" i="6"/>
  <c r="DC122" i="6"/>
  <c r="DC123" i="6"/>
  <c r="DC124" i="6"/>
  <c r="DC125" i="6"/>
  <c r="DC126" i="6"/>
  <c r="DC127" i="6"/>
  <c r="DC128" i="6"/>
  <c r="DC129" i="6"/>
  <c r="DC130" i="6"/>
  <c r="DC131" i="6"/>
  <c r="DC132" i="6"/>
  <c r="DC133" i="6"/>
  <c r="DC134" i="6"/>
  <c r="DC135" i="6"/>
  <c r="DC136" i="6"/>
  <c r="DC137" i="6"/>
  <c r="DC138" i="6"/>
  <c r="DC139" i="6"/>
  <c r="DC140" i="6"/>
  <c r="DC141" i="6"/>
  <c r="DC142" i="6"/>
  <c r="DC143" i="6"/>
  <c r="DC144" i="6"/>
  <c r="DC5" i="6"/>
  <c r="DC3" i="6"/>
  <c r="DC146" i="6"/>
  <c r="DC6" i="7"/>
  <c r="DC7" i="7"/>
  <c r="DC8" i="7"/>
  <c r="DC9" i="7"/>
  <c r="DC10" i="7"/>
  <c r="DC11" i="7"/>
  <c r="DC12" i="7"/>
  <c r="DC13" i="7"/>
  <c r="DC14" i="7"/>
  <c r="DC15" i="7"/>
  <c r="DC16" i="7"/>
  <c r="DC17" i="7"/>
  <c r="DC18" i="7"/>
  <c r="DC19" i="7"/>
  <c r="DC20" i="7"/>
  <c r="DC21" i="7"/>
  <c r="DC22" i="7"/>
  <c r="DC23" i="7"/>
  <c r="DC24" i="7"/>
  <c r="DC25" i="7"/>
  <c r="DC26" i="7"/>
  <c r="DC27" i="7"/>
  <c r="DC28" i="7"/>
  <c r="DC29" i="7"/>
  <c r="DC30" i="7"/>
  <c r="DC31" i="7"/>
  <c r="DC32" i="7"/>
  <c r="DC33" i="7"/>
  <c r="DC34" i="7"/>
  <c r="DC35" i="7"/>
  <c r="DC36" i="7"/>
  <c r="DC37" i="7"/>
  <c r="DC38" i="7"/>
  <c r="DC39" i="7"/>
  <c r="DC40" i="7"/>
  <c r="DC41" i="7"/>
  <c r="DC42" i="7"/>
  <c r="DC43" i="7"/>
  <c r="DC44" i="7"/>
  <c r="DC45" i="7"/>
  <c r="DC46" i="7"/>
  <c r="DC47" i="7"/>
  <c r="DC48" i="7"/>
  <c r="DC49" i="7"/>
  <c r="DC50" i="7"/>
  <c r="DC51" i="7"/>
  <c r="DC52" i="7"/>
  <c r="DC53" i="7"/>
  <c r="DC54" i="7"/>
  <c r="DC55" i="7"/>
  <c r="DC56" i="7"/>
  <c r="DC57" i="7"/>
  <c r="DC58" i="7"/>
  <c r="DC59" i="7"/>
  <c r="DC60" i="7"/>
  <c r="DC61" i="7"/>
  <c r="DC62" i="7"/>
  <c r="DC63" i="7"/>
  <c r="DC64" i="7"/>
  <c r="DC65" i="7"/>
  <c r="DC66" i="7"/>
  <c r="DC67" i="7"/>
  <c r="DC68" i="7"/>
  <c r="DC69" i="7"/>
  <c r="DC70" i="7"/>
  <c r="DC71" i="7"/>
  <c r="DC72" i="7"/>
  <c r="DC73" i="7"/>
  <c r="DC74" i="7"/>
  <c r="DC75" i="7"/>
  <c r="DC76" i="7"/>
  <c r="DC77" i="7"/>
  <c r="DC78" i="7"/>
  <c r="DC79" i="7"/>
  <c r="DC80" i="7"/>
  <c r="DC81" i="7"/>
  <c r="DC82" i="7"/>
  <c r="DC83" i="7"/>
  <c r="DC84" i="7"/>
  <c r="DC85" i="7"/>
  <c r="DC86" i="7"/>
  <c r="DC87" i="7"/>
  <c r="DC88" i="7"/>
  <c r="DC89" i="7"/>
  <c r="DC90" i="7"/>
  <c r="DC91" i="7"/>
  <c r="DC92" i="7"/>
  <c r="DC93" i="7"/>
  <c r="DC94" i="7"/>
  <c r="DC95" i="7"/>
  <c r="DC96" i="7"/>
  <c r="DC97" i="7"/>
  <c r="DC98" i="7"/>
  <c r="DC99" i="7"/>
  <c r="DC100" i="7"/>
  <c r="DC101" i="7"/>
  <c r="DC102" i="7"/>
  <c r="DC103" i="7"/>
  <c r="DC104" i="7"/>
  <c r="DC105" i="7"/>
  <c r="DC106" i="7"/>
  <c r="DC107" i="7"/>
  <c r="DC108" i="7"/>
  <c r="DC109" i="7"/>
  <c r="DC110" i="7"/>
  <c r="DC111" i="7"/>
  <c r="DC112" i="7"/>
  <c r="DC113" i="7"/>
  <c r="DC114" i="7"/>
  <c r="DC115" i="7"/>
  <c r="DC116" i="7"/>
  <c r="DC117" i="7"/>
  <c r="DC118" i="7"/>
  <c r="DC119" i="7"/>
  <c r="DC120" i="7"/>
  <c r="DC121" i="7"/>
  <c r="DC122" i="7"/>
  <c r="DC123" i="7"/>
  <c r="DC124" i="7"/>
  <c r="DC125" i="7"/>
  <c r="DC126" i="7"/>
  <c r="DC127" i="7"/>
  <c r="DC128" i="7"/>
  <c r="DC129" i="7"/>
  <c r="DC130" i="7"/>
  <c r="DC131" i="7"/>
  <c r="DC132" i="7"/>
  <c r="DC133" i="7"/>
  <c r="DC134" i="7"/>
  <c r="DC135" i="7"/>
  <c r="DC136" i="7"/>
  <c r="DC137" i="7"/>
  <c r="DC138" i="7"/>
  <c r="DC139" i="7"/>
  <c r="DC140" i="7"/>
  <c r="DC141" i="7"/>
  <c r="DC142" i="7"/>
  <c r="DC143" i="7"/>
  <c r="DC144" i="7"/>
  <c r="DC5" i="7"/>
  <c r="DC3" i="7"/>
  <c r="DC146" i="7"/>
  <c r="DC6" i="8"/>
  <c r="DC7" i="8"/>
  <c r="DC8" i="8"/>
  <c r="DC9" i="8"/>
  <c r="DC10" i="8"/>
  <c r="DC11" i="8"/>
  <c r="DC12" i="8"/>
  <c r="DC13" i="8"/>
  <c r="DC14" i="8"/>
  <c r="DC15" i="8"/>
  <c r="DC16" i="8"/>
  <c r="DC17" i="8"/>
  <c r="DC18" i="8"/>
  <c r="DC19" i="8"/>
  <c r="DC20" i="8"/>
  <c r="DC21" i="8"/>
  <c r="DC22" i="8"/>
  <c r="DC23" i="8"/>
  <c r="DC24" i="8"/>
  <c r="DC25" i="8"/>
  <c r="DC26" i="8"/>
  <c r="DC27" i="8"/>
  <c r="DC28" i="8"/>
  <c r="DC29" i="8"/>
  <c r="DC30" i="8"/>
  <c r="DC31" i="8"/>
  <c r="DC32" i="8"/>
  <c r="DC33" i="8"/>
  <c r="DC34" i="8"/>
  <c r="DC35" i="8"/>
  <c r="DC36" i="8"/>
  <c r="DC37" i="8"/>
  <c r="DC38" i="8"/>
  <c r="DC39" i="8"/>
  <c r="DC40" i="8"/>
  <c r="DC41" i="8"/>
  <c r="DC42" i="8"/>
  <c r="DC43" i="8"/>
  <c r="DC44" i="8"/>
  <c r="DC45" i="8"/>
  <c r="DC46" i="8"/>
  <c r="DC47" i="8"/>
  <c r="DC48" i="8"/>
  <c r="DC49" i="8"/>
  <c r="DC50" i="8"/>
  <c r="DC51" i="8"/>
  <c r="DC52" i="8"/>
  <c r="DC53" i="8"/>
  <c r="DC54" i="8"/>
  <c r="DC55" i="8"/>
  <c r="DC56" i="8"/>
  <c r="DC57" i="8"/>
  <c r="DC58" i="8"/>
  <c r="DC59" i="8"/>
  <c r="DC60" i="8"/>
  <c r="DC61" i="8"/>
  <c r="DC62" i="8"/>
  <c r="DC63" i="8"/>
  <c r="DC64" i="8"/>
  <c r="DC65" i="8"/>
  <c r="DC66" i="8"/>
  <c r="DC67" i="8"/>
  <c r="DC68" i="8"/>
  <c r="DC69" i="8"/>
  <c r="DC70" i="8"/>
  <c r="DC71" i="8"/>
  <c r="DC72" i="8"/>
  <c r="DC73" i="8"/>
  <c r="DC74" i="8"/>
  <c r="DC75" i="8"/>
  <c r="DC76" i="8"/>
  <c r="DC77" i="8"/>
  <c r="DC78" i="8"/>
  <c r="DC79" i="8"/>
  <c r="DC80" i="8"/>
  <c r="DC81" i="8"/>
  <c r="DC82" i="8"/>
  <c r="DC83" i="8"/>
  <c r="DC84" i="8"/>
  <c r="DC85" i="8"/>
  <c r="DC86" i="8"/>
  <c r="DC87" i="8"/>
  <c r="DC88" i="8"/>
  <c r="DC89" i="8"/>
  <c r="DC90" i="8"/>
  <c r="DC91" i="8"/>
  <c r="DC92" i="8"/>
  <c r="DC93" i="8"/>
  <c r="DC94" i="8"/>
  <c r="DC95" i="8"/>
  <c r="DC96" i="8"/>
  <c r="DC97" i="8"/>
  <c r="DC98" i="8"/>
  <c r="DC99" i="8"/>
  <c r="DC100" i="8"/>
  <c r="DC101" i="8"/>
  <c r="DC102" i="8"/>
  <c r="DC103" i="8"/>
  <c r="DC104" i="8"/>
  <c r="DC105" i="8"/>
  <c r="DC106" i="8"/>
  <c r="DC107" i="8"/>
  <c r="DC108" i="8"/>
  <c r="DC109" i="8"/>
  <c r="DC110" i="8"/>
  <c r="DC111" i="8"/>
  <c r="DC112" i="8"/>
  <c r="DC113" i="8"/>
  <c r="DC114" i="8"/>
  <c r="DC115" i="8"/>
  <c r="DC116" i="8"/>
  <c r="DC117" i="8"/>
  <c r="DC118" i="8"/>
  <c r="DC119" i="8"/>
  <c r="DC120" i="8"/>
  <c r="DC121" i="8"/>
  <c r="DC122" i="8"/>
  <c r="DC123" i="8"/>
  <c r="DC124" i="8"/>
  <c r="DC125" i="8"/>
  <c r="DC126" i="8"/>
  <c r="DC127" i="8"/>
  <c r="DC128" i="8"/>
  <c r="DC129" i="8"/>
  <c r="DC130" i="8"/>
  <c r="DC131" i="8"/>
  <c r="DC132" i="8"/>
  <c r="DC133" i="8"/>
  <c r="DC134" i="8"/>
  <c r="DC135" i="8"/>
  <c r="DC136" i="8"/>
  <c r="DC137" i="8"/>
  <c r="DC138" i="8"/>
  <c r="DC139" i="8"/>
  <c r="DC140" i="8"/>
  <c r="DC141" i="8"/>
  <c r="DC142" i="8"/>
  <c r="DC143" i="8"/>
  <c r="DC144" i="8"/>
  <c r="DC5" i="8"/>
  <c r="DC3" i="8"/>
  <c r="DC146" i="8"/>
  <c r="DC6" i="9"/>
  <c r="DC7" i="9"/>
  <c r="DC8" i="9"/>
  <c r="DC146" i="9" s="1"/>
  <c r="DC9" i="9"/>
  <c r="DC10" i="9"/>
  <c r="DC11" i="9"/>
  <c r="DC12" i="9"/>
  <c r="DC13" i="9"/>
  <c r="DC14" i="9"/>
  <c r="DC15" i="9"/>
  <c r="DC16" i="9"/>
  <c r="DC17" i="9"/>
  <c r="DC18" i="9"/>
  <c r="DC19" i="9"/>
  <c r="DC20" i="9"/>
  <c r="DC21" i="9"/>
  <c r="DC22" i="9"/>
  <c r="DC23" i="9"/>
  <c r="DC24" i="9"/>
  <c r="DC25" i="9"/>
  <c r="DC26" i="9"/>
  <c r="DC27" i="9"/>
  <c r="DC28" i="9"/>
  <c r="DC29" i="9"/>
  <c r="DC30" i="9"/>
  <c r="DC31" i="9"/>
  <c r="DC32" i="9"/>
  <c r="DC33" i="9"/>
  <c r="DC34" i="9"/>
  <c r="DC35" i="9"/>
  <c r="DC36" i="9"/>
  <c r="DC37" i="9"/>
  <c r="DC38" i="9"/>
  <c r="DC39" i="9"/>
  <c r="DC40" i="9"/>
  <c r="DC41" i="9"/>
  <c r="DC42" i="9"/>
  <c r="DC43" i="9"/>
  <c r="DC44" i="9"/>
  <c r="DC45" i="9"/>
  <c r="DC46" i="9"/>
  <c r="DC47" i="9"/>
  <c r="DC48" i="9"/>
  <c r="DC49" i="9"/>
  <c r="DC50" i="9"/>
  <c r="DC51" i="9"/>
  <c r="DC52" i="9"/>
  <c r="DC53" i="9"/>
  <c r="DC54" i="9"/>
  <c r="DC55" i="9"/>
  <c r="DC56" i="9"/>
  <c r="DC57" i="9"/>
  <c r="DC58" i="9"/>
  <c r="DC59" i="9"/>
  <c r="DC60" i="9"/>
  <c r="DC61" i="9"/>
  <c r="DC62" i="9"/>
  <c r="DC63" i="9"/>
  <c r="DC64" i="9"/>
  <c r="DC65" i="9"/>
  <c r="DC66" i="9"/>
  <c r="DC67" i="9"/>
  <c r="DC68" i="9"/>
  <c r="DC69" i="9"/>
  <c r="DC70" i="9"/>
  <c r="DC71" i="9"/>
  <c r="DC72" i="9"/>
  <c r="DC73" i="9"/>
  <c r="DC74" i="9"/>
  <c r="DC75" i="9"/>
  <c r="DC76" i="9"/>
  <c r="DC77" i="9"/>
  <c r="DC78" i="9"/>
  <c r="DC79" i="9"/>
  <c r="DC80" i="9"/>
  <c r="DC81" i="9"/>
  <c r="DC82" i="9"/>
  <c r="DC83" i="9"/>
  <c r="DC84" i="9"/>
  <c r="DC85" i="9"/>
  <c r="DC86" i="9"/>
  <c r="DC87" i="9"/>
  <c r="DC88" i="9"/>
  <c r="DC89" i="9"/>
  <c r="DC90" i="9"/>
  <c r="DC91" i="9"/>
  <c r="DC92" i="9"/>
  <c r="DC93" i="9"/>
  <c r="DC94" i="9"/>
  <c r="DC95" i="9"/>
  <c r="DC96" i="9"/>
  <c r="DC97" i="9"/>
  <c r="DC98" i="9"/>
  <c r="DC99" i="9"/>
  <c r="DC100" i="9"/>
  <c r="DC101" i="9"/>
  <c r="DC102" i="9"/>
  <c r="DC103" i="9"/>
  <c r="DC104" i="9"/>
  <c r="DC105" i="9"/>
  <c r="DC106" i="9"/>
  <c r="DC107" i="9"/>
  <c r="DC108" i="9"/>
  <c r="DC109" i="9"/>
  <c r="DC110" i="9"/>
  <c r="DC111" i="9"/>
  <c r="DC112" i="9"/>
  <c r="DC113" i="9"/>
  <c r="DC114" i="9"/>
  <c r="DC115" i="9"/>
  <c r="DC116" i="9"/>
  <c r="DC117" i="9"/>
  <c r="DC118" i="9"/>
  <c r="DC119" i="9"/>
  <c r="DC120" i="9"/>
  <c r="DC121" i="9"/>
  <c r="DC122" i="9"/>
  <c r="DC123" i="9"/>
  <c r="DC124" i="9"/>
  <c r="DC125" i="9"/>
  <c r="DC126" i="9"/>
  <c r="DC127" i="9"/>
  <c r="DC128" i="9"/>
  <c r="DC129" i="9"/>
  <c r="DC130" i="9"/>
  <c r="DC131" i="9"/>
  <c r="DC132" i="9"/>
  <c r="DC133" i="9"/>
  <c r="DC134" i="9"/>
  <c r="DC135" i="9"/>
  <c r="DC136" i="9"/>
  <c r="DC137" i="9"/>
  <c r="DC138" i="9"/>
  <c r="DC139" i="9"/>
  <c r="DC140" i="9"/>
  <c r="DC141" i="9"/>
  <c r="DC142" i="9"/>
  <c r="DC143" i="9"/>
  <c r="DC144" i="9"/>
  <c r="DC5" i="9"/>
  <c r="DC3" i="9"/>
  <c r="DC145" i="10"/>
  <c r="DC146" i="10"/>
  <c r="DC6" i="10"/>
  <c r="DC7" i="10"/>
  <c r="DC8" i="10"/>
  <c r="DC9" i="10"/>
  <c r="DC10" i="10"/>
  <c r="DC11" i="10"/>
  <c r="DC12" i="10"/>
  <c r="DC13" i="10"/>
  <c r="DC14" i="10"/>
  <c r="DC15" i="10"/>
  <c r="DC16" i="10"/>
  <c r="DC17" i="10"/>
  <c r="DC18" i="10"/>
  <c r="DC19" i="10"/>
  <c r="DC20" i="10"/>
  <c r="DC21" i="10"/>
  <c r="DC22" i="10"/>
  <c r="DC23" i="10"/>
  <c r="DC24" i="10"/>
  <c r="DC25" i="10"/>
  <c r="DC26" i="10"/>
  <c r="DC27" i="10"/>
  <c r="DC28" i="10"/>
  <c r="DC29" i="10"/>
  <c r="DC30" i="10"/>
  <c r="DC31" i="10"/>
  <c r="DC32" i="10"/>
  <c r="DC33" i="10"/>
  <c r="DC34" i="10"/>
  <c r="DC35" i="10"/>
  <c r="DC36" i="10"/>
  <c r="DC37" i="10"/>
  <c r="DC38" i="10"/>
  <c r="DC39" i="10"/>
  <c r="DC40" i="10"/>
  <c r="DC41" i="10"/>
  <c r="DC42" i="10"/>
  <c r="DC43" i="10"/>
  <c r="DC44" i="10"/>
  <c r="DC45" i="10"/>
  <c r="DC46" i="10"/>
  <c r="DC47" i="10"/>
  <c r="DC48" i="10"/>
  <c r="DC49" i="10"/>
  <c r="DC50" i="10"/>
  <c r="DC51" i="10"/>
  <c r="DC52" i="10"/>
  <c r="DC53" i="10"/>
  <c r="DC54" i="10"/>
  <c r="DC55" i="10"/>
  <c r="DC56" i="10"/>
  <c r="DC57" i="10"/>
  <c r="DC58" i="10"/>
  <c r="DC59" i="10"/>
  <c r="DC60" i="10"/>
  <c r="DC61" i="10"/>
  <c r="DC62" i="10"/>
  <c r="DC63" i="10"/>
  <c r="DC64" i="10"/>
  <c r="DC65" i="10"/>
  <c r="DC66" i="10"/>
  <c r="DC67" i="10"/>
  <c r="DC68" i="10"/>
  <c r="DC69" i="10"/>
  <c r="DC70" i="10"/>
  <c r="DC71" i="10"/>
  <c r="DC72" i="10"/>
  <c r="DC73" i="10"/>
  <c r="DC74" i="10"/>
  <c r="DC75" i="10"/>
  <c r="DC76" i="10"/>
  <c r="DC77" i="10"/>
  <c r="DC78" i="10"/>
  <c r="DC79" i="10"/>
  <c r="DC80" i="10"/>
  <c r="DC81" i="10"/>
  <c r="DC82" i="10"/>
  <c r="DC83" i="10"/>
  <c r="DC84" i="10"/>
  <c r="DC85" i="10"/>
  <c r="DC86" i="10"/>
  <c r="DC87" i="10"/>
  <c r="DC88" i="10"/>
  <c r="DC89" i="10"/>
  <c r="DC90" i="10"/>
  <c r="DC91" i="10"/>
  <c r="DC92" i="10"/>
  <c r="DC93" i="10"/>
  <c r="DC94" i="10"/>
  <c r="DC95" i="10"/>
  <c r="DC96" i="10"/>
  <c r="DC97" i="10"/>
  <c r="DC98" i="10"/>
  <c r="DC99" i="10"/>
  <c r="DC100" i="10"/>
  <c r="DC101" i="10"/>
  <c r="DC102" i="10"/>
  <c r="DC103" i="10"/>
  <c r="DC104" i="10"/>
  <c r="DC105" i="10"/>
  <c r="DC106" i="10"/>
  <c r="DC107" i="10"/>
  <c r="DC108" i="10"/>
  <c r="DC109" i="10"/>
  <c r="DC110" i="10"/>
  <c r="DC111" i="10"/>
  <c r="DC112" i="10"/>
  <c r="DC113" i="10"/>
  <c r="DC114" i="10"/>
  <c r="DC115" i="10"/>
  <c r="DC116" i="10"/>
  <c r="DC117" i="10"/>
  <c r="DC118" i="10"/>
  <c r="DC119" i="10"/>
  <c r="DC120" i="10"/>
  <c r="DC121" i="10"/>
  <c r="DC122" i="10"/>
  <c r="DC123" i="10"/>
  <c r="DC124" i="10"/>
  <c r="DC125" i="10"/>
  <c r="DC126" i="10"/>
  <c r="DC127" i="10"/>
  <c r="DC128" i="10"/>
  <c r="DC129" i="10"/>
  <c r="DC130" i="10"/>
  <c r="DC131" i="10"/>
  <c r="DC132" i="10"/>
  <c r="DC133" i="10"/>
  <c r="DC134" i="10"/>
  <c r="DC135" i="10"/>
  <c r="DC136" i="10"/>
  <c r="DC137" i="10"/>
  <c r="DC138" i="10"/>
  <c r="DC139" i="10"/>
  <c r="DC140" i="10"/>
  <c r="DC141" i="10"/>
  <c r="DC142" i="10"/>
  <c r="DC143" i="10"/>
  <c r="DC144" i="10"/>
  <c r="DC5" i="10"/>
  <c r="DC3" i="10"/>
  <c r="DC145" i="5" l="1"/>
  <c r="DC145" i="4"/>
  <c r="DC145" i="3"/>
  <c r="DC145" i="2"/>
  <c r="DC145" i="1"/>
  <c r="DC145" i="6"/>
  <c r="DC145" i="7"/>
  <c r="DC145" i="8"/>
  <c r="DC145" i="9"/>
  <c r="CF6" i="8"/>
  <c r="CC7" i="10"/>
  <c r="CD7" i="10"/>
  <c r="H17" i="16"/>
  <c r="I17" i="16"/>
  <c r="J17" i="16"/>
  <c r="K17" i="16"/>
  <c r="L17" i="16"/>
  <c r="O17" i="16"/>
  <c r="N20" i="16" l="1"/>
  <c r="M20" i="16"/>
  <c r="R13" i="18"/>
  <c r="R3" i="18"/>
  <c r="R4" i="18"/>
  <c r="R5" i="18"/>
  <c r="R6" i="18"/>
  <c r="R7" i="18"/>
  <c r="R8" i="18"/>
  <c r="R9" i="18"/>
  <c r="R10" i="18"/>
  <c r="R11" i="18"/>
  <c r="R12" i="18"/>
  <c r="R14" i="18"/>
  <c r="R15" i="18"/>
  <c r="R16" i="18"/>
  <c r="R17" i="18"/>
  <c r="R18" i="18"/>
  <c r="R19" i="18"/>
  <c r="R20" i="18"/>
  <c r="R21" i="18"/>
  <c r="R22" i="18"/>
  <c r="R23" i="18"/>
  <c r="R24" i="18"/>
  <c r="R25" i="18"/>
  <c r="R26" i="18"/>
  <c r="R27" i="18"/>
  <c r="R28" i="18"/>
  <c r="R29" i="18"/>
  <c r="R30" i="18"/>
  <c r="R31" i="18"/>
  <c r="R32" i="18"/>
  <c r="R33" i="18"/>
  <c r="R34" i="18"/>
  <c r="R35" i="18"/>
  <c r="R36" i="18"/>
  <c r="R37" i="18"/>
  <c r="R38" i="18"/>
  <c r="R39" i="18"/>
  <c r="R40" i="18"/>
  <c r="R41" i="18"/>
  <c r="R42" i="18"/>
  <c r="R43" i="18"/>
  <c r="R44" i="18"/>
  <c r="R45" i="18"/>
  <c r="R46" i="18"/>
  <c r="R47" i="18"/>
  <c r="R48" i="18"/>
  <c r="R49" i="18"/>
  <c r="R50" i="18"/>
  <c r="R51" i="18"/>
  <c r="R52" i="18"/>
  <c r="R53" i="18"/>
  <c r="R54" i="18"/>
  <c r="R55" i="18"/>
  <c r="R56" i="18"/>
  <c r="R57" i="18"/>
  <c r="R58" i="18"/>
  <c r="R59" i="18"/>
  <c r="R60" i="18"/>
  <c r="R61" i="18"/>
  <c r="R62" i="18"/>
  <c r="R63" i="18"/>
  <c r="R64" i="18"/>
  <c r="R65" i="18"/>
  <c r="R66" i="18"/>
  <c r="R67" i="18"/>
  <c r="R68" i="18"/>
  <c r="R69" i="18"/>
  <c r="R70" i="18"/>
  <c r="R71" i="18"/>
  <c r="R72" i="18"/>
  <c r="R73" i="18"/>
  <c r="R74" i="18"/>
  <c r="R75" i="18"/>
  <c r="R76" i="18"/>
  <c r="R77" i="18"/>
  <c r="R78" i="18"/>
  <c r="R79" i="18"/>
  <c r="R80" i="18"/>
  <c r="R81" i="18"/>
  <c r="R82" i="18"/>
  <c r="R83" i="18"/>
  <c r="R84" i="18"/>
  <c r="R85" i="18"/>
  <c r="R86" i="18"/>
  <c r="R87" i="18"/>
  <c r="R88" i="18"/>
  <c r="R89" i="18"/>
  <c r="R90" i="18"/>
  <c r="R91" i="18"/>
  <c r="R92" i="18"/>
  <c r="R93" i="18"/>
  <c r="R94" i="18"/>
  <c r="R95" i="18"/>
  <c r="R96" i="18"/>
  <c r="R97" i="18"/>
  <c r="R98" i="18"/>
  <c r="R99" i="18"/>
  <c r="R100" i="18"/>
  <c r="R101" i="18"/>
  <c r="R102" i="18"/>
  <c r="R103" i="18"/>
  <c r="R104" i="18"/>
  <c r="R105" i="18"/>
  <c r="R106" i="18"/>
  <c r="R107" i="18"/>
  <c r="R108" i="18"/>
  <c r="R109" i="18"/>
  <c r="R110" i="18"/>
  <c r="R111" i="18"/>
  <c r="R112" i="18"/>
  <c r="R113" i="18"/>
  <c r="R114" i="18"/>
  <c r="R115" i="18"/>
  <c r="R116" i="18"/>
  <c r="R117" i="18"/>
  <c r="R118" i="18"/>
  <c r="R119" i="18"/>
  <c r="R120" i="18"/>
  <c r="R121" i="18"/>
  <c r="R122" i="18"/>
  <c r="R123" i="18"/>
  <c r="R124" i="18"/>
  <c r="R125" i="18"/>
  <c r="R126" i="18"/>
  <c r="R127" i="18"/>
  <c r="R128" i="18"/>
  <c r="R129" i="18"/>
  <c r="R130" i="18"/>
  <c r="R131" i="18"/>
  <c r="R132" i="18"/>
  <c r="R133" i="18"/>
  <c r="R134" i="18"/>
  <c r="R135" i="18"/>
  <c r="R136" i="18"/>
  <c r="R137" i="18"/>
  <c r="R138" i="18"/>
  <c r="R139" i="18"/>
  <c r="R140" i="18"/>
  <c r="R141" i="18"/>
  <c r="R142" i="18"/>
  <c r="R143" i="18"/>
  <c r="R144" i="18"/>
  <c r="R145" i="18"/>
  <c r="R146" i="18"/>
  <c r="R147" i="18"/>
  <c r="R148" i="18"/>
  <c r="R149" i="18"/>
  <c r="R150" i="18"/>
  <c r="R151" i="18"/>
  <c r="R152" i="18"/>
  <c r="R153" i="18"/>
  <c r="R154" i="18"/>
  <c r="R2" i="18"/>
  <c r="R3" i="19"/>
  <c r="R4" i="19"/>
  <c r="R5" i="19"/>
  <c r="R6"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42" i="19"/>
  <c r="R43" i="19"/>
  <c r="R44" i="19"/>
  <c r="R45" i="19"/>
  <c r="R46" i="19"/>
  <c r="R47" i="19"/>
  <c r="R48" i="19"/>
  <c r="R49" i="19"/>
  <c r="R50" i="19"/>
  <c r="R51" i="19"/>
  <c r="R52" i="19"/>
  <c r="R53" i="19"/>
  <c r="R54" i="19"/>
  <c r="R55" i="19"/>
  <c r="R56" i="19"/>
  <c r="R57" i="19"/>
  <c r="R58" i="19"/>
  <c r="R59" i="19"/>
  <c r="R60" i="19"/>
  <c r="R61" i="19"/>
  <c r="R62" i="19"/>
  <c r="R63" i="19"/>
  <c r="R64" i="19"/>
  <c r="R65" i="19"/>
  <c r="R66" i="19"/>
  <c r="R67" i="19"/>
  <c r="R68" i="19"/>
  <c r="R69" i="19"/>
  <c r="R70" i="19"/>
  <c r="R71" i="19"/>
  <c r="R72" i="19"/>
  <c r="R73" i="19"/>
  <c r="R74" i="19"/>
  <c r="R75" i="19"/>
  <c r="R76" i="19"/>
  <c r="R77" i="19"/>
  <c r="R78" i="19"/>
  <c r="R79" i="19"/>
  <c r="R80" i="19"/>
  <c r="R81" i="19"/>
  <c r="R82" i="19"/>
  <c r="R83" i="19"/>
  <c r="R84" i="19"/>
  <c r="R85" i="19"/>
  <c r="R86" i="19"/>
  <c r="R87" i="19"/>
  <c r="R88" i="19"/>
  <c r="R89" i="19"/>
  <c r="R90" i="19"/>
  <c r="R91" i="19"/>
  <c r="R92" i="19"/>
  <c r="R93" i="19"/>
  <c r="R94" i="19"/>
  <c r="R95" i="19"/>
  <c r="R96" i="19"/>
  <c r="R97" i="19"/>
  <c r="R98" i="19"/>
  <c r="R99" i="19"/>
  <c r="R100" i="19"/>
  <c r="R101" i="19"/>
  <c r="R102" i="19"/>
  <c r="R103" i="19"/>
  <c r="R104" i="19"/>
  <c r="R105" i="19"/>
  <c r="R106" i="19"/>
  <c r="R107" i="19"/>
  <c r="R108" i="19"/>
  <c r="R109" i="19"/>
  <c r="R110" i="19"/>
  <c r="R111" i="19"/>
  <c r="R112"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2" i="19"/>
  <c r="R155" i="19" s="1"/>
  <c r="R139" i="20"/>
  <c r="R3" i="20"/>
  <c r="R4" i="20"/>
  <c r="R5" i="20"/>
  <c r="R155" i="20" s="1"/>
  <c r="R6" i="20"/>
  <c r="R156" i="20" s="1"/>
  <c r="R7" i="20"/>
  <c r="R8" i="20"/>
  <c r="R9" i="20"/>
  <c r="R10" i="20"/>
  <c r="R11" i="20"/>
  <c r="R12" i="20"/>
  <c r="R13" i="20"/>
  <c r="R14" i="20"/>
  <c r="R15" i="20"/>
  <c r="R16" i="20"/>
  <c r="R17" i="20"/>
  <c r="R18" i="20"/>
  <c r="R19" i="20"/>
  <c r="R20" i="20"/>
  <c r="R21" i="20"/>
  <c r="R22" i="20"/>
  <c r="R23" i="20"/>
  <c r="R24" i="20"/>
  <c r="R25" i="20"/>
  <c r="R26" i="20"/>
  <c r="R27" i="20"/>
  <c r="R28" i="20"/>
  <c r="R29" i="20"/>
  <c r="R30" i="20"/>
  <c r="R31" i="20"/>
  <c r="R32" i="20"/>
  <c r="R33" i="20"/>
  <c r="R34" i="20"/>
  <c r="R35" i="20"/>
  <c r="R36" i="20"/>
  <c r="R37" i="20"/>
  <c r="R38" i="20"/>
  <c r="R39" i="20"/>
  <c r="R40" i="20"/>
  <c r="R41" i="20"/>
  <c r="R42" i="20"/>
  <c r="R43" i="20"/>
  <c r="R44" i="20"/>
  <c r="R45" i="20"/>
  <c r="R46" i="20"/>
  <c r="R47" i="20"/>
  <c r="R48" i="20"/>
  <c r="R49" i="20"/>
  <c r="R50" i="20"/>
  <c r="R51" i="20"/>
  <c r="R52" i="20"/>
  <c r="R53" i="20"/>
  <c r="R54" i="20"/>
  <c r="R55" i="20"/>
  <c r="R56" i="20"/>
  <c r="R57" i="20"/>
  <c r="R58" i="20"/>
  <c r="R59" i="20"/>
  <c r="R60" i="20"/>
  <c r="R61" i="20"/>
  <c r="R62" i="20"/>
  <c r="R63" i="20"/>
  <c r="R64" i="20"/>
  <c r="R65" i="20"/>
  <c r="R66" i="20"/>
  <c r="R67" i="20"/>
  <c r="R68" i="20"/>
  <c r="R69" i="20"/>
  <c r="R70" i="20"/>
  <c r="R71" i="20"/>
  <c r="R72" i="20"/>
  <c r="R73" i="20"/>
  <c r="R74" i="20"/>
  <c r="R75" i="20"/>
  <c r="R76" i="20"/>
  <c r="R77" i="20"/>
  <c r="R78" i="20"/>
  <c r="R79" i="20"/>
  <c r="R80" i="20"/>
  <c r="R81" i="20"/>
  <c r="R82" i="20"/>
  <c r="R83" i="20"/>
  <c r="R84" i="20"/>
  <c r="R85" i="20"/>
  <c r="R86" i="20"/>
  <c r="R87" i="20"/>
  <c r="R88" i="20"/>
  <c r="R89" i="20"/>
  <c r="R90" i="20"/>
  <c r="R91" i="20"/>
  <c r="R92" i="20"/>
  <c r="R93" i="20"/>
  <c r="R94" i="20"/>
  <c r="R95" i="20"/>
  <c r="R96" i="20"/>
  <c r="R97" i="20"/>
  <c r="R98" i="20"/>
  <c r="R99" i="20"/>
  <c r="R100" i="20"/>
  <c r="R101" i="20"/>
  <c r="R102" i="20"/>
  <c r="R103" i="20"/>
  <c r="R104" i="20"/>
  <c r="R105" i="20"/>
  <c r="R106" i="20"/>
  <c r="R107" i="20"/>
  <c r="R108" i="20"/>
  <c r="R109" i="20"/>
  <c r="R110" i="20"/>
  <c r="R111" i="20"/>
  <c r="R112" i="20"/>
  <c r="R113" i="20"/>
  <c r="R114" i="20"/>
  <c r="R115" i="20"/>
  <c r="R116" i="20"/>
  <c r="R117" i="20"/>
  <c r="R118" i="20"/>
  <c r="R119" i="20"/>
  <c r="R120" i="20"/>
  <c r="R121" i="20"/>
  <c r="R122" i="20"/>
  <c r="R123" i="20"/>
  <c r="R124" i="20"/>
  <c r="R125" i="20"/>
  <c r="R126" i="20"/>
  <c r="R127" i="20"/>
  <c r="R128" i="20"/>
  <c r="R129" i="20"/>
  <c r="R130" i="20"/>
  <c r="R131" i="20"/>
  <c r="R132" i="20"/>
  <c r="R133" i="20"/>
  <c r="R134" i="20"/>
  <c r="R135" i="20"/>
  <c r="R136" i="20"/>
  <c r="R137" i="20"/>
  <c r="R138" i="20"/>
  <c r="R140" i="20"/>
  <c r="R141" i="20"/>
  <c r="R142" i="20"/>
  <c r="R143" i="20"/>
  <c r="R144" i="20"/>
  <c r="R145" i="20"/>
  <c r="R146" i="20"/>
  <c r="R147" i="20"/>
  <c r="R148" i="20"/>
  <c r="R149" i="20"/>
  <c r="R150" i="20"/>
  <c r="R151" i="20"/>
  <c r="R152" i="20"/>
  <c r="R153" i="20"/>
  <c r="R154" i="20"/>
  <c r="R2" i="20"/>
  <c r="O15" i="23"/>
  <c r="N15" i="23"/>
  <c r="M15" i="23"/>
  <c r="L15" i="23"/>
  <c r="R3" i="21"/>
  <c r="R4" i="21"/>
  <c r="R5" i="21"/>
  <c r="R6" i="21"/>
  <c r="R159" i="21" s="1"/>
  <c r="R7" i="21"/>
  <c r="R8" i="21"/>
  <c r="R9" i="21"/>
  <c r="R10" i="21"/>
  <c r="R11" i="21"/>
  <c r="R12" i="21"/>
  <c r="R13" i="21"/>
  <c r="R14" i="21"/>
  <c r="R15" i="21"/>
  <c r="R16" i="21"/>
  <c r="R17" i="21"/>
  <c r="R18" i="21"/>
  <c r="R19" i="21"/>
  <c r="R20" i="21"/>
  <c r="R21" i="21"/>
  <c r="R22" i="21"/>
  <c r="R23" i="21"/>
  <c r="R24" i="21"/>
  <c r="R25" i="21"/>
  <c r="R26" i="21"/>
  <c r="R27" i="21"/>
  <c r="R28" i="21"/>
  <c r="R29" i="21"/>
  <c r="R30" i="21"/>
  <c r="R31" i="21"/>
  <c r="R32" i="21"/>
  <c r="R33" i="21"/>
  <c r="R34" i="21"/>
  <c r="R35" i="21"/>
  <c r="R36" i="21"/>
  <c r="R37" i="21"/>
  <c r="R38" i="21"/>
  <c r="R39" i="21"/>
  <c r="R40" i="21"/>
  <c r="R41" i="21"/>
  <c r="R42" i="21"/>
  <c r="R43" i="21"/>
  <c r="R44" i="21"/>
  <c r="R45" i="21"/>
  <c r="R46" i="21"/>
  <c r="R47" i="21"/>
  <c r="R48" i="21"/>
  <c r="R49" i="21"/>
  <c r="R50" i="21"/>
  <c r="R51" i="21"/>
  <c r="R52" i="21"/>
  <c r="R53" i="21"/>
  <c r="R54" i="21"/>
  <c r="R55" i="21"/>
  <c r="R56" i="21"/>
  <c r="R57" i="21"/>
  <c r="R58" i="21"/>
  <c r="R59" i="21"/>
  <c r="R60" i="21"/>
  <c r="R61" i="21"/>
  <c r="R62" i="21"/>
  <c r="R63" i="21"/>
  <c r="R64" i="21"/>
  <c r="R65" i="21"/>
  <c r="R66" i="21"/>
  <c r="R67" i="21"/>
  <c r="R68" i="21"/>
  <c r="R69" i="21"/>
  <c r="R70" i="21"/>
  <c r="R71" i="21"/>
  <c r="R72" i="21"/>
  <c r="R73" i="21"/>
  <c r="R74" i="21"/>
  <c r="R75" i="21"/>
  <c r="R76" i="21"/>
  <c r="R77" i="21"/>
  <c r="R78" i="21"/>
  <c r="R79" i="21"/>
  <c r="R80" i="21"/>
  <c r="R81" i="21"/>
  <c r="R82" i="21"/>
  <c r="R83" i="21"/>
  <c r="R84" i="21"/>
  <c r="R85" i="21"/>
  <c r="R86" i="21"/>
  <c r="R87" i="21"/>
  <c r="R88" i="21"/>
  <c r="R89" i="21"/>
  <c r="R90" i="21"/>
  <c r="R91" i="21"/>
  <c r="R92" i="21"/>
  <c r="R93" i="21"/>
  <c r="R94" i="21"/>
  <c r="R95" i="21"/>
  <c r="R96" i="21"/>
  <c r="R97" i="21"/>
  <c r="R98" i="21"/>
  <c r="R99" i="21"/>
  <c r="R100" i="21"/>
  <c r="R101" i="21"/>
  <c r="R102" i="21"/>
  <c r="R103" i="21"/>
  <c r="R104" i="21"/>
  <c r="R105" i="21"/>
  <c r="R106" i="21"/>
  <c r="R107" i="21"/>
  <c r="R108" i="21"/>
  <c r="R109" i="21"/>
  <c r="R110" i="21"/>
  <c r="R111" i="21"/>
  <c r="R112" i="21"/>
  <c r="R113" i="21"/>
  <c r="R114" i="21"/>
  <c r="R115" i="21"/>
  <c r="R116" i="21"/>
  <c r="R117" i="21"/>
  <c r="R118" i="21"/>
  <c r="R119" i="21"/>
  <c r="R120" i="21"/>
  <c r="R121" i="21"/>
  <c r="R122" i="21"/>
  <c r="R123" i="21"/>
  <c r="R124" i="21"/>
  <c r="R125" i="21"/>
  <c r="R126" i="21"/>
  <c r="R127" i="21"/>
  <c r="R128" i="21"/>
  <c r="R129" i="21"/>
  <c r="R130" i="21"/>
  <c r="R131" i="21"/>
  <c r="R132" i="21"/>
  <c r="R133" i="21"/>
  <c r="R134" i="21"/>
  <c r="R135" i="21"/>
  <c r="R136" i="21"/>
  <c r="R137" i="21"/>
  <c r="R138" i="21"/>
  <c r="R139" i="21"/>
  <c r="R140" i="21"/>
  <c r="R141" i="21"/>
  <c r="R142" i="21"/>
  <c r="R143" i="21"/>
  <c r="R144" i="21"/>
  <c r="R145" i="21"/>
  <c r="R146" i="21"/>
  <c r="R147" i="21"/>
  <c r="R148" i="21"/>
  <c r="R149" i="21"/>
  <c r="R150" i="21"/>
  <c r="R151" i="21"/>
  <c r="R152" i="21"/>
  <c r="R153" i="21"/>
  <c r="R154" i="21"/>
  <c r="R155" i="21"/>
  <c r="R156" i="21"/>
  <c r="R157" i="21"/>
  <c r="R158" i="21"/>
  <c r="R2" i="21"/>
  <c r="O155" i="19"/>
  <c r="P155" i="19"/>
  <c r="Q155" i="19"/>
  <c r="O156" i="19"/>
  <c r="P156" i="19"/>
  <c r="Q156" i="19"/>
  <c r="M155" i="18"/>
  <c r="N155" i="18"/>
  <c r="O155" i="18"/>
  <c r="P155" i="18"/>
  <c r="Q155" i="18"/>
  <c r="R155" i="18"/>
  <c r="M156" i="18"/>
  <c r="N156" i="18"/>
  <c r="O156" i="18"/>
  <c r="P156" i="18"/>
  <c r="Q156" i="18"/>
  <c r="R156" i="18"/>
  <c r="L159" i="21"/>
  <c r="M159" i="21"/>
  <c r="N159" i="21"/>
  <c r="O159" i="21"/>
  <c r="P159" i="21"/>
  <c r="Q159" i="21"/>
  <c r="L160" i="21"/>
  <c r="M160" i="21"/>
  <c r="N160" i="21"/>
  <c r="O160" i="21"/>
  <c r="P160" i="21"/>
  <c r="Q160" i="21"/>
  <c r="R160" i="21"/>
  <c r="O155" i="20"/>
  <c r="P155" i="20"/>
  <c r="Q155" i="20"/>
  <c r="O156" i="20"/>
  <c r="P156" i="20"/>
  <c r="Q156" i="20"/>
  <c r="R156" i="19" l="1"/>
  <c r="P15" i="23"/>
  <c r="E148" i="42"/>
  <c r="F148" i="42"/>
  <c r="G148" i="42"/>
  <c r="H148" i="42"/>
  <c r="I148" i="42"/>
  <c r="J148" i="42"/>
  <c r="K148" i="42"/>
  <c r="L148" i="42"/>
  <c r="M148" i="42"/>
  <c r="N148" i="42"/>
  <c r="O148" i="42"/>
  <c r="P148" i="42"/>
  <c r="Q148" i="42"/>
  <c r="R148" i="42"/>
  <c r="S148" i="42"/>
  <c r="T148" i="42"/>
  <c r="U148" i="42"/>
  <c r="V148" i="42"/>
  <c r="W148" i="42"/>
  <c r="X148" i="42"/>
  <c r="Y148" i="42"/>
  <c r="Z148" i="42"/>
  <c r="AA148" i="42"/>
  <c r="AB148" i="42"/>
  <c r="AC148" i="42"/>
  <c r="AD148" i="42"/>
  <c r="AE148" i="42"/>
  <c r="AF148" i="42"/>
  <c r="AG148" i="42"/>
  <c r="AH148" i="42"/>
  <c r="AI148" i="42"/>
  <c r="AJ148" i="42"/>
  <c r="AK148" i="42"/>
  <c r="AL148" i="42"/>
  <c r="AM148" i="42"/>
  <c r="AN148" i="42"/>
  <c r="AO148" i="42"/>
  <c r="AP148" i="42"/>
  <c r="AQ148" i="42"/>
  <c r="AR148" i="42"/>
  <c r="AS148" i="42"/>
  <c r="AT148" i="42"/>
  <c r="AU148" i="42"/>
  <c r="AV148" i="42"/>
  <c r="AW148" i="42"/>
  <c r="AX148" i="42"/>
  <c r="D148" i="42"/>
  <c r="F13" i="54"/>
  <c r="G13" i="54"/>
  <c r="H13" i="54"/>
  <c r="I13" i="54"/>
  <c r="F14" i="54"/>
  <c r="G14" i="54"/>
  <c r="H14" i="54"/>
  <c r="I14" i="54"/>
  <c r="F15" i="54"/>
  <c r="G15" i="54"/>
  <c r="H15" i="54"/>
  <c r="I15" i="54"/>
  <c r="F16" i="54"/>
  <c r="G16" i="54"/>
  <c r="H16" i="54"/>
  <c r="I16" i="54"/>
  <c r="F17" i="54"/>
  <c r="G17" i="54"/>
  <c r="H17" i="54"/>
  <c r="I17" i="54"/>
  <c r="F18" i="54"/>
  <c r="G18" i="54"/>
  <c r="H18" i="54"/>
  <c r="I18" i="54"/>
  <c r="F19" i="54"/>
  <c r="G19" i="54"/>
  <c r="H19" i="54"/>
  <c r="I19" i="54"/>
  <c r="F20" i="54"/>
  <c r="G20" i="54"/>
  <c r="H20" i="54"/>
  <c r="I20" i="54"/>
  <c r="F21" i="54"/>
  <c r="G21" i="54"/>
  <c r="H21" i="54"/>
  <c r="I21" i="54"/>
  <c r="F22" i="54"/>
  <c r="G22" i="54"/>
  <c r="H22" i="54"/>
  <c r="I22" i="54"/>
  <c r="F23" i="54"/>
  <c r="G23" i="54"/>
  <c r="H23" i="54"/>
  <c r="I23" i="54"/>
  <c r="F24" i="54"/>
  <c r="G24" i="54"/>
  <c r="H24" i="54"/>
  <c r="I24" i="54"/>
  <c r="F25" i="54"/>
  <c r="G25" i="54"/>
  <c r="H25" i="54"/>
  <c r="I25" i="54"/>
  <c r="F26" i="54"/>
  <c r="G26" i="54"/>
  <c r="H26" i="54"/>
  <c r="I26" i="54"/>
  <c r="F27" i="54"/>
  <c r="G27" i="54"/>
  <c r="H27" i="54"/>
  <c r="I27" i="54"/>
  <c r="F28" i="54"/>
  <c r="G28" i="54"/>
  <c r="H28" i="54"/>
  <c r="I28" i="54"/>
  <c r="F29" i="54"/>
  <c r="G29" i="54"/>
  <c r="H29" i="54"/>
  <c r="I29" i="54"/>
  <c r="F30" i="54"/>
  <c r="G30" i="54"/>
  <c r="H30" i="54"/>
  <c r="I30" i="54"/>
  <c r="F31" i="54"/>
  <c r="G31" i="54"/>
  <c r="H31" i="54"/>
  <c r="I31" i="54"/>
  <c r="F32" i="54"/>
  <c r="G32" i="54"/>
  <c r="H32" i="54"/>
  <c r="I32" i="54"/>
  <c r="F33" i="54"/>
  <c r="G33" i="54"/>
  <c r="H33" i="54"/>
  <c r="I33" i="54"/>
  <c r="F34" i="54"/>
  <c r="G34" i="54"/>
  <c r="H34" i="54"/>
  <c r="I34" i="54"/>
  <c r="F35" i="54"/>
  <c r="G35" i="54"/>
  <c r="H35" i="54"/>
  <c r="I35" i="54"/>
  <c r="F36" i="54"/>
  <c r="G36" i="54"/>
  <c r="H36" i="54"/>
  <c r="I36" i="54"/>
  <c r="F37" i="54"/>
  <c r="G37" i="54"/>
  <c r="H37" i="54"/>
  <c r="I37" i="54"/>
  <c r="F38" i="54"/>
  <c r="G38" i="54"/>
  <c r="H38" i="54"/>
  <c r="I38" i="54"/>
  <c r="F39" i="54"/>
  <c r="G39" i="54"/>
  <c r="H39" i="54"/>
  <c r="I39" i="54"/>
  <c r="F40" i="54"/>
  <c r="G40" i="54"/>
  <c r="H40" i="54"/>
  <c r="I40" i="54"/>
  <c r="F41" i="54"/>
  <c r="G41" i="54"/>
  <c r="H41" i="54"/>
  <c r="I41" i="54"/>
  <c r="F42" i="54"/>
  <c r="G42" i="54"/>
  <c r="H42" i="54"/>
  <c r="I42" i="54"/>
  <c r="F43" i="54"/>
  <c r="G43" i="54"/>
  <c r="H43" i="54"/>
  <c r="I43" i="54"/>
  <c r="F44" i="54"/>
  <c r="G44" i="54"/>
  <c r="H44" i="54"/>
  <c r="I44" i="54"/>
  <c r="F45" i="54"/>
  <c r="G45" i="54"/>
  <c r="H45" i="54"/>
  <c r="I45" i="54"/>
  <c r="F46" i="54"/>
  <c r="G46" i="54"/>
  <c r="H46" i="54"/>
  <c r="I46" i="54"/>
  <c r="F47" i="54"/>
  <c r="G47" i="54"/>
  <c r="H47" i="54"/>
  <c r="I47" i="54"/>
  <c r="F48" i="54"/>
  <c r="G48" i="54"/>
  <c r="H48" i="54"/>
  <c r="I48" i="54"/>
  <c r="F49" i="54"/>
  <c r="G49" i="54"/>
  <c r="H49" i="54"/>
  <c r="I49" i="54"/>
  <c r="F50" i="54"/>
  <c r="G50" i="54"/>
  <c r="H50" i="54"/>
  <c r="I50" i="54"/>
  <c r="F51" i="54"/>
  <c r="G51" i="54"/>
  <c r="H51" i="54"/>
  <c r="I51" i="54"/>
  <c r="F52" i="54"/>
  <c r="G52" i="54"/>
  <c r="H52" i="54"/>
  <c r="I52" i="54"/>
  <c r="F53" i="54"/>
  <c r="G53" i="54"/>
  <c r="H53" i="54"/>
  <c r="I53" i="54"/>
  <c r="F54" i="54"/>
  <c r="G54" i="54"/>
  <c r="H54" i="54"/>
  <c r="I54" i="54"/>
  <c r="F55" i="54"/>
  <c r="G55" i="54"/>
  <c r="H55" i="54"/>
  <c r="I55" i="54"/>
  <c r="F56" i="54"/>
  <c r="G56" i="54"/>
  <c r="H56" i="54"/>
  <c r="I56" i="54"/>
  <c r="F57" i="54"/>
  <c r="G57" i="54"/>
  <c r="H57" i="54"/>
  <c r="I57" i="54"/>
  <c r="F58" i="54"/>
  <c r="G58" i="54"/>
  <c r="H58" i="54"/>
  <c r="I58" i="54"/>
  <c r="F59" i="54"/>
  <c r="G59" i="54"/>
  <c r="H59" i="54"/>
  <c r="I59" i="54"/>
  <c r="F60" i="54"/>
  <c r="G60" i="54"/>
  <c r="H60" i="54"/>
  <c r="I60" i="54"/>
  <c r="F61" i="54"/>
  <c r="G61" i="54"/>
  <c r="H61" i="54"/>
  <c r="I61" i="54"/>
  <c r="F62" i="54"/>
  <c r="G62" i="54"/>
  <c r="H62" i="54"/>
  <c r="I62" i="54"/>
  <c r="F63" i="54"/>
  <c r="G63" i="54"/>
  <c r="H63" i="54"/>
  <c r="I63" i="54"/>
  <c r="F64" i="54"/>
  <c r="G64" i="54"/>
  <c r="H64" i="54"/>
  <c r="I64" i="54"/>
  <c r="F65" i="54"/>
  <c r="G65" i="54"/>
  <c r="H65" i="54"/>
  <c r="I65" i="54"/>
  <c r="F66" i="54"/>
  <c r="G66" i="54"/>
  <c r="H66" i="54"/>
  <c r="I66" i="54"/>
  <c r="F67" i="54"/>
  <c r="G67" i="54"/>
  <c r="H67" i="54"/>
  <c r="I67" i="54"/>
  <c r="F68" i="54"/>
  <c r="G68" i="54"/>
  <c r="H68" i="54"/>
  <c r="I68" i="54"/>
  <c r="F69" i="54"/>
  <c r="G69" i="54"/>
  <c r="H69" i="54"/>
  <c r="I69" i="54"/>
  <c r="F70" i="54"/>
  <c r="G70" i="54"/>
  <c r="H70" i="54"/>
  <c r="I70" i="54"/>
  <c r="F71" i="54"/>
  <c r="G71" i="54"/>
  <c r="H71" i="54"/>
  <c r="I71" i="54"/>
  <c r="F72" i="54"/>
  <c r="G72" i="54"/>
  <c r="H72" i="54"/>
  <c r="I72" i="54"/>
  <c r="F73" i="54"/>
  <c r="G73" i="54"/>
  <c r="H73" i="54"/>
  <c r="I73" i="54"/>
  <c r="F74" i="54"/>
  <c r="G74" i="54"/>
  <c r="H74" i="54"/>
  <c r="I74" i="54"/>
  <c r="F75" i="54"/>
  <c r="G75" i="54"/>
  <c r="H75" i="54"/>
  <c r="I75" i="54"/>
  <c r="F76" i="54"/>
  <c r="G76" i="54"/>
  <c r="H76" i="54"/>
  <c r="I76" i="54"/>
  <c r="F77" i="54"/>
  <c r="G77" i="54"/>
  <c r="H77" i="54"/>
  <c r="I77" i="54"/>
  <c r="F78" i="54"/>
  <c r="G78" i="54"/>
  <c r="H78" i="54"/>
  <c r="I78" i="54"/>
  <c r="F79" i="54"/>
  <c r="G79" i="54"/>
  <c r="H79" i="54"/>
  <c r="I79" i="54"/>
  <c r="F80" i="54"/>
  <c r="G80" i="54"/>
  <c r="H80" i="54"/>
  <c r="I80" i="54"/>
  <c r="F81" i="54"/>
  <c r="G81" i="54"/>
  <c r="H81" i="54"/>
  <c r="I81" i="54"/>
  <c r="F82" i="54"/>
  <c r="G82" i="54"/>
  <c r="H82" i="54"/>
  <c r="I82" i="54"/>
  <c r="F83" i="54"/>
  <c r="G83" i="54"/>
  <c r="H83" i="54"/>
  <c r="I83" i="54"/>
  <c r="F84" i="54"/>
  <c r="G84" i="54"/>
  <c r="H84" i="54"/>
  <c r="I84" i="54"/>
  <c r="F85" i="54"/>
  <c r="G85" i="54"/>
  <c r="H85" i="54"/>
  <c r="I85" i="54"/>
  <c r="F86" i="54"/>
  <c r="G86" i="54"/>
  <c r="H86" i="54"/>
  <c r="I86" i="54"/>
  <c r="F87" i="54"/>
  <c r="G87" i="54"/>
  <c r="H87" i="54"/>
  <c r="I87" i="54"/>
  <c r="F88" i="54"/>
  <c r="G88" i="54"/>
  <c r="H88" i="54"/>
  <c r="I88" i="54"/>
  <c r="F89" i="54"/>
  <c r="G89" i="54"/>
  <c r="H89" i="54"/>
  <c r="I89" i="54"/>
  <c r="F90" i="54"/>
  <c r="G90" i="54"/>
  <c r="H90" i="54"/>
  <c r="I90" i="54"/>
  <c r="F91" i="54"/>
  <c r="G91" i="54"/>
  <c r="H91" i="54"/>
  <c r="I91" i="54"/>
  <c r="F92" i="54"/>
  <c r="G92" i="54"/>
  <c r="H92" i="54"/>
  <c r="I92" i="54"/>
  <c r="F93" i="54"/>
  <c r="G93" i="54"/>
  <c r="H93" i="54"/>
  <c r="I93" i="54"/>
  <c r="F94" i="54"/>
  <c r="G94" i="54"/>
  <c r="H94" i="54"/>
  <c r="I94" i="54"/>
  <c r="F95" i="54"/>
  <c r="G95" i="54"/>
  <c r="H95" i="54"/>
  <c r="I95" i="54"/>
  <c r="F96" i="54"/>
  <c r="G96" i="54"/>
  <c r="H96" i="54"/>
  <c r="I96" i="54"/>
  <c r="F97" i="54"/>
  <c r="G97" i="54"/>
  <c r="H97" i="54"/>
  <c r="I97" i="54"/>
  <c r="F98" i="54"/>
  <c r="G98" i="54"/>
  <c r="H98" i="54"/>
  <c r="I98" i="54"/>
  <c r="F99" i="54"/>
  <c r="G99" i="54"/>
  <c r="H99" i="54"/>
  <c r="I99" i="54"/>
  <c r="F100" i="54"/>
  <c r="G100" i="54"/>
  <c r="H100" i="54"/>
  <c r="I100" i="54"/>
  <c r="F101" i="54"/>
  <c r="G101" i="54"/>
  <c r="H101" i="54"/>
  <c r="I101" i="54"/>
  <c r="F102" i="54"/>
  <c r="G102" i="54"/>
  <c r="H102" i="54"/>
  <c r="I102" i="54"/>
  <c r="F103" i="54"/>
  <c r="G103" i="54"/>
  <c r="H103" i="54"/>
  <c r="I103" i="54"/>
  <c r="F104" i="54"/>
  <c r="G104" i="54"/>
  <c r="H104" i="54"/>
  <c r="I104" i="54"/>
  <c r="F105" i="54"/>
  <c r="G105" i="54"/>
  <c r="H105" i="54"/>
  <c r="I105" i="54"/>
  <c r="F106" i="54"/>
  <c r="G106" i="54"/>
  <c r="H106" i="54"/>
  <c r="I106" i="54"/>
  <c r="F107" i="54"/>
  <c r="G107" i="54"/>
  <c r="H107" i="54"/>
  <c r="I107" i="54"/>
  <c r="F108" i="54"/>
  <c r="G108" i="54"/>
  <c r="H108" i="54"/>
  <c r="I108" i="54"/>
  <c r="F109" i="54"/>
  <c r="G109" i="54"/>
  <c r="H109" i="54"/>
  <c r="I109" i="54"/>
  <c r="F110" i="54"/>
  <c r="G110" i="54"/>
  <c r="H110" i="54"/>
  <c r="I110" i="54"/>
  <c r="F111" i="54"/>
  <c r="G111" i="54"/>
  <c r="H111" i="54"/>
  <c r="I111" i="54"/>
  <c r="F112" i="54"/>
  <c r="G112" i="54"/>
  <c r="H112" i="54"/>
  <c r="I112" i="54"/>
  <c r="F113" i="54"/>
  <c r="G113" i="54"/>
  <c r="H113" i="54"/>
  <c r="I113" i="54"/>
  <c r="F114" i="54"/>
  <c r="G114" i="54"/>
  <c r="H114" i="54"/>
  <c r="I114" i="54"/>
  <c r="F115" i="54"/>
  <c r="G115" i="54"/>
  <c r="H115" i="54"/>
  <c r="I115" i="54"/>
  <c r="F116" i="54"/>
  <c r="G116" i="54"/>
  <c r="H116" i="54"/>
  <c r="I116" i="54"/>
  <c r="F117" i="54"/>
  <c r="G117" i="54"/>
  <c r="H117" i="54"/>
  <c r="I117" i="54"/>
  <c r="F118" i="54"/>
  <c r="G118" i="54"/>
  <c r="H118" i="54"/>
  <c r="I118" i="54"/>
  <c r="F119" i="54"/>
  <c r="G119" i="54"/>
  <c r="H119" i="54"/>
  <c r="I119" i="54"/>
  <c r="F120" i="54"/>
  <c r="G120" i="54"/>
  <c r="H120" i="54"/>
  <c r="I120" i="54"/>
  <c r="F121" i="54"/>
  <c r="G121" i="54"/>
  <c r="H121" i="54"/>
  <c r="I121" i="54"/>
  <c r="F122" i="54"/>
  <c r="G122" i="54"/>
  <c r="H122" i="54"/>
  <c r="I122" i="54"/>
  <c r="F123" i="54"/>
  <c r="G123" i="54"/>
  <c r="H123" i="54"/>
  <c r="I123" i="54"/>
  <c r="F124" i="54"/>
  <c r="G124" i="54"/>
  <c r="H124" i="54"/>
  <c r="I124" i="54"/>
  <c r="F125" i="54"/>
  <c r="G125" i="54"/>
  <c r="H125" i="54"/>
  <c r="I125" i="54"/>
  <c r="F126" i="54"/>
  <c r="G126" i="54"/>
  <c r="H126" i="54"/>
  <c r="I126" i="54"/>
  <c r="F127" i="54"/>
  <c r="G127" i="54"/>
  <c r="H127" i="54"/>
  <c r="I127" i="54"/>
  <c r="F128" i="54"/>
  <c r="G128" i="54"/>
  <c r="H128" i="54"/>
  <c r="I128" i="54"/>
  <c r="F129" i="54"/>
  <c r="G129" i="54"/>
  <c r="H129" i="54"/>
  <c r="I129" i="54"/>
  <c r="F130" i="54"/>
  <c r="G130" i="54"/>
  <c r="H130" i="54"/>
  <c r="I130" i="54"/>
  <c r="F131" i="54"/>
  <c r="G131" i="54"/>
  <c r="H131" i="54"/>
  <c r="I131" i="54"/>
  <c r="F132" i="54"/>
  <c r="G132" i="54"/>
  <c r="H132" i="54"/>
  <c r="I132" i="54"/>
  <c r="F133" i="54"/>
  <c r="G133" i="54"/>
  <c r="H133" i="54"/>
  <c r="I133" i="54"/>
  <c r="F134" i="54"/>
  <c r="G134" i="54"/>
  <c r="H134" i="54"/>
  <c r="I134" i="54"/>
  <c r="F135" i="54"/>
  <c r="G135" i="54"/>
  <c r="H135" i="54"/>
  <c r="I135" i="54"/>
  <c r="F136" i="54"/>
  <c r="G136" i="54"/>
  <c r="H136" i="54"/>
  <c r="I136" i="54"/>
  <c r="F137" i="54"/>
  <c r="G137" i="54"/>
  <c r="H137" i="54"/>
  <c r="I137" i="54"/>
  <c r="F138" i="54"/>
  <c r="G138" i="54"/>
  <c r="H138" i="54"/>
  <c r="I138" i="54"/>
  <c r="F139" i="54"/>
  <c r="G139" i="54"/>
  <c r="H139" i="54"/>
  <c r="I139" i="54"/>
  <c r="F140" i="54"/>
  <c r="G140" i="54"/>
  <c r="H140" i="54"/>
  <c r="I140" i="54"/>
  <c r="F141" i="54"/>
  <c r="G141" i="54"/>
  <c r="H141" i="54"/>
  <c r="I141" i="54"/>
  <c r="F142" i="54"/>
  <c r="G142" i="54"/>
  <c r="H142" i="54"/>
  <c r="I142" i="54"/>
  <c r="F143" i="54"/>
  <c r="G143" i="54"/>
  <c r="H143" i="54"/>
  <c r="I143" i="54"/>
  <c r="F144" i="54"/>
  <c r="G144" i="54"/>
  <c r="H144" i="54"/>
  <c r="I144" i="54"/>
  <c r="F145" i="54"/>
  <c r="G145" i="54"/>
  <c r="H145" i="54"/>
  <c r="I145" i="54"/>
  <c r="F146" i="54"/>
  <c r="G146" i="54"/>
  <c r="H146" i="54"/>
  <c r="I146" i="54"/>
  <c r="F147" i="54"/>
  <c r="G147" i="54"/>
  <c r="H147" i="54"/>
  <c r="I147" i="54"/>
  <c r="F148" i="54"/>
  <c r="G148" i="54"/>
  <c r="H148" i="54"/>
  <c r="I148" i="54"/>
  <c r="F149" i="54"/>
  <c r="G149" i="54"/>
  <c r="H149" i="54"/>
  <c r="I149" i="54"/>
  <c r="F150" i="54"/>
  <c r="G150" i="54"/>
  <c r="H150" i="54"/>
  <c r="I150" i="54"/>
  <c r="I12" i="54"/>
  <c r="H12" i="54"/>
  <c r="G12" i="54"/>
  <c r="F12" i="54"/>
  <c r="E148" i="39"/>
  <c r="F148" i="39"/>
  <c r="G148" i="39"/>
  <c r="H148" i="39"/>
  <c r="I148" i="39"/>
  <c r="J148" i="39"/>
  <c r="K148" i="39"/>
  <c r="L148" i="39"/>
  <c r="M148" i="39"/>
  <c r="N148" i="39"/>
  <c r="O148" i="39"/>
  <c r="P148" i="39"/>
  <c r="Q148" i="39"/>
  <c r="R148" i="39"/>
  <c r="S148" i="39"/>
  <c r="T148" i="39"/>
  <c r="U148" i="39"/>
  <c r="V148" i="39"/>
  <c r="W148" i="39"/>
  <c r="X148" i="39"/>
  <c r="Y148" i="39"/>
  <c r="Z148" i="39"/>
  <c r="AA148" i="39"/>
  <c r="AB148" i="39"/>
  <c r="AC148" i="39"/>
  <c r="AD148" i="39"/>
  <c r="AE148" i="39"/>
  <c r="AF148" i="39"/>
  <c r="AG148" i="39"/>
  <c r="AH148" i="39"/>
  <c r="AI148" i="39"/>
  <c r="AJ148" i="39"/>
  <c r="AK148" i="39"/>
  <c r="AL148" i="39"/>
  <c r="AM148" i="39"/>
  <c r="AN148" i="39"/>
  <c r="AO148" i="39"/>
  <c r="AP148" i="39"/>
  <c r="AQ148" i="39"/>
  <c r="AR148" i="39"/>
  <c r="AS148" i="39"/>
  <c r="AT148" i="39"/>
  <c r="AU148" i="39"/>
  <c r="AV148" i="39"/>
  <c r="AW148" i="39"/>
  <c r="AX148" i="39"/>
  <c r="D148" i="39"/>
  <c r="E148" i="40"/>
  <c r="F148" i="40"/>
  <c r="G148" i="40"/>
  <c r="H148" i="40"/>
  <c r="I148" i="40"/>
  <c r="J148" i="40"/>
  <c r="K148" i="40"/>
  <c r="L148" i="40"/>
  <c r="M148" i="40"/>
  <c r="N148" i="40"/>
  <c r="O148" i="40"/>
  <c r="P148" i="40"/>
  <c r="Q148" i="40"/>
  <c r="R148" i="40"/>
  <c r="S148" i="40"/>
  <c r="T148" i="40"/>
  <c r="U148" i="40"/>
  <c r="V148" i="40"/>
  <c r="W148" i="40"/>
  <c r="X148" i="40"/>
  <c r="Y148" i="40"/>
  <c r="Z148" i="40"/>
  <c r="AA148" i="40"/>
  <c r="AB148" i="40"/>
  <c r="AC148" i="40"/>
  <c r="AD148" i="40"/>
  <c r="AE148" i="40"/>
  <c r="AF148" i="40"/>
  <c r="AG148" i="40"/>
  <c r="AH148" i="40"/>
  <c r="AI148" i="40"/>
  <c r="AJ148" i="40"/>
  <c r="AK148" i="40"/>
  <c r="AL148" i="40"/>
  <c r="AM148" i="40"/>
  <c r="AN148" i="40"/>
  <c r="AO148" i="40"/>
  <c r="AP148" i="40"/>
  <c r="AQ148" i="40"/>
  <c r="AR148" i="40"/>
  <c r="AS148" i="40"/>
  <c r="AT148" i="40"/>
  <c r="AU148" i="40"/>
  <c r="AV148" i="40"/>
  <c r="AW148" i="40"/>
  <c r="AX148" i="40"/>
  <c r="D148" i="40"/>
  <c r="O148" i="41"/>
  <c r="P148" i="41"/>
  <c r="Q148" i="41"/>
  <c r="R148" i="41"/>
  <c r="S148" i="41"/>
  <c r="T148" i="41"/>
  <c r="U148" i="41"/>
  <c r="V148" i="41"/>
  <c r="W148" i="41"/>
  <c r="X148" i="41"/>
  <c r="Y148" i="41"/>
  <c r="Z148" i="41"/>
  <c r="AA148" i="41"/>
  <c r="AB148" i="41"/>
  <c r="AC148" i="41"/>
  <c r="AD148" i="41"/>
  <c r="AE148" i="41"/>
  <c r="AF148" i="41"/>
  <c r="AG148" i="41"/>
  <c r="AH148" i="41"/>
  <c r="AI148" i="41"/>
  <c r="AJ148" i="41"/>
  <c r="AK148" i="41"/>
  <c r="AL148" i="41"/>
  <c r="AM148" i="41"/>
  <c r="AN148" i="41"/>
  <c r="AO148" i="41"/>
  <c r="AP148" i="41"/>
  <c r="AQ148" i="41"/>
  <c r="AR148" i="41"/>
  <c r="AS148" i="41"/>
  <c r="AT148" i="41"/>
  <c r="AU148" i="41"/>
  <c r="AV148" i="41"/>
  <c r="AW148" i="41"/>
  <c r="AX148" i="41"/>
  <c r="E148" i="41"/>
  <c r="F148" i="41"/>
  <c r="G148" i="41"/>
  <c r="H148" i="41"/>
  <c r="I148" i="41"/>
  <c r="J148" i="41"/>
  <c r="K148" i="41"/>
  <c r="L148" i="41"/>
  <c r="M148" i="41"/>
  <c r="N148" i="41"/>
  <c r="D148" i="41"/>
  <c r="J17" i="54" l="1"/>
  <c r="J112" i="54"/>
  <c r="J12" i="54"/>
  <c r="H143" i="53"/>
  <c r="G143" i="53"/>
  <c r="F143" i="53"/>
  <c r="E143" i="53"/>
  <c r="H119" i="53"/>
  <c r="G119" i="53"/>
  <c r="F119" i="53"/>
  <c r="E119" i="53"/>
  <c r="E96" i="53"/>
  <c r="E95" i="53"/>
  <c r="F96" i="53"/>
  <c r="F95" i="53"/>
  <c r="G96" i="53"/>
  <c r="G95" i="53"/>
  <c r="H96" i="53"/>
  <c r="H95" i="53"/>
  <c r="E72" i="53"/>
  <c r="F72" i="53"/>
  <c r="G72" i="53"/>
  <c r="H72" i="53"/>
  <c r="H54" i="53"/>
  <c r="G54" i="53"/>
  <c r="F54" i="53"/>
  <c r="E54" i="53"/>
  <c r="H28" i="53"/>
  <c r="H27" i="53"/>
  <c r="H26" i="53"/>
  <c r="G28" i="53"/>
  <c r="G27" i="53"/>
  <c r="G26" i="53"/>
  <c r="F28" i="53"/>
  <c r="F27" i="53"/>
  <c r="F26" i="53"/>
  <c r="E28" i="53"/>
  <c r="E27" i="53"/>
  <c r="E26" i="53"/>
  <c r="Q29" i="23"/>
  <c r="Q31" i="23" s="1"/>
  <c r="P29" i="23"/>
  <c r="P31" i="23" s="1"/>
  <c r="O29" i="23"/>
  <c r="O31" i="23" s="1"/>
  <c r="N29" i="23"/>
  <c r="N31" i="23" s="1"/>
  <c r="J150" i="54" l="1"/>
  <c r="J149" i="54"/>
  <c r="J147" i="54"/>
  <c r="J143" i="54"/>
  <c r="J134" i="54"/>
  <c r="J125" i="54"/>
  <c r="J116" i="54"/>
  <c r="J110" i="54"/>
  <c r="J104" i="54"/>
  <c r="J92" i="54"/>
  <c r="J78" i="54"/>
  <c r="J69" i="54"/>
  <c r="J42" i="54"/>
  <c r="J39" i="54"/>
  <c r="J28" i="54"/>
  <c r="J27" i="54"/>
  <c r="J18" i="54"/>
  <c r="J129" i="54"/>
  <c r="J117" i="54"/>
  <c r="J84" i="54"/>
  <c r="J70" i="54"/>
  <c r="J109" i="54"/>
  <c r="J122" i="54"/>
  <c r="J14" i="54"/>
  <c r="J23" i="54"/>
  <c r="J30" i="54"/>
  <c r="J32" i="54"/>
  <c r="J38" i="54"/>
  <c r="J43" i="54"/>
  <c r="J59" i="54"/>
  <c r="J94" i="54"/>
  <c r="J98" i="54"/>
  <c r="J37" i="54"/>
  <c r="J44" i="54"/>
  <c r="J46" i="54"/>
  <c r="J52" i="54"/>
  <c r="J54" i="54"/>
  <c r="J60" i="54"/>
  <c r="J62" i="54"/>
  <c r="J68" i="54"/>
  <c r="J74" i="54"/>
  <c r="J83" i="54"/>
  <c r="J87" i="54"/>
  <c r="J91" i="54"/>
  <c r="J29" i="54"/>
  <c r="J35" i="54"/>
  <c r="J80" i="54"/>
  <c r="J102" i="54"/>
  <c r="J107" i="54"/>
  <c r="J115" i="54"/>
  <c r="J120" i="54"/>
  <c r="J126" i="54"/>
  <c r="J128" i="54"/>
  <c r="J49" i="54"/>
  <c r="J51" i="54"/>
  <c r="J57" i="54"/>
  <c r="J65" i="54"/>
  <c r="J67" i="54"/>
  <c r="J130" i="54"/>
  <c r="J132" i="54"/>
  <c r="J20" i="54"/>
  <c r="J33" i="54"/>
  <c r="J41" i="54"/>
  <c r="J47" i="54"/>
  <c r="J55" i="54"/>
  <c r="J81" i="54"/>
  <c r="J93" i="54"/>
  <c r="J148" i="54"/>
  <c r="J16" i="54"/>
  <c r="J19" i="54"/>
  <c r="J25" i="54"/>
  <c r="J40" i="54"/>
  <c r="J63" i="54"/>
  <c r="J71" i="54"/>
  <c r="J73" i="54"/>
  <c r="J86" i="54"/>
  <c r="J96" i="54"/>
  <c r="J99" i="54"/>
  <c r="J101" i="54"/>
  <c r="J113" i="54"/>
  <c r="J118" i="54"/>
  <c r="J13" i="54"/>
  <c r="J22" i="54"/>
  <c r="J105" i="54"/>
  <c r="J123" i="54"/>
  <c r="J133" i="54"/>
  <c r="J76" i="54"/>
  <c r="J89" i="54"/>
  <c r="J135" i="54"/>
  <c r="J137" i="54"/>
  <c r="J139" i="54"/>
  <c r="J141" i="54"/>
  <c r="J145" i="54"/>
  <c r="J21" i="54"/>
  <c r="J24" i="54"/>
  <c r="J26" i="54"/>
  <c r="J31" i="54"/>
  <c r="J34" i="54"/>
  <c r="J36" i="54"/>
  <c r="J53" i="54"/>
  <c r="J56" i="54"/>
  <c r="J58" i="54"/>
  <c r="J79" i="54"/>
  <c r="J82" i="54"/>
  <c r="J85" i="54"/>
  <c r="J88" i="54"/>
  <c r="J90" i="54"/>
  <c r="J95" i="54"/>
  <c r="J97" i="54"/>
  <c r="J106" i="54"/>
  <c r="J108" i="54"/>
  <c r="J119" i="54"/>
  <c r="J121" i="54"/>
  <c r="J127" i="54"/>
  <c r="J131" i="54"/>
  <c r="J144" i="54"/>
  <c r="J146" i="54"/>
  <c r="J15" i="54"/>
  <c r="J45" i="54"/>
  <c r="J48" i="54"/>
  <c r="J50" i="54"/>
  <c r="J61" i="54"/>
  <c r="J64" i="54"/>
  <c r="J66" i="54"/>
  <c r="J72" i="54"/>
  <c r="J75" i="54"/>
  <c r="J77" i="54"/>
  <c r="J100" i="54"/>
  <c r="J103" i="54"/>
  <c r="J111" i="54"/>
  <c r="J114" i="54"/>
  <c r="J124" i="54"/>
  <c r="J136" i="54"/>
  <c r="J138" i="54"/>
  <c r="J140" i="54"/>
  <c r="J142" i="54"/>
  <c r="P10" i="23"/>
  <c r="J10" i="23"/>
  <c r="I10" i="23"/>
  <c r="H10" i="23"/>
  <c r="G10" i="23"/>
  <c r="F10" i="23"/>
  <c r="AK6" i="11"/>
  <c r="AK7" i="11"/>
  <c r="AK8" i="11"/>
  <c r="AK9" i="11"/>
  <c r="AK10" i="11"/>
  <c r="AK11" i="11"/>
  <c r="AK12" i="11"/>
  <c r="AK13" i="11"/>
  <c r="AK14" i="11"/>
  <c r="AK15" i="11"/>
  <c r="AK16" i="11"/>
  <c r="AK17" i="11"/>
  <c r="AK18" i="11"/>
  <c r="AK19" i="11"/>
  <c r="AK20" i="11"/>
  <c r="AK21" i="11"/>
  <c r="AK22" i="11"/>
  <c r="AK23" i="11"/>
  <c r="AK24" i="11"/>
  <c r="AK25" i="11"/>
  <c r="AK26" i="11"/>
  <c r="AK27" i="11"/>
  <c r="AK28" i="11"/>
  <c r="AK29" i="11"/>
  <c r="AK30" i="11"/>
  <c r="AK31" i="11"/>
  <c r="AK32" i="11"/>
  <c r="AK33" i="11"/>
  <c r="AK34" i="11"/>
  <c r="AK35" i="11"/>
  <c r="AK36" i="11"/>
  <c r="AK37" i="11"/>
  <c r="AK38" i="11"/>
  <c r="AK39" i="11"/>
  <c r="AK40" i="11"/>
  <c r="AK41" i="11"/>
  <c r="AK42" i="11"/>
  <c r="AK43" i="11"/>
  <c r="AK44" i="11"/>
  <c r="AK45" i="11"/>
  <c r="AK46" i="11"/>
  <c r="AK47" i="11"/>
  <c r="AK48" i="11"/>
  <c r="AK49" i="11"/>
  <c r="AK50" i="11"/>
  <c r="AK51" i="11"/>
  <c r="AK52" i="11"/>
  <c r="AK53" i="11"/>
  <c r="AK54" i="11"/>
  <c r="AK55" i="11"/>
  <c r="AK56" i="11"/>
  <c r="AK57" i="11"/>
  <c r="AK58" i="11"/>
  <c r="AK59" i="11"/>
  <c r="AK60" i="11"/>
  <c r="AK61" i="11"/>
  <c r="AK62" i="11"/>
  <c r="AK63" i="11"/>
  <c r="AK64" i="11"/>
  <c r="AK65" i="11"/>
  <c r="AK66" i="11"/>
  <c r="AK67" i="11"/>
  <c r="AK68" i="11"/>
  <c r="AK69" i="11"/>
  <c r="AK70" i="11"/>
  <c r="AK71" i="11"/>
  <c r="AK72" i="11"/>
  <c r="AK73" i="11"/>
  <c r="AK74" i="11"/>
  <c r="AK75" i="11"/>
  <c r="AK76" i="11"/>
  <c r="AK77" i="11"/>
  <c r="AK78" i="11"/>
  <c r="AK79" i="11"/>
  <c r="AK80" i="11"/>
  <c r="AK81" i="11"/>
  <c r="AK82" i="11"/>
  <c r="AK83" i="11"/>
  <c r="AK84" i="11"/>
  <c r="AK85" i="11"/>
  <c r="AK86" i="11"/>
  <c r="AK87" i="11"/>
  <c r="AK88" i="11"/>
  <c r="AK89" i="11"/>
  <c r="AK90" i="11"/>
  <c r="AK91" i="11"/>
  <c r="AK92" i="11"/>
  <c r="AK93" i="11"/>
  <c r="AK94" i="11"/>
  <c r="AK95" i="11"/>
  <c r="AK96" i="11"/>
  <c r="AK97" i="11"/>
  <c r="AK98" i="11"/>
  <c r="AK99" i="11"/>
  <c r="AK100" i="11"/>
  <c r="AK101" i="11"/>
  <c r="AK102" i="11"/>
  <c r="AK103" i="11"/>
  <c r="AK104" i="11"/>
  <c r="AK105" i="11"/>
  <c r="AK106" i="11"/>
  <c r="AK107" i="11"/>
  <c r="AK108" i="11"/>
  <c r="AK109" i="11"/>
  <c r="AK110" i="11"/>
  <c r="AK111" i="11"/>
  <c r="AK112" i="11"/>
  <c r="AK113" i="11"/>
  <c r="AK114" i="11"/>
  <c r="AK115" i="11"/>
  <c r="AK116" i="11"/>
  <c r="AK117" i="11"/>
  <c r="AK118" i="11"/>
  <c r="AK119" i="11"/>
  <c r="AK120" i="11"/>
  <c r="AK121" i="11"/>
  <c r="AK122" i="11"/>
  <c r="AK123" i="11"/>
  <c r="AK124" i="11"/>
  <c r="AK125" i="11"/>
  <c r="AK126" i="11"/>
  <c r="AK127" i="11"/>
  <c r="AK128" i="11"/>
  <c r="AK129" i="11"/>
  <c r="AK130" i="11"/>
  <c r="AK131" i="11"/>
  <c r="AK132" i="11"/>
  <c r="AK133" i="11"/>
  <c r="AK134" i="11"/>
  <c r="AK135" i="11"/>
  <c r="AK136" i="11"/>
  <c r="AK137" i="11"/>
  <c r="AK138" i="11"/>
  <c r="AK139" i="11"/>
  <c r="AK140" i="11"/>
  <c r="AK141" i="11"/>
  <c r="AK142" i="11"/>
  <c r="AK143" i="11"/>
  <c r="AK144" i="11"/>
  <c r="AK5" i="11"/>
  <c r="AG6" i="11"/>
  <c r="AG7" i="11"/>
  <c r="AG8" i="11"/>
  <c r="AG9" i="11"/>
  <c r="AG10" i="11"/>
  <c r="AG11" i="11"/>
  <c r="AG12" i="1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5" i="11"/>
  <c r="BA7" i="10"/>
  <c r="BA8" i="10"/>
  <c r="BA9" i="10"/>
  <c r="BA10" i="10"/>
  <c r="BA11" i="10"/>
  <c r="BA12" i="10"/>
  <c r="BA13" i="10"/>
  <c r="BA14" i="10"/>
  <c r="BA15" i="10"/>
  <c r="BA16" i="10"/>
  <c r="BA17" i="10"/>
  <c r="BA18" i="10"/>
  <c r="BA19" i="10"/>
  <c r="BA20" i="10"/>
  <c r="BA21" i="10"/>
  <c r="BA22" i="10"/>
  <c r="BA23" i="10"/>
  <c r="BA24" i="10"/>
  <c r="BA25" i="10"/>
  <c r="BA26" i="10"/>
  <c r="BA27" i="10"/>
  <c r="BA28" i="10"/>
  <c r="BA29" i="10"/>
  <c r="BA30" i="10"/>
  <c r="BA31" i="10"/>
  <c r="BA32" i="10"/>
  <c r="BA33" i="10"/>
  <c r="BA34" i="10"/>
  <c r="BA35" i="10"/>
  <c r="BA36" i="10"/>
  <c r="BA37" i="10"/>
  <c r="BA38" i="10"/>
  <c r="BA39" i="10"/>
  <c r="BA40" i="10"/>
  <c r="BA41" i="10"/>
  <c r="BA42" i="10"/>
  <c r="BA43" i="10"/>
  <c r="BA44" i="10"/>
  <c r="BA45" i="10"/>
  <c r="BA46" i="10"/>
  <c r="BA47" i="10"/>
  <c r="BA48" i="10"/>
  <c r="BA49" i="10"/>
  <c r="BA50" i="10"/>
  <c r="BA51" i="10"/>
  <c r="BA52" i="10"/>
  <c r="BA53" i="10"/>
  <c r="BA54" i="10"/>
  <c r="BA55" i="10"/>
  <c r="BA56" i="10"/>
  <c r="BA57" i="10"/>
  <c r="BA58" i="10"/>
  <c r="BA59" i="10"/>
  <c r="BA60" i="10"/>
  <c r="BA61" i="10"/>
  <c r="BA62" i="10"/>
  <c r="BA63" i="10"/>
  <c r="BA64" i="10"/>
  <c r="BA65" i="10"/>
  <c r="BA66" i="10"/>
  <c r="BA67" i="10"/>
  <c r="BA68" i="10"/>
  <c r="BA69" i="10"/>
  <c r="BA70" i="10"/>
  <c r="BA71" i="10"/>
  <c r="BA72" i="10"/>
  <c r="BA73" i="10"/>
  <c r="BA74" i="10"/>
  <c r="BA75" i="10"/>
  <c r="BA76" i="10"/>
  <c r="BA77" i="10"/>
  <c r="BA78" i="10"/>
  <c r="BA79" i="10"/>
  <c r="BA80" i="10"/>
  <c r="BA81" i="10"/>
  <c r="BA82" i="10"/>
  <c r="BA83" i="10"/>
  <c r="BA84" i="10"/>
  <c r="BA85" i="10"/>
  <c r="BA86" i="10"/>
  <c r="BA87" i="10"/>
  <c r="BA88" i="10"/>
  <c r="BA89" i="10"/>
  <c r="BA90" i="10"/>
  <c r="BA91" i="10"/>
  <c r="BA92" i="10"/>
  <c r="BA93" i="10"/>
  <c r="BA94" i="10"/>
  <c r="BA95" i="10"/>
  <c r="BA96" i="10"/>
  <c r="BA97" i="10"/>
  <c r="BA98" i="10"/>
  <c r="BA99" i="10"/>
  <c r="BA100" i="10"/>
  <c r="BA101" i="10"/>
  <c r="BA102" i="10"/>
  <c r="BA103" i="10"/>
  <c r="BA104" i="10"/>
  <c r="BA105" i="10"/>
  <c r="BA106" i="10"/>
  <c r="BA107" i="10"/>
  <c r="BA108" i="10"/>
  <c r="BA109" i="10"/>
  <c r="BA110" i="10"/>
  <c r="BA111" i="10"/>
  <c r="BA112" i="10"/>
  <c r="BA113" i="10"/>
  <c r="BA114" i="10"/>
  <c r="BA115" i="10"/>
  <c r="BA116" i="10"/>
  <c r="BA117" i="10"/>
  <c r="BA118" i="10"/>
  <c r="BA119" i="10"/>
  <c r="BA120" i="10"/>
  <c r="BA121" i="10"/>
  <c r="BA122" i="10"/>
  <c r="BA123" i="10"/>
  <c r="BA124" i="10"/>
  <c r="BA125" i="10"/>
  <c r="BA126" i="10"/>
  <c r="BA127" i="10"/>
  <c r="BA128" i="10"/>
  <c r="BA129" i="10"/>
  <c r="BA130" i="10"/>
  <c r="BA131" i="10"/>
  <c r="BA132" i="10"/>
  <c r="BA133" i="10"/>
  <c r="BA134" i="10"/>
  <c r="BA135" i="10"/>
  <c r="BA136" i="10"/>
  <c r="BA137" i="10"/>
  <c r="BA138" i="10"/>
  <c r="BA139" i="10"/>
  <c r="BA140" i="10"/>
  <c r="BA141" i="10"/>
  <c r="BA142" i="10"/>
  <c r="BA143" i="10"/>
  <c r="BA144" i="10"/>
  <c r="AW7" i="10"/>
  <c r="AW8" i="10"/>
  <c r="AW9" i="10"/>
  <c r="AW10" i="10"/>
  <c r="AW11" i="10"/>
  <c r="AW12" i="10"/>
  <c r="AW13" i="10"/>
  <c r="AW14" i="10"/>
  <c r="AW15" i="10"/>
  <c r="AW16" i="10"/>
  <c r="AW17" i="10"/>
  <c r="AW18" i="10"/>
  <c r="AW19" i="10"/>
  <c r="AW20" i="10"/>
  <c r="AW21" i="10"/>
  <c r="AW22" i="10"/>
  <c r="AW23" i="10"/>
  <c r="AW24" i="10"/>
  <c r="AW25" i="10"/>
  <c r="AW26" i="10"/>
  <c r="AW27" i="10"/>
  <c r="AW28" i="10"/>
  <c r="AW29" i="10"/>
  <c r="AW30" i="10"/>
  <c r="AW31" i="10"/>
  <c r="AW32" i="10"/>
  <c r="AW33" i="10"/>
  <c r="AW34" i="10"/>
  <c r="AW35" i="10"/>
  <c r="AW36" i="10"/>
  <c r="AW37" i="10"/>
  <c r="AW38" i="10"/>
  <c r="AW39" i="10"/>
  <c r="AW40" i="10"/>
  <c r="AW41" i="10"/>
  <c r="AW42" i="10"/>
  <c r="AW43" i="10"/>
  <c r="AW44" i="10"/>
  <c r="AW45" i="10"/>
  <c r="AW46" i="10"/>
  <c r="AW47" i="10"/>
  <c r="AW48" i="10"/>
  <c r="AW49" i="10"/>
  <c r="AW50" i="10"/>
  <c r="AW51" i="10"/>
  <c r="AW52" i="10"/>
  <c r="AW53" i="10"/>
  <c r="AW54" i="10"/>
  <c r="AW55" i="10"/>
  <c r="AW56" i="10"/>
  <c r="AW57" i="10"/>
  <c r="AW58" i="10"/>
  <c r="AW59" i="10"/>
  <c r="AW60" i="10"/>
  <c r="AW61" i="10"/>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111" i="10"/>
  <c r="AW112" i="10"/>
  <c r="AW113" i="10"/>
  <c r="AW114" i="10"/>
  <c r="AW115" i="10"/>
  <c r="AW116" i="10"/>
  <c r="AW117" i="10"/>
  <c r="AW118" i="10"/>
  <c r="AW119" i="10"/>
  <c r="AW120" i="10"/>
  <c r="AW121" i="10"/>
  <c r="AW122" i="10"/>
  <c r="AW123" i="10"/>
  <c r="AW124" i="10"/>
  <c r="AW125" i="10"/>
  <c r="AW126" i="10"/>
  <c r="AW127" i="10"/>
  <c r="AW128" i="10"/>
  <c r="AW129" i="10"/>
  <c r="AW130" i="10"/>
  <c r="AW131" i="10"/>
  <c r="AW132" i="10"/>
  <c r="AW133" i="10"/>
  <c r="AW134" i="10"/>
  <c r="AW135" i="10"/>
  <c r="AW136" i="10"/>
  <c r="AW137" i="10"/>
  <c r="AW138" i="10"/>
  <c r="AW139" i="10"/>
  <c r="AW140" i="10"/>
  <c r="AW141" i="10"/>
  <c r="AW142" i="10"/>
  <c r="AW143" i="10"/>
  <c r="AW144" i="10"/>
  <c r="BA6" i="10"/>
  <c r="AW6" i="10"/>
  <c r="AV7" i="9"/>
  <c r="AV8" i="9"/>
  <c r="AV9" i="9"/>
  <c r="AV10" i="9"/>
  <c r="AV11" i="9"/>
  <c r="AV12" i="9"/>
  <c r="AV13" i="9"/>
  <c r="AV14" i="9"/>
  <c r="AV15" i="9"/>
  <c r="AV16" i="9"/>
  <c r="AV17" i="9"/>
  <c r="AV18" i="9"/>
  <c r="AV19" i="9"/>
  <c r="AV20" i="9"/>
  <c r="AV21" i="9"/>
  <c r="AV22" i="9"/>
  <c r="AV23" i="9"/>
  <c r="AV24" i="9"/>
  <c r="AV25" i="9"/>
  <c r="AV26" i="9"/>
  <c r="AV27" i="9"/>
  <c r="AV28" i="9"/>
  <c r="AV29" i="9"/>
  <c r="AV30" i="9"/>
  <c r="AV31" i="9"/>
  <c r="AV32" i="9"/>
  <c r="AV33" i="9"/>
  <c r="AV34" i="9"/>
  <c r="AV35" i="9"/>
  <c r="AV36" i="9"/>
  <c r="AV37" i="9"/>
  <c r="AV38" i="9"/>
  <c r="AV39" i="9"/>
  <c r="AV40" i="9"/>
  <c r="AV41" i="9"/>
  <c r="AV42" i="9"/>
  <c r="AV43" i="9"/>
  <c r="AV44" i="9"/>
  <c r="AV45" i="9"/>
  <c r="AV46" i="9"/>
  <c r="AV47" i="9"/>
  <c r="AV48" i="9"/>
  <c r="AV49" i="9"/>
  <c r="AV50" i="9"/>
  <c r="AV51" i="9"/>
  <c r="AV52" i="9"/>
  <c r="AV53" i="9"/>
  <c r="AV54" i="9"/>
  <c r="AV55" i="9"/>
  <c r="AV56" i="9"/>
  <c r="AV57" i="9"/>
  <c r="AV58" i="9"/>
  <c r="AV59" i="9"/>
  <c r="AV60" i="9"/>
  <c r="AV61" i="9"/>
  <c r="AV62" i="9"/>
  <c r="AV63" i="9"/>
  <c r="AV64" i="9"/>
  <c r="AV65" i="9"/>
  <c r="AV66" i="9"/>
  <c r="AV67" i="9"/>
  <c r="AV68" i="9"/>
  <c r="AV69" i="9"/>
  <c r="AV70" i="9"/>
  <c r="AV71" i="9"/>
  <c r="AV72" i="9"/>
  <c r="AV73" i="9"/>
  <c r="AV74" i="9"/>
  <c r="AV75" i="9"/>
  <c r="AV76" i="9"/>
  <c r="AV77" i="9"/>
  <c r="AV78" i="9"/>
  <c r="AV79" i="9"/>
  <c r="AV80" i="9"/>
  <c r="AV81" i="9"/>
  <c r="AV82" i="9"/>
  <c r="AV83" i="9"/>
  <c r="AV84" i="9"/>
  <c r="AV85" i="9"/>
  <c r="AV86" i="9"/>
  <c r="AV87" i="9"/>
  <c r="AV88" i="9"/>
  <c r="AV89" i="9"/>
  <c r="AV90" i="9"/>
  <c r="AV91" i="9"/>
  <c r="AV92" i="9"/>
  <c r="AV93" i="9"/>
  <c r="AV94" i="9"/>
  <c r="AV95" i="9"/>
  <c r="AV96" i="9"/>
  <c r="AV97" i="9"/>
  <c r="AV98" i="9"/>
  <c r="AV99" i="9"/>
  <c r="AV100" i="9"/>
  <c r="AV101" i="9"/>
  <c r="AV102" i="9"/>
  <c r="AV103" i="9"/>
  <c r="AV104" i="9"/>
  <c r="AV105" i="9"/>
  <c r="AV106" i="9"/>
  <c r="AV107" i="9"/>
  <c r="AV108" i="9"/>
  <c r="AV109" i="9"/>
  <c r="AV110" i="9"/>
  <c r="AV111" i="9"/>
  <c r="AV112" i="9"/>
  <c r="AV113" i="9"/>
  <c r="AV114" i="9"/>
  <c r="AV115" i="9"/>
  <c r="AV116" i="9"/>
  <c r="AV117" i="9"/>
  <c r="AV118" i="9"/>
  <c r="AV119" i="9"/>
  <c r="AV120" i="9"/>
  <c r="AV121" i="9"/>
  <c r="AV122" i="9"/>
  <c r="AV123" i="9"/>
  <c r="AV124" i="9"/>
  <c r="AV125" i="9"/>
  <c r="AV126" i="9"/>
  <c r="AV127" i="9"/>
  <c r="AV128" i="9"/>
  <c r="AV129" i="9"/>
  <c r="AV130" i="9"/>
  <c r="AV131" i="9"/>
  <c r="AV132" i="9"/>
  <c r="AV133" i="9"/>
  <c r="AV134" i="9"/>
  <c r="AV135" i="9"/>
  <c r="AV136" i="9"/>
  <c r="AV137" i="9"/>
  <c r="AV138" i="9"/>
  <c r="AV139" i="9"/>
  <c r="AV140" i="9"/>
  <c r="AV141" i="9"/>
  <c r="AV142" i="9"/>
  <c r="AV143" i="9"/>
  <c r="AV144" i="9"/>
  <c r="AV6" i="9"/>
  <c r="AR7" i="9"/>
  <c r="AR8" i="9"/>
  <c r="AR9" i="9"/>
  <c r="AR10" i="9"/>
  <c r="AR11" i="9"/>
  <c r="AR12" i="9"/>
  <c r="AR13" i="9"/>
  <c r="AR14" i="9"/>
  <c r="AR15" i="9"/>
  <c r="AR16" i="9"/>
  <c r="AR17" i="9"/>
  <c r="AR18" i="9"/>
  <c r="AR19" i="9"/>
  <c r="AR20" i="9"/>
  <c r="AR21" i="9"/>
  <c r="AR22" i="9"/>
  <c r="AR23" i="9"/>
  <c r="AR24" i="9"/>
  <c r="AR25" i="9"/>
  <c r="AR26" i="9"/>
  <c r="AR27" i="9"/>
  <c r="AR28" i="9"/>
  <c r="AR29" i="9"/>
  <c r="AR30" i="9"/>
  <c r="AR31" i="9"/>
  <c r="AR32" i="9"/>
  <c r="AR33" i="9"/>
  <c r="AR34" i="9"/>
  <c r="AR35" i="9"/>
  <c r="AR36" i="9"/>
  <c r="AR37" i="9"/>
  <c r="AR38" i="9"/>
  <c r="AR39" i="9"/>
  <c r="AR40" i="9"/>
  <c r="AR41" i="9"/>
  <c r="AR42" i="9"/>
  <c r="AR43" i="9"/>
  <c r="AR44" i="9"/>
  <c r="AR45" i="9"/>
  <c r="AR46" i="9"/>
  <c r="AR47" i="9"/>
  <c r="AR48" i="9"/>
  <c r="AR49" i="9"/>
  <c r="AR50" i="9"/>
  <c r="AR51" i="9"/>
  <c r="AR52" i="9"/>
  <c r="AR53" i="9"/>
  <c r="AR54" i="9"/>
  <c r="AR55" i="9"/>
  <c r="AR56" i="9"/>
  <c r="AR57" i="9"/>
  <c r="AR58" i="9"/>
  <c r="AR59" i="9"/>
  <c r="AR60" i="9"/>
  <c r="AR61" i="9"/>
  <c r="AR62" i="9"/>
  <c r="AR63" i="9"/>
  <c r="AR64" i="9"/>
  <c r="AR65" i="9"/>
  <c r="AR66" i="9"/>
  <c r="AR67" i="9"/>
  <c r="AR68" i="9"/>
  <c r="AR69" i="9"/>
  <c r="AR70" i="9"/>
  <c r="AR71" i="9"/>
  <c r="AR72" i="9"/>
  <c r="AR73" i="9"/>
  <c r="AR74" i="9"/>
  <c r="AR75" i="9"/>
  <c r="AR76" i="9"/>
  <c r="AR77" i="9"/>
  <c r="AR78" i="9"/>
  <c r="AR79" i="9"/>
  <c r="AR80" i="9"/>
  <c r="AR81" i="9"/>
  <c r="AR82" i="9"/>
  <c r="AR83" i="9"/>
  <c r="AR84" i="9"/>
  <c r="AR85" i="9"/>
  <c r="AR86" i="9"/>
  <c r="AR87" i="9"/>
  <c r="AR88" i="9"/>
  <c r="AR89" i="9"/>
  <c r="AR90" i="9"/>
  <c r="AR91" i="9"/>
  <c r="AR92" i="9"/>
  <c r="AR93" i="9"/>
  <c r="AR94" i="9"/>
  <c r="AR95" i="9"/>
  <c r="AR96" i="9"/>
  <c r="AR97" i="9"/>
  <c r="AR98" i="9"/>
  <c r="AR99" i="9"/>
  <c r="AR100" i="9"/>
  <c r="AR101" i="9"/>
  <c r="AR102" i="9"/>
  <c r="AR103" i="9"/>
  <c r="AR104" i="9"/>
  <c r="AR105" i="9"/>
  <c r="AR106" i="9"/>
  <c r="AR107" i="9"/>
  <c r="AR108" i="9"/>
  <c r="AR109" i="9"/>
  <c r="AR110" i="9"/>
  <c r="AR111" i="9"/>
  <c r="AR112" i="9"/>
  <c r="AR113" i="9"/>
  <c r="AR114" i="9"/>
  <c r="AR115" i="9"/>
  <c r="AR116" i="9"/>
  <c r="AR117" i="9"/>
  <c r="AR118" i="9"/>
  <c r="AR119" i="9"/>
  <c r="AR120" i="9"/>
  <c r="AR121" i="9"/>
  <c r="AR122" i="9"/>
  <c r="AR123" i="9"/>
  <c r="AR124" i="9"/>
  <c r="AR125" i="9"/>
  <c r="AR126" i="9"/>
  <c r="AR127" i="9"/>
  <c r="AR128" i="9"/>
  <c r="AR129" i="9"/>
  <c r="AR130" i="9"/>
  <c r="AR131" i="9"/>
  <c r="AR132" i="9"/>
  <c r="AR133" i="9"/>
  <c r="AR134" i="9"/>
  <c r="AR135" i="9"/>
  <c r="AR136" i="9"/>
  <c r="AR137" i="9"/>
  <c r="AR138" i="9"/>
  <c r="AR139" i="9"/>
  <c r="AR140" i="9"/>
  <c r="AR141" i="9"/>
  <c r="AR142" i="9"/>
  <c r="AR143" i="9"/>
  <c r="AR144" i="9"/>
  <c r="AR6" i="9"/>
  <c r="AU7" i="8"/>
  <c r="AU8" i="8"/>
  <c r="AU9" i="8"/>
  <c r="AU10" i="8"/>
  <c r="AU11" i="8"/>
  <c r="AU12" i="8"/>
  <c r="AU13" i="8"/>
  <c r="AU14" i="8"/>
  <c r="AU15" i="8"/>
  <c r="AU16" i="8"/>
  <c r="AU17" i="8"/>
  <c r="AU18" i="8"/>
  <c r="AU19" i="8"/>
  <c r="AU20" i="8"/>
  <c r="AU21" i="8"/>
  <c r="AU22" i="8"/>
  <c r="AU23" i="8"/>
  <c r="AU24" i="8"/>
  <c r="AU25" i="8"/>
  <c r="AU26" i="8"/>
  <c r="AU27" i="8"/>
  <c r="AU28" i="8"/>
  <c r="AU29" i="8"/>
  <c r="AU30" i="8"/>
  <c r="AU31" i="8"/>
  <c r="AU32" i="8"/>
  <c r="AU33" i="8"/>
  <c r="AU34" i="8"/>
  <c r="AU35" i="8"/>
  <c r="AU36" i="8"/>
  <c r="AU37" i="8"/>
  <c r="AU38" i="8"/>
  <c r="AU39" i="8"/>
  <c r="AU40" i="8"/>
  <c r="AU41" i="8"/>
  <c r="AU42" i="8"/>
  <c r="AU43" i="8"/>
  <c r="AU44" i="8"/>
  <c r="AU45" i="8"/>
  <c r="AU46" i="8"/>
  <c r="AU47" i="8"/>
  <c r="AU48"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1" i="8"/>
  <c r="AU92" i="8"/>
  <c r="AU93" i="8"/>
  <c r="AU94" i="8"/>
  <c r="AU95" i="8"/>
  <c r="AU96" i="8"/>
  <c r="AU97" i="8"/>
  <c r="AU98" i="8"/>
  <c r="AU99" i="8"/>
  <c r="AU100" i="8"/>
  <c r="AU101" i="8"/>
  <c r="AU102" i="8"/>
  <c r="AU103" i="8"/>
  <c r="AU104" i="8"/>
  <c r="AU105" i="8"/>
  <c r="AU106" i="8"/>
  <c r="AU107" i="8"/>
  <c r="AU108" i="8"/>
  <c r="AU109" i="8"/>
  <c r="AU110" i="8"/>
  <c r="AU111" i="8"/>
  <c r="AU112" i="8"/>
  <c r="AU113" i="8"/>
  <c r="AU114" i="8"/>
  <c r="AU115" i="8"/>
  <c r="AU116" i="8"/>
  <c r="AU117" i="8"/>
  <c r="AU118" i="8"/>
  <c r="AU119" i="8"/>
  <c r="AU120" i="8"/>
  <c r="AU121" i="8"/>
  <c r="AU122" i="8"/>
  <c r="AU123" i="8"/>
  <c r="AU124" i="8"/>
  <c r="AU125" i="8"/>
  <c r="AU126" i="8"/>
  <c r="AU127" i="8"/>
  <c r="AU128" i="8"/>
  <c r="AU129" i="8"/>
  <c r="AU130" i="8"/>
  <c r="AU131" i="8"/>
  <c r="AU132" i="8"/>
  <c r="AU133" i="8"/>
  <c r="AU134" i="8"/>
  <c r="AU135" i="8"/>
  <c r="AU136" i="8"/>
  <c r="AU137" i="8"/>
  <c r="AU138" i="8"/>
  <c r="AU139" i="8"/>
  <c r="AU140" i="8"/>
  <c r="AU141" i="8"/>
  <c r="AU142" i="8"/>
  <c r="AU143" i="8"/>
  <c r="AU144" i="8"/>
  <c r="AU6" i="8"/>
  <c r="AQ7" i="8"/>
  <c r="AQ8" i="8"/>
  <c r="AQ9" i="8"/>
  <c r="AQ10" i="8"/>
  <c r="AQ11" i="8"/>
  <c r="AQ12" i="8"/>
  <c r="AQ13" i="8"/>
  <c r="AQ14" i="8"/>
  <c r="AQ15" i="8"/>
  <c r="AQ16" i="8"/>
  <c r="AQ17" i="8"/>
  <c r="AQ18" i="8"/>
  <c r="AQ19" i="8"/>
  <c r="AQ20" i="8"/>
  <c r="AQ21" i="8"/>
  <c r="AQ22" i="8"/>
  <c r="AQ23" i="8"/>
  <c r="AQ24" i="8"/>
  <c r="AQ25" i="8"/>
  <c r="AQ26" i="8"/>
  <c r="AQ27" i="8"/>
  <c r="AQ28" i="8"/>
  <c r="AQ29" i="8"/>
  <c r="AQ30" i="8"/>
  <c r="AQ31" i="8"/>
  <c r="AQ32" i="8"/>
  <c r="AQ33" i="8"/>
  <c r="AQ34" i="8"/>
  <c r="AQ35" i="8"/>
  <c r="AQ36" i="8"/>
  <c r="AQ37" i="8"/>
  <c r="AQ38" i="8"/>
  <c r="AQ39" i="8"/>
  <c r="AQ40" i="8"/>
  <c r="AQ41" i="8"/>
  <c r="AQ42" i="8"/>
  <c r="AQ43" i="8"/>
  <c r="AQ44" i="8"/>
  <c r="AQ45" i="8"/>
  <c r="AQ46" i="8"/>
  <c r="AQ47" i="8"/>
  <c r="AQ48" i="8"/>
  <c r="AQ49" i="8"/>
  <c r="AQ50" i="8"/>
  <c r="AQ51" i="8"/>
  <c r="AQ52" i="8"/>
  <c r="AQ53" i="8"/>
  <c r="AQ54" i="8"/>
  <c r="AQ55" i="8"/>
  <c r="AQ56" i="8"/>
  <c r="AQ57" i="8"/>
  <c r="AQ58" i="8"/>
  <c r="AQ59" i="8"/>
  <c r="AQ60" i="8"/>
  <c r="AQ61" i="8"/>
  <c r="AQ62" i="8"/>
  <c r="AQ63" i="8"/>
  <c r="AQ64" i="8"/>
  <c r="AQ65" i="8"/>
  <c r="AQ66" i="8"/>
  <c r="AQ67" i="8"/>
  <c r="AQ68" i="8"/>
  <c r="AQ69" i="8"/>
  <c r="AQ70" i="8"/>
  <c r="AQ71" i="8"/>
  <c r="AQ72" i="8"/>
  <c r="AQ73" i="8"/>
  <c r="AQ74" i="8"/>
  <c r="AQ75" i="8"/>
  <c r="AQ76" i="8"/>
  <c r="AQ77" i="8"/>
  <c r="AQ78" i="8"/>
  <c r="AQ79" i="8"/>
  <c r="AQ80" i="8"/>
  <c r="AQ81" i="8"/>
  <c r="AQ82" i="8"/>
  <c r="AQ83" i="8"/>
  <c r="AQ84" i="8"/>
  <c r="AQ85" i="8"/>
  <c r="AQ86" i="8"/>
  <c r="AQ87" i="8"/>
  <c r="AQ88" i="8"/>
  <c r="AQ89" i="8"/>
  <c r="AQ90" i="8"/>
  <c r="AQ91" i="8"/>
  <c r="AQ92" i="8"/>
  <c r="AQ93" i="8"/>
  <c r="AQ94" i="8"/>
  <c r="AQ95" i="8"/>
  <c r="AQ96" i="8"/>
  <c r="AQ97" i="8"/>
  <c r="AQ98" i="8"/>
  <c r="AQ99" i="8"/>
  <c r="AQ100" i="8"/>
  <c r="AQ101" i="8"/>
  <c r="AQ102" i="8"/>
  <c r="AQ103" i="8"/>
  <c r="AQ104" i="8"/>
  <c r="AQ105" i="8"/>
  <c r="AQ106" i="8"/>
  <c r="AQ107" i="8"/>
  <c r="AQ108" i="8"/>
  <c r="AQ109" i="8"/>
  <c r="AQ110" i="8"/>
  <c r="AQ111" i="8"/>
  <c r="AQ112" i="8"/>
  <c r="AQ113" i="8"/>
  <c r="AQ114" i="8"/>
  <c r="AQ115" i="8"/>
  <c r="AQ116" i="8"/>
  <c r="AQ117" i="8"/>
  <c r="AQ118" i="8"/>
  <c r="AQ119" i="8"/>
  <c r="AQ120" i="8"/>
  <c r="AQ121" i="8"/>
  <c r="AQ122" i="8"/>
  <c r="AQ123" i="8"/>
  <c r="AQ124" i="8"/>
  <c r="AQ125" i="8"/>
  <c r="AQ126" i="8"/>
  <c r="AQ127" i="8"/>
  <c r="AQ128" i="8"/>
  <c r="AQ129" i="8"/>
  <c r="AQ130" i="8"/>
  <c r="AQ131" i="8"/>
  <c r="AQ132" i="8"/>
  <c r="AQ133" i="8"/>
  <c r="AQ134" i="8"/>
  <c r="AQ135" i="8"/>
  <c r="AQ136" i="8"/>
  <c r="AQ137" i="8"/>
  <c r="AQ138" i="8"/>
  <c r="AQ139" i="8"/>
  <c r="AQ140" i="8"/>
  <c r="AQ141" i="8"/>
  <c r="AQ142" i="8"/>
  <c r="AQ143" i="8"/>
  <c r="AQ144" i="8"/>
  <c r="AQ6" i="8"/>
  <c r="AU7" i="7"/>
  <c r="AU8" i="7"/>
  <c r="AU9" i="7"/>
  <c r="AU10" i="7"/>
  <c r="AU11" i="7"/>
  <c r="AU12" i="7"/>
  <c r="AU13" i="7"/>
  <c r="AU14" i="7"/>
  <c r="AU15" i="7"/>
  <c r="AU16" i="7"/>
  <c r="AU17" i="7"/>
  <c r="AU18" i="7"/>
  <c r="AU19" i="7"/>
  <c r="AU20" i="7"/>
  <c r="AU21" i="7"/>
  <c r="AU22" i="7"/>
  <c r="AU23" i="7"/>
  <c r="AU24" i="7"/>
  <c r="AU25" i="7"/>
  <c r="AU26" i="7"/>
  <c r="AU27" i="7"/>
  <c r="AU28" i="7"/>
  <c r="AU29" i="7"/>
  <c r="AU30" i="7"/>
  <c r="AU31" i="7"/>
  <c r="AU32" i="7"/>
  <c r="AU33" i="7"/>
  <c r="AU34" i="7"/>
  <c r="AU35" i="7"/>
  <c r="AU36" i="7"/>
  <c r="AU37" i="7"/>
  <c r="AU38" i="7"/>
  <c r="AU39" i="7"/>
  <c r="AU40" i="7"/>
  <c r="AU41" i="7"/>
  <c r="AU42" i="7"/>
  <c r="AU43" i="7"/>
  <c r="AU44" i="7"/>
  <c r="AU45" i="7"/>
  <c r="AU46" i="7"/>
  <c r="AU47" i="7"/>
  <c r="AU48" i="7"/>
  <c r="AU49" i="7"/>
  <c r="AU50" i="7"/>
  <c r="AU51" i="7"/>
  <c r="AU52" i="7"/>
  <c r="AU53" i="7"/>
  <c r="AU54" i="7"/>
  <c r="AU55" i="7"/>
  <c r="AU56" i="7"/>
  <c r="AU57" i="7"/>
  <c r="AU58" i="7"/>
  <c r="AU59" i="7"/>
  <c r="AU60" i="7"/>
  <c r="AU61" i="7"/>
  <c r="AU62" i="7"/>
  <c r="AU63" i="7"/>
  <c r="AU64" i="7"/>
  <c r="AU65" i="7"/>
  <c r="AU66" i="7"/>
  <c r="AU67" i="7"/>
  <c r="AU68" i="7"/>
  <c r="AU69" i="7"/>
  <c r="AU70" i="7"/>
  <c r="AU71" i="7"/>
  <c r="AU72" i="7"/>
  <c r="AU73" i="7"/>
  <c r="AU74" i="7"/>
  <c r="AU75" i="7"/>
  <c r="AU76" i="7"/>
  <c r="AU77" i="7"/>
  <c r="AU78" i="7"/>
  <c r="AU79" i="7"/>
  <c r="AU80" i="7"/>
  <c r="AU81" i="7"/>
  <c r="AU82" i="7"/>
  <c r="AU83" i="7"/>
  <c r="AU84" i="7"/>
  <c r="AU85" i="7"/>
  <c r="AU86" i="7"/>
  <c r="AU87" i="7"/>
  <c r="AU88" i="7"/>
  <c r="AU89" i="7"/>
  <c r="AU90" i="7"/>
  <c r="AU91" i="7"/>
  <c r="AU92" i="7"/>
  <c r="AU93" i="7"/>
  <c r="AU94" i="7"/>
  <c r="AU95" i="7"/>
  <c r="AU96" i="7"/>
  <c r="AU97" i="7"/>
  <c r="AU98" i="7"/>
  <c r="AU99" i="7"/>
  <c r="AU100" i="7"/>
  <c r="AU101" i="7"/>
  <c r="AU102" i="7"/>
  <c r="AU103" i="7"/>
  <c r="AU104" i="7"/>
  <c r="AU105" i="7"/>
  <c r="AU106" i="7"/>
  <c r="AU107" i="7"/>
  <c r="AU108" i="7"/>
  <c r="AU109" i="7"/>
  <c r="AU110" i="7"/>
  <c r="AU111" i="7"/>
  <c r="AU112" i="7"/>
  <c r="AU113" i="7"/>
  <c r="AU114" i="7"/>
  <c r="AU115" i="7"/>
  <c r="AU116" i="7"/>
  <c r="AU117" i="7"/>
  <c r="AU118" i="7"/>
  <c r="AU119" i="7"/>
  <c r="AU120" i="7"/>
  <c r="AU121" i="7"/>
  <c r="AU122" i="7"/>
  <c r="AU123" i="7"/>
  <c r="AU124" i="7"/>
  <c r="AU125" i="7"/>
  <c r="AU126" i="7"/>
  <c r="AU127" i="7"/>
  <c r="AU128" i="7"/>
  <c r="AU129" i="7"/>
  <c r="AU130" i="7"/>
  <c r="AU131" i="7"/>
  <c r="AU132" i="7"/>
  <c r="AU133" i="7"/>
  <c r="AU134" i="7"/>
  <c r="AU135" i="7"/>
  <c r="AU136" i="7"/>
  <c r="AU137" i="7"/>
  <c r="AU138" i="7"/>
  <c r="AU139" i="7"/>
  <c r="AU140" i="7"/>
  <c r="AU141" i="7"/>
  <c r="AU142" i="7"/>
  <c r="AU143" i="7"/>
  <c r="AU144" i="7"/>
  <c r="AU6" i="7"/>
  <c r="AQ7" i="7"/>
  <c r="AQ8" i="7"/>
  <c r="AQ9" i="7"/>
  <c r="AQ10" i="7"/>
  <c r="AQ11" i="7"/>
  <c r="AQ12" i="7"/>
  <c r="AQ13" i="7"/>
  <c r="AQ14" i="7"/>
  <c r="AQ15" i="7"/>
  <c r="AQ16" i="7"/>
  <c r="AQ17" i="7"/>
  <c r="AQ18" i="7"/>
  <c r="AQ19" i="7"/>
  <c r="AQ20" i="7"/>
  <c r="AQ21" i="7"/>
  <c r="AQ22" i="7"/>
  <c r="AQ23" i="7"/>
  <c r="AQ24" i="7"/>
  <c r="AQ25" i="7"/>
  <c r="AQ26" i="7"/>
  <c r="AQ27" i="7"/>
  <c r="AQ28" i="7"/>
  <c r="AQ29" i="7"/>
  <c r="AQ30" i="7"/>
  <c r="AQ31" i="7"/>
  <c r="AQ32" i="7"/>
  <c r="AQ33" i="7"/>
  <c r="AQ34" i="7"/>
  <c r="AQ35" i="7"/>
  <c r="AQ36" i="7"/>
  <c r="AQ37" i="7"/>
  <c r="AQ38" i="7"/>
  <c r="AQ39" i="7"/>
  <c r="AQ40" i="7"/>
  <c r="AQ41" i="7"/>
  <c r="AQ42" i="7"/>
  <c r="AQ43" i="7"/>
  <c r="AQ44" i="7"/>
  <c r="AQ45" i="7"/>
  <c r="AQ46" i="7"/>
  <c r="AQ47" i="7"/>
  <c r="AQ48" i="7"/>
  <c r="AQ49" i="7"/>
  <c r="AQ50" i="7"/>
  <c r="AQ51" i="7"/>
  <c r="AQ52" i="7"/>
  <c r="AQ53" i="7"/>
  <c r="AQ54" i="7"/>
  <c r="AQ55" i="7"/>
  <c r="AQ56" i="7"/>
  <c r="AQ57" i="7"/>
  <c r="AQ58" i="7"/>
  <c r="AQ59" i="7"/>
  <c r="AQ60" i="7"/>
  <c r="AQ61" i="7"/>
  <c r="AQ62" i="7"/>
  <c r="AQ63" i="7"/>
  <c r="AQ64" i="7"/>
  <c r="AQ65" i="7"/>
  <c r="AQ66" i="7"/>
  <c r="AQ67" i="7"/>
  <c r="AQ68" i="7"/>
  <c r="AQ69" i="7"/>
  <c r="AQ70" i="7"/>
  <c r="AQ71" i="7"/>
  <c r="AQ72" i="7"/>
  <c r="AQ73" i="7"/>
  <c r="AQ74" i="7"/>
  <c r="AQ75" i="7"/>
  <c r="AQ76" i="7"/>
  <c r="AQ77" i="7"/>
  <c r="AQ78" i="7"/>
  <c r="AQ79" i="7"/>
  <c r="AQ80" i="7"/>
  <c r="AQ81" i="7"/>
  <c r="AQ82" i="7"/>
  <c r="AQ83" i="7"/>
  <c r="AQ84" i="7"/>
  <c r="AQ85" i="7"/>
  <c r="AQ86" i="7"/>
  <c r="AQ87" i="7"/>
  <c r="AQ88" i="7"/>
  <c r="AQ89" i="7"/>
  <c r="AQ90" i="7"/>
  <c r="AQ91" i="7"/>
  <c r="AQ92" i="7"/>
  <c r="AQ93" i="7"/>
  <c r="AQ94" i="7"/>
  <c r="AQ95" i="7"/>
  <c r="AQ96" i="7"/>
  <c r="AQ97" i="7"/>
  <c r="AQ98" i="7"/>
  <c r="AQ99" i="7"/>
  <c r="AQ100" i="7"/>
  <c r="AQ101" i="7"/>
  <c r="AQ102" i="7"/>
  <c r="AQ103" i="7"/>
  <c r="AQ104" i="7"/>
  <c r="AQ105" i="7"/>
  <c r="AQ106" i="7"/>
  <c r="AQ107" i="7"/>
  <c r="AQ108" i="7"/>
  <c r="AQ109" i="7"/>
  <c r="AQ110" i="7"/>
  <c r="AQ111" i="7"/>
  <c r="AQ112" i="7"/>
  <c r="AQ113" i="7"/>
  <c r="AQ114" i="7"/>
  <c r="AQ115" i="7"/>
  <c r="AQ116" i="7"/>
  <c r="AQ117" i="7"/>
  <c r="AQ118" i="7"/>
  <c r="AQ119" i="7"/>
  <c r="AQ120" i="7"/>
  <c r="AQ121" i="7"/>
  <c r="AQ122" i="7"/>
  <c r="AQ123" i="7"/>
  <c r="AQ124" i="7"/>
  <c r="AQ125" i="7"/>
  <c r="AQ126" i="7"/>
  <c r="AQ127" i="7"/>
  <c r="AQ128" i="7"/>
  <c r="AQ129" i="7"/>
  <c r="AQ130" i="7"/>
  <c r="AQ131" i="7"/>
  <c r="AQ132" i="7"/>
  <c r="AQ133" i="7"/>
  <c r="AQ134" i="7"/>
  <c r="AQ135" i="7"/>
  <c r="AQ136" i="7"/>
  <c r="AQ137" i="7"/>
  <c r="AQ138" i="7"/>
  <c r="AQ139" i="7"/>
  <c r="AQ140" i="7"/>
  <c r="AQ141" i="7"/>
  <c r="AQ142" i="7"/>
  <c r="AQ143" i="7"/>
  <c r="AQ144" i="7"/>
  <c r="AQ6" i="7"/>
  <c r="AW7" i="6"/>
  <c r="AW8" i="6"/>
  <c r="AW9" i="6"/>
  <c r="AW10" i="6"/>
  <c r="AW11" i="6"/>
  <c r="AW12" i="6"/>
  <c r="AW13" i="6"/>
  <c r="AW14" i="6"/>
  <c r="AW15" i="6"/>
  <c r="AW16" i="6"/>
  <c r="AW17" i="6"/>
  <c r="AW18" i="6"/>
  <c r="AW19" i="6"/>
  <c r="AW20" i="6"/>
  <c r="AW21" i="6"/>
  <c r="AW22" i="6"/>
  <c r="AW23" i="6"/>
  <c r="AW24" i="6"/>
  <c r="AW25" i="6"/>
  <c r="AW26" i="6"/>
  <c r="AW27" i="6"/>
  <c r="AW28" i="6"/>
  <c r="AW29" i="6"/>
  <c r="AW30" i="6"/>
  <c r="AW31" i="6"/>
  <c r="AW32" i="6"/>
  <c r="AW33" i="6"/>
  <c r="AW34" i="6"/>
  <c r="AW35" i="6"/>
  <c r="AW36" i="6"/>
  <c r="AW37" i="6"/>
  <c r="AW38" i="6"/>
  <c r="AW39" i="6"/>
  <c r="AW40" i="6"/>
  <c r="AW41" i="6"/>
  <c r="AW42" i="6"/>
  <c r="AW43" i="6"/>
  <c r="AW44" i="6"/>
  <c r="AW45" i="6"/>
  <c r="AW46" i="6"/>
  <c r="AW47" i="6"/>
  <c r="AW48" i="6"/>
  <c r="AW49" i="6"/>
  <c r="AW50" i="6"/>
  <c r="AW51" i="6"/>
  <c r="AW52" i="6"/>
  <c r="AW53" i="6"/>
  <c r="AW54" i="6"/>
  <c r="AW55" i="6"/>
  <c r="AW56" i="6"/>
  <c r="AW57" i="6"/>
  <c r="AW58" i="6"/>
  <c r="AW59" i="6"/>
  <c r="AW60" i="6"/>
  <c r="AW61" i="6"/>
  <c r="AW62" i="6"/>
  <c r="AW63" i="6"/>
  <c r="AW64" i="6"/>
  <c r="AW65" i="6"/>
  <c r="AW66" i="6"/>
  <c r="AW67" i="6"/>
  <c r="AW68" i="6"/>
  <c r="AW69" i="6"/>
  <c r="AW70" i="6"/>
  <c r="AW71" i="6"/>
  <c r="AW72" i="6"/>
  <c r="AW73" i="6"/>
  <c r="AW74" i="6"/>
  <c r="AW75" i="6"/>
  <c r="AW76" i="6"/>
  <c r="AW77" i="6"/>
  <c r="AW78" i="6"/>
  <c r="AW79" i="6"/>
  <c r="AW80" i="6"/>
  <c r="AW81" i="6"/>
  <c r="AW82" i="6"/>
  <c r="AW83" i="6"/>
  <c r="AW84" i="6"/>
  <c r="AW85" i="6"/>
  <c r="AW86" i="6"/>
  <c r="AW87" i="6"/>
  <c r="AW88" i="6"/>
  <c r="AW89" i="6"/>
  <c r="AW90" i="6"/>
  <c r="AW91" i="6"/>
  <c r="AW92" i="6"/>
  <c r="AW93" i="6"/>
  <c r="AW94" i="6"/>
  <c r="AW95" i="6"/>
  <c r="AW96" i="6"/>
  <c r="AW97" i="6"/>
  <c r="AW98" i="6"/>
  <c r="AW99" i="6"/>
  <c r="AW100" i="6"/>
  <c r="AW101" i="6"/>
  <c r="AW102" i="6"/>
  <c r="AW103" i="6"/>
  <c r="AW104" i="6"/>
  <c r="AW105" i="6"/>
  <c r="AW106" i="6"/>
  <c r="AW107" i="6"/>
  <c r="AW108" i="6"/>
  <c r="AW109" i="6"/>
  <c r="AW110" i="6"/>
  <c r="AW111" i="6"/>
  <c r="AW112" i="6"/>
  <c r="AW113" i="6"/>
  <c r="AW114" i="6"/>
  <c r="AW115" i="6"/>
  <c r="AW116" i="6"/>
  <c r="AW117" i="6"/>
  <c r="AW118" i="6"/>
  <c r="AW119" i="6"/>
  <c r="AW120" i="6"/>
  <c r="AW121" i="6"/>
  <c r="AW122" i="6"/>
  <c r="AW123" i="6"/>
  <c r="AW124" i="6"/>
  <c r="AW125" i="6"/>
  <c r="AW126" i="6"/>
  <c r="AW127" i="6"/>
  <c r="AW128" i="6"/>
  <c r="AW129" i="6"/>
  <c r="AW130" i="6"/>
  <c r="AW131" i="6"/>
  <c r="AW132" i="6"/>
  <c r="AW133" i="6"/>
  <c r="AW134" i="6"/>
  <c r="AW135" i="6"/>
  <c r="AW136" i="6"/>
  <c r="AW137" i="6"/>
  <c r="AW138" i="6"/>
  <c r="AW139" i="6"/>
  <c r="AW140" i="6"/>
  <c r="AW141" i="6"/>
  <c r="AW142" i="6"/>
  <c r="AW143" i="6"/>
  <c r="AW144" i="6"/>
  <c r="AW6" i="6"/>
  <c r="AS7" i="6"/>
  <c r="AS8" i="6"/>
  <c r="AS9" i="6"/>
  <c r="AS10" i="6"/>
  <c r="AS11" i="6"/>
  <c r="AS12" i="6"/>
  <c r="AS13" i="6"/>
  <c r="AS14" i="6"/>
  <c r="AS15" i="6"/>
  <c r="AS16" i="6"/>
  <c r="AS17" i="6"/>
  <c r="AS18" i="6"/>
  <c r="AS19" i="6"/>
  <c r="AS20" i="6"/>
  <c r="AS21" i="6"/>
  <c r="AS22" i="6"/>
  <c r="AS23" i="6"/>
  <c r="AS24" i="6"/>
  <c r="AS25" i="6"/>
  <c r="AS26" i="6"/>
  <c r="AS27" i="6"/>
  <c r="AS28" i="6"/>
  <c r="AS29" i="6"/>
  <c r="AS30" i="6"/>
  <c r="AS31" i="6"/>
  <c r="AS32" i="6"/>
  <c r="AS33" i="6"/>
  <c r="AS34" i="6"/>
  <c r="AS35" i="6"/>
  <c r="AS36" i="6"/>
  <c r="AS37" i="6"/>
  <c r="AS38" i="6"/>
  <c r="AS39" i="6"/>
  <c r="AS40" i="6"/>
  <c r="AS41" i="6"/>
  <c r="AS42" i="6"/>
  <c r="AS43" i="6"/>
  <c r="AS44" i="6"/>
  <c r="AS45" i="6"/>
  <c r="AS46" i="6"/>
  <c r="AS47" i="6"/>
  <c r="AS48" i="6"/>
  <c r="AS49" i="6"/>
  <c r="AS50" i="6"/>
  <c r="AS51" i="6"/>
  <c r="AS52" i="6"/>
  <c r="AS53" i="6"/>
  <c r="AS54" i="6"/>
  <c r="AS55" i="6"/>
  <c r="AS56" i="6"/>
  <c r="AS57" i="6"/>
  <c r="AS58" i="6"/>
  <c r="AS59" i="6"/>
  <c r="AS60" i="6"/>
  <c r="AS61" i="6"/>
  <c r="AS62" i="6"/>
  <c r="AS63" i="6"/>
  <c r="AS64" i="6"/>
  <c r="AS65" i="6"/>
  <c r="AS66" i="6"/>
  <c r="AS67" i="6"/>
  <c r="AS68" i="6"/>
  <c r="AS69" i="6"/>
  <c r="AS70" i="6"/>
  <c r="AS71" i="6"/>
  <c r="AS72" i="6"/>
  <c r="AS73" i="6"/>
  <c r="AS74" i="6"/>
  <c r="AS75" i="6"/>
  <c r="AS76" i="6"/>
  <c r="AS77" i="6"/>
  <c r="AS78" i="6"/>
  <c r="AS79" i="6"/>
  <c r="AS80" i="6"/>
  <c r="AS81" i="6"/>
  <c r="AS82" i="6"/>
  <c r="AS83" i="6"/>
  <c r="AS84" i="6"/>
  <c r="AS85" i="6"/>
  <c r="AS86" i="6"/>
  <c r="AS87" i="6"/>
  <c r="AS88" i="6"/>
  <c r="AS89" i="6"/>
  <c r="AS90" i="6"/>
  <c r="AS91" i="6"/>
  <c r="AS92" i="6"/>
  <c r="AS93" i="6"/>
  <c r="AS94" i="6"/>
  <c r="AS95" i="6"/>
  <c r="AS96" i="6"/>
  <c r="AS97" i="6"/>
  <c r="AS98" i="6"/>
  <c r="AS99" i="6"/>
  <c r="AS100" i="6"/>
  <c r="AS101" i="6"/>
  <c r="AS102" i="6"/>
  <c r="AS103" i="6"/>
  <c r="AS104" i="6"/>
  <c r="AS105" i="6"/>
  <c r="AS106" i="6"/>
  <c r="AS107" i="6"/>
  <c r="AS108" i="6"/>
  <c r="AS109" i="6"/>
  <c r="AS110" i="6"/>
  <c r="AS111" i="6"/>
  <c r="AS112" i="6"/>
  <c r="AS113" i="6"/>
  <c r="AS114" i="6"/>
  <c r="AS115" i="6"/>
  <c r="AS116" i="6"/>
  <c r="AS117" i="6"/>
  <c r="AS118" i="6"/>
  <c r="AS119" i="6"/>
  <c r="AS120" i="6"/>
  <c r="AS121" i="6"/>
  <c r="AS122" i="6"/>
  <c r="AS123" i="6"/>
  <c r="AS124" i="6"/>
  <c r="AS125" i="6"/>
  <c r="AS126" i="6"/>
  <c r="AS127" i="6"/>
  <c r="AS128" i="6"/>
  <c r="AS129" i="6"/>
  <c r="AS130" i="6"/>
  <c r="AS131" i="6"/>
  <c r="AS132" i="6"/>
  <c r="AS133" i="6"/>
  <c r="AS134" i="6"/>
  <c r="AS135" i="6"/>
  <c r="AS136" i="6"/>
  <c r="AS137" i="6"/>
  <c r="AS138" i="6"/>
  <c r="AS139" i="6"/>
  <c r="AS140" i="6"/>
  <c r="AS141" i="6"/>
  <c r="AS142" i="6"/>
  <c r="AS143" i="6"/>
  <c r="AS144" i="6"/>
  <c r="AS6" i="6"/>
  <c r="AN6" i="5"/>
  <c r="AN7" i="5"/>
  <c r="AN8" i="5"/>
  <c r="AN9" i="5"/>
  <c r="AN10" i="5"/>
  <c r="AN11" i="5"/>
  <c r="AN12"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5" i="5"/>
  <c r="AJ6" i="5"/>
  <c r="AJ7" i="5"/>
  <c r="AJ8" i="5"/>
  <c r="AJ9" i="5"/>
  <c r="AJ10" i="5"/>
  <c r="AJ11" i="5"/>
  <c r="AJ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5" i="5"/>
  <c r="AH6" i="4"/>
  <c r="AH7" i="4"/>
  <c r="AH8" i="4"/>
  <c r="AH9" i="4"/>
  <c r="AH10" i="4"/>
  <c r="AH11" i="4"/>
  <c r="AH12" i="4"/>
  <c r="AH13" i="4"/>
  <c r="AH14" i="4"/>
  <c r="AH15" i="4"/>
  <c r="AH16" i="4"/>
  <c r="AH17" i="4"/>
  <c r="AH18" i="4"/>
  <c r="AH19" i="4"/>
  <c r="AH20" i="4"/>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47" i="4"/>
  <c r="AH48" i="4"/>
  <c r="AH49" i="4"/>
  <c r="AH50" i="4"/>
  <c r="AH51" i="4"/>
  <c r="AH52" i="4"/>
  <c r="AH53" i="4"/>
  <c r="AH54" i="4"/>
  <c r="AH55" i="4"/>
  <c r="AH56" i="4"/>
  <c r="AH57" i="4"/>
  <c r="AH58" i="4"/>
  <c r="AH59" i="4"/>
  <c r="AH60" i="4"/>
  <c r="AH61" i="4"/>
  <c r="AH62" i="4"/>
  <c r="AH63" i="4"/>
  <c r="AH64" i="4"/>
  <c r="AH65" i="4"/>
  <c r="AH66" i="4"/>
  <c r="AH67" i="4"/>
  <c r="AH68" i="4"/>
  <c r="AH69" i="4"/>
  <c r="AH70" i="4"/>
  <c r="AH71" i="4"/>
  <c r="AH72" i="4"/>
  <c r="AH73" i="4"/>
  <c r="AH74" i="4"/>
  <c r="AH75" i="4"/>
  <c r="AH76" i="4"/>
  <c r="AH77" i="4"/>
  <c r="AH78" i="4"/>
  <c r="AH79" i="4"/>
  <c r="AH80" i="4"/>
  <c r="AH81" i="4"/>
  <c r="AH82" i="4"/>
  <c r="AH83" i="4"/>
  <c r="AH84" i="4"/>
  <c r="AH85" i="4"/>
  <c r="AH86" i="4"/>
  <c r="AH87" i="4"/>
  <c r="AH88" i="4"/>
  <c r="AH89" i="4"/>
  <c r="AH90" i="4"/>
  <c r="AH91" i="4"/>
  <c r="AH92" i="4"/>
  <c r="AH93" i="4"/>
  <c r="AH94" i="4"/>
  <c r="AH95" i="4"/>
  <c r="AH96" i="4"/>
  <c r="AH97" i="4"/>
  <c r="AH98" i="4"/>
  <c r="AH99" i="4"/>
  <c r="AH100" i="4"/>
  <c r="AH101" i="4"/>
  <c r="AH102" i="4"/>
  <c r="AH103" i="4"/>
  <c r="AH104" i="4"/>
  <c r="AH105" i="4"/>
  <c r="AH106" i="4"/>
  <c r="AH107" i="4"/>
  <c r="AH108" i="4"/>
  <c r="AH109" i="4"/>
  <c r="AH110" i="4"/>
  <c r="AH111" i="4"/>
  <c r="AH112" i="4"/>
  <c r="AH113" i="4"/>
  <c r="AH114" i="4"/>
  <c r="AH115" i="4"/>
  <c r="AH116" i="4"/>
  <c r="AH117" i="4"/>
  <c r="AH118" i="4"/>
  <c r="AH119" i="4"/>
  <c r="AH120" i="4"/>
  <c r="AH121" i="4"/>
  <c r="AH122" i="4"/>
  <c r="AH123" i="4"/>
  <c r="AH124" i="4"/>
  <c r="AH125" i="4"/>
  <c r="AH126" i="4"/>
  <c r="AH127" i="4"/>
  <c r="AH128" i="4"/>
  <c r="AH129" i="4"/>
  <c r="AH130" i="4"/>
  <c r="AH131" i="4"/>
  <c r="AH132" i="4"/>
  <c r="AH133" i="4"/>
  <c r="AH134" i="4"/>
  <c r="AH135" i="4"/>
  <c r="AH136" i="4"/>
  <c r="AH137" i="4"/>
  <c r="AH138" i="4"/>
  <c r="AH139" i="4"/>
  <c r="AH140" i="4"/>
  <c r="AH141" i="4"/>
  <c r="AH142" i="4"/>
  <c r="AH143" i="4"/>
  <c r="AH144" i="4"/>
  <c r="AL6" i="4"/>
  <c r="AL7" i="4"/>
  <c r="AL8" i="4"/>
  <c r="AL9" i="4"/>
  <c r="AL10" i="4"/>
  <c r="AL11" i="4"/>
  <c r="AL12" i="4"/>
  <c r="AL13" i="4"/>
  <c r="AL14" i="4"/>
  <c r="AL15" i="4"/>
  <c r="AL16" i="4"/>
  <c r="AL17" i="4"/>
  <c r="AL18" i="4"/>
  <c r="AL19" i="4"/>
  <c r="AL20" i="4"/>
  <c r="AL21" i="4"/>
  <c r="AL22" i="4"/>
  <c r="AL23" i="4"/>
  <c r="AL24" i="4"/>
  <c r="AL25" i="4"/>
  <c r="AL26" i="4"/>
  <c r="AL27" i="4"/>
  <c r="AL28" i="4"/>
  <c r="AL29" i="4"/>
  <c r="AL30" i="4"/>
  <c r="AL31" i="4"/>
  <c r="AL32" i="4"/>
  <c r="AL33" i="4"/>
  <c r="AL34" i="4"/>
  <c r="AL35" i="4"/>
  <c r="AL36" i="4"/>
  <c r="AL37" i="4"/>
  <c r="AL38" i="4"/>
  <c r="AL39" i="4"/>
  <c r="AL40" i="4"/>
  <c r="AL41" i="4"/>
  <c r="AL42" i="4"/>
  <c r="AL43" i="4"/>
  <c r="AL44" i="4"/>
  <c r="AL45" i="4"/>
  <c r="AL46" i="4"/>
  <c r="AL47" i="4"/>
  <c r="AL48" i="4"/>
  <c r="AL49" i="4"/>
  <c r="AL50" i="4"/>
  <c r="AL51" i="4"/>
  <c r="AL52" i="4"/>
  <c r="AL53" i="4"/>
  <c r="AL54" i="4"/>
  <c r="AL55" i="4"/>
  <c r="AL56" i="4"/>
  <c r="AL57" i="4"/>
  <c r="AL58" i="4"/>
  <c r="AL59" i="4"/>
  <c r="AL60" i="4"/>
  <c r="AL61" i="4"/>
  <c r="AL62" i="4"/>
  <c r="AL63" i="4"/>
  <c r="AL64" i="4"/>
  <c r="AL65" i="4"/>
  <c r="AL66" i="4"/>
  <c r="AL67" i="4"/>
  <c r="AL68" i="4"/>
  <c r="AL69" i="4"/>
  <c r="AL70" i="4"/>
  <c r="AL71" i="4"/>
  <c r="AL72" i="4"/>
  <c r="AL73" i="4"/>
  <c r="AL74" i="4"/>
  <c r="AL75" i="4"/>
  <c r="AL76" i="4"/>
  <c r="AL77" i="4"/>
  <c r="AL78" i="4"/>
  <c r="AL79" i="4"/>
  <c r="AL80" i="4"/>
  <c r="AL81" i="4"/>
  <c r="AL82" i="4"/>
  <c r="AL83" i="4"/>
  <c r="AL84" i="4"/>
  <c r="AL85" i="4"/>
  <c r="AL86" i="4"/>
  <c r="AL87" i="4"/>
  <c r="AL88" i="4"/>
  <c r="AL89" i="4"/>
  <c r="AL90" i="4"/>
  <c r="AL91" i="4"/>
  <c r="AL92" i="4"/>
  <c r="AL93" i="4"/>
  <c r="AL94" i="4"/>
  <c r="AL95" i="4"/>
  <c r="AL96" i="4"/>
  <c r="AL97" i="4"/>
  <c r="AL98" i="4"/>
  <c r="AL99" i="4"/>
  <c r="AL100" i="4"/>
  <c r="AL101" i="4"/>
  <c r="AL102" i="4"/>
  <c r="AL103" i="4"/>
  <c r="AL104" i="4"/>
  <c r="AL105" i="4"/>
  <c r="AL106" i="4"/>
  <c r="AL107" i="4"/>
  <c r="AL108" i="4"/>
  <c r="AL109" i="4"/>
  <c r="AL110" i="4"/>
  <c r="AL111" i="4"/>
  <c r="AL112" i="4"/>
  <c r="AL113" i="4"/>
  <c r="AL114" i="4"/>
  <c r="AL115" i="4"/>
  <c r="AL116" i="4"/>
  <c r="AL117" i="4"/>
  <c r="AL118" i="4"/>
  <c r="AL119" i="4"/>
  <c r="AL120" i="4"/>
  <c r="AL121" i="4"/>
  <c r="AL122" i="4"/>
  <c r="AL123" i="4"/>
  <c r="AL124" i="4"/>
  <c r="AL125" i="4"/>
  <c r="AL126" i="4"/>
  <c r="AL127" i="4"/>
  <c r="AL128" i="4"/>
  <c r="AL129" i="4"/>
  <c r="AL130" i="4"/>
  <c r="AL131" i="4"/>
  <c r="AL132" i="4"/>
  <c r="AL133" i="4"/>
  <c r="AL134" i="4"/>
  <c r="AL135" i="4"/>
  <c r="AL136" i="4"/>
  <c r="AL137" i="4"/>
  <c r="AL138" i="4"/>
  <c r="AL139" i="4"/>
  <c r="AL140" i="4"/>
  <c r="AL141" i="4"/>
  <c r="AL142" i="4"/>
  <c r="AL143" i="4"/>
  <c r="AL144" i="4"/>
  <c r="AL5" i="4"/>
  <c r="AH5" i="4"/>
  <c r="AL6" i="3"/>
  <c r="AL7" i="3"/>
  <c r="AL8" i="3"/>
  <c r="AL9" i="3"/>
  <c r="AL10" i="3"/>
  <c r="AL11" i="3"/>
  <c r="AL12" i="3"/>
  <c r="AL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H6" i="3"/>
  <c r="AH7" i="3"/>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56" i="3"/>
  <c r="AH57" i="3"/>
  <c r="AH58" i="3"/>
  <c r="AH59" i="3"/>
  <c r="AH60" i="3"/>
  <c r="AH61" i="3"/>
  <c r="AH62" i="3"/>
  <c r="AH63" i="3"/>
  <c r="AH64" i="3"/>
  <c r="AH65" i="3"/>
  <c r="AH66" i="3"/>
  <c r="AH67" i="3"/>
  <c r="AH68" i="3"/>
  <c r="AH69" i="3"/>
  <c r="AH70" i="3"/>
  <c r="AH71" i="3"/>
  <c r="AH72" i="3"/>
  <c r="AH73" i="3"/>
  <c r="AH74" i="3"/>
  <c r="AH75" i="3"/>
  <c r="AH76" i="3"/>
  <c r="AH77" i="3"/>
  <c r="AH78" i="3"/>
  <c r="AH79" i="3"/>
  <c r="AH80" i="3"/>
  <c r="AH81" i="3"/>
  <c r="AH82" i="3"/>
  <c r="AH83" i="3"/>
  <c r="AH84" i="3"/>
  <c r="AH85" i="3"/>
  <c r="AH86" i="3"/>
  <c r="AH87" i="3"/>
  <c r="AH88" i="3"/>
  <c r="AH89" i="3"/>
  <c r="AH90" i="3"/>
  <c r="AH91" i="3"/>
  <c r="AH92" i="3"/>
  <c r="AH93" i="3"/>
  <c r="AH94" i="3"/>
  <c r="AH95" i="3"/>
  <c r="AH96" i="3"/>
  <c r="AH97" i="3"/>
  <c r="AH98" i="3"/>
  <c r="AH99" i="3"/>
  <c r="AH100" i="3"/>
  <c r="AH101" i="3"/>
  <c r="AH102" i="3"/>
  <c r="AH103" i="3"/>
  <c r="AH104" i="3"/>
  <c r="AH105" i="3"/>
  <c r="AH106" i="3"/>
  <c r="AH107" i="3"/>
  <c r="AH108" i="3"/>
  <c r="AH109" i="3"/>
  <c r="AH110" i="3"/>
  <c r="AH111" i="3"/>
  <c r="AH112" i="3"/>
  <c r="AH113" i="3"/>
  <c r="AH114" i="3"/>
  <c r="AH115" i="3"/>
  <c r="AH116" i="3"/>
  <c r="AH117" i="3"/>
  <c r="AH118" i="3"/>
  <c r="AH119" i="3"/>
  <c r="AH120" i="3"/>
  <c r="AH121" i="3"/>
  <c r="AH122" i="3"/>
  <c r="AH123" i="3"/>
  <c r="AH124" i="3"/>
  <c r="AH125" i="3"/>
  <c r="AH126" i="3"/>
  <c r="AH127" i="3"/>
  <c r="AH128" i="3"/>
  <c r="AH129" i="3"/>
  <c r="AH130" i="3"/>
  <c r="AH131" i="3"/>
  <c r="AH132" i="3"/>
  <c r="AH133" i="3"/>
  <c r="AH134" i="3"/>
  <c r="AH135" i="3"/>
  <c r="AH136" i="3"/>
  <c r="AH137" i="3"/>
  <c r="AH138" i="3"/>
  <c r="AH139" i="3"/>
  <c r="AH140" i="3"/>
  <c r="AH141" i="3"/>
  <c r="AH142" i="3"/>
  <c r="AH143" i="3"/>
  <c r="AH144" i="3"/>
  <c r="AL5" i="3"/>
  <c r="AH5" i="3"/>
  <c r="AL6" i="2"/>
  <c r="AL7" i="2"/>
  <c r="AL8"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5" i="2"/>
  <c r="O48" i="16"/>
  <c r="Q33" i="23"/>
  <c r="P11" i="23"/>
  <c r="O11" i="23"/>
  <c r="N11" i="23"/>
  <c r="M11" i="23"/>
  <c r="L11" i="23"/>
  <c r="K11" i="23"/>
  <c r="J11" i="23"/>
  <c r="I11" i="23"/>
  <c r="H11" i="23"/>
  <c r="G11" i="23"/>
  <c r="F11" i="23"/>
  <c r="E7" i="16"/>
  <c r="F146" i="21"/>
  <c r="G146" i="21"/>
  <c r="H146" i="21"/>
  <c r="I146" i="21"/>
  <c r="J146" i="21"/>
  <c r="K146" i="21"/>
  <c r="L146" i="21"/>
  <c r="M146" i="21"/>
  <c r="N146" i="21"/>
  <c r="O146" i="21"/>
  <c r="P146" i="21"/>
  <c r="Q146" i="21"/>
  <c r="E146" i="21"/>
  <c r="N24" i="23"/>
  <c r="M18" i="23"/>
  <c r="M17" i="23"/>
  <c r="M16" i="23"/>
  <c r="M14" i="23"/>
  <c r="L18" i="23"/>
  <c r="L17" i="23"/>
  <c r="L16" i="23"/>
  <c r="L14" i="23"/>
  <c r="M13" i="23"/>
  <c r="L13" i="23"/>
  <c r="Q18" i="23"/>
  <c r="Q16" i="23"/>
  <c r="P18" i="23"/>
  <c r="P17" i="23"/>
  <c r="P16" i="23"/>
  <c r="Q17" i="23"/>
  <c r="D147" i="52"/>
  <c r="E147" i="52"/>
  <c r="F147" i="52"/>
  <c r="G147" i="52"/>
  <c r="H147" i="52"/>
  <c r="C147" i="52"/>
  <c r="Q32" i="23"/>
  <c r="Q27" i="23"/>
  <c r="Q26" i="23"/>
  <c r="Q25" i="23"/>
  <c r="Q24" i="23"/>
  <c r="Q20" i="23"/>
  <c r="F22" i="23"/>
  <c r="G22" i="23"/>
  <c r="H22" i="23"/>
  <c r="I22" i="23"/>
  <c r="J22" i="23"/>
  <c r="K22" i="23"/>
  <c r="L22" i="23"/>
  <c r="M22" i="23"/>
  <c r="P27" i="23"/>
  <c r="P26" i="23"/>
  <c r="P25" i="23"/>
  <c r="P24" i="23"/>
  <c r="O27" i="23"/>
  <c r="O26" i="23"/>
  <c r="O25" i="23"/>
  <c r="O24" i="23"/>
  <c r="N27" i="23"/>
  <c r="N26" i="23"/>
  <c r="N25" i="23"/>
  <c r="F12" i="23"/>
  <c r="G12" i="23"/>
  <c r="H12" i="23"/>
  <c r="I12" i="23"/>
  <c r="J12" i="23"/>
  <c r="K12" i="23"/>
  <c r="F28" i="23"/>
  <c r="G28" i="23"/>
  <c r="H28" i="23"/>
  <c r="I28" i="23"/>
  <c r="J28" i="23"/>
  <c r="K28" i="23"/>
  <c r="L28" i="23"/>
  <c r="M28" i="23"/>
  <c r="P32" i="23"/>
  <c r="O32" i="23"/>
  <c r="N32" i="23"/>
  <c r="N20" i="23"/>
  <c r="O20" i="23"/>
  <c r="P20" i="23"/>
  <c r="M12" i="23" l="1"/>
  <c r="M34" i="23" s="1"/>
  <c r="L12" i="23"/>
  <c r="L34" i="23" s="1"/>
  <c r="L35" i="23" s="1"/>
  <c r="I34" i="23"/>
  <c r="I37" i="23" s="1"/>
  <c r="I38" i="23" s="1"/>
  <c r="J34" i="23"/>
  <c r="J37" i="23" s="1"/>
  <c r="J38" i="23" s="1"/>
  <c r="F34" i="23"/>
  <c r="F37" i="23" s="1"/>
  <c r="F38" i="23" s="1"/>
  <c r="K34" i="23"/>
  <c r="K37" i="23" s="1"/>
  <c r="K38" i="23" s="1"/>
  <c r="G34" i="23"/>
  <c r="G37" i="23" s="1"/>
  <c r="G38" i="23" s="1"/>
  <c r="H34" i="23"/>
  <c r="H37" i="23" s="1"/>
  <c r="H38" i="23" s="1"/>
  <c r="Q28" i="23"/>
  <c r="G35" i="23" l="1"/>
  <c r="I35" i="23"/>
  <c r="J35" i="23"/>
  <c r="F35" i="23"/>
  <c r="K35" i="23"/>
  <c r="H35" i="23"/>
  <c r="M37" i="23"/>
  <c r="M38" i="23" s="1"/>
  <c r="M35" i="23"/>
  <c r="L37" i="23"/>
  <c r="L38" i="23" s="1"/>
  <c r="O18" i="23"/>
  <c r="O17" i="23"/>
  <c r="O16" i="23"/>
  <c r="N18" i="23"/>
  <c r="N17" i="23"/>
  <c r="N16" i="23"/>
  <c r="O14" i="23"/>
  <c r="P14" i="23" s="1"/>
  <c r="Q14" i="23" s="1"/>
  <c r="O13" i="23"/>
  <c r="P13" i="23" s="1"/>
  <c r="Q13" i="23" s="1"/>
  <c r="N14" i="23"/>
  <c r="N13" i="23"/>
  <c r="C16" i="51"/>
  <c r="D16" i="51"/>
  <c r="E16" i="51"/>
  <c r="F16" i="51"/>
  <c r="G16" i="51"/>
  <c r="H16" i="51"/>
  <c r="I16" i="51"/>
  <c r="J16" i="51"/>
  <c r="K16" i="51"/>
  <c r="L16" i="51"/>
  <c r="M16" i="51"/>
  <c r="N16" i="51"/>
  <c r="O16" i="51"/>
  <c r="P16" i="51"/>
  <c r="Q16" i="51"/>
  <c r="R16" i="51"/>
  <c r="S16" i="51"/>
  <c r="T16" i="51"/>
  <c r="U16" i="51"/>
  <c r="V16" i="51"/>
  <c r="W16" i="51"/>
  <c r="X16" i="51"/>
  <c r="S8" i="46"/>
  <c r="S9" i="46"/>
  <c r="S10" i="46"/>
  <c r="S11" i="46"/>
  <c r="S12" i="46"/>
  <c r="S13" i="46"/>
  <c r="O15" i="46"/>
  <c r="P15" i="46"/>
  <c r="Q15" i="46"/>
  <c r="R15" i="46"/>
  <c r="R8" i="45"/>
  <c r="R9" i="45"/>
  <c r="R10" i="45"/>
  <c r="R11" i="45"/>
  <c r="R12" i="45"/>
  <c r="R13" i="45"/>
  <c r="M14" i="45"/>
  <c r="N14" i="45"/>
  <c r="O14" i="45"/>
  <c r="Q14" i="45"/>
  <c r="O28" i="45"/>
  <c r="Q28" i="45"/>
  <c r="R8" i="44"/>
  <c r="R9" i="44"/>
  <c r="R10" i="44"/>
  <c r="R11" i="44"/>
  <c r="R12" i="44"/>
  <c r="R13" i="44"/>
  <c r="O14" i="44"/>
  <c r="P14" i="44"/>
  <c r="R14" i="44" s="1"/>
  <c r="Q14" i="44"/>
  <c r="R7" i="43"/>
  <c r="R8" i="43"/>
  <c r="R9" i="43"/>
  <c r="R10" i="43"/>
  <c r="R11" i="43"/>
  <c r="R12" i="43"/>
  <c r="R13" i="43"/>
  <c r="M14" i="43"/>
  <c r="N14" i="43"/>
  <c r="O14" i="43"/>
  <c r="P14" i="43"/>
  <c r="Q14" i="43"/>
  <c r="R15" i="43"/>
  <c r="R16" i="43"/>
  <c r="R17" i="43"/>
  <c r="R18" i="43"/>
  <c r="O19" i="23"/>
  <c r="Q23" i="23"/>
  <c r="Q22" i="23" s="1"/>
  <c r="N19" i="23"/>
  <c r="P23" i="23"/>
  <c r="P22" i="23" s="1"/>
  <c r="O23" i="23"/>
  <c r="O22" i="23" s="1"/>
  <c r="N23" i="23"/>
  <c r="J8" i="38"/>
  <c r="J9" i="38"/>
  <c r="J10"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10" i="38"/>
  <c r="J111" i="38"/>
  <c r="J112" i="38"/>
  <c r="J113" i="38"/>
  <c r="J114" i="38"/>
  <c r="J115" i="38"/>
  <c r="J116" i="38"/>
  <c r="J117" i="38"/>
  <c r="J118" i="38"/>
  <c r="J119" i="38"/>
  <c r="J120" i="38"/>
  <c r="J121" i="38"/>
  <c r="J122" i="38"/>
  <c r="J123" i="38"/>
  <c r="J124" i="38"/>
  <c r="J125" i="38"/>
  <c r="J126" i="38"/>
  <c r="J127" i="38"/>
  <c r="J128" i="38"/>
  <c r="J129" i="38"/>
  <c r="J130" i="38"/>
  <c r="J131" i="38"/>
  <c r="J132" i="38"/>
  <c r="J133" i="38"/>
  <c r="J134" i="38"/>
  <c r="J135" i="38"/>
  <c r="J136" i="38"/>
  <c r="J137" i="38"/>
  <c r="J138" i="38"/>
  <c r="J139" i="38"/>
  <c r="J140" i="38"/>
  <c r="J141" i="38"/>
  <c r="J142" i="38"/>
  <c r="J143" i="38"/>
  <c r="J144" i="38"/>
  <c r="J145" i="38"/>
  <c r="J146" i="38"/>
  <c r="J147" i="38"/>
  <c r="J148" i="38"/>
  <c r="C17" i="34"/>
  <c r="D17" i="34"/>
  <c r="E17" i="34"/>
  <c r="F17" i="34"/>
  <c r="G17" i="34"/>
  <c r="H17" i="34"/>
  <c r="I17" i="34"/>
  <c r="C17" i="33"/>
  <c r="D17" i="33"/>
  <c r="E17" i="33"/>
  <c r="F17" i="33"/>
  <c r="G17" i="33"/>
  <c r="H17" i="33"/>
  <c r="I17" i="33"/>
  <c r="C17" i="32"/>
  <c r="D17" i="32"/>
  <c r="E17" i="32"/>
  <c r="F17" i="32"/>
  <c r="G17" i="32"/>
  <c r="H17" i="32"/>
  <c r="I17" i="32"/>
  <c r="C17" i="31"/>
  <c r="D17" i="31"/>
  <c r="E17" i="31"/>
  <c r="F17" i="31"/>
  <c r="G17" i="31"/>
  <c r="H17" i="31"/>
  <c r="I17" i="31"/>
  <c r="C16" i="26"/>
  <c r="D16" i="26"/>
  <c r="E16" i="26"/>
  <c r="F16" i="26"/>
  <c r="G16" i="26"/>
  <c r="H16" i="26"/>
  <c r="I16" i="26"/>
  <c r="J16" i="26"/>
  <c r="K16" i="26"/>
  <c r="L16" i="26"/>
  <c r="M16" i="26"/>
  <c r="N16" i="26"/>
  <c r="O16" i="26"/>
  <c r="P16" i="26"/>
  <c r="Q16" i="26"/>
  <c r="R16" i="26"/>
  <c r="S16" i="26"/>
  <c r="T16" i="26"/>
  <c r="U16" i="26"/>
  <c r="V16" i="26"/>
  <c r="W16" i="26"/>
  <c r="X16" i="26"/>
  <c r="C16" i="25"/>
  <c r="D16" i="25"/>
  <c r="E16" i="25"/>
  <c r="F16" i="25"/>
  <c r="G16" i="25"/>
  <c r="H16" i="25"/>
  <c r="I16" i="25"/>
  <c r="J16" i="25"/>
  <c r="K16" i="25"/>
  <c r="L16" i="25"/>
  <c r="M16" i="25"/>
  <c r="N16" i="25"/>
  <c r="O16" i="25"/>
  <c r="P16" i="25"/>
  <c r="Q16" i="25"/>
  <c r="R16" i="25"/>
  <c r="S16" i="25"/>
  <c r="T16" i="25"/>
  <c r="U16" i="25"/>
  <c r="V16" i="25"/>
  <c r="W16" i="25"/>
  <c r="X16" i="25"/>
  <c r="C16" i="24"/>
  <c r="D16" i="24"/>
  <c r="E16" i="24"/>
  <c r="F16" i="24"/>
  <c r="G16" i="24"/>
  <c r="H16" i="24"/>
  <c r="I16" i="24"/>
  <c r="J16" i="24"/>
  <c r="K16" i="24"/>
  <c r="L16" i="24"/>
  <c r="M16" i="24"/>
  <c r="N16" i="24"/>
  <c r="O16" i="24"/>
  <c r="P16" i="24"/>
  <c r="Q16" i="24"/>
  <c r="R16" i="24"/>
  <c r="S16" i="24"/>
  <c r="T16" i="24"/>
  <c r="U16" i="24"/>
  <c r="V16" i="24"/>
  <c r="W16" i="24"/>
  <c r="X16" i="24"/>
  <c r="S14" i="46" l="1"/>
  <c r="S15" i="46" s="1"/>
  <c r="R14" i="43"/>
  <c r="R14" i="45"/>
  <c r="Q15" i="23"/>
  <c r="Q12" i="23" s="1"/>
  <c r="O12" i="23"/>
  <c r="N21" i="23"/>
  <c r="Q21" i="23" l="1"/>
  <c r="Q34" i="23"/>
  <c r="P12" i="23"/>
  <c r="P21" i="23" s="1"/>
  <c r="O21" i="23"/>
  <c r="Z50" i="16"/>
  <c r="Z49" i="16"/>
  <c r="Z48" i="16"/>
  <c r="X50" i="16"/>
  <c r="X49" i="16"/>
  <c r="X48" i="16"/>
  <c r="V50" i="16"/>
  <c r="V49" i="16"/>
  <c r="V48" i="16"/>
  <c r="T50" i="16"/>
  <c r="T49" i="16"/>
  <c r="T48" i="16"/>
  <c r="CX6" i="7"/>
  <c r="CY6" i="7"/>
  <c r="CX7" i="7"/>
  <c r="CX146" i="7" s="1"/>
  <c r="CX145" i="7" s="1"/>
  <c r="CY7" i="7"/>
  <c r="CX8" i="7"/>
  <c r="CY8" i="7"/>
  <c r="CX9" i="7"/>
  <c r="CY9" i="7"/>
  <c r="CX10" i="7"/>
  <c r="CY10" i="7"/>
  <c r="CX11" i="7"/>
  <c r="CY11" i="7"/>
  <c r="CX12" i="7"/>
  <c r="CY12" i="7"/>
  <c r="CX13" i="7"/>
  <c r="CY13" i="7"/>
  <c r="CX14" i="7"/>
  <c r="CY14" i="7"/>
  <c r="CX15" i="7"/>
  <c r="CY15" i="7"/>
  <c r="CX16" i="7"/>
  <c r="CY16" i="7"/>
  <c r="CX17" i="7"/>
  <c r="CY17" i="7"/>
  <c r="CX18" i="7"/>
  <c r="CY18" i="7"/>
  <c r="CX19" i="7"/>
  <c r="CY19" i="7"/>
  <c r="CX20" i="7"/>
  <c r="CY20" i="7"/>
  <c r="CX21" i="7"/>
  <c r="CY21" i="7"/>
  <c r="CX22" i="7"/>
  <c r="CY22" i="7"/>
  <c r="CX23" i="7"/>
  <c r="CY23" i="7"/>
  <c r="CX24" i="7"/>
  <c r="CY24" i="7"/>
  <c r="CX25" i="7"/>
  <c r="CY25" i="7"/>
  <c r="CX26" i="7"/>
  <c r="CY26" i="7"/>
  <c r="CX27" i="7"/>
  <c r="CY27" i="7"/>
  <c r="CX28" i="7"/>
  <c r="CY28" i="7"/>
  <c r="CX29" i="7"/>
  <c r="CY29" i="7"/>
  <c r="CX30" i="7"/>
  <c r="CY30" i="7"/>
  <c r="CX31" i="7"/>
  <c r="CY31" i="7"/>
  <c r="CX32" i="7"/>
  <c r="CY32" i="7"/>
  <c r="CX33" i="7"/>
  <c r="CY33" i="7"/>
  <c r="CX34" i="7"/>
  <c r="CY34" i="7"/>
  <c r="CX35" i="7"/>
  <c r="CY35" i="7"/>
  <c r="CX36" i="7"/>
  <c r="CY36" i="7"/>
  <c r="CX37" i="7"/>
  <c r="CY37" i="7"/>
  <c r="CX38" i="7"/>
  <c r="CY38" i="7"/>
  <c r="CX39" i="7"/>
  <c r="CY39" i="7"/>
  <c r="CX40" i="7"/>
  <c r="CY40" i="7"/>
  <c r="CX41" i="7"/>
  <c r="CY41" i="7"/>
  <c r="CX42" i="7"/>
  <c r="CY42" i="7"/>
  <c r="CX43" i="7"/>
  <c r="CY43" i="7"/>
  <c r="CX44" i="7"/>
  <c r="CY44" i="7"/>
  <c r="CX45" i="7"/>
  <c r="CY45" i="7"/>
  <c r="CX46" i="7"/>
  <c r="CY46" i="7"/>
  <c r="CX47" i="7"/>
  <c r="CY47" i="7"/>
  <c r="CX48" i="7"/>
  <c r="CY48" i="7"/>
  <c r="CX49" i="7"/>
  <c r="CY49" i="7"/>
  <c r="CX50" i="7"/>
  <c r="CY50" i="7"/>
  <c r="CX51" i="7"/>
  <c r="CY51" i="7"/>
  <c r="CX52" i="7"/>
  <c r="CY52" i="7"/>
  <c r="CX53" i="7"/>
  <c r="CY53" i="7"/>
  <c r="CX54" i="7"/>
  <c r="CY54" i="7"/>
  <c r="CX55" i="7"/>
  <c r="CY55" i="7"/>
  <c r="CX56" i="7"/>
  <c r="CY56" i="7"/>
  <c r="CX57" i="7"/>
  <c r="CY57" i="7"/>
  <c r="CX58" i="7"/>
  <c r="CY58" i="7"/>
  <c r="CX59" i="7"/>
  <c r="CY59" i="7"/>
  <c r="CX60" i="7"/>
  <c r="CY60" i="7"/>
  <c r="CX61" i="7"/>
  <c r="CY61" i="7"/>
  <c r="CX62" i="7"/>
  <c r="CY62" i="7"/>
  <c r="CX63" i="7"/>
  <c r="CY63" i="7"/>
  <c r="CX64" i="7"/>
  <c r="CY64" i="7"/>
  <c r="CX65" i="7"/>
  <c r="CY65" i="7"/>
  <c r="CX66" i="7"/>
  <c r="CY66" i="7"/>
  <c r="CX67" i="7"/>
  <c r="CY67" i="7"/>
  <c r="CX68" i="7"/>
  <c r="CY68" i="7"/>
  <c r="CX69" i="7"/>
  <c r="CY69" i="7"/>
  <c r="CX70" i="7"/>
  <c r="CY70" i="7"/>
  <c r="CX71" i="7"/>
  <c r="CY71" i="7"/>
  <c r="CX72" i="7"/>
  <c r="CY72" i="7"/>
  <c r="CX73" i="7"/>
  <c r="CY73" i="7"/>
  <c r="CX74" i="7"/>
  <c r="CY74" i="7"/>
  <c r="CX75" i="7"/>
  <c r="CY75" i="7"/>
  <c r="CX76" i="7"/>
  <c r="CY76" i="7"/>
  <c r="CX77" i="7"/>
  <c r="CY77" i="7"/>
  <c r="CX78" i="7"/>
  <c r="CY78" i="7"/>
  <c r="CX79" i="7"/>
  <c r="CY79" i="7"/>
  <c r="CX80" i="7"/>
  <c r="CY80" i="7"/>
  <c r="CX81" i="7"/>
  <c r="CY81" i="7"/>
  <c r="CX82" i="7"/>
  <c r="CY82" i="7"/>
  <c r="CX83" i="7"/>
  <c r="CY83" i="7"/>
  <c r="CX84" i="7"/>
  <c r="CY84" i="7"/>
  <c r="CX85" i="7"/>
  <c r="CY85" i="7"/>
  <c r="CX86" i="7"/>
  <c r="CY86" i="7"/>
  <c r="CX87" i="7"/>
  <c r="CY87" i="7"/>
  <c r="CX88" i="7"/>
  <c r="CY88" i="7"/>
  <c r="CX89" i="7"/>
  <c r="CY89" i="7"/>
  <c r="CX90" i="7"/>
  <c r="CY90" i="7"/>
  <c r="CX91" i="7"/>
  <c r="CY91" i="7"/>
  <c r="CX92" i="7"/>
  <c r="CY92" i="7"/>
  <c r="CX93" i="7"/>
  <c r="CY93" i="7"/>
  <c r="CX94" i="7"/>
  <c r="CY94" i="7"/>
  <c r="CX95" i="7"/>
  <c r="CY95" i="7"/>
  <c r="CX96" i="7"/>
  <c r="CY96" i="7"/>
  <c r="CX97" i="7"/>
  <c r="CY97" i="7"/>
  <c r="CX98" i="7"/>
  <c r="CY98" i="7"/>
  <c r="CX99" i="7"/>
  <c r="CY99" i="7"/>
  <c r="CX100" i="7"/>
  <c r="CY100" i="7"/>
  <c r="CX101" i="7"/>
  <c r="CY101" i="7"/>
  <c r="CX102" i="7"/>
  <c r="CY102" i="7"/>
  <c r="CX103" i="7"/>
  <c r="CY103" i="7"/>
  <c r="CX104" i="7"/>
  <c r="CY104" i="7"/>
  <c r="CX105" i="7"/>
  <c r="CY105" i="7"/>
  <c r="CX106" i="7"/>
  <c r="CY106" i="7"/>
  <c r="CX107" i="7"/>
  <c r="CY107" i="7"/>
  <c r="CX108" i="7"/>
  <c r="CY108" i="7"/>
  <c r="CX109" i="7"/>
  <c r="CY109" i="7"/>
  <c r="CX110" i="7"/>
  <c r="CY110" i="7"/>
  <c r="CX111" i="7"/>
  <c r="CY111" i="7"/>
  <c r="CX112" i="7"/>
  <c r="CY112" i="7"/>
  <c r="CX113" i="7"/>
  <c r="CY113" i="7"/>
  <c r="CX114" i="7"/>
  <c r="CY114" i="7"/>
  <c r="CX115" i="7"/>
  <c r="CY115" i="7"/>
  <c r="CX116" i="7"/>
  <c r="CY116" i="7"/>
  <c r="CX117" i="7"/>
  <c r="CY117" i="7"/>
  <c r="CX118" i="7"/>
  <c r="CY118" i="7"/>
  <c r="CX119" i="7"/>
  <c r="CY119" i="7"/>
  <c r="CX120" i="7"/>
  <c r="CY120" i="7"/>
  <c r="CX121" i="7"/>
  <c r="CY121" i="7"/>
  <c r="CX122" i="7"/>
  <c r="CY122" i="7"/>
  <c r="CX123" i="7"/>
  <c r="CY123" i="7"/>
  <c r="CX124" i="7"/>
  <c r="CY124" i="7"/>
  <c r="CX125" i="7"/>
  <c r="CY125" i="7"/>
  <c r="CX126" i="7"/>
  <c r="CY126" i="7"/>
  <c r="CX127" i="7"/>
  <c r="CY127" i="7"/>
  <c r="CX128" i="7"/>
  <c r="CY128" i="7"/>
  <c r="CX129" i="7"/>
  <c r="CY129" i="7"/>
  <c r="CX130" i="7"/>
  <c r="CY130" i="7"/>
  <c r="CX131" i="7"/>
  <c r="CY131" i="7"/>
  <c r="CX132" i="7"/>
  <c r="CY132" i="7"/>
  <c r="CX133" i="7"/>
  <c r="CY133" i="7"/>
  <c r="CX134" i="7"/>
  <c r="CY134" i="7"/>
  <c r="CX135" i="7"/>
  <c r="CY135" i="7"/>
  <c r="CX136" i="7"/>
  <c r="CY136" i="7"/>
  <c r="CX137" i="7"/>
  <c r="CY137" i="7"/>
  <c r="CX138" i="7"/>
  <c r="CY138" i="7"/>
  <c r="CX139" i="7"/>
  <c r="CY139" i="7"/>
  <c r="CX140" i="7"/>
  <c r="CY140" i="7"/>
  <c r="CX141" i="7"/>
  <c r="CY141" i="7"/>
  <c r="CX142" i="7"/>
  <c r="CY142" i="7"/>
  <c r="CX143" i="7"/>
  <c r="CY143" i="7"/>
  <c r="CX144" i="7"/>
  <c r="CY144" i="7"/>
  <c r="CY5" i="7"/>
  <c r="CX5" i="7"/>
  <c r="CX6" i="8"/>
  <c r="CY6" i="8"/>
  <c r="CX7" i="8"/>
  <c r="CY7" i="8"/>
  <c r="CX8" i="8"/>
  <c r="CY8" i="8"/>
  <c r="CX9" i="8"/>
  <c r="CY9" i="8"/>
  <c r="CX10" i="8"/>
  <c r="CY10" i="8"/>
  <c r="CX11" i="8"/>
  <c r="CY11" i="8"/>
  <c r="CX12" i="8"/>
  <c r="CY12" i="8"/>
  <c r="CX13" i="8"/>
  <c r="CY13" i="8"/>
  <c r="CX14" i="8"/>
  <c r="CY14" i="8"/>
  <c r="CX15" i="8"/>
  <c r="CY15" i="8"/>
  <c r="CX16" i="8"/>
  <c r="CY16" i="8"/>
  <c r="CX17" i="8"/>
  <c r="CY17" i="8"/>
  <c r="CX18" i="8"/>
  <c r="CY18" i="8"/>
  <c r="CX19" i="8"/>
  <c r="CY19" i="8"/>
  <c r="CX20" i="8"/>
  <c r="CY20" i="8"/>
  <c r="CX21" i="8"/>
  <c r="CY21" i="8"/>
  <c r="CX22" i="8"/>
  <c r="CY22" i="8"/>
  <c r="CX23" i="8"/>
  <c r="CY23" i="8"/>
  <c r="CX24" i="8"/>
  <c r="CY24" i="8"/>
  <c r="CX25" i="8"/>
  <c r="CY25" i="8"/>
  <c r="CX26" i="8"/>
  <c r="CY26" i="8"/>
  <c r="CX27" i="8"/>
  <c r="CY27" i="8"/>
  <c r="CX28" i="8"/>
  <c r="CY28" i="8"/>
  <c r="CX29" i="8"/>
  <c r="CY29" i="8"/>
  <c r="CX30" i="8"/>
  <c r="CY30" i="8"/>
  <c r="CX31" i="8"/>
  <c r="CY31" i="8"/>
  <c r="CX32" i="8"/>
  <c r="CY32" i="8"/>
  <c r="CX33" i="8"/>
  <c r="CY33" i="8"/>
  <c r="CX34" i="8"/>
  <c r="CY34" i="8"/>
  <c r="CX35" i="8"/>
  <c r="CY35" i="8"/>
  <c r="CX36" i="8"/>
  <c r="CY36" i="8"/>
  <c r="CX37" i="8"/>
  <c r="CY37" i="8"/>
  <c r="CX38" i="8"/>
  <c r="CY38" i="8"/>
  <c r="CX39" i="8"/>
  <c r="CY39" i="8"/>
  <c r="CX40" i="8"/>
  <c r="CY40" i="8"/>
  <c r="CX41" i="8"/>
  <c r="CY41" i="8"/>
  <c r="CX42" i="8"/>
  <c r="CY42" i="8"/>
  <c r="CX43" i="8"/>
  <c r="CY43" i="8"/>
  <c r="CX44" i="8"/>
  <c r="CY44" i="8"/>
  <c r="CX45" i="8"/>
  <c r="CY45" i="8"/>
  <c r="CX46" i="8"/>
  <c r="CY46" i="8"/>
  <c r="CX47" i="8"/>
  <c r="CY47" i="8"/>
  <c r="CX48" i="8"/>
  <c r="CY48" i="8"/>
  <c r="CX49" i="8"/>
  <c r="CY49" i="8"/>
  <c r="CX50" i="8"/>
  <c r="CY50" i="8"/>
  <c r="CX51" i="8"/>
  <c r="CY51" i="8"/>
  <c r="CX52" i="8"/>
  <c r="CY52" i="8"/>
  <c r="CX53" i="8"/>
  <c r="CY53" i="8"/>
  <c r="CX54" i="8"/>
  <c r="CY54" i="8"/>
  <c r="CX55" i="8"/>
  <c r="CY55" i="8"/>
  <c r="CX56" i="8"/>
  <c r="CY56" i="8"/>
  <c r="CX57" i="8"/>
  <c r="CY57" i="8"/>
  <c r="CX58" i="8"/>
  <c r="CY58" i="8"/>
  <c r="CX59" i="8"/>
  <c r="CY59" i="8"/>
  <c r="CX60" i="8"/>
  <c r="CY60" i="8"/>
  <c r="CX61" i="8"/>
  <c r="CY61" i="8"/>
  <c r="CX62" i="8"/>
  <c r="CY62" i="8"/>
  <c r="CX63" i="8"/>
  <c r="CY63" i="8"/>
  <c r="CX64" i="8"/>
  <c r="CY64" i="8"/>
  <c r="CX65" i="8"/>
  <c r="CY65" i="8"/>
  <c r="CX66" i="8"/>
  <c r="CY66" i="8"/>
  <c r="CX67" i="8"/>
  <c r="CY67" i="8"/>
  <c r="CX68" i="8"/>
  <c r="CY68" i="8"/>
  <c r="CX69" i="8"/>
  <c r="CY69" i="8"/>
  <c r="CX70" i="8"/>
  <c r="CY70" i="8"/>
  <c r="CX71" i="8"/>
  <c r="CY71" i="8"/>
  <c r="CX72" i="8"/>
  <c r="CY72" i="8"/>
  <c r="CX73" i="8"/>
  <c r="CY73" i="8"/>
  <c r="CX74" i="8"/>
  <c r="CY74" i="8"/>
  <c r="CX75" i="8"/>
  <c r="CY75" i="8"/>
  <c r="CX76" i="8"/>
  <c r="CY76" i="8"/>
  <c r="CX77" i="8"/>
  <c r="CY77" i="8"/>
  <c r="CX78" i="8"/>
  <c r="CY78" i="8"/>
  <c r="CX79" i="8"/>
  <c r="CY79" i="8"/>
  <c r="CX80" i="8"/>
  <c r="CY80" i="8"/>
  <c r="CX81" i="8"/>
  <c r="CY81" i="8"/>
  <c r="CX82" i="8"/>
  <c r="CY82" i="8"/>
  <c r="CX83" i="8"/>
  <c r="CY83" i="8"/>
  <c r="CX84" i="8"/>
  <c r="CY84" i="8"/>
  <c r="CX85" i="8"/>
  <c r="CY85" i="8"/>
  <c r="CX86" i="8"/>
  <c r="CY86" i="8"/>
  <c r="CX87" i="8"/>
  <c r="CY87" i="8"/>
  <c r="CX88" i="8"/>
  <c r="CY88" i="8"/>
  <c r="CX89" i="8"/>
  <c r="CY89" i="8"/>
  <c r="CX90" i="8"/>
  <c r="CY90" i="8"/>
  <c r="CX91" i="8"/>
  <c r="CY91" i="8"/>
  <c r="CX92" i="8"/>
  <c r="CY92" i="8"/>
  <c r="CX93" i="8"/>
  <c r="CY93" i="8"/>
  <c r="CX94" i="8"/>
  <c r="CY94" i="8"/>
  <c r="CX95" i="8"/>
  <c r="CY95" i="8"/>
  <c r="CX96" i="8"/>
  <c r="CY96" i="8"/>
  <c r="CX97" i="8"/>
  <c r="CY97" i="8"/>
  <c r="CX98" i="8"/>
  <c r="CY98" i="8"/>
  <c r="CX99" i="8"/>
  <c r="CY99" i="8"/>
  <c r="CX100" i="8"/>
  <c r="CY100" i="8"/>
  <c r="CX101" i="8"/>
  <c r="CY101" i="8"/>
  <c r="CX102" i="8"/>
  <c r="CY102" i="8"/>
  <c r="CX103" i="8"/>
  <c r="CY103" i="8"/>
  <c r="CX104" i="8"/>
  <c r="CY104" i="8"/>
  <c r="CX105" i="8"/>
  <c r="CY105" i="8"/>
  <c r="CX106" i="8"/>
  <c r="CY106" i="8"/>
  <c r="CX107" i="8"/>
  <c r="CY107" i="8"/>
  <c r="CX108" i="8"/>
  <c r="CY108" i="8"/>
  <c r="CX109" i="8"/>
  <c r="CY109" i="8"/>
  <c r="CX110" i="8"/>
  <c r="CY110" i="8"/>
  <c r="CX111" i="8"/>
  <c r="CY111" i="8"/>
  <c r="CX112" i="8"/>
  <c r="CY112" i="8"/>
  <c r="CX113" i="8"/>
  <c r="CY113" i="8"/>
  <c r="CX114" i="8"/>
  <c r="CY114" i="8"/>
  <c r="CX115" i="8"/>
  <c r="CY115" i="8"/>
  <c r="CX116" i="8"/>
  <c r="CY116" i="8"/>
  <c r="CX117" i="8"/>
  <c r="CY117" i="8"/>
  <c r="CX118" i="8"/>
  <c r="CY118" i="8"/>
  <c r="CX119" i="8"/>
  <c r="CY119" i="8"/>
  <c r="CX120" i="8"/>
  <c r="CY120" i="8"/>
  <c r="CX121" i="8"/>
  <c r="CY121" i="8"/>
  <c r="CX122" i="8"/>
  <c r="CY122" i="8"/>
  <c r="CX123" i="8"/>
  <c r="CY123" i="8"/>
  <c r="CX124" i="8"/>
  <c r="CY124" i="8"/>
  <c r="CX125" i="8"/>
  <c r="CY125" i="8"/>
  <c r="CX126" i="8"/>
  <c r="CY126" i="8"/>
  <c r="CX127" i="8"/>
  <c r="CY127" i="8"/>
  <c r="CX128" i="8"/>
  <c r="CY128" i="8"/>
  <c r="CX129" i="8"/>
  <c r="CY129" i="8"/>
  <c r="CX130" i="8"/>
  <c r="CY130" i="8"/>
  <c r="CX131" i="8"/>
  <c r="CY131" i="8"/>
  <c r="CX132" i="8"/>
  <c r="CY132" i="8"/>
  <c r="CX133" i="8"/>
  <c r="CY133" i="8"/>
  <c r="CX134" i="8"/>
  <c r="CY134" i="8"/>
  <c r="CX135" i="8"/>
  <c r="CY135" i="8"/>
  <c r="CX136" i="8"/>
  <c r="CY136" i="8"/>
  <c r="CX137" i="8"/>
  <c r="CY137" i="8"/>
  <c r="CX138" i="8"/>
  <c r="CY138" i="8"/>
  <c r="CX139" i="8"/>
  <c r="CY139" i="8"/>
  <c r="CX140" i="8"/>
  <c r="CY140" i="8"/>
  <c r="CX141" i="8"/>
  <c r="CY141" i="8"/>
  <c r="CX142" i="8"/>
  <c r="CY142" i="8"/>
  <c r="CX143" i="8"/>
  <c r="CY143" i="8"/>
  <c r="CX144" i="8"/>
  <c r="CY144" i="8"/>
  <c r="CY5" i="8"/>
  <c r="CX5" i="8"/>
  <c r="CY5" i="11"/>
  <c r="CY6" i="11"/>
  <c r="CY7" i="11"/>
  <c r="CY8" i="11"/>
  <c r="CY9" i="11"/>
  <c r="CY10" i="11"/>
  <c r="CY11" i="11"/>
  <c r="CY12" i="11"/>
  <c r="CY13" i="11"/>
  <c r="CY14" i="11"/>
  <c r="CY15" i="11"/>
  <c r="CX5" i="11"/>
  <c r="CX6" i="11"/>
  <c r="CX7" i="11"/>
  <c r="CX8" i="11"/>
  <c r="CX9" i="11"/>
  <c r="CX10" i="11"/>
  <c r="CX11" i="11"/>
  <c r="CX12" i="11"/>
  <c r="CX13" i="11"/>
  <c r="CX14" i="11"/>
  <c r="CX15" i="11"/>
  <c r="CW5" i="11"/>
  <c r="CW6" i="11"/>
  <c r="CW7" i="11"/>
  <c r="CW8" i="11"/>
  <c r="CW9" i="11"/>
  <c r="CW10" i="11"/>
  <c r="CW11" i="11"/>
  <c r="CW12" i="11"/>
  <c r="CW13" i="11"/>
  <c r="CW14" i="11"/>
  <c r="R50" i="16"/>
  <c r="R49" i="16"/>
  <c r="R48" i="16"/>
  <c r="P50" i="16"/>
  <c r="P49" i="16"/>
  <c r="P48" i="16"/>
  <c r="N50" i="16"/>
  <c r="N49" i="16"/>
  <c r="N48" i="16"/>
  <c r="L50" i="16"/>
  <c r="L49" i="16"/>
  <c r="L48" i="16"/>
  <c r="J50" i="16"/>
  <c r="J49" i="16"/>
  <c r="J48" i="16"/>
  <c r="H50" i="16"/>
  <c r="H49" i="16"/>
  <c r="H48" i="16"/>
  <c r="F50" i="16"/>
  <c r="F49" i="16"/>
  <c r="F48" i="16"/>
  <c r="DB74" i="1"/>
  <c r="DB75" i="1"/>
  <c r="DB76" i="1"/>
  <c r="DB77" i="1"/>
  <c r="DB78" i="1"/>
  <c r="DB79" i="1"/>
  <c r="DB80" i="1"/>
  <c r="DB81" i="1"/>
  <c r="DB82" i="1"/>
  <c r="DB83" i="1"/>
  <c r="DB84" i="1"/>
  <c r="DB85" i="1"/>
  <c r="DB86" i="1"/>
  <c r="DB87" i="1"/>
  <c r="DB88" i="1"/>
  <c r="DB89" i="1"/>
  <c r="DB90" i="1"/>
  <c r="DB91" i="1"/>
  <c r="DB92" i="1"/>
  <c r="DB93" i="1"/>
  <c r="DB94" i="1"/>
  <c r="DB95" i="1"/>
  <c r="DB96" i="1"/>
  <c r="DB97" i="1"/>
  <c r="DB98" i="1"/>
  <c r="DB99" i="1"/>
  <c r="DB100" i="1"/>
  <c r="DB101" i="1"/>
  <c r="DB102" i="1"/>
  <c r="DB103" i="1"/>
  <c r="CR5" i="1"/>
  <c r="DB5" i="1"/>
  <c r="DB144" i="5"/>
  <c r="DB143" i="5"/>
  <c r="DB142" i="5"/>
  <c r="DB141" i="5"/>
  <c r="DB140" i="5"/>
  <c r="DB139" i="5"/>
  <c r="DB138" i="5"/>
  <c r="DB137" i="5"/>
  <c r="DB136" i="5"/>
  <c r="DB135" i="5"/>
  <c r="DB134" i="5"/>
  <c r="DB133" i="5"/>
  <c r="DB132" i="5"/>
  <c r="DB131" i="5"/>
  <c r="DB130" i="5"/>
  <c r="DB129" i="5"/>
  <c r="DB128" i="5"/>
  <c r="DB127" i="5"/>
  <c r="DB126" i="5"/>
  <c r="DB125" i="5"/>
  <c r="DB124" i="5"/>
  <c r="DB123" i="5"/>
  <c r="DB122" i="5"/>
  <c r="DB121" i="5"/>
  <c r="DB120" i="5"/>
  <c r="DB119" i="5"/>
  <c r="DB118" i="5"/>
  <c r="DB117" i="5"/>
  <c r="DB116" i="5"/>
  <c r="DB115" i="5"/>
  <c r="DB114" i="5"/>
  <c r="DB113" i="5"/>
  <c r="DB112" i="5"/>
  <c r="DB111" i="5"/>
  <c r="DB110" i="5"/>
  <c r="DB109" i="5"/>
  <c r="DB108" i="5"/>
  <c r="DB107" i="5"/>
  <c r="DB106" i="5"/>
  <c r="DB105" i="5"/>
  <c r="DB104" i="5"/>
  <c r="DB103" i="5"/>
  <c r="DB102" i="5"/>
  <c r="DB101" i="5"/>
  <c r="DB100" i="5"/>
  <c r="DB99" i="5"/>
  <c r="DB98" i="5"/>
  <c r="DB97" i="5"/>
  <c r="DB96" i="5"/>
  <c r="DB95" i="5"/>
  <c r="DB94" i="5"/>
  <c r="DB93" i="5"/>
  <c r="DB92" i="5"/>
  <c r="DB91" i="5"/>
  <c r="DB90" i="5"/>
  <c r="DB89" i="5"/>
  <c r="DB88" i="5"/>
  <c r="DB87" i="5"/>
  <c r="DB86" i="5"/>
  <c r="DB85" i="5"/>
  <c r="DB84" i="5"/>
  <c r="DB83" i="5"/>
  <c r="DB82" i="5"/>
  <c r="DB81" i="5"/>
  <c r="DB80" i="5"/>
  <c r="DB79" i="5"/>
  <c r="DB78" i="5"/>
  <c r="DB77" i="5"/>
  <c r="DB76" i="5"/>
  <c r="DB75" i="5"/>
  <c r="DB74" i="5"/>
  <c r="DB73" i="5"/>
  <c r="DB72" i="5"/>
  <c r="DB71" i="5"/>
  <c r="DB70" i="5"/>
  <c r="DB69" i="5"/>
  <c r="DB68" i="5"/>
  <c r="DB67" i="5"/>
  <c r="DB66" i="5"/>
  <c r="DB65" i="5"/>
  <c r="DB64" i="5"/>
  <c r="DB63" i="5"/>
  <c r="DB62" i="5"/>
  <c r="DB61" i="5"/>
  <c r="DB60" i="5"/>
  <c r="DB59" i="5"/>
  <c r="DB58" i="5"/>
  <c r="DB57" i="5"/>
  <c r="DB56" i="5"/>
  <c r="DB55" i="5"/>
  <c r="DB54" i="5"/>
  <c r="DB53" i="5"/>
  <c r="DB52" i="5"/>
  <c r="DB51" i="5"/>
  <c r="DB50" i="5"/>
  <c r="DB49" i="5"/>
  <c r="DB48" i="5"/>
  <c r="DB47" i="5"/>
  <c r="DB46" i="5"/>
  <c r="DB45" i="5"/>
  <c r="DB44" i="5"/>
  <c r="DB43" i="5"/>
  <c r="DB42" i="5"/>
  <c r="DB41" i="5"/>
  <c r="DB40" i="5"/>
  <c r="DB39" i="5"/>
  <c r="DB38" i="5"/>
  <c r="DB37" i="5"/>
  <c r="DB36" i="5"/>
  <c r="DB35" i="5"/>
  <c r="DB34" i="5"/>
  <c r="DB33" i="5"/>
  <c r="DB32" i="5"/>
  <c r="DB31" i="5"/>
  <c r="DB30" i="5"/>
  <c r="DB29" i="5"/>
  <c r="DB28" i="5"/>
  <c r="DB27" i="5"/>
  <c r="DB26" i="5"/>
  <c r="DB25" i="5"/>
  <c r="DB24" i="5"/>
  <c r="DB23" i="5"/>
  <c r="DB22" i="5"/>
  <c r="DB21" i="5"/>
  <c r="DB20" i="5"/>
  <c r="DB19" i="5"/>
  <c r="DB18" i="5"/>
  <c r="DB17" i="5"/>
  <c r="DB16" i="5"/>
  <c r="DB15" i="5"/>
  <c r="DB14" i="5"/>
  <c r="DB13" i="5"/>
  <c r="DB12" i="5"/>
  <c r="DB11" i="5"/>
  <c r="DB10" i="5"/>
  <c r="DB9" i="5"/>
  <c r="DB8" i="5"/>
  <c r="DB7" i="5"/>
  <c r="DB6" i="5"/>
  <c r="DB5" i="5"/>
  <c r="DB3" i="5"/>
  <c r="DB144" i="4"/>
  <c r="DB143" i="4"/>
  <c r="DB142" i="4"/>
  <c r="DB141" i="4"/>
  <c r="DB140" i="4"/>
  <c r="DB139" i="4"/>
  <c r="DB138" i="4"/>
  <c r="DB137" i="4"/>
  <c r="DB136" i="4"/>
  <c r="DB135" i="4"/>
  <c r="DB134" i="4"/>
  <c r="DB133" i="4"/>
  <c r="DB132" i="4"/>
  <c r="DB131" i="4"/>
  <c r="DB130" i="4"/>
  <c r="DB129" i="4"/>
  <c r="DB128" i="4"/>
  <c r="DB127" i="4"/>
  <c r="DB126" i="4"/>
  <c r="DB125" i="4"/>
  <c r="DB124" i="4"/>
  <c r="DB123" i="4"/>
  <c r="DB122" i="4"/>
  <c r="DB121" i="4"/>
  <c r="DB120" i="4"/>
  <c r="DB119" i="4"/>
  <c r="DB118" i="4"/>
  <c r="DB117" i="4"/>
  <c r="DB116" i="4"/>
  <c r="DB115" i="4"/>
  <c r="DB114" i="4"/>
  <c r="DB113" i="4"/>
  <c r="DB112" i="4"/>
  <c r="DB111" i="4"/>
  <c r="DB110" i="4"/>
  <c r="DB109" i="4"/>
  <c r="DB108" i="4"/>
  <c r="DB107" i="4"/>
  <c r="DB106" i="4"/>
  <c r="DB105" i="4"/>
  <c r="DB104" i="4"/>
  <c r="DB103" i="4"/>
  <c r="DB102" i="4"/>
  <c r="DB101" i="4"/>
  <c r="DB100" i="4"/>
  <c r="DB99" i="4"/>
  <c r="DB98" i="4"/>
  <c r="DB97" i="4"/>
  <c r="DB96" i="4"/>
  <c r="DB95" i="4"/>
  <c r="DB94" i="4"/>
  <c r="DB93" i="4"/>
  <c r="DB92" i="4"/>
  <c r="DB91" i="4"/>
  <c r="DB90" i="4"/>
  <c r="DB89" i="4"/>
  <c r="DB88" i="4"/>
  <c r="DB87" i="4"/>
  <c r="DB86" i="4"/>
  <c r="DB85" i="4"/>
  <c r="DB84" i="4"/>
  <c r="DB83" i="4"/>
  <c r="DB82" i="4"/>
  <c r="DB81" i="4"/>
  <c r="DB80" i="4"/>
  <c r="DB79" i="4"/>
  <c r="DB78" i="4"/>
  <c r="DB77" i="4"/>
  <c r="DB76" i="4"/>
  <c r="DB75" i="4"/>
  <c r="DB74" i="4"/>
  <c r="DB73" i="4"/>
  <c r="DB72" i="4"/>
  <c r="DB71" i="4"/>
  <c r="DB70" i="4"/>
  <c r="DB69" i="4"/>
  <c r="DB68" i="4"/>
  <c r="DB67" i="4"/>
  <c r="DB66" i="4"/>
  <c r="DB65" i="4"/>
  <c r="DB64" i="4"/>
  <c r="DB63" i="4"/>
  <c r="DB62" i="4"/>
  <c r="DB61" i="4"/>
  <c r="DB60" i="4"/>
  <c r="DB59" i="4"/>
  <c r="DB58" i="4"/>
  <c r="DB57" i="4"/>
  <c r="DB56" i="4"/>
  <c r="DB55" i="4"/>
  <c r="DB54" i="4"/>
  <c r="DB53" i="4"/>
  <c r="DB52" i="4"/>
  <c r="DB51" i="4"/>
  <c r="DB50" i="4"/>
  <c r="DB49" i="4"/>
  <c r="DB48" i="4"/>
  <c r="DB47" i="4"/>
  <c r="DB46" i="4"/>
  <c r="DB45" i="4"/>
  <c r="DB44" i="4"/>
  <c r="DB43" i="4"/>
  <c r="DB42" i="4"/>
  <c r="DB41" i="4"/>
  <c r="DB40" i="4"/>
  <c r="DB39" i="4"/>
  <c r="DB38" i="4"/>
  <c r="DB37" i="4"/>
  <c r="DB36" i="4"/>
  <c r="DB35" i="4"/>
  <c r="DB34" i="4"/>
  <c r="DB33" i="4"/>
  <c r="DB32" i="4"/>
  <c r="DB31" i="4"/>
  <c r="DB30" i="4"/>
  <c r="DB29" i="4"/>
  <c r="DB28" i="4"/>
  <c r="DB27" i="4"/>
  <c r="DB26" i="4"/>
  <c r="DB25" i="4"/>
  <c r="DB24" i="4"/>
  <c r="DB23" i="4"/>
  <c r="DB22" i="4"/>
  <c r="DB21" i="4"/>
  <c r="DB20" i="4"/>
  <c r="DB19" i="4"/>
  <c r="DB18" i="4"/>
  <c r="DB17" i="4"/>
  <c r="DB16" i="4"/>
  <c r="DB15" i="4"/>
  <c r="DB14" i="4"/>
  <c r="DB13" i="4"/>
  <c r="DB12" i="4"/>
  <c r="DB11" i="4"/>
  <c r="DB10" i="4"/>
  <c r="DB9" i="4"/>
  <c r="DB8" i="4"/>
  <c r="DB7" i="4"/>
  <c r="DB6" i="4"/>
  <c r="DB5" i="4"/>
  <c r="DB3" i="4"/>
  <c r="DB144" i="3"/>
  <c r="DB143" i="3"/>
  <c r="DB142" i="3"/>
  <c r="DB141" i="3"/>
  <c r="DB140" i="3"/>
  <c r="DB139" i="3"/>
  <c r="DB138" i="3"/>
  <c r="DB137" i="3"/>
  <c r="DB136" i="3"/>
  <c r="DB135" i="3"/>
  <c r="DB134" i="3"/>
  <c r="DB133" i="3"/>
  <c r="DB132" i="3"/>
  <c r="DB131" i="3"/>
  <c r="DB130" i="3"/>
  <c r="DB129" i="3"/>
  <c r="DB128" i="3"/>
  <c r="DB127" i="3"/>
  <c r="DB126" i="3"/>
  <c r="DB125" i="3"/>
  <c r="DB124" i="3"/>
  <c r="DB123" i="3"/>
  <c r="DB122" i="3"/>
  <c r="DB121" i="3"/>
  <c r="DB120" i="3"/>
  <c r="DB119" i="3"/>
  <c r="DB118" i="3"/>
  <c r="DB117" i="3"/>
  <c r="DB116" i="3"/>
  <c r="DB115" i="3"/>
  <c r="DB114" i="3"/>
  <c r="DB113" i="3"/>
  <c r="DB112" i="3"/>
  <c r="DB111" i="3"/>
  <c r="DB110" i="3"/>
  <c r="DB109" i="3"/>
  <c r="DB108" i="3"/>
  <c r="DB107" i="3"/>
  <c r="DB106" i="3"/>
  <c r="DB105" i="3"/>
  <c r="DB104" i="3"/>
  <c r="DB103" i="3"/>
  <c r="DB102" i="3"/>
  <c r="DB101" i="3"/>
  <c r="DB100" i="3"/>
  <c r="DB99" i="3"/>
  <c r="DB98" i="3"/>
  <c r="DB97" i="3"/>
  <c r="DB96" i="3"/>
  <c r="DB95" i="3"/>
  <c r="DB94" i="3"/>
  <c r="DB93" i="3"/>
  <c r="DB92" i="3"/>
  <c r="DB91" i="3"/>
  <c r="DB90" i="3"/>
  <c r="DB89" i="3"/>
  <c r="DB88" i="3"/>
  <c r="DB87" i="3"/>
  <c r="DB86" i="3"/>
  <c r="DB85" i="3"/>
  <c r="DB84" i="3"/>
  <c r="DB83" i="3"/>
  <c r="DB82" i="3"/>
  <c r="DB81" i="3"/>
  <c r="DB80" i="3"/>
  <c r="DB79" i="3"/>
  <c r="DB78" i="3"/>
  <c r="DB77" i="3"/>
  <c r="DB76" i="3"/>
  <c r="DB75" i="3"/>
  <c r="DB74" i="3"/>
  <c r="DB73" i="3"/>
  <c r="DB72" i="3"/>
  <c r="DB71" i="3"/>
  <c r="DB70" i="3"/>
  <c r="DB69" i="3"/>
  <c r="DB68" i="3"/>
  <c r="DB67" i="3"/>
  <c r="DB66" i="3"/>
  <c r="DB65" i="3"/>
  <c r="DB64" i="3"/>
  <c r="DB63" i="3"/>
  <c r="DB62" i="3"/>
  <c r="DB61" i="3"/>
  <c r="DB60" i="3"/>
  <c r="DB59" i="3"/>
  <c r="DB58" i="3"/>
  <c r="DB57" i="3"/>
  <c r="DB56" i="3"/>
  <c r="DB55" i="3"/>
  <c r="DB54" i="3"/>
  <c r="DB53" i="3"/>
  <c r="DB52" i="3"/>
  <c r="DB51" i="3"/>
  <c r="DB50" i="3"/>
  <c r="DB49" i="3"/>
  <c r="DB48" i="3"/>
  <c r="DB47" i="3"/>
  <c r="DB46" i="3"/>
  <c r="DB45" i="3"/>
  <c r="DB44" i="3"/>
  <c r="DB43" i="3"/>
  <c r="DB42" i="3"/>
  <c r="DB41" i="3"/>
  <c r="DB40" i="3"/>
  <c r="DB39" i="3"/>
  <c r="DB38" i="3"/>
  <c r="DB37" i="3"/>
  <c r="DB36" i="3"/>
  <c r="DB35" i="3"/>
  <c r="DB34" i="3"/>
  <c r="DB33" i="3"/>
  <c r="DB32" i="3"/>
  <c r="DB31" i="3"/>
  <c r="DB30" i="3"/>
  <c r="DB29" i="3"/>
  <c r="DB28" i="3"/>
  <c r="DB27" i="3"/>
  <c r="DB26" i="3"/>
  <c r="DB25" i="3"/>
  <c r="DB24" i="3"/>
  <c r="DB23" i="3"/>
  <c r="DB22" i="3"/>
  <c r="DB21" i="3"/>
  <c r="DB20" i="3"/>
  <c r="DB19" i="3"/>
  <c r="DB18" i="3"/>
  <c r="DB17" i="3"/>
  <c r="DB16" i="3"/>
  <c r="DB15" i="3"/>
  <c r="DB14" i="3"/>
  <c r="DB13" i="3"/>
  <c r="DB12" i="3"/>
  <c r="DB11" i="3"/>
  <c r="DB10" i="3"/>
  <c r="DB9" i="3"/>
  <c r="DB8" i="3"/>
  <c r="DB7" i="3"/>
  <c r="DB6" i="3"/>
  <c r="DB5" i="3"/>
  <c r="DB3" i="3"/>
  <c r="DB144" i="2"/>
  <c r="DB143" i="2"/>
  <c r="DB142" i="2"/>
  <c r="DB141" i="2"/>
  <c r="DB140" i="2"/>
  <c r="DB139" i="2"/>
  <c r="DB138" i="2"/>
  <c r="DB137" i="2"/>
  <c r="DB136" i="2"/>
  <c r="DB135" i="2"/>
  <c r="DB134" i="2"/>
  <c r="DB133" i="2"/>
  <c r="DB132" i="2"/>
  <c r="DB131" i="2"/>
  <c r="DB130" i="2"/>
  <c r="DB129" i="2"/>
  <c r="DB128" i="2"/>
  <c r="DB127" i="2"/>
  <c r="DB126" i="2"/>
  <c r="DB125" i="2"/>
  <c r="DB124" i="2"/>
  <c r="DB123" i="2"/>
  <c r="DB122" i="2"/>
  <c r="DB121" i="2"/>
  <c r="DB120" i="2"/>
  <c r="DB119" i="2"/>
  <c r="DB118" i="2"/>
  <c r="DB117" i="2"/>
  <c r="DB116" i="2"/>
  <c r="DB115" i="2"/>
  <c r="DB114" i="2"/>
  <c r="DB113" i="2"/>
  <c r="DB112" i="2"/>
  <c r="DB111" i="2"/>
  <c r="DB110" i="2"/>
  <c r="DB109" i="2"/>
  <c r="DB108" i="2"/>
  <c r="DB107" i="2"/>
  <c r="DB106" i="2"/>
  <c r="DB105" i="2"/>
  <c r="DB104" i="2"/>
  <c r="DB103" i="2"/>
  <c r="DB102" i="2"/>
  <c r="DB101" i="2"/>
  <c r="DB100" i="2"/>
  <c r="DB99" i="2"/>
  <c r="DB98" i="2"/>
  <c r="DB97" i="2"/>
  <c r="DB96" i="2"/>
  <c r="DB95" i="2"/>
  <c r="DB94" i="2"/>
  <c r="DB93" i="2"/>
  <c r="DB92" i="2"/>
  <c r="DB91" i="2"/>
  <c r="DB90" i="2"/>
  <c r="DB89" i="2"/>
  <c r="DB88" i="2"/>
  <c r="DB87" i="2"/>
  <c r="DB86" i="2"/>
  <c r="DB85" i="2"/>
  <c r="DB84" i="2"/>
  <c r="DB83" i="2"/>
  <c r="DB82" i="2"/>
  <c r="DB81" i="2"/>
  <c r="DB80" i="2"/>
  <c r="DB79" i="2"/>
  <c r="DB78" i="2"/>
  <c r="DB77" i="2"/>
  <c r="DB76" i="2"/>
  <c r="DB75" i="2"/>
  <c r="DB74" i="2"/>
  <c r="DB73" i="2"/>
  <c r="DB72" i="2"/>
  <c r="DB71" i="2"/>
  <c r="DB70" i="2"/>
  <c r="DB69" i="2"/>
  <c r="DB68" i="2"/>
  <c r="DB67" i="2"/>
  <c r="DB66" i="2"/>
  <c r="DB65" i="2"/>
  <c r="DB64" i="2"/>
  <c r="DB63" i="2"/>
  <c r="DB62" i="2"/>
  <c r="DB61" i="2"/>
  <c r="DB60" i="2"/>
  <c r="DB59" i="2"/>
  <c r="DB58" i="2"/>
  <c r="DB57" i="2"/>
  <c r="DB56" i="2"/>
  <c r="DB55" i="2"/>
  <c r="DB54" i="2"/>
  <c r="DB53" i="2"/>
  <c r="DB52" i="2"/>
  <c r="DB51" i="2"/>
  <c r="DB50" i="2"/>
  <c r="DB49" i="2"/>
  <c r="DB48" i="2"/>
  <c r="DB47" i="2"/>
  <c r="DB46" i="2"/>
  <c r="DB45" i="2"/>
  <c r="DB44" i="2"/>
  <c r="DB43" i="2"/>
  <c r="DB42" i="2"/>
  <c r="DB41" i="2"/>
  <c r="DB40" i="2"/>
  <c r="DB39" i="2"/>
  <c r="DB38" i="2"/>
  <c r="DB37" i="2"/>
  <c r="DB36" i="2"/>
  <c r="DB35" i="2"/>
  <c r="DB34" i="2"/>
  <c r="DB33" i="2"/>
  <c r="DB32" i="2"/>
  <c r="DB31" i="2"/>
  <c r="DB30" i="2"/>
  <c r="DB29" i="2"/>
  <c r="DB28" i="2"/>
  <c r="DB27" i="2"/>
  <c r="DB26" i="2"/>
  <c r="DB25" i="2"/>
  <c r="DB24" i="2"/>
  <c r="DB23" i="2"/>
  <c r="DB22" i="2"/>
  <c r="DB21" i="2"/>
  <c r="DB20" i="2"/>
  <c r="DB19" i="2"/>
  <c r="DB18" i="2"/>
  <c r="DB17" i="2"/>
  <c r="DB16" i="2"/>
  <c r="DB15" i="2"/>
  <c r="DB14" i="2"/>
  <c r="DB13" i="2"/>
  <c r="DB12" i="2"/>
  <c r="DB11" i="2"/>
  <c r="DB10" i="2"/>
  <c r="DB9" i="2"/>
  <c r="DB8" i="2"/>
  <c r="DB7" i="2"/>
  <c r="DB6" i="2"/>
  <c r="DB5" i="2"/>
  <c r="DB3" i="2"/>
  <c r="DB6" i="1"/>
  <c r="DB7" i="1"/>
  <c r="DB8" i="1"/>
  <c r="DB9" i="1"/>
  <c r="DB10" i="1"/>
  <c r="DB11" i="1"/>
  <c r="DB12" i="1"/>
  <c r="DB13" i="1"/>
  <c r="DB14" i="1"/>
  <c r="DB15" i="1"/>
  <c r="DB16" i="1"/>
  <c r="DB17" i="1"/>
  <c r="DB18" i="1"/>
  <c r="DB19" i="1"/>
  <c r="DB20" i="1"/>
  <c r="DB21" i="1"/>
  <c r="DB22" i="1"/>
  <c r="DB23" i="1"/>
  <c r="DB24" i="1"/>
  <c r="DB25" i="1"/>
  <c r="DB26" i="1"/>
  <c r="DB27" i="1"/>
  <c r="DB28" i="1"/>
  <c r="DB29" i="1"/>
  <c r="DB30" i="1"/>
  <c r="DB31" i="1"/>
  <c r="DB32" i="1"/>
  <c r="DB33" i="1"/>
  <c r="DB34" i="1"/>
  <c r="DB35" i="1"/>
  <c r="DB36" i="1"/>
  <c r="DB37" i="1"/>
  <c r="DB38" i="1"/>
  <c r="DB39" i="1"/>
  <c r="DB40" i="1"/>
  <c r="DB41" i="1"/>
  <c r="DB42" i="1"/>
  <c r="DB43" i="1"/>
  <c r="DB44" i="1"/>
  <c r="DB45" i="1"/>
  <c r="DB46" i="1"/>
  <c r="DB47" i="1"/>
  <c r="DB48" i="1"/>
  <c r="DB49" i="1"/>
  <c r="DB50" i="1"/>
  <c r="DB51" i="1"/>
  <c r="DB52" i="1"/>
  <c r="DB53" i="1"/>
  <c r="DB54" i="1"/>
  <c r="DB55" i="1"/>
  <c r="DB56" i="1"/>
  <c r="DB57" i="1"/>
  <c r="DB58" i="1"/>
  <c r="DB59" i="1"/>
  <c r="DB60" i="1"/>
  <c r="DB61" i="1"/>
  <c r="DB62" i="1"/>
  <c r="DB63" i="1"/>
  <c r="DB64" i="1"/>
  <c r="DB65" i="1"/>
  <c r="DB66" i="1"/>
  <c r="DB67" i="1"/>
  <c r="DB68" i="1"/>
  <c r="DB69" i="1"/>
  <c r="DB70" i="1"/>
  <c r="DB71" i="1"/>
  <c r="DB72" i="1"/>
  <c r="DB73" i="1"/>
  <c r="DB104" i="1"/>
  <c r="DB105" i="1"/>
  <c r="DB106" i="1"/>
  <c r="DB107" i="1"/>
  <c r="DB108" i="1"/>
  <c r="DB109" i="1"/>
  <c r="DB110" i="1"/>
  <c r="DB111" i="1"/>
  <c r="DB112" i="1"/>
  <c r="DB113" i="1"/>
  <c r="DB114" i="1"/>
  <c r="DB115" i="1"/>
  <c r="DB116" i="1"/>
  <c r="DB117" i="1"/>
  <c r="DB118" i="1"/>
  <c r="DB119" i="1"/>
  <c r="DB120" i="1"/>
  <c r="DB121" i="1"/>
  <c r="DB122" i="1"/>
  <c r="DB123" i="1"/>
  <c r="DB124" i="1"/>
  <c r="DB125" i="1"/>
  <c r="DB126" i="1"/>
  <c r="DB127" i="1"/>
  <c r="DB128" i="1"/>
  <c r="DB129" i="1"/>
  <c r="DB130" i="1"/>
  <c r="DB131" i="1"/>
  <c r="DB132" i="1"/>
  <c r="DB133" i="1"/>
  <c r="DB134" i="1"/>
  <c r="DB135" i="1"/>
  <c r="DB136" i="1"/>
  <c r="DB137" i="1"/>
  <c r="DB138" i="1"/>
  <c r="DB139" i="1"/>
  <c r="DB140" i="1"/>
  <c r="DB141" i="1"/>
  <c r="DB142" i="1"/>
  <c r="DB143" i="1"/>
  <c r="DB144" i="1"/>
  <c r="DB144" i="11"/>
  <c r="DB143" i="11"/>
  <c r="DB142" i="11"/>
  <c r="DB141" i="11"/>
  <c r="DB140" i="11"/>
  <c r="DB139" i="11"/>
  <c r="DB138" i="11"/>
  <c r="DB137" i="11"/>
  <c r="DB136" i="11"/>
  <c r="DB135" i="11"/>
  <c r="DB134" i="11"/>
  <c r="DB133" i="11"/>
  <c r="DB132" i="11"/>
  <c r="DB131" i="11"/>
  <c r="DB130" i="11"/>
  <c r="DB129" i="11"/>
  <c r="DB128" i="11"/>
  <c r="DB127" i="11"/>
  <c r="DB126" i="11"/>
  <c r="DB125" i="11"/>
  <c r="DB124" i="11"/>
  <c r="DB123" i="11"/>
  <c r="DB122" i="11"/>
  <c r="DB121" i="11"/>
  <c r="DB120" i="11"/>
  <c r="DB119" i="11"/>
  <c r="DB118" i="11"/>
  <c r="DB117" i="11"/>
  <c r="DB116" i="11"/>
  <c r="DB115" i="11"/>
  <c r="DB114" i="11"/>
  <c r="DB113" i="11"/>
  <c r="DB112" i="11"/>
  <c r="DB111" i="11"/>
  <c r="DB110" i="11"/>
  <c r="DB109" i="11"/>
  <c r="DB108" i="11"/>
  <c r="DB107" i="11"/>
  <c r="DB106" i="11"/>
  <c r="DB105" i="11"/>
  <c r="DB104" i="11"/>
  <c r="DB103" i="11"/>
  <c r="DB102" i="11"/>
  <c r="DB101" i="11"/>
  <c r="DB100" i="11"/>
  <c r="DB99" i="11"/>
  <c r="DB98" i="11"/>
  <c r="DB97" i="11"/>
  <c r="DB96" i="11"/>
  <c r="DB95" i="11"/>
  <c r="DB94" i="11"/>
  <c r="DB93" i="11"/>
  <c r="DB92" i="11"/>
  <c r="DB91" i="11"/>
  <c r="DB90" i="11"/>
  <c r="DB89" i="11"/>
  <c r="DB88" i="11"/>
  <c r="DB87" i="11"/>
  <c r="DB86" i="11"/>
  <c r="DB85" i="11"/>
  <c r="DB84" i="11"/>
  <c r="DB83" i="11"/>
  <c r="DB82" i="11"/>
  <c r="DB81" i="11"/>
  <c r="DB80" i="11"/>
  <c r="DB79" i="11"/>
  <c r="DB78" i="11"/>
  <c r="DB77" i="11"/>
  <c r="DB76" i="11"/>
  <c r="DB75" i="11"/>
  <c r="DB74" i="11"/>
  <c r="DB73" i="11"/>
  <c r="DB72" i="11"/>
  <c r="DB71" i="11"/>
  <c r="DB70" i="11"/>
  <c r="DB69" i="11"/>
  <c r="DB68" i="11"/>
  <c r="DB67" i="11"/>
  <c r="DB66" i="11"/>
  <c r="DB65" i="11"/>
  <c r="DB64" i="11"/>
  <c r="DB63" i="11"/>
  <c r="DB62" i="11"/>
  <c r="DB61" i="11"/>
  <c r="DB60" i="11"/>
  <c r="DB59" i="11"/>
  <c r="DB58" i="11"/>
  <c r="DB57" i="11"/>
  <c r="DB56" i="11"/>
  <c r="DB55" i="11"/>
  <c r="DB54" i="11"/>
  <c r="DB53" i="11"/>
  <c r="DB52" i="11"/>
  <c r="DB51" i="11"/>
  <c r="DB50" i="11"/>
  <c r="DB49" i="11"/>
  <c r="DB48" i="11"/>
  <c r="DB47" i="11"/>
  <c r="DB46" i="11"/>
  <c r="DB45" i="11"/>
  <c r="DB44" i="11"/>
  <c r="DB43" i="11"/>
  <c r="DB42" i="11"/>
  <c r="DB41" i="11"/>
  <c r="DB40" i="11"/>
  <c r="DB39" i="11"/>
  <c r="DB38" i="11"/>
  <c r="DB37" i="11"/>
  <c r="DB36" i="11"/>
  <c r="DB35" i="11"/>
  <c r="DB34" i="11"/>
  <c r="DB33" i="11"/>
  <c r="DB32" i="11"/>
  <c r="DB31" i="11"/>
  <c r="DB30" i="11"/>
  <c r="DB29" i="11"/>
  <c r="DB28" i="11"/>
  <c r="DB27" i="11"/>
  <c r="DB26" i="11"/>
  <c r="DB25" i="11"/>
  <c r="DB24" i="11"/>
  <c r="DB23" i="11"/>
  <c r="DB22" i="11"/>
  <c r="DB21" i="11"/>
  <c r="DB20" i="11"/>
  <c r="DB19" i="11"/>
  <c r="DB18" i="11"/>
  <c r="DB17" i="11"/>
  <c r="DB16" i="11"/>
  <c r="DB15" i="11"/>
  <c r="DB14" i="11"/>
  <c r="DB13" i="11"/>
  <c r="DB12" i="11"/>
  <c r="DB11" i="11"/>
  <c r="DB10" i="11"/>
  <c r="DB9" i="11"/>
  <c r="DB8" i="11"/>
  <c r="DB7" i="11"/>
  <c r="DB6" i="11"/>
  <c r="DB5" i="11"/>
  <c r="DB3" i="11"/>
  <c r="DB144" i="10"/>
  <c r="DB143" i="10"/>
  <c r="DB142" i="10"/>
  <c r="DB141" i="10"/>
  <c r="DB140" i="10"/>
  <c r="DB139" i="10"/>
  <c r="DB138" i="10"/>
  <c r="DB137" i="10"/>
  <c r="DB136" i="10"/>
  <c r="DB135" i="10"/>
  <c r="DB134" i="10"/>
  <c r="DB133" i="10"/>
  <c r="DB132" i="10"/>
  <c r="DB131" i="10"/>
  <c r="DB130" i="10"/>
  <c r="DB129" i="10"/>
  <c r="DB128" i="10"/>
  <c r="DB127" i="10"/>
  <c r="DB126" i="10"/>
  <c r="DB125" i="10"/>
  <c r="DB124" i="10"/>
  <c r="DB123" i="10"/>
  <c r="DB122" i="10"/>
  <c r="DB121" i="10"/>
  <c r="DB120" i="10"/>
  <c r="DB119" i="10"/>
  <c r="DB118" i="10"/>
  <c r="DB117" i="10"/>
  <c r="DB116" i="10"/>
  <c r="DB115" i="10"/>
  <c r="DB114" i="10"/>
  <c r="DB113" i="10"/>
  <c r="DB112" i="10"/>
  <c r="DB111" i="10"/>
  <c r="DB110" i="10"/>
  <c r="DB109" i="10"/>
  <c r="DB108" i="10"/>
  <c r="DB107" i="10"/>
  <c r="DB106" i="10"/>
  <c r="DB105" i="10"/>
  <c r="DB104" i="10"/>
  <c r="DB103" i="10"/>
  <c r="DB102" i="10"/>
  <c r="DB101" i="10"/>
  <c r="DB100" i="10"/>
  <c r="DB99" i="10"/>
  <c r="DB98" i="10"/>
  <c r="DB97" i="10"/>
  <c r="DB96" i="10"/>
  <c r="DB95" i="10"/>
  <c r="DB94" i="10"/>
  <c r="DB93" i="10"/>
  <c r="DB92" i="10"/>
  <c r="DB91" i="10"/>
  <c r="DB90" i="10"/>
  <c r="DB89" i="10"/>
  <c r="DB88" i="10"/>
  <c r="DB87" i="10"/>
  <c r="DB86" i="10"/>
  <c r="DB85" i="10"/>
  <c r="DB84" i="10"/>
  <c r="DB83" i="10"/>
  <c r="DB82" i="10"/>
  <c r="DB81" i="10"/>
  <c r="DB80" i="10"/>
  <c r="DB79" i="10"/>
  <c r="DB78" i="10"/>
  <c r="DB77" i="10"/>
  <c r="DB76" i="10"/>
  <c r="DB75" i="10"/>
  <c r="DB74" i="10"/>
  <c r="DB73" i="10"/>
  <c r="DB72" i="10"/>
  <c r="DB71" i="10"/>
  <c r="DB70" i="10"/>
  <c r="DB69" i="10"/>
  <c r="DB68" i="10"/>
  <c r="DB67" i="10"/>
  <c r="DB66" i="10"/>
  <c r="DB65" i="10"/>
  <c r="DB64" i="10"/>
  <c r="DB63" i="10"/>
  <c r="DB62" i="10"/>
  <c r="DB61" i="10"/>
  <c r="DB60" i="10"/>
  <c r="DB59" i="10"/>
  <c r="DB58" i="10"/>
  <c r="DB57" i="10"/>
  <c r="DB56" i="10"/>
  <c r="DB55" i="10"/>
  <c r="DB54" i="10"/>
  <c r="DB53" i="10"/>
  <c r="DB52" i="10"/>
  <c r="DB51" i="10"/>
  <c r="DB50" i="10"/>
  <c r="DB49" i="10"/>
  <c r="DB48" i="10"/>
  <c r="DB47" i="10"/>
  <c r="DB46" i="10"/>
  <c r="DB45" i="10"/>
  <c r="DB44" i="10"/>
  <c r="DB43" i="10"/>
  <c r="DB42" i="10"/>
  <c r="DB41" i="10"/>
  <c r="DB40" i="10"/>
  <c r="DB39" i="10"/>
  <c r="DB38" i="10"/>
  <c r="DB37" i="10"/>
  <c r="DB36" i="10"/>
  <c r="DB35" i="10"/>
  <c r="DB34" i="10"/>
  <c r="DB33" i="10"/>
  <c r="DB32" i="10"/>
  <c r="DB31" i="10"/>
  <c r="DB30" i="10"/>
  <c r="DB29" i="10"/>
  <c r="DB28" i="10"/>
  <c r="DB27" i="10"/>
  <c r="DB26" i="10"/>
  <c r="DB25" i="10"/>
  <c r="DB24" i="10"/>
  <c r="DB23" i="10"/>
  <c r="DB22" i="10"/>
  <c r="DB21" i="10"/>
  <c r="DB20" i="10"/>
  <c r="DB19" i="10"/>
  <c r="DB18" i="10"/>
  <c r="DB17" i="10"/>
  <c r="DB16" i="10"/>
  <c r="DB15" i="10"/>
  <c r="DB14" i="10"/>
  <c r="DB13" i="10"/>
  <c r="DB12" i="10"/>
  <c r="DB11" i="10"/>
  <c r="DB10" i="10"/>
  <c r="DB9" i="10"/>
  <c r="DB8" i="10"/>
  <c r="DB7" i="10"/>
  <c r="DB6" i="10"/>
  <c r="DB5" i="10"/>
  <c r="DB3" i="10"/>
  <c r="DB144" i="9"/>
  <c r="DB143" i="9"/>
  <c r="DB142" i="9"/>
  <c r="DB141" i="9"/>
  <c r="DB140" i="9"/>
  <c r="DB139" i="9"/>
  <c r="DB138" i="9"/>
  <c r="DB137" i="9"/>
  <c r="DB136" i="9"/>
  <c r="DB135" i="9"/>
  <c r="DB134" i="9"/>
  <c r="DB133" i="9"/>
  <c r="DB132" i="9"/>
  <c r="DB131" i="9"/>
  <c r="DB130" i="9"/>
  <c r="DB129" i="9"/>
  <c r="DB128" i="9"/>
  <c r="DB127" i="9"/>
  <c r="DB126" i="9"/>
  <c r="DB125" i="9"/>
  <c r="DB124" i="9"/>
  <c r="DB123" i="9"/>
  <c r="DB122" i="9"/>
  <c r="DB121" i="9"/>
  <c r="DB120" i="9"/>
  <c r="DB119" i="9"/>
  <c r="DB118" i="9"/>
  <c r="DB117" i="9"/>
  <c r="DB116" i="9"/>
  <c r="DB115" i="9"/>
  <c r="DB114" i="9"/>
  <c r="DB113" i="9"/>
  <c r="DB112" i="9"/>
  <c r="DB111" i="9"/>
  <c r="DB110" i="9"/>
  <c r="DB109" i="9"/>
  <c r="DB108" i="9"/>
  <c r="DB107" i="9"/>
  <c r="DB106" i="9"/>
  <c r="DB105" i="9"/>
  <c r="DB104" i="9"/>
  <c r="DB103" i="9"/>
  <c r="DB102" i="9"/>
  <c r="DB101" i="9"/>
  <c r="DB100" i="9"/>
  <c r="DB99" i="9"/>
  <c r="DB98" i="9"/>
  <c r="DB97" i="9"/>
  <c r="DB96" i="9"/>
  <c r="DB95" i="9"/>
  <c r="DB94" i="9"/>
  <c r="DB93" i="9"/>
  <c r="DB92" i="9"/>
  <c r="DB91" i="9"/>
  <c r="DB90" i="9"/>
  <c r="DB89" i="9"/>
  <c r="DB88" i="9"/>
  <c r="DB87" i="9"/>
  <c r="DB86" i="9"/>
  <c r="DB85" i="9"/>
  <c r="DB84" i="9"/>
  <c r="DB83" i="9"/>
  <c r="DB82" i="9"/>
  <c r="DB81" i="9"/>
  <c r="DB80" i="9"/>
  <c r="DB79" i="9"/>
  <c r="DB78" i="9"/>
  <c r="DB77" i="9"/>
  <c r="DB76" i="9"/>
  <c r="DB75" i="9"/>
  <c r="DB74" i="9"/>
  <c r="DB73" i="9"/>
  <c r="DB72" i="9"/>
  <c r="DB71" i="9"/>
  <c r="DB70" i="9"/>
  <c r="DB69" i="9"/>
  <c r="DB68" i="9"/>
  <c r="DB67" i="9"/>
  <c r="DB66" i="9"/>
  <c r="DB65" i="9"/>
  <c r="DB64" i="9"/>
  <c r="DB63" i="9"/>
  <c r="DB62" i="9"/>
  <c r="DB61" i="9"/>
  <c r="DB60" i="9"/>
  <c r="DB59" i="9"/>
  <c r="DB58" i="9"/>
  <c r="DB57" i="9"/>
  <c r="DB56" i="9"/>
  <c r="DB55" i="9"/>
  <c r="DB54" i="9"/>
  <c r="DB53" i="9"/>
  <c r="DB52" i="9"/>
  <c r="DB51" i="9"/>
  <c r="DB50" i="9"/>
  <c r="DB49" i="9"/>
  <c r="DB48" i="9"/>
  <c r="DB47" i="9"/>
  <c r="DB46" i="9"/>
  <c r="DB45" i="9"/>
  <c r="DB44" i="9"/>
  <c r="DB43" i="9"/>
  <c r="DB42" i="9"/>
  <c r="DB41" i="9"/>
  <c r="DB40" i="9"/>
  <c r="DB39" i="9"/>
  <c r="DB38" i="9"/>
  <c r="DB37" i="9"/>
  <c r="DB36" i="9"/>
  <c r="DB35" i="9"/>
  <c r="DB34" i="9"/>
  <c r="DB33" i="9"/>
  <c r="DB32" i="9"/>
  <c r="DB31" i="9"/>
  <c r="DB30" i="9"/>
  <c r="DB29" i="9"/>
  <c r="DB28" i="9"/>
  <c r="DB27" i="9"/>
  <c r="DB26" i="9"/>
  <c r="DB25" i="9"/>
  <c r="DB24" i="9"/>
  <c r="DB23" i="9"/>
  <c r="DB22" i="9"/>
  <c r="DB21" i="9"/>
  <c r="DB20" i="9"/>
  <c r="DB19" i="9"/>
  <c r="DB18" i="9"/>
  <c r="DB17" i="9"/>
  <c r="DB16" i="9"/>
  <c r="DB15" i="9"/>
  <c r="DB14" i="9"/>
  <c r="DB13" i="9"/>
  <c r="DB12" i="9"/>
  <c r="DB11" i="9"/>
  <c r="DB10" i="9"/>
  <c r="DB9" i="9"/>
  <c r="DB8" i="9"/>
  <c r="DB7" i="9"/>
  <c r="DB6" i="9"/>
  <c r="DB5" i="9"/>
  <c r="DB3" i="9"/>
  <c r="DB144" i="8"/>
  <c r="DB143" i="8"/>
  <c r="DB142" i="8"/>
  <c r="DB141" i="8"/>
  <c r="DB140" i="8"/>
  <c r="DB139" i="8"/>
  <c r="DB138" i="8"/>
  <c r="DB137" i="8"/>
  <c r="DB136" i="8"/>
  <c r="DB135" i="8"/>
  <c r="DB134" i="8"/>
  <c r="DB133" i="8"/>
  <c r="DB132" i="8"/>
  <c r="DB131" i="8"/>
  <c r="DB130" i="8"/>
  <c r="DB129" i="8"/>
  <c r="DB128" i="8"/>
  <c r="DB127" i="8"/>
  <c r="DB126" i="8"/>
  <c r="DB125" i="8"/>
  <c r="DB124" i="8"/>
  <c r="DB123" i="8"/>
  <c r="DB122" i="8"/>
  <c r="DB121" i="8"/>
  <c r="DB120" i="8"/>
  <c r="DB119" i="8"/>
  <c r="DB118" i="8"/>
  <c r="DB117" i="8"/>
  <c r="DB116" i="8"/>
  <c r="DB115" i="8"/>
  <c r="DB114" i="8"/>
  <c r="DB113" i="8"/>
  <c r="DB112" i="8"/>
  <c r="DB111" i="8"/>
  <c r="DB110" i="8"/>
  <c r="DB109" i="8"/>
  <c r="DB108" i="8"/>
  <c r="DB107" i="8"/>
  <c r="DB106" i="8"/>
  <c r="DB105" i="8"/>
  <c r="DB104" i="8"/>
  <c r="DB103" i="8"/>
  <c r="DB102" i="8"/>
  <c r="DB101" i="8"/>
  <c r="DB100" i="8"/>
  <c r="DB99" i="8"/>
  <c r="DB98" i="8"/>
  <c r="DB97" i="8"/>
  <c r="DB96" i="8"/>
  <c r="DB95" i="8"/>
  <c r="DB94" i="8"/>
  <c r="DB93" i="8"/>
  <c r="DB92" i="8"/>
  <c r="DB91" i="8"/>
  <c r="DB90" i="8"/>
  <c r="DB89" i="8"/>
  <c r="DB88" i="8"/>
  <c r="DB87" i="8"/>
  <c r="DB86" i="8"/>
  <c r="DB85" i="8"/>
  <c r="DB84" i="8"/>
  <c r="DB83" i="8"/>
  <c r="DB82" i="8"/>
  <c r="DB81" i="8"/>
  <c r="DB80" i="8"/>
  <c r="DB79" i="8"/>
  <c r="DB78" i="8"/>
  <c r="DB77" i="8"/>
  <c r="DB76" i="8"/>
  <c r="DB75" i="8"/>
  <c r="DB74" i="8"/>
  <c r="DB73" i="8"/>
  <c r="DB72" i="8"/>
  <c r="DB71" i="8"/>
  <c r="DB70" i="8"/>
  <c r="DB69" i="8"/>
  <c r="DB68" i="8"/>
  <c r="DB67" i="8"/>
  <c r="DB66" i="8"/>
  <c r="DB65" i="8"/>
  <c r="DB64" i="8"/>
  <c r="DB63" i="8"/>
  <c r="DB62" i="8"/>
  <c r="DB61" i="8"/>
  <c r="DB60" i="8"/>
  <c r="DB59" i="8"/>
  <c r="DB58" i="8"/>
  <c r="DB57" i="8"/>
  <c r="DB56" i="8"/>
  <c r="DB55" i="8"/>
  <c r="DB54" i="8"/>
  <c r="DB53" i="8"/>
  <c r="DB52" i="8"/>
  <c r="DB51" i="8"/>
  <c r="DB50" i="8"/>
  <c r="DB49" i="8"/>
  <c r="DB48" i="8"/>
  <c r="DB47" i="8"/>
  <c r="DB46" i="8"/>
  <c r="DB45" i="8"/>
  <c r="DB44" i="8"/>
  <c r="DB43" i="8"/>
  <c r="DB42" i="8"/>
  <c r="DB41" i="8"/>
  <c r="DB40" i="8"/>
  <c r="DB39" i="8"/>
  <c r="DB38" i="8"/>
  <c r="DB37" i="8"/>
  <c r="DB36" i="8"/>
  <c r="DB35" i="8"/>
  <c r="DB34" i="8"/>
  <c r="DB33" i="8"/>
  <c r="DB32" i="8"/>
  <c r="DB31" i="8"/>
  <c r="DB30" i="8"/>
  <c r="DB29" i="8"/>
  <c r="DB28" i="8"/>
  <c r="DB27" i="8"/>
  <c r="DB26" i="8"/>
  <c r="DB25" i="8"/>
  <c r="DB24" i="8"/>
  <c r="DB23" i="8"/>
  <c r="DB22" i="8"/>
  <c r="DB21" i="8"/>
  <c r="DB20" i="8"/>
  <c r="DB19" i="8"/>
  <c r="DB18" i="8"/>
  <c r="DB17" i="8"/>
  <c r="DB16" i="8"/>
  <c r="DB15" i="8"/>
  <c r="DB14" i="8"/>
  <c r="DB13" i="8"/>
  <c r="DB12" i="8"/>
  <c r="DB11" i="8"/>
  <c r="DB10" i="8"/>
  <c r="DB9" i="8"/>
  <c r="DB8" i="8"/>
  <c r="DB7" i="8"/>
  <c r="DB6" i="8"/>
  <c r="DB5" i="8"/>
  <c r="DB3" i="8"/>
  <c r="DB144" i="7"/>
  <c r="DB143" i="7"/>
  <c r="DB142" i="7"/>
  <c r="DB141" i="7"/>
  <c r="DB140" i="7"/>
  <c r="DB139" i="7"/>
  <c r="DB138" i="7"/>
  <c r="DB137" i="7"/>
  <c r="DB136" i="7"/>
  <c r="DB135" i="7"/>
  <c r="DB134" i="7"/>
  <c r="DB133" i="7"/>
  <c r="DB132" i="7"/>
  <c r="DB131" i="7"/>
  <c r="DB130" i="7"/>
  <c r="DB129" i="7"/>
  <c r="DB128" i="7"/>
  <c r="DB127" i="7"/>
  <c r="DB126" i="7"/>
  <c r="DB125" i="7"/>
  <c r="DB124" i="7"/>
  <c r="DB123" i="7"/>
  <c r="DB122" i="7"/>
  <c r="DB121" i="7"/>
  <c r="DB120" i="7"/>
  <c r="DB119" i="7"/>
  <c r="DB118" i="7"/>
  <c r="DB117" i="7"/>
  <c r="DB116" i="7"/>
  <c r="DB115" i="7"/>
  <c r="DB114" i="7"/>
  <c r="DB113" i="7"/>
  <c r="DB112" i="7"/>
  <c r="DB111" i="7"/>
  <c r="DB110" i="7"/>
  <c r="DB109" i="7"/>
  <c r="DB108" i="7"/>
  <c r="DB107" i="7"/>
  <c r="DB106" i="7"/>
  <c r="DB105" i="7"/>
  <c r="DB104" i="7"/>
  <c r="DB103" i="7"/>
  <c r="DB102" i="7"/>
  <c r="DB101" i="7"/>
  <c r="DB100" i="7"/>
  <c r="DB99" i="7"/>
  <c r="DB98" i="7"/>
  <c r="DB97" i="7"/>
  <c r="DB96" i="7"/>
  <c r="DB95" i="7"/>
  <c r="DB94" i="7"/>
  <c r="DB93" i="7"/>
  <c r="DB92" i="7"/>
  <c r="DB91" i="7"/>
  <c r="DB90" i="7"/>
  <c r="DB89" i="7"/>
  <c r="DB88" i="7"/>
  <c r="DB87" i="7"/>
  <c r="DB86" i="7"/>
  <c r="DB85" i="7"/>
  <c r="DB84" i="7"/>
  <c r="DB83" i="7"/>
  <c r="DB82" i="7"/>
  <c r="DB81" i="7"/>
  <c r="DB80" i="7"/>
  <c r="DB79" i="7"/>
  <c r="DB78" i="7"/>
  <c r="DB77" i="7"/>
  <c r="DB76" i="7"/>
  <c r="DB75" i="7"/>
  <c r="DB74" i="7"/>
  <c r="DB73" i="7"/>
  <c r="DB72" i="7"/>
  <c r="DB71" i="7"/>
  <c r="DB70" i="7"/>
  <c r="DB69" i="7"/>
  <c r="DB68" i="7"/>
  <c r="DB67" i="7"/>
  <c r="DB66" i="7"/>
  <c r="DB65" i="7"/>
  <c r="DB64" i="7"/>
  <c r="DB63" i="7"/>
  <c r="DB62" i="7"/>
  <c r="DB61" i="7"/>
  <c r="DB60" i="7"/>
  <c r="DB59" i="7"/>
  <c r="DB58" i="7"/>
  <c r="DB57" i="7"/>
  <c r="DB56" i="7"/>
  <c r="DB55" i="7"/>
  <c r="DB54" i="7"/>
  <c r="DB53" i="7"/>
  <c r="DB52" i="7"/>
  <c r="DB51" i="7"/>
  <c r="DB50" i="7"/>
  <c r="DB49" i="7"/>
  <c r="DB48" i="7"/>
  <c r="DB47" i="7"/>
  <c r="DB46" i="7"/>
  <c r="DB45" i="7"/>
  <c r="DB44" i="7"/>
  <c r="DB43" i="7"/>
  <c r="DB42" i="7"/>
  <c r="DB41" i="7"/>
  <c r="DB40" i="7"/>
  <c r="DB39" i="7"/>
  <c r="DB38" i="7"/>
  <c r="DB37" i="7"/>
  <c r="DB36" i="7"/>
  <c r="DB35" i="7"/>
  <c r="DB34" i="7"/>
  <c r="DB33" i="7"/>
  <c r="DB32" i="7"/>
  <c r="DB31" i="7"/>
  <c r="DB30" i="7"/>
  <c r="DB29" i="7"/>
  <c r="DB28" i="7"/>
  <c r="DB27" i="7"/>
  <c r="DB26" i="7"/>
  <c r="DB25" i="7"/>
  <c r="DB24" i="7"/>
  <c r="DB23" i="7"/>
  <c r="DB22" i="7"/>
  <c r="DB21" i="7"/>
  <c r="DB20" i="7"/>
  <c r="DB19" i="7"/>
  <c r="DB18" i="7"/>
  <c r="DB17" i="7"/>
  <c r="DB16" i="7"/>
  <c r="DB15" i="7"/>
  <c r="DB14" i="7"/>
  <c r="DB13" i="7"/>
  <c r="DB12" i="7"/>
  <c r="DB11" i="7"/>
  <c r="DB10" i="7"/>
  <c r="DB9" i="7"/>
  <c r="DB8" i="7"/>
  <c r="DB7" i="7"/>
  <c r="DB6" i="7"/>
  <c r="DB5" i="7"/>
  <c r="DB3" i="7"/>
  <c r="DB3" i="1"/>
  <c r="DB6" i="6"/>
  <c r="DB7" i="6"/>
  <c r="DB8" i="6"/>
  <c r="DB9" i="6"/>
  <c r="DB10" i="6"/>
  <c r="DB11" i="6"/>
  <c r="DB12" i="6"/>
  <c r="DB13" i="6"/>
  <c r="DB14" i="6"/>
  <c r="DB15" i="6"/>
  <c r="DB16" i="6"/>
  <c r="DB17" i="6"/>
  <c r="DB18" i="6"/>
  <c r="DB19" i="6"/>
  <c r="DB20" i="6"/>
  <c r="DB21" i="6"/>
  <c r="DB22" i="6"/>
  <c r="DB23" i="6"/>
  <c r="DB24" i="6"/>
  <c r="DB25" i="6"/>
  <c r="DB26" i="6"/>
  <c r="DB27" i="6"/>
  <c r="DB28" i="6"/>
  <c r="DB29" i="6"/>
  <c r="DB30" i="6"/>
  <c r="DB31" i="6"/>
  <c r="DB32" i="6"/>
  <c r="DB33" i="6"/>
  <c r="DB34" i="6"/>
  <c r="DB35" i="6"/>
  <c r="DB36" i="6"/>
  <c r="DB37" i="6"/>
  <c r="DB38" i="6"/>
  <c r="DB39" i="6"/>
  <c r="DB40" i="6"/>
  <c r="DB41" i="6"/>
  <c r="DB42" i="6"/>
  <c r="DB43" i="6"/>
  <c r="DB44" i="6"/>
  <c r="DB45" i="6"/>
  <c r="DB46" i="6"/>
  <c r="DB47" i="6"/>
  <c r="DB48" i="6"/>
  <c r="DB49" i="6"/>
  <c r="DB50" i="6"/>
  <c r="DB51" i="6"/>
  <c r="DB52" i="6"/>
  <c r="DB53" i="6"/>
  <c r="DB54" i="6"/>
  <c r="DB55" i="6"/>
  <c r="DB56" i="6"/>
  <c r="DB57" i="6"/>
  <c r="DB58" i="6"/>
  <c r="DB59" i="6"/>
  <c r="DB60" i="6"/>
  <c r="DB61" i="6"/>
  <c r="DB62" i="6"/>
  <c r="DB63" i="6"/>
  <c r="DB64" i="6"/>
  <c r="DB65" i="6"/>
  <c r="DB66" i="6"/>
  <c r="DB67" i="6"/>
  <c r="DB68" i="6"/>
  <c r="DB69" i="6"/>
  <c r="DB70" i="6"/>
  <c r="DB71" i="6"/>
  <c r="DB72" i="6"/>
  <c r="DB73" i="6"/>
  <c r="DB74" i="6"/>
  <c r="DB75" i="6"/>
  <c r="DB76" i="6"/>
  <c r="DB77" i="6"/>
  <c r="DB78" i="6"/>
  <c r="DB79" i="6"/>
  <c r="DB80" i="6"/>
  <c r="DB81" i="6"/>
  <c r="DB82" i="6"/>
  <c r="DB83" i="6"/>
  <c r="DB84" i="6"/>
  <c r="DB85" i="6"/>
  <c r="DB86" i="6"/>
  <c r="DB87" i="6"/>
  <c r="DB88" i="6"/>
  <c r="DB89" i="6"/>
  <c r="DB90" i="6"/>
  <c r="DB91" i="6"/>
  <c r="DB92" i="6"/>
  <c r="DB93" i="6"/>
  <c r="DB94" i="6"/>
  <c r="DB95" i="6"/>
  <c r="DB96" i="6"/>
  <c r="DB97" i="6"/>
  <c r="DB98" i="6"/>
  <c r="DB99" i="6"/>
  <c r="DB100" i="6"/>
  <c r="DB101" i="6"/>
  <c r="DB102" i="6"/>
  <c r="DB103" i="6"/>
  <c r="DB104" i="6"/>
  <c r="DB105" i="6"/>
  <c r="DB106" i="6"/>
  <c r="DB107" i="6"/>
  <c r="DB108" i="6"/>
  <c r="DB109" i="6"/>
  <c r="DB110" i="6"/>
  <c r="DB111" i="6"/>
  <c r="DB112" i="6"/>
  <c r="DB113" i="6"/>
  <c r="DB114" i="6"/>
  <c r="DB115" i="6"/>
  <c r="DB116" i="6"/>
  <c r="DB117" i="6"/>
  <c r="DB118" i="6"/>
  <c r="DB119" i="6"/>
  <c r="DB120" i="6"/>
  <c r="DB121" i="6"/>
  <c r="DB122" i="6"/>
  <c r="DB123" i="6"/>
  <c r="DB124" i="6"/>
  <c r="DB125" i="6"/>
  <c r="DB126" i="6"/>
  <c r="DB127" i="6"/>
  <c r="DB128" i="6"/>
  <c r="DB129" i="6"/>
  <c r="DB130" i="6"/>
  <c r="DB131" i="6"/>
  <c r="DB132" i="6"/>
  <c r="DB133" i="6"/>
  <c r="DB134" i="6"/>
  <c r="DB135" i="6"/>
  <c r="DB136" i="6"/>
  <c r="DB137" i="6"/>
  <c r="DB138" i="6"/>
  <c r="DB139" i="6"/>
  <c r="DB140" i="6"/>
  <c r="DB141" i="6"/>
  <c r="DB142" i="6"/>
  <c r="DB143" i="6"/>
  <c r="DB144" i="6"/>
  <c r="DB5" i="6"/>
  <c r="DB3" i="6"/>
  <c r="CT147" i="1"/>
  <c r="CS147" i="1"/>
  <c r="CS147" i="11"/>
  <c r="CT147" i="11"/>
  <c r="DA5" i="7"/>
  <c r="CS8" i="8"/>
  <c r="DA5" i="8"/>
  <c r="CS6" i="9"/>
  <c r="CS8" i="9"/>
  <c r="DA144" i="9"/>
  <c r="DA6" i="9"/>
  <c r="DA7" i="9"/>
  <c r="DA8" i="9"/>
  <c r="DA9" i="9"/>
  <c r="DA10" i="9"/>
  <c r="DA11" i="9"/>
  <c r="DA12" i="9"/>
  <c r="DA13" i="9"/>
  <c r="DA14" i="9"/>
  <c r="DA15" i="9"/>
  <c r="DA16" i="9"/>
  <c r="DA17" i="9"/>
  <c r="DA18" i="9"/>
  <c r="DA19" i="9"/>
  <c r="DA20" i="9"/>
  <c r="DA21" i="9"/>
  <c r="DA22" i="9"/>
  <c r="DA23" i="9"/>
  <c r="DA24" i="9"/>
  <c r="DA25" i="9"/>
  <c r="DA26" i="9"/>
  <c r="DA27" i="9"/>
  <c r="DA28" i="9"/>
  <c r="DA29" i="9"/>
  <c r="DA30" i="9"/>
  <c r="DA31" i="9"/>
  <c r="DA32" i="9"/>
  <c r="DA33" i="9"/>
  <c r="DA34" i="9"/>
  <c r="DA35" i="9"/>
  <c r="DA36" i="9"/>
  <c r="DA37" i="9"/>
  <c r="DA38" i="9"/>
  <c r="DA39" i="9"/>
  <c r="DA40" i="9"/>
  <c r="DA41" i="9"/>
  <c r="DA42" i="9"/>
  <c r="DA43" i="9"/>
  <c r="DA44" i="9"/>
  <c r="DA45" i="9"/>
  <c r="DA46" i="9"/>
  <c r="DA47" i="9"/>
  <c r="DA48" i="9"/>
  <c r="DA49" i="9"/>
  <c r="DA50" i="9"/>
  <c r="DA51" i="9"/>
  <c r="DA52" i="9"/>
  <c r="DA53" i="9"/>
  <c r="DA54" i="9"/>
  <c r="DA55" i="9"/>
  <c r="DA56" i="9"/>
  <c r="DA57" i="9"/>
  <c r="DA58" i="9"/>
  <c r="DA59" i="9"/>
  <c r="DA60" i="9"/>
  <c r="DA61" i="9"/>
  <c r="DA62" i="9"/>
  <c r="DA63" i="9"/>
  <c r="DA64" i="9"/>
  <c r="DA65" i="9"/>
  <c r="DA66" i="9"/>
  <c r="DA67" i="9"/>
  <c r="DA68" i="9"/>
  <c r="DA69" i="9"/>
  <c r="DA70" i="9"/>
  <c r="DA71" i="9"/>
  <c r="DA72" i="9"/>
  <c r="DA73" i="9"/>
  <c r="DA74" i="9"/>
  <c r="DA75" i="9"/>
  <c r="DA76" i="9"/>
  <c r="DA77" i="9"/>
  <c r="DA78" i="9"/>
  <c r="DA79" i="9"/>
  <c r="DA80" i="9"/>
  <c r="DA81" i="9"/>
  <c r="DA82" i="9"/>
  <c r="DA83" i="9"/>
  <c r="DA84" i="9"/>
  <c r="DA85" i="9"/>
  <c r="DA86" i="9"/>
  <c r="DA87" i="9"/>
  <c r="DA88" i="9"/>
  <c r="DA89" i="9"/>
  <c r="DA90" i="9"/>
  <c r="DA91" i="9"/>
  <c r="DA92" i="9"/>
  <c r="DA93" i="9"/>
  <c r="DA94" i="9"/>
  <c r="DA95" i="9"/>
  <c r="DA96" i="9"/>
  <c r="DA97" i="9"/>
  <c r="DA98" i="9"/>
  <c r="DA99" i="9"/>
  <c r="DA100" i="9"/>
  <c r="DA101" i="9"/>
  <c r="DA102" i="9"/>
  <c r="DA103" i="9"/>
  <c r="DA104" i="9"/>
  <c r="DA105" i="9"/>
  <c r="DA106" i="9"/>
  <c r="DA107" i="9"/>
  <c r="DA108" i="9"/>
  <c r="DA109" i="9"/>
  <c r="DA110" i="9"/>
  <c r="DA111" i="9"/>
  <c r="DA112" i="9"/>
  <c r="DA113" i="9"/>
  <c r="DA114" i="9"/>
  <c r="DA115" i="9"/>
  <c r="DA116" i="9"/>
  <c r="DA117" i="9"/>
  <c r="DA118" i="9"/>
  <c r="DA119" i="9"/>
  <c r="DA120" i="9"/>
  <c r="DA121" i="9"/>
  <c r="DA122" i="9"/>
  <c r="DA123" i="9"/>
  <c r="DA124" i="9"/>
  <c r="DA125" i="9"/>
  <c r="DA126" i="9"/>
  <c r="DA127" i="9"/>
  <c r="DA128" i="9"/>
  <c r="DA129" i="9"/>
  <c r="DA130" i="9"/>
  <c r="DA131" i="9"/>
  <c r="DA132" i="9"/>
  <c r="DA133" i="9"/>
  <c r="DA134" i="9"/>
  <c r="DA135" i="9"/>
  <c r="DA136" i="9"/>
  <c r="DA137" i="9"/>
  <c r="DA138" i="9"/>
  <c r="DA139" i="9"/>
  <c r="DA140" i="9"/>
  <c r="DA141" i="9"/>
  <c r="DA142" i="9"/>
  <c r="DA143" i="9"/>
  <c r="DA5" i="9"/>
  <c r="CS8" i="10"/>
  <c r="CV6" i="10"/>
  <c r="CV7" i="10"/>
  <c r="CV8" i="10"/>
  <c r="CV9" i="10"/>
  <c r="CV10" i="10"/>
  <c r="CV11" i="10"/>
  <c r="CV12" i="10"/>
  <c r="CV13" i="10"/>
  <c r="CV14" i="10"/>
  <c r="CV15" i="10"/>
  <c r="CV16" i="10"/>
  <c r="CV17" i="10"/>
  <c r="CV18" i="10"/>
  <c r="CV19" i="10"/>
  <c r="CV20" i="10"/>
  <c r="CV21" i="10"/>
  <c r="CV22" i="10"/>
  <c r="CV23" i="10"/>
  <c r="CV24" i="10"/>
  <c r="CV25" i="10"/>
  <c r="CV26" i="10"/>
  <c r="CV27" i="10"/>
  <c r="CV28" i="10"/>
  <c r="CV29" i="10"/>
  <c r="CV30" i="10"/>
  <c r="CV31" i="10"/>
  <c r="CV32" i="10"/>
  <c r="CV33" i="10"/>
  <c r="CV34" i="10"/>
  <c r="CV35" i="10"/>
  <c r="CV36" i="10"/>
  <c r="CV37" i="10"/>
  <c r="CV38" i="10"/>
  <c r="CV39" i="10"/>
  <c r="CV40" i="10"/>
  <c r="CV41" i="10"/>
  <c r="CV42" i="10"/>
  <c r="CV43" i="10"/>
  <c r="CV44" i="10"/>
  <c r="CV45" i="10"/>
  <c r="CV46" i="10"/>
  <c r="CV47" i="10"/>
  <c r="CV48" i="10"/>
  <c r="CV49" i="10"/>
  <c r="CV50" i="10"/>
  <c r="CV51" i="10"/>
  <c r="CV52" i="10"/>
  <c r="CV53" i="10"/>
  <c r="CV54" i="10"/>
  <c r="CV55" i="10"/>
  <c r="CV56" i="10"/>
  <c r="CV57" i="10"/>
  <c r="CV58" i="10"/>
  <c r="CV59" i="10"/>
  <c r="CV60" i="10"/>
  <c r="CV61" i="10"/>
  <c r="CV62" i="10"/>
  <c r="CV63" i="10"/>
  <c r="CV64" i="10"/>
  <c r="CV65" i="10"/>
  <c r="CV66" i="10"/>
  <c r="CV67" i="10"/>
  <c r="CV68" i="10"/>
  <c r="CV69" i="10"/>
  <c r="CV70" i="10"/>
  <c r="CV71" i="10"/>
  <c r="CV72" i="10"/>
  <c r="CV73" i="10"/>
  <c r="CV74" i="10"/>
  <c r="CV75" i="10"/>
  <c r="CV76" i="10"/>
  <c r="CV77" i="10"/>
  <c r="CV78" i="10"/>
  <c r="CV79" i="10"/>
  <c r="CV80" i="10"/>
  <c r="CV81" i="10"/>
  <c r="CV82" i="10"/>
  <c r="CV83" i="10"/>
  <c r="CV84" i="10"/>
  <c r="CV85" i="10"/>
  <c r="CV86" i="10"/>
  <c r="CV87" i="10"/>
  <c r="CV88" i="10"/>
  <c r="CV89" i="10"/>
  <c r="CV90" i="10"/>
  <c r="CV91" i="10"/>
  <c r="CV92" i="10"/>
  <c r="CV93" i="10"/>
  <c r="CV94" i="10"/>
  <c r="CV95" i="10"/>
  <c r="CV96" i="10"/>
  <c r="CV97" i="10"/>
  <c r="CV98" i="10"/>
  <c r="CV99" i="10"/>
  <c r="CV100" i="10"/>
  <c r="CV101" i="10"/>
  <c r="CV102" i="10"/>
  <c r="CV103" i="10"/>
  <c r="CV104" i="10"/>
  <c r="CV105" i="10"/>
  <c r="CV106" i="10"/>
  <c r="CV107" i="10"/>
  <c r="CV108" i="10"/>
  <c r="CV109" i="10"/>
  <c r="CV110" i="10"/>
  <c r="CV111" i="10"/>
  <c r="CV112" i="10"/>
  <c r="CV113" i="10"/>
  <c r="CV114" i="10"/>
  <c r="CV115" i="10"/>
  <c r="CV116" i="10"/>
  <c r="CV117" i="10"/>
  <c r="CV118" i="10"/>
  <c r="CV119" i="10"/>
  <c r="CV120" i="10"/>
  <c r="CV121" i="10"/>
  <c r="CV122" i="10"/>
  <c r="CV123" i="10"/>
  <c r="CV124" i="10"/>
  <c r="CV125" i="10"/>
  <c r="CV126" i="10"/>
  <c r="CV127" i="10"/>
  <c r="CV128" i="10"/>
  <c r="CV129" i="10"/>
  <c r="CV130" i="10"/>
  <c r="CV131" i="10"/>
  <c r="CV132" i="10"/>
  <c r="CV133" i="10"/>
  <c r="CV134" i="10"/>
  <c r="CV135" i="10"/>
  <c r="CV136" i="10"/>
  <c r="CV137" i="10"/>
  <c r="CV138" i="10"/>
  <c r="CV139" i="10"/>
  <c r="CV140" i="10"/>
  <c r="CV141" i="10"/>
  <c r="CV142" i="10"/>
  <c r="CV143" i="10"/>
  <c r="CV144" i="10"/>
  <c r="DA5" i="10"/>
  <c r="DA5" i="11"/>
  <c r="K160" i="21"/>
  <c r="J160" i="21"/>
  <c r="I160" i="21"/>
  <c r="H160" i="21"/>
  <c r="G160" i="21"/>
  <c r="F160" i="21"/>
  <c r="E160" i="21"/>
  <c r="K159" i="21"/>
  <c r="J159" i="21"/>
  <c r="I159" i="21"/>
  <c r="H159" i="21"/>
  <c r="G159" i="21"/>
  <c r="F159" i="21"/>
  <c r="E159" i="21"/>
  <c r="N156" i="20"/>
  <c r="M156" i="20"/>
  <c r="L156" i="20"/>
  <c r="K156" i="20"/>
  <c r="J156" i="20"/>
  <c r="I156" i="20"/>
  <c r="H156" i="20"/>
  <c r="G156" i="20"/>
  <c r="F156" i="20"/>
  <c r="E156" i="20"/>
  <c r="N155" i="20"/>
  <c r="M155" i="20"/>
  <c r="L155" i="20"/>
  <c r="K155" i="20"/>
  <c r="J155" i="20"/>
  <c r="I155" i="20"/>
  <c r="H155" i="20"/>
  <c r="G155" i="20"/>
  <c r="F155" i="20"/>
  <c r="E155" i="20"/>
  <c r="L156" i="18"/>
  <c r="K156" i="18"/>
  <c r="J156" i="18"/>
  <c r="I156" i="18"/>
  <c r="H156" i="18"/>
  <c r="G156" i="18"/>
  <c r="F156" i="18"/>
  <c r="E156" i="18"/>
  <c r="L155" i="18"/>
  <c r="K155" i="18"/>
  <c r="N21" i="16" s="1"/>
  <c r="J155" i="18"/>
  <c r="I155" i="18"/>
  <c r="H155" i="18"/>
  <c r="G155" i="18"/>
  <c r="F155" i="18"/>
  <c r="E155" i="18"/>
  <c r="F155" i="19"/>
  <c r="G155" i="19"/>
  <c r="H155" i="19"/>
  <c r="I155" i="19"/>
  <c r="J155" i="19"/>
  <c r="K155" i="19"/>
  <c r="L155" i="19"/>
  <c r="M155" i="19"/>
  <c r="N155" i="19"/>
  <c r="F156" i="19"/>
  <c r="G156" i="19"/>
  <c r="H156" i="19"/>
  <c r="I156" i="19"/>
  <c r="J156" i="19"/>
  <c r="K156" i="19"/>
  <c r="L156" i="19"/>
  <c r="M156" i="19"/>
  <c r="N156" i="19"/>
  <c r="E155" i="19"/>
  <c r="E156" i="19"/>
  <c r="N24" i="16"/>
  <c r="N23" i="16"/>
  <c r="N22" i="16"/>
  <c r="N19" i="16"/>
  <c r="N18" i="16"/>
  <c r="N16" i="16"/>
  <c r="N15" i="16"/>
  <c r="N14" i="16"/>
  <c r="N13" i="16"/>
  <c r="N12" i="16"/>
  <c r="N11" i="16"/>
  <c r="N10" i="16"/>
  <c r="N27" i="16"/>
  <c r="O27" i="16"/>
  <c r="CC146" i="1"/>
  <c r="CC146" i="2"/>
  <c r="CC146" i="3"/>
  <c r="CC146" i="4"/>
  <c r="CC146" i="5"/>
  <c r="CC145" i="1"/>
  <c r="CC145" i="2"/>
  <c r="CC145" i="3"/>
  <c r="CC145" i="4"/>
  <c r="CC145" i="5"/>
  <c r="CX146" i="8"/>
  <c r="CX145" i="8" s="1"/>
  <c r="CF146" i="11"/>
  <c r="CE146" i="11"/>
  <c r="CF145" i="11"/>
  <c r="CE145" i="11"/>
  <c r="M27" i="16"/>
  <c r="M13" i="16"/>
  <c r="M12" i="16"/>
  <c r="M11" i="16"/>
  <c r="N17" i="16" l="1"/>
  <c r="DA146" i="9"/>
  <c r="DB147" i="6"/>
  <c r="I27" i="15" s="1"/>
  <c r="DB147" i="8"/>
  <c r="K27" i="15" s="1"/>
  <c r="DB147" i="7"/>
  <c r="J27" i="15" s="1"/>
  <c r="CY146" i="7"/>
  <c r="CY145" i="7" s="1"/>
  <c r="CY146" i="8"/>
  <c r="CY145" i="8" s="1"/>
  <c r="DB147" i="5"/>
  <c r="DB147" i="4"/>
  <c r="DB147" i="3"/>
  <c r="DB147" i="2"/>
  <c r="DB147" i="11"/>
  <c r="N27" i="15" s="1"/>
  <c r="DB147" i="10"/>
  <c r="M27" i="15" s="1"/>
  <c r="DB147" i="9"/>
  <c r="L27" i="15" s="1"/>
  <c r="DB147" i="1"/>
  <c r="DA145" i="9"/>
  <c r="M10" i="16"/>
  <c r="N9" i="16"/>
  <c r="AI5" i="11" l="1"/>
  <c r="AM5" i="11" s="1"/>
  <c r="AL5" i="11"/>
  <c r="CU6" i="1" l="1"/>
  <c r="CV6" i="1"/>
  <c r="CW6" i="1"/>
  <c r="CX6" i="1"/>
  <c r="CY6" i="1"/>
  <c r="CZ6" i="1"/>
  <c r="DA6" i="1"/>
  <c r="CU7" i="1"/>
  <c r="CV7" i="1"/>
  <c r="CW7" i="1"/>
  <c r="CX7" i="1"/>
  <c r="CY7" i="1"/>
  <c r="CZ7" i="1"/>
  <c r="DA7" i="1"/>
  <c r="CU8" i="1"/>
  <c r="CV8" i="1"/>
  <c r="CW8" i="1"/>
  <c r="CX8" i="1"/>
  <c r="CY8" i="1"/>
  <c r="CZ8" i="1"/>
  <c r="DA8" i="1"/>
  <c r="CU9" i="1"/>
  <c r="CV9" i="1"/>
  <c r="CW9" i="1"/>
  <c r="CX9" i="1"/>
  <c r="CY9" i="1"/>
  <c r="CZ9" i="1"/>
  <c r="DA9" i="1"/>
  <c r="CU10" i="1"/>
  <c r="CV10" i="1"/>
  <c r="CW10" i="1"/>
  <c r="CX10" i="1"/>
  <c r="CY10" i="1"/>
  <c r="CZ10" i="1"/>
  <c r="DA10" i="1"/>
  <c r="CU11" i="1"/>
  <c r="CV11" i="1"/>
  <c r="CW11" i="1"/>
  <c r="CX11" i="1"/>
  <c r="CY11" i="1"/>
  <c r="CZ11" i="1"/>
  <c r="DA11" i="1"/>
  <c r="CU12" i="1"/>
  <c r="CV12" i="1"/>
  <c r="CW12" i="1"/>
  <c r="CX12" i="1"/>
  <c r="CY12" i="1"/>
  <c r="CZ12" i="1"/>
  <c r="DA12" i="1"/>
  <c r="CU13" i="1"/>
  <c r="CV13" i="1"/>
  <c r="CW13" i="1"/>
  <c r="CX13" i="1"/>
  <c r="CY13" i="1"/>
  <c r="CZ13" i="1"/>
  <c r="DA13" i="1"/>
  <c r="CU14" i="1"/>
  <c r="CV14" i="1"/>
  <c r="CW14" i="1"/>
  <c r="CX14" i="1"/>
  <c r="CY14" i="1"/>
  <c r="CZ14" i="1"/>
  <c r="DA14" i="1"/>
  <c r="CU15" i="1"/>
  <c r="CV15" i="1"/>
  <c r="CW15" i="1"/>
  <c r="CX15" i="1"/>
  <c r="CY15" i="1"/>
  <c r="CZ15" i="1"/>
  <c r="DA15" i="1"/>
  <c r="CU16" i="1"/>
  <c r="CV16" i="1"/>
  <c r="CW16" i="1"/>
  <c r="CX16" i="1"/>
  <c r="CY16" i="1"/>
  <c r="CZ16" i="1"/>
  <c r="DA16" i="1"/>
  <c r="CU17" i="1"/>
  <c r="CV17" i="1"/>
  <c r="CW17" i="1"/>
  <c r="CX17" i="1"/>
  <c r="CY17" i="1"/>
  <c r="CZ17" i="1"/>
  <c r="DA17" i="1"/>
  <c r="CU18" i="1"/>
  <c r="CV18" i="1"/>
  <c r="CW18" i="1"/>
  <c r="CX18" i="1"/>
  <c r="CY18" i="1"/>
  <c r="CZ18" i="1"/>
  <c r="DA18" i="1"/>
  <c r="CU19" i="1"/>
  <c r="CV19" i="1"/>
  <c r="CW19" i="1"/>
  <c r="CX19" i="1"/>
  <c r="CY19" i="1"/>
  <c r="CZ19" i="1"/>
  <c r="DA19" i="1"/>
  <c r="CU20" i="1"/>
  <c r="CV20" i="1"/>
  <c r="CW20" i="1"/>
  <c r="CX20" i="1"/>
  <c r="CY20" i="1"/>
  <c r="CZ20" i="1"/>
  <c r="DA20" i="1"/>
  <c r="CU21" i="1"/>
  <c r="CV21" i="1"/>
  <c r="CW21" i="1"/>
  <c r="CX21" i="1"/>
  <c r="CY21" i="1"/>
  <c r="CZ21" i="1"/>
  <c r="DA21" i="1"/>
  <c r="CU22" i="1"/>
  <c r="CV22" i="1"/>
  <c r="CW22" i="1"/>
  <c r="CX22" i="1"/>
  <c r="CY22" i="1"/>
  <c r="CZ22" i="1"/>
  <c r="DA22" i="1"/>
  <c r="CU23" i="1"/>
  <c r="CV23" i="1"/>
  <c r="CW23" i="1"/>
  <c r="CX23" i="1"/>
  <c r="CY23" i="1"/>
  <c r="CZ23" i="1"/>
  <c r="DA23" i="1"/>
  <c r="CU24" i="1"/>
  <c r="CV24" i="1"/>
  <c r="CW24" i="1"/>
  <c r="CX24" i="1"/>
  <c r="CY24" i="1"/>
  <c r="CZ24" i="1"/>
  <c r="DA24" i="1"/>
  <c r="CU25" i="1"/>
  <c r="CV25" i="1"/>
  <c r="CW25" i="1"/>
  <c r="CX25" i="1"/>
  <c r="CY25" i="1"/>
  <c r="CZ25" i="1"/>
  <c r="DA25" i="1"/>
  <c r="CU26" i="1"/>
  <c r="CV26" i="1"/>
  <c r="CW26" i="1"/>
  <c r="CX26" i="1"/>
  <c r="CY26" i="1"/>
  <c r="CZ26" i="1"/>
  <c r="DA26" i="1"/>
  <c r="CU27" i="1"/>
  <c r="CV27" i="1"/>
  <c r="CW27" i="1"/>
  <c r="CX27" i="1"/>
  <c r="CY27" i="1"/>
  <c r="CZ27" i="1"/>
  <c r="DA27" i="1"/>
  <c r="CU28" i="1"/>
  <c r="CV28" i="1"/>
  <c r="CW28" i="1"/>
  <c r="CX28" i="1"/>
  <c r="CY28" i="1"/>
  <c r="CZ28" i="1"/>
  <c r="DA28" i="1"/>
  <c r="CU29" i="1"/>
  <c r="CV29" i="1"/>
  <c r="CW29" i="1"/>
  <c r="CX29" i="1"/>
  <c r="CY29" i="1"/>
  <c r="CZ29" i="1"/>
  <c r="DA29" i="1"/>
  <c r="CU30" i="1"/>
  <c r="CV30" i="1"/>
  <c r="CW30" i="1"/>
  <c r="CX30" i="1"/>
  <c r="CY30" i="1"/>
  <c r="CZ30" i="1"/>
  <c r="DA30" i="1"/>
  <c r="CU31" i="1"/>
  <c r="CV31" i="1"/>
  <c r="CW31" i="1"/>
  <c r="CX31" i="1"/>
  <c r="CY31" i="1"/>
  <c r="CZ31" i="1"/>
  <c r="DA31" i="1"/>
  <c r="CU32" i="1"/>
  <c r="CV32" i="1"/>
  <c r="CW32" i="1"/>
  <c r="CX32" i="1"/>
  <c r="CY32" i="1"/>
  <c r="CZ32" i="1"/>
  <c r="DA32" i="1"/>
  <c r="CU33" i="1"/>
  <c r="CV33" i="1"/>
  <c r="CW33" i="1"/>
  <c r="CX33" i="1"/>
  <c r="CY33" i="1"/>
  <c r="CZ33" i="1"/>
  <c r="DA33" i="1"/>
  <c r="CU34" i="1"/>
  <c r="CV34" i="1"/>
  <c r="CW34" i="1"/>
  <c r="CX34" i="1"/>
  <c r="CY34" i="1"/>
  <c r="CZ34" i="1"/>
  <c r="DA34" i="1"/>
  <c r="CU35" i="1"/>
  <c r="CV35" i="1"/>
  <c r="CW35" i="1"/>
  <c r="CX35" i="1"/>
  <c r="CY35" i="1"/>
  <c r="CZ35" i="1"/>
  <c r="DA35" i="1"/>
  <c r="CU36" i="1"/>
  <c r="CV36" i="1"/>
  <c r="CW36" i="1"/>
  <c r="CX36" i="1"/>
  <c r="CY36" i="1"/>
  <c r="CZ36" i="1"/>
  <c r="DA36" i="1"/>
  <c r="CU37" i="1"/>
  <c r="CV37" i="1"/>
  <c r="CW37" i="1"/>
  <c r="CX37" i="1"/>
  <c r="CY37" i="1"/>
  <c r="CZ37" i="1"/>
  <c r="DA37" i="1"/>
  <c r="CU38" i="1"/>
  <c r="CV38" i="1"/>
  <c r="CW38" i="1"/>
  <c r="CX38" i="1"/>
  <c r="CY38" i="1"/>
  <c r="CZ38" i="1"/>
  <c r="DA38" i="1"/>
  <c r="CU39" i="1"/>
  <c r="CV39" i="1"/>
  <c r="CW39" i="1"/>
  <c r="CX39" i="1"/>
  <c r="CY39" i="1"/>
  <c r="CZ39" i="1"/>
  <c r="DA39" i="1"/>
  <c r="CU40" i="1"/>
  <c r="CV40" i="1"/>
  <c r="CW40" i="1"/>
  <c r="CX40" i="1"/>
  <c r="CY40" i="1"/>
  <c r="CZ40" i="1"/>
  <c r="DA40" i="1"/>
  <c r="CU41" i="1"/>
  <c r="CV41" i="1"/>
  <c r="CW41" i="1"/>
  <c r="CX41" i="1"/>
  <c r="CY41" i="1"/>
  <c r="CZ41" i="1"/>
  <c r="DA41" i="1"/>
  <c r="CU42" i="1"/>
  <c r="CV42" i="1"/>
  <c r="CW42" i="1"/>
  <c r="CX42" i="1"/>
  <c r="CY42" i="1"/>
  <c r="CZ42" i="1"/>
  <c r="DA42" i="1"/>
  <c r="CU43" i="1"/>
  <c r="CV43" i="1"/>
  <c r="CW43" i="1"/>
  <c r="CX43" i="1"/>
  <c r="CY43" i="1"/>
  <c r="CZ43" i="1"/>
  <c r="DA43" i="1"/>
  <c r="CU44" i="1"/>
  <c r="CV44" i="1"/>
  <c r="CW44" i="1"/>
  <c r="CX44" i="1"/>
  <c r="CY44" i="1"/>
  <c r="CZ44" i="1"/>
  <c r="DA44" i="1"/>
  <c r="CU45" i="1"/>
  <c r="CV45" i="1"/>
  <c r="CW45" i="1"/>
  <c r="CX45" i="1"/>
  <c r="CY45" i="1"/>
  <c r="CZ45" i="1"/>
  <c r="DA45" i="1"/>
  <c r="CU46" i="1"/>
  <c r="CV46" i="1"/>
  <c r="CW46" i="1"/>
  <c r="CX46" i="1"/>
  <c r="CY46" i="1"/>
  <c r="CZ46" i="1"/>
  <c r="DA46" i="1"/>
  <c r="CU47" i="1"/>
  <c r="CV47" i="1"/>
  <c r="CW47" i="1"/>
  <c r="CX47" i="1"/>
  <c r="CY47" i="1"/>
  <c r="CZ47" i="1"/>
  <c r="DA47" i="1"/>
  <c r="CU48" i="1"/>
  <c r="CV48" i="1"/>
  <c r="CW48" i="1"/>
  <c r="CX48" i="1"/>
  <c r="CY48" i="1"/>
  <c r="CZ48" i="1"/>
  <c r="DA48" i="1"/>
  <c r="CU49" i="1"/>
  <c r="CV49" i="1"/>
  <c r="CW49" i="1"/>
  <c r="CX49" i="1"/>
  <c r="CY49" i="1"/>
  <c r="CZ49" i="1"/>
  <c r="DA49" i="1"/>
  <c r="CU50" i="1"/>
  <c r="CV50" i="1"/>
  <c r="CW50" i="1"/>
  <c r="CX50" i="1"/>
  <c r="CY50" i="1"/>
  <c r="CZ50" i="1"/>
  <c r="DA50" i="1"/>
  <c r="CU51" i="1"/>
  <c r="CV51" i="1"/>
  <c r="CW51" i="1"/>
  <c r="CX51" i="1"/>
  <c r="CY51" i="1"/>
  <c r="CZ51" i="1"/>
  <c r="DA51" i="1"/>
  <c r="CU52" i="1"/>
  <c r="CV52" i="1"/>
  <c r="CW52" i="1"/>
  <c r="CX52" i="1"/>
  <c r="CY52" i="1"/>
  <c r="CZ52" i="1"/>
  <c r="DA52" i="1"/>
  <c r="CU53" i="1"/>
  <c r="CV53" i="1"/>
  <c r="CW53" i="1"/>
  <c r="CX53" i="1"/>
  <c r="CY53" i="1"/>
  <c r="CZ53" i="1"/>
  <c r="DA53" i="1"/>
  <c r="CU54" i="1"/>
  <c r="CV54" i="1"/>
  <c r="CW54" i="1"/>
  <c r="CX54" i="1"/>
  <c r="CY54" i="1"/>
  <c r="CZ54" i="1"/>
  <c r="DA54" i="1"/>
  <c r="CU55" i="1"/>
  <c r="CV55" i="1"/>
  <c r="CW55" i="1"/>
  <c r="CX55" i="1"/>
  <c r="CY55" i="1"/>
  <c r="CZ55" i="1"/>
  <c r="DA55" i="1"/>
  <c r="CU56" i="1"/>
  <c r="CV56" i="1"/>
  <c r="CW56" i="1"/>
  <c r="CX56" i="1"/>
  <c r="CY56" i="1"/>
  <c r="CZ56" i="1"/>
  <c r="DA56" i="1"/>
  <c r="CU57" i="1"/>
  <c r="CV57" i="1"/>
  <c r="CW57" i="1"/>
  <c r="CX57" i="1"/>
  <c r="CY57" i="1"/>
  <c r="CZ57" i="1"/>
  <c r="DA57" i="1"/>
  <c r="CU58" i="1"/>
  <c r="CV58" i="1"/>
  <c r="CW58" i="1"/>
  <c r="CX58" i="1"/>
  <c r="CY58" i="1"/>
  <c r="CZ58" i="1"/>
  <c r="DA58" i="1"/>
  <c r="CU59" i="1"/>
  <c r="CV59" i="1"/>
  <c r="CW59" i="1"/>
  <c r="CX59" i="1"/>
  <c r="CY59" i="1"/>
  <c r="CZ59" i="1"/>
  <c r="DA59" i="1"/>
  <c r="CU60" i="1"/>
  <c r="CV60" i="1"/>
  <c r="CW60" i="1"/>
  <c r="CX60" i="1"/>
  <c r="CY60" i="1"/>
  <c r="CZ60" i="1"/>
  <c r="DA60" i="1"/>
  <c r="CU61" i="1"/>
  <c r="CV61" i="1"/>
  <c r="CW61" i="1"/>
  <c r="CX61" i="1"/>
  <c r="CY61" i="1"/>
  <c r="CZ61" i="1"/>
  <c r="DA61" i="1"/>
  <c r="CU62" i="1"/>
  <c r="CV62" i="1"/>
  <c r="CW62" i="1"/>
  <c r="CX62" i="1"/>
  <c r="CY62" i="1"/>
  <c r="CZ62" i="1"/>
  <c r="DA62" i="1"/>
  <c r="CU63" i="1"/>
  <c r="CV63" i="1"/>
  <c r="CW63" i="1"/>
  <c r="CX63" i="1"/>
  <c r="CY63" i="1"/>
  <c r="CZ63" i="1"/>
  <c r="DA63" i="1"/>
  <c r="CU64" i="1"/>
  <c r="CV64" i="1"/>
  <c r="CW64" i="1"/>
  <c r="CX64" i="1"/>
  <c r="CY64" i="1"/>
  <c r="CZ64" i="1"/>
  <c r="DA64" i="1"/>
  <c r="CU65" i="1"/>
  <c r="CV65" i="1"/>
  <c r="CW65" i="1"/>
  <c r="CX65" i="1"/>
  <c r="CY65" i="1"/>
  <c r="CZ65" i="1"/>
  <c r="DA65" i="1"/>
  <c r="CU66" i="1"/>
  <c r="CV66" i="1"/>
  <c r="CW66" i="1"/>
  <c r="CX66" i="1"/>
  <c r="CY66" i="1"/>
  <c r="CZ66" i="1"/>
  <c r="DA66" i="1"/>
  <c r="CU67" i="1"/>
  <c r="CV67" i="1"/>
  <c r="CW67" i="1"/>
  <c r="CX67" i="1"/>
  <c r="CY67" i="1"/>
  <c r="CZ67" i="1"/>
  <c r="DA67" i="1"/>
  <c r="CU68" i="1"/>
  <c r="CV68" i="1"/>
  <c r="CW68" i="1"/>
  <c r="CX68" i="1"/>
  <c r="CY68" i="1"/>
  <c r="CZ68" i="1"/>
  <c r="DA68" i="1"/>
  <c r="CU69" i="1"/>
  <c r="CV69" i="1"/>
  <c r="CW69" i="1"/>
  <c r="CX69" i="1"/>
  <c r="CY69" i="1"/>
  <c r="CZ69" i="1"/>
  <c r="DA69" i="1"/>
  <c r="CU70" i="1"/>
  <c r="CV70" i="1"/>
  <c r="CW70" i="1"/>
  <c r="CX70" i="1"/>
  <c r="CY70" i="1"/>
  <c r="CZ70" i="1"/>
  <c r="DA70" i="1"/>
  <c r="CU71" i="1"/>
  <c r="CV71" i="1"/>
  <c r="CW71" i="1"/>
  <c r="CX71" i="1"/>
  <c r="CY71" i="1"/>
  <c r="CZ71" i="1"/>
  <c r="DA71" i="1"/>
  <c r="CU72" i="1"/>
  <c r="CV72" i="1"/>
  <c r="CW72" i="1"/>
  <c r="CX72" i="1"/>
  <c r="CY72" i="1"/>
  <c r="CZ72" i="1"/>
  <c r="DA72" i="1"/>
  <c r="CU73" i="1"/>
  <c r="CV73" i="1"/>
  <c r="CW73" i="1"/>
  <c r="CX73" i="1"/>
  <c r="CY73" i="1"/>
  <c r="CZ73" i="1"/>
  <c r="DA73" i="1"/>
  <c r="CU74" i="1"/>
  <c r="CV74" i="1"/>
  <c r="CW74" i="1"/>
  <c r="CX74" i="1"/>
  <c r="CY74" i="1"/>
  <c r="CZ74" i="1"/>
  <c r="DA74" i="1"/>
  <c r="CU75" i="1"/>
  <c r="CV75" i="1"/>
  <c r="CW75" i="1"/>
  <c r="CX75" i="1"/>
  <c r="CY75" i="1"/>
  <c r="CZ75" i="1"/>
  <c r="DA75" i="1"/>
  <c r="CU76" i="1"/>
  <c r="CV76" i="1"/>
  <c r="CW76" i="1"/>
  <c r="CX76" i="1"/>
  <c r="CY76" i="1"/>
  <c r="CZ76" i="1"/>
  <c r="DA76" i="1"/>
  <c r="CU77" i="1"/>
  <c r="CV77" i="1"/>
  <c r="CW77" i="1"/>
  <c r="CX77" i="1"/>
  <c r="CY77" i="1"/>
  <c r="CZ77" i="1"/>
  <c r="DA77" i="1"/>
  <c r="CU78" i="1"/>
  <c r="CV78" i="1"/>
  <c r="CW78" i="1"/>
  <c r="CX78" i="1"/>
  <c r="CY78" i="1"/>
  <c r="CZ78" i="1"/>
  <c r="DA78" i="1"/>
  <c r="CU79" i="1"/>
  <c r="CV79" i="1"/>
  <c r="CW79" i="1"/>
  <c r="CX79" i="1"/>
  <c r="CY79" i="1"/>
  <c r="CZ79" i="1"/>
  <c r="DA79" i="1"/>
  <c r="CU80" i="1"/>
  <c r="CV80" i="1"/>
  <c r="CW80" i="1"/>
  <c r="CX80" i="1"/>
  <c r="CY80" i="1"/>
  <c r="CZ80" i="1"/>
  <c r="DA80" i="1"/>
  <c r="CU81" i="1"/>
  <c r="CV81" i="1"/>
  <c r="CW81" i="1"/>
  <c r="CX81" i="1"/>
  <c r="CY81" i="1"/>
  <c r="CZ81" i="1"/>
  <c r="DA81" i="1"/>
  <c r="CU82" i="1"/>
  <c r="CV82" i="1"/>
  <c r="CW82" i="1"/>
  <c r="CX82" i="1"/>
  <c r="CY82" i="1"/>
  <c r="CZ82" i="1"/>
  <c r="DA82" i="1"/>
  <c r="CU83" i="1"/>
  <c r="CV83" i="1"/>
  <c r="CW83" i="1"/>
  <c r="CX83" i="1"/>
  <c r="CY83" i="1"/>
  <c r="CZ83" i="1"/>
  <c r="DA83" i="1"/>
  <c r="CU84" i="1"/>
  <c r="CV84" i="1"/>
  <c r="CW84" i="1"/>
  <c r="CX84" i="1"/>
  <c r="CY84" i="1"/>
  <c r="CZ84" i="1"/>
  <c r="DA84" i="1"/>
  <c r="CU85" i="1"/>
  <c r="CV85" i="1"/>
  <c r="CW85" i="1"/>
  <c r="CX85" i="1"/>
  <c r="CY85" i="1"/>
  <c r="CZ85" i="1"/>
  <c r="DA85" i="1"/>
  <c r="CU86" i="1"/>
  <c r="CV86" i="1"/>
  <c r="CW86" i="1"/>
  <c r="CX86" i="1"/>
  <c r="CY86" i="1"/>
  <c r="CZ86" i="1"/>
  <c r="DA86" i="1"/>
  <c r="CU87" i="1"/>
  <c r="CV87" i="1"/>
  <c r="CW87" i="1"/>
  <c r="CX87" i="1"/>
  <c r="CY87" i="1"/>
  <c r="CZ87" i="1"/>
  <c r="DA87" i="1"/>
  <c r="CU88" i="1"/>
  <c r="CV88" i="1"/>
  <c r="CW88" i="1"/>
  <c r="CX88" i="1"/>
  <c r="CY88" i="1"/>
  <c r="CZ88" i="1"/>
  <c r="DA88" i="1"/>
  <c r="CU89" i="1"/>
  <c r="CV89" i="1"/>
  <c r="CW89" i="1"/>
  <c r="CX89" i="1"/>
  <c r="CY89" i="1"/>
  <c r="CZ89" i="1"/>
  <c r="DA89" i="1"/>
  <c r="CU90" i="1"/>
  <c r="CV90" i="1"/>
  <c r="CW90" i="1"/>
  <c r="CX90" i="1"/>
  <c r="CY90" i="1"/>
  <c r="CZ90" i="1"/>
  <c r="DA90" i="1"/>
  <c r="CU91" i="1"/>
  <c r="CV91" i="1"/>
  <c r="CW91" i="1"/>
  <c r="CX91" i="1"/>
  <c r="CY91" i="1"/>
  <c r="CZ91" i="1"/>
  <c r="DA91" i="1"/>
  <c r="CU92" i="1"/>
  <c r="CV92" i="1"/>
  <c r="CW92" i="1"/>
  <c r="CX92" i="1"/>
  <c r="CY92" i="1"/>
  <c r="CZ92" i="1"/>
  <c r="DA92" i="1"/>
  <c r="CU93" i="1"/>
  <c r="CV93" i="1"/>
  <c r="CW93" i="1"/>
  <c r="CX93" i="1"/>
  <c r="CY93" i="1"/>
  <c r="CZ93" i="1"/>
  <c r="DA93" i="1"/>
  <c r="CU94" i="1"/>
  <c r="CV94" i="1"/>
  <c r="CW94" i="1"/>
  <c r="CX94" i="1"/>
  <c r="CY94" i="1"/>
  <c r="CZ94" i="1"/>
  <c r="DA94" i="1"/>
  <c r="CU95" i="1"/>
  <c r="CV95" i="1"/>
  <c r="CW95" i="1"/>
  <c r="CX95" i="1"/>
  <c r="CY95" i="1"/>
  <c r="CZ95" i="1"/>
  <c r="DA95" i="1"/>
  <c r="CU96" i="1"/>
  <c r="CV96" i="1"/>
  <c r="CW96" i="1"/>
  <c r="CX96" i="1"/>
  <c r="CY96" i="1"/>
  <c r="CZ96" i="1"/>
  <c r="DA96" i="1"/>
  <c r="CU97" i="1"/>
  <c r="CV97" i="1"/>
  <c r="CW97" i="1"/>
  <c r="CX97" i="1"/>
  <c r="CY97" i="1"/>
  <c r="CZ97" i="1"/>
  <c r="DA97" i="1"/>
  <c r="CU98" i="1"/>
  <c r="CV98" i="1"/>
  <c r="CW98" i="1"/>
  <c r="CX98" i="1"/>
  <c r="CY98" i="1"/>
  <c r="CZ98" i="1"/>
  <c r="DA98" i="1"/>
  <c r="CU99" i="1"/>
  <c r="CV99" i="1"/>
  <c r="CW99" i="1"/>
  <c r="CX99" i="1"/>
  <c r="CY99" i="1"/>
  <c r="CZ99" i="1"/>
  <c r="DA99" i="1"/>
  <c r="CU100" i="1"/>
  <c r="CV100" i="1"/>
  <c r="CW100" i="1"/>
  <c r="CX100" i="1"/>
  <c r="CY100" i="1"/>
  <c r="CZ100" i="1"/>
  <c r="DA100" i="1"/>
  <c r="CU101" i="1"/>
  <c r="CV101" i="1"/>
  <c r="CW101" i="1"/>
  <c r="CX101" i="1"/>
  <c r="CY101" i="1"/>
  <c r="CZ101" i="1"/>
  <c r="DA101" i="1"/>
  <c r="CU102" i="1"/>
  <c r="CV102" i="1"/>
  <c r="CW102" i="1"/>
  <c r="CX102" i="1"/>
  <c r="CY102" i="1"/>
  <c r="CZ102" i="1"/>
  <c r="DA102" i="1"/>
  <c r="CU103" i="1"/>
  <c r="CV103" i="1"/>
  <c r="CW103" i="1"/>
  <c r="CX103" i="1"/>
  <c r="CY103" i="1"/>
  <c r="CZ103" i="1"/>
  <c r="DA103" i="1"/>
  <c r="CU104" i="1"/>
  <c r="CV104" i="1"/>
  <c r="CW104" i="1"/>
  <c r="CX104" i="1"/>
  <c r="CY104" i="1"/>
  <c r="CZ104" i="1"/>
  <c r="DA104" i="1"/>
  <c r="CU105" i="1"/>
  <c r="CV105" i="1"/>
  <c r="CW105" i="1"/>
  <c r="CX105" i="1"/>
  <c r="CY105" i="1"/>
  <c r="CZ105" i="1"/>
  <c r="DA105" i="1"/>
  <c r="CU106" i="1"/>
  <c r="CV106" i="1"/>
  <c r="CW106" i="1"/>
  <c r="CX106" i="1"/>
  <c r="CY106" i="1"/>
  <c r="CZ106" i="1"/>
  <c r="DA106" i="1"/>
  <c r="CU107" i="1"/>
  <c r="CV107" i="1"/>
  <c r="CW107" i="1"/>
  <c r="CX107" i="1"/>
  <c r="CY107" i="1"/>
  <c r="CZ107" i="1"/>
  <c r="DA107" i="1"/>
  <c r="CU108" i="1"/>
  <c r="CV108" i="1"/>
  <c r="CW108" i="1"/>
  <c r="CX108" i="1"/>
  <c r="CY108" i="1"/>
  <c r="CZ108" i="1"/>
  <c r="DA108" i="1"/>
  <c r="CU109" i="1"/>
  <c r="CV109" i="1"/>
  <c r="CW109" i="1"/>
  <c r="CX109" i="1"/>
  <c r="CY109" i="1"/>
  <c r="CZ109" i="1"/>
  <c r="DA109" i="1"/>
  <c r="CU110" i="1"/>
  <c r="CV110" i="1"/>
  <c r="CW110" i="1"/>
  <c r="CX110" i="1"/>
  <c r="CY110" i="1"/>
  <c r="CZ110" i="1"/>
  <c r="DA110" i="1"/>
  <c r="CU111" i="1"/>
  <c r="CV111" i="1"/>
  <c r="CW111" i="1"/>
  <c r="CX111" i="1"/>
  <c r="CY111" i="1"/>
  <c r="CZ111" i="1"/>
  <c r="DA111" i="1"/>
  <c r="CU112" i="1"/>
  <c r="CV112" i="1"/>
  <c r="CW112" i="1"/>
  <c r="CX112" i="1"/>
  <c r="CY112" i="1"/>
  <c r="CZ112" i="1"/>
  <c r="DA112" i="1"/>
  <c r="CU113" i="1"/>
  <c r="CV113" i="1"/>
  <c r="CW113" i="1"/>
  <c r="CX113" i="1"/>
  <c r="CY113" i="1"/>
  <c r="CZ113" i="1"/>
  <c r="DA113" i="1"/>
  <c r="CU114" i="1"/>
  <c r="CV114" i="1"/>
  <c r="CW114" i="1"/>
  <c r="CX114" i="1"/>
  <c r="CY114" i="1"/>
  <c r="CZ114" i="1"/>
  <c r="DA114" i="1"/>
  <c r="CU115" i="1"/>
  <c r="CV115" i="1"/>
  <c r="CW115" i="1"/>
  <c r="CX115" i="1"/>
  <c r="CY115" i="1"/>
  <c r="CZ115" i="1"/>
  <c r="DA115" i="1"/>
  <c r="CU116" i="1"/>
  <c r="CV116" i="1"/>
  <c r="CW116" i="1"/>
  <c r="CX116" i="1"/>
  <c r="CY116" i="1"/>
  <c r="CZ116" i="1"/>
  <c r="DA116" i="1"/>
  <c r="CU117" i="1"/>
  <c r="CV117" i="1"/>
  <c r="CW117" i="1"/>
  <c r="CX117" i="1"/>
  <c r="CY117" i="1"/>
  <c r="CZ117" i="1"/>
  <c r="DA117" i="1"/>
  <c r="CU118" i="1"/>
  <c r="CV118" i="1"/>
  <c r="CW118" i="1"/>
  <c r="CX118" i="1"/>
  <c r="CY118" i="1"/>
  <c r="CZ118" i="1"/>
  <c r="DA118" i="1"/>
  <c r="CU119" i="1"/>
  <c r="CV119" i="1"/>
  <c r="CW119" i="1"/>
  <c r="CX119" i="1"/>
  <c r="CY119" i="1"/>
  <c r="CZ119" i="1"/>
  <c r="DA119" i="1"/>
  <c r="CU120" i="1"/>
  <c r="CV120" i="1"/>
  <c r="CW120" i="1"/>
  <c r="CX120" i="1"/>
  <c r="CY120" i="1"/>
  <c r="CZ120" i="1"/>
  <c r="DA120" i="1"/>
  <c r="CU121" i="1"/>
  <c r="CV121" i="1"/>
  <c r="CW121" i="1"/>
  <c r="CX121" i="1"/>
  <c r="CY121" i="1"/>
  <c r="CZ121" i="1"/>
  <c r="DA121" i="1"/>
  <c r="CU122" i="1"/>
  <c r="CV122" i="1"/>
  <c r="CW122" i="1"/>
  <c r="CX122" i="1"/>
  <c r="CY122" i="1"/>
  <c r="CZ122" i="1"/>
  <c r="DA122" i="1"/>
  <c r="CU123" i="1"/>
  <c r="CV123" i="1"/>
  <c r="CW123" i="1"/>
  <c r="CX123" i="1"/>
  <c r="CY123" i="1"/>
  <c r="CZ123" i="1"/>
  <c r="DA123" i="1"/>
  <c r="CU124" i="1"/>
  <c r="CV124" i="1"/>
  <c r="CW124" i="1"/>
  <c r="CX124" i="1"/>
  <c r="CY124" i="1"/>
  <c r="CZ124" i="1"/>
  <c r="DA124" i="1"/>
  <c r="CU125" i="1"/>
  <c r="CV125" i="1"/>
  <c r="CW125" i="1"/>
  <c r="CX125" i="1"/>
  <c r="CY125" i="1"/>
  <c r="CZ125" i="1"/>
  <c r="DA125" i="1"/>
  <c r="CU126" i="1"/>
  <c r="CV126" i="1"/>
  <c r="CW126" i="1"/>
  <c r="CX126" i="1"/>
  <c r="CY126" i="1"/>
  <c r="CZ126" i="1"/>
  <c r="DA126" i="1"/>
  <c r="CU127" i="1"/>
  <c r="CV127" i="1"/>
  <c r="CW127" i="1"/>
  <c r="CX127" i="1"/>
  <c r="CY127" i="1"/>
  <c r="CZ127" i="1"/>
  <c r="DA127" i="1"/>
  <c r="CU128" i="1"/>
  <c r="CV128" i="1"/>
  <c r="CW128" i="1"/>
  <c r="CX128" i="1"/>
  <c r="CY128" i="1"/>
  <c r="CZ128" i="1"/>
  <c r="DA128" i="1"/>
  <c r="CU129" i="1"/>
  <c r="CV129" i="1"/>
  <c r="CW129" i="1"/>
  <c r="CX129" i="1"/>
  <c r="CY129" i="1"/>
  <c r="CZ129" i="1"/>
  <c r="DA129" i="1"/>
  <c r="CU130" i="1"/>
  <c r="CV130" i="1"/>
  <c r="CW130" i="1"/>
  <c r="CX130" i="1"/>
  <c r="CY130" i="1"/>
  <c r="CZ130" i="1"/>
  <c r="DA130" i="1"/>
  <c r="CU131" i="1"/>
  <c r="CV131" i="1"/>
  <c r="CW131" i="1"/>
  <c r="CX131" i="1"/>
  <c r="CY131" i="1"/>
  <c r="CZ131" i="1"/>
  <c r="DA131" i="1"/>
  <c r="CU132" i="1"/>
  <c r="CV132" i="1"/>
  <c r="CW132" i="1"/>
  <c r="CX132" i="1"/>
  <c r="CY132" i="1"/>
  <c r="CZ132" i="1"/>
  <c r="DA132" i="1"/>
  <c r="CU133" i="1"/>
  <c r="CV133" i="1"/>
  <c r="CW133" i="1"/>
  <c r="CX133" i="1"/>
  <c r="CY133" i="1"/>
  <c r="CZ133" i="1"/>
  <c r="DA133" i="1"/>
  <c r="CU134" i="1"/>
  <c r="CV134" i="1"/>
  <c r="CW134" i="1"/>
  <c r="CX134" i="1"/>
  <c r="CY134" i="1"/>
  <c r="CZ134" i="1"/>
  <c r="DA134" i="1"/>
  <c r="CU135" i="1"/>
  <c r="CV135" i="1"/>
  <c r="CW135" i="1"/>
  <c r="CX135" i="1"/>
  <c r="CY135" i="1"/>
  <c r="CZ135" i="1"/>
  <c r="DA135" i="1"/>
  <c r="CU136" i="1"/>
  <c r="CV136" i="1"/>
  <c r="CW136" i="1"/>
  <c r="CX136" i="1"/>
  <c r="CY136" i="1"/>
  <c r="CZ136" i="1"/>
  <c r="DA136" i="1"/>
  <c r="CU137" i="1"/>
  <c r="CV137" i="1"/>
  <c r="CW137" i="1"/>
  <c r="CX137" i="1"/>
  <c r="CY137" i="1"/>
  <c r="CZ137" i="1"/>
  <c r="DA137" i="1"/>
  <c r="CU138" i="1"/>
  <c r="CV138" i="1"/>
  <c r="CW138" i="1"/>
  <c r="CX138" i="1"/>
  <c r="CY138" i="1"/>
  <c r="CZ138" i="1"/>
  <c r="DA138" i="1"/>
  <c r="CU139" i="1"/>
  <c r="CV139" i="1"/>
  <c r="CW139" i="1"/>
  <c r="CX139" i="1"/>
  <c r="CY139" i="1"/>
  <c r="CZ139" i="1"/>
  <c r="DA139" i="1"/>
  <c r="CU140" i="1"/>
  <c r="CV140" i="1"/>
  <c r="CW140" i="1"/>
  <c r="CX140" i="1"/>
  <c r="CY140" i="1"/>
  <c r="CZ140" i="1"/>
  <c r="DA140" i="1"/>
  <c r="CU141" i="1"/>
  <c r="CV141" i="1"/>
  <c r="CW141" i="1"/>
  <c r="CX141" i="1"/>
  <c r="CY141" i="1"/>
  <c r="CZ141" i="1"/>
  <c r="DA141" i="1"/>
  <c r="CU142" i="1"/>
  <c r="CV142" i="1"/>
  <c r="CW142" i="1"/>
  <c r="CX142" i="1"/>
  <c r="CY142" i="1"/>
  <c r="CZ142" i="1"/>
  <c r="DA142" i="1"/>
  <c r="CU143" i="1"/>
  <c r="CV143" i="1"/>
  <c r="CW143" i="1"/>
  <c r="CX143" i="1"/>
  <c r="CY143" i="1"/>
  <c r="CZ143" i="1"/>
  <c r="DA143" i="1"/>
  <c r="CU144" i="1"/>
  <c r="CV144" i="1"/>
  <c r="CW144" i="1"/>
  <c r="CX144" i="1"/>
  <c r="CY144" i="1"/>
  <c r="CZ144" i="1"/>
  <c r="DA144" i="1"/>
  <c r="DA5" i="1"/>
  <c r="CZ5" i="1"/>
  <c r="CY5" i="1"/>
  <c r="CX5" i="1"/>
  <c r="CX146" i="1" s="1"/>
  <c r="CX145" i="1" s="1"/>
  <c r="CW5" i="1"/>
  <c r="CV5" i="1"/>
  <c r="CU5" i="1"/>
  <c r="CU6" i="2"/>
  <c r="CV6" i="2"/>
  <c r="CW6" i="2"/>
  <c r="CX6" i="2"/>
  <c r="CY6" i="2"/>
  <c r="CZ6" i="2"/>
  <c r="DA6" i="2"/>
  <c r="CU7" i="2"/>
  <c r="CV7" i="2"/>
  <c r="CW7" i="2"/>
  <c r="CX7" i="2"/>
  <c r="CY7" i="2"/>
  <c r="CZ7" i="2"/>
  <c r="DA7" i="2"/>
  <c r="CU8" i="2"/>
  <c r="CV8" i="2"/>
  <c r="CW8" i="2"/>
  <c r="CX8" i="2"/>
  <c r="CY8" i="2"/>
  <c r="CZ8" i="2"/>
  <c r="DA8" i="2"/>
  <c r="CU9" i="2"/>
  <c r="CV9" i="2"/>
  <c r="CW9" i="2"/>
  <c r="CX9" i="2"/>
  <c r="CY9" i="2"/>
  <c r="CZ9" i="2"/>
  <c r="DA9" i="2"/>
  <c r="CU10" i="2"/>
  <c r="CV10" i="2"/>
  <c r="CW10" i="2"/>
  <c r="CX10" i="2"/>
  <c r="CY10" i="2"/>
  <c r="CZ10" i="2"/>
  <c r="DA10" i="2"/>
  <c r="CU11" i="2"/>
  <c r="CV11" i="2"/>
  <c r="CW11" i="2"/>
  <c r="CX11" i="2"/>
  <c r="CY11" i="2"/>
  <c r="CZ11" i="2"/>
  <c r="DA11" i="2"/>
  <c r="CU12" i="2"/>
  <c r="CV12" i="2"/>
  <c r="CW12" i="2"/>
  <c r="CX12" i="2"/>
  <c r="CY12" i="2"/>
  <c r="CZ12" i="2"/>
  <c r="DA12" i="2"/>
  <c r="CU13" i="2"/>
  <c r="CV13" i="2"/>
  <c r="CW13" i="2"/>
  <c r="CX13" i="2"/>
  <c r="CY13" i="2"/>
  <c r="CZ13" i="2"/>
  <c r="DA13" i="2"/>
  <c r="CU14" i="2"/>
  <c r="CV14" i="2"/>
  <c r="CW14" i="2"/>
  <c r="CX14" i="2"/>
  <c r="CY14" i="2"/>
  <c r="CZ14" i="2"/>
  <c r="DA14" i="2"/>
  <c r="CU15" i="2"/>
  <c r="CV15" i="2"/>
  <c r="CW15" i="2"/>
  <c r="CX15" i="2"/>
  <c r="CY15" i="2"/>
  <c r="CZ15" i="2"/>
  <c r="DA15" i="2"/>
  <c r="CU16" i="2"/>
  <c r="CV16" i="2"/>
  <c r="CW16" i="2"/>
  <c r="CX16" i="2"/>
  <c r="CY16" i="2"/>
  <c r="CZ16" i="2"/>
  <c r="DA16" i="2"/>
  <c r="CU17" i="2"/>
  <c r="CV17" i="2"/>
  <c r="CW17" i="2"/>
  <c r="CX17" i="2"/>
  <c r="CY17" i="2"/>
  <c r="CZ17" i="2"/>
  <c r="DA17" i="2"/>
  <c r="CU18" i="2"/>
  <c r="CV18" i="2"/>
  <c r="CW18" i="2"/>
  <c r="CX18" i="2"/>
  <c r="CY18" i="2"/>
  <c r="CZ18" i="2"/>
  <c r="DA18" i="2"/>
  <c r="CU19" i="2"/>
  <c r="CV19" i="2"/>
  <c r="CW19" i="2"/>
  <c r="CX19" i="2"/>
  <c r="CY19" i="2"/>
  <c r="CZ19" i="2"/>
  <c r="DA19" i="2"/>
  <c r="CU20" i="2"/>
  <c r="CV20" i="2"/>
  <c r="CW20" i="2"/>
  <c r="CX20" i="2"/>
  <c r="CY20" i="2"/>
  <c r="CZ20" i="2"/>
  <c r="DA20" i="2"/>
  <c r="CU21" i="2"/>
  <c r="CV21" i="2"/>
  <c r="CW21" i="2"/>
  <c r="CX21" i="2"/>
  <c r="CY21" i="2"/>
  <c r="CZ21" i="2"/>
  <c r="DA21" i="2"/>
  <c r="CU22" i="2"/>
  <c r="CV22" i="2"/>
  <c r="CW22" i="2"/>
  <c r="CX22" i="2"/>
  <c r="CY22" i="2"/>
  <c r="CZ22" i="2"/>
  <c r="DA22" i="2"/>
  <c r="CU23" i="2"/>
  <c r="CV23" i="2"/>
  <c r="CW23" i="2"/>
  <c r="CX23" i="2"/>
  <c r="CY23" i="2"/>
  <c r="CZ23" i="2"/>
  <c r="DA23" i="2"/>
  <c r="CU24" i="2"/>
  <c r="CV24" i="2"/>
  <c r="CW24" i="2"/>
  <c r="CX24" i="2"/>
  <c r="CY24" i="2"/>
  <c r="CZ24" i="2"/>
  <c r="DA24" i="2"/>
  <c r="CU25" i="2"/>
  <c r="CV25" i="2"/>
  <c r="CW25" i="2"/>
  <c r="CX25" i="2"/>
  <c r="CY25" i="2"/>
  <c r="CZ25" i="2"/>
  <c r="DA25" i="2"/>
  <c r="CU26" i="2"/>
  <c r="CV26" i="2"/>
  <c r="CW26" i="2"/>
  <c r="CX26" i="2"/>
  <c r="CY26" i="2"/>
  <c r="CZ26" i="2"/>
  <c r="DA26" i="2"/>
  <c r="CU27" i="2"/>
  <c r="CV27" i="2"/>
  <c r="CW27" i="2"/>
  <c r="CX27" i="2"/>
  <c r="CY27" i="2"/>
  <c r="CZ27" i="2"/>
  <c r="DA27" i="2"/>
  <c r="CU28" i="2"/>
  <c r="CV28" i="2"/>
  <c r="CW28" i="2"/>
  <c r="CX28" i="2"/>
  <c r="CY28" i="2"/>
  <c r="CZ28" i="2"/>
  <c r="DA28" i="2"/>
  <c r="CU29" i="2"/>
  <c r="CV29" i="2"/>
  <c r="CW29" i="2"/>
  <c r="CX29" i="2"/>
  <c r="CY29" i="2"/>
  <c r="CZ29" i="2"/>
  <c r="DA29" i="2"/>
  <c r="CU30" i="2"/>
  <c r="CV30" i="2"/>
  <c r="CW30" i="2"/>
  <c r="CX30" i="2"/>
  <c r="CY30" i="2"/>
  <c r="CZ30" i="2"/>
  <c r="DA30" i="2"/>
  <c r="CU31" i="2"/>
  <c r="CV31" i="2"/>
  <c r="CW31" i="2"/>
  <c r="CX31" i="2"/>
  <c r="CY31" i="2"/>
  <c r="CZ31" i="2"/>
  <c r="DA31" i="2"/>
  <c r="CU32" i="2"/>
  <c r="CV32" i="2"/>
  <c r="CW32" i="2"/>
  <c r="CX32" i="2"/>
  <c r="CY32" i="2"/>
  <c r="CZ32" i="2"/>
  <c r="DA32" i="2"/>
  <c r="CU33" i="2"/>
  <c r="CV33" i="2"/>
  <c r="CW33" i="2"/>
  <c r="CX33" i="2"/>
  <c r="CY33" i="2"/>
  <c r="CZ33" i="2"/>
  <c r="DA33" i="2"/>
  <c r="CU34" i="2"/>
  <c r="CV34" i="2"/>
  <c r="CW34" i="2"/>
  <c r="CX34" i="2"/>
  <c r="CY34" i="2"/>
  <c r="CZ34" i="2"/>
  <c r="DA34" i="2"/>
  <c r="CU35" i="2"/>
  <c r="CV35" i="2"/>
  <c r="CW35" i="2"/>
  <c r="CX35" i="2"/>
  <c r="CY35" i="2"/>
  <c r="CZ35" i="2"/>
  <c r="DA35" i="2"/>
  <c r="CU36" i="2"/>
  <c r="CV36" i="2"/>
  <c r="CW36" i="2"/>
  <c r="CX36" i="2"/>
  <c r="CY36" i="2"/>
  <c r="CZ36" i="2"/>
  <c r="DA36" i="2"/>
  <c r="CU37" i="2"/>
  <c r="CV37" i="2"/>
  <c r="CW37" i="2"/>
  <c r="CX37" i="2"/>
  <c r="CY37" i="2"/>
  <c r="CZ37" i="2"/>
  <c r="DA37" i="2"/>
  <c r="CU38" i="2"/>
  <c r="CV38" i="2"/>
  <c r="CW38" i="2"/>
  <c r="CX38" i="2"/>
  <c r="CY38" i="2"/>
  <c r="CZ38" i="2"/>
  <c r="DA38" i="2"/>
  <c r="CU39" i="2"/>
  <c r="CV39" i="2"/>
  <c r="CW39" i="2"/>
  <c r="CX39" i="2"/>
  <c r="CY39" i="2"/>
  <c r="CZ39" i="2"/>
  <c r="DA39" i="2"/>
  <c r="CU40" i="2"/>
  <c r="CV40" i="2"/>
  <c r="CW40" i="2"/>
  <c r="CX40" i="2"/>
  <c r="CY40" i="2"/>
  <c r="CZ40" i="2"/>
  <c r="DA40" i="2"/>
  <c r="CU41" i="2"/>
  <c r="CV41" i="2"/>
  <c r="CW41" i="2"/>
  <c r="CX41" i="2"/>
  <c r="CY41" i="2"/>
  <c r="CZ41" i="2"/>
  <c r="DA41" i="2"/>
  <c r="CU42" i="2"/>
  <c r="CV42" i="2"/>
  <c r="CW42" i="2"/>
  <c r="CX42" i="2"/>
  <c r="CY42" i="2"/>
  <c r="CZ42" i="2"/>
  <c r="DA42" i="2"/>
  <c r="CU43" i="2"/>
  <c r="CV43" i="2"/>
  <c r="CW43" i="2"/>
  <c r="CX43" i="2"/>
  <c r="CY43" i="2"/>
  <c r="CZ43" i="2"/>
  <c r="DA43" i="2"/>
  <c r="CU44" i="2"/>
  <c r="CV44" i="2"/>
  <c r="CW44" i="2"/>
  <c r="CX44" i="2"/>
  <c r="CY44" i="2"/>
  <c r="CZ44" i="2"/>
  <c r="DA44" i="2"/>
  <c r="CU45" i="2"/>
  <c r="CV45" i="2"/>
  <c r="CW45" i="2"/>
  <c r="CX45" i="2"/>
  <c r="CY45" i="2"/>
  <c r="CZ45" i="2"/>
  <c r="DA45" i="2"/>
  <c r="CU46" i="2"/>
  <c r="CV46" i="2"/>
  <c r="CW46" i="2"/>
  <c r="CX46" i="2"/>
  <c r="CY46" i="2"/>
  <c r="CZ46" i="2"/>
  <c r="DA46" i="2"/>
  <c r="CU47" i="2"/>
  <c r="CV47" i="2"/>
  <c r="CW47" i="2"/>
  <c r="CX47" i="2"/>
  <c r="CY47" i="2"/>
  <c r="CZ47" i="2"/>
  <c r="DA47" i="2"/>
  <c r="CU48" i="2"/>
  <c r="CV48" i="2"/>
  <c r="CW48" i="2"/>
  <c r="CX48" i="2"/>
  <c r="CY48" i="2"/>
  <c r="CZ48" i="2"/>
  <c r="DA48" i="2"/>
  <c r="CU49" i="2"/>
  <c r="CV49" i="2"/>
  <c r="CW49" i="2"/>
  <c r="CX49" i="2"/>
  <c r="CY49" i="2"/>
  <c r="CZ49" i="2"/>
  <c r="DA49" i="2"/>
  <c r="CU50" i="2"/>
  <c r="CV50" i="2"/>
  <c r="CW50" i="2"/>
  <c r="CX50" i="2"/>
  <c r="CY50" i="2"/>
  <c r="CZ50" i="2"/>
  <c r="DA50" i="2"/>
  <c r="CU51" i="2"/>
  <c r="CV51" i="2"/>
  <c r="CW51" i="2"/>
  <c r="CX51" i="2"/>
  <c r="CY51" i="2"/>
  <c r="CZ51" i="2"/>
  <c r="DA51" i="2"/>
  <c r="CU52" i="2"/>
  <c r="CV52" i="2"/>
  <c r="CW52" i="2"/>
  <c r="CX52" i="2"/>
  <c r="CY52" i="2"/>
  <c r="CZ52" i="2"/>
  <c r="DA52" i="2"/>
  <c r="CU53" i="2"/>
  <c r="CV53" i="2"/>
  <c r="CW53" i="2"/>
  <c r="CX53" i="2"/>
  <c r="CY53" i="2"/>
  <c r="CZ53" i="2"/>
  <c r="DA53" i="2"/>
  <c r="CU54" i="2"/>
  <c r="CV54" i="2"/>
  <c r="CW54" i="2"/>
  <c r="CX54" i="2"/>
  <c r="CY54" i="2"/>
  <c r="CZ54" i="2"/>
  <c r="DA54" i="2"/>
  <c r="CU55" i="2"/>
  <c r="CV55" i="2"/>
  <c r="CW55" i="2"/>
  <c r="CX55" i="2"/>
  <c r="CY55" i="2"/>
  <c r="CZ55" i="2"/>
  <c r="DA55" i="2"/>
  <c r="CU56" i="2"/>
  <c r="CV56" i="2"/>
  <c r="CW56" i="2"/>
  <c r="CX56" i="2"/>
  <c r="CY56" i="2"/>
  <c r="CZ56" i="2"/>
  <c r="DA56" i="2"/>
  <c r="CU57" i="2"/>
  <c r="CV57" i="2"/>
  <c r="CW57" i="2"/>
  <c r="CX57" i="2"/>
  <c r="CY57" i="2"/>
  <c r="CZ57" i="2"/>
  <c r="DA57" i="2"/>
  <c r="CU58" i="2"/>
  <c r="CV58" i="2"/>
  <c r="CW58" i="2"/>
  <c r="CX58" i="2"/>
  <c r="CY58" i="2"/>
  <c r="CZ58" i="2"/>
  <c r="DA58" i="2"/>
  <c r="CU59" i="2"/>
  <c r="CV59" i="2"/>
  <c r="CW59" i="2"/>
  <c r="CX59" i="2"/>
  <c r="CY59" i="2"/>
  <c r="CZ59" i="2"/>
  <c r="DA59" i="2"/>
  <c r="CU60" i="2"/>
  <c r="CV60" i="2"/>
  <c r="CW60" i="2"/>
  <c r="CX60" i="2"/>
  <c r="CY60" i="2"/>
  <c r="CZ60" i="2"/>
  <c r="DA60" i="2"/>
  <c r="CU61" i="2"/>
  <c r="CV61" i="2"/>
  <c r="CW61" i="2"/>
  <c r="CX61" i="2"/>
  <c r="CY61" i="2"/>
  <c r="CZ61" i="2"/>
  <c r="DA61" i="2"/>
  <c r="CU62" i="2"/>
  <c r="CV62" i="2"/>
  <c r="CW62" i="2"/>
  <c r="CX62" i="2"/>
  <c r="CY62" i="2"/>
  <c r="CZ62" i="2"/>
  <c r="DA62" i="2"/>
  <c r="CU63" i="2"/>
  <c r="CV63" i="2"/>
  <c r="CW63" i="2"/>
  <c r="CX63" i="2"/>
  <c r="CY63" i="2"/>
  <c r="CZ63" i="2"/>
  <c r="DA63" i="2"/>
  <c r="CU64" i="2"/>
  <c r="CV64" i="2"/>
  <c r="CW64" i="2"/>
  <c r="CX64" i="2"/>
  <c r="CY64" i="2"/>
  <c r="CZ64" i="2"/>
  <c r="DA64" i="2"/>
  <c r="CU65" i="2"/>
  <c r="CV65" i="2"/>
  <c r="CW65" i="2"/>
  <c r="CX65" i="2"/>
  <c r="CY65" i="2"/>
  <c r="CZ65" i="2"/>
  <c r="DA65" i="2"/>
  <c r="CU66" i="2"/>
  <c r="CV66" i="2"/>
  <c r="CW66" i="2"/>
  <c r="CX66" i="2"/>
  <c r="CY66" i="2"/>
  <c r="CZ66" i="2"/>
  <c r="DA66" i="2"/>
  <c r="CU67" i="2"/>
  <c r="CV67" i="2"/>
  <c r="CW67" i="2"/>
  <c r="CX67" i="2"/>
  <c r="CY67" i="2"/>
  <c r="CZ67" i="2"/>
  <c r="DA67" i="2"/>
  <c r="CU68" i="2"/>
  <c r="CV68" i="2"/>
  <c r="CW68" i="2"/>
  <c r="CX68" i="2"/>
  <c r="CY68" i="2"/>
  <c r="CZ68" i="2"/>
  <c r="DA68" i="2"/>
  <c r="CU69" i="2"/>
  <c r="CV69" i="2"/>
  <c r="CW69" i="2"/>
  <c r="CX69" i="2"/>
  <c r="CY69" i="2"/>
  <c r="CZ69" i="2"/>
  <c r="DA69" i="2"/>
  <c r="CU70" i="2"/>
  <c r="CV70" i="2"/>
  <c r="CW70" i="2"/>
  <c r="CX70" i="2"/>
  <c r="CY70" i="2"/>
  <c r="CZ70" i="2"/>
  <c r="DA70" i="2"/>
  <c r="CU71" i="2"/>
  <c r="CV71" i="2"/>
  <c r="CW71" i="2"/>
  <c r="CX71" i="2"/>
  <c r="CY71" i="2"/>
  <c r="CZ71" i="2"/>
  <c r="DA71" i="2"/>
  <c r="CU72" i="2"/>
  <c r="CV72" i="2"/>
  <c r="CW72" i="2"/>
  <c r="CX72" i="2"/>
  <c r="CY72" i="2"/>
  <c r="CZ72" i="2"/>
  <c r="DA72" i="2"/>
  <c r="CU73" i="2"/>
  <c r="CV73" i="2"/>
  <c r="CW73" i="2"/>
  <c r="CX73" i="2"/>
  <c r="CY73" i="2"/>
  <c r="CZ73" i="2"/>
  <c r="DA73" i="2"/>
  <c r="CU74" i="2"/>
  <c r="CV74" i="2"/>
  <c r="CW74" i="2"/>
  <c r="CX74" i="2"/>
  <c r="CY74" i="2"/>
  <c r="CZ74" i="2"/>
  <c r="DA74" i="2"/>
  <c r="CU75" i="2"/>
  <c r="CV75" i="2"/>
  <c r="CW75" i="2"/>
  <c r="CX75" i="2"/>
  <c r="CY75" i="2"/>
  <c r="CZ75" i="2"/>
  <c r="DA75" i="2"/>
  <c r="CU76" i="2"/>
  <c r="CV76" i="2"/>
  <c r="CW76" i="2"/>
  <c r="CX76" i="2"/>
  <c r="CY76" i="2"/>
  <c r="CZ76" i="2"/>
  <c r="DA76" i="2"/>
  <c r="CU77" i="2"/>
  <c r="CV77" i="2"/>
  <c r="CW77" i="2"/>
  <c r="CX77" i="2"/>
  <c r="CY77" i="2"/>
  <c r="CZ77" i="2"/>
  <c r="DA77" i="2"/>
  <c r="CU78" i="2"/>
  <c r="CV78" i="2"/>
  <c r="CW78" i="2"/>
  <c r="CX78" i="2"/>
  <c r="CY78" i="2"/>
  <c r="CZ78" i="2"/>
  <c r="DA78" i="2"/>
  <c r="CU79" i="2"/>
  <c r="CV79" i="2"/>
  <c r="CW79" i="2"/>
  <c r="CX79" i="2"/>
  <c r="CY79" i="2"/>
  <c r="CZ79" i="2"/>
  <c r="DA79" i="2"/>
  <c r="CU80" i="2"/>
  <c r="CV80" i="2"/>
  <c r="CW80" i="2"/>
  <c r="CX80" i="2"/>
  <c r="CY80" i="2"/>
  <c r="CZ80" i="2"/>
  <c r="DA80" i="2"/>
  <c r="CU81" i="2"/>
  <c r="CV81" i="2"/>
  <c r="CW81" i="2"/>
  <c r="CX81" i="2"/>
  <c r="CY81" i="2"/>
  <c r="CZ81" i="2"/>
  <c r="DA81" i="2"/>
  <c r="CU82" i="2"/>
  <c r="CV82" i="2"/>
  <c r="CW82" i="2"/>
  <c r="CX82" i="2"/>
  <c r="CY82" i="2"/>
  <c r="CZ82" i="2"/>
  <c r="DA82" i="2"/>
  <c r="CU83" i="2"/>
  <c r="CV83" i="2"/>
  <c r="CW83" i="2"/>
  <c r="CX83" i="2"/>
  <c r="CY83" i="2"/>
  <c r="CZ83" i="2"/>
  <c r="DA83" i="2"/>
  <c r="CU84" i="2"/>
  <c r="CV84" i="2"/>
  <c r="CW84" i="2"/>
  <c r="CX84" i="2"/>
  <c r="CY84" i="2"/>
  <c r="CZ84" i="2"/>
  <c r="DA84" i="2"/>
  <c r="CU85" i="2"/>
  <c r="CV85" i="2"/>
  <c r="CW85" i="2"/>
  <c r="CX85" i="2"/>
  <c r="CY85" i="2"/>
  <c r="CZ85" i="2"/>
  <c r="DA85" i="2"/>
  <c r="CU86" i="2"/>
  <c r="CV86" i="2"/>
  <c r="CW86" i="2"/>
  <c r="CX86" i="2"/>
  <c r="CY86" i="2"/>
  <c r="CZ86" i="2"/>
  <c r="DA86" i="2"/>
  <c r="CU87" i="2"/>
  <c r="CV87" i="2"/>
  <c r="CW87" i="2"/>
  <c r="CX87" i="2"/>
  <c r="CY87" i="2"/>
  <c r="CZ87" i="2"/>
  <c r="DA87" i="2"/>
  <c r="CU88" i="2"/>
  <c r="CV88" i="2"/>
  <c r="CW88" i="2"/>
  <c r="CX88" i="2"/>
  <c r="CY88" i="2"/>
  <c r="CZ88" i="2"/>
  <c r="DA88" i="2"/>
  <c r="CU89" i="2"/>
  <c r="CV89" i="2"/>
  <c r="CW89" i="2"/>
  <c r="CX89" i="2"/>
  <c r="CY89" i="2"/>
  <c r="CZ89" i="2"/>
  <c r="DA89" i="2"/>
  <c r="CU90" i="2"/>
  <c r="CV90" i="2"/>
  <c r="CW90" i="2"/>
  <c r="CX90" i="2"/>
  <c r="CY90" i="2"/>
  <c r="CZ90" i="2"/>
  <c r="DA90" i="2"/>
  <c r="CU91" i="2"/>
  <c r="CV91" i="2"/>
  <c r="CW91" i="2"/>
  <c r="CX91" i="2"/>
  <c r="CY91" i="2"/>
  <c r="CZ91" i="2"/>
  <c r="DA91" i="2"/>
  <c r="CU92" i="2"/>
  <c r="CV92" i="2"/>
  <c r="CW92" i="2"/>
  <c r="CX92" i="2"/>
  <c r="CY92" i="2"/>
  <c r="CZ92" i="2"/>
  <c r="DA92" i="2"/>
  <c r="CU93" i="2"/>
  <c r="CV93" i="2"/>
  <c r="CW93" i="2"/>
  <c r="CX93" i="2"/>
  <c r="CY93" i="2"/>
  <c r="CZ93" i="2"/>
  <c r="DA93" i="2"/>
  <c r="CU94" i="2"/>
  <c r="CV94" i="2"/>
  <c r="CW94" i="2"/>
  <c r="CX94" i="2"/>
  <c r="CY94" i="2"/>
  <c r="CZ94" i="2"/>
  <c r="DA94" i="2"/>
  <c r="CU95" i="2"/>
  <c r="CV95" i="2"/>
  <c r="CW95" i="2"/>
  <c r="CX95" i="2"/>
  <c r="CY95" i="2"/>
  <c r="CZ95" i="2"/>
  <c r="DA95" i="2"/>
  <c r="CU96" i="2"/>
  <c r="CV96" i="2"/>
  <c r="CW96" i="2"/>
  <c r="CX96" i="2"/>
  <c r="CY96" i="2"/>
  <c r="CZ96" i="2"/>
  <c r="DA96" i="2"/>
  <c r="CU97" i="2"/>
  <c r="CV97" i="2"/>
  <c r="CW97" i="2"/>
  <c r="CX97" i="2"/>
  <c r="CY97" i="2"/>
  <c r="CZ97" i="2"/>
  <c r="DA97" i="2"/>
  <c r="CU98" i="2"/>
  <c r="CV98" i="2"/>
  <c r="CW98" i="2"/>
  <c r="CX98" i="2"/>
  <c r="CY98" i="2"/>
  <c r="CZ98" i="2"/>
  <c r="DA98" i="2"/>
  <c r="CU99" i="2"/>
  <c r="CV99" i="2"/>
  <c r="CW99" i="2"/>
  <c r="CX99" i="2"/>
  <c r="CY99" i="2"/>
  <c r="CZ99" i="2"/>
  <c r="DA99" i="2"/>
  <c r="CU100" i="2"/>
  <c r="CV100" i="2"/>
  <c r="CW100" i="2"/>
  <c r="CX100" i="2"/>
  <c r="CY100" i="2"/>
  <c r="CZ100" i="2"/>
  <c r="DA100" i="2"/>
  <c r="CU101" i="2"/>
  <c r="CV101" i="2"/>
  <c r="CW101" i="2"/>
  <c r="CX101" i="2"/>
  <c r="CY101" i="2"/>
  <c r="CZ101" i="2"/>
  <c r="DA101" i="2"/>
  <c r="CU102" i="2"/>
  <c r="CV102" i="2"/>
  <c r="CW102" i="2"/>
  <c r="CX102" i="2"/>
  <c r="CY102" i="2"/>
  <c r="CZ102" i="2"/>
  <c r="DA102" i="2"/>
  <c r="CU103" i="2"/>
  <c r="CV103" i="2"/>
  <c r="CW103" i="2"/>
  <c r="CX103" i="2"/>
  <c r="CY103" i="2"/>
  <c r="CZ103" i="2"/>
  <c r="DA103" i="2"/>
  <c r="CU104" i="2"/>
  <c r="CV104" i="2"/>
  <c r="CW104" i="2"/>
  <c r="CX104" i="2"/>
  <c r="CY104" i="2"/>
  <c r="CZ104" i="2"/>
  <c r="DA104" i="2"/>
  <c r="CU105" i="2"/>
  <c r="CV105" i="2"/>
  <c r="CW105" i="2"/>
  <c r="CX105" i="2"/>
  <c r="CY105" i="2"/>
  <c r="CZ105" i="2"/>
  <c r="DA105" i="2"/>
  <c r="CU106" i="2"/>
  <c r="CV106" i="2"/>
  <c r="CW106" i="2"/>
  <c r="CX106" i="2"/>
  <c r="CY106" i="2"/>
  <c r="CZ106" i="2"/>
  <c r="DA106" i="2"/>
  <c r="CU107" i="2"/>
  <c r="CV107" i="2"/>
  <c r="CW107" i="2"/>
  <c r="CX107" i="2"/>
  <c r="CY107" i="2"/>
  <c r="CZ107" i="2"/>
  <c r="DA107" i="2"/>
  <c r="CU108" i="2"/>
  <c r="CV108" i="2"/>
  <c r="CW108" i="2"/>
  <c r="CX108" i="2"/>
  <c r="CY108" i="2"/>
  <c r="CZ108" i="2"/>
  <c r="DA108" i="2"/>
  <c r="CU109" i="2"/>
  <c r="CV109" i="2"/>
  <c r="CW109" i="2"/>
  <c r="CX109" i="2"/>
  <c r="CY109" i="2"/>
  <c r="CZ109" i="2"/>
  <c r="DA109" i="2"/>
  <c r="CU110" i="2"/>
  <c r="CV110" i="2"/>
  <c r="CW110" i="2"/>
  <c r="CX110" i="2"/>
  <c r="CY110" i="2"/>
  <c r="CZ110" i="2"/>
  <c r="DA110" i="2"/>
  <c r="CU111" i="2"/>
  <c r="CV111" i="2"/>
  <c r="CW111" i="2"/>
  <c r="CX111" i="2"/>
  <c r="CY111" i="2"/>
  <c r="CZ111" i="2"/>
  <c r="DA111" i="2"/>
  <c r="CU112" i="2"/>
  <c r="CV112" i="2"/>
  <c r="CW112" i="2"/>
  <c r="CX112" i="2"/>
  <c r="CY112" i="2"/>
  <c r="CZ112" i="2"/>
  <c r="DA112" i="2"/>
  <c r="CU113" i="2"/>
  <c r="CV113" i="2"/>
  <c r="CW113" i="2"/>
  <c r="CX113" i="2"/>
  <c r="CY113" i="2"/>
  <c r="CZ113" i="2"/>
  <c r="DA113" i="2"/>
  <c r="CU114" i="2"/>
  <c r="CV114" i="2"/>
  <c r="CW114" i="2"/>
  <c r="CX114" i="2"/>
  <c r="CY114" i="2"/>
  <c r="CZ114" i="2"/>
  <c r="DA114" i="2"/>
  <c r="CU115" i="2"/>
  <c r="CV115" i="2"/>
  <c r="CW115" i="2"/>
  <c r="CX115" i="2"/>
  <c r="CY115" i="2"/>
  <c r="CZ115" i="2"/>
  <c r="DA115" i="2"/>
  <c r="CU116" i="2"/>
  <c r="CV116" i="2"/>
  <c r="CW116" i="2"/>
  <c r="CX116" i="2"/>
  <c r="CY116" i="2"/>
  <c r="CZ116" i="2"/>
  <c r="DA116" i="2"/>
  <c r="CU117" i="2"/>
  <c r="CV117" i="2"/>
  <c r="CW117" i="2"/>
  <c r="CX117" i="2"/>
  <c r="CY117" i="2"/>
  <c r="CZ117" i="2"/>
  <c r="DA117" i="2"/>
  <c r="CU118" i="2"/>
  <c r="CV118" i="2"/>
  <c r="CW118" i="2"/>
  <c r="CX118" i="2"/>
  <c r="CY118" i="2"/>
  <c r="CZ118" i="2"/>
  <c r="DA118" i="2"/>
  <c r="CU119" i="2"/>
  <c r="CV119" i="2"/>
  <c r="CW119" i="2"/>
  <c r="CX119" i="2"/>
  <c r="CY119" i="2"/>
  <c r="CZ119" i="2"/>
  <c r="DA119" i="2"/>
  <c r="CU120" i="2"/>
  <c r="CV120" i="2"/>
  <c r="CW120" i="2"/>
  <c r="CX120" i="2"/>
  <c r="CY120" i="2"/>
  <c r="CZ120" i="2"/>
  <c r="DA120" i="2"/>
  <c r="CU121" i="2"/>
  <c r="CV121" i="2"/>
  <c r="CW121" i="2"/>
  <c r="CX121" i="2"/>
  <c r="CY121" i="2"/>
  <c r="CZ121" i="2"/>
  <c r="DA121" i="2"/>
  <c r="CU122" i="2"/>
  <c r="CV122" i="2"/>
  <c r="CW122" i="2"/>
  <c r="CX122" i="2"/>
  <c r="CY122" i="2"/>
  <c r="CZ122" i="2"/>
  <c r="DA122" i="2"/>
  <c r="CU123" i="2"/>
  <c r="CV123" i="2"/>
  <c r="CW123" i="2"/>
  <c r="CX123" i="2"/>
  <c r="CY123" i="2"/>
  <c r="CZ123" i="2"/>
  <c r="DA123" i="2"/>
  <c r="CU124" i="2"/>
  <c r="CV124" i="2"/>
  <c r="CW124" i="2"/>
  <c r="CX124" i="2"/>
  <c r="CY124" i="2"/>
  <c r="CZ124" i="2"/>
  <c r="DA124" i="2"/>
  <c r="CU125" i="2"/>
  <c r="CV125" i="2"/>
  <c r="CW125" i="2"/>
  <c r="CX125" i="2"/>
  <c r="CY125" i="2"/>
  <c r="CZ125" i="2"/>
  <c r="DA125" i="2"/>
  <c r="CU126" i="2"/>
  <c r="CV126" i="2"/>
  <c r="CW126" i="2"/>
  <c r="CX126" i="2"/>
  <c r="CY126" i="2"/>
  <c r="CZ126" i="2"/>
  <c r="DA126" i="2"/>
  <c r="CU127" i="2"/>
  <c r="CV127" i="2"/>
  <c r="CW127" i="2"/>
  <c r="CX127" i="2"/>
  <c r="CY127" i="2"/>
  <c r="CZ127" i="2"/>
  <c r="DA127" i="2"/>
  <c r="CU128" i="2"/>
  <c r="CV128" i="2"/>
  <c r="CW128" i="2"/>
  <c r="CX128" i="2"/>
  <c r="CY128" i="2"/>
  <c r="CZ128" i="2"/>
  <c r="DA128" i="2"/>
  <c r="CU129" i="2"/>
  <c r="CV129" i="2"/>
  <c r="CW129" i="2"/>
  <c r="CX129" i="2"/>
  <c r="CY129" i="2"/>
  <c r="CZ129" i="2"/>
  <c r="DA129" i="2"/>
  <c r="CU130" i="2"/>
  <c r="CV130" i="2"/>
  <c r="CW130" i="2"/>
  <c r="CX130" i="2"/>
  <c r="CY130" i="2"/>
  <c r="CZ130" i="2"/>
  <c r="DA130" i="2"/>
  <c r="CU131" i="2"/>
  <c r="CV131" i="2"/>
  <c r="CW131" i="2"/>
  <c r="CX131" i="2"/>
  <c r="CY131" i="2"/>
  <c r="CZ131" i="2"/>
  <c r="DA131" i="2"/>
  <c r="CU132" i="2"/>
  <c r="CV132" i="2"/>
  <c r="CW132" i="2"/>
  <c r="CX132" i="2"/>
  <c r="CY132" i="2"/>
  <c r="CZ132" i="2"/>
  <c r="DA132" i="2"/>
  <c r="CU133" i="2"/>
  <c r="CV133" i="2"/>
  <c r="CW133" i="2"/>
  <c r="CX133" i="2"/>
  <c r="CY133" i="2"/>
  <c r="CZ133" i="2"/>
  <c r="DA133" i="2"/>
  <c r="CU134" i="2"/>
  <c r="CV134" i="2"/>
  <c r="CW134" i="2"/>
  <c r="CX134" i="2"/>
  <c r="CY134" i="2"/>
  <c r="CZ134" i="2"/>
  <c r="DA134" i="2"/>
  <c r="CU135" i="2"/>
  <c r="CV135" i="2"/>
  <c r="CW135" i="2"/>
  <c r="CX135" i="2"/>
  <c r="CY135" i="2"/>
  <c r="CZ135" i="2"/>
  <c r="DA135" i="2"/>
  <c r="CU136" i="2"/>
  <c r="CV136" i="2"/>
  <c r="CW136" i="2"/>
  <c r="CX136" i="2"/>
  <c r="CY136" i="2"/>
  <c r="CZ136" i="2"/>
  <c r="DA136" i="2"/>
  <c r="CU137" i="2"/>
  <c r="CV137" i="2"/>
  <c r="CW137" i="2"/>
  <c r="CX137" i="2"/>
  <c r="CY137" i="2"/>
  <c r="CZ137" i="2"/>
  <c r="DA137" i="2"/>
  <c r="CU138" i="2"/>
  <c r="CV138" i="2"/>
  <c r="CW138" i="2"/>
  <c r="CX138" i="2"/>
  <c r="CY138" i="2"/>
  <c r="CZ138" i="2"/>
  <c r="DA138" i="2"/>
  <c r="CU139" i="2"/>
  <c r="CV139" i="2"/>
  <c r="CW139" i="2"/>
  <c r="CX139" i="2"/>
  <c r="CY139" i="2"/>
  <c r="CZ139" i="2"/>
  <c r="DA139" i="2"/>
  <c r="CU140" i="2"/>
  <c r="CV140" i="2"/>
  <c r="CW140" i="2"/>
  <c r="CX140" i="2"/>
  <c r="CY140" i="2"/>
  <c r="CZ140" i="2"/>
  <c r="DA140" i="2"/>
  <c r="CU141" i="2"/>
  <c r="CV141" i="2"/>
  <c r="CW141" i="2"/>
  <c r="CX141" i="2"/>
  <c r="CY141" i="2"/>
  <c r="CZ141" i="2"/>
  <c r="DA141" i="2"/>
  <c r="CU142" i="2"/>
  <c r="CV142" i="2"/>
  <c r="CW142" i="2"/>
  <c r="CX142" i="2"/>
  <c r="CY142" i="2"/>
  <c r="CZ142" i="2"/>
  <c r="DA142" i="2"/>
  <c r="CU143" i="2"/>
  <c r="CV143" i="2"/>
  <c r="CW143" i="2"/>
  <c r="CX143" i="2"/>
  <c r="CY143" i="2"/>
  <c r="CZ143" i="2"/>
  <c r="DA143" i="2"/>
  <c r="CU144" i="2"/>
  <c r="CV144" i="2"/>
  <c r="CW144" i="2"/>
  <c r="CX144" i="2"/>
  <c r="CY144" i="2"/>
  <c r="CZ144" i="2"/>
  <c r="DA144" i="2"/>
  <c r="DA5" i="2"/>
  <c r="CZ5" i="2"/>
  <c r="CY5" i="2"/>
  <c r="CX5" i="2"/>
  <c r="CX146" i="2" s="1"/>
  <c r="CX145" i="2" s="1"/>
  <c r="CW5" i="2"/>
  <c r="CV5" i="2"/>
  <c r="CU5" i="2"/>
  <c r="CU6" i="3"/>
  <c r="CV6" i="3"/>
  <c r="CW6" i="3"/>
  <c r="CX6" i="3"/>
  <c r="CY6" i="3"/>
  <c r="CZ6" i="3"/>
  <c r="DA6" i="3"/>
  <c r="CU7" i="3"/>
  <c r="CV7" i="3"/>
  <c r="CW7" i="3"/>
  <c r="CX7" i="3"/>
  <c r="CY7" i="3"/>
  <c r="CZ7" i="3"/>
  <c r="DA7" i="3"/>
  <c r="CU8" i="3"/>
  <c r="CV8" i="3"/>
  <c r="CW8" i="3"/>
  <c r="CX8" i="3"/>
  <c r="CY8" i="3"/>
  <c r="CZ8" i="3"/>
  <c r="DA8" i="3"/>
  <c r="CU9" i="3"/>
  <c r="CV9" i="3"/>
  <c r="CW9" i="3"/>
  <c r="CX9" i="3"/>
  <c r="CY9" i="3"/>
  <c r="CZ9" i="3"/>
  <c r="DA9" i="3"/>
  <c r="CU10" i="3"/>
  <c r="CV10" i="3"/>
  <c r="CW10" i="3"/>
  <c r="CX10" i="3"/>
  <c r="CY10" i="3"/>
  <c r="CZ10" i="3"/>
  <c r="DA10" i="3"/>
  <c r="CU11" i="3"/>
  <c r="CV11" i="3"/>
  <c r="CW11" i="3"/>
  <c r="CX11" i="3"/>
  <c r="CY11" i="3"/>
  <c r="CZ11" i="3"/>
  <c r="DA11" i="3"/>
  <c r="CU12" i="3"/>
  <c r="CV12" i="3"/>
  <c r="CW12" i="3"/>
  <c r="CX12" i="3"/>
  <c r="CY12" i="3"/>
  <c r="CZ12" i="3"/>
  <c r="DA12" i="3"/>
  <c r="CU13" i="3"/>
  <c r="CV13" i="3"/>
  <c r="CW13" i="3"/>
  <c r="CX13" i="3"/>
  <c r="CY13" i="3"/>
  <c r="CZ13" i="3"/>
  <c r="DA13" i="3"/>
  <c r="CU14" i="3"/>
  <c r="CV14" i="3"/>
  <c r="CW14" i="3"/>
  <c r="CX14" i="3"/>
  <c r="CY14" i="3"/>
  <c r="CZ14" i="3"/>
  <c r="DA14" i="3"/>
  <c r="CU15" i="3"/>
  <c r="CV15" i="3"/>
  <c r="CW15" i="3"/>
  <c r="CX15" i="3"/>
  <c r="CY15" i="3"/>
  <c r="CZ15" i="3"/>
  <c r="DA15" i="3"/>
  <c r="CU16" i="3"/>
  <c r="CV16" i="3"/>
  <c r="CW16" i="3"/>
  <c r="CX16" i="3"/>
  <c r="CY16" i="3"/>
  <c r="CZ16" i="3"/>
  <c r="DA16" i="3"/>
  <c r="CU17" i="3"/>
  <c r="CV17" i="3"/>
  <c r="CW17" i="3"/>
  <c r="CX17" i="3"/>
  <c r="CY17" i="3"/>
  <c r="CZ17" i="3"/>
  <c r="DA17" i="3"/>
  <c r="CU18" i="3"/>
  <c r="CV18" i="3"/>
  <c r="CW18" i="3"/>
  <c r="CX18" i="3"/>
  <c r="CY18" i="3"/>
  <c r="CZ18" i="3"/>
  <c r="DA18" i="3"/>
  <c r="CU19" i="3"/>
  <c r="CV19" i="3"/>
  <c r="CW19" i="3"/>
  <c r="CX19" i="3"/>
  <c r="CY19" i="3"/>
  <c r="CZ19" i="3"/>
  <c r="DA19" i="3"/>
  <c r="CU20" i="3"/>
  <c r="CV20" i="3"/>
  <c r="CW20" i="3"/>
  <c r="CX20" i="3"/>
  <c r="CY20" i="3"/>
  <c r="CZ20" i="3"/>
  <c r="DA20" i="3"/>
  <c r="CU21" i="3"/>
  <c r="CV21" i="3"/>
  <c r="CW21" i="3"/>
  <c r="CX21" i="3"/>
  <c r="CY21" i="3"/>
  <c r="CZ21" i="3"/>
  <c r="DA21" i="3"/>
  <c r="CU22" i="3"/>
  <c r="CV22" i="3"/>
  <c r="CW22" i="3"/>
  <c r="CX22" i="3"/>
  <c r="CY22" i="3"/>
  <c r="CZ22" i="3"/>
  <c r="DA22" i="3"/>
  <c r="CU23" i="3"/>
  <c r="CV23" i="3"/>
  <c r="CW23" i="3"/>
  <c r="CX23" i="3"/>
  <c r="CY23" i="3"/>
  <c r="CZ23" i="3"/>
  <c r="DA23" i="3"/>
  <c r="CU24" i="3"/>
  <c r="CV24" i="3"/>
  <c r="CW24" i="3"/>
  <c r="CX24" i="3"/>
  <c r="CY24" i="3"/>
  <c r="CZ24" i="3"/>
  <c r="DA24" i="3"/>
  <c r="CU25" i="3"/>
  <c r="CV25" i="3"/>
  <c r="CW25" i="3"/>
  <c r="CX25" i="3"/>
  <c r="CY25" i="3"/>
  <c r="CZ25" i="3"/>
  <c r="DA25" i="3"/>
  <c r="CU26" i="3"/>
  <c r="CV26" i="3"/>
  <c r="CW26" i="3"/>
  <c r="CX26" i="3"/>
  <c r="CY26" i="3"/>
  <c r="CZ26" i="3"/>
  <c r="DA26" i="3"/>
  <c r="CU27" i="3"/>
  <c r="CV27" i="3"/>
  <c r="CW27" i="3"/>
  <c r="CX27" i="3"/>
  <c r="CY27" i="3"/>
  <c r="CZ27" i="3"/>
  <c r="DA27" i="3"/>
  <c r="CU28" i="3"/>
  <c r="CV28" i="3"/>
  <c r="CW28" i="3"/>
  <c r="CX28" i="3"/>
  <c r="CY28" i="3"/>
  <c r="CZ28" i="3"/>
  <c r="DA28" i="3"/>
  <c r="CU29" i="3"/>
  <c r="CV29" i="3"/>
  <c r="CW29" i="3"/>
  <c r="CX29" i="3"/>
  <c r="CY29" i="3"/>
  <c r="CZ29" i="3"/>
  <c r="DA29" i="3"/>
  <c r="CU30" i="3"/>
  <c r="CV30" i="3"/>
  <c r="CW30" i="3"/>
  <c r="CX30" i="3"/>
  <c r="CY30" i="3"/>
  <c r="CZ30" i="3"/>
  <c r="DA30" i="3"/>
  <c r="CU31" i="3"/>
  <c r="CV31" i="3"/>
  <c r="CW31" i="3"/>
  <c r="CX31" i="3"/>
  <c r="CY31" i="3"/>
  <c r="CZ31" i="3"/>
  <c r="DA31" i="3"/>
  <c r="CU32" i="3"/>
  <c r="CV32" i="3"/>
  <c r="CW32" i="3"/>
  <c r="CX32" i="3"/>
  <c r="CY32" i="3"/>
  <c r="CZ32" i="3"/>
  <c r="DA32" i="3"/>
  <c r="CU33" i="3"/>
  <c r="CV33" i="3"/>
  <c r="CW33" i="3"/>
  <c r="CX33" i="3"/>
  <c r="CY33" i="3"/>
  <c r="CZ33" i="3"/>
  <c r="DA33" i="3"/>
  <c r="CU34" i="3"/>
  <c r="CV34" i="3"/>
  <c r="CW34" i="3"/>
  <c r="CX34" i="3"/>
  <c r="CY34" i="3"/>
  <c r="CZ34" i="3"/>
  <c r="DA34" i="3"/>
  <c r="CU35" i="3"/>
  <c r="CV35" i="3"/>
  <c r="CW35" i="3"/>
  <c r="CX35" i="3"/>
  <c r="CY35" i="3"/>
  <c r="CZ35" i="3"/>
  <c r="DA35" i="3"/>
  <c r="CU36" i="3"/>
  <c r="CV36" i="3"/>
  <c r="CW36" i="3"/>
  <c r="CX36" i="3"/>
  <c r="CY36" i="3"/>
  <c r="CZ36" i="3"/>
  <c r="DA36" i="3"/>
  <c r="CU37" i="3"/>
  <c r="CV37" i="3"/>
  <c r="CW37" i="3"/>
  <c r="CX37" i="3"/>
  <c r="CY37" i="3"/>
  <c r="CZ37" i="3"/>
  <c r="DA37" i="3"/>
  <c r="CU38" i="3"/>
  <c r="CV38" i="3"/>
  <c r="CW38" i="3"/>
  <c r="CX38" i="3"/>
  <c r="CY38" i="3"/>
  <c r="CZ38" i="3"/>
  <c r="DA38" i="3"/>
  <c r="CU39" i="3"/>
  <c r="CV39" i="3"/>
  <c r="CW39" i="3"/>
  <c r="CX39" i="3"/>
  <c r="CY39" i="3"/>
  <c r="CZ39" i="3"/>
  <c r="DA39" i="3"/>
  <c r="CU40" i="3"/>
  <c r="CV40" i="3"/>
  <c r="CW40" i="3"/>
  <c r="CX40" i="3"/>
  <c r="CY40" i="3"/>
  <c r="CZ40" i="3"/>
  <c r="DA40" i="3"/>
  <c r="CU41" i="3"/>
  <c r="CV41" i="3"/>
  <c r="CW41" i="3"/>
  <c r="CX41" i="3"/>
  <c r="CY41" i="3"/>
  <c r="CZ41" i="3"/>
  <c r="DA41" i="3"/>
  <c r="CU42" i="3"/>
  <c r="CV42" i="3"/>
  <c r="CW42" i="3"/>
  <c r="CX42" i="3"/>
  <c r="CY42" i="3"/>
  <c r="CZ42" i="3"/>
  <c r="DA42" i="3"/>
  <c r="CU43" i="3"/>
  <c r="CV43" i="3"/>
  <c r="CW43" i="3"/>
  <c r="CX43" i="3"/>
  <c r="CY43" i="3"/>
  <c r="CZ43" i="3"/>
  <c r="DA43" i="3"/>
  <c r="CU44" i="3"/>
  <c r="CV44" i="3"/>
  <c r="CW44" i="3"/>
  <c r="CX44" i="3"/>
  <c r="CY44" i="3"/>
  <c r="CZ44" i="3"/>
  <c r="DA44" i="3"/>
  <c r="CU45" i="3"/>
  <c r="CV45" i="3"/>
  <c r="CW45" i="3"/>
  <c r="CX45" i="3"/>
  <c r="CY45" i="3"/>
  <c r="CZ45" i="3"/>
  <c r="DA45" i="3"/>
  <c r="CU46" i="3"/>
  <c r="CV46" i="3"/>
  <c r="CW46" i="3"/>
  <c r="CX46" i="3"/>
  <c r="CY46" i="3"/>
  <c r="CZ46" i="3"/>
  <c r="DA46" i="3"/>
  <c r="CU47" i="3"/>
  <c r="CV47" i="3"/>
  <c r="CW47" i="3"/>
  <c r="CX47" i="3"/>
  <c r="CY47" i="3"/>
  <c r="CZ47" i="3"/>
  <c r="DA47" i="3"/>
  <c r="CU48" i="3"/>
  <c r="CV48" i="3"/>
  <c r="CW48" i="3"/>
  <c r="CX48" i="3"/>
  <c r="CY48" i="3"/>
  <c r="CZ48" i="3"/>
  <c r="DA48" i="3"/>
  <c r="CU49" i="3"/>
  <c r="CV49" i="3"/>
  <c r="CW49" i="3"/>
  <c r="CX49" i="3"/>
  <c r="CY49" i="3"/>
  <c r="CZ49" i="3"/>
  <c r="DA49" i="3"/>
  <c r="CU50" i="3"/>
  <c r="CV50" i="3"/>
  <c r="CW50" i="3"/>
  <c r="CX50" i="3"/>
  <c r="CY50" i="3"/>
  <c r="CZ50" i="3"/>
  <c r="DA50" i="3"/>
  <c r="CU51" i="3"/>
  <c r="CV51" i="3"/>
  <c r="CW51" i="3"/>
  <c r="CX51" i="3"/>
  <c r="CY51" i="3"/>
  <c r="CZ51" i="3"/>
  <c r="DA51" i="3"/>
  <c r="CU52" i="3"/>
  <c r="CV52" i="3"/>
  <c r="CW52" i="3"/>
  <c r="CX52" i="3"/>
  <c r="CY52" i="3"/>
  <c r="CZ52" i="3"/>
  <c r="DA52" i="3"/>
  <c r="CU53" i="3"/>
  <c r="CV53" i="3"/>
  <c r="CW53" i="3"/>
  <c r="CX53" i="3"/>
  <c r="CY53" i="3"/>
  <c r="CZ53" i="3"/>
  <c r="DA53" i="3"/>
  <c r="CU54" i="3"/>
  <c r="CV54" i="3"/>
  <c r="CW54" i="3"/>
  <c r="CX54" i="3"/>
  <c r="CY54" i="3"/>
  <c r="CZ54" i="3"/>
  <c r="DA54" i="3"/>
  <c r="CU55" i="3"/>
  <c r="CV55" i="3"/>
  <c r="CW55" i="3"/>
  <c r="CX55" i="3"/>
  <c r="CY55" i="3"/>
  <c r="CZ55" i="3"/>
  <c r="DA55" i="3"/>
  <c r="CU56" i="3"/>
  <c r="CV56" i="3"/>
  <c r="CW56" i="3"/>
  <c r="CX56" i="3"/>
  <c r="CY56" i="3"/>
  <c r="CZ56" i="3"/>
  <c r="DA56" i="3"/>
  <c r="CU57" i="3"/>
  <c r="CV57" i="3"/>
  <c r="CW57" i="3"/>
  <c r="CX57" i="3"/>
  <c r="CY57" i="3"/>
  <c r="CZ57" i="3"/>
  <c r="DA57" i="3"/>
  <c r="CU58" i="3"/>
  <c r="CV58" i="3"/>
  <c r="CW58" i="3"/>
  <c r="CX58" i="3"/>
  <c r="CY58" i="3"/>
  <c r="CZ58" i="3"/>
  <c r="DA58" i="3"/>
  <c r="CU59" i="3"/>
  <c r="CV59" i="3"/>
  <c r="CW59" i="3"/>
  <c r="CX59" i="3"/>
  <c r="CY59" i="3"/>
  <c r="CZ59" i="3"/>
  <c r="DA59" i="3"/>
  <c r="CU60" i="3"/>
  <c r="CV60" i="3"/>
  <c r="CW60" i="3"/>
  <c r="CX60" i="3"/>
  <c r="CY60" i="3"/>
  <c r="CZ60" i="3"/>
  <c r="DA60" i="3"/>
  <c r="CU61" i="3"/>
  <c r="CV61" i="3"/>
  <c r="CW61" i="3"/>
  <c r="CX61" i="3"/>
  <c r="CY61" i="3"/>
  <c r="CZ61" i="3"/>
  <c r="DA61" i="3"/>
  <c r="CU62" i="3"/>
  <c r="CV62" i="3"/>
  <c r="CW62" i="3"/>
  <c r="CX62" i="3"/>
  <c r="CY62" i="3"/>
  <c r="CZ62" i="3"/>
  <c r="DA62" i="3"/>
  <c r="CU63" i="3"/>
  <c r="CV63" i="3"/>
  <c r="CW63" i="3"/>
  <c r="CX63" i="3"/>
  <c r="CY63" i="3"/>
  <c r="CZ63" i="3"/>
  <c r="DA63" i="3"/>
  <c r="CU64" i="3"/>
  <c r="CV64" i="3"/>
  <c r="CW64" i="3"/>
  <c r="CX64" i="3"/>
  <c r="CY64" i="3"/>
  <c r="CZ64" i="3"/>
  <c r="DA64" i="3"/>
  <c r="CU65" i="3"/>
  <c r="CV65" i="3"/>
  <c r="CW65" i="3"/>
  <c r="CX65" i="3"/>
  <c r="CY65" i="3"/>
  <c r="CZ65" i="3"/>
  <c r="DA65" i="3"/>
  <c r="CU66" i="3"/>
  <c r="CV66" i="3"/>
  <c r="CW66" i="3"/>
  <c r="CX66" i="3"/>
  <c r="CY66" i="3"/>
  <c r="CZ66" i="3"/>
  <c r="DA66" i="3"/>
  <c r="CU67" i="3"/>
  <c r="CV67" i="3"/>
  <c r="CW67" i="3"/>
  <c r="CX67" i="3"/>
  <c r="CY67" i="3"/>
  <c r="CZ67" i="3"/>
  <c r="DA67" i="3"/>
  <c r="CU68" i="3"/>
  <c r="CV68" i="3"/>
  <c r="CW68" i="3"/>
  <c r="CX68" i="3"/>
  <c r="CY68" i="3"/>
  <c r="CZ68" i="3"/>
  <c r="DA68" i="3"/>
  <c r="CU69" i="3"/>
  <c r="CV69" i="3"/>
  <c r="CW69" i="3"/>
  <c r="CX69" i="3"/>
  <c r="CY69" i="3"/>
  <c r="CZ69" i="3"/>
  <c r="DA69" i="3"/>
  <c r="CU70" i="3"/>
  <c r="CV70" i="3"/>
  <c r="CW70" i="3"/>
  <c r="CX70" i="3"/>
  <c r="CY70" i="3"/>
  <c r="CZ70" i="3"/>
  <c r="DA70" i="3"/>
  <c r="CU71" i="3"/>
  <c r="CV71" i="3"/>
  <c r="CW71" i="3"/>
  <c r="CX71" i="3"/>
  <c r="CY71" i="3"/>
  <c r="CZ71" i="3"/>
  <c r="DA71" i="3"/>
  <c r="CU72" i="3"/>
  <c r="CV72" i="3"/>
  <c r="CW72" i="3"/>
  <c r="CX72" i="3"/>
  <c r="CY72" i="3"/>
  <c r="CZ72" i="3"/>
  <c r="DA72" i="3"/>
  <c r="CU73" i="3"/>
  <c r="CV73" i="3"/>
  <c r="CW73" i="3"/>
  <c r="CX73" i="3"/>
  <c r="CY73" i="3"/>
  <c r="CZ73" i="3"/>
  <c r="DA73" i="3"/>
  <c r="CU74" i="3"/>
  <c r="CV74" i="3"/>
  <c r="CW74" i="3"/>
  <c r="CX74" i="3"/>
  <c r="CY74" i="3"/>
  <c r="CZ74" i="3"/>
  <c r="DA74" i="3"/>
  <c r="CU75" i="3"/>
  <c r="CV75" i="3"/>
  <c r="CW75" i="3"/>
  <c r="CX75" i="3"/>
  <c r="CY75" i="3"/>
  <c r="CZ75" i="3"/>
  <c r="DA75" i="3"/>
  <c r="CU76" i="3"/>
  <c r="CV76" i="3"/>
  <c r="CW76" i="3"/>
  <c r="CX76" i="3"/>
  <c r="CY76" i="3"/>
  <c r="CZ76" i="3"/>
  <c r="DA76" i="3"/>
  <c r="CU77" i="3"/>
  <c r="CV77" i="3"/>
  <c r="CW77" i="3"/>
  <c r="CX77" i="3"/>
  <c r="CY77" i="3"/>
  <c r="CZ77" i="3"/>
  <c r="DA77" i="3"/>
  <c r="CU78" i="3"/>
  <c r="CV78" i="3"/>
  <c r="CW78" i="3"/>
  <c r="CX78" i="3"/>
  <c r="CY78" i="3"/>
  <c r="CZ78" i="3"/>
  <c r="DA78" i="3"/>
  <c r="CU79" i="3"/>
  <c r="CV79" i="3"/>
  <c r="CW79" i="3"/>
  <c r="CX79" i="3"/>
  <c r="CY79" i="3"/>
  <c r="CZ79" i="3"/>
  <c r="DA79" i="3"/>
  <c r="CU80" i="3"/>
  <c r="CV80" i="3"/>
  <c r="CW80" i="3"/>
  <c r="CX80" i="3"/>
  <c r="CY80" i="3"/>
  <c r="CZ80" i="3"/>
  <c r="DA80" i="3"/>
  <c r="CU81" i="3"/>
  <c r="CV81" i="3"/>
  <c r="CW81" i="3"/>
  <c r="CX81" i="3"/>
  <c r="CY81" i="3"/>
  <c r="CZ81" i="3"/>
  <c r="DA81" i="3"/>
  <c r="CU82" i="3"/>
  <c r="CV82" i="3"/>
  <c r="CW82" i="3"/>
  <c r="CX82" i="3"/>
  <c r="CY82" i="3"/>
  <c r="CZ82" i="3"/>
  <c r="DA82" i="3"/>
  <c r="CU83" i="3"/>
  <c r="CV83" i="3"/>
  <c r="CW83" i="3"/>
  <c r="CX83" i="3"/>
  <c r="CY83" i="3"/>
  <c r="CZ83" i="3"/>
  <c r="DA83" i="3"/>
  <c r="CU84" i="3"/>
  <c r="CV84" i="3"/>
  <c r="CW84" i="3"/>
  <c r="CX84" i="3"/>
  <c r="CY84" i="3"/>
  <c r="CZ84" i="3"/>
  <c r="DA84" i="3"/>
  <c r="CU85" i="3"/>
  <c r="CV85" i="3"/>
  <c r="CW85" i="3"/>
  <c r="CX85" i="3"/>
  <c r="CY85" i="3"/>
  <c r="CZ85" i="3"/>
  <c r="DA85" i="3"/>
  <c r="CU86" i="3"/>
  <c r="CV86" i="3"/>
  <c r="CW86" i="3"/>
  <c r="CX86" i="3"/>
  <c r="CY86" i="3"/>
  <c r="CZ86" i="3"/>
  <c r="DA86" i="3"/>
  <c r="CU87" i="3"/>
  <c r="CV87" i="3"/>
  <c r="CW87" i="3"/>
  <c r="CX87" i="3"/>
  <c r="CY87" i="3"/>
  <c r="CZ87" i="3"/>
  <c r="DA87" i="3"/>
  <c r="CU88" i="3"/>
  <c r="CV88" i="3"/>
  <c r="CW88" i="3"/>
  <c r="CX88" i="3"/>
  <c r="CY88" i="3"/>
  <c r="CZ88" i="3"/>
  <c r="DA88" i="3"/>
  <c r="CU89" i="3"/>
  <c r="CV89" i="3"/>
  <c r="CW89" i="3"/>
  <c r="CX89" i="3"/>
  <c r="CY89" i="3"/>
  <c r="CZ89" i="3"/>
  <c r="DA89" i="3"/>
  <c r="CU90" i="3"/>
  <c r="CV90" i="3"/>
  <c r="CW90" i="3"/>
  <c r="CX90" i="3"/>
  <c r="CY90" i="3"/>
  <c r="CZ90" i="3"/>
  <c r="DA90" i="3"/>
  <c r="CU91" i="3"/>
  <c r="CV91" i="3"/>
  <c r="CW91" i="3"/>
  <c r="CX91" i="3"/>
  <c r="CY91" i="3"/>
  <c r="CZ91" i="3"/>
  <c r="DA91" i="3"/>
  <c r="CU92" i="3"/>
  <c r="CV92" i="3"/>
  <c r="CW92" i="3"/>
  <c r="CX92" i="3"/>
  <c r="CY92" i="3"/>
  <c r="CZ92" i="3"/>
  <c r="DA92" i="3"/>
  <c r="CU93" i="3"/>
  <c r="CV93" i="3"/>
  <c r="CW93" i="3"/>
  <c r="CX93" i="3"/>
  <c r="CY93" i="3"/>
  <c r="CZ93" i="3"/>
  <c r="DA93" i="3"/>
  <c r="CU94" i="3"/>
  <c r="CV94" i="3"/>
  <c r="CW94" i="3"/>
  <c r="CX94" i="3"/>
  <c r="CY94" i="3"/>
  <c r="CZ94" i="3"/>
  <c r="DA94" i="3"/>
  <c r="CU95" i="3"/>
  <c r="CV95" i="3"/>
  <c r="CW95" i="3"/>
  <c r="CX95" i="3"/>
  <c r="CY95" i="3"/>
  <c r="CZ95" i="3"/>
  <c r="DA95" i="3"/>
  <c r="CU96" i="3"/>
  <c r="CV96" i="3"/>
  <c r="CW96" i="3"/>
  <c r="CX96" i="3"/>
  <c r="CY96" i="3"/>
  <c r="CZ96" i="3"/>
  <c r="DA96" i="3"/>
  <c r="CU97" i="3"/>
  <c r="CV97" i="3"/>
  <c r="CW97" i="3"/>
  <c r="CX97" i="3"/>
  <c r="CY97" i="3"/>
  <c r="CZ97" i="3"/>
  <c r="DA97" i="3"/>
  <c r="CU98" i="3"/>
  <c r="CV98" i="3"/>
  <c r="CW98" i="3"/>
  <c r="CX98" i="3"/>
  <c r="CY98" i="3"/>
  <c r="CZ98" i="3"/>
  <c r="DA98" i="3"/>
  <c r="CU99" i="3"/>
  <c r="CV99" i="3"/>
  <c r="CW99" i="3"/>
  <c r="CX99" i="3"/>
  <c r="CY99" i="3"/>
  <c r="CZ99" i="3"/>
  <c r="DA99" i="3"/>
  <c r="CU100" i="3"/>
  <c r="CV100" i="3"/>
  <c r="CW100" i="3"/>
  <c r="CX100" i="3"/>
  <c r="CY100" i="3"/>
  <c r="CZ100" i="3"/>
  <c r="DA100" i="3"/>
  <c r="CU101" i="3"/>
  <c r="CV101" i="3"/>
  <c r="CW101" i="3"/>
  <c r="CX101" i="3"/>
  <c r="CY101" i="3"/>
  <c r="CZ101" i="3"/>
  <c r="DA101" i="3"/>
  <c r="CU102" i="3"/>
  <c r="CV102" i="3"/>
  <c r="CW102" i="3"/>
  <c r="CX102" i="3"/>
  <c r="CY102" i="3"/>
  <c r="CZ102" i="3"/>
  <c r="DA102" i="3"/>
  <c r="CU103" i="3"/>
  <c r="CV103" i="3"/>
  <c r="CW103" i="3"/>
  <c r="CX103" i="3"/>
  <c r="CY103" i="3"/>
  <c r="CZ103" i="3"/>
  <c r="DA103" i="3"/>
  <c r="CU104" i="3"/>
  <c r="CV104" i="3"/>
  <c r="CW104" i="3"/>
  <c r="CX104" i="3"/>
  <c r="CY104" i="3"/>
  <c r="CZ104" i="3"/>
  <c r="DA104" i="3"/>
  <c r="CU105" i="3"/>
  <c r="CV105" i="3"/>
  <c r="CW105" i="3"/>
  <c r="CX105" i="3"/>
  <c r="CY105" i="3"/>
  <c r="CZ105" i="3"/>
  <c r="DA105" i="3"/>
  <c r="CU106" i="3"/>
  <c r="CV106" i="3"/>
  <c r="CW106" i="3"/>
  <c r="CX106" i="3"/>
  <c r="CY106" i="3"/>
  <c r="CZ106" i="3"/>
  <c r="DA106" i="3"/>
  <c r="CU107" i="3"/>
  <c r="CV107" i="3"/>
  <c r="CW107" i="3"/>
  <c r="CX107" i="3"/>
  <c r="CY107" i="3"/>
  <c r="CZ107" i="3"/>
  <c r="DA107" i="3"/>
  <c r="CU108" i="3"/>
  <c r="CV108" i="3"/>
  <c r="CW108" i="3"/>
  <c r="CX108" i="3"/>
  <c r="CY108" i="3"/>
  <c r="CZ108" i="3"/>
  <c r="DA108" i="3"/>
  <c r="CU109" i="3"/>
  <c r="CV109" i="3"/>
  <c r="CW109" i="3"/>
  <c r="CX109" i="3"/>
  <c r="CY109" i="3"/>
  <c r="CZ109" i="3"/>
  <c r="DA109" i="3"/>
  <c r="CU110" i="3"/>
  <c r="CV110" i="3"/>
  <c r="CW110" i="3"/>
  <c r="CX110" i="3"/>
  <c r="CY110" i="3"/>
  <c r="CZ110" i="3"/>
  <c r="DA110" i="3"/>
  <c r="CU111" i="3"/>
  <c r="CV111" i="3"/>
  <c r="CW111" i="3"/>
  <c r="CX111" i="3"/>
  <c r="CY111" i="3"/>
  <c r="CZ111" i="3"/>
  <c r="DA111" i="3"/>
  <c r="CU112" i="3"/>
  <c r="CV112" i="3"/>
  <c r="CW112" i="3"/>
  <c r="CX112" i="3"/>
  <c r="CY112" i="3"/>
  <c r="CZ112" i="3"/>
  <c r="DA112" i="3"/>
  <c r="CU113" i="3"/>
  <c r="CV113" i="3"/>
  <c r="CW113" i="3"/>
  <c r="CX113" i="3"/>
  <c r="CY113" i="3"/>
  <c r="CZ113" i="3"/>
  <c r="DA113" i="3"/>
  <c r="CU114" i="3"/>
  <c r="CV114" i="3"/>
  <c r="CW114" i="3"/>
  <c r="CX114" i="3"/>
  <c r="CY114" i="3"/>
  <c r="CZ114" i="3"/>
  <c r="DA114" i="3"/>
  <c r="CU115" i="3"/>
  <c r="CV115" i="3"/>
  <c r="CW115" i="3"/>
  <c r="CX115" i="3"/>
  <c r="CY115" i="3"/>
  <c r="CZ115" i="3"/>
  <c r="DA115" i="3"/>
  <c r="CU116" i="3"/>
  <c r="CV116" i="3"/>
  <c r="CW116" i="3"/>
  <c r="CX116" i="3"/>
  <c r="CY116" i="3"/>
  <c r="CZ116" i="3"/>
  <c r="DA116" i="3"/>
  <c r="CU117" i="3"/>
  <c r="CV117" i="3"/>
  <c r="CW117" i="3"/>
  <c r="CX117" i="3"/>
  <c r="CY117" i="3"/>
  <c r="CZ117" i="3"/>
  <c r="DA117" i="3"/>
  <c r="CU118" i="3"/>
  <c r="CV118" i="3"/>
  <c r="CW118" i="3"/>
  <c r="CX118" i="3"/>
  <c r="CY118" i="3"/>
  <c r="CZ118" i="3"/>
  <c r="DA118" i="3"/>
  <c r="CU119" i="3"/>
  <c r="CV119" i="3"/>
  <c r="CW119" i="3"/>
  <c r="CX119" i="3"/>
  <c r="CY119" i="3"/>
  <c r="CZ119" i="3"/>
  <c r="DA119" i="3"/>
  <c r="CU120" i="3"/>
  <c r="CV120" i="3"/>
  <c r="CW120" i="3"/>
  <c r="CX120" i="3"/>
  <c r="CY120" i="3"/>
  <c r="CZ120" i="3"/>
  <c r="DA120" i="3"/>
  <c r="CU121" i="3"/>
  <c r="CV121" i="3"/>
  <c r="CW121" i="3"/>
  <c r="CX121" i="3"/>
  <c r="CY121" i="3"/>
  <c r="CZ121" i="3"/>
  <c r="DA121" i="3"/>
  <c r="CU122" i="3"/>
  <c r="CV122" i="3"/>
  <c r="CW122" i="3"/>
  <c r="CX122" i="3"/>
  <c r="CY122" i="3"/>
  <c r="CZ122" i="3"/>
  <c r="DA122" i="3"/>
  <c r="CU123" i="3"/>
  <c r="CV123" i="3"/>
  <c r="CW123" i="3"/>
  <c r="CX123" i="3"/>
  <c r="CY123" i="3"/>
  <c r="CZ123" i="3"/>
  <c r="DA123" i="3"/>
  <c r="CU124" i="3"/>
  <c r="CV124" i="3"/>
  <c r="CW124" i="3"/>
  <c r="CX124" i="3"/>
  <c r="CY124" i="3"/>
  <c r="CZ124" i="3"/>
  <c r="DA124" i="3"/>
  <c r="CU125" i="3"/>
  <c r="CV125" i="3"/>
  <c r="CW125" i="3"/>
  <c r="CX125" i="3"/>
  <c r="CY125" i="3"/>
  <c r="CZ125" i="3"/>
  <c r="DA125" i="3"/>
  <c r="CU126" i="3"/>
  <c r="CV126" i="3"/>
  <c r="CW126" i="3"/>
  <c r="CX126" i="3"/>
  <c r="CY126" i="3"/>
  <c r="CZ126" i="3"/>
  <c r="DA126" i="3"/>
  <c r="CU127" i="3"/>
  <c r="CV127" i="3"/>
  <c r="CW127" i="3"/>
  <c r="CX127" i="3"/>
  <c r="CY127" i="3"/>
  <c r="CZ127" i="3"/>
  <c r="DA127" i="3"/>
  <c r="CU128" i="3"/>
  <c r="CV128" i="3"/>
  <c r="CW128" i="3"/>
  <c r="CX128" i="3"/>
  <c r="CY128" i="3"/>
  <c r="CZ128" i="3"/>
  <c r="DA128" i="3"/>
  <c r="CU129" i="3"/>
  <c r="CV129" i="3"/>
  <c r="CW129" i="3"/>
  <c r="CX129" i="3"/>
  <c r="CY129" i="3"/>
  <c r="CZ129" i="3"/>
  <c r="DA129" i="3"/>
  <c r="CU130" i="3"/>
  <c r="CV130" i="3"/>
  <c r="CW130" i="3"/>
  <c r="CX130" i="3"/>
  <c r="CY130" i="3"/>
  <c r="CZ130" i="3"/>
  <c r="DA130" i="3"/>
  <c r="CU131" i="3"/>
  <c r="CV131" i="3"/>
  <c r="CW131" i="3"/>
  <c r="CX131" i="3"/>
  <c r="CY131" i="3"/>
  <c r="CZ131" i="3"/>
  <c r="DA131" i="3"/>
  <c r="CU132" i="3"/>
  <c r="CV132" i="3"/>
  <c r="CW132" i="3"/>
  <c r="CX132" i="3"/>
  <c r="CY132" i="3"/>
  <c r="CZ132" i="3"/>
  <c r="DA132" i="3"/>
  <c r="CU133" i="3"/>
  <c r="CV133" i="3"/>
  <c r="CW133" i="3"/>
  <c r="CX133" i="3"/>
  <c r="CY133" i="3"/>
  <c r="CZ133" i="3"/>
  <c r="DA133" i="3"/>
  <c r="CU134" i="3"/>
  <c r="CV134" i="3"/>
  <c r="CW134" i="3"/>
  <c r="CX134" i="3"/>
  <c r="CY134" i="3"/>
  <c r="CZ134" i="3"/>
  <c r="DA134" i="3"/>
  <c r="CU135" i="3"/>
  <c r="CV135" i="3"/>
  <c r="CW135" i="3"/>
  <c r="CX135" i="3"/>
  <c r="CY135" i="3"/>
  <c r="CZ135" i="3"/>
  <c r="DA135" i="3"/>
  <c r="CU136" i="3"/>
  <c r="CV136" i="3"/>
  <c r="CW136" i="3"/>
  <c r="CX136" i="3"/>
  <c r="CY136" i="3"/>
  <c r="CZ136" i="3"/>
  <c r="DA136" i="3"/>
  <c r="CU137" i="3"/>
  <c r="CV137" i="3"/>
  <c r="CW137" i="3"/>
  <c r="CX137" i="3"/>
  <c r="CY137" i="3"/>
  <c r="CZ137" i="3"/>
  <c r="DA137" i="3"/>
  <c r="CU138" i="3"/>
  <c r="CV138" i="3"/>
  <c r="CW138" i="3"/>
  <c r="CX138" i="3"/>
  <c r="CY138" i="3"/>
  <c r="CZ138" i="3"/>
  <c r="DA138" i="3"/>
  <c r="CU139" i="3"/>
  <c r="CV139" i="3"/>
  <c r="CW139" i="3"/>
  <c r="CX139" i="3"/>
  <c r="CY139" i="3"/>
  <c r="CZ139" i="3"/>
  <c r="DA139" i="3"/>
  <c r="CU140" i="3"/>
  <c r="CV140" i="3"/>
  <c r="CW140" i="3"/>
  <c r="CX140" i="3"/>
  <c r="CY140" i="3"/>
  <c r="CZ140" i="3"/>
  <c r="DA140" i="3"/>
  <c r="CU141" i="3"/>
  <c r="CV141" i="3"/>
  <c r="CW141" i="3"/>
  <c r="CX141" i="3"/>
  <c r="CY141" i="3"/>
  <c r="CZ141" i="3"/>
  <c r="DA141" i="3"/>
  <c r="CU142" i="3"/>
  <c r="CV142" i="3"/>
  <c r="CW142" i="3"/>
  <c r="CX142" i="3"/>
  <c r="CY142" i="3"/>
  <c r="CZ142" i="3"/>
  <c r="DA142" i="3"/>
  <c r="CU143" i="3"/>
  <c r="CV143" i="3"/>
  <c r="CW143" i="3"/>
  <c r="CX143" i="3"/>
  <c r="CY143" i="3"/>
  <c r="CZ143" i="3"/>
  <c r="DA143" i="3"/>
  <c r="CU144" i="3"/>
  <c r="CV144" i="3"/>
  <c r="CW144" i="3"/>
  <c r="CX144" i="3"/>
  <c r="CY144" i="3"/>
  <c r="CZ144" i="3"/>
  <c r="DA144" i="3"/>
  <c r="DA5" i="3"/>
  <c r="CZ5" i="3"/>
  <c r="CY5" i="3"/>
  <c r="CX5" i="3"/>
  <c r="CX146" i="3" s="1"/>
  <c r="CX145" i="3" s="1"/>
  <c r="CW5" i="3"/>
  <c r="CV5" i="3"/>
  <c r="CU5" i="3"/>
  <c r="CU6" i="4"/>
  <c r="CV6" i="4"/>
  <c r="CW6" i="4"/>
  <c r="CX6" i="4"/>
  <c r="CY6" i="4"/>
  <c r="CZ6" i="4"/>
  <c r="DA6" i="4"/>
  <c r="CU7" i="4"/>
  <c r="CV7" i="4"/>
  <c r="CW7" i="4"/>
  <c r="CX7" i="4"/>
  <c r="CY7" i="4"/>
  <c r="CZ7" i="4"/>
  <c r="DA7" i="4"/>
  <c r="CU8" i="4"/>
  <c r="CV8" i="4"/>
  <c r="CW8" i="4"/>
  <c r="CX8" i="4"/>
  <c r="CY8" i="4"/>
  <c r="CZ8" i="4"/>
  <c r="DA8" i="4"/>
  <c r="CU9" i="4"/>
  <c r="CV9" i="4"/>
  <c r="CW9" i="4"/>
  <c r="CX9" i="4"/>
  <c r="CY9" i="4"/>
  <c r="CZ9" i="4"/>
  <c r="DA9" i="4"/>
  <c r="CU10" i="4"/>
  <c r="CV10" i="4"/>
  <c r="CW10" i="4"/>
  <c r="CX10" i="4"/>
  <c r="CY10" i="4"/>
  <c r="CZ10" i="4"/>
  <c r="DA10" i="4"/>
  <c r="CU11" i="4"/>
  <c r="CV11" i="4"/>
  <c r="CW11" i="4"/>
  <c r="CX11" i="4"/>
  <c r="CY11" i="4"/>
  <c r="CZ11" i="4"/>
  <c r="DA11" i="4"/>
  <c r="CU12" i="4"/>
  <c r="CV12" i="4"/>
  <c r="CW12" i="4"/>
  <c r="CX12" i="4"/>
  <c r="CY12" i="4"/>
  <c r="CZ12" i="4"/>
  <c r="DA12" i="4"/>
  <c r="CU13" i="4"/>
  <c r="CV13" i="4"/>
  <c r="CW13" i="4"/>
  <c r="CX13" i="4"/>
  <c r="CY13" i="4"/>
  <c r="CZ13" i="4"/>
  <c r="DA13" i="4"/>
  <c r="CU14" i="4"/>
  <c r="CV14" i="4"/>
  <c r="CW14" i="4"/>
  <c r="CX14" i="4"/>
  <c r="CY14" i="4"/>
  <c r="CZ14" i="4"/>
  <c r="DA14" i="4"/>
  <c r="CU15" i="4"/>
  <c r="CV15" i="4"/>
  <c r="CW15" i="4"/>
  <c r="CX15" i="4"/>
  <c r="CY15" i="4"/>
  <c r="CZ15" i="4"/>
  <c r="DA15" i="4"/>
  <c r="CU16" i="4"/>
  <c r="CV16" i="4"/>
  <c r="CW16" i="4"/>
  <c r="CX16" i="4"/>
  <c r="CY16" i="4"/>
  <c r="CZ16" i="4"/>
  <c r="DA16" i="4"/>
  <c r="CU17" i="4"/>
  <c r="CV17" i="4"/>
  <c r="CW17" i="4"/>
  <c r="CX17" i="4"/>
  <c r="CY17" i="4"/>
  <c r="CZ17" i="4"/>
  <c r="DA17" i="4"/>
  <c r="CU18" i="4"/>
  <c r="CV18" i="4"/>
  <c r="CW18" i="4"/>
  <c r="CX18" i="4"/>
  <c r="CY18" i="4"/>
  <c r="CZ18" i="4"/>
  <c r="DA18" i="4"/>
  <c r="CU19" i="4"/>
  <c r="CV19" i="4"/>
  <c r="CW19" i="4"/>
  <c r="CX19" i="4"/>
  <c r="CY19" i="4"/>
  <c r="CZ19" i="4"/>
  <c r="DA19" i="4"/>
  <c r="CU20" i="4"/>
  <c r="CV20" i="4"/>
  <c r="CW20" i="4"/>
  <c r="CX20" i="4"/>
  <c r="CY20" i="4"/>
  <c r="CZ20" i="4"/>
  <c r="DA20" i="4"/>
  <c r="CU21" i="4"/>
  <c r="CV21" i="4"/>
  <c r="CW21" i="4"/>
  <c r="CX21" i="4"/>
  <c r="CY21" i="4"/>
  <c r="CZ21" i="4"/>
  <c r="DA21" i="4"/>
  <c r="CU22" i="4"/>
  <c r="CV22" i="4"/>
  <c r="CW22" i="4"/>
  <c r="CX22" i="4"/>
  <c r="CY22" i="4"/>
  <c r="CZ22" i="4"/>
  <c r="DA22" i="4"/>
  <c r="CU23" i="4"/>
  <c r="CV23" i="4"/>
  <c r="CW23" i="4"/>
  <c r="CX23" i="4"/>
  <c r="CY23" i="4"/>
  <c r="CZ23" i="4"/>
  <c r="DA23" i="4"/>
  <c r="CU24" i="4"/>
  <c r="CV24" i="4"/>
  <c r="CW24" i="4"/>
  <c r="CX24" i="4"/>
  <c r="CY24" i="4"/>
  <c r="CZ24" i="4"/>
  <c r="DA24" i="4"/>
  <c r="CU25" i="4"/>
  <c r="CV25" i="4"/>
  <c r="CW25" i="4"/>
  <c r="CX25" i="4"/>
  <c r="CY25" i="4"/>
  <c r="CZ25" i="4"/>
  <c r="DA25" i="4"/>
  <c r="CU26" i="4"/>
  <c r="CV26" i="4"/>
  <c r="CW26" i="4"/>
  <c r="CX26" i="4"/>
  <c r="CY26" i="4"/>
  <c r="CZ26" i="4"/>
  <c r="DA26" i="4"/>
  <c r="CU27" i="4"/>
  <c r="CV27" i="4"/>
  <c r="CW27" i="4"/>
  <c r="CX27" i="4"/>
  <c r="CY27" i="4"/>
  <c r="CZ27" i="4"/>
  <c r="DA27" i="4"/>
  <c r="CU28" i="4"/>
  <c r="CV28" i="4"/>
  <c r="CW28" i="4"/>
  <c r="CX28" i="4"/>
  <c r="CY28" i="4"/>
  <c r="CZ28" i="4"/>
  <c r="DA28" i="4"/>
  <c r="CU29" i="4"/>
  <c r="CV29" i="4"/>
  <c r="CW29" i="4"/>
  <c r="CX29" i="4"/>
  <c r="CY29" i="4"/>
  <c r="CZ29" i="4"/>
  <c r="DA29" i="4"/>
  <c r="CU30" i="4"/>
  <c r="CV30" i="4"/>
  <c r="CW30" i="4"/>
  <c r="CX30" i="4"/>
  <c r="CY30" i="4"/>
  <c r="CZ30" i="4"/>
  <c r="DA30" i="4"/>
  <c r="CU31" i="4"/>
  <c r="CV31" i="4"/>
  <c r="CW31" i="4"/>
  <c r="CX31" i="4"/>
  <c r="CY31" i="4"/>
  <c r="CZ31" i="4"/>
  <c r="DA31" i="4"/>
  <c r="CU32" i="4"/>
  <c r="CV32" i="4"/>
  <c r="CW32" i="4"/>
  <c r="CX32" i="4"/>
  <c r="CY32" i="4"/>
  <c r="CZ32" i="4"/>
  <c r="DA32" i="4"/>
  <c r="CU33" i="4"/>
  <c r="CV33" i="4"/>
  <c r="CW33" i="4"/>
  <c r="CX33" i="4"/>
  <c r="CY33" i="4"/>
  <c r="CZ33" i="4"/>
  <c r="DA33" i="4"/>
  <c r="CU34" i="4"/>
  <c r="CV34" i="4"/>
  <c r="CW34" i="4"/>
  <c r="CX34" i="4"/>
  <c r="CY34" i="4"/>
  <c r="CZ34" i="4"/>
  <c r="DA34" i="4"/>
  <c r="CU35" i="4"/>
  <c r="CV35" i="4"/>
  <c r="CW35" i="4"/>
  <c r="CX35" i="4"/>
  <c r="CY35" i="4"/>
  <c r="CZ35" i="4"/>
  <c r="DA35" i="4"/>
  <c r="CU36" i="4"/>
  <c r="CV36" i="4"/>
  <c r="CW36" i="4"/>
  <c r="CX36" i="4"/>
  <c r="CY36" i="4"/>
  <c r="CZ36" i="4"/>
  <c r="DA36" i="4"/>
  <c r="CU37" i="4"/>
  <c r="CV37" i="4"/>
  <c r="CW37" i="4"/>
  <c r="CX37" i="4"/>
  <c r="CY37" i="4"/>
  <c r="CZ37" i="4"/>
  <c r="DA37" i="4"/>
  <c r="CU38" i="4"/>
  <c r="CV38" i="4"/>
  <c r="CW38" i="4"/>
  <c r="CX38" i="4"/>
  <c r="CY38" i="4"/>
  <c r="CZ38" i="4"/>
  <c r="DA38" i="4"/>
  <c r="CU39" i="4"/>
  <c r="CV39" i="4"/>
  <c r="CW39" i="4"/>
  <c r="CX39" i="4"/>
  <c r="CY39" i="4"/>
  <c r="CZ39" i="4"/>
  <c r="DA39" i="4"/>
  <c r="CU40" i="4"/>
  <c r="CV40" i="4"/>
  <c r="CW40" i="4"/>
  <c r="CX40" i="4"/>
  <c r="CY40" i="4"/>
  <c r="CZ40" i="4"/>
  <c r="DA40" i="4"/>
  <c r="CU41" i="4"/>
  <c r="CV41" i="4"/>
  <c r="CW41" i="4"/>
  <c r="CX41" i="4"/>
  <c r="CY41" i="4"/>
  <c r="CZ41" i="4"/>
  <c r="DA41" i="4"/>
  <c r="CU42" i="4"/>
  <c r="CV42" i="4"/>
  <c r="CW42" i="4"/>
  <c r="CX42" i="4"/>
  <c r="CY42" i="4"/>
  <c r="CZ42" i="4"/>
  <c r="DA42" i="4"/>
  <c r="CU43" i="4"/>
  <c r="CV43" i="4"/>
  <c r="CW43" i="4"/>
  <c r="CX43" i="4"/>
  <c r="CY43" i="4"/>
  <c r="CZ43" i="4"/>
  <c r="DA43" i="4"/>
  <c r="CU44" i="4"/>
  <c r="CV44" i="4"/>
  <c r="CW44" i="4"/>
  <c r="CX44" i="4"/>
  <c r="CY44" i="4"/>
  <c r="CZ44" i="4"/>
  <c r="DA44" i="4"/>
  <c r="CU45" i="4"/>
  <c r="CV45" i="4"/>
  <c r="CW45" i="4"/>
  <c r="CX45" i="4"/>
  <c r="CY45" i="4"/>
  <c r="CZ45" i="4"/>
  <c r="DA45" i="4"/>
  <c r="CU46" i="4"/>
  <c r="CV46" i="4"/>
  <c r="CW46" i="4"/>
  <c r="CX46" i="4"/>
  <c r="CY46" i="4"/>
  <c r="CZ46" i="4"/>
  <c r="DA46" i="4"/>
  <c r="CU47" i="4"/>
  <c r="CV47" i="4"/>
  <c r="CW47" i="4"/>
  <c r="CX47" i="4"/>
  <c r="CY47" i="4"/>
  <c r="CZ47" i="4"/>
  <c r="DA47" i="4"/>
  <c r="CU48" i="4"/>
  <c r="CV48" i="4"/>
  <c r="CW48" i="4"/>
  <c r="CX48" i="4"/>
  <c r="CY48" i="4"/>
  <c r="CZ48" i="4"/>
  <c r="DA48" i="4"/>
  <c r="CU49" i="4"/>
  <c r="CV49" i="4"/>
  <c r="CW49" i="4"/>
  <c r="CX49" i="4"/>
  <c r="CY49" i="4"/>
  <c r="CZ49" i="4"/>
  <c r="DA49" i="4"/>
  <c r="CU50" i="4"/>
  <c r="CV50" i="4"/>
  <c r="CW50" i="4"/>
  <c r="CX50" i="4"/>
  <c r="CY50" i="4"/>
  <c r="CZ50" i="4"/>
  <c r="DA50" i="4"/>
  <c r="CU51" i="4"/>
  <c r="CV51" i="4"/>
  <c r="CW51" i="4"/>
  <c r="CX51" i="4"/>
  <c r="CY51" i="4"/>
  <c r="CZ51" i="4"/>
  <c r="DA51" i="4"/>
  <c r="CU52" i="4"/>
  <c r="CV52" i="4"/>
  <c r="CW52" i="4"/>
  <c r="CX52" i="4"/>
  <c r="CY52" i="4"/>
  <c r="CZ52" i="4"/>
  <c r="DA52" i="4"/>
  <c r="CU53" i="4"/>
  <c r="CV53" i="4"/>
  <c r="CW53" i="4"/>
  <c r="CX53" i="4"/>
  <c r="CY53" i="4"/>
  <c r="CZ53" i="4"/>
  <c r="DA53" i="4"/>
  <c r="CU54" i="4"/>
  <c r="CV54" i="4"/>
  <c r="CW54" i="4"/>
  <c r="CX54" i="4"/>
  <c r="CY54" i="4"/>
  <c r="CZ54" i="4"/>
  <c r="DA54" i="4"/>
  <c r="CU55" i="4"/>
  <c r="CV55" i="4"/>
  <c r="CW55" i="4"/>
  <c r="CX55" i="4"/>
  <c r="CY55" i="4"/>
  <c r="CZ55" i="4"/>
  <c r="DA55" i="4"/>
  <c r="CU56" i="4"/>
  <c r="CV56" i="4"/>
  <c r="CW56" i="4"/>
  <c r="CX56" i="4"/>
  <c r="CY56" i="4"/>
  <c r="CZ56" i="4"/>
  <c r="DA56" i="4"/>
  <c r="CU57" i="4"/>
  <c r="CV57" i="4"/>
  <c r="CW57" i="4"/>
  <c r="CX57" i="4"/>
  <c r="CY57" i="4"/>
  <c r="CZ57" i="4"/>
  <c r="DA57" i="4"/>
  <c r="CU58" i="4"/>
  <c r="CV58" i="4"/>
  <c r="CW58" i="4"/>
  <c r="CX58" i="4"/>
  <c r="CY58" i="4"/>
  <c r="CZ58" i="4"/>
  <c r="DA58" i="4"/>
  <c r="CU59" i="4"/>
  <c r="CV59" i="4"/>
  <c r="CW59" i="4"/>
  <c r="CX59" i="4"/>
  <c r="CY59" i="4"/>
  <c r="CZ59" i="4"/>
  <c r="DA59" i="4"/>
  <c r="CU60" i="4"/>
  <c r="CV60" i="4"/>
  <c r="CW60" i="4"/>
  <c r="CX60" i="4"/>
  <c r="CY60" i="4"/>
  <c r="CZ60" i="4"/>
  <c r="DA60" i="4"/>
  <c r="CU61" i="4"/>
  <c r="CV61" i="4"/>
  <c r="CW61" i="4"/>
  <c r="CX61" i="4"/>
  <c r="CY61" i="4"/>
  <c r="CZ61" i="4"/>
  <c r="DA61" i="4"/>
  <c r="CU62" i="4"/>
  <c r="CV62" i="4"/>
  <c r="CW62" i="4"/>
  <c r="CX62" i="4"/>
  <c r="CY62" i="4"/>
  <c r="CZ62" i="4"/>
  <c r="DA62" i="4"/>
  <c r="CU63" i="4"/>
  <c r="CV63" i="4"/>
  <c r="CW63" i="4"/>
  <c r="CX63" i="4"/>
  <c r="CY63" i="4"/>
  <c r="CZ63" i="4"/>
  <c r="DA63" i="4"/>
  <c r="CU64" i="4"/>
  <c r="CV64" i="4"/>
  <c r="CW64" i="4"/>
  <c r="CX64" i="4"/>
  <c r="CY64" i="4"/>
  <c r="CZ64" i="4"/>
  <c r="DA64" i="4"/>
  <c r="CU65" i="4"/>
  <c r="CV65" i="4"/>
  <c r="CW65" i="4"/>
  <c r="CX65" i="4"/>
  <c r="CY65" i="4"/>
  <c r="CZ65" i="4"/>
  <c r="DA65" i="4"/>
  <c r="CU66" i="4"/>
  <c r="CV66" i="4"/>
  <c r="CW66" i="4"/>
  <c r="CX66" i="4"/>
  <c r="CY66" i="4"/>
  <c r="CZ66" i="4"/>
  <c r="DA66" i="4"/>
  <c r="CU67" i="4"/>
  <c r="CV67" i="4"/>
  <c r="CW67" i="4"/>
  <c r="CX67" i="4"/>
  <c r="CY67" i="4"/>
  <c r="CZ67" i="4"/>
  <c r="DA67" i="4"/>
  <c r="CU68" i="4"/>
  <c r="CV68" i="4"/>
  <c r="CW68" i="4"/>
  <c r="CX68" i="4"/>
  <c r="CY68" i="4"/>
  <c r="CZ68" i="4"/>
  <c r="DA68" i="4"/>
  <c r="CU69" i="4"/>
  <c r="CV69" i="4"/>
  <c r="CW69" i="4"/>
  <c r="CX69" i="4"/>
  <c r="CY69" i="4"/>
  <c r="CZ69" i="4"/>
  <c r="DA69" i="4"/>
  <c r="CU70" i="4"/>
  <c r="CV70" i="4"/>
  <c r="CW70" i="4"/>
  <c r="CX70" i="4"/>
  <c r="CY70" i="4"/>
  <c r="CZ70" i="4"/>
  <c r="DA70" i="4"/>
  <c r="CU71" i="4"/>
  <c r="CV71" i="4"/>
  <c r="CW71" i="4"/>
  <c r="CX71" i="4"/>
  <c r="CY71" i="4"/>
  <c r="CZ71" i="4"/>
  <c r="DA71" i="4"/>
  <c r="CU72" i="4"/>
  <c r="CV72" i="4"/>
  <c r="CW72" i="4"/>
  <c r="CX72" i="4"/>
  <c r="CY72" i="4"/>
  <c r="CZ72" i="4"/>
  <c r="DA72" i="4"/>
  <c r="CU73" i="4"/>
  <c r="CV73" i="4"/>
  <c r="CW73" i="4"/>
  <c r="CX73" i="4"/>
  <c r="CY73" i="4"/>
  <c r="CZ73" i="4"/>
  <c r="DA73" i="4"/>
  <c r="CU74" i="4"/>
  <c r="CV74" i="4"/>
  <c r="CW74" i="4"/>
  <c r="CX74" i="4"/>
  <c r="CY74" i="4"/>
  <c r="CZ74" i="4"/>
  <c r="DA74" i="4"/>
  <c r="CU75" i="4"/>
  <c r="CV75" i="4"/>
  <c r="CW75" i="4"/>
  <c r="CX75" i="4"/>
  <c r="CY75" i="4"/>
  <c r="CZ75" i="4"/>
  <c r="DA75" i="4"/>
  <c r="CU76" i="4"/>
  <c r="CV76" i="4"/>
  <c r="CW76" i="4"/>
  <c r="CX76" i="4"/>
  <c r="CY76" i="4"/>
  <c r="CZ76" i="4"/>
  <c r="DA76" i="4"/>
  <c r="CU77" i="4"/>
  <c r="CV77" i="4"/>
  <c r="CW77" i="4"/>
  <c r="CX77" i="4"/>
  <c r="CY77" i="4"/>
  <c r="CZ77" i="4"/>
  <c r="DA77" i="4"/>
  <c r="CU78" i="4"/>
  <c r="CV78" i="4"/>
  <c r="CW78" i="4"/>
  <c r="CX78" i="4"/>
  <c r="CY78" i="4"/>
  <c r="CZ78" i="4"/>
  <c r="DA78" i="4"/>
  <c r="CU79" i="4"/>
  <c r="CV79" i="4"/>
  <c r="CW79" i="4"/>
  <c r="CX79" i="4"/>
  <c r="CY79" i="4"/>
  <c r="CZ79" i="4"/>
  <c r="DA79" i="4"/>
  <c r="CU80" i="4"/>
  <c r="CV80" i="4"/>
  <c r="CW80" i="4"/>
  <c r="CX80" i="4"/>
  <c r="CY80" i="4"/>
  <c r="CZ80" i="4"/>
  <c r="DA80" i="4"/>
  <c r="CU81" i="4"/>
  <c r="CV81" i="4"/>
  <c r="CW81" i="4"/>
  <c r="CX81" i="4"/>
  <c r="CY81" i="4"/>
  <c r="CZ81" i="4"/>
  <c r="DA81" i="4"/>
  <c r="CU82" i="4"/>
  <c r="CV82" i="4"/>
  <c r="CW82" i="4"/>
  <c r="CX82" i="4"/>
  <c r="CY82" i="4"/>
  <c r="CZ82" i="4"/>
  <c r="DA82" i="4"/>
  <c r="CU83" i="4"/>
  <c r="CV83" i="4"/>
  <c r="CW83" i="4"/>
  <c r="CX83" i="4"/>
  <c r="CY83" i="4"/>
  <c r="CZ83" i="4"/>
  <c r="DA83" i="4"/>
  <c r="CU84" i="4"/>
  <c r="CV84" i="4"/>
  <c r="CW84" i="4"/>
  <c r="CX84" i="4"/>
  <c r="CY84" i="4"/>
  <c r="CZ84" i="4"/>
  <c r="DA84" i="4"/>
  <c r="CU85" i="4"/>
  <c r="CV85" i="4"/>
  <c r="CW85" i="4"/>
  <c r="CX85" i="4"/>
  <c r="CY85" i="4"/>
  <c r="CZ85" i="4"/>
  <c r="DA85" i="4"/>
  <c r="CU86" i="4"/>
  <c r="CV86" i="4"/>
  <c r="CW86" i="4"/>
  <c r="CX86" i="4"/>
  <c r="CY86" i="4"/>
  <c r="CZ86" i="4"/>
  <c r="DA86" i="4"/>
  <c r="CU87" i="4"/>
  <c r="CV87" i="4"/>
  <c r="CW87" i="4"/>
  <c r="CX87" i="4"/>
  <c r="CY87" i="4"/>
  <c r="CZ87" i="4"/>
  <c r="DA87" i="4"/>
  <c r="CU88" i="4"/>
  <c r="CV88" i="4"/>
  <c r="CW88" i="4"/>
  <c r="CX88" i="4"/>
  <c r="CY88" i="4"/>
  <c r="CZ88" i="4"/>
  <c r="DA88" i="4"/>
  <c r="CU89" i="4"/>
  <c r="CV89" i="4"/>
  <c r="CW89" i="4"/>
  <c r="CX89" i="4"/>
  <c r="CY89" i="4"/>
  <c r="CZ89" i="4"/>
  <c r="DA89" i="4"/>
  <c r="CU90" i="4"/>
  <c r="CV90" i="4"/>
  <c r="CW90" i="4"/>
  <c r="CX90" i="4"/>
  <c r="CY90" i="4"/>
  <c r="CZ90" i="4"/>
  <c r="DA90" i="4"/>
  <c r="CU91" i="4"/>
  <c r="CV91" i="4"/>
  <c r="CW91" i="4"/>
  <c r="CX91" i="4"/>
  <c r="CY91" i="4"/>
  <c r="CZ91" i="4"/>
  <c r="DA91" i="4"/>
  <c r="CU92" i="4"/>
  <c r="CV92" i="4"/>
  <c r="CW92" i="4"/>
  <c r="CX92" i="4"/>
  <c r="CY92" i="4"/>
  <c r="CZ92" i="4"/>
  <c r="DA92" i="4"/>
  <c r="CU93" i="4"/>
  <c r="CV93" i="4"/>
  <c r="CW93" i="4"/>
  <c r="CX93" i="4"/>
  <c r="CY93" i="4"/>
  <c r="CZ93" i="4"/>
  <c r="DA93" i="4"/>
  <c r="CU94" i="4"/>
  <c r="CV94" i="4"/>
  <c r="CW94" i="4"/>
  <c r="CX94" i="4"/>
  <c r="CY94" i="4"/>
  <c r="CZ94" i="4"/>
  <c r="DA94" i="4"/>
  <c r="CU95" i="4"/>
  <c r="CV95" i="4"/>
  <c r="CW95" i="4"/>
  <c r="CX95" i="4"/>
  <c r="CY95" i="4"/>
  <c r="CZ95" i="4"/>
  <c r="DA95" i="4"/>
  <c r="CU96" i="4"/>
  <c r="CV96" i="4"/>
  <c r="CW96" i="4"/>
  <c r="CX96" i="4"/>
  <c r="CY96" i="4"/>
  <c r="CZ96" i="4"/>
  <c r="DA96" i="4"/>
  <c r="CU97" i="4"/>
  <c r="CV97" i="4"/>
  <c r="CW97" i="4"/>
  <c r="CX97" i="4"/>
  <c r="CY97" i="4"/>
  <c r="CZ97" i="4"/>
  <c r="DA97" i="4"/>
  <c r="CU98" i="4"/>
  <c r="CV98" i="4"/>
  <c r="CW98" i="4"/>
  <c r="CX98" i="4"/>
  <c r="CY98" i="4"/>
  <c r="CZ98" i="4"/>
  <c r="DA98" i="4"/>
  <c r="CU99" i="4"/>
  <c r="CV99" i="4"/>
  <c r="CW99" i="4"/>
  <c r="CX99" i="4"/>
  <c r="CY99" i="4"/>
  <c r="CZ99" i="4"/>
  <c r="DA99" i="4"/>
  <c r="CU100" i="4"/>
  <c r="CV100" i="4"/>
  <c r="CW100" i="4"/>
  <c r="CX100" i="4"/>
  <c r="CY100" i="4"/>
  <c r="CZ100" i="4"/>
  <c r="DA100" i="4"/>
  <c r="CU101" i="4"/>
  <c r="CV101" i="4"/>
  <c r="CW101" i="4"/>
  <c r="CX101" i="4"/>
  <c r="CY101" i="4"/>
  <c r="CZ101" i="4"/>
  <c r="DA101" i="4"/>
  <c r="CU102" i="4"/>
  <c r="CV102" i="4"/>
  <c r="CW102" i="4"/>
  <c r="CX102" i="4"/>
  <c r="CY102" i="4"/>
  <c r="CZ102" i="4"/>
  <c r="DA102" i="4"/>
  <c r="CU103" i="4"/>
  <c r="CV103" i="4"/>
  <c r="CW103" i="4"/>
  <c r="CX103" i="4"/>
  <c r="CY103" i="4"/>
  <c r="CZ103" i="4"/>
  <c r="DA103" i="4"/>
  <c r="CU104" i="4"/>
  <c r="CV104" i="4"/>
  <c r="CW104" i="4"/>
  <c r="CX104" i="4"/>
  <c r="CY104" i="4"/>
  <c r="CZ104" i="4"/>
  <c r="DA104" i="4"/>
  <c r="CU105" i="4"/>
  <c r="CV105" i="4"/>
  <c r="CW105" i="4"/>
  <c r="CX105" i="4"/>
  <c r="CY105" i="4"/>
  <c r="CZ105" i="4"/>
  <c r="DA105" i="4"/>
  <c r="CU106" i="4"/>
  <c r="CV106" i="4"/>
  <c r="CW106" i="4"/>
  <c r="CX106" i="4"/>
  <c r="CY106" i="4"/>
  <c r="CZ106" i="4"/>
  <c r="DA106" i="4"/>
  <c r="CU107" i="4"/>
  <c r="CV107" i="4"/>
  <c r="CW107" i="4"/>
  <c r="CX107" i="4"/>
  <c r="CY107" i="4"/>
  <c r="CZ107" i="4"/>
  <c r="DA107" i="4"/>
  <c r="CU108" i="4"/>
  <c r="CV108" i="4"/>
  <c r="CW108" i="4"/>
  <c r="CX108" i="4"/>
  <c r="CY108" i="4"/>
  <c r="CZ108" i="4"/>
  <c r="DA108" i="4"/>
  <c r="CU109" i="4"/>
  <c r="CV109" i="4"/>
  <c r="CW109" i="4"/>
  <c r="CX109" i="4"/>
  <c r="CY109" i="4"/>
  <c r="CZ109" i="4"/>
  <c r="DA109" i="4"/>
  <c r="CU110" i="4"/>
  <c r="CV110" i="4"/>
  <c r="CW110" i="4"/>
  <c r="CX110" i="4"/>
  <c r="CY110" i="4"/>
  <c r="CZ110" i="4"/>
  <c r="DA110" i="4"/>
  <c r="CU111" i="4"/>
  <c r="CV111" i="4"/>
  <c r="CW111" i="4"/>
  <c r="CX111" i="4"/>
  <c r="CY111" i="4"/>
  <c r="CZ111" i="4"/>
  <c r="DA111" i="4"/>
  <c r="CU112" i="4"/>
  <c r="CV112" i="4"/>
  <c r="CW112" i="4"/>
  <c r="CX112" i="4"/>
  <c r="CY112" i="4"/>
  <c r="CZ112" i="4"/>
  <c r="DA112" i="4"/>
  <c r="CU113" i="4"/>
  <c r="CV113" i="4"/>
  <c r="CW113" i="4"/>
  <c r="CX113" i="4"/>
  <c r="CY113" i="4"/>
  <c r="CZ113" i="4"/>
  <c r="DA113" i="4"/>
  <c r="CU114" i="4"/>
  <c r="CV114" i="4"/>
  <c r="CW114" i="4"/>
  <c r="CX114" i="4"/>
  <c r="CY114" i="4"/>
  <c r="CZ114" i="4"/>
  <c r="DA114" i="4"/>
  <c r="CU115" i="4"/>
  <c r="CV115" i="4"/>
  <c r="CW115" i="4"/>
  <c r="CX115" i="4"/>
  <c r="CY115" i="4"/>
  <c r="CZ115" i="4"/>
  <c r="DA115" i="4"/>
  <c r="CU116" i="4"/>
  <c r="CV116" i="4"/>
  <c r="CW116" i="4"/>
  <c r="CX116" i="4"/>
  <c r="CY116" i="4"/>
  <c r="CZ116" i="4"/>
  <c r="DA116" i="4"/>
  <c r="CU117" i="4"/>
  <c r="CV117" i="4"/>
  <c r="CW117" i="4"/>
  <c r="CX117" i="4"/>
  <c r="CY117" i="4"/>
  <c r="CZ117" i="4"/>
  <c r="DA117" i="4"/>
  <c r="CU118" i="4"/>
  <c r="CV118" i="4"/>
  <c r="CW118" i="4"/>
  <c r="CX118" i="4"/>
  <c r="CY118" i="4"/>
  <c r="CZ118" i="4"/>
  <c r="DA118" i="4"/>
  <c r="CU119" i="4"/>
  <c r="CV119" i="4"/>
  <c r="CW119" i="4"/>
  <c r="CX119" i="4"/>
  <c r="CY119" i="4"/>
  <c r="CZ119" i="4"/>
  <c r="DA119" i="4"/>
  <c r="CU120" i="4"/>
  <c r="CV120" i="4"/>
  <c r="CW120" i="4"/>
  <c r="CX120" i="4"/>
  <c r="CY120" i="4"/>
  <c r="CZ120" i="4"/>
  <c r="DA120" i="4"/>
  <c r="CU121" i="4"/>
  <c r="CV121" i="4"/>
  <c r="CW121" i="4"/>
  <c r="CX121" i="4"/>
  <c r="CY121" i="4"/>
  <c r="CZ121" i="4"/>
  <c r="DA121" i="4"/>
  <c r="CU122" i="4"/>
  <c r="CV122" i="4"/>
  <c r="CW122" i="4"/>
  <c r="CX122" i="4"/>
  <c r="CY122" i="4"/>
  <c r="CZ122" i="4"/>
  <c r="DA122" i="4"/>
  <c r="CU123" i="4"/>
  <c r="CV123" i="4"/>
  <c r="CW123" i="4"/>
  <c r="CX123" i="4"/>
  <c r="CY123" i="4"/>
  <c r="CZ123" i="4"/>
  <c r="DA123" i="4"/>
  <c r="CU124" i="4"/>
  <c r="CV124" i="4"/>
  <c r="CW124" i="4"/>
  <c r="CX124" i="4"/>
  <c r="CY124" i="4"/>
  <c r="CZ124" i="4"/>
  <c r="DA124" i="4"/>
  <c r="CU125" i="4"/>
  <c r="CV125" i="4"/>
  <c r="CW125" i="4"/>
  <c r="CX125" i="4"/>
  <c r="CY125" i="4"/>
  <c r="CZ125" i="4"/>
  <c r="DA125" i="4"/>
  <c r="CU126" i="4"/>
  <c r="CV126" i="4"/>
  <c r="CW126" i="4"/>
  <c r="CX126" i="4"/>
  <c r="CY126" i="4"/>
  <c r="CZ126" i="4"/>
  <c r="DA126" i="4"/>
  <c r="CU127" i="4"/>
  <c r="CV127" i="4"/>
  <c r="CW127" i="4"/>
  <c r="CX127" i="4"/>
  <c r="CY127" i="4"/>
  <c r="CZ127" i="4"/>
  <c r="DA127" i="4"/>
  <c r="CU128" i="4"/>
  <c r="CV128" i="4"/>
  <c r="CW128" i="4"/>
  <c r="CX128" i="4"/>
  <c r="CY128" i="4"/>
  <c r="CZ128" i="4"/>
  <c r="DA128" i="4"/>
  <c r="CU129" i="4"/>
  <c r="CV129" i="4"/>
  <c r="CW129" i="4"/>
  <c r="CX129" i="4"/>
  <c r="CY129" i="4"/>
  <c r="CZ129" i="4"/>
  <c r="DA129" i="4"/>
  <c r="CU130" i="4"/>
  <c r="CV130" i="4"/>
  <c r="CW130" i="4"/>
  <c r="CX130" i="4"/>
  <c r="CY130" i="4"/>
  <c r="CZ130" i="4"/>
  <c r="DA130" i="4"/>
  <c r="CU131" i="4"/>
  <c r="CV131" i="4"/>
  <c r="CW131" i="4"/>
  <c r="CX131" i="4"/>
  <c r="CY131" i="4"/>
  <c r="CZ131" i="4"/>
  <c r="DA131" i="4"/>
  <c r="CU132" i="4"/>
  <c r="CV132" i="4"/>
  <c r="CW132" i="4"/>
  <c r="CX132" i="4"/>
  <c r="CY132" i="4"/>
  <c r="CZ132" i="4"/>
  <c r="DA132" i="4"/>
  <c r="CU133" i="4"/>
  <c r="CV133" i="4"/>
  <c r="CW133" i="4"/>
  <c r="CX133" i="4"/>
  <c r="CY133" i="4"/>
  <c r="CZ133" i="4"/>
  <c r="DA133" i="4"/>
  <c r="CU134" i="4"/>
  <c r="CV134" i="4"/>
  <c r="CW134" i="4"/>
  <c r="CX134" i="4"/>
  <c r="CY134" i="4"/>
  <c r="CZ134" i="4"/>
  <c r="DA134" i="4"/>
  <c r="CU135" i="4"/>
  <c r="CV135" i="4"/>
  <c r="CW135" i="4"/>
  <c r="CX135" i="4"/>
  <c r="CY135" i="4"/>
  <c r="CZ135" i="4"/>
  <c r="DA135" i="4"/>
  <c r="CU136" i="4"/>
  <c r="CV136" i="4"/>
  <c r="CW136" i="4"/>
  <c r="CX136" i="4"/>
  <c r="CY136" i="4"/>
  <c r="CZ136" i="4"/>
  <c r="DA136" i="4"/>
  <c r="CU137" i="4"/>
  <c r="CV137" i="4"/>
  <c r="CW137" i="4"/>
  <c r="CX137" i="4"/>
  <c r="CY137" i="4"/>
  <c r="CZ137" i="4"/>
  <c r="DA137" i="4"/>
  <c r="CU138" i="4"/>
  <c r="CV138" i="4"/>
  <c r="CW138" i="4"/>
  <c r="CX138" i="4"/>
  <c r="CY138" i="4"/>
  <c r="CZ138" i="4"/>
  <c r="DA138" i="4"/>
  <c r="CU139" i="4"/>
  <c r="CV139" i="4"/>
  <c r="CW139" i="4"/>
  <c r="CX139" i="4"/>
  <c r="CY139" i="4"/>
  <c r="CZ139" i="4"/>
  <c r="DA139" i="4"/>
  <c r="CU140" i="4"/>
  <c r="CV140" i="4"/>
  <c r="CW140" i="4"/>
  <c r="CX140" i="4"/>
  <c r="CY140" i="4"/>
  <c r="CZ140" i="4"/>
  <c r="DA140" i="4"/>
  <c r="CU141" i="4"/>
  <c r="CV141" i="4"/>
  <c r="CW141" i="4"/>
  <c r="CX141" i="4"/>
  <c r="CY141" i="4"/>
  <c r="CZ141" i="4"/>
  <c r="DA141" i="4"/>
  <c r="CU142" i="4"/>
  <c r="CV142" i="4"/>
  <c r="CW142" i="4"/>
  <c r="CX142" i="4"/>
  <c r="CY142" i="4"/>
  <c r="CZ142" i="4"/>
  <c r="DA142" i="4"/>
  <c r="CU143" i="4"/>
  <c r="CV143" i="4"/>
  <c r="CW143" i="4"/>
  <c r="CX143" i="4"/>
  <c r="CY143" i="4"/>
  <c r="CZ143" i="4"/>
  <c r="DA143" i="4"/>
  <c r="CU144" i="4"/>
  <c r="CV144" i="4"/>
  <c r="CW144" i="4"/>
  <c r="CX144" i="4"/>
  <c r="CY144" i="4"/>
  <c r="CZ144" i="4"/>
  <c r="DA144" i="4"/>
  <c r="DA5" i="4"/>
  <c r="CZ5" i="4"/>
  <c r="CY5" i="4"/>
  <c r="CX5" i="4"/>
  <c r="CX146" i="4" s="1"/>
  <c r="CX145" i="4" s="1"/>
  <c r="CW5" i="4"/>
  <c r="CV5" i="4"/>
  <c r="CU5" i="4"/>
  <c r="CU6" i="5"/>
  <c r="CV6" i="5"/>
  <c r="CW6" i="5"/>
  <c r="CX6" i="5"/>
  <c r="CY6" i="5"/>
  <c r="CZ6" i="5"/>
  <c r="DA6" i="5"/>
  <c r="CU7" i="5"/>
  <c r="CV7" i="5"/>
  <c r="CW7" i="5"/>
  <c r="CX7" i="5"/>
  <c r="CY7" i="5"/>
  <c r="CZ7" i="5"/>
  <c r="DA7" i="5"/>
  <c r="CU8" i="5"/>
  <c r="CV8" i="5"/>
  <c r="CW8" i="5"/>
  <c r="CX8" i="5"/>
  <c r="CY8" i="5"/>
  <c r="CZ8" i="5"/>
  <c r="DA8" i="5"/>
  <c r="CU9" i="5"/>
  <c r="CV9" i="5"/>
  <c r="CW9" i="5"/>
  <c r="CX9" i="5"/>
  <c r="CY9" i="5"/>
  <c r="CZ9" i="5"/>
  <c r="DA9" i="5"/>
  <c r="CU10" i="5"/>
  <c r="CV10" i="5"/>
  <c r="CW10" i="5"/>
  <c r="CX10" i="5"/>
  <c r="CY10" i="5"/>
  <c r="CZ10" i="5"/>
  <c r="DA10" i="5"/>
  <c r="CU11" i="5"/>
  <c r="CV11" i="5"/>
  <c r="CW11" i="5"/>
  <c r="CX11" i="5"/>
  <c r="CY11" i="5"/>
  <c r="CZ11" i="5"/>
  <c r="DA11" i="5"/>
  <c r="CU12" i="5"/>
  <c r="CV12" i="5"/>
  <c r="CW12" i="5"/>
  <c r="CX12" i="5"/>
  <c r="CY12" i="5"/>
  <c r="CZ12" i="5"/>
  <c r="DA12" i="5"/>
  <c r="CU13" i="5"/>
  <c r="CV13" i="5"/>
  <c r="CW13" i="5"/>
  <c r="CX13" i="5"/>
  <c r="CY13" i="5"/>
  <c r="CZ13" i="5"/>
  <c r="DA13" i="5"/>
  <c r="CU14" i="5"/>
  <c r="CV14" i="5"/>
  <c r="CW14" i="5"/>
  <c r="CX14" i="5"/>
  <c r="CY14" i="5"/>
  <c r="CZ14" i="5"/>
  <c r="DA14" i="5"/>
  <c r="CU15" i="5"/>
  <c r="CV15" i="5"/>
  <c r="CW15" i="5"/>
  <c r="CX15" i="5"/>
  <c r="CY15" i="5"/>
  <c r="CZ15" i="5"/>
  <c r="DA15" i="5"/>
  <c r="CU16" i="5"/>
  <c r="CV16" i="5"/>
  <c r="CW16" i="5"/>
  <c r="CX16" i="5"/>
  <c r="CY16" i="5"/>
  <c r="CZ16" i="5"/>
  <c r="DA16" i="5"/>
  <c r="CU17" i="5"/>
  <c r="CV17" i="5"/>
  <c r="CW17" i="5"/>
  <c r="CX17" i="5"/>
  <c r="CY17" i="5"/>
  <c r="CZ17" i="5"/>
  <c r="DA17" i="5"/>
  <c r="CU18" i="5"/>
  <c r="CV18" i="5"/>
  <c r="CW18" i="5"/>
  <c r="CX18" i="5"/>
  <c r="CY18" i="5"/>
  <c r="CZ18" i="5"/>
  <c r="DA18" i="5"/>
  <c r="CU19" i="5"/>
  <c r="CV19" i="5"/>
  <c r="CW19" i="5"/>
  <c r="CX19" i="5"/>
  <c r="CY19" i="5"/>
  <c r="CZ19" i="5"/>
  <c r="DA19" i="5"/>
  <c r="CU20" i="5"/>
  <c r="CV20" i="5"/>
  <c r="CW20" i="5"/>
  <c r="CX20" i="5"/>
  <c r="CY20" i="5"/>
  <c r="CZ20" i="5"/>
  <c r="DA20" i="5"/>
  <c r="CU21" i="5"/>
  <c r="CV21" i="5"/>
  <c r="CW21" i="5"/>
  <c r="CX21" i="5"/>
  <c r="CY21" i="5"/>
  <c r="CZ21" i="5"/>
  <c r="DA21" i="5"/>
  <c r="CU22" i="5"/>
  <c r="CV22" i="5"/>
  <c r="CW22" i="5"/>
  <c r="CX22" i="5"/>
  <c r="CY22" i="5"/>
  <c r="CZ22" i="5"/>
  <c r="DA22" i="5"/>
  <c r="CU23" i="5"/>
  <c r="CV23" i="5"/>
  <c r="CW23" i="5"/>
  <c r="CX23" i="5"/>
  <c r="CY23" i="5"/>
  <c r="CZ23" i="5"/>
  <c r="DA23" i="5"/>
  <c r="CU24" i="5"/>
  <c r="CV24" i="5"/>
  <c r="CW24" i="5"/>
  <c r="CX24" i="5"/>
  <c r="CY24" i="5"/>
  <c r="CZ24" i="5"/>
  <c r="DA24" i="5"/>
  <c r="CU25" i="5"/>
  <c r="CV25" i="5"/>
  <c r="CW25" i="5"/>
  <c r="CX25" i="5"/>
  <c r="CY25" i="5"/>
  <c r="CZ25" i="5"/>
  <c r="DA25" i="5"/>
  <c r="CU26" i="5"/>
  <c r="CV26" i="5"/>
  <c r="CW26" i="5"/>
  <c r="CX26" i="5"/>
  <c r="CY26" i="5"/>
  <c r="CZ26" i="5"/>
  <c r="DA26" i="5"/>
  <c r="CU27" i="5"/>
  <c r="CV27" i="5"/>
  <c r="CW27" i="5"/>
  <c r="CX27" i="5"/>
  <c r="CY27" i="5"/>
  <c r="CZ27" i="5"/>
  <c r="DA27" i="5"/>
  <c r="CU28" i="5"/>
  <c r="CV28" i="5"/>
  <c r="CW28" i="5"/>
  <c r="CX28" i="5"/>
  <c r="CY28" i="5"/>
  <c r="CZ28" i="5"/>
  <c r="DA28" i="5"/>
  <c r="CU29" i="5"/>
  <c r="CV29" i="5"/>
  <c r="CW29" i="5"/>
  <c r="CX29" i="5"/>
  <c r="CY29" i="5"/>
  <c r="CZ29" i="5"/>
  <c r="DA29" i="5"/>
  <c r="CU30" i="5"/>
  <c r="CV30" i="5"/>
  <c r="CW30" i="5"/>
  <c r="CX30" i="5"/>
  <c r="CY30" i="5"/>
  <c r="CZ30" i="5"/>
  <c r="DA30" i="5"/>
  <c r="CU31" i="5"/>
  <c r="CV31" i="5"/>
  <c r="CW31" i="5"/>
  <c r="CX31" i="5"/>
  <c r="CY31" i="5"/>
  <c r="CZ31" i="5"/>
  <c r="DA31" i="5"/>
  <c r="CU32" i="5"/>
  <c r="CV32" i="5"/>
  <c r="CW32" i="5"/>
  <c r="CX32" i="5"/>
  <c r="CY32" i="5"/>
  <c r="CZ32" i="5"/>
  <c r="DA32" i="5"/>
  <c r="CU33" i="5"/>
  <c r="CV33" i="5"/>
  <c r="CW33" i="5"/>
  <c r="CX33" i="5"/>
  <c r="CY33" i="5"/>
  <c r="CZ33" i="5"/>
  <c r="DA33" i="5"/>
  <c r="CU34" i="5"/>
  <c r="CV34" i="5"/>
  <c r="CW34" i="5"/>
  <c r="CX34" i="5"/>
  <c r="CY34" i="5"/>
  <c r="CZ34" i="5"/>
  <c r="DA34" i="5"/>
  <c r="CU35" i="5"/>
  <c r="CV35" i="5"/>
  <c r="CW35" i="5"/>
  <c r="CX35" i="5"/>
  <c r="CY35" i="5"/>
  <c r="CZ35" i="5"/>
  <c r="DA35" i="5"/>
  <c r="CU36" i="5"/>
  <c r="CV36" i="5"/>
  <c r="CW36" i="5"/>
  <c r="CX36" i="5"/>
  <c r="CY36" i="5"/>
  <c r="CZ36" i="5"/>
  <c r="DA36" i="5"/>
  <c r="CU37" i="5"/>
  <c r="CV37" i="5"/>
  <c r="CW37" i="5"/>
  <c r="CX37" i="5"/>
  <c r="CY37" i="5"/>
  <c r="CZ37" i="5"/>
  <c r="DA37" i="5"/>
  <c r="CU38" i="5"/>
  <c r="CV38" i="5"/>
  <c r="CW38" i="5"/>
  <c r="CX38" i="5"/>
  <c r="CY38" i="5"/>
  <c r="CZ38" i="5"/>
  <c r="DA38" i="5"/>
  <c r="CU39" i="5"/>
  <c r="CV39" i="5"/>
  <c r="CW39" i="5"/>
  <c r="CX39" i="5"/>
  <c r="CY39" i="5"/>
  <c r="CZ39" i="5"/>
  <c r="DA39" i="5"/>
  <c r="CU40" i="5"/>
  <c r="CV40" i="5"/>
  <c r="CW40" i="5"/>
  <c r="CX40" i="5"/>
  <c r="CY40" i="5"/>
  <c r="CZ40" i="5"/>
  <c r="DA40" i="5"/>
  <c r="CU41" i="5"/>
  <c r="CV41" i="5"/>
  <c r="CW41" i="5"/>
  <c r="CX41" i="5"/>
  <c r="CY41" i="5"/>
  <c r="CZ41" i="5"/>
  <c r="DA41" i="5"/>
  <c r="CU42" i="5"/>
  <c r="CV42" i="5"/>
  <c r="CW42" i="5"/>
  <c r="CX42" i="5"/>
  <c r="CY42" i="5"/>
  <c r="CZ42" i="5"/>
  <c r="DA42" i="5"/>
  <c r="CU43" i="5"/>
  <c r="CV43" i="5"/>
  <c r="CW43" i="5"/>
  <c r="CX43" i="5"/>
  <c r="CY43" i="5"/>
  <c r="CZ43" i="5"/>
  <c r="DA43" i="5"/>
  <c r="CU44" i="5"/>
  <c r="CV44" i="5"/>
  <c r="CW44" i="5"/>
  <c r="CX44" i="5"/>
  <c r="CY44" i="5"/>
  <c r="CZ44" i="5"/>
  <c r="DA44" i="5"/>
  <c r="CU45" i="5"/>
  <c r="CV45" i="5"/>
  <c r="CW45" i="5"/>
  <c r="CX45" i="5"/>
  <c r="CY45" i="5"/>
  <c r="CZ45" i="5"/>
  <c r="DA45" i="5"/>
  <c r="CU46" i="5"/>
  <c r="CV46" i="5"/>
  <c r="CW46" i="5"/>
  <c r="CX46" i="5"/>
  <c r="CY46" i="5"/>
  <c r="CZ46" i="5"/>
  <c r="DA46" i="5"/>
  <c r="CU47" i="5"/>
  <c r="CV47" i="5"/>
  <c r="CW47" i="5"/>
  <c r="CX47" i="5"/>
  <c r="CY47" i="5"/>
  <c r="CZ47" i="5"/>
  <c r="DA47" i="5"/>
  <c r="CU48" i="5"/>
  <c r="CV48" i="5"/>
  <c r="CW48" i="5"/>
  <c r="CX48" i="5"/>
  <c r="CY48" i="5"/>
  <c r="CZ48" i="5"/>
  <c r="DA48" i="5"/>
  <c r="CU49" i="5"/>
  <c r="CV49" i="5"/>
  <c r="CW49" i="5"/>
  <c r="CX49" i="5"/>
  <c r="CY49" i="5"/>
  <c r="CZ49" i="5"/>
  <c r="DA49" i="5"/>
  <c r="CU50" i="5"/>
  <c r="CV50" i="5"/>
  <c r="CW50" i="5"/>
  <c r="CX50" i="5"/>
  <c r="CY50" i="5"/>
  <c r="CZ50" i="5"/>
  <c r="DA50" i="5"/>
  <c r="CU51" i="5"/>
  <c r="CV51" i="5"/>
  <c r="CW51" i="5"/>
  <c r="CX51" i="5"/>
  <c r="CY51" i="5"/>
  <c r="CZ51" i="5"/>
  <c r="DA51" i="5"/>
  <c r="CU52" i="5"/>
  <c r="CV52" i="5"/>
  <c r="CW52" i="5"/>
  <c r="CX52" i="5"/>
  <c r="CY52" i="5"/>
  <c r="CZ52" i="5"/>
  <c r="DA52" i="5"/>
  <c r="CU53" i="5"/>
  <c r="CV53" i="5"/>
  <c r="CW53" i="5"/>
  <c r="CX53" i="5"/>
  <c r="CY53" i="5"/>
  <c r="CZ53" i="5"/>
  <c r="DA53" i="5"/>
  <c r="CU54" i="5"/>
  <c r="CV54" i="5"/>
  <c r="CW54" i="5"/>
  <c r="CX54" i="5"/>
  <c r="CY54" i="5"/>
  <c r="CZ54" i="5"/>
  <c r="DA54" i="5"/>
  <c r="CU55" i="5"/>
  <c r="CV55" i="5"/>
  <c r="CW55" i="5"/>
  <c r="CX55" i="5"/>
  <c r="CY55" i="5"/>
  <c r="CZ55" i="5"/>
  <c r="DA55" i="5"/>
  <c r="CU56" i="5"/>
  <c r="CV56" i="5"/>
  <c r="CW56" i="5"/>
  <c r="CX56" i="5"/>
  <c r="CY56" i="5"/>
  <c r="CZ56" i="5"/>
  <c r="DA56" i="5"/>
  <c r="CU57" i="5"/>
  <c r="CV57" i="5"/>
  <c r="CW57" i="5"/>
  <c r="CX57" i="5"/>
  <c r="CY57" i="5"/>
  <c r="CZ57" i="5"/>
  <c r="DA57" i="5"/>
  <c r="CU58" i="5"/>
  <c r="CV58" i="5"/>
  <c r="CW58" i="5"/>
  <c r="CX58" i="5"/>
  <c r="CY58" i="5"/>
  <c r="CZ58" i="5"/>
  <c r="DA58" i="5"/>
  <c r="CU59" i="5"/>
  <c r="CV59" i="5"/>
  <c r="CW59" i="5"/>
  <c r="CX59" i="5"/>
  <c r="CY59" i="5"/>
  <c r="CZ59" i="5"/>
  <c r="DA59" i="5"/>
  <c r="CU60" i="5"/>
  <c r="CV60" i="5"/>
  <c r="CW60" i="5"/>
  <c r="CX60" i="5"/>
  <c r="CY60" i="5"/>
  <c r="CZ60" i="5"/>
  <c r="DA60" i="5"/>
  <c r="CU61" i="5"/>
  <c r="CV61" i="5"/>
  <c r="CW61" i="5"/>
  <c r="CX61" i="5"/>
  <c r="CY61" i="5"/>
  <c r="CZ61" i="5"/>
  <c r="DA61" i="5"/>
  <c r="CU62" i="5"/>
  <c r="CV62" i="5"/>
  <c r="CW62" i="5"/>
  <c r="CX62" i="5"/>
  <c r="CY62" i="5"/>
  <c r="CZ62" i="5"/>
  <c r="DA62" i="5"/>
  <c r="CU63" i="5"/>
  <c r="CV63" i="5"/>
  <c r="CW63" i="5"/>
  <c r="CX63" i="5"/>
  <c r="CY63" i="5"/>
  <c r="CZ63" i="5"/>
  <c r="DA63" i="5"/>
  <c r="CU64" i="5"/>
  <c r="CV64" i="5"/>
  <c r="CW64" i="5"/>
  <c r="CX64" i="5"/>
  <c r="CY64" i="5"/>
  <c r="CZ64" i="5"/>
  <c r="DA64" i="5"/>
  <c r="CU65" i="5"/>
  <c r="CV65" i="5"/>
  <c r="CW65" i="5"/>
  <c r="CX65" i="5"/>
  <c r="CY65" i="5"/>
  <c r="CZ65" i="5"/>
  <c r="DA65" i="5"/>
  <c r="CU66" i="5"/>
  <c r="CV66" i="5"/>
  <c r="CW66" i="5"/>
  <c r="CX66" i="5"/>
  <c r="CY66" i="5"/>
  <c r="CZ66" i="5"/>
  <c r="DA66" i="5"/>
  <c r="CU67" i="5"/>
  <c r="CV67" i="5"/>
  <c r="CW67" i="5"/>
  <c r="CX67" i="5"/>
  <c r="CY67" i="5"/>
  <c r="CZ67" i="5"/>
  <c r="DA67" i="5"/>
  <c r="CU68" i="5"/>
  <c r="CV68" i="5"/>
  <c r="CW68" i="5"/>
  <c r="CX68" i="5"/>
  <c r="CY68" i="5"/>
  <c r="CZ68" i="5"/>
  <c r="DA68" i="5"/>
  <c r="CU69" i="5"/>
  <c r="CV69" i="5"/>
  <c r="CW69" i="5"/>
  <c r="CX69" i="5"/>
  <c r="CY69" i="5"/>
  <c r="CZ69" i="5"/>
  <c r="DA69" i="5"/>
  <c r="CU70" i="5"/>
  <c r="CV70" i="5"/>
  <c r="CW70" i="5"/>
  <c r="CX70" i="5"/>
  <c r="CY70" i="5"/>
  <c r="CZ70" i="5"/>
  <c r="DA70" i="5"/>
  <c r="CU71" i="5"/>
  <c r="CV71" i="5"/>
  <c r="CW71" i="5"/>
  <c r="CX71" i="5"/>
  <c r="CY71" i="5"/>
  <c r="CZ71" i="5"/>
  <c r="DA71" i="5"/>
  <c r="CU72" i="5"/>
  <c r="CV72" i="5"/>
  <c r="CW72" i="5"/>
  <c r="CX72" i="5"/>
  <c r="CY72" i="5"/>
  <c r="CZ72" i="5"/>
  <c r="DA72" i="5"/>
  <c r="CU73" i="5"/>
  <c r="CV73" i="5"/>
  <c r="CW73" i="5"/>
  <c r="CX73" i="5"/>
  <c r="CY73" i="5"/>
  <c r="CZ73" i="5"/>
  <c r="DA73" i="5"/>
  <c r="CU74" i="5"/>
  <c r="CV74" i="5"/>
  <c r="CW74" i="5"/>
  <c r="CX74" i="5"/>
  <c r="CY74" i="5"/>
  <c r="CZ74" i="5"/>
  <c r="DA74" i="5"/>
  <c r="CU75" i="5"/>
  <c r="CV75" i="5"/>
  <c r="CW75" i="5"/>
  <c r="CX75" i="5"/>
  <c r="CY75" i="5"/>
  <c r="CZ75" i="5"/>
  <c r="DA75" i="5"/>
  <c r="CU76" i="5"/>
  <c r="CV76" i="5"/>
  <c r="CW76" i="5"/>
  <c r="CX76" i="5"/>
  <c r="CY76" i="5"/>
  <c r="CZ76" i="5"/>
  <c r="DA76" i="5"/>
  <c r="CU77" i="5"/>
  <c r="CV77" i="5"/>
  <c r="CW77" i="5"/>
  <c r="CX77" i="5"/>
  <c r="CY77" i="5"/>
  <c r="CZ77" i="5"/>
  <c r="DA77" i="5"/>
  <c r="CU78" i="5"/>
  <c r="CV78" i="5"/>
  <c r="CW78" i="5"/>
  <c r="CX78" i="5"/>
  <c r="CY78" i="5"/>
  <c r="CZ78" i="5"/>
  <c r="DA78" i="5"/>
  <c r="CU79" i="5"/>
  <c r="CV79" i="5"/>
  <c r="CW79" i="5"/>
  <c r="CX79" i="5"/>
  <c r="CY79" i="5"/>
  <c r="CZ79" i="5"/>
  <c r="DA79" i="5"/>
  <c r="CU80" i="5"/>
  <c r="CV80" i="5"/>
  <c r="CW80" i="5"/>
  <c r="CX80" i="5"/>
  <c r="CY80" i="5"/>
  <c r="CZ80" i="5"/>
  <c r="DA80" i="5"/>
  <c r="CU81" i="5"/>
  <c r="CV81" i="5"/>
  <c r="CW81" i="5"/>
  <c r="CX81" i="5"/>
  <c r="CY81" i="5"/>
  <c r="CZ81" i="5"/>
  <c r="DA81" i="5"/>
  <c r="CU82" i="5"/>
  <c r="CV82" i="5"/>
  <c r="CW82" i="5"/>
  <c r="CX82" i="5"/>
  <c r="CY82" i="5"/>
  <c r="CZ82" i="5"/>
  <c r="DA82" i="5"/>
  <c r="CU83" i="5"/>
  <c r="CV83" i="5"/>
  <c r="CW83" i="5"/>
  <c r="CX83" i="5"/>
  <c r="CY83" i="5"/>
  <c r="CZ83" i="5"/>
  <c r="DA83" i="5"/>
  <c r="CU84" i="5"/>
  <c r="CV84" i="5"/>
  <c r="CW84" i="5"/>
  <c r="CX84" i="5"/>
  <c r="CY84" i="5"/>
  <c r="CZ84" i="5"/>
  <c r="DA84" i="5"/>
  <c r="CU85" i="5"/>
  <c r="CV85" i="5"/>
  <c r="CW85" i="5"/>
  <c r="CX85" i="5"/>
  <c r="CY85" i="5"/>
  <c r="CZ85" i="5"/>
  <c r="DA85" i="5"/>
  <c r="CU86" i="5"/>
  <c r="CV86" i="5"/>
  <c r="CW86" i="5"/>
  <c r="CX86" i="5"/>
  <c r="CY86" i="5"/>
  <c r="CZ86" i="5"/>
  <c r="DA86" i="5"/>
  <c r="CU87" i="5"/>
  <c r="CV87" i="5"/>
  <c r="CW87" i="5"/>
  <c r="CX87" i="5"/>
  <c r="CY87" i="5"/>
  <c r="CZ87" i="5"/>
  <c r="DA87" i="5"/>
  <c r="CU88" i="5"/>
  <c r="CV88" i="5"/>
  <c r="CW88" i="5"/>
  <c r="CX88" i="5"/>
  <c r="CY88" i="5"/>
  <c r="CZ88" i="5"/>
  <c r="DA88" i="5"/>
  <c r="CU89" i="5"/>
  <c r="CV89" i="5"/>
  <c r="CW89" i="5"/>
  <c r="CX89" i="5"/>
  <c r="CY89" i="5"/>
  <c r="CZ89" i="5"/>
  <c r="DA89" i="5"/>
  <c r="CU90" i="5"/>
  <c r="CV90" i="5"/>
  <c r="CW90" i="5"/>
  <c r="CX90" i="5"/>
  <c r="CY90" i="5"/>
  <c r="CZ90" i="5"/>
  <c r="DA90" i="5"/>
  <c r="CU91" i="5"/>
  <c r="CV91" i="5"/>
  <c r="CW91" i="5"/>
  <c r="CX91" i="5"/>
  <c r="CY91" i="5"/>
  <c r="CZ91" i="5"/>
  <c r="DA91" i="5"/>
  <c r="CU92" i="5"/>
  <c r="CV92" i="5"/>
  <c r="CW92" i="5"/>
  <c r="CX92" i="5"/>
  <c r="CY92" i="5"/>
  <c r="CZ92" i="5"/>
  <c r="DA92" i="5"/>
  <c r="CU93" i="5"/>
  <c r="CV93" i="5"/>
  <c r="CW93" i="5"/>
  <c r="CX93" i="5"/>
  <c r="CY93" i="5"/>
  <c r="CZ93" i="5"/>
  <c r="DA93" i="5"/>
  <c r="CU94" i="5"/>
  <c r="CV94" i="5"/>
  <c r="CW94" i="5"/>
  <c r="CX94" i="5"/>
  <c r="CY94" i="5"/>
  <c r="CZ94" i="5"/>
  <c r="DA94" i="5"/>
  <c r="CU95" i="5"/>
  <c r="CV95" i="5"/>
  <c r="CW95" i="5"/>
  <c r="CX95" i="5"/>
  <c r="CY95" i="5"/>
  <c r="CZ95" i="5"/>
  <c r="DA95" i="5"/>
  <c r="CU96" i="5"/>
  <c r="CV96" i="5"/>
  <c r="CW96" i="5"/>
  <c r="CX96" i="5"/>
  <c r="CY96" i="5"/>
  <c r="CZ96" i="5"/>
  <c r="DA96" i="5"/>
  <c r="CU97" i="5"/>
  <c r="CV97" i="5"/>
  <c r="CW97" i="5"/>
  <c r="CX97" i="5"/>
  <c r="CY97" i="5"/>
  <c r="CZ97" i="5"/>
  <c r="DA97" i="5"/>
  <c r="CU98" i="5"/>
  <c r="CV98" i="5"/>
  <c r="CW98" i="5"/>
  <c r="CX98" i="5"/>
  <c r="CY98" i="5"/>
  <c r="CZ98" i="5"/>
  <c r="DA98" i="5"/>
  <c r="CU99" i="5"/>
  <c r="CV99" i="5"/>
  <c r="CW99" i="5"/>
  <c r="CX99" i="5"/>
  <c r="CY99" i="5"/>
  <c r="CZ99" i="5"/>
  <c r="DA99" i="5"/>
  <c r="CU100" i="5"/>
  <c r="CV100" i="5"/>
  <c r="CW100" i="5"/>
  <c r="CX100" i="5"/>
  <c r="CY100" i="5"/>
  <c r="CZ100" i="5"/>
  <c r="DA100" i="5"/>
  <c r="CU101" i="5"/>
  <c r="CV101" i="5"/>
  <c r="CW101" i="5"/>
  <c r="CX101" i="5"/>
  <c r="CY101" i="5"/>
  <c r="CZ101" i="5"/>
  <c r="DA101" i="5"/>
  <c r="CU102" i="5"/>
  <c r="CV102" i="5"/>
  <c r="CW102" i="5"/>
  <c r="CX102" i="5"/>
  <c r="CY102" i="5"/>
  <c r="CZ102" i="5"/>
  <c r="DA102" i="5"/>
  <c r="CU103" i="5"/>
  <c r="CV103" i="5"/>
  <c r="CW103" i="5"/>
  <c r="CX103" i="5"/>
  <c r="CY103" i="5"/>
  <c r="CZ103" i="5"/>
  <c r="DA103" i="5"/>
  <c r="CU104" i="5"/>
  <c r="CV104" i="5"/>
  <c r="CW104" i="5"/>
  <c r="CX104" i="5"/>
  <c r="CY104" i="5"/>
  <c r="CZ104" i="5"/>
  <c r="DA104" i="5"/>
  <c r="CU105" i="5"/>
  <c r="CV105" i="5"/>
  <c r="CW105" i="5"/>
  <c r="CX105" i="5"/>
  <c r="CY105" i="5"/>
  <c r="CZ105" i="5"/>
  <c r="DA105" i="5"/>
  <c r="CU106" i="5"/>
  <c r="CV106" i="5"/>
  <c r="CW106" i="5"/>
  <c r="CX106" i="5"/>
  <c r="CY106" i="5"/>
  <c r="CZ106" i="5"/>
  <c r="DA106" i="5"/>
  <c r="CU107" i="5"/>
  <c r="CV107" i="5"/>
  <c r="CW107" i="5"/>
  <c r="CX107" i="5"/>
  <c r="CY107" i="5"/>
  <c r="CZ107" i="5"/>
  <c r="DA107" i="5"/>
  <c r="CU108" i="5"/>
  <c r="CV108" i="5"/>
  <c r="CW108" i="5"/>
  <c r="CX108" i="5"/>
  <c r="CY108" i="5"/>
  <c r="CZ108" i="5"/>
  <c r="DA108" i="5"/>
  <c r="CU109" i="5"/>
  <c r="CV109" i="5"/>
  <c r="CW109" i="5"/>
  <c r="CX109" i="5"/>
  <c r="CY109" i="5"/>
  <c r="CZ109" i="5"/>
  <c r="DA109" i="5"/>
  <c r="CU110" i="5"/>
  <c r="CV110" i="5"/>
  <c r="CW110" i="5"/>
  <c r="CX110" i="5"/>
  <c r="CY110" i="5"/>
  <c r="CZ110" i="5"/>
  <c r="DA110" i="5"/>
  <c r="CU111" i="5"/>
  <c r="CV111" i="5"/>
  <c r="CW111" i="5"/>
  <c r="CX111" i="5"/>
  <c r="CY111" i="5"/>
  <c r="CZ111" i="5"/>
  <c r="DA111" i="5"/>
  <c r="CU112" i="5"/>
  <c r="CV112" i="5"/>
  <c r="CW112" i="5"/>
  <c r="CX112" i="5"/>
  <c r="CY112" i="5"/>
  <c r="CZ112" i="5"/>
  <c r="DA112" i="5"/>
  <c r="CU113" i="5"/>
  <c r="CV113" i="5"/>
  <c r="CW113" i="5"/>
  <c r="CX113" i="5"/>
  <c r="CY113" i="5"/>
  <c r="CZ113" i="5"/>
  <c r="DA113" i="5"/>
  <c r="CU114" i="5"/>
  <c r="CV114" i="5"/>
  <c r="CW114" i="5"/>
  <c r="CX114" i="5"/>
  <c r="CY114" i="5"/>
  <c r="CZ114" i="5"/>
  <c r="DA114" i="5"/>
  <c r="CU115" i="5"/>
  <c r="CV115" i="5"/>
  <c r="CW115" i="5"/>
  <c r="CX115" i="5"/>
  <c r="CY115" i="5"/>
  <c r="CZ115" i="5"/>
  <c r="DA115" i="5"/>
  <c r="CU116" i="5"/>
  <c r="CV116" i="5"/>
  <c r="CW116" i="5"/>
  <c r="CX116" i="5"/>
  <c r="CY116" i="5"/>
  <c r="CZ116" i="5"/>
  <c r="DA116" i="5"/>
  <c r="CU117" i="5"/>
  <c r="CV117" i="5"/>
  <c r="CW117" i="5"/>
  <c r="CX117" i="5"/>
  <c r="CY117" i="5"/>
  <c r="CZ117" i="5"/>
  <c r="DA117" i="5"/>
  <c r="CU118" i="5"/>
  <c r="CV118" i="5"/>
  <c r="CW118" i="5"/>
  <c r="CX118" i="5"/>
  <c r="CY118" i="5"/>
  <c r="CZ118" i="5"/>
  <c r="DA118" i="5"/>
  <c r="CU119" i="5"/>
  <c r="CV119" i="5"/>
  <c r="CW119" i="5"/>
  <c r="CX119" i="5"/>
  <c r="CY119" i="5"/>
  <c r="CZ119" i="5"/>
  <c r="DA119" i="5"/>
  <c r="CU120" i="5"/>
  <c r="CV120" i="5"/>
  <c r="CW120" i="5"/>
  <c r="CX120" i="5"/>
  <c r="CY120" i="5"/>
  <c r="CZ120" i="5"/>
  <c r="DA120" i="5"/>
  <c r="CU121" i="5"/>
  <c r="CV121" i="5"/>
  <c r="CW121" i="5"/>
  <c r="CX121" i="5"/>
  <c r="CY121" i="5"/>
  <c r="CZ121" i="5"/>
  <c r="DA121" i="5"/>
  <c r="CU122" i="5"/>
  <c r="CV122" i="5"/>
  <c r="CW122" i="5"/>
  <c r="CX122" i="5"/>
  <c r="CY122" i="5"/>
  <c r="CZ122" i="5"/>
  <c r="DA122" i="5"/>
  <c r="CU123" i="5"/>
  <c r="CV123" i="5"/>
  <c r="CW123" i="5"/>
  <c r="CX123" i="5"/>
  <c r="CY123" i="5"/>
  <c r="CZ123" i="5"/>
  <c r="DA123" i="5"/>
  <c r="CU124" i="5"/>
  <c r="CV124" i="5"/>
  <c r="CW124" i="5"/>
  <c r="CX124" i="5"/>
  <c r="CY124" i="5"/>
  <c r="CZ124" i="5"/>
  <c r="DA124" i="5"/>
  <c r="CU125" i="5"/>
  <c r="CV125" i="5"/>
  <c r="CW125" i="5"/>
  <c r="CX125" i="5"/>
  <c r="CY125" i="5"/>
  <c r="CZ125" i="5"/>
  <c r="DA125" i="5"/>
  <c r="CU126" i="5"/>
  <c r="CV126" i="5"/>
  <c r="CW126" i="5"/>
  <c r="CX126" i="5"/>
  <c r="CY126" i="5"/>
  <c r="CZ126" i="5"/>
  <c r="DA126" i="5"/>
  <c r="CU127" i="5"/>
  <c r="CV127" i="5"/>
  <c r="CW127" i="5"/>
  <c r="CX127" i="5"/>
  <c r="CY127" i="5"/>
  <c r="CZ127" i="5"/>
  <c r="DA127" i="5"/>
  <c r="CU128" i="5"/>
  <c r="CV128" i="5"/>
  <c r="CW128" i="5"/>
  <c r="CX128" i="5"/>
  <c r="CY128" i="5"/>
  <c r="CZ128" i="5"/>
  <c r="DA128" i="5"/>
  <c r="CU129" i="5"/>
  <c r="CV129" i="5"/>
  <c r="CW129" i="5"/>
  <c r="CX129" i="5"/>
  <c r="CY129" i="5"/>
  <c r="CZ129" i="5"/>
  <c r="DA129" i="5"/>
  <c r="CU130" i="5"/>
  <c r="CV130" i="5"/>
  <c r="CW130" i="5"/>
  <c r="CX130" i="5"/>
  <c r="CY130" i="5"/>
  <c r="CZ130" i="5"/>
  <c r="DA130" i="5"/>
  <c r="CU131" i="5"/>
  <c r="CV131" i="5"/>
  <c r="CW131" i="5"/>
  <c r="CX131" i="5"/>
  <c r="CY131" i="5"/>
  <c r="CZ131" i="5"/>
  <c r="DA131" i="5"/>
  <c r="CU132" i="5"/>
  <c r="CV132" i="5"/>
  <c r="CW132" i="5"/>
  <c r="CX132" i="5"/>
  <c r="CY132" i="5"/>
  <c r="CZ132" i="5"/>
  <c r="DA132" i="5"/>
  <c r="CU133" i="5"/>
  <c r="CV133" i="5"/>
  <c r="CW133" i="5"/>
  <c r="CX133" i="5"/>
  <c r="CY133" i="5"/>
  <c r="CZ133" i="5"/>
  <c r="DA133" i="5"/>
  <c r="CU134" i="5"/>
  <c r="CV134" i="5"/>
  <c r="CW134" i="5"/>
  <c r="CX134" i="5"/>
  <c r="CY134" i="5"/>
  <c r="CZ134" i="5"/>
  <c r="DA134" i="5"/>
  <c r="CU135" i="5"/>
  <c r="CV135" i="5"/>
  <c r="CW135" i="5"/>
  <c r="CX135" i="5"/>
  <c r="CY135" i="5"/>
  <c r="CZ135" i="5"/>
  <c r="DA135" i="5"/>
  <c r="CU136" i="5"/>
  <c r="CV136" i="5"/>
  <c r="CW136" i="5"/>
  <c r="CX136" i="5"/>
  <c r="CY136" i="5"/>
  <c r="CZ136" i="5"/>
  <c r="DA136" i="5"/>
  <c r="CU137" i="5"/>
  <c r="CV137" i="5"/>
  <c r="CW137" i="5"/>
  <c r="CX137" i="5"/>
  <c r="CY137" i="5"/>
  <c r="CZ137" i="5"/>
  <c r="DA137" i="5"/>
  <c r="CU138" i="5"/>
  <c r="CV138" i="5"/>
  <c r="CW138" i="5"/>
  <c r="CX138" i="5"/>
  <c r="CY138" i="5"/>
  <c r="CZ138" i="5"/>
  <c r="DA138" i="5"/>
  <c r="CU139" i="5"/>
  <c r="CV139" i="5"/>
  <c r="CW139" i="5"/>
  <c r="CX139" i="5"/>
  <c r="CY139" i="5"/>
  <c r="CZ139" i="5"/>
  <c r="DA139" i="5"/>
  <c r="CU140" i="5"/>
  <c r="CV140" i="5"/>
  <c r="CW140" i="5"/>
  <c r="CX140" i="5"/>
  <c r="CY140" i="5"/>
  <c r="CZ140" i="5"/>
  <c r="DA140" i="5"/>
  <c r="CU141" i="5"/>
  <c r="CV141" i="5"/>
  <c r="CW141" i="5"/>
  <c r="CX141" i="5"/>
  <c r="CY141" i="5"/>
  <c r="CZ141" i="5"/>
  <c r="DA141" i="5"/>
  <c r="CU142" i="5"/>
  <c r="CV142" i="5"/>
  <c r="CW142" i="5"/>
  <c r="CX142" i="5"/>
  <c r="CY142" i="5"/>
  <c r="CZ142" i="5"/>
  <c r="DA142" i="5"/>
  <c r="CU143" i="5"/>
  <c r="CV143" i="5"/>
  <c r="CW143" i="5"/>
  <c r="CX143" i="5"/>
  <c r="CY143" i="5"/>
  <c r="CZ143" i="5"/>
  <c r="DA143" i="5"/>
  <c r="CU144" i="5"/>
  <c r="CV144" i="5"/>
  <c r="CW144" i="5"/>
  <c r="CX144" i="5"/>
  <c r="CY144" i="5"/>
  <c r="CZ144" i="5"/>
  <c r="DA144" i="5"/>
  <c r="DA5" i="5"/>
  <c r="CX5" i="5"/>
  <c r="CW5" i="5"/>
  <c r="CZ5" i="5"/>
  <c r="CY5" i="5"/>
  <c r="CV5" i="5"/>
  <c r="CU5" i="5"/>
  <c r="DA6" i="6"/>
  <c r="DA7" i="6"/>
  <c r="DA8" i="6"/>
  <c r="DA9" i="6"/>
  <c r="DA10" i="6"/>
  <c r="DA11" i="6"/>
  <c r="DA12" i="6"/>
  <c r="DA13" i="6"/>
  <c r="DA14" i="6"/>
  <c r="DA15" i="6"/>
  <c r="DA16" i="6"/>
  <c r="DA17" i="6"/>
  <c r="DA18" i="6"/>
  <c r="DA19" i="6"/>
  <c r="DA20" i="6"/>
  <c r="DA21" i="6"/>
  <c r="DA22" i="6"/>
  <c r="DA23" i="6"/>
  <c r="DA24" i="6"/>
  <c r="DA25" i="6"/>
  <c r="DA26" i="6"/>
  <c r="DA27" i="6"/>
  <c r="DA28" i="6"/>
  <c r="DA29" i="6"/>
  <c r="DA30" i="6"/>
  <c r="DA31" i="6"/>
  <c r="DA32" i="6"/>
  <c r="DA33" i="6"/>
  <c r="DA34" i="6"/>
  <c r="DA35" i="6"/>
  <c r="DA36" i="6"/>
  <c r="DA37" i="6"/>
  <c r="DA38" i="6"/>
  <c r="DA39" i="6"/>
  <c r="DA40" i="6"/>
  <c r="DA41" i="6"/>
  <c r="DA42" i="6"/>
  <c r="DA43" i="6"/>
  <c r="DA44" i="6"/>
  <c r="DA45" i="6"/>
  <c r="DA46" i="6"/>
  <c r="DA47" i="6"/>
  <c r="DA48" i="6"/>
  <c r="DA49" i="6"/>
  <c r="DA50" i="6"/>
  <c r="DA51" i="6"/>
  <c r="DA52" i="6"/>
  <c r="DA53" i="6"/>
  <c r="DA54" i="6"/>
  <c r="DA55" i="6"/>
  <c r="DA56" i="6"/>
  <c r="DA57" i="6"/>
  <c r="DA58" i="6"/>
  <c r="DA59" i="6"/>
  <c r="DA60" i="6"/>
  <c r="DA61" i="6"/>
  <c r="DA62" i="6"/>
  <c r="DA63" i="6"/>
  <c r="DA64" i="6"/>
  <c r="DA65" i="6"/>
  <c r="DA66" i="6"/>
  <c r="DA67" i="6"/>
  <c r="DA68" i="6"/>
  <c r="DA69" i="6"/>
  <c r="DA70" i="6"/>
  <c r="DA71" i="6"/>
  <c r="DA72" i="6"/>
  <c r="DA73" i="6"/>
  <c r="DA74" i="6"/>
  <c r="DA75" i="6"/>
  <c r="DA76" i="6"/>
  <c r="DA77" i="6"/>
  <c r="DA78" i="6"/>
  <c r="DA79" i="6"/>
  <c r="DA80" i="6"/>
  <c r="DA81" i="6"/>
  <c r="DA82" i="6"/>
  <c r="DA83" i="6"/>
  <c r="DA84" i="6"/>
  <c r="DA85" i="6"/>
  <c r="DA86" i="6"/>
  <c r="DA87" i="6"/>
  <c r="DA88" i="6"/>
  <c r="DA89" i="6"/>
  <c r="DA90" i="6"/>
  <c r="DA91" i="6"/>
  <c r="DA92" i="6"/>
  <c r="DA93" i="6"/>
  <c r="DA94" i="6"/>
  <c r="DA95" i="6"/>
  <c r="DA96" i="6"/>
  <c r="DA97" i="6"/>
  <c r="DA98" i="6"/>
  <c r="DA99" i="6"/>
  <c r="DA100" i="6"/>
  <c r="DA101" i="6"/>
  <c r="DA102" i="6"/>
  <c r="DA103" i="6"/>
  <c r="DA104" i="6"/>
  <c r="DA105" i="6"/>
  <c r="DA106" i="6"/>
  <c r="DA107" i="6"/>
  <c r="DA108" i="6"/>
  <c r="DA109" i="6"/>
  <c r="DA110" i="6"/>
  <c r="DA111" i="6"/>
  <c r="DA112" i="6"/>
  <c r="DA113" i="6"/>
  <c r="DA114" i="6"/>
  <c r="DA115" i="6"/>
  <c r="DA116" i="6"/>
  <c r="DA117" i="6"/>
  <c r="DA118" i="6"/>
  <c r="DA119" i="6"/>
  <c r="DA120" i="6"/>
  <c r="DA121" i="6"/>
  <c r="DA122" i="6"/>
  <c r="DA123" i="6"/>
  <c r="DA124" i="6"/>
  <c r="DA125" i="6"/>
  <c r="DA126" i="6"/>
  <c r="DA127" i="6"/>
  <c r="DA128" i="6"/>
  <c r="DA129" i="6"/>
  <c r="DA130" i="6"/>
  <c r="DA131" i="6"/>
  <c r="DA132" i="6"/>
  <c r="DA133" i="6"/>
  <c r="DA134" i="6"/>
  <c r="DA135" i="6"/>
  <c r="DA136" i="6"/>
  <c r="DA137" i="6"/>
  <c r="DA138" i="6"/>
  <c r="DA139" i="6"/>
  <c r="DA140" i="6"/>
  <c r="DA141" i="6"/>
  <c r="DA142" i="6"/>
  <c r="DA143" i="6"/>
  <c r="DA144" i="6"/>
  <c r="DA5" i="6"/>
  <c r="CZ144" i="6"/>
  <c r="CZ143" i="6"/>
  <c r="CZ142" i="6"/>
  <c r="CZ141" i="6"/>
  <c r="CZ140" i="6"/>
  <c r="CZ139" i="6"/>
  <c r="CZ138" i="6"/>
  <c r="CZ137" i="6"/>
  <c r="CZ136" i="6"/>
  <c r="CZ135" i="6"/>
  <c r="CZ134" i="6"/>
  <c r="CZ133" i="6"/>
  <c r="CZ132" i="6"/>
  <c r="CZ131" i="6"/>
  <c r="CZ130" i="6"/>
  <c r="CZ129" i="6"/>
  <c r="CZ128" i="6"/>
  <c r="CZ127" i="6"/>
  <c r="CZ126" i="6"/>
  <c r="CZ125" i="6"/>
  <c r="CZ124" i="6"/>
  <c r="CZ123" i="6"/>
  <c r="CZ122" i="6"/>
  <c r="CZ121" i="6"/>
  <c r="CZ120" i="6"/>
  <c r="CZ119" i="6"/>
  <c r="CZ118" i="6"/>
  <c r="CZ117" i="6"/>
  <c r="CZ116" i="6"/>
  <c r="CZ115" i="6"/>
  <c r="CZ114" i="6"/>
  <c r="CZ113" i="6"/>
  <c r="CZ112" i="6"/>
  <c r="CZ111" i="6"/>
  <c r="CZ110" i="6"/>
  <c r="CZ109" i="6"/>
  <c r="CZ108" i="6"/>
  <c r="CZ107" i="6"/>
  <c r="CZ106" i="6"/>
  <c r="CZ105" i="6"/>
  <c r="CZ104" i="6"/>
  <c r="CZ103" i="6"/>
  <c r="CZ102" i="6"/>
  <c r="CZ101" i="6"/>
  <c r="CZ100" i="6"/>
  <c r="CZ99" i="6"/>
  <c r="CZ98" i="6"/>
  <c r="CZ97" i="6"/>
  <c r="CZ96" i="6"/>
  <c r="CZ95" i="6"/>
  <c r="CZ94" i="6"/>
  <c r="CZ93" i="6"/>
  <c r="CZ92" i="6"/>
  <c r="CZ91" i="6"/>
  <c r="CZ90" i="6"/>
  <c r="CZ89" i="6"/>
  <c r="CZ88" i="6"/>
  <c r="CZ87" i="6"/>
  <c r="CZ86" i="6"/>
  <c r="CZ85" i="6"/>
  <c r="CZ84" i="6"/>
  <c r="CZ83" i="6"/>
  <c r="CZ82" i="6"/>
  <c r="CZ81" i="6"/>
  <c r="CZ80" i="6"/>
  <c r="CZ79" i="6"/>
  <c r="CZ78" i="6"/>
  <c r="CZ77" i="6"/>
  <c r="CZ76" i="6"/>
  <c r="CZ75" i="6"/>
  <c r="CZ74" i="6"/>
  <c r="CZ73" i="6"/>
  <c r="CZ72" i="6"/>
  <c r="CZ71" i="6"/>
  <c r="CZ70" i="6"/>
  <c r="CZ69" i="6"/>
  <c r="CZ68" i="6"/>
  <c r="CZ67" i="6"/>
  <c r="CZ66" i="6"/>
  <c r="CZ65" i="6"/>
  <c r="CZ64" i="6"/>
  <c r="CZ63" i="6"/>
  <c r="CZ62" i="6"/>
  <c r="CZ61" i="6"/>
  <c r="CZ60" i="6"/>
  <c r="CZ59" i="6"/>
  <c r="CZ58" i="6"/>
  <c r="CZ57" i="6"/>
  <c r="CZ56" i="6"/>
  <c r="CZ55" i="6"/>
  <c r="CZ54" i="6"/>
  <c r="CZ53" i="6"/>
  <c r="CZ52" i="6"/>
  <c r="CZ51" i="6"/>
  <c r="CZ50" i="6"/>
  <c r="CZ49" i="6"/>
  <c r="CZ48" i="6"/>
  <c r="CZ47" i="6"/>
  <c r="CZ46" i="6"/>
  <c r="CZ45" i="6"/>
  <c r="CZ44" i="6"/>
  <c r="CZ43" i="6"/>
  <c r="CZ42" i="6"/>
  <c r="CZ41" i="6"/>
  <c r="CZ40" i="6"/>
  <c r="CZ39" i="6"/>
  <c r="CZ38" i="6"/>
  <c r="CZ37" i="6"/>
  <c r="CZ36" i="6"/>
  <c r="CZ35" i="6"/>
  <c r="CZ34" i="6"/>
  <c r="CZ33" i="6"/>
  <c r="CZ32" i="6"/>
  <c r="CZ31" i="6"/>
  <c r="CZ30" i="6"/>
  <c r="CZ29" i="6"/>
  <c r="CZ28" i="6"/>
  <c r="CZ27" i="6"/>
  <c r="CZ26" i="6"/>
  <c r="CZ25" i="6"/>
  <c r="CZ24" i="6"/>
  <c r="CZ23" i="6"/>
  <c r="CZ22" i="6"/>
  <c r="CZ21" i="6"/>
  <c r="CZ20" i="6"/>
  <c r="CZ19" i="6"/>
  <c r="CZ18" i="6"/>
  <c r="CZ17" i="6"/>
  <c r="CZ16" i="6"/>
  <c r="CZ15" i="6"/>
  <c r="CZ14" i="6"/>
  <c r="CZ13" i="6"/>
  <c r="CZ12" i="6"/>
  <c r="CZ11" i="6"/>
  <c r="CZ10" i="6"/>
  <c r="CZ9" i="6"/>
  <c r="CZ8" i="6"/>
  <c r="CZ7" i="6"/>
  <c r="CZ6" i="6"/>
  <c r="CZ5" i="6"/>
  <c r="CY6" i="6"/>
  <c r="CY7" i="6"/>
  <c r="CY8" i="6"/>
  <c r="CY9" i="6"/>
  <c r="CY10" i="6"/>
  <c r="CY11" i="6"/>
  <c r="CY12" i="6"/>
  <c r="CY13" i="6"/>
  <c r="CY14" i="6"/>
  <c r="CY15" i="6"/>
  <c r="CY16" i="6"/>
  <c r="CY17" i="6"/>
  <c r="CY18" i="6"/>
  <c r="CY19" i="6"/>
  <c r="CY20" i="6"/>
  <c r="CY21" i="6"/>
  <c r="CY22" i="6"/>
  <c r="CY23" i="6"/>
  <c r="CY24" i="6"/>
  <c r="CY25" i="6"/>
  <c r="CY26" i="6"/>
  <c r="CY27" i="6"/>
  <c r="CY28" i="6"/>
  <c r="CY29" i="6"/>
  <c r="CY30" i="6"/>
  <c r="CY31" i="6"/>
  <c r="CY32" i="6"/>
  <c r="CY33" i="6"/>
  <c r="CY34" i="6"/>
  <c r="CY35" i="6"/>
  <c r="CY36" i="6"/>
  <c r="CY37" i="6"/>
  <c r="CY38" i="6"/>
  <c r="CY39" i="6"/>
  <c r="CY40" i="6"/>
  <c r="CY41" i="6"/>
  <c r="CY42" i="6"/>
  <c r="CY43" i="6"/>
  <c r="CY44" i="6"/>
  <c r="CY45" i="6"/>
  <c r="CY46" i="6"/>
  <c r="CY47" i="6"/>
  <c r="CY48" i="6"/>
  <c r="CY49" i="6"/>
  <c r="CY50" i="6"/>
  <c r="CY51" i="6"/>
  <c r="CY52" i="6"/>
  <c r="CY53" i="6"/>
  <c r="CY54" i="6"/>
  <c r="CY55" i="6"/>
  <c r="CY56" i="6"/>
  <c r="CY57" i="6"/>
  <c r="CY58" i="6"/>
  <c r="CY59" i="6"/>
  <c r="CY60" i="6"/>
  <c r="CY61" i="6"/>
  <c r="CY62" i="6"/>
  <c r="CY63" i="6"/>
  <c r="CY64" i="6"/>
  <c r="CY65" i="6"/>
  <c r="CY66" i="6"/>
  <c r="CY67" i="6"/>
  <c r="CY68" i="6"/>
  <c r="CY69" i="6"/>
  <c r="CY70" i="6"/>
  <c r="CY71" i="6"/>
  <c r="CY72" i="6"/>
  <c r="CY73" i="6"/>
  <c r="CY74" i="6"/>
  <c r="CY75" i="6"/>
  <c r="CY76" i="6"/>
  <c r="CY77" i="6"/>
  <c r="CY78" i="6"/>
  <c r="CY79" i="6"/>
  <c r="CY80" i="6"/>
  <c r="CY81" i="6"/>
  <c r="CY82" i="6"/>
  <c r="CY83" i="6"/>
  <c r="CY84" i="6"/>
  <c r="CY85" i="6"/>
  <c r="CY86" i="6"/>
  <c r="CY87" i="6"/>
  <c r="CY88" i="6"/>
  <c r="CY89" i="6"/>
  <c r="CY90" i="6"/>
  <c r="CY91" i="6"/>
  <c r="CY92" i="6"/>
  <c r="CY93" i="6"/>
  <c r="CY94" i="6"/>
  <c r="CY95" i="6"/>
  <c r="CY96" i="6"/>
  <c r="CY97" i="6"/>
  <c r="CY98" i="6"/>
  <c r="CY99" i="6"/>
  <c r="CY100" i="6"/>
  <c r="CY101" i="6"/>
  <c r="CY102" i="6"/>
  <c r="CY103" i="6"/>
  <c r="CY104" i="6"/>
  <c r="CY105" i="6"/>
  <c r="CY106" i="6"/>
  <c r="CY107" i="6"/>
  <c r="CY108" i="6"/>
  <c r="CY109" i="6"/>
  <c r="CY110" i="6"/>
  <c r="CY111" i="6"/>
  <c r="CY112" i="6"/>
  <c r="CY113" i="6"/>
  <c r="CY114" i="6"/>
  <c r="CY115" i="6"/>
  <c r="CY116" i="6"/>
  <c r="CY117" i="6"/>
  <c r="CY118" i="6"/>
  <c r="CY119" i="6"/>
  <c r="CY120" i="6"/>
  <c r="CY121" i="6"/>
  <c r="CY122" i="6"/>
  <c r="CY123" i="6"/>
  <c r="CY124" i="6"/>
  <c r="CY125" i="6"/>
  <c r="CY126" i="6"/>
  <c r="CY127" i="6"/>
  <c r="CY128" i="6"/>
  <c r="CY129" i="6"/>
  <c r="CY130" i="6"/>
  <c r="CY131" i="6"/>
  <c r="CY132" i="6"/>
  <c r="CY133" i="6"/>
  <c r="CY134" i="6"/>
  <c r="CY135" i="6"/>
  <c r="CY136" i="6"/>
  <c r="CY137" i="6"/>
  <c r="CY138" i="6"/>
  <c r="CY139" i="6"/>
  <c r="CY140" i="6"/>
  <c r="CY141" i="6"/>
  <c r="CY142" i="6"/>
  <c r="CY143" i="6"/>
  <c r="CY144" i="6"/>
  <c r="CY5" i="6"/>
  <c r="CX6" i="6"/>
  <c r="CX7" i="6"/>
  <c r="CX8" i="6"/>
  <c r="CX9" i="6"/>
  <c r="CX10" i="6"/>
  <c r="CX11" i="6"/>
  <c r="CX12" i="6"/>
  <c r="CX13" i="6"/>
  <c r="CX14" i="6"/>
  <c r="CX15" i="6"/>
  <c r="CX16" i="6"/>
  <c r="CX17" i="6"/>
  <c r="CX18" i="6"/>
  <c r="CX19" i="6"/>
  <c r="CX20" i="6"/>
  <c r="CX21" i="6"/>
  <c r="CX22" i="6"/>
  <c r="CX23" i="6"/>
  <c r="CX24" i="6"/>
  <c r="CX25" i="6"/>
  <c r="CX26" i="6"/>
  <c r="CX27" i="6"/>
  <c r="CX28" i="6"/>
  <c r="CX29" i="6"/>
  <c r="CX30" i="6"/>
  <c r="CX31" i="6"/>
  <c r="CX32" i="6"/>
  <c r="CX33" i="6"/>
  <c r="CX34" i="6"/>
  <c r="CX35" i="6"/>
  <c r="CX36" i="6"/>
  <c r="CX37" i="6"/>
  <c r="CX38" i="6"/>
  <c r="CX39" i="6"/>
  <c r="CX40" i="6"/>
  <c r="CX41" i="6"/>
  <c r="CX42" i="6"/>
  <c r="CX43" i="6"/>
  <c r="CX44" i="6"/>
  <c r="CX45" i="6"/>
  <c r="CX46" i="6"/>
  <c r="CX47" i="6"/>
  <c r="CX48" i="6"/>
  <c r="CX49" i="6"/>
  <c r="CX50" i="6"/>
  <c r="CX51" i="6"/>
  <c r="CX52" i="6"/>
  <c r="CX53" i="6"/>
  <c r="CX54" i="6"/>
  <c r="CX55" i="6"/>
  <c r="CX56" i="6"/>
  <c r="CX57" i="6"/>
  <c r="CX58" i="6"/>
  <c r="CX59" i="6"/>
  <c r="CX60" i="6"/>
  <c r="CX61" i="6"/>
  <c r="CX62" i="6"/>
  <c r="CX63" i="6"/>
  <c r="CX64" i="6"/>
  <c r="CX65" i="6"/>
  <c r="CX66" i="6"/>
  <c r="CX67" i="6"/>
  <c r="CX68" i="6"/>
  <c r="CX69" i="6"/>
  <c r="CX70" i="6"/>
  <c r="CX71" i="6"/>
  <c r="CX72" i="6"/>
  <c r="CX73" i="6"/>
  <c r="CX74" i="6"/>
  <c r="CX75" i="6"/>
  <c r="CX76" i="6"/>
  <c r="CX77" i="6"/>
  <c r="CX78" i="6"/>
  <c r="CX79" i="6"/>
  <c r="CX80" i="6"/>
  <c r="CX81" i="6"/>
  <c r="CX82" i="6"/>
  <c r="CX83" i="6"/>
  <c r="CX84" i="6"/>
  <c r="CX85" i="6"/>
  <c r="CX86" i="6"/>
  <c r="CX87" i="6"/>
  <c r="CX88" i="6"/>
  <c r="CX89" i="6"/>
  <c r="CX90" i="6"/>
  <c r="CX91" i="6"/>
  <c r="CX92" i="6"/>
  <c r="CX93" i="6"/>
  <c r="CX94" i="6"/>
  <c r="CX95" i="6"/>
  <c r="CX96" i="6"/>
  <c r="CX97" i="6"/>
  <c r="CX98" i="6"/>
  <c r="CX99" i="6"/>
  <c r="CX100" i="6"/>
  <c r="CX101" i="6"/>
  <c r="CX102" i="6"/>
  <c r="CX103" i="6"/>
  <c r="CX104" i="6"/>
  <c r="CX105" i="6"/>
  <c r="CX106" i="6"/>
  <c r="CX107" i="6"/>
  <c r="CX108" i="6"/>
  <c r="CX109" i="6"/>
  <c r="CX110" i="6"/>
  <c r="CX111" i="6"/>
  <c r="CX112" i="6"/>
  <c r="CX113" i="6"/>
  <c r="CX114" i="6"/>
  <c r="CX115" i="6"/>
  <c r="CX116" i="6"/>
  <c r="CX117" i="6"/>
  <c r="CX118" i="6"/>
  <c r="CX119" i="6"/>
  <c r="CX120" i="6"/>
  <c r="CX121" i="6"/>
  <c r="CX122" i="6"/>
  <c r="CX123" i="6"/>
  <c r="CX124" i="6"/>
  <c r="CX125" i="6"/>
  <c r="CX126" i="6"/>
  <c r="CX127" i="6"/>
  <c r="CX128" i="6"/>
  <c r="CX129" i="6"/>
  <c r="CX130" i="6"/>
  <c r="CX131" i="6"/>
  <c r="CX132" i="6"/>
  <c r="CX133" i="6"/>
  <c r="CX134" i="6"/>
  <c r="CX135" i="6"/>
  <c r="CX136" i="6"/>
  <c r="CX137" i="6"/>
  <c r="CX138" i="6"/>
  <c r="CX139" i="6"/>
  <c r="CX140" i="6"/>
  <c r="CX141" i="6"/>
  <c r="CX142" i="6"/>
  <c r="CX143" i="6"/>
  <c r="CX144" i="6"/>
  <c r="CX5" i="6"/>
  <c r="CW6" i="6"/>
  <c r="CW7" i="6"/>
  <c r="CW8" i="6"/>
  <c r="CW9" i="6"/>
  <c r="CW10" i="6"/>
  <c r="CW11" i="6"/>
  <c r="CW12" i="6"/>
  <c r="CW13" i="6"/>
  <c r="CW14" i="6"/>
  <c r="CW15" i="6"/>
  <c r="CW16" i="6"/>
  <c r="CW17" i="6"/>
  <c r="CW18" i="6"/>
  <c r="CW19" i="6"/>
  <c r="CW20" i="6"/>
  <c r="CW21" i="6"/>
  <c r="CW22" i="6"/>
  <c r="CW23" i="6"/>
  <c r="CW24" i="6"/>
  <c r="CW25" i="6"/>
  <c r="CW26" i="6"/>
  <c r="CW27" i="6"/>
  <c r="CW28" i="6"/>
  <c r="CW29" i="6"/>
  <c r="CW30" i="6"/>
  <c r="CW31" i="6"/>
  <c r="CW32" i="6"/>
  <c r="CW33" i="6"/>
  <c r="CW34" i="6"/>
  <c r="CW35" i="6"/>
  <c r="CW36" i="6"/>
  <c r="CW37" i="6"/>
  <c r="CW38" i="6"/>
  <c r="CW39" i="6"/>
  <c r="CW40" i="6"/>
  <c r="CW41" i="6"/>
  <c r="CW42" i="6"/>
  <c r="CW43" i="6"/>
  <c r="CW44" i="6"/>
  <c r="CW45" i="6"/>
  <c r="CW46" i="6"/>
  <c r="CW47" i="6"/>
  <c r="CW48" i="6"/>
  <c r="CW49" i="6"/>
  <c r="CW50" i="6"/>
  <c r="CW51" i="6"/>
  <c r="CW52" i="6"/>
  <c r="CW53" i="6"/>
  <c r="CW54" i="6"/>
  <c r="CW55" i="6"/>
  <c r="CW56" i="6"/>
  <c r="CW57" i="6"/>
  <c r="CW58" i="6"/>
  <c r="CW59" i="6"/>
  <c r="CW60" i="6"/>
  <c r="CW61" i="6"/>
  <c r="CW62" i="6"/>
  <c r="CW63" i="6"/>
  <c r="CW64" i="6"/>
  <c r="CW65" i="6"/>
  <c r="CW66" i="6"/>
  <c r="CW67" i="6"/>
  <c r="CW68" i="6"/>
  <c r="CW69" i="6"/>
  <c r="CW70" i="6"/>
  <c r="CW71" i="6"/>
  <c r="CW72" i="6"/>
  <c r="CW73" i="6"/>
  <c r="CW74" i="6"/>
  <c r="CW75" i="6"/>
  <c r="CW76" i="6"/>
  <c r="CW77" i="6"/>
  <c r="CW78" i="6"/>
  <c r="CW79" i="6"/>
  <c r="CW80" i="6"/>
  <c r="CW81" i="6"/>
  <c r="CW82" i="6"/>
  <c r="CW83" i="6"/>
  <c r="CW84" i="6"/>
  <c r="CW85" i="6"/>
  <c r="CW86" i="6"/>
  <c r="CW87" i="6"/>
  <c r="CW88" i="6"/>
  <c r="CW89" i="6"/>
  <c r="CW90" i="6"/>
  <c r="CW91" i="6"/>
  <c r="CW92" i="6"/>
  <c r="CW93" i="6"/>
  <c r="CW94" i="6"/>
  <c r="CW95" i="6"/>
  <c r="CW96" i="6"/>
  <c r="CW97" i="6"/>
  <c r="CW98" i="6"/>
  <c r="CW99" i="6"/>
  <c r="CW100" i="6"/>
  <c r="CW101" i="6"/>
  <c r="CW102" i="6"/>
  <c r="CW103" i="6"/>
  <c r="CW104" i="6"/>
  <c r="CW105" i="6"/>
  <c r="CW106" i="6"/>
  <c r="CW107" i="6"/>
  <c r="CW108" i="6"/>
  <c r="CW109" i="6"/>
  <c r="CW110" i="6"/>
  <c r="CW111" i="6"/>
  <c r="CW112" i="6"/>
  <c r="CW113" i="6"/>
  <c r="CW114" i="6"/>
  <c r="CW115" i="6"/>
  <c r="CW116" i="6"/>
  <c r="CW117" i="6"/>
  <c r="CW118" i="6"/>
  <c r="CW119" i="6"/>
  <c r="CW120" i="6"/>
  <c r="CW121" i="6"/>
  <c r="CW122" i="6"/>
  <c r="CW123" i="6"/>
  <c r="CW124" i="6"/>
  <c r="CW125" i="6"/>
  <c r="CW126" i="6"/>
  <c r="CW127" i="6"/>
  <c r="CW128" i="6"/>
  <c r="CW129" i="6"/>
  <c r="CW130" i="6"/>
  <c r="CW131" i="6"/>
  <c r="CW132" i="6"/>
  <c r="CW133" i="6"/>
  <c r="CW134" i="6"/>
  <c r="CW135" i="6"/>
  <c r="CW136" i="6"/>
  <c r="CW137" i="6"/>
  <c r="CW138" i="6"/>
  <c r="CW139" i="6"/>
  <c r="CW140" i="6"/>
  <c r="CW141" i="6"/>
  <c r="CW142" i="6"/>
  <c r="CW143" i="6"/>
  <c r="CW144" i="6"/>
  <c r="CW5" i="6"/>
  <c r="CV6" i="6"/>
  <c r="CV7" i="6"/>
  <c r="CV8" i="6"/>
  <c r="CV9" i="6"/>
  <c r="CV10" i="6"/>
  <c r="CV11" i="6"/>
  <c r="CV12" i="6"/>
  <c r="CV13" i="6"/>
  <c r="CV14" i="6"/>
  <c r="CV15" i="6"/>
  <c r="CV16" i="6"/>
  <c r="CV17" i="6"/>
  <c r="CV18" i="6"/>
  <c r="CV19" i="6"/>
  <c r="CV20" i="6"/>
  <c r="CV21" i="6"/>
  <c r="CV22" i="6"/>
  <c r="CV23" i="6"/>
  <c r="CV24" i="6"/>
  <c r="CV25" i="6"/>
  <c r="CV26" i="6"/>
  <c r="CV27" i="6"/>
  <c r="CV28" i="6"/>
  <c r="CV29" i="6"/>
  <c r="CV30" i="6"/>
  <c r="CV31" i="6"/>
  <c r="CV32" i="6"/>
  <c r="CV33" i="6"/>
  <c r="CV34" i="6"/>
  <c r="CV35" i="6"/>
  <c r="CV36" i="6"/>
  <c r="CV37" i="6"/>
  <c r="CV38" i="6"/>
  <c r="CV39" i="6"/>
  <c r="CV40" i="6"/>
  <c r="CV41" i="6"/>
  <c r="CV42" i="6"/>
  <c r="CV43" i="6"/>
  <c r="CV44" i="6"/>
  <c r="CV45" i="6"/>
  <c r="CV46" i="6"/>
  <c r="CV47" i="6"/>
  <c r="CV48" i="6"/>
  <c r="CV49" i="6"/>
  <c r="CV50" i="6"/>
  <c r="CV51" i="6"/>
  <c r="CV52" i="6"/>
  <c r="CV53" i="6"/>
  <c r="CV54" i="6"/>
  <c r="CV55" i="6"/>
  <c r="CV56" i="6"/>
  <c r="CV57" i="6"/>
  <c r="CV58" i="6"/>
  <c r="CV59" i="6"/>
  <c r="CV60" i="6"/>
  <c r="CV61" i="6"/>
  <c r="CV62" i="6"/>
  <c r="CV63" i="6"/>
  <c r="CV64" i="6"/>
  <c r="CV65" i="6"/>
  <c r="CV66" i="6"/>
  <c r="CV67" i="6"/>
  <c r="CV68" i="6"/>
  <c r="CV69" i="6"/>
  <c r="CV70" i="6"/>
  <c r="CV71" i="6"/>
  <c r="CV72" i="6"/>
  <c r="CV73" i="6"/>
  <c r="CV74" i="6"/>
  <c r="CV75" i="6"/>
  <c r="CV76" i="6"/>
  <c r="CV77" i="6"/>
  <c r="CV78" i="6"/>
  <c r="CV79" i="6"/>
  <c r="CV80" i="6"/>
  <c r="CV81" i="6"/>
  <c r="CV82" i="6"/>
  <c r="CV83" i="6"/>
  <c r="CV84" i="6"/>
  <c r="CV85" i="6"/>
  <c r="CV86" i="6"/>
  <c r="CV87" i="6"/>
  <c r="CV88" i="6"/>
  <c r="CV89" i="6"/>
  <c r="CV90" i="6"/>
  <c r="CV91" i="6"/>
  <c r="CV92" i="6"/>
  <c r="CV93" i="6"/>
  <c r="CV94" i="6"/>
  <c r="CV95" i="6"/>
  <c r="CV96" i="6"/>
  <c r="CV97" i="6"/>
  <c r="CV98" i="6"/>
  <c r="CV99" i="6"/>
  <c r="CV100" i="6"/>
  <c r="CV101" i="6"/>
  <c r="CV102" i="6"/>
  <c r="CV103" i="6"/>
  <c r="CV104" i="6"/>
  <c r="CV105" i="6"/>
  <c r="CV106" i="6"/>
  <c r="CV107" i="6"/>
  <c r="CV108" i="6"/>
  <c r="CV109" i="6"/>
  <c r="CV110" i="6"/>
  <c r="CV111" i="6"/>
  <c r="CV112" i="6"/>
  <c r="CV113" i="6"/>
  <c r="CV114" i="6"/>
  <c r="CV115" i="6"/>
  <c r="CV116" i="6"/>
  <c r="CV117" i="6"/>
  <c r="CV118" i="6"/>
  <c r="CV119" i="6"/>
  <c r="CV120" i="6"/>
  <c r="CV121" i="6"/>
  <c r="CV122" i="6"/>
  <c r="CV123" i="6"/>
  <c r="CV124" i="6"/>
  <c r="CV125" i="6"/>
  <c r="CV126" i="6"/>
  <c r="CV127" i="6"/>
  <c r="CV128" i="6"/>
  <c r="CV129" i="6"/>
  <c r="CV130" i="6"/>
  <c r="CV131" i="6"/>
  <c r="CV132" i="6"/>
  <c r="CV133" i="6"/>
  <c r="CV134" i="6"/>
  <c r="CV135" i="6"/>
  <c r="CV136" i="6"/>
  <c r="CV137" i="6"/>
  <c r="CV138" i="6"/>
  <c r="CV139" i="6"/>
  <c r="CV140" i="6"/>
  <c r="CV141" i="6"/>
  <c r="CV142" i="6"/>
  <c r="CV143" i="6"/>
  <c r="CV144" i="6"/>
  <c r="CV5" i="6"/>
  <c r="CU6" i="6"/>
  <c r="CU7" i="6"/>
  <c r="CU8" i="6"/>
  <c r="CU9" i="6"/>
  <c r="CU10" i="6"/>
  <c r="CU11" i="6"/>
  <c r="CU12" i="6"/>
  <c r="CU13" i="6"/>
  <c r="CU14" i="6"/>
  <c r="CU15" i="6"/>
  <c r="CU16" i="6"/>
  <c r="CU17" i="6"/>
  <c r="CU18" i="6"/>
  <c r="CU19" i="6"/>
  <c r="CU20" i="6"/>
  <c r="CU21" i="6"/>
  <c r="CU22" i="6"/>
  <c r="CU23" i="6"/>
  <c r="CU24" i="6"/>
  <c r="CU25" i="6"/>
  <c r="CU26" i="6"/>
  <c r="CU27" i="6"/>
  <c r="CU28" i="6"/>
  <c r="CU29" i="6"/>
  <c r="CU30" i="6"/>
  <c r="CU31" i="6"/>
  <c r="CU32" i="6"/>
  <c r="CU33" i="6"/>
  <c r="CU34" i="6"/>
  <c r="CU35" i="6"/>
  <c r="CU36" i="6"/>
  <c r="CU37" i="6"/>
  <c r="CU38" i="6"/>
  <c r="CU39" i="6"/>
  <c r="CU40" i="6"/>
  <c r="CU41" i="6"/>
  <c r="CU42" i="6"/>
  <c r="CU43" i="6"/>
  <c r="CU44" i="6"/>
  <c r="CU45" i="6"/>
  <c r="CU46" i="6"/>
  <c r="CU47" i="6"/>
  <c r="CU48" i="6"/>
  <c r="CU49" i="6"/>
  <c r="CU50" i="6"/>
  <c r="CU51" i="6"/>
  <c r="CU52" i="6"/>
  <c r="CU53" i="6"/>
  <c r="CU54" i="6"/>
  <c r="CU55" i="6"/>
  <c r="CU56" i="6"/>
  <c r="CU57" i="6"/>
  <c r="CU58" i="6"/>
  <c r="CU59" i="6"/>
  <c r="CU60" i="6"/>
  <c r="CU61" i="6"/>
  <c r="CU62" i="6"/>
  <c r="CU63" i="6"/>
  <c r="CU64" i="6"/>
  <c r="CU65" i="6"/>
  <c r="CU66" i="6"/>
  <c r="CU67" i="6"/>
  <c r="CU68" i="6"/>
  <c r="CU69" i="6"/>
  <c r="CU70" i="6"/>
  <c r="CU71" i="6"/>
  <c r="CU72" i="6"/>
  <c r="CU73" i="6"/>
  <c r="CU74" i="6"/>
  <c r="CU75" i="6"/>
  <c r="CU76" i="6"/>
  <c r="CU77" i="6"/>
  <c r="CU78" i="6"/>
  <c r="CU79" i="6"/>
  <c r="CU80" i="6"/>
  <c r="CU81" i="6"/>
  <c r="CU82" i="6"/>
  <c r="CU83" i="6"/>
  <c r="CU84" i="6"/>
  <c r="CU85" i="6"/>
  <c r="CU86" i="6"/>
  <c r="CU87" i="6"/>
  <c r="CU88" i="6"/>
  <c r="CU89" i="6"/>
  <c r="CU90" i="6"/>
  <c r="CU91" i="6"/>
  <c r="CU92" i="6"/>
  <c r="CU93" i="6"/>
  <c r="CU94" i="6"/>
  <c r="CU95" i="6"/>
  <c r="CU96" i="6"/>
  <c r="CU97" i="6"/>
  <c r="CU98" i="6"/>
  <c r="CU99" i="6"/>
  <c r="CU100" i="6"/>
  <c r="CU101" i="6"/>
  <c r="CU102" i="6"/>
  <c r="CU103" i="6"/>
  <c r="CU104" i="6"/>
  <c r="CU105" i="6"/>
  <c r="CU106" i="6"/>
  <c r="CU107" i="6"/>
  <c r="CU108" i="6"/>
  <c r="CU109" i="6"/>
  <c r="CU110" i="6"/>
  <c r="CU111" i="6"/>
  <c r="CU112" i="6"/>
  <c r="CU113" i="6"/>
  <c r="CU114" i="6"/>
  <c r="CU115" i="6"/>
  <c r="CU116" i="6"/>
  <c r="CU117" i="6"/>
  <c r="CU118" i="6"/>
  <c r="CU119" i="6"/>
  <c r="CU120" i="6"/>
  <c r="CU121" i="6"/>
  <c r="CU122" i="6"/>
  <c r="CU123" i="6"/>
  <c r="CU124" i="6"/>
  <c r="CU125" i="6"/>
  <c r="CU126" i="6"/>
  <c r="CU127" i="6"/>
  <c r="CU128" i="6"/>
  <c r="CU129" i="6"/>
  <c r="CU130" i="6"/>
  <c r="CU131" i="6"/>
  <c r="CU132" i="6"/>
  <c r="CU133" i="6"/>
  <c r="CU134" i="6"/>
  <c r="CU135" i="6"/>
  <c r="CU136" i="6"/>
  <c r="CU137" i="6"/>
  <c r="CU138" i="6"/>
  <c r="CU139" i="6"/>
  <c r="CU140" i="6"/>
  <c r="CU141" i="6"/>
  <c r="CU142" i="6"/>
  <c r="CU143" i="6"/>
  <c r="CU144" i="6"/>
  <c r="CU5" i="6"/>
  <c r="CU6" i="7"/>
  <c r="CV6" i="7"/>
  <c r="CW6" i="7"/>
  <c r="CZ6" i="7"/>
  <c r="DA6" i="7"/>
  <c r="CU7" i="7"/>
  <c r="CV7" i="7"/>
  <c r="CW7" i="7"/>
  <c r="CZ7" i="7"/>
  <c r="DA7" i="7"/>
  <c r="CU8" i="7"/>
  <c r="CV8" i="7"/>
  <c r="CW8" i="7"/>
  <c r="CZ8" i="7"/>
  <c r="DA8" i="7"/>
  <c r="CU9" i="7"/>
  <c r="CV9" i="7"/>
  <c r="CW9" i="7"/>
  <c r="CZ9" i="7"/>
  <c r="DA9" i="7"/>
  <c r="CU10" i="7"/>
  <c r="CV10" i="7"/>
  <c r="CW10" i="7"/>
  <c r="CZ10" i="7"/>
  <c r="DA10" i="7"/>
  <c r="CU11" i="7"/>
  <c r="CV11" i="7"/>
  <c r="CW11" i="7"/>
  <c r="CZ11" i="7"/>
  <c r="DA11" i="7"/>
  <c r="CU12" i="7"/>
  <c r="CV12" i="7"/>
  <c r="CW12" i="7"/>
  <c r="CZ12" i="7"/>
  <c r="DA12" i="7"/>
  <c r="CU13" i="7"/>
  <c r="CV13" i="7"/>
  <c r="CW13" i="7"/>
  <c r="CZ13" i="7"/>
  <c r="DA13" i="7"/>
  <c r="CU14" i="7"/>
  <c r="CV14" i="7"/>
  <c r="CW14" i="7"/>
  <c r="CZ14" i="7"/>
  <c r="DA14" i="7"/>
  <c r="CU15" i="7"/>
  <c r="CV15" i="7"/>
  <c r="CW15" i="7"/>
  <c r="CZ15" i="7"/>
  <c r="DA15" i="7"/>
  <c r="CU16" i="7"/>
  <c r="CV16" i="7"/>
  <c r="CW16" i="7"/>
  <c r="CZ16" i="7"/>
  <c r="DA16" i="7"/>
  <c r="CU17" i="7"/>
  <c r="CV17" i="7"/>
  <c r="CW17" i="7"/>
  <c r="CZ17" i="7"/>
  <c r="DA17" i="7"/>
  <c r="CU18" i="7"/>
  <c r="CV18" i="7"/>
  <c r="CW18" i="7"/>
  <c r="CZ18" i="7"/>
  <c r="DA18" i="7"/>
  <c r="CU19" i="7"/>
  <c r="CV19" i="7"/>
  <c r="CW19" i="7"/>
  <c r="CZ19" i="7"/>
  <c r="DA19" i="7"/>
  <c r="CU20" i="7"/>
  <c r="CV20" i="7"/>
  <c r="CW20" i="7"/>
  <c r="CZ20" i="7"/>
  <c r="DA20" i="7"/>
  <c r="CU21" i="7"/>
  <c r="CV21" i="7"/>
  <c r="CW21" i="7"/>
  <c r="CZ21" i="7"/>
  <c r="DA21" i="7"/>
  <c r="CU22" i="7"/>
  <c r="CV22" i="7"/>
  <c r="CW22" i="7"/>
  <c r="CZ22" i="7"/>
  <c r="DA22" i="7"/>
  <c r="CU23" i="7"/>
  <c r="CV23" i="7"/>
  <c r="CW23" i="7"/>
  <c r="CZ23" i="7"/>
  <c r="DA23" i="7"/>
  <c r="CU24" i="7"/>
  <c r="CV24" i="7"/>
  <c r="CW24" i="7"/>
  <c r="CZ24" i="7"/>
  <c r="DA24" i="7"/>
  <c r="CU25" i="7"/>
  <c r="CV25" i="7"/>
  <c r="CW25" i="7"/>
  <c r="CZ25" i="7"/>
  <c r="DA25" i="7"/>
  <c r="CU26" i="7"/>
  <c r="CV26" i="7"/>
  <c r="CW26" i="7"/>
  <c r="CZ26" i="7"/>
  <c r="DA26" i="7"/>
  <c r="CU27" i="7"/>
  <c r="CV27" i="7"/>
  <c r="CW27" i="7"/>
  <c r="CZ27" i="7"/>
  <c r="DA27" i="7"/>
  <c r="CU28" i="7"/>
  <c r="CV28" i="7"/>
  <c r="CW28" i="7"/>
  <c r="CZ28" i="7"/>
  <c r="DA28" i="7"/>
  <c r="CU29" i="7"/>
  <c r="CV29" i="7"/>
  <c r="CW29" i="7"/>
  <c r="CZ29" i="7"/>
  <c r="DA29" i="7"/>
  <c r="CU30" i="7"/>
  <c r="CV30" i="7"/>
  <c r="CW30" i="7"/>
  <c r="CZ30" i="7"/>
  <c r="DA30" i="7"/>
  <c r="CU31" i="7"/>
  <c r="CV31" i="7"/>
  <c r="CW31" i="7"/>
  <c r="CZ31" i="7"/>
  <c r="DA31" i="7"/>
  <c r="CU32" i="7"/>
  <c r="CV32" i="7"/>
  <c r="CW32" i="7"/>
  <c r="CZ32" i="7"/>
  <c r="DA32" i="7"/>
  <c r="CU33" i="7"/>
  <c r="CV33" i="7"/>
  <c r="CW33" i="7"/>
  <c r="CZ33" i="7"/>
  <c r="DA33" i="7"/>
  <c r="CU34" i="7"/>
  <c r="CV34" i="7"/>
  <c r="CW34" i="7"/>
  <c r="CZ34" i="7"/>
  <c r="DA34" i="7"/>
  <c r="CU35" i="7"/>
  <c r="CV35" i="7"/>
  <c r="CW35" i="7"/>
  <c r="CZ35" i="7"/>
  <c r="DA35" i="7"/>
  <c r="CU36" i="7"/>
  <c r="CV36" i="7"/>
  <c r="CW36" i="7"/>
  <c r="CZ36" i="7"/>
  <c r="DA36" i="7"/>
  <c r="CU37" i="7"/>
  <c r="CV37" i="7"/>
  <c r="CW37" i="7"/>
  <c r="CZ37" i="7"/>
  <c r="DA37" i="7"/>
  <c r="CU38" i="7"/>
  <c r="CV38" i="7"/>
  <c r="CW38" i="7"/>
  <c r="CZ38" i="7"/>
  <c r="DA38" i="7"/>
  <c r="CU39" i="7"/>
  <c r="CV39" i="7"/>
  <c r="CW39" i="7"/>
  <c r="CZ39" i="7"/>
  <c r="DA39" i="7"/>
  <c r="CU40" i="7"/>
  <c r="CV40" i="7"/>
  <c r="CW40" i="7"/>
  <c r="CZ40" i="7"/>
  <c r="DA40" i="7"/>
  <c r="CU41" i="7"/>
  <c r="CV41" i="7"/>
  <c r="CW41" i="7"/>
  <c r="CZ41" i="7"/>
  <c r="DA41" i="7"/>
  <c r="CU42" i="7"/>
  <c r="CV42" i="7"/>
  <c r="CW42" i="7"/>
  <c r="CZ42" i="7"/>
  <c r="DA42" i="7"/>
  <c r="CU43" i="7"/>
  <c r="CV43" i="7"/>
  <c r="CW43" i="7"/>
  <c r="CZ43" i="7"/>
  <c r="DA43" i="7"/>
  <c r="CU44" i="7"/>
  <c r="CV44" i="7"/>
  <c r="CW44" i="7"/>
  <c r="CZ44" i="7"/>
  <c r="DA44" i="7"/>
  <c r="CU45" i="7"/>
  <c r="CV45" i="7"/>
  <c r="CW45" i="7"/>
  <c r="CZ45" i="7"/>
  <c r="DA45" i="7"/>
  <c r="CU46" i="7"/>
  <c r="CV46" i="7"/>
  <c r="CW46" i="7"/>
  <c r="CZ46" i="7"/>
  <c r="DA46" i="7"/>
  <c r="CU47" i="7"/>
  <c r="CV47" i="7"/>
  <c r="CW47" i="7"/>
  <c r="CZ47" i="7"/>
  <c r="DA47" i="7"/>
  <c r="CU48" i="7"/>
  <c r="CV48" i="7"/>
  <c r="CW48" i="7"/>
  <c r="CZ48" i="7"/>
  <c r="DA48" i="7"/>
  <c r="CU49" i="7"/>
  <c r="CV49" i="7"/>
  <c r="CW49" i="7"/>
  <c r="CZ49" i="7"/>
  <c r="DA49" i="7"/>
  <c r="CU50" i="7"/>
  <c r="CV50" i="7"/>
  <c r="CW50" i="7"/>
  <c r="CZ50" i="7"/>
  <c r="DA50" i="7"/>
  <c r="CU51" i="7"/>
  <c r="CV51" i="7"/>
  <c r="CW51" i="7"/>
  <c r="CZ51" i="7"/>
  <c r="DA51" i="7"/>
  <c r="CU52" i="7"/>
  <c r="CV52" i="7"/>
  <c r="CW52" i="7"/>
  <c r="CZ52" i="7"/>
  <c r="DA52" i="7"/>
  <c r="CU53" i="7"/>
  <c r="CV53" i="7"/>
  <c r="CW53" i="7"/>
  <c r="CZ53" i="7"/>
  <c r="DA53" i="7"/>
  <c r="CU54" i="7"/>
  <c r="CV54" i="7"/>
  <c r="CW54" i="7"/>
  <c r="CZ54" i="7"/>
  <c r="DA54" i="7"/>
  <c r="CU55" i="7"/>
  <c r="CV55" i="7"/>
  <c r="CW55" i="7"/>
  <c r="CZ55" i="7"/>
  <c r="DA55" i="7"/>
  <c r="CU56" i="7"/>
  <c r="CV56" i="7"/>
  <c r="CW56" i="7"/>
  <c r="CZ56" i="7"/>
  <c r="DA56" i="7"/>
  <c r="CU57" i="7"/>
  <c r="CV57" i="7"/>
  <c r="CW57" i="7"/>
  <c r="CZ57" i="7"/>
  <c r="DA57" i="7"/>
  <c r="CU58" i="7"/>
  <c r="CV58" i="7"/>
  <c r="CW58" i="7"/>
  <c r="CZ58" i="7"/>
  <c r="DA58" i="7"/>
  <c r="CU59" i="7"/>
  <c r="CV59" i="7"/>
  <c r="CW59" i="7"/>
  <c r="CZ59" i="7"/>
  <c r="DA59" i="7"/>
  <c r="CU60" i="7"/>
  <c r="CV60" i="7"/>
  <c r="CW60" i="7"/>
  <c r="CZ60" i="7"/>
  <c r="DA60" i="7"/>
  <c r="CU61" i="7"/>
  <c r="CV61" i="7"/>
  <c r="CW61" i="7"/>
  <c r="CZ61" i="7"/>
  <c r="DA61" i="7"/>
  <c r="CU62" i="7"/>
  <c r="CV62" i="7"/>
  <c r="CW62" i="7"/>
  <c r="CZ62" i="7"/>
  <c r="DA62" i="7"/>
  <c r="CU63" i="7"/>
  <c r="CV63" i="7"/>
  <c r="CW63" i="7"/>
  <c r="CZ63" i="7"/>
  <c r="DA63" i="7"/>
  <c r="CU64" i="7"/>
  <c r="CV64" i="7"/>
  <c r="CW64" i="7"/>
  <c r="CZ64" i="7"/>
  <c r="DA64" i="7"/>
  <c r="CU65" i="7"/>
  <c r="CV65" i="7"/>
  <c r="CW65" i="7"/>
  <c r="CZ65" i="7"/>
  <c r="DA65" i="7"/>
  <c r="CU66" i="7"/>
  <c r="CV66" i="7"/>
  <c r="CW66" i="7"/>
  <c r="CZ66" i="7"/>
  <c r="DA66" i="7"/>
  <c r="CU67" i="7"/>
  <c r="CV67" i="7"/>
  <c r="CW67" i="7"/>
  <c r="CZ67" i="7"/>
  <c r="DA67" i="7"/>
  <c r="CU68" i="7"/>
  <c r="CV68" i="7"/>
  <c r="CW68" i="7"/>
  <c r="CZ68" i="7"/>
  <c r="DA68" i="7"/>
  <c r="CU69" i="7"/>
  <c r="CV69" i="7"/>
  <c r="CW69" i="7"/>
  <c r="CZ69" i="7"/>
  <c r="DA69" i="7"/>
  <c r="CU70" i="7"/>
  <c r="CV70" i="7"/>
  <c r="CW70" i="7"/>
  <c r="CZ70" i="7"/>
  <c r="DA70" i="7"/>
  <c r="CU71" i="7"/>
  <c r="CV71" i="7"/>
  <c r="CW71" i="7"/>
  <c r="CZ71" i="7"/>
  <c r="DA71" i="7"/>
  <c r="CU72" i="7"/>
  <c r="CV72" i="7"/>
  <c r="CW72" i="7"/>
  <c r="CZ72" i="7"/>
  <c r="DA72" i="7"/>
  <c r="CU73" i="7"/>
  <c r="CV73" i="7"/>
  <c r="CW73" i="7"/>
  <c r="CZ73" i="7"/>
  <c r="DA73" i="7"/>
  <c r="CU74" i="7"/>
  <c r="CV74" i="7"/>
  <c r="CW74" i="7"/>
  <c r="CZ74" i="7"/>
  <c r="DA74" i="7"/>
  <c r="CU75" i="7"/>
  <c r="CV75" i="7"/>
  <c r="CW75" i="7"/>
  <c r="CZ75" i="7"/>
  <c r="DA75" i="7"/>
  <c r="CU76" i="7"/>
  <c r="CV76" i="7"/>
  <c r="CW76" i="7"/>
  <c r="CZ76" i="7"/>
  <c r="DA76" i="7"/>
  <c r="CU77" i="7"/>
  <c r="CV77" i="7"/>
  <c r="CW77" i="7"/>
  <c r="CZ77" i="7"/>
  <c r="DA77" i="7"/>
  <c r="CU78" i="7"/>
  <c r="CV78" i="7"/>
  <c r="CW78" i="7"/>
  <c r="CZ78" i="7"/>
  <c r="DA78" i="7"/>
  <c r="CU79" i="7"/>
  <c r="CV79" i="7"/>
  <c r="CW79" i="7"/>
  <c r="CZ79" i="7"/>
  <c r="DA79" i="7"/>
  <c r="CU80" i="7"/>
  <c r="CV80" i="7"/>
  <c r="CW80" i="7"/>
  <c r="CZ80" i="7"/>
  <c r="DA80" i="7"/>
  <c r="CU81" i="7"/>
  <c r="CV81" i="7"/>
  <c r="CW81" i="7"/>
  <c r="CZ81" i="7"/>
  <c r="DA81" i="7"/>
  <c r="CU82" i="7"/>
  <c r="CV82" i="7"/>
  <c r="CW82" i="7"/>
  <c r="CZ82" i="7"/>
  <c r="DA82" i="7"/>
  <c r="CU83" i="7"/>
  <c r="CV83" i="7"/>
  <c r="CW83" i="7"/>
  <c r="CZ83" i="7"/>
  <c r="DA83" i="7"/>
  <c r="CU84" i="7"/>
  <c r="CV84" i="7"/>
  <c r="CW84" i="7"/>
  <c r="CZ84" i="7"/>
  <c r="DA84" i="7"/>
  <c r="CU85" i="7"/>
  <c r="CV85" i="7"/>
  <c r="CW85" i="7"/>
  <c r="CZ85" i="7"/>
  <c r="DA85" i="7"/>
  <c r="CU86" i="7"/>
  <c r="CV86" i="7"/>
  <c r="CW86" i="7"/>
  <c r="CZ86" i="7"/>
  <c r="DA86" i="7"/>
  <c r="CU87" i="7"/>
  <c r="CV87" i="7"/>
  <c r="CW87" i="7"/>
  <c r="CZ87" i="7"/>
  <c r="DA87" i="7"/>
  <c r="CU88" i="7"/>
  <c r="CV88" i="7"/>
  <c r="CW88" i="7"/>
  <c r="CZ88" i="7"/>
  <c r="DA88" i="7"/>
  <c r="CU89" i="7"/>
  <c r="CV89" i="7"/>
  <c r="CW89" i="7"/>
  <c r="CZ89" i="7"/>
  <c r="DA89" i="7"/>
  <c r="CU90" i="7"/>
  <c r="CV90" i="7"/>
  <c r="CW90" i="7"/>
  <c r="CZ90" i="7"/>
  <c r="DA90" i="7"/>
  <c r="CU91" i="7"/>
  <c r="CV91" i="7"/>
  <c r="CW91" i="7"/>
  <c r="CZ91" i="7"/>
  <c r="DA91" i="7"/>
  <c r="CU92" i="7"/>
  <c r="CV92" i="7"/>
  <c r="CW92" i="7"/>
  <c r="CZ92" i="7"/>
  <c r="DA92" i="7"/>
  <c r="CU93" i="7"/>
  <c r="CV93" i="7"/>
  <c r="CW93" i="7"/>
  <c r="CZ93" i="7"/>
  <c r="DA93" i="7"/>
  <c r="CU94" i="7"/>
  <c r="CV94" i="7"/>
  <c r="CW94" i="7"/>
  <c r="CZ94" i="7"/>
  <c r="DA94" i="7"/>
  <c r="CU95" i="7"/>
  <c r="CV95" i="7"/>
  <c r="CW95" i="7"/>
  <c r="CZ95" i="7"/>
  <c r="DA95" i="7"/>
  <c r="CU96" i="7"/>
  <c r="CV96" i="7"/>
  <c r="CW96" i="7"/>
  <c r="CZ96" i="7"/>
  <c r="DA96" i="7"/>
  <c r="CU97" i="7"/>
  <c r="CV97" i="7"/>
  <c r="CW97" i="7"/>
  <c r="CZ97" i="7"/>
  <c r="DA97" i="7"/>
  <c r="CU98" i="7"/>
  <c r="CV98" i="7"/>
  <c r="CW98" i="7"/>
  <c r="CZ98" i="7"/>
  <c r="DA98" i="7"/>
  <c r="CU99" i="7"/>
  <c r="CV99" i="7"/>
  <c r="CW99" i="7"/>
  <c r="CZ99" i="7"/>
  <c r="DA99" i="7"/>
  <c r="CU100" i="7"/>
  <c r="CV100" i="7"/>
  <c r="CW100" i="7"/>
  <c r="CZ100" i="7"/>
  <c r="DA100" i="7"/>
  <c r="CU101" i="7"/>
  <c r="CV101" i="7"/>
  <c r="CW101" i="7"/>
  <c r="CZ101" i="7"/>
  <c r="DA101" i="7"/>
  <c r="CU102" i="7"/>
  <c r="CV102" i="7"/>
  <c r="CW102" i="7"/>
  <c r="CZ102" i="7"/>
  <c r="DA102" i="7"/>
  <c r="CU103" i="7"/>
  <c r="CV103" i="7"/>
  <c r="CW103" i="7"/>
  <c r="CZ103" i="7"/>
  <c r="DA103" i="7"/>
  <c r="CU104" i="7"/>
  <c r="CV104" i="7"/>
  <c r="CW104" i="7"/>
  <c r="CZ104" i="7"/>
  <c r="DA104" i="7"/>
  <c r="CU105" i="7"/>
  <c r="CV105" i="7"/>
  <c r="CW105" i="7"/>
  <c r="CZ105" i="7"/>
  <c r="DA105" i="7"/>
  <c r="CU106" i="7"/>
  <c r="CV106" i="7"/>
  <c r="CW106" i="7"/>
  <c r="CZ106" i="7"/>
  <c r="DA106" i="7"/>
  <c r="CU107" i="7"/>
  <c r="CV107" i="7"/>
  <c r="CW107" i="7"/>
  <c r="CZ107" i="7"/>
  <c r="DA107" i="7"/>
  <c r="CU108" i="7"/>
  <c r="CV108" i="7"/>
  <c r="CW108" i="7"/>
  <c r="CZ108" i="7"/>
  <c r="DA108" i="7"/>
  <c r="CU109" i="7"/>
  <c r="CV109" i="7"/>
  <c r="CW109" i="7"/>
  <c r="CZ109" i="7"/>
  <c r="DA109" i="7"/>
  <c r="CU110" i="7"/>
  <c r="CV110" i="7"/>
  <c r="CW110" i="7"/>
  <c r="CZ110" i="7"/>
  <c r="DA110" i="7"/>
  <c r="CU111" i="7"/>
  <c r="CV111" i="7"/>
  <c r="CW111" i="7"/>
  <c r="CZ111" i="7"/>
  <c r="DA111" i="7"/>
  <c r="CU112" i="7"/>
  <c r="CV112" i="7"/>
  <c r="CW112" i="7"/>
  <c r="CZ112" i="7"/>
  <c r="DA112" i="7"/>
  <c r="CU113" i="7"/>
  <c r="CV113" i="7"/>
  <c r="CW113" i="7"/>
  <c r="CZ113" i="7"/>
  <c r="DA113" i="7"/>
  <c r="CU114" i="7"/>
  <c r="CV114" i="7"/>
  <c r="CW114" i="7"/>
  <c r="CZ114" i="7"/>
  <c r="DA114" i="7"/>
  <c r="CU115" i="7"/>
  <c r="CV115" i="7"/>
  <c r="CW115" i="7"/>
  <c r="CZ115" i="7"/>
  <c r="DA115" i="7"/>
  <c r="CU116" i="7"/>
  <c r="CV116" i="7"/>
  <c r="CW116" i="7"/>
  <c r="CZ116" i="7"/>
  <c r="DA116" i="7"/>
  <c r="CU117" i="7"/>
  <c r="CV117" i="7"/>
  <c r="CW117" i="7"/>
  <c r="CZ117" i="7"/>
  <c r="DA117" i="7"/>
  <c r="CU118" i="7"/>
  <c r="CV118" i="7"/>
  <c r="CW118" i="7"/>
  <c r="CZ118" i="7"/>
  <c r="DA118" i="7"/>
  <c r="CU119" i="7"/>
  <c r="CV119" i="7"/>
  <c r="CW119" i="7"/>
  <c r="CZ119" i="7"/>
  <c r="DA119" i="7"/>
  <c r="CU120" i="7"/>
  <c r="CV120" i="7"/>
  <c r="CW120" i="7"/>
  <c r="CZ120" i="7"/>
  <c r="DA120" i="7"/>
  <c r="CU121" i="7"/>
  <c r="CV121" i="7"/>
  <c r="CW121" i="7"/>
  <c r="CZ121" i="7"/>
  <c r="DA121" i="7"/>
  <c r="CU122" i="7"/>
  <c r="CV122" i="7"/>
  <c r="CW122" i="7"/>
  <c r="CZ122" i="7"/>
  <c r="DA122" i="7"/>
  <c r="CU123" i="7"/>
  <c r="CV123" i="7"/>
  <c r="CW123" i="7"/>
  <c r="CZ123" i="7"/>
  <c r="DA123" i="7"/>
  <c r="CU124" i="7"/>
  <c r="CV124" i="7"/>
  <c r="CW124" i="7"/>
  <c r="CZ124" i="7"/>
  <c r="DA124" i="7"/>
  <c r="CU125" i="7"/>
  <c r="CV125" i="7"/>
  <c r="CW125" i="7"/>
  <c r="CZ125" i="7"/>
  <c r="DA125" i="7"/>
  <c r="CU126" i="7"/>
  <c r="CV126" i="7"/>
  <c r="CW126" i="7"/>
  <c r="CZ126" i="7"/>
  <c r="DA126" i="7"/>
  <c r="CU127" i="7"/>
  <c r="CV127" i="7"/>
  <c r="CW127" i="7"/>
  <c r="CZ127" i="7"/>
  <c r="DA127" i="7"/>
  <c r="CU128" i="7"/>
  <c r="CV128" i="7"/>
  <c r="CW128" i="7"/>
  <c r="CZ128" i="7"/>
  <c r="DA128" i="7"/>
  <c r="CU129" i="7"/>
  <c r="CV129" i="7"/>
  <c r="CW129" i="7"/>
  <c r="CZ129" i="7"/>
  <c r="DA129" i="7"/>
  <c r="CU130" i="7"/>
  <c r="CV130" i="7"/>
  <c r="CW130" i="7"/>
  <c r="CZ130" i="7"/>
  <c r="DA130" i="7"/>
  <c r="CU131" i="7"/>
  <c r="CV131" i="7"/>
  <c r="CW131" i="7"/>
  <c r="CZ131" i="7"/>
  <c r="DA131" i="7"/>
  <c r="CU132" i="7"/>
  <c r="CV132" i="7"/>
  <c r="CW132" i="7"/>
  <c r="CZ132" i="7"/>
  <c r="DA132" i="7"/>
  <c r="CU133" i="7"/>
  <c r="CV133" i="7"/>
  <c r="CW133" i="7"/>
  <c r="CZ133" i="7"/>
  <c r="DA133" i="7"/>
  <c r="CU134" i="7"/>
  <c r="CV134" i="7"/>
  <c r="CW134" i="7"/>
  <c r="CZ134" i="7"/>
  <c r="DA134" i="7"/>
  <c r="CU135" i="7"/>
  <c r="CV135" i="7"/>
  <c r="CW135" i="7"/>
  <c r="CZ135" i="7"/>
  <c r="DA135" i="7"/>
  <c r="CU136" i="7"/>
  <c r="CV136" i="7"/>
  <c r="CW136" i="7"/>
  <c r="CZ136" i="7"/>
  <c r="DA136" i="7"/>
  <c r="CU137" i="7"/>
  <c r="CV137" i="7"/>
  <c r="CW137" i="7"/>
  <c r="CZ137" i="7"/>
  <c r="DA137" i="7"/>
  <c r="CU138" i="7"/>
  <c r="CV138" i="7"/>
  <c r="CW138" i="7"/>
  <c r="CZ138" i="7"/>
  <c r="DA138" i="7"/>
  <c r="CU139" i="7"/>
  <c r="CV139" i="7"/>
  <c r="CW139" i="7"/>
  <c r="CZ139" i="7"/>
  <c r="DA139" i="7"/>
  <c r="CU140" i="7"/>
  <c r="CV140" i="7"/>
  <c r="CW140" i="7"/>
  <c r="CZ140" i="7"/>
  <c r="DA140" i="7"/>
  <c r="CU141" i="7"/>
  <c r="CV141" i="7"/>
  <c r="CW141" i="7"/>
  <c r="CZ141" i="7"/>
  <c r="DA141" i="7"/>
  <c r="CU142" i="7"/>
  <c r="CV142" i="7"/>
  <c r="CW142" i="7"/>
  <c r="CZ142" i="7"/>
  <c r="DA142" i="7"/>
  <c r="CU143" i="7"/>
  <c r="CV143" i="7"/>
  <c r="CW143" i="7"/>
  <c r="CZ143" i="7"/>
  <c r="DA143" i="7"/>
  <c r="CU144" i="7"/>
  <c r="CV144" i="7"/>
  <c r="CW144" i="7"/>
  <c r="CZ144" i="7"/>
  <c r="DA144" i="7"/>
  <c r="CZ5" i="7"/>
  <c r="CW5" i="7"/>
  <c r="CW146" i="7" s="1"/>
  <c r="CW145" i="7" s="1"/>
  <c r="CV5" i="7"/>
  <c r="CU5" i="7"/>
  <c r="DA6" i="8"/>
  <c r="DA7" i="8"/>
  <c r="DA8" i="8"/>
  <c r="DA9" i="8"/>
  <c r="DA10" i="8"/>
  <c r="DA11" i="8"/>
  <c r="DA12" i="8"/>
  <c r="DA13" i="8"/>
  <c r="DA14" i="8"/>
  <c r="DA15" i="8"/>
  <c r="DA16" i="8"/>
  <c r="DA17" i="8"/>
  <c r="DA18" i="8"/>
  <c r="DA19" i="8"/>
  <c r="DA20" i="8"/>
  <c r="DA21" i="8"/>
  <c r="DA22" i="8"/>
  <c r="DA23" i="8"/>
  <c r="DA24" i="8"/>
  <c r="DA25" i="8"/>
  <c r="DA26" i="8"/>
  <c r="DA27" i="8"/>
  <c r="DA28" i="8"/>
  <c r="DA29" i="8"/>
  <c r="DA30" i="8"/>
  <c r="DA31" i="8"/>
  <c r="DA32" i="8"/>
  <c r="DA33" i="8"/>
  <c r="DA34" i="8"/>
  <c r="DA35" i="8"/>
  <c r="DA36" i="8"/>
  <c r="DA37" i="8"/>
  <c r="DA38" i="8"/>
  <c r="DA39" i="8"/>
  <c r="DA40" i="8"/>
  <c r="DA41" i="8"/>
  <c r="DA42" i="8"/>
  <c r="DA43" i="8"/>
  <c r="DA44" i="8"/>
  <c r="DA45" i="8"/>
  <c r="DA46" i="8"/>
  <c r="DA47" i="8"/>
  <c r="DA48" i="8"/>
  <c r="DA49" i="8"/>
  <c r="DA50" i="8"/>
  <c r="DA51" i="8"/>
  <c r="DA52" i="8"/>
  <c r="DA53" i="8"/>
  <c r="DA54" i="8"/>
  <c r="DA55" i="8"/>
  <c r="DA56" i="8"/>
  <c r="DA57" i="8"/>
  <c r="DA58" i="8"/>
  <c r="DA59" i="8"/>
  <c r="DA60" i="8"/>
  <c r="DA61" i="8"/>
  <c r="DA62" i="8"/>
  <c r="DA63" i="8"/>
  <c r="DA64" i="8"/>
  <c r="DA65" i="8"/>
  <c r="DA66" i="8"/>
  <c r="DA67" i="8"/>
  <c r="DA68" i="8"/>
  <c r="DA69" i="8"/>
  <c r="DA70" i="8"/>
  <c r="DA71" i="8"/>
  <c r="DA72" i="8"/>
  <c r="DA73" i="8"/>
  <c r="DA74" i="8"/>
  <c r="DA75" i="8"/>
  <c r="DA76" i="8"/>
  <c r="DA77" i="8"/>
  <c r="DA78" i="8"/>
  <c r="DA79" i="8"/>
  <c r="DA80" i="8"/>
  <c r="DA81" i="8"/>
  <c r="DA82" i="8"/>
  <c r="DA83" i="8"/>
  <c r="DA84" i="8"/>
  <c r="DA85" i="8"/>
  <c r="DA86" i="8"/>
  <c r="DA87" i="8"/>
  <c r="DA88" i="8"/>
  <c r="DA89" i="8"/>
  <c r="DA90" i="8"/>
  <c r="DA91" i="8"/>
  <c r="DA92" i="8"/>
  <c r="DA93" i="8"/>
  <c r="DA94" i="8"/>
  <c r="DA95" i="8"/>
  <c r="DA96" i="8"/>
  <c r="DA97" i="8"/>
  <c r="DA98" i="8"/>
  <c r="DA99" i="8"/>
  <c r="DA100" i="8"/>
  <c r="DA101" i="8"/>
  <c r="DA102" i="8"/>
  <c r="DA103" i="8"/>
  <c r="DA104" i="8"/>
  <c r="DA105" i="8"/>
  <c r="DA106" i="8"/>
  <c r="DA107" i="8"/>
  <c r="DA108" i="8"/>
  <c r="DA109" i="8"/>
  <c r="DA110" i="8"/>
  <c r="DA111" i="8"/>
  <c r="DA112" i="8"/>
  <c r="DA113" i="8"/>
  <c r="DA114" i="8"/>
  <c r="DA115" i="8"/>
  <c r="DA116" i="8"/>
  <c r="DA117" i="8"/>
  <c r="DA118" i="8"/>
  <c r="DA119" i="8"/>
  <c r="DA120" i="8"/>
  <c r="DA121" i="8"/>
  <c r="DA122" i="8"/>
  <c r="DA123" i="8"/>
  <c r="DA124" i="8"/>
  <c r="DA125" i="8"/>
  <c r="DA126" i="8"/>
  <c r="DA127" i="8"/>
  <c r="DA128" i="8"/>
  <c r="DA129" i="8"/>
  <c r="DA130" i="8"/>
  <c r="DA131" i="8"/>
  <c r="DA132" i="8"/>
  <c r="DA133" i="8"/>
  <c r="DA134" i="8"/>
  <c r="DA135" i="8"/>
  <c r="DA136" i="8"/>
  <c r="DA137" i="8"/>
  <c r="DA138" i="8"/>
  <c r="DA139" i="8"/>
  <c r="DA140" i="8"/>
  <c r="DA141" i="8"/>
  <c r="DA142" i="8"/>
  <c r="DA143" i="8"/>
  <c r="DA144" i="8"/>
  <c r="CZ6" i="8"/>
  <c r="CZ7" i="8"/>
  <c r="CZ8" i="8"/>
  <c r="CZ9" i="8"/>
  <c r="CZ10" i="8"/>
  <c r="CZ11" i="8"/>
  <c r="CZ12" i="8"/>
  <c r="CZ13" i="8"/>
  <c r="CZ14" i="8"/>
  <c r="CZ15" i="8"/>
  <c r="CZ16" i="8"/>
  <c r="CZ17" i="8"/>
  <c r="CZ18" i="8"/>
  <c r="CZ19" i="8"/>
  <c r="CZ20" i="8"/>
  <c r="CZ21" i="8"/>
  <c r="CZ22" i="8"/>
  <c r="CZ23" i="8"/>
  <c r="CZ24" i="8"/>
  <c r="CZ25" i="8"/>
  <c r="CZ26" i="8"/>
  <c r="CZ27" i="8"/>
  <c r="CZ28" i="8"/>
  <c r="CZ29" i="8"/>
  <c r="CZ30" i="8"/>
  <c r="CZ31" i="8"/>
  <c r="CZ32" i="8"/>
  <c r="CZ33" i="8"/>
  <c r="CZ34" i="8"/>
  <c r="CZ35" i="8"/>
  <c r="CZ36" i="8"/>
  <c r="CZ37" i="8"/>
  <c r="CZ38" i="8"/>
  <c r="CZ39" i="8"/>
  <c r="CZ40" i="8"/>
  <c r="CZ41" i="8"/>
  <c r="CZ42" i="8"/>
  <c r="CZ43" i="8"/>
  <c r="CZ44" i="8"/>
  <c r="CZ45" i="8"/>
  <c r="CZ46" i="8"/>
  <c r="CZ47" i="8"/>
  <c r="CZ48" i="8"/>
  <c r="CZ49" i="8"/>
  <c r="CZ50" i="8"/>
  <c r="CZ51" i="8"/>
  <c r="CZ52" i="8"/>
  <c r="CZ53" i="8"/>
  <c r="CZ54" i="8"/>
  <c r="CZ55" i="8"/>
  <c r="CZ56" i="8"/>
  <c r="CZ57" i="8"/>
  <c r="CZ58" i="8"/>
  <c r="CZ59" i="8"/>
  <c r="CZ60" i="8"/>
  <c r="CZ61" i="8"/>
  <c r="CZ62" i="8"/>
  <c r="CZ63" i="8"/>
  <c r="CZ64" i="8"/>
  <c r="CZ65" i="8"/>
  <c r="CZ66" i="8"/>
  <c r="CZ67" i="8"/>
  <c r="CZ68" i="8"/>
  <c r="CZ69" i="8"/>
  <c r="CZ70" i="8"/>
  <c r="CZ71" i="8"/>
  <c r="CZ72" i="8"/>
  <c r="CZ73" i="8"/>
  <c r="CZ74" i="8"/>
  <c r="CZ75" i="8"/>
  <c r="CZ76" i="8"/>
  <c r="CZ77" i="8"/>
  <c r="CZ78" i="8"/>
  <c r="CZ79" i="8"/>
  <c r="CZ80" i="8"/>
  <c r="CZ81" i="8"/>
  <c r="CZ82" i="8"/>
  <c r="CZ83" i="8"/>
  <c r="CZ84" i="8"/>
  <c r="CZ85" i="8"/>
  <c r="CZ86" i="8"/>
  <c r="CZ87" i="8"/>
  <c r="CZ88" i="8"/>
  <c r="CZ89" i="8"/>
  <c r="CZ90" i="8"/>
  <c r="CZ91" i="8"/>
  <c r="CZ92" i="8"/>
  <c r="CZ93" i="8"/>
  <c r="CZ94" i="8"/>
  <c r="CZ95" i="8"/>
  <c r="CZ96" i="8"/>
  <c r="CZ97" i="8"/>
  <c r="CZ98" i="8"/>
  <c r="CZ99" i="8"/>
  <c r="CZ100" i="8"/>
  <c r="CZ101" i="8"/>
  <c r="CZ102" i="8"/>
  <c r="CZ103" i="8"/>
  <c r="CZ104" i="8"/>
  <c r="CZ105" i="8"/>
  <c r="CZ106" i="8"/>
  <c r="CZ107" i="8"/>
  <c r="CZ108" i="8"/>
  <c r="CZ109" i="8"/>
  <c r="CZ110" i="8"/>
  <c r="CZ111" i="8"/>
  <c r="CZ112" i="8"/>
  <c r="CZ113" i="8"/>
  <c r="CZ114" i="8"/>
  <c r="CZ115" i="8"/>
  <c r="CZ116" i="8"/>
  <c r="CZ117" i="8"/>
  <c r="CZ118" i="8"/>
  <c r="CZ119" i="8"/>
  <c r="CZ120" i="8"/>
  <c r="CZ121" i="8"/>
  <c r="CZ122" i="8"/>
  <c r="CZ123" i="8"/>
  <c r="CZ124" i="8"/>
  <c r="CZ125" i="8"/>
  <c r="CZ126" i="8"/>
  <c r="CZ127" i="8"/>
  <c r="CZ128" i="8"/>
  <c r="CZ129" i="8"/>
  <c r="CZ130" i="8"/>
  <c r="CZ131" i="8"/>
  <c r="CZ132" i="8"/>
  <c r="CZ133" i="8"/>
  <c r="CZ134" i="8"/>
  <c r="CZ135" i="8"/>
  <c r="CZ136" i="8"/>
  <c r="CZ137" i="8"/>
  <c r="CZ138" i="8"/>
  <c r="CZ139" i="8"/>
  <c r="CZ140" i="8"/>
  <c r="CZ141" i="8"/>
  <c r="CZ142" i="8"/>
  <c r="CZ143" i="8"/>
  <c r="CZ144" i="8"/>
  <c r="CZ5" i="8"/>
  <c r="CW6" i="8"/>
  <c r="CW7" i="8"/>
  <c r="CW8" i="8"/>
  <c r="CW9" i="8"/>
  <c r="CW10" i="8"/>
  <c r="CW11" i="8"/>
  <c r="CW12" i="8"/>
  <c r="CW13" i="8"/>
  <c r="CW14" i="8"/>
  <c r="CW15" i="8"/>
  <c r="CW16" i="8"/>
  <c r="CW17" i="8"/>
  <c r="CW18" i="8"/>
  <c r="CW19" i="8"/>
  <c r="CW20" i="8"/>
  <c r="CW21" i="8"/>
  <c r="CW22" i="8"/>
  <c r="CW23" i="8"/>
  <c r="CW24" i="8"/>
  <c r="CW25" i="8"/>
  <c r="CW26" i="8"/>
  <c r="CW27" i="8"/>
  <c r="CW28" i="8"/>
  <c r="CW29" i="8"/>
  <c r="CW30" i="8"/>
  <c r="CW31" i="8"/>
  <c r="CW32" i="8"/>
  <c r="CW33" i="8"/>
  <c r="CW34" i="8"/>
  <c r="CW35" i="8"/>
  <c r="CW36" i="8"/>
  <c r="CW37" i="8"/>
  <c r="CW38" i="8"/>
  <c r="CW39" i="8"/>
  <c r="CW40" i="8"/>
  <c r="CW41" i="8"/>
  <c r="CW42" i="8"/>
  <c r="CW43" i="8"/>
  <c r="CW44" i="8"/>
  <c r="CW45" i="8"/>
  <c r="CW46" i="8"/>
  <c r="CW47" i="8"/>
  <c r="CW48" i="8"/>
  <c r="CW49" i="8"/>
  <c r="CW50" i="8"/>
  <c r="CW51" i="8"/>
  <c r="CW52" i="8"/>
  <c r="CW53" i="8"/>
  <c r="CW54" i="8"/>
  <c r="CW55" i="8"/>
  <c r="CW56" i="8"/>
  <c r="CW57" i="8"/>
  <c r="CW58" i="8"/>
  <c r="CW59" i="8"/>
  <c r="CW60" i="8"/>
  <c r="CW61" i="8"/>
  <c r="CW62" i="8"/>
  <c r="CW63" i="8"/>
  <c r="CW64" i="8"/>
  <c r="CW65" i="8"/>
  <c r="CW66" i="8"/>
  <c r="CW67" i="8"/>
  <c r="CW68" i="8"/>
  <c r="CW69" i="8"/>
  <c r="CW70" i="8"/>
  <c r="CW71" i="8"/>
  <c r="CW72" i="8"/>
  <c r="CW73" i="8"/>
  <c r="CW74" i="8"/>
  <c r="CW75" i="8"/>
  <c r="CW76" i="8"/>
  <c r="CW77" i="8"/>
  <c r="CW78" i="8"/>
  <c r="CW79" i="8"/>
  <c r="CW80" i="8"/>
  <c r="CW81" i="8"/>
  <c r="CW82" i="8"/>
  <c r="CW83" i="8"/>
  <c r="CW84" i="8"/>
  <c r="CW85" i="8"/>
  <c r="CW86" i="8"/>
  <c r="CW87" i="8"/>
  <c r="CW88" i="8"/>
  <c r="CW89" i="8"/>
  <c r="CW90" i="8"/>
  <c r="CW91" i="8"/>
  <c r="CW92" i="8"/>
  <c r="CW93" i="8"/>
  <c r="CW94" i="8"/>
  <c r="CW95" i="8"/>
  <c r="CW96" i="8"/>
  <c r="CW97" i="8"/>
  <c r="CW98" i="8"/>
  <c r="CW99" i="8"/>
  <c r="CW100" i="8"/>
  <c r="CW101" i="8"/>
  <c r="CW102" i="8"/>
  <c r="CW103" i="8"/>
  <c r="CW104" i="8"/>
  <c r="CW105" i="8"/>
  <c r="CW106" i="8"/>
  <c r="CW107" i="8"/>
  <c r="CW108" i="8"/>
  <c r="CW109" i="8"/>
  <c r="CW110" i="8"/>
  <c r="CW111" i="8"/>
  <c r="CW112" i="8"/>
  <c r="CW113" i="8"/>
  <c r="CW114" i="8"/>
  <c r="CW115" i="8"/>
  <c r="CW116" i="8"/>
  <c r="CW117" i="8"/>
  <c r="CW118" i="8"/>
  <c r="CW119" i="8"/>
  <c r="CW120" i="8"/>
  <c r="CW121" i="8"/>
  <c r="CW122" i="8"/>
  <c r="CW123" i="8"/>
  <c r="CW124" i="8"/>
  <c r="CW125" i="8"/>
  <c r="CW126" i="8"/>
  <c r="CW127" i="8"/>
  <c r="CW128" i="8"/>
  <c r="CW129" i="8"/>
  <c r="CW130" i="8"/>
  <c r="CW131" i="8"/>
  <c r="CW132" i="8"/>
  <c r="CW133" i="8"/>
  <c r="CW134" i="8"/>
  <c r="CW135" i="8"/>
  <c r="CW136" i="8"/>
  <c r="CW137" i="8"/>
  <c r="CW138" i="8"/>
  <c r="CW139" i="8"/>
  <c r="CW140" i="8"/>
  <c r="CW141" i="8"/>
  <c r="CW142" i="8"/>
  <c r="CW143" i="8"/>
  <c r="CW144" i="8"/>
  <c r="CW5" i="8"/>
  <c r="CV6" i="8"/>
  <c r="CV7" i="8"/>
  <c r="CV8" i="8"/>
  <c r="CV9" i="8"/>
  <c r="CV10" i="8"/>
  <c r="CV11" i="8"/>
  <c r="CV12" i="8"/>
  <c r="CV13" i="8"/>
  <c r="CV14" i="8"/>
  <c r="CV15" i="8"/>
  <c r="CV16" i="8"/>
  <c r="CV17" i="8"/>
  <c r="CV18" i="8"/>
  <c r="CV19" i="8"/>
  <c r="CV20" i="8"/>
  <c r="CV21" i="8"/>
  <c r="CV22" i="8"/>
  <c r="CV23" i="8"/>
  <c r="CV24" i="8"/>
  <c r="CV25" i="8"/>
  <c r="CV26" i="8"/>
  <c r="CV27" i="8"/>
  <c r="CV28" i="8"/>
  <c r="CV29" i="8"/>
  <c r="CV30" i="8"/>
  <c r="CV31" i="8"/>
  <c r="CV32" i="8"/>
  <c r="CV33" i="8"/>
  <c r="CV34" i="8"/>
  <c r="CV35" i="8"/>
  <c r="CV36" i="8"/>
  <c r="CV37" i="8"/>
  <c r="CV38" i="8"/>
  <c r="CV39" i="8"/>
  <c r="CV40" i="8"/>
  <c r="CV41" i="8"/>
  <c r="CV42" i="8"/>
  <c r="CV43" i="8"/>
  <c r="CV44" i="8"/>
  <c r="CV45" i="8"/>
  <c r="CV46" i="8"/>
  <c r="CV47" i="8"/>
  <c r="CV48" i="8"/>
  <c r="CV49" i="8"/>
  <c r="CV50" i="8"/>
  <c r="CV51" i="8"/>
  <c r="CV52" i="8"/>
  <c r="CV53" i="8"/>
  <c r="CV54" i="8"/>
  <c r="CV55" i="8"/>
  <c r="CV56" i="8"/>
  <c r="CV57" i="8"/>
  <c r="CV58" i="8"/>
  <c r="CV59" i="8"/>
  <c r="CV60" i="8"/>
  <c r="CV61" i="8"/>
  <c r="CV62" i="8"/>
  <c r="CV63" i="8"/>
  <c r="CV64" i="8"/>
  <c r="CV65" i="8"/>
  <c r="CV66" i="8"/>
  <c r="CV67" i="8"/>
  <c r="CV68" i="8"/>
  <c r="CV69" i="8"/>
  <c r="CV70" i="8"/>
  <c r="CV71" i="8"/>
  <c r="CV72" i="8"/>
  <c r="CV73" i="8"/>
  <c r="CV74" i="8"/>
  <c r="CV75" i="8"/>
  <c r="CV76" i="8"/>
  <c r="CV77" i="8"/>
  <c r="CV78" i="8"/>
  <c r="CV79" i="8"/>
  <c r="CV80" i="8"/>
  <c r="CV81" i="8"/>
  <c r="CV82" i="8"/>
  <c r="CV83" i="8"/>
  <c r="CV84" i="8"/>
  <c r="CV85" i="8"/>
  <c r="CV86" i="8"/>
  <c r="CV87" i="8"/>
  <c r="CV88" i="8"/>
  <c r="CV89" i="8"/>
  <c r="CV90" i="8"/>
  <c r="CV91" i="8"/>
  <c r="CV92" i="8"/>
  <c r="CV93" i="8"/>
  <c r="CV94" i="8"/>
  <c r="CV95" i="8"/>
  <c r="CV96" i="8"/>
  <c r="CV97" i="8"/>
  <c r="CV98" i="8"/>
  <c r="CV99" i="8"/>
  <c r="CV100" i="8"/>
  <c r="CV101" i="8"/>
  <c r="CV102" i="8"/>
  <c r="CV103" i="8"/>
  <c r="CV104" i="8"/>
  <c r="CV105" i="8"/>
  <c r="CV106" i="8"/>
  <c r="CV107" i="8"/>
  <c r="CV108" i="8"/>
  <c r="CV109" i="8"/>
  <c r="CV110" i="8"/>
  <c r="CV111" i="8"/>
  <c r="CV112" i="8"/>
  <c r="CV113" i="8"/>
  <c r="CV114" i="8"/>
  <c r="CV115" i="8"/>
  <c r="CV116" i="8"/>
  <c r="CV117" i="8"/>
  <c r="CV118" i="8"/>
  <c r="CV119" i="8"/>
  <c r="CV120" i="8"/>
  <c r="CV121" i="8"/>
  <c r="CV122" i="8"/>
  <c r="CV123" i="8"/>
  <c r="CV124" i="8"/>
  <c r="CV125" i="8"/>
  <c r="CV126" i="8"/>
  <c r="CV127" i="8"/>
  <c r="CV128" i="8"/>
  <c r="CV129" i="8"/>
  <c r="CV130" i="8"/>
  <c r="CV131" i="8"/>
  <c r="CV132" i="8"/>
  <c r="CV133" i="8"/>
  <c r="CV134" i="8"/>
  <c r="CV135" i="8"/>
  <c r="CV136" i="8"/>
  <c r="CV137" i="8"/>
  <c r="CV138" i="8"/>
  <c r="CV139" i="8"/>
  <c r="CV140" i="8"/>
  <c r="CV141" i="8"/>
  <c r="CV142" i="8"/>
  <c r="CV143" i="8"/>
  <c r="CV144" i="8"/>
  <c r="CV5" i="8"/>
  <c r="CU6" i="8"/>
  <c r="CU7" i="8"/>
  <c r="CU8" i="8"/>
  <c r="CU9" i="8"/>
  <c r="CU10" i="8"/>
  <c r="CU11" i="8"/>
  <c r="CU12" i="8"/>
  <c r="CU13" i="8"/>
  <c r="CU14" i="8"/>
  <c r="CU15" i="8"/>
  <c r="CU16" i="8"/>
  <c r="CU17" i="8"/>
  <c r="CU18" i="8"/>
  <c r="CU19" i="8"/>
  <c r="CU20" i="8"/>
  <c r="CU21" i="8"/>
  <c r="CU22" i="8"/>
  <c r="CU23" i="8"/>
  <c r="CU24" i="8"/>
  <c r="CU25" i="8"/>
  <c r="CU26" i="8"/>
  <c r="CU27" i="8"/>
  <c r="CU28" i="8"/>
  <c r="CU29" i="8"/>
  <c r="CU30" i="8"/>
  <c r="CU31" i="8"/>
  <c r="CU32" i="8"/>
  <c r="CU33" i="8"/>
  <c r="CU34" i="8"/>
  <c r="CU35" i="8"/>
  <c r="CU36" i="8"/>
  <c r="CU37" i="8"/>
  <c r="CU38" i="8"/>
  <c r="CU39" i="8"/>
  <c r="CU40" i="8"/>
  <c r="CU41" i="8"/>
  <c r="CU42" i="8"/>
  <c r="CU43" i="8"/>
  <c r="CU44" i="8"/>
  <c r="CU45" i="8"/>
  <c r="CU46" i="8"/>
  <c r="CU47" i="8"/>
  <c r="CU48" i="8"/>
  <c r="CU49" i="8"/>
  <c r="CU50" i="8"/>
  <c r="CU51" i="8"/>
  <c r="CU52" i="8"/>
  <c r="CU53" i="8"/>
  <c r="CU54" i="8"/>
  <c r="CU55" i="8"/>
  <c r="CU56" i="8"/>
  <c r="CU57" i="8"/>
  <c r="CU58" i="8"/>
  <c r="CU59" i="8"/>
  <c r="CU60" i="8"/>
  <c r="CU61" i="8"/>
  <c r="CU62" i="8"/>
  <c r="CU63" i="8"/>
  <c r="CU64" i="8"/>
  <c r="CU65" i="8"/>
  <c r="CU66" i="8"/>
  <c r="CU67" i="8"/>
  <c r="CU68" i="8"/>
  <c r="CU69" i="8"/>
  <c r="CU70" i="8"/>
  <c r="CU71" i="8"/>
  <c r="CU72" i="8"/>
  <c r="CU73" i="8"/>
  <c r="CU74" i="8"/>
  <c r="CU75" i="8"/>
  <c r="CU76" i="8"/>
  <c r="CU77" i="8"/>
  <c r="CU78" i="8"/>
  <c r="CU79" i="8"/>
  <c r="CU80" i="8"/>
  <c r="CU81" i="8"/>
  <c r="CU82" i="8"/>
  <c r="CU83" i="8"/>
  <c r="CU84" i="8"/>
  <c r="CU85" i="8"/>
  <c r="CU86" i="8"/>
  <c r="CU87" i="8"/>
  <c r="CU88" i="8"/>
  <c r="CU89" i="8"/>
  <c r="CU90" i="8"/>
  <c r="CU91" i="8"/>
  <c r="CU92" i="8"/>
  <c r="CU93" i="8"/>
  <c r="CU94" i="8"/>
  <c r="CU95" i="8"/>
  <c r="CU96" i="8"/>
  <c r="CU97" i="8"/>
  <c r="CU98" i="8"/>
  <c r="CU99" i="8"/>
  <c r="CU100" i="8"/>
  <c r="CU101" i="8"/>
  <c r="CU102" i="8"/>
  <c r="CU103" i="8"/>
  <c r="CU104" i="8"/>
  <c r="CU105" i="8"/>
  <c r="CU106" i="8"/>
  <c r="CU107" i="8"/>
  <c r="CU108" i="8"/>
  <c r="CU109" i="8"/>
  <c r="CU110" i="8"/>
  <c r="CU111" i="8"/>
  <c r="CU112" i="8"/>
  <c r="CU113" i="8"/>
  <c r="CU114" i="8"/>
  <c r="CU115" i="8"/>
  <c r="CU116" i="8"/>
  <c r="CU117" i="8"/>
  <c r="CU118" i="8"/>
  <c r="CU119" i="8"/>
  <c r="CU120" i="8"/>
  <c r="CU121" i="8"/>
  <c r="CU122" i="8"/>
  <c r="CU123" i="8"/>
  <c r="CU124" i="8"/>
  <c r="CU125" i="8"/>
  <c r="CU126" i="8"/>
  <c r="CU127" i="8"/>
  <c r="CU128" i="8"/>
  <c r="CU129" i="8"/>
  <c r="CU130" i="8"/>
  <c r="CU131" i="8"/>
  <c r="CU132" i="8"/>
  <c r="CU133" i="8"/>
  <c r="CU134" i="8"/>
  <c r="CU135" i="8"/>
  <c r="CU136" i="8"/>
  <c r="CU137" i="8"/>
  <c r="CU138" i="8"/>
  <c r="CU139" i="8"/>
  <c r="CU140" i="8"/>
  <c r="CU141" i="8"/>
  <c r="CU142" i="8"/>
  <c r="CU143" i="8"/>
  <c r="CU144" i="8"/>
  <c r="CU5" i="8"/>
  <c r="CZ6" i="9"/>
  <c r="CZ7" i="9"/>
  <c r="CZ8" i="9"/>
  <c r="CZ9" i="9"/>
  <c r="CZ10" i="9"/>
  <c r="CZ11" i="9"/>
  <c r="CZ12" i="9"/>
  <c r="CZ13" i="9"/>
  <c r="CZ14" i="9"/>
  <c r="CZ15" i="9"/>
  <c r="CZ16" i="9"/>
  <c r="CZ17" i="9"/>
  <c r="CZ18" i="9"/>
  <c r="CZ19" i="9"/>
  <c r="CZ20" i="9"/>
  <c r="CZ21" i="9"/>
  <c r="CZ22" i="9"/>
  <c r="CZ23" i="9"/>
  <c r="CZ24" i="9"/>
  <c r="CZ25" i="9"/>
  <c r="CZ26" i="9"/>
  <c r="CZ27" i="9"/>
  <c r="CZ28" i="9"/>
  <c r="CZ29" i="9"/>
  <c r="CZ30" i="9"/>
  <c r="CZ31" i="9"/>
  <c r="CZ32" i="9"/>
  <c r="CZ33" i="9"/>
  <c r="CZ34" i="9"/>
  <c r="CZ35" i="9"/>
  <c r="CZ36" i="9"/>
  <c r="CZ37" i="9"/>
  <c r="CZ38" i="9"/>
  <c r="CZ39" i="9"/>
  <c r="CZ40" i="9"/>
  <c r="CZ41" i="9"/>
  <c r="CZ42" i="9"/>
  <c r="CZ43" i="9"/>
  <c r="CZ44" i="9"/>
  <c r="CZ45" i="9"/>
  <c r="CZ46" i="9"/>
  <c r="CZ47" i="9"/>
  <c r="CZ48" i="9"/>
  <c r="CZ49" i="9"/>
  <c r="CZ50" i="9"/>
  <c r="CZ51" i="9"/>
  <c r="CZ52" i="9"/>
  <c r="CZ53" i="9"/>
  <c r="CZ54" i="9"/>
  <c r="CZ55" i="9"/>
  <c r="CZ56" i="9"/>
  <c r="CZ57" i="9"/>
  <c r="CZ58" i="9"/>
  <c r="CZ59" i="9"/>
  <c r="CZ60" i="9"/>
  <c r="CZ61" i="9"/>
  <c r="CZ62" i="9"/>
  <c r="CZ63" i="9"/>
  <c r="CZ64" i="9"/>
  <c r="CZ65" i="9"/>
  <c r="CZ66" i="9"/>
  <c r="CZ67" i="9"/>
  <c r="CZ68" i="9"/>
  <c r="CZ69" i="9"/>
  <c r="CZ70" i="9"/>
  <c r="CZ71" i="9"/>
  <c r="CZ72" i="9"/>
  <c r="CZ73" i="9"/>
  <c r="CZ74" i="9"/>
  <c r="CZ75" i="9"/>
  <c r="CZ76" i="9"/>
  <c r="CZ77" i="9"/>
  <c r="CZ78" i="9"/>
  <c r="CZ79" i="9"/>
  <c r="CZ80" i="9"/>
  <c r="CZ81" i="9"/>
  <c r="CZ82" i="9"/>
  <c r="CZ83" i="9"/>
  <c r="CZ84" i="9"/>
  <c r="CZ85" i="9"/>
  <c r="CZ86" i="9"/>
  <c r="CZ87" i="9"/>
  <c r="CZ88" i="9"/>
  <c r="CZ89" i="9"/>
  <c r="CZ90" i="9"/>
  <c r="CZ91" i="9"/>
  <c r="CZ92" i="9"/>
  <c r="CZ93" i="9"/>
  <c r="CZ94" i="9"/>
  <c r="CZ95" i="9"/>
  <c r="CZ96" i="9"/>
  <c r="CZ97" i="9"/>
  <c r="CZ98" i="9"/>
  <c r="CZ99" i="9"/>
  <c r="CZ100" i="9"/>
  <c r="CZ101" i="9"/>
  <c r="CZ102" i="9"/>
  <c r="CZ103" i="9"/>
  <c r="CZ104" i="9"/>
  <c r="CZ105" i="9"/>
  <c r="CZ106" i="9"/>
  <c r="CZ107" i="9"/>
  <c r="CZ108" i="9"/>
  <c r="CZ109" i="9"/>
  <c r="CZ110" i="9"/>
  <c r="CZ111" i="9"/>
  <c r="CZ112" i="9"/>
  <c r="CZ113" i="9"/>
  <c r="CZ114" i="9"/>
  <c r="CZ115" i="9"/>
  <c r="CZ116" i="9"/>
  <c r="CZ117" i="9"/>
  <c r="CZ118" i="9"/>
  <c r="CZ119" i="9"/>
  <c r="CZ120" i="9"/>
  <c r="CZ121" i="9"/>
  <c r="CZ122" i="9"/>
  <c r="CZ123" i="9"/>
  <c r="CZ124" i="9"/>
  <c r="CZ125" i="9"/>
  <c r="CZ126" i="9"/>
  <c r="CZ127" i="9"/>
  <c r="CZ128" i="9"/>
  <c r="CZ129" i="9"/>
  <c r="CZ130" i="9"/>
  <c r="CZ131" i="9"/>
  <c r="CZ132" i="9"/>
  <c r="CZ133" i="9"/>
  <c r="CZ134" i="9"/>
  <c r="CZ135" i="9"/>
  <c r="CZ136" i="9"/>
  <c r="CZ137" i="9"/>
  <c r="CZ138" i="9"/>
  <c r="CZ139" i="9"/>
  <c r="CZ140" i="9"/>
  <c r="CZ141" i="9"/>
  <c r="CZ142" i="9"/>
  <c r="CZ143" i="9"/>
  <c r="CZ144" i="9"/>
  <c r="CY6" i="9"/>
  <c r="CY7" i="9"/>
  <c r="CY8" i="9"/>
  <c r="CY9" i="9"/>
  <c r="CY10" i="9"/>
  <c r="CY11" i="9"/>
  <c r="CY12" i="9"/>
  <c r="CY13" i="9"/>
  <c r="CY14" i="9"/>
  <c r="CY15" i="9"/>
  <c r="CY16" i="9"/>
  <c r="CY17" i="9"/>
  <c r="CY18" i="9"/>
  <c r="CY19" i="9"/>
  <c r="CY20" i="9"/>
  <c r="CY21" i="9"/>
  <c r="CY22" i="9"/>
  <c r="CY23" i="9"/>
  <c r="CY24" i="9"/>
  <c r="CY25" i="9"/>
  <c r="CY26" i="9"/>
  <c r="CY27" i="9"/>
  <c r="CY28" i="9"/>
  <c r="CY29" i="9"/>
  <c r="CY30" i="9"/>
  <c r="CY31" i="9"/>
  <c r="CY32" i="9"/>
  <c r="CY33" i="9"/>
  <c r="CY34" i="9"/>
  <c r="CY35" i="9"/>
  <c r="CY36" i="9"/>
  <c r="CY37" i="9"/>
  <c r="CY38" i="9"/>
  <c r="CY39" i="9"/>
  <c r="CY40" i="9"/>
  <c r="CY41" i="9"/>
  <c r="CY42" i="9"/>
  <c r="CY43" i="9"/>
  <c r="CY44" i="9"/>
  <c r="CY45" i="9"/>
  <c r="CY46" i="9"/>
  <c r="CY47" i="9"/>
  <c r="CY48" i="9"/>
  <c r="CY49" i="9"/>
  <c r="CY50" i="9"/>
  <c r="CY51" i="9"/>
  <c r="CY52" i="9"/>
  <c r="CY53" i="9"/>
  <c r="CY54" i="9"/>
  <c r="CY55" i="9"/>
  <c r="CY56" i="9"/>
  <c r="CY57" i="9"/>
  <c r="CY58" i="9"/>
  <c r="CY59" i="9"/>
  <c r="CY60" i="9"/>
  <c r="CY61" i="9"/>
  <c r="CY62" i="9"/>
  <c r="CY63" i="9"/>
  <c r="CY64" i="9"/>
  <c r="CY65" i="9"/>
  <c r="CY66" i="9"/>
  <c r="CY67" i="9"/>
  <c r="CY68" i="9"/>
  <c r="CY69" i="9"/>
  <c r="CY70" i="9"/>
  <c r="CY71" i="9"/>
  <c r="CY72" i="9"/>
  <c r="CY73" i="9"/>
  <c r="CY74" i="9"/>
  <c r="CY75" i="9"/>
  <c r="CY76" i="9"/>
  <c r="CY77" i="9"/>
  <c r="CY78" i="9"/>
  <c r="CY79" i="9"/>
  <c r="CY80" i="9"/>
  <c r="CY81" i="9"/>
  <c r="CY82" i="9"/>
  <c r="CY83" i="9"/>
  <c r="CY84" i="9"/>
  <c r="CY85" i="9"/>
  <c r="CY86" i="9"/>
  <c r="CY87" i="9"/>
  <c r="CY88" i="9"/>
  <c r="CY89" i="9"/>
  <c r="CY90" i="9"/>
  <c r="CY91" i="9"/>
  <c r="CY92" i="9"/>
  <c r="CY93" i="9"/>
  <c r="CY94" i="9"/>
  <c r="CY95" i="9"/>
  <c r="CY96" i="9"/>
  <c r="CY97" i="9"/>
  <c r="CY98" i="9"/>
  <c r="CY99" i="9"/>
  <c r="CY100" i="9"/>
  <c r="CY101" i="9"/>
  <c r="CY102" i="9"/>
  <c r="CY103" i="9"/>
  <c r="CY104" i="9"/>
  <c r="CY105" i="9"/>
  <c r="CY106" i="9"/>
  <c r="CY107" i="9"/>
  <c r="CY108" i="9"/>
  <c r="CY109" i="9"/>
  <c r="CY110" i="9"/>
  <c r="CY111" i="9"/>
  <c r="CY112" i="9"/>
  <c r="CY113" i="9"/>
  <c r="CY114" i="9"/>
  <c r="CY115" i="9"/>
  <c r="CY116" i="9"/>
  <c r="CY117" i="9"/>
  <c r="CY118" i="9"/>
  <c r="CY119" i="9"/>
  <c r="CY120" i="9"/>
  <c r="CY121" i="9"/>
  <c r="CY122" i="9"/>
  <c r="CY123" i="9"/>
  <c r="CY124" i="9"/>
  <c r="CY125" i="9"/>
  <c r="CY126" i="9"/>
  <c r="CY127" i="9"/>
  <c r="CY128" i="9"/>
  <c r="CY129" i="9"/>
  <c r="CY130" i="9"/>
  <c r="CY131" i="9"/>
  <c r="CY132" i="9"/>
  <c r="CY133" i="9"/>
  <c r="CY134" i="9"/>
  <c r="CY135" i="9"/>
  <c r="CY136" i="9"/>
  <c r="CY137" i="9"/>
  <c r="CY138" i="9"/>
  <c r="CY139" i="9"/>
  <c r="CY140" i="9"/>
  <c r="CY141" i="9"/>
  <c r="CY142" i="9"/>
  <c r="CY143" i="9"/>
  <c r="CY144" i="9"/>
  <c r="CX6" i="9"/>
  <c r="CX7" i="9"/>
  <c r="CX8" i="9"/>
  <c r="CX9" i="9"/>
  <c r="CX10" i="9"/>
  <c r="CX11" i="9"/>
  <c r="CX12" i="9"/>
  <c r="CX13" i="9"/>
  <c r="CX14" i="9"/>
  <c r="CX15" i="9"/>
  <c r="CX16" i="9"/>
  <c r="CX17" i="9"/>
  <c r="CX18" i="9"/>
  <c r="CX19" i="9"/>
  <c r="CX20" i="9"/>
  <c r="CX21" i="9"/>
  <c r="CX22" i="9"/>
  <c r="CX23" i="9"/>
  <c r="CX24" i="9"/>
  <c r="CX25" i="9"/>
  <c r="CX26" i="9"/>
  <c r="CX27" i="9"/>
  <c r="CX28" i="9"/>
  <c r="CX29" i="9"/>
  <c r="CX30" i="9"/>
  <c r="CX31" i="9"/>
  <c r="CX32" i="9"/>
  <c r="CX33" i="9"/>
  <c r="CX34" i="9"/>
  <c r="CX35" i="9"/>
  <c r="CX36" i="9"/>
  <c r="CX37" i="9"/>
  <c r="CX38" i="9"/>
  <c r="CX39" i="9"/>
  <c r="CX40" i="9"/>
  <c r="CX41" i="9"/>
  <c r="CX42" i="9"/>
  <c r="CX43" i="9"/>
  <c r="CX44" i="9"/>
  <c r="CX45" i="9"/>
  <c r="CX46" i="9"/>
  <c r="CX47" i="9"/>
  <c r="CX48" i="9"/>
  <c r="CX49" i="9"/>
  <c r="CX50" i="9"/>
  <c r="CX51" i="9"/>
  <c r="CX52" i="9"/>
  <c r="CX53" i="9"/>
  <c r="CX54" i="9"/>
  <c r="CX55" i="9"/>
  <c r="CX56" i="9"/>
  <c r="CX57" i="9"/>
  <c r="CX58" i="9"/>
  <c r="CX59" i="9"/>
  <c r="CX60" i="9"/>
  <c r="CX61" i="9"/>
  <c r="CX62" i="9"/>
  <c r="CX63" i="9"/>
  <c r="CX64" i="9"/>
  <c r="CX65" i="9"/>
  <c r="CX66" i="9"/>
  <c r="CX67" i="9"/>
  <c r="CX68" i="9"/>
  <c r="CX69" i="9"/>
  <c r="CX70" i="9"/>
  <c r="CX71" i="9"/>
  <c r="CX72" i="9"/>
  <c r="CX73" i="9"/>
  <c r="CX74" i="9"/>
  <c r="CX75" i="9"/>
  <c r="CX76" i="9"/>
  <c r="CX77" i="9"/>
  <c r="CX78" i="9"/>
  <c r="CX79" i="9"/>
  <c r="CX80" i="9"/>
  <c r="CX81" i="9"/>
  <c r="CX82" i="9"/>
  <c r="CX83" i="9"/>
  <c r="CX84" i="9"/>
  <c r="CX85" i="9"/>
  <c r="CX86" i="9"/>
  <c r="CX87" i="9"/>
  <c r="CX88" i="9"/>
  <c r="CX89" i="9"/>
  <c r="CX90" i="9"/>
  <c r="CX91" i="9"/>
  <c r="CX92" i="9"/>
  <c r="CX93" i="9"/>
  <c r="CX94" i="9"/>
  <c r="CX95" i="9"/>
  <c r="CX96" i="9"/>
  <c r="CX97" i="9"/>
  <c r="CX98" i="9"/>
  <c r="CX99" i="9"/>
  <c r="CX100" i="9"/>
  <c r="CX101" i="9"/>
  <c r="CX102" i="9"/>
  <c r="CX103" i="9"/>
  <c r="CX104" i="9"/>
  <c r="CX105" i="9"/>
  <c r="CX106" i="9"/>
  <c r="CX107" i="9"/>
  <c r="CX108" i="9"/>
  <c r="CX109" i="9"/>
  <c r="CX110" i="9"/>
  <c r="CX111" i="9"/>
  <c r="CX112" i="9"/>
  <c r="CX113" i="9"/>
  <c r="CX114" i="9"/>
  <c r="CX115" i="9"/>
  <c r="CX116" i="9"/>
  <c r="CX117" i="9"/>
  <c r="CX118" i="9"/>
  <c r="CX119" i="9"/>
  <c r="CX120" i="9"/>
  <c r="CX121" i="9"/>
  <c r="CX122" i="9"/>
  <c r="CX123" i="9"/>
  <c r="CX124" i="9"/>
  <c r="CX125" i="9"/>
  <c r="CX126" i="9"/>
  <c r="CX127" i="9"/>
  <c r="CX128" i="9"/>
  <c r="CX129" i="9"/>
  <c r="CX130" i="9"/>
  <c r="CX131" i="9"/>
  <c r="CX132" i="9"/>
  <c r="CX133" i="9"/>
  <c r="CX134" i="9"/>
  <c r="CX135" i="9"/>
  <c r="CX136" i="9"/>
  <c r="CX137" i="9"/>
  <c r="CX138" i="9"/>
  <c r="CX139" i="9"/>
  <c r="CX140" i="9"/>
  <c r="CX141" i="9"/>
  <c r="CX142" i="9"/>
  <c r="CX143" i="9"/>
  <c r="CX144" i="9"/>
  <c r="CW6" i="9"/>
  <c r="CW7" i="9"/>
  <c r="CW8" i="9"/>
  <c r="CW9" i="9"/>
  <c r="CW10" i="9"/>
  <c r="CW11" i="9"/>
  <c r="CW12" i="9"/>
  <c r="CW13" i="9"/>
  <c r="CW14" i="9"/>
  <c r="CW15" i="9"/>
  <c r="CW16" i="9"/>
  <c r="CW17" i="9"/>
  <c r="CW18" i="9"/>
  <c r="CW19" i="9"/>
  <c r="CW20" i="9"/>
  <c r="CW21" i="9"/>
  <c r="CW22" i="9"/>
  <c r="CW23" i="9"/>
  <c r="CW24" i="9"/>
  <c r="CW25" i="9"/>
  <c r="CW26" i="9"/>
  <c r="CW27" i="9"/>
  <c r="CW28" i="9"/>
  <c r="CW29" i="9"/>
  <c r="CW30" i="9"/>
  <c r="CW31" i="9"/>
  <c r="CW32" i="9"/>
  <c r="CW33" i="9"/>
  <c r="CW34" i="9"/>
  <c r="CW35" i="9"/>
  <c r="CW36" i="9"/>
  <c r="CW37" i="9"/>
  <c r="CW38" i="9"/>
  <c r="CW39" i="9"/>
  <c r="CW40" i="9"/>
  <c r="CW41" i="9"/>
  <c r="CW42" i="9"/>
  <c r="CW43" i="9"/>
  <c r="CW44" i="9"/>
  <c r="CW45" i="9"/>
  <c r="CW46" i="9"/>
  <c r="CW47" i="9"/>
  <c r="CW48" i="9"/>
  <c r="CW49" i="9"/>
  <c r="CW50" i="9"/>
  <c r="CW51" i="9"/>
  <c r="CW52" i="9"/>
  <c r="CW53" i="9"/>
  <c r="CW54" i="9"/>
  <c r="CW55" i="9"/>
  <c r="CW56" i="9"/>
  <c r="CW57" i="9"/>
  <c r="CW58" i="9"/>
  <c r="CW59" i="9"/>
  <c r="CW60" i="9"/>
  <c r="CW61" i="9"/>
  <c r="CW62" i="9"/>
  <c r="CW63" i="9"/>
  <c r="CW64" i="9"/>
  <c r="CW65" i="9"/>
  <c r="CW66" i="9"/>
  <c r="CW67" i="9"/>
  <c r="CW68" i="9"/>
  <c r="CW69" i="9"/>
  <c r="CW70" i="9"/>
  <c r="CW71" i="9"/>
  <c r="CW72" i="9"/>
  <c r="CW73" i="9"/>
  <c r="CW74" i="9"/>
  <c r="CW75" i="9"/>
  <c r="CW76" i="9"/>
  <c r="CW77" i="9"/>
  <c r="CW78" i="9"/>
  <c r="CW79" i="9"/>
  <c r="CW80" i="9"/>
  <c r="CW81" i="9"/>
  <c r="CW82" i="9"/>
  <c r="CW83" i="9"/>
  <c r="CW84" i="9"/>
  <c r="CW85" i="9"/>
  <c r="CW86" i="9"/>
  <c r="CW87" i="9"/>
  <c r="CW88" i="9"/>
  <c r="CW89" i="9"/>
  <c r="CW90" i="9"/>
  <c r="CW91" i="9"/>
  <c r="CW92" i="9"/>
  <c r="CW93" i="9"/>
  <c r="CW94" i="9"/>
  <c r="CW95" i="9"/>
  <c r="CW96" i="9"/>
  <c r="CW97" i="9"/>
  <c r="CW98" i="9"/>
  <c r="CW99" i="9"/>
  <c r="CW100" i="9"/>
  <c r="CW101" i="9"/>
  <c r="CW102" i="9"/>
  <c r="CW103" i="9"/>
  <c r="CW104" i="9"/>
  <c r="CW105" i="9"/>
  <c r="CW106" i="9"/>
  <c r="CW107" i="9"/>
  <c r="CW108" i="9"/>
  <c r="CW109" i="9"/>
  <c r="CW110" i="9"/>
  <c r="CW111" i="9"/>
  <c r="CW112" i="9"/>
  <c r="CW113" i="9"/>
  <c r="CW114" i="9"/>
  <c r="CW115" i="9"/>
  <c r="CW116" i="9"/>
  <c r="CW117" i="9"/>
  <c r="CW118" i="9"/>
  <c r="CW119" i="9"/>
  <c r="CW120" i="9"/>
  <c r="CW121" i="9"/>
  <c r="CW122" i="9"/>
  <c r="CW123" i="9"/>
  <c r="CW124" i="9"/>
  <c r="CW125" i="9"/>
  <c r="CW126" i="9"/>
  <c r="CW127" i="9"/>
  <c r="CW128" i="9"/>
  <c r="CW129" i="9"/>
  <c r="CW130" i="9"/>
  <c r="CW131" i="9"/>
  <c r="CW132" i="9"/>
  <c r="CW133" i="9"/>
  <c r="CW134" i="9"/>
  <c r="CW135" i="9"/>
  <c r="CW136" i="9"/>
  <c r="CW137" i="9"/>
  <c r="CW138" i="9"/>
  <c r="CW139" i="9"/>
  <c r="CW140" i="9"/>
  <c r="CW141" i="9"/>
  <c r="CW142" i="9"/>
  <c r="CW143" i="9"/>
  <c r="CW144" i="9"/>
  <c r="CV6" i="9"/>
  <c r="CV7" i="9"/>
  <c r="CV8" i="9"/>
  <c r="CV9" i="9"/>
  <c r="CV10" i="9"/>
  <c r="CV11" i="9"/>
  <c r="CV12" i="9"/>
  <c r="CV13" i="9"/>
  <c r="CV14" i="9"/>
  <c r="CV15" i="9"/>
  <c r="CV16" i="9"/>
  <c r="CV17" i="9"/>
  <c r="CV18" i="9"/>
  <c r="CV19" i="9"/>
  <c r="CV20" i="9"/>
  <c r="CV21" i="9"/>
  <c r="CV22" i="9"/>
  <c r="CV23" i="9"/>
  <c r="CV24" i="9"/>
  <c r="CV25" i="9"/>
  <c r="CV26" i="9"/>
  <c r="CV27" i="9"/>
  <c r="CV28" i="9"/>
  <c r="CV29" i="9"/>
  <c r="CV30" i="9"/>
  <c r="CV31" i="9"/>
  <c r="CV32" i="9"/>
  <c r="CV33" i="9"/>
  <c r="CV34" i="9"/>
  <c r="CV35" i="9"/>
  <c r="CV36" i="9"/>
  <c r="CV37" i="9"/>
  <c r="CV38" i="9"/>
  <c r="CV39" i="9"/>
  <c r="CV40" i="9"/>
  <c r="CV41" i="9"/>
  <c r="CV42" i="9"/>
  <c r="CV43" i="9"/>
  <c r="CV44" i="9"/>
  <c r="CV45" i="9"/>
  <c r="CV46" i="9"/>
  <c r="CV47" i="9"/>
  <c r="CV48" i="9"/>
  <c r="CV49" i="9"/>
  <c r="CV50" i="9"/>
  <c r="CV51" i="9"/>
  <c r="CV52" i="9"/>
  <c r="CV53" i="9"/>
  <c r="CV54" i="9"/>
  <c r="CV55" i="9"/>
  <c r="CV56" i="9"/>
  <c r="CV57" i="9"/>
  <c r="CV58" i="9"/>
  <c r="CV59" i="9"/>
  <c r="CV60" i="9"/>
  <c r="CV61" i="9"/>
  <c r="CV62" i="9"/>
  <c r="CV63" i="9"/>
  <c r="CV64" i="9"/>
  <c r="CV65" i="9"/>
  <c r="CV66" i="9"/>
  <c r="CV67" i="9"/>
  <c r="CV68" i="9"/>
  <c r="CV69" i="9"/>
  <c r="CV70" i="9"/>
  <c r="CV71" i="9"/>
  <c r="CV72" i="9"/>
  <c r="CV73" i="9"/>
  <c r="CV74" i="9"/>
  <c r="CV75" i="9"/>
  <c r="CV76" i="9"/>
  <c r="CV77" i="9"/>
  <c r="CV78" i="9"/>
  <c r="CV79" i="9"/>
  <c r="CV80" i="9"/>
  <c r="CV81" i="9"/>
  <c r="CV82" i="9"/>
  <c r="CV83" i="9"/>
  <c r="CV84" i="9"/>
  <c r="CV85" i="9"/>
  <c r="CV86" i="9"/>
  <c r="CV87" i="9"/>
  <c r="CV88" i="9"/>
  <c r="CV89" i="9"/>
  <c r="CV90" i="9"/>
  <c r="CV91" i="9"/>
  <c r="CV92" i="9"/>
  <c r="CV93" i="9"/>
  <c r="CV94" i="9"/>
  <c r="CV95" i="9"/>
  <c r="CV96" i="9"/>
  <c r="CV97" i="9"/>
  <c r="CV98" i="9"/>
  <c r="CV99" i="9"/>
  <c r="CV100" i="9"/>
  <c r="CV101" i="9"/>
  <c r="CV102" i="9"/>
  <c r="CV103" i="9"/>
  <c r="CV104" i="9"/>
  <c r="CV105" i="9"/>
  <c r="CV106" i="9"/>
  <c r="CV107" i="9"/>
  <c r="CV108" i="9"/>
  <c r="CV109" i="9"/>
  <c r="CV110" i="9"/>
  <c r="CV111" i="9"/>
  <c r="CV112" i="9"/>
  <c r="CV113" i="9"/>
  <c r="CV114" i="9"/>
  <c r="CV115" i="9"/>
  <c r="CV116" i="9"/>
  <c r="CV117" i="9"/>
  <c r="CV118" i="9"/>
  <c r="CV119" i="9"/>
  <c r="CV120" i="9"/>
  <c r="CV121" i="9"/>
  <c r="CV122" i="9"/>
  <c r="CV123" i="9"/>
  <c r="CV124" i="9"/>
  <c r="CV125" i="9"/>
  <c r="CV126" i="9"/>
  <c r="CV127" i="9"/>
  <c r="CV128" i="9"/>
  <c r="CV129" i="9"/>
  <c r="CV130" i="9"/>
  <c r="CV131" i="9"/>
  <c r="CV132" i="9"/>
  <c r="CV133" i="9"/>
  <c r="CV134" i="9"/>
  <c r="CV135" i="9"/>
  <c r="CV136" i="9"/>
  <c r="CV137" i="9"/>
  <c r="CV138" i="9"/>
  <c r="CV139" i="9"/>
  <c r="CV140" i="9"/>
  <c r="CV141" i="9"/>
  <c r="CV142" i="9"/>
  <c r="CV143" i="9"/>
  <c r="CV144" i="9"/>
  <c r="CU6" i="9"/>
  <c r="CU7" i="9"/>
  <c r="CU8" i="9"/>
  <c r="CU9" i="9"/>
  <c r="CU10" i="9"/>
  <c r="CU11" i="9"/>
  <c r="CU12" i="9"/>
  <c r="CU13" i="9"/>
  <c r="CU14" i="9"/>
  <c r="CU15" i="9"/>
  <c r="CU16" i="9"/>
  <c r="CU17" i="9"/>
  <c r="CU18" i="9"/>
  <c r="CU19" i="9"/>
  <c r="CU20" i="9"/>
  <c r="CU21" i="9"/>
  <c r="CU22" i="9"/>
  <c r="CU23" i="9"/>
  <c r="CU24" i="9"/>
  <c r="CU25" i="9"/>
  <c r="CU26" i="9"/>
  <c r="CU27" i="9"/>
  <c r="CU28" i="9"/>
  <c r="CU29" i="9"/>
  <c r="CU30" i="9"/>
  <c r="CU31" i="9"/>
  <c r="CU32" i="9"/>
  <c r="CU33" i="9"/>
  <c r="CU34" i="9"/>
  <c r="CU35" i="9"/>
  <c r="CU36" i="9"/>
  <c r="CU37" i="9"/>
  <c r="CU38" i="9"/>
  <c r="CU39" i="9"/>
  <c r="CU40" i="9"/>
  <c r="CU41" i="9"/>
  <c r="CU42" i="9"/>
  <c r="CU43" i="9"/>
  <c r="CU44" i="9"/>
  <c r="CU45" i="9"/>
  <c r="CU46" i="9"/>
  <c r="CU47" i="9"/>
  <c r="CU48" i="9"/>
  <c r="CU49" i="9"/>
  <c r="CU50" i="9"/>
  <c r="CU51" i="9"/>
  <c r="CU52" i="9"/>
  <c r="CU53" i="9"/>
  <c r="CU54" i="9"/>
  <c r="CU55" i="9"/>
  <c r="CU56" i="9"/>
  <c r="CU57" i="9"/>
  <c r="CU58" i="9"/>
  <c r="CU59" i="9"/>
  <c r="CU60" i="9"/>
  <c r="CU61" i="9"/>
  <c r="CU62" i="9"/>
  <c r="CU63" i="9"/>
  <c r="CU64" i="9"/>
  <c r="CU65" i="9"/>
  <c r="CU66" i="9"/>
  <c r="CU67" i="9"/>
  <c r="CU68" i="9"/>
  <c r="CU69" i="9"/>
  <c r="CU70" i="9"/>
  <c r="CU71" i="9"/>
  <c r="CU72" i="9"/>
  <c r="CU73" i="9"/>
  <c r="CU74" i="9"/>
  <c r="CU75" i="9"/>
  <c r="CU76" i="9"/>
  <c r="CU77" i="9"/>
  <c r="CU78" i="9"/>
  <c r="CU79" i="9"/>
  <c r="CU80" i="9"/>
  <c r="CU81" i="9"/>
  <c r="CU82" i="9"/>
  <c r="CU83" i="9"/>
  <c r="CU84" i="9"/>
  <c r="CU85" i="9"/>
  <c r="CU86" i="9"/>
  <c r="CU87" i="9"/>
  <c r="CU88" i="9"/>
  <c r="CU89" i="9"/>
  <c r="CU90" i="9"/>
  <c r="CU91" i="9"/>
  <c r="CU92" i="9"/>
  <c r="CU93" i="9"/>
  <c r="CU94" i="9"/>
  <c r="CU95" i="9"/>
  <c r="CU96" i="9"/>
  <c r="CU97" i="9"/>
  <c r="CU98" i="9"/>
  <c r="CU99" i="9"/>
  <c r="CU100" i="9"/>
  <c r="CU101" i="9"/>
  <c r="CU102" i="9"/>
  <c r="CU103" i="9"/>
  <c r="CU104" i="9"/>
  <c r="CU105" i="9"/>
  <c r="CU106" i="9"/>
  <c r="CU107" i="9"/>
  <c r="CU108" i="9"/>
  <c r="CU109" i="9"/>
  <c r="CU110" i="9"/>
  <c r="CU111" i="9"/>
  <c r="CU112" i="9"/>
  <c r="CU113" i="9"/>
  <c r="CU114" i="9"/>
  <c r="CU115" i="9"/>
  <c r="CU116" i="9"/>
  <c r="CU117" i="9"/>
  <c r="CU118" i="9"/>
  <c r="CU119" i="9"/>
  <c r="CU120" i="9"/>
  <c r="CU121" i="9"/>
  <c r="CU122" i="9"/>
  <c r="CU123" i="9"/>
  <c r="CU124" i="9"/>
  <c r="CU125" i="9"/>
  <c r="CU126" i="9"/>
  <c r="CU127" i="9"/>
  <c r="CU128" i="9"/>
  <c r="CU129" i="9"/>
  <c r="CU130" i="9"/>
  <c r="CU131" i="9"/>
  <c r="CU132" i="9"/>
  <c r="CU133" i="9"/>
  <c r="CU134" i="9"/>
  <c r="CU135" i="9"/>
  <c r="CU136" i="9"/>
  <c r="CU137" i="9"/>
  <c r="CU138" i="9"/>
  <c r="CU139" i="9"/>
  <c r="CU140" i="9"/>
  <c r="CU141" i="9"/>
  <c r="CU142" i="9"/>
  <c r="CU143" i="9"/>
  <c r="CU144" i="9"/>
  <c r="CU146" i="7" l="1"/>
  <c r="CU145" i="7"/>
  <c r="CV145" i="5"/>
  <c r="CV146" i="5"/>
  <c r="CX146" i="5"/>
  <c r="CX145" i="5" s="1"/>
  <c r="CV146" i="4"/>
  <c r="CV145" i="4"/>
  <c r="CZ145" i="4"/>
  <c r="CZ146" i="4"/>
  <c r="CV145" i="3"/>
  <c r="CV146" i="3"/>
  <c r="CZ145" i="3"/>
  <c r="CZ146" i="3"/>
  <c r="CV145" i="2"/>
  <c r="CV146" i="2"/>
  <c r="CZ145" i="2"/>
  <c r="CZ146" i="2"/>
  <c r="CV145" i="1"/>
  <c r="CV146" i="1"/>
  <c r="CZ145" i="1"/>
  <c r="CZ146" i="1"/>
  <c r="CU146" i="8"/>
  <c r="CU145" i="8"/>
  <c r="CV146" i="8"/>
  <c r="CV145" i="8"/>
  <c r="CW146" i="8"/>
  <c r="CW145" i="8" s="1"/>
  <c r="CZ145" i="8"/>
  <c r="CZ146" i="8"/>
  <c r="CV146" i="7"/>
  <c r="CV145" i="7"/>
  <c r="CY146" i="5"/>
  <c r="CY145" i="5" s="1"/>
  <c r="DA146" i="5"/>
  <c r="DA145" i="5"/>
  <c r="CW146" i="4"/>
  <c r="CW145" i="4" s="1"/>
  <c r="DA146" i="4"/>
  <c r="DA145" i="4"/>
  <c r="CW146" i="3"/>
  <c r="CW145" i="3" s="1"/>
  <c r="DA146" i="3"/>
  <c r="DA145" i="3"/>
  <c r="CW146" i="2"/>
  <c r="CW145" i="2" s="1"/>
  <c r="DA146" i="2"/>
  <c r="DA145" i="2"/>
  <c r="CW146" i="1"/>
  <c r="CW145" i="1" s="1"/>
  <c r="DA146" i="1"/>
  <c r="DA145" i="1"/>
  <c r="DA146" i="7"/>
  <c r="DA145" i="7"/>
  <c r="CZ146" i="5"/>
  <c r="CZ145" i="5"/>
  <c r="DA146" i="8"/>
  <c r="DA145" i="8"/>
  <c r="CZ146" i="7"/>
  <c r="CZ145" i="7"/>
  <c r="CW146" i="6"/>
  <c r="CW145" i="6" s="1"/>
  <c r="CX146" i="6"/>
  <c r="CX145" i="6" s="1"/>
  <c r="CY146" i="6"/>
  <c r="CY145" i="6" s="1"/>
  <c r="CU145" i="5"/>
  <c r="CU146" i="5"/>
  <c r="CW146" i="5"/>
  <c r="CW145" i="5" s="1"/>
  <c r="CU145" i="4"/>
  <c r="CU146" i="4"/>
  <c r="CY146" i="4"/>
  <c r="CY145" i="4" s="1"/>
  <c r="CU145" i="3"/>
  <c r="CU146" i="3"/>
  <c r="CY146" i="3"/>
  <c r="CY145" i="3" s="1"/>
  <c r="CU145" i="2"/>
  <c r="CU146" i="2"/>
  <c r="CY146" i="2"/>
  <c r="CY145" i="2" s="1"/>
  <c r="CU145" i="1"/>
  <c r="CU146" i="1"/>
  <c r="CY146" i="1"/>
  <c r="CY145" i="1" s="1"/>
  <c r="CU145" i="6"/>
  <c r="CU146" i="6"/>
  <c r="CV146" i="6"/>
  <c r="CV145" i="6"/>
  <c r="CZ146" i="6"/>
  <c r="CZ145" i="6"/>
  <c r="DA146" i="6"/>
  <c r="DA145" i="6"/>
  <c r="CV5" i="9"/>
  <c r="CU5" i="9"/>
  <c r="CZ5" i="9"/>
  <c r="CY5" i="9"/>
  <c r="CY146" i="9" s="1"/>
  <c r="CY145" i="9" s="1"/>
  <c r="CX5" i="9"/>
  <c r="CX146" i="9" s="1"/>
  <c r="CX145" i="9" s="1"/>
  <c r="CW5" i="9"/>
  <c r="CW146" i="9" s="1"/>
  <c r="CW145" i="9" s="1"/>
  <c r="DA98" i="10"/>
  <c r="DA8" i="10"/>
  <c r="DA9" i="10"/>
  <c r="DA10" i="10"/>
  <c r="DA11" i="10"/>
  <c r="DA12" i="10"/>
  <c r="DA13" i="10"/>
  <c r="DA14" i="10"/>
  <c r="DA15" i="10"/>
  <c r="DA16" i="10"/>
  <c r="DA17" i="10"/>
  <c r="DA18" i="10"/>
  <c r="DA19" i="10"/>
  <c r="DA20" i="10"/>
  <c r="DA21" i="10"/>
  <c r="DA22" i="10"/>
  <c r="DA23" i="10"/>
  <c r="DA24" i="10"/>
  <c r="DA25" i="10"/>
  <c r="DA26" i="10"/>
  <c r="DA27" i="10"/>
  <c r="DA28" i="10"/>
  <c r="DA29" i="10"/>
  <c r="DA30" i="10"/>
  <c r="DA31" i="10"/>
  <c r="DA32" i="10"/>
  <c r="DA33" i="10"/>
  <c r="DA34" i="10"/>
  <c r="DA35" i="10"/>
  <c r="DA36" i="10"/>
  <c r="DA37" i="10"/>
  <c r="DA38" i="10"/>
  <c r="DA39" i="10"/>
  <c r="DA40" i="10"/>
  <c r="DA41" i="10"/>
  <c r="DA42" i="10"/>
  <c r="DA43" i="10"/>
  <c r="DA44" i="10"/>
  <c r="DA45" i="10"/>
  <c r="DA46" i="10"/>
  <c r="DA47" i="10"/>
  <c r="DA48" i="10"/>
  <c r="DA49" i="10"/>
  <c r="DA50" i="10"/>
  <c r="DA51" i="10"/>
  <c r="DA52" i="10"/>
  <c r="DA53" i="10"/>
  <c r="DA54" i="10"/>
  <c r="DA55" i="10"/>
  <c r="DA56" i="10"/>
  <c r="DA57" i="10"/>
  <c r="DA58" i="10"/>
  <c r="DA59" i="10"/>
  <c r="DA60" i="10"/>
  <c r="DA61" i="10"/>
  <c r="DA62" i="10"/>
  <c r="DA63" i="10"/>
  <c r="DA64" i="10"/>
  <c r="DA65" i="10"/>
  <c r="DA66" i="10"/>
  <c r="DA67" i="10"/>
  <c r="DA68" i="10"/>
  <c r="DA69" i="10"/>
  <c r="DA70" i="10"/>
  <c r="DA71" i="10"/>
  <c r="DA72" i="10"/>
  <c r="DA73" i="10"/>
  <c r="DA74" i="10"/>
  <c r="DA75" i="10"/>
  <c r="DA76" i="10"/>
  <c r="DA77" i="10"/>
  <c r="DA78" i="10"/>
  <c r="DA79" i="10"/>
  <c r="DA80" i="10"/>
  <c r="DA81" i="10"/>
  <c r="DA82" i="10"/>
  <c r="DA83" i="10"/>
  <c r="DA84" i="10"/>
  <c r="DA85" i="10"/>
  <c r="DA86" i="10"/>
  <c r="DA87" i="10"/>
  <c r="DA88" i="10"/>
  <c r="DA89" i="10"/>
  <c r="DA90" i="10"/>
  <c r="DA91" i="10"/>
  <c r="DA92" i="10"/>
  <c r="DA93" i="10"/>
  <c r="DA94" i="10"/>
  <c r="DA95" i="10"/>
  <c r="DA96" i="10"/>
  <c r="DA97" i="10"/>
  <c r="DA99" i="10"/>
  <c r="DA100" i="10"/>
  <c r="DA101" i="10"/>
  <c r="DA102" i="10"/>
  <c r="DA103" i="10"/>
  <c r="DA104" i="10"/>
  <c r="DA105" i="10"/>
  <c r="DA106" i="10"/>
  <c r="DA107" i="10"/>
  <c r="DA108" i="10"/>
  <c r="DA109" i="10"/>
  <c r="DA110" i="10"/>
  <c r="DA111" i="10"/>
  <c r="DA112" i="10"/>
  <c r="DA113" i="10"/>
  <c r="DA114" i="10"/>
  <c r="DA115" i="10"/>
  <c r="DA116" i="10"/>
  <c r="DA117" i="10"/>
  <c r="DA118" i="10"/>
  <c r="DA119" i="10"/>
  <c r="DA120" i="10"/>
  <c r="DA121" i="10"/>
  <c r="DA122" i="10"/>
  <c r="DA123" i="10"/>
  <c r="DA124" i="10"/>
  <c r="DA125" i="10"/>
  <c r="DA126" i="10"/>
  <c r="DA127" i="10"/>
  <c r="DA128" i="10"/>
  <c r="DA129" i="10"/>
  <c r="DA130" i="10"/>
  <c r="DA131" i="10"/>
  <c r="DA132" i="10"/>
  <c r="DA133" i="10"/>
  <c r="DA134" i="10"/>
  <c r="DA135" i="10"/>
  <c r="DA136" i="10"/>
  <c r="DA137" i="10"/>
  <c r="DA138" i="10"/>
  <c r="DA139" i="10"/>
  <c r="DA140" i="10"/>
  <c r="DA141" i="10"/>
  <c r="DA142" i="10"/>
  <c r="DA143" i="10"/>
  <c r="DA144" i="10"/>
  <c r="DA7" i="10"/>
  <c r="DA6" i="10"/>
  <c r="CZ6" i="10"/>
  <c r="CZ7" i="10"/>
  <c r="CZ8" i="10"/>
  <c r="CZ9" i="10"/>
  <c r="CZ10" i="10"/>
  <c r="CZ11" i="10"/>
  <c r="CZ12" i="10"/>
  <c r="CZ13" i="10"/>
  <c r="CZ14" i="10"/>
  <c r="CZ15" i="10"/>
  <c r="CZ16" i="10"/>
  <c r="CZ17" i="10"/>
  <c r="CZ18" i="10"/>
  <c r="CZ19" i="10"/>
  <c r="CZ20" i="10"/>
  <c r="CZ21" i="10"/>
  <c r="CZ22" i="10"/>
  <c r="CZ23" i="10"/>
  <c r="CZ24" i="10"/>
  <c r="CZ25" i="10"/>
  <c r="CZ26" i="10"/>
  <c r="CZ27" i="10"/>
  <c r="CZ28" i="10"/>
  <c r="CZ29" i="10"/>
  <c r="CZ30" i="10"/>
  <c r="CZ31" i="10"/>
  <c r="CZ32" i="10"/>
  <c r="CZ33" i="10"/>
  <c r="CZ34" i="10"/>
  <c r="CZ35" i="10"/>
  <c r="CZ36" i="10"/>
  <c r="CZ37" i="10"/>
  <c r="CZ38" i="10"/>
  <c r="CZ39" i="10"/>
  <c r="CZ40" i="10"/>
  <c r="CZ41" i="10"/>
  <c r="CZ42" i="10"/>
  <c r="CZ43" i="10"/>
  <c r="CZ44" i="10"/>
  <c r="CZ45" i="10"/>
  <c r="CZ46" i="10"/>
  <c r="CZ47" i="10"/>
  <c r="CZ48" i="10"/>
  <c r="CZ49" i="10"/>
  <c r="CZ50" i="10"/>
  <c r="CZ51" i="10"/>
  <c r="CZ52" i="10"/>
  <c r="CZ53" i="10"/>
  <c r="CZ54" i="10"/>
  <c r="CZ55" i="10"/>
  <c r="CZ56" i="10"/>
  <c r="CZ57" i="10"/>
  <c r="CZ58" i="10"/>
  <c r="CZ59" i="10"/>
  <c r="CZ60" i="10"/>
  <c r="CZ61" i="10"/>
  <c r="CZ62" i="10"/>
  <c r="CZ63" i="10"/>
  <c r="CZ64" i="10"/>
  <c r="CZ65" i="10"/>
  <c r="CZ66" i="10"/>
  <c r="CZ67" i="10"/>
  <c r="CZ68" i="10"/>
  <c r="CZ69" i="10"/>
  <c r="CZ70" i="10"/>
  <c r="CZ71" i="10"/>
  <c r="CZ72" i="10"/>
  <c r="CZ73" i="10"/>
  <c r="CZ74" i="10"/>
  <c r="CZ75" i="10"/>
  <c r="CZ76" i="10"/>
  <c r="CZ77" i="10"/>
  <c r="CZ78" i="10"/>
  <c r="CZ79" i="10"/>
  <c r="CZ80" i="10"/>
  <c r="CZ81" i="10"/>
  <c r="CZ82" i="10"/>
  <c r="CZ83" i="10"/>
  <c r="CZ84" i="10"/>
  <c r="CZ85" i="10"/>
  <c r="CZ86" i="10"/>
  <c r="CZ87" i="10"/>
  <c r="CZ88" i="10"/>
  <c r="CZ89" i="10"/>
  <c r="CZ90" i="10"/>
  <c r="CZ91" i="10"/>
  <c r="CZ92" i="10"/>
  <c r="CZ93" i="10"/>
  <c r="CZ94" i="10"/>
  <c r="CZ95" i="10"/>
  <c r="CZ96" i="10"/>
  <c r="CZ97" i="10"/>
  <c r="CZ98" i="10"/>
  <c r="CZ99" i="10"/>
  <c r="CZ100" i="10"/>
  <c r="CZ101" i="10"/>
  <c r="CZ102" i="10"/>
  <c r="CZ103" i="10"/>
  <c r="CZ104" i="10"/>
  <c r="CZ105" i="10"/>
  <c r="CZ106" i="10"/>
  <c r="CZ107" i="10"/>
  <c r="CZ108" i="10"/>
  <c r="CZ109" i="10"/>
  <c r="CZ110" i="10"/>
  <c r="CZ111" i="10"/>
  <c r="CZ112" i="10"/>
  <c r="CZ113" i="10"/>
  <c r="CZ114" i="10"/>
  <c r="CZ115" i="10"/>
  <c r="CZ116" i="10"/>
  <c r="CZ117" i="10"/>
  <c r="CZ118" i="10"/>
  <c r="CZ119" i="10"/>
  <c r="CZ120" i="10"/>
  <c r="CZ121" i="10"/>
  <c r="CZ122" i="10"/>
  <c r="CZ123" i="10"/>
  <c r="CZ124" i="10"/>
  <c r="CZ125" i="10"/>
  <c r="CZ126" i="10"/>
  <c r="CZ127" i="10"/>
  <c r="CZ128" i="10"/>
  <c r="CZ129" i="10"/>
  <c r="CZ130" i="10"/>
  <c r="CZ131" i="10"/>
  <c r="CZ132" i="10"/>
  <c r="CZ133" i="10"/>
  <c r="CZ134" i="10"/>
  <c r="CZ135" i="10"/>
  <c r="CZ136" i="10"/>
  <c r="CZ137" i="10"/>
  <c r="CZ138" i="10"/>
  <c r="CZ139" i="10"/>
  <c r="CZ140" i="10"/>
  <c r="CZ141" i="10"/>
  <c r="CZ142" i="10"/>
  <c r="CZ143" i="10"/>
  <c r="CZ144" i="10"/>
  <c r="CZ5" i="10"/>
  <c r="CY6" i="10"/>
  <c r="CY7" i="10"/>
  <c r="CY8" i="10"/>
  <c r="CY9" i="10"/>
  <c r="CY10" i="10"/>
  <c r="CY11" i="10"/>
  <c r="CY12" i="10"/>
  <c r="CY13" i="10"/>
  <c r="CY14" i="10"/>
  <c r="CY15" i="10"/>
  <c r="CY16" i="10"/>
  <c r="CY17" i="10"/>
  <c r="CY18" i="10"/>
  <c r="CY19" i="10"/>
  <c r="CY20" i="10"/>
  <c r="CY21" i="10"/>
  <c r="CY22" i="10"/>
  <c r="CY23" i="10"/>
  <c r="CY24" i="10"/>
  <c r="CY25" i="10"/>
  <c r="CY26" i="10"/>
  <c r="CY27" i="10"/>
  <c r="CY28" i="10"/>
  <c r="CY29" i="10"/>
  <c r="CY30" i="10"/>
  <c r="CY31" i="10"/>
  <c r="CY32" i="10"/>
  <c r="CY33" i="10"/>
  <c r="CY34" i="10"/>
  <c r="CY35" i="10"/>
  <c r="CY36" i="10"/>
  <c r="CY37" i="10"/>
  <c r="CY38" i="10"/>
  <c r="CY39" i="10"/>
  <c r="CY40" i="10"/>
  <c r="CY41" i="10"/>
  <c r="CY42" i="10"/>
  <c r="CY43" i="10"/>
  <c r="CY44" i="10"/>
  <c r="CY45" i="10"/>
  <c r="CY46" i="10"/>
  <c r="CY47" i="10"/>
  <c r="CY48" i="10"/>
  <c r="CY49" i="10"/>
  <c r="CY50" i="10"/>
  <c r="CY51" i="10"/>
  <c r="CY52" i="10"/>
  <c r="CY53" i="10"/>
  <c r="CY54" i="10"/>
  <c r="CY55" i="10"/>
  <c r="CY56" i="10"/>
  <c r="CY57" i="10"/>
  <c r="CY58" i="10"/>
  <c r="CY59" i="10"/>
  <c r="CY60" i="10"/>
  <c r="CY61" i="10"/>
  <c r="CY62" i="10"/>
  <c r="CY63" i="10"/>
  <c r="CY64" i="10"/>
  <c r="CY65" i="10"/>
  <c r="CY66" i="10"/>
  <c r="CY67" i="10"/>
  <c r="CY68" i="10"/>
  <c r="CY69" i="10"/>
  <c r="CY70" i="10"/>
  <c r="CY71" i="10"/>
  <c r="CY72" i="10"/>
  <c r="CY73" i="10"/>
  <c r="CY74" i="10"/>
  <c r="CY75" i="10"/>
  <c r="CY76" i="10"/>
  <c r="CY77" i="10"/>
  <c r="CY78" i="10"/>
  <c r="CY79" i="10"/>
  <c r="CY80" i="10"/>
  <c r="CY81" i="10"/>
  <c r="CY82" i="10"/>
  <c r="CY83" i="10"/>
  <c r="CY84" i="10"/>
  <c r="CY85" i="10"/>
  <c r="CY86" i="10"/>
  <c r="CY87" i="10"/>
  <c r="CY88" i="10"/>
  <c r="CY89" i="10"/>
  <c r="CY90" i="10"/>
  <c r="CY91" i="10"/>
  <c r="CY92" i="10"/>
  <c r="CY93" i="10"/>
  <c r="CY94" i="10"/>
  <c r="CY95" i="10"/>
  <c r="CY96" i="10"/>
  <c r="CY97" i="10"/>
  <c r="CY98" i="10"/>
  <c r="CY99" i="10"/>
  <c r="CY100" i="10"/>
  <c r="CY101" i="10"/>
  <c r="CY102" i="10"/>
  <c r="CY103" i="10"/>
  <c r="CY104" i="10"/>
  <c r="CY105" i="10"/>
  <c r="CY106" i="10"/>
  <c r="CY107" i="10"/>
  <c r="CY108" i="10"/>
  <c r="CY109" i="10"/>
  <c r="CY110" i="10"/>
  <c r="CY111" i="10"/>
  <c r="CY112" i="10"/>
  <c r="CY113" i="10"/>
  <c r="CY114" i="10"/>
  <c r="CY115" i="10"/>
  <c r="CY116" i="10"/>
  <c r="CY117" i="10"/>
  <c r="CY118" i="10"/>
  <c r="CY119" i="10"/>
  <c r="CY120" i="10"/>
  <c r="CY121" i="10"/>
  <c r="CY122" i="10"/>
  <c r="CY123" i="10"/>
  <c r="CY124" i="10"/>
  <c r="CY125" i="10"/>
  <c r="CY126" i="10"/>
  <c r="CY127" i="10"/>
  <c r="CY128" i="10"/>
  <c r="CY129" i="10"/>
  <c r="CY130" i="10"/>
  <c r="CY131" i="10"/>
  <c r="CY132" i="10"/>
  <c r="CY133" i="10"/>
  <c r="CY134" i="10"/>
  <c r="CY135" i="10"/>
  <c r="CY136" i="10"/>
  <c r="CY137" i="10"/>
  <c r="CY138" i="10"/>
  <c r="CY139" i="10"/>
  <c r="CY140" i="10"/>
  <c r="CY141" i="10"/>
  <c r="CY142" i="10"/>
  <c r="CY143" i="10"/>
  <c r="CY144" i="10"/>
  <c r="CY5" i="10"/>
  <c r="CY146" i="10" s="1"/>
  <c r="CY145" i="10" s="1"/>
  <c r="CX6" i="10"/>
  <c r="CX7" i="10"/>
  <c r="CX8" i="10"/>
  <c r="CX9" i="10"/>
  <c r="CX10" i="10"/>
  <c r="CX11" i="10"/>
  <c r="CX12" i="10"/>
  <c r="CX13" i="10"/>
  <c r="CX14" i="10"/>
  <c r="CX15" i="10"/>
  <c r="CX16" i="10"/>
  <c r="CX17" i="10"/>
  <c r="CX18" i="10"/>
  <c r="CX19" i="10"/>
  <c r="CX20" i="10"/>
  <c r="CX21" i="10"/>
  <c r="CX22" i="10"/>
  <c r="CX23" i="10"/>
  <c r="CX24" i="10"/>
  <c r="CX25" i="10"/>
  <c r="CX26" i="10"/>
  <c r="CX27" i="10"/>
  <c r="CX28" i="10"/>
  <c r="CX29" i="10"/>
  <c r="CX30" i="10"/>
  <c r="CX31" i="10"/>
  <c r="CX32" i="10"/>
  <c r="CX33" i="10"/>
  <c r="CX34" i="10"/>
  <c r="CX35" i="10"/>
  <c r="CX36" i="10"/>
  <c r="CX37" i="10"/>
  <c r="CX38" i="10"/>
  <c r="CX39" i="10"/>
  <c r="CX40" i="10"/>
  <c r="CX41" i="10"/>
  <c r="CX42" i="10"/>
  <c r="CX43" i="10"/>
  <c r="CX44" i="10"/>
  <c r="CX45" i="10"/>
  <c r="CX46" i="10"/>
  <c r="CX47" i="10"/>
  <c r="CX48" i="10"/>
  <c r="CX49" i="10"/>
  <c r="CX50" i="10"/>
  <c r="CX51" i="10"/>
  <c r="CX52" i="10"/>
  <c r="CX53" i="10"/>
  <c r="CX54" i="10"/>
  <c r="CX55" i="10"/>
  <c r="CX56" i="10"/>
  <c r="CX57" i="10"/>
  <c r="CX58" i="10"/>
  <c r="CX59" i="10"/>
  <c r="CX60" i="10"/>
  <c r="CX61" i="10"/>
  <c r="CX62" i="10"/>
  <c r="CX63" i="10"/>
  <c r="CX64" i="10"/>
  <c r="CX65" i="10"/>
  <c r="CX66" i="10"/>
  <c r="CX67" i="10"/>
  <c r="CX68" i="10"/>
  <c r="CX69" i="10"/>
  <c r="CX70" i="10"/>
  <c r="CX71" i="10"/>
  <c r="CX72" i="10"/>
  <c r="CX73" i="10"/>
  <c r="CX74" i="10"/>
  <c r="CX75" i="10"/>
  <c r="CX76" i="10"/>
  <c r="CX77" i="10"/>
  <c r="CX78" i="10"/>
  <c r="CX79" i="10"/>
  <c r="CX80" i="10"/>
  <c r="CX81" i="10"/>
  <c r="CX82" i="10"/>
  <c r="CX83" i="10"/>
  <c r="CX84" i="10"/>
  <c r="CX85" i="10"/>
  <c r="CX86" i="10"/>
  <c r="CX87" i="10"/>
  <c r="CX88" i="10"/>
  <c r="CX89" i="10"/>
  <c r="CX90" i="10"/>
  <c r="CX91" i="10"/>
  <c r="CX92" i="10"/>
  <c r="CX93" i="10"/>
  <c r="CX94" i="10"/>
  <c r="CX95" i="10"/>
  <c r="CX96" i="10"/>
  <c r="CX97" i="10"/>
  <c r="CX98" i="10"/>
  <c r="CX99" i="10"/>
  <c r="CX100" i="10"/>
  <c r="CX101" i="10"/>
  <c r="CX102" i="10"/>
  <c r="CX103" i="10"/>
  <c r="CX104" i="10"/>
  <c r="CX105" i="10"/>
  <c r="CX106" i="10"/>
  <c r="CX107" i="10"/>
  <c r="CX108" i="10"/>
  <c r="CX109" i="10"/>
  <c r="CX110" i="10"/>
  <c r="CX111" i="10"/>
  <c r="CX112" i="10"/>
  <c r="CX113" i="10"/>
  <c r="CX114" i="10"/>
  <c r="CX115" i="10"/>
  <c r="CX116" i="10"/>
  <c r="CX117" i="10"/>
  <c r="CX118" i="10"/>
  <c r="CX119" i="10"/>
  <c r="CX120" i="10"/>
  <c r="CX121" i="10"/>
  <c r="CX122" i="10"/>
  <c r="CX123" i="10"/>
  <c r="CX124" i="10"/>
  <c r="CX125" i="10"/>
  <c r="CX126" i="10"/>
  <c r="CX127" i="10"/>
  <c r="CX128" i="10"/>
  <c r="CX129" i="10"/>
  <c r="CX130" i="10"/>
  <c r="CX131" i="10"/>
  <c r="CX132" i="10"/>
  <c r="CX133" i="10"/>
  <c r="CX134" i="10"/>
  <c r="CX135" i="10"/>
  <c r="CX136" i="10"/>
  <c r="CX137" i="10"/>
  <c r="CX138" i="10"/>
  <c r="CX139" i="10"/>
  <c r="CX140" i="10"/>
  <c r="CX141" i="10"/>
  <c r="CX142" i="10"/>
  <c r="CX143" i="10"/>
  <c r="CX144" i="10"/>
  <c r="CX5" i="10"/>
  <c r="CX146" i="10" s="1"/>
  <c r="CX145" i="10" s="1"/>
  <c r="CW13" i="10"/>
  <c r="CW14" i="10"/>
  <c r="CW15" i="10"/>
  <c r="CW16" i="10"/>
  <c r="CW17" i="10"/>
  <c r="CW18" i="10"/>
  <c r="CW19" i="10"/>
  <c r="CW20" i="10"/>
  <c r="CW21" i="10"/>
  <c r="CW22" i="10"/>
  <c r="CW23" i="10"/>
  <c r="CW24" i="10"/>
  <c r="CW25" i="10"/>
  <c r="CW26" i="10"/>
  <c r="CW27" i="10"/>
  <c r="CW28" i="10"/>
  <c r="CW29" i="10"/>
  <c r="CW30" i="10"/>
  <c r="CW31" i="10"/>
  <c r="CW32" i="10"/>
  <c r="CW33" i="10"/>
  <c r="CW34" i="10"/>
  <c r="CW35" i="10"/>
  <c r="CW36" i="10"/>
  <c r="CW37" i="10"/>
  <c r="CW38" i="10"/>
  <c r="CW39" i="10"/>
  <c r="CW40" i="10"/>
  <c r="CW41" i="10"/>
  <c r="CW42" i="10"/>
  <c r="CW43" i="10"/>
  <c r="CW44" i="10"/>
  <c r="CW45" i="10"/>
  <c r="CW46" i="10"/>
  <c r="CW47" i="10"/>
  <c r="CW48" i="10"/>
  <c r="CW49" i="10"/>
  <c r="CW50" i="10"/>
  <c r="CW51" i="10"/>
  <c r="CW52" i="10"/>
  <c r="CW53" i="10"/>
  <c r="CW54" i="10"/>
  <c r="CW55" i="10"/>
  <c r="CW56" i="10"/>
  <c r="CW57" i="10"/>
  <c r="CW58" i="10"/>
  <c r="CW59" i="10"/>
  <c r="CW60" i="10"/>
  <c r="CW61" i="10"/>
  <c r="CW62" i="10"/>
  <c r="CW63" i="10"/>
  <c r="CW64" i="10"/>
  <c r="CW65" i="10"/>
  <c r="CW66" i="10"/>
  <c r="CW67" i="10"/>
  <c r="CW68" i="10"/>
  <c r="CW69" i="10"/>
  <c r="CW70" i="10"/>
  <c r="CW71" i="10"/>
  <c r="CW72" i="10"/>
  <c r="CW73" i="10"/>
  <c r="CW74" i="10"/>
  <c r="CW75" i="10"/>
  <c r="CW76" i="10"/>
  <c r="CW77" i="10"/>
  <c r="CW78" i="10"/>
  <c r="CW79" i="10"/>
  <c r="CW80" i="10"/>
  <c r="CW81" i="10"/>
  <c r="CW82" i="10"/>
  <c r="CW83" i="10"/>
  <c r="CW84" i="10"/>
  <c r="CW85" i="10"/>
  <c r="CW86" i="10"/>
  <c r="CW87" i="10"/>
  <c r="CW88" i="10"/>
  <c r="CW89" i="10"/>
  <c r="CW90" i="10"/>
  <c r="CW91" i="10"/>
  <c r="CW92" i="10"/>
  <c r="CW93" i="10"/>
  <c r="CW94" i="10"/>
  <c r="CW95" i="10"/>
  <c r="CW96" i="10"/>
  <c r="CW97" i="10"/>
  <c r="CW98" i="10"/>
  <c r="CW99" i="10"/>
  <c r="CW100" i="10"/>
  <c r="CW101" i="10"/>
  <c r="CW102" i="10"/>
  <c r="CW103" i="10"/>
  <c r="CW104" i="10"/>
  <c r="CW105" i="10"/>
  <c r="CW106" i="10"/>
  <c r="CW107" i="10"/>
  <c r="CW108" i="10"/>
  <c r="CW109" i="10"/>
  <c r="CW110" i="10"/>
  <c r="CW111" i="10"/>
  <c r="CW112" i="10"/>
  <c r="CW113" i="10"/>
  <c r="CW114" i="10"/>
  <c r="CW115" i="10"/>
  <c r="CW116" i="10"/>
  <c r="CW117" i="10"/>
  <c r="CW118" i="10"/>
  <c r="CW119" i="10"/>
  <c r="CW120" i="10"/>
  <c r="CW121" i="10"/>
  <c r="CW122" i="10"/>
  <c r="CW123" i="10"/>
  <c r="CW124" i="10"/>
  <c r="CW125" i="10"/>
  <c r="CW126" i="10"/>
  <c r="CW127" i="10"/>
  <c r="CW128" i="10"/>
  <c r="CW129" i="10"/>
  <c r="CW130" i="10"/>
  <c r="CW131" i="10"/>
  <c r="CW132" i="10"/>
  <c r="CW133" i="10"/>
  <c r="CW134" i="10"/>
  <c r="CW135" i="10"/>
  <c r="CW136" i="10"/>
  <c r="CW137" i="10"/>
  <c r="CW138" i="10"/>
  <c r="CW139" i="10"/>
  <c r="CW140" i="10"/>
  <c r="CW141" i="10"/>
  <c r="CW142" i="10"/>
  <c r="CW143" i="10"/>
  <c r="CW144" i="10"/>
  <c r="CW6" i="10"/>
  <c r="CW7" i="10"/>
  <c r="CW8" i="10"/>
  <c r="CW9" i="10"/>
  <c r="CW10" i="10"/>
  <c r="CW11" i="10"/>
  <c r="CW12" i="10"/>
  <c r="CW5" i="10"/>
  <c r="CW146" i="10" s="1"/>
  <c r="CW145" i="10" s="1"/>
  <c r="CZ3" i="1"/>
  <c r="CY3" i="1"/>
  <c r="CX3" i="1"/>
  <c r="CW3" i="1"/>
  <c r="CV3" i="1"/>
  <c r="CU3" i="1"/>
  <c r="CZ3" i="2"/>
  <c r="CY3" i="2"/>
  <c r="CX3" i="2"/>
  <c r="CW3" i="2"/>
  <c r="CV3" i="2"/>
  <c r="CU3" i="2"/>
  <c r="CZ3" i="3"/>
  <c r="CY3" i="3"/>
  <c r="CX3" i="3"/>
  <c r="CW3" i="3"/>
  <c r="CV3" i="3"/>
  <c r="CU3" i="3"/>
  <c r="CZ3" i="4"/>
  <c r="CY3" i="4"/>
  <c r="CX3" i="4"/>
  <c r="CW3" i="4"/>
  <c r="CV3" i="4"/>
  <c r="CU3" i="4"/>
  <c r="CZ3" i="5"/>
  <c r="CY3" i="5"/>
  <c r="CX3" i="5"/>
  <c r="CW3" i="5"/>
  <c r="CV3" i="5"/>
  <c r="CU3" i="5"/>
  <c r="CZ3" i="6"/>
  <c r="CY3" i="6"/>
  <c r="CX3" i="6"/>
  <c r="CW3" i="6"/>
  <c r="CV3" i="6"/>
  <c r="CU3" i="6"/>
  <c r="CZ3" i="7"/>
  <c r="CY3" i="7"/>
  <c r="CX3" i="7"/>
  <c r="CW3" i="7"/>
  <c r="CV3" i="7"/>
  <c r="CU3" i="7"/>
  <c r="CV3" i="8"/>
  <c r="CU3" i="8"/>
  <c r="CZ3" i="8"/>
  <c r="CY3" i="8"/>
  <c r="CX3" i="8"/>
  <c r="CW3" i="8"/>
  <c r="CV3" i="9"/>
  <c r="CU3" i="9"/>
  <c r="CZ3" i="9"/>
  <c r="CY3" i="9"/>
  <c r="CX3" i="9"/>
  <c r="CW3" i="9"/>
  <c r="CZ3" i="10"/>
  <c r="CY3" i="10"/>
  <c r="CX3" i="10"/>
  <c r="CW3" i="10"/>
  <c r="CZ145" i="10" l="1"/>
  <c r="CZ146" i="10"/>
  <c r="DA146" i="10"/>
  <c r="DA145" i="10"/>
  <c r="CV146" i="9"/>
  <c r="CV145" i="9"/>
  <c r="CZ146" i="9"/>
  <c r="CZ145" i="9"/>
  <c r="CU145" i="9"/>
  <c r="CU146" i="9"/>
  <c r="CV5" i="10"/>
  <c r="CV3" i="10"/>
  <c r="CU6" i="10"/>
  <c r="CU7" i="10"/>
  <c r="CU8" i="10"/>
  <c r="CU9" i="10"/>
  <c r="CU10" i="10"/>
  <c r="CU11" i="10"/>
  <c r="CU12" i="10"/>
  <c r="CU13" i="10"/>
  <c r="CU14" i="10"/>
  <c r="CU15" i="10"/>
  <c r="CU16" i="10"/>
  <c r="CU17" i="10"/>
  <c r="CU18" i="10"/>
  <c r="CU19" i="10"/>
  <c r="CU20" i="10"/>
  <c r="CU21" i="10"/>
  <c r="CU22" i="10"/>
  <c r="CU23" i="10"/>
  <c r="CU24" i="10"/>
  <c r="CU25" i="10"/>
  <c r="CU26" i="10"/>
  <c r="CU27" i="10"/>
  <c r="CU28" i="10"/>
  <c r="CU29" i="10"/>
  <c r="CU30" i="10"/>
  <c r="CU31" i="10"/>
  <c r="CU32" i="10"/>
  <c r="CU33" i="10"/>
  <c r="CU34" i="10"/>
  <c r="CU35" i="10"/>
  <c r="CU36" i="10"/>
  <c r="CU37" i="10"/>
  <c r="CU38" i="10"/>
  <c r="CU39" i="10"/>
  <c r="CU40" i="10"/>
  <c r="CU41" i="10"/>
  <c r="CU42" i="10"/>
  <c r="CU43" i="10"/>
  <c r="CU44" i="10"/>
  <c r="CU45" i="10"/>
  <c r="CU46" i="10"/>
  <c r="CU47" i="10"/>
  <c r="CU48" i="10"/>
  <c r="CU49" i="10"/>
  <c r="CU50" i="10"/>
  <c r="CU51" i="10"/>
  <c r="CU52" i="10"/>
  <c r="CU53" i="10"/>
  <c r="CU54" i="10"/>
  <c r="CU55" i="10"/>
  <c r="CU56" i="10"/>
  <c r="CU57" i="10"/>
  <c r="CU58" i="10"/>
  <c r="CU59" i="10"/>
  <c r="CU60" i="10"/>
  <c r="CU61" i="10"/>
  <c r="CU62" i="10"/>
  <c r="CU63" i="10"/>
  <c r="CU64" i="10"/>
  <c r="CU65" i="10"/>
  <c r="CU66" i="10"/>
  <c r="CU67" i="10"/>
  <c r="CU68" i="10"/>
  <c r="CU69" i="10"/>
  <c r="CU70" i="10"/>
  <c r="CU71" i="10"/>
  <c r="CU72" i="10"/>
  <c r="CU73" i="10"/>
  <c r="CU74" i="10"/>
  <c r="CU75" i="10"/>
  <c r="CU76" i="10"/>
  <c r="CU77" i="10"/>
  <c r="CU78" i="10"/>
  <c r="CU79" i="10"/>
  <c r="CU80" i="10"/>
  <c r="CU81" i="10"/>
  <c r="CU82" i="10"/>
  <c r="CU83" i="10"/>
  <c r="CU84" i="10"/>
  <c r="CU85" i="10"/>
  <c r="CU86" i="10"/>
  <c r="CU87" i="10"/>
  <c r="CU88" i="10"/>
  <c r="CU89" i="10"/>
  <c r="CU90" i="10"/>
  <c r="CU91" i="10"/>
  <c r="CU92" i="10"/>
  <c r="CU93" i="10"/>
  <c r="CU94" i="10"/>
  <c r="CU95" i="10"/>
  <c r="CU96" i="10"/>
  <c r="CU97" i="10"/>
  <c r="CU98" i="10"/>
  <c r="CU99" i="10"/>
  <c r="CU100" i="10"/>
  <c r="CU101" i="10"/>
  <c r="CU102" i="10"/>
  <c r="CU103" i="10"/>
  <c r="CU104" i="10"/>
  <c r="CU105" i="10"/>
  <c r="CU106" i="10"/>
  <c r="CU107" i="10"/>
  <c r="CU108" i="10"/>
  <c r="CU109" i="10"/>
  <c r="CU110" i="10"/>
  <c r="CU111" i="10"/>
  <c r="CU112" i="10"/>
  <c r="CU113" i="10"/>
  <c r="CU114" i="10"/>
  <c r="CU115" i="10"/>
  <c r="CU116" i="10"/>
  <c r="CU117" i="10"/>
  <c r="CU118" i="10"/>
  <c r="CU119" i="10"/>
  <c r="CU120" i="10"/>
  <c r="CU121" i="10"/>
  <c r="CU122" i="10"/>
  <c r="CU123" i="10"/>
  <c r="CU124" i="10"/>
  <c r="CU125" i="10"/>
  <c r="CU126" i="10"/>
  <c r="CU127" i="10"/>
  <c r="CU128" i="10"/>
  <c r="CU129" i="10"/>
  <c r="CU130" i="10"/>
  <c r="CU131" i="10"/>
  <c r="CU132" i="10"/>
  <c r="CU133" i="10"/>
  <c r="CU134" i="10"/>
  <c r="CU135" i="10"/>
  <c r="CU136" i="10"/>
  <c r="CU137" i="10"/>
  <c r="CU138" i="10"/>
  <c r="CU139" i="10"/>
  <c r="CU140" i="10"/>
  <c r="CU141" i="10"/>
  <c r="CU142" i="10"/>
  <c r="CU143" i="10"/>
  <c r="CU144" i="10"/>
  <c r="CU5" i="10"/>
  <c r="CU3" i="10"/>
  <c r="CU146" i="10" l="1"/>
  <c r="CU145" i="10"/>
  <c r="CV146" i="10"/>
  <c r="CV145" i="10"/>
  <c r="CV4" i="10"/>
  <c r="CU4" i="10"/>
  <c r="CU11" i="11"/>
  <c r="CU12" i="11"/>
  <c r="CU13" i="11"/>
  <c r="CU14" i="11"/>
  <c r="CU15" i="11"/>
  <c r="CU16" i="11"/>
  <c r="CU17" i="11"/>
  <c r="CU18" i="11"/>
  <c r="CU19" i="11"/>
  <c r="CU20" i="11"/>
  <c r="CU21" i="11"/>
  <c r="CU22" i="11"/>
  <c r="CU23" i="11"/>
  <c r="CU24" i="11"/>
  <c r="CU25" i="11"/>
  <c r="CU26" i="11"/>
  <c r="CU27" i="11"/>
  <c r="CU28" i="11"/>
  <c r="CU29" i="11"/>
  <c r="CU30" i="11"/>
  <c r="CU31" i="11"/>
  <c r="CU32" i="11"/>
  <c r="CU33" i="11"/>
  <c r="CU34" i="11"/>
  <c r="CU35" i="11"/>
  <c r="CU36" i="11"/>
  <c r="CU37" i="11"/>
  <c r="CU38" i="11"/>
  <c r="CU39" i="11"/>
  <c r="CU40" i="11"/>
  <c r="CU41" i="11"/>
  <c r="CU42" i="11"/>
  <c r="CU43" i="11"/>
  <c r="CU44" i="11"/>
  <c r="CU45" i="11"/>
  <c r="CU46" i="11"/>
  <c r="CU47" i="11"/>
  <c r="CU48" i="11"/>
  <c r="CU49" i="11"/>
  <c r="CU50" i="11"/>
  <c r="CU51" i="11"/>
  <c r="CU52" i="11"/>
  <c r="CU53" i="11"/>
  <c r="CU54" i="11"/>
  <c r="CU55" i="11"/>
  <c r="CU56" i="11"/>
  <c r="CU57" i="11"/>
  <c r="CU58" i="11"/>
  <c r="CU59" i="11"/>
  <c r="CU60" i="11"/>
  <c r="CU61" i="11"/>
  <c r="CU62" i="11"/>
  <c r="CU63" i="11"/>
  <c r="CU64" i="11"/>
  <c r="CU65" i="11"/>
  <c r="CU66" i="11"/>
  <c r="CU67" i="11"/>
  <c r="CU68" i="11"/>
  <c r="CU69" i="11"/>
  <c r="CU70" i="11"/>
  <c r="CU71" i="11"/>
  <c r="CU72" i="11"/>
  <c r="CU73" i="11"/>
  <c r="CU74" i="11"/>
  <c r="CU75" i="11"/>
  <c r="CU76" i="11"/>
  <c r="CU77" i="11"/>
  <c r="CU78" i="11"/>
  <c r="CU79" i="11"/>
  <c r="CU80" i="11"/>
  <c r="CU81" i="11"/>
  <c r="CU82" i="11"/>
  <c r="CU83" i="11"/>
  <c r="CU84" i="11"/>
  <c r="CU85" i="11"/>
  <c r="CU86" i="11"/>
  <c r="CU87" i="11"/>
  <c r="CU88" i="11"/>
  <c r="CU89" i="11"/>
  <c r="CU90" i="11"/>
  <c r="CU91" i="11"/>
  <c r="CU92" i="11"/>
  <c r="CU93" i="11"/>
  <c r="CU94" i="11"/>
  <c r="CU95" i="11"/>
  <c r="CU96" i="11"/>
  <c r="CU97" i="11"/>
  <c r="CU98" i="11"/>
  <c r="CU99" i="11"/>
  <c r="CU100" i="11"/>
  <c r="CU101" i="11"/>
  <c r="CU102" i="11"/>
  <c r="CU103" i="11"/>
  <c r="CU104" i="11"/>
  <c r="CU105" i="11"/>
  <c r="CU106" i="11"/>
  <c r="CU107" i="11"/>
  <c r="CU108" i="11"/>
  <c r="CU109" i="11"/>
  <c r="CU110" i="11"/>
  <c r="CU111" i="11"/>
  <c r="CU112" i="11"/>
  <c r="CU113" i="11"/>
  <c r="CU114" i="11"/>
  <c r="CU115" i="11"/>
  <c r="CU116" i="11"/>
  <c r="CU117" i="11"/>
  <c r="CU118" i="11"/>
  <c r="CU119" i="11"/>
  <c r="CU120" i="11"/>
  <c r="CU121" i="11"/>
  <c r="CU122" i="11"/>
  <c r="CU123" i="11"/>
  <c r="CU124" i="11"/>
  <c r="CU125" i="11"/>
  <c r="CU126" i="11"/>
  <c r="CU127" i="11"/>
  <c r="CU128" i="11"/>
  <c r="CU129" i="11"/>
  <c r="CU130" i="11"/>
  <c r="CU131" i="11"/>
  <c r="CU132" i="11"/>
  <c r="CU133" i="11"/>
  <c r="CU134" i="11"/>
  <c r="CU135" i="11"/>
  <c r="CU136" i="11"/>
  <c r="CU137" i="11"/>
  <c r="CU138" i="11"/>
  <c r="CU139" i="11"/>
  <c r="CU140" i="11"/>
  <c r="CU141" i="11"/>
  <c r="CU142" i="11"/>
  <c r="CU143" i="11"/>
  <c r="CU144" i="11"/>
  <c r="CZ10" i="11"/>
  <c r="DA10" i="11"/>
  <c r="CZ11" i="11"/>
  <c r="DA11" i="11"/>
  <c r="CZ12" i="11"/>
  <c r="DA12" i="11"/>
  <c r="CZ13" i="11"/>
  <c r="DA13" i="11"/>
  <c r="CZ14" i="11"/>
  <c r="DA14" i="11"/>
  <c r="CW15" i="11"/>
  <c r="CZ15" i="11"/>
  <c r="DA15" i="11"/>
  <c r="CW16" i="11"/>
  <c r="CX16" i="11"/>
  <c r="CY16" i="11"/>
  <c r="CZ16" i="11"/>
  <c r="DA16" i="11"/>
  <c r="CW17" i="11"/>
  <c r="CX17" i="11"/>
  <c r="CY17" i="11"/>
  <c r="CZ17" i="11"/>
  <c r="DA17" i="11"/>
  <c r="CW18" i="11"/>
  <c r="CX18" i="11"/>
  <c r="CY18" i="11"/>
  <c r="CZ18" i="11"/>
  <c r="DA18" i="11"/>
  <c r="CW19" i="11"/>
  <c r="CX19" i="11"/>
  <c r="CY19" i="11"/>
  <c r="CZ19" i="11"/>
  <c r="DA19" i="11"/>
  <c r="CW20" i="11"/>
  <c r="CX20" i="11"/>
  <c r="CY20" i="11"/>
  <c r="CZ20" i="11"/>
  <c r="DA20" i="11"/>
  <c r="CW21" i="11"/>
  <c r="CX21" i="11"/>
  <c r="CY21" i="11"/>
  <c r="CZ21" i="11"/>
  <c r="DA21" i="11"/>
  <c r="CW22" i="11"/>
  <c r="CX22" i="11"/>
  <c r="CY22" i="11"/>
  <c r="CZ22" i="11"/>
  <c r="DA22" i="11"/>
  <c r="CW23" i="11"/>
  <c r="CX23" i="11"/>
  <c r="CY23" i="11"/>
  <c r="CZ23" i="11"/>
  <c r="DA23" i="11"/>
  <c r="CW24" i="11"/>
  <c r="CX24" i="11"/>
  <c r="CY24" i="11"/>
  <c r="CZ24" i="11"/>
  <c r="DA24" i="11"/>
  <c r="CW25" i="11"/>
  <c r="CX25" i="11"/>
  <c r="CY25" i="11"/>
  <c r="CZ25" i="11"/>
  <c r="DA25" i="11"/>
  <c r="CW26" i="11"/>
  <c r="CX26" i="11"/>
  <c r="CY26" i="11"/>
  <c r="CZ26" i="11"/>
  <c r="DA26" i="11"/>
  <c r="CW27" i="11"/>
  <c r="CX27" i="11"/>
  <c r="CY27" i="11"/>
  <c r="CZ27" i="11"/>
  <c r="DA27" i="11"/>
  <c r="CW28" i="11"/>
  <c r="CX28" i="11"/>
  <c r="CY28" i="11"/>
  <c r="CZ28" i="11"/>
  <c r="DA28" i="11"/>
  <c r="CW29" i="11"/>
  <c r="CX29" i="11"/>
  <c r="CY29" i="11"/>
  <c r="CZ29" i="11"/>
  <c r="DA29" i="11"/>
  <c r="CW30" i="11"/>
  <c r="CX30" i="11"/>
  <c r="CY30" i="11"/>
  <c r="CZ30" i="11"/>
  <c r="DA30" i="11"/>
  <c r="CW31" i="11"/>
  <c r="CX31" i="11"/>
  <c r="CY31" i="11"/>
  <c r="CZ31" i="11"/>
  <c r="DA31" i="11"/>
  <c r="CW32" i="11"/>
  <c r="CX32" i="11"/>
  <c r="CY32" i="11"/>
  <c r="CZ32" i="11"/>
  <c r="DA32" i="11"/>
  <c r="CW33" i="11"/>
  <c r="CX33" i="11"/>
  <c r="CY33" i="11"/>
  <c r="CZ33" i="11"/>
  <c r="DA33" i="11"/>
  <c r="CW34" i="11"/>
  <c r="CX34" i="11"/>
  <c r="CY34" i="11"/>
  <c r="CZ34" i="11"/>
  <c r="DA34" i="11"/>
  <c r="CW35" i="11"/>
  <c r="CX35" i="11"/>
  <c r="CY35" i="11"/>
  <c r="CZ35" i="11"/>
  <c r="DA35" i="11"/>
  <c r="CW36" i="11"/>
  <c r="CX36" i="11"/>
  <c r="CY36" i="11"/>
  <c r="CZ36" i="11"/>
  <c r="DA36" i="11"/>
  <c r="CW37" i="11"/>
  <c r="CX37" i="11"/>
  <c r="CY37" i="11"/>
  <c r="CZ37" i="11"/>
  <c r="DA37" i="11"/>
  <c r="CW38" i="11"/>
  <c r="CX38" i="11"/>
  <c r="CY38" i="11"/>
  <c r="CZ38" i="11"/>
  <c r="DA38" i="11"/>
  <c r="CW39" i="11"/>
  <c r="CX39" i="11"/>
  <c r="CY39" i="11"/>
  <c r="CZ39" i="11"/>
  <c r="DA39" i="11"/>
  <c r="CW40" i="11"/>
  <c r="CX40" i="11"/>
  <c r="CY40" i="11"/>
  <c r="CZ40" i="11"/>
  <c r="DA40" i="11"/>
  <c r="CW41" i="11"/>
  <c r="CX41" i="11"/>
  <c r="CY41" i="11"/>
  <c r="CZ41" i="11"/>
  <c r="DA41" i="11"/>
  <c r="CW42" i="11"/>
  <c r="CX42" i="11"/>
  <c r="CY42" i="11"/>
  <c r="CZ42" i="11"/>
  <c r="DA42" i="11"/>
  <c r="CW43" i="11"/>
  <c r="CX43" i="11"/>
  <c r="CY43" i="11"/>
  <c r="CZ43" i="11"/>
  <c r="DA43" i="11"/>
  <c r="CW44" i="11"/>
  <c r="CX44" i="11"/>
  <c r="CY44" i="11"/>
  <c r="CZ44" i="11"/>
  <c r="DA44" i="11"/>
  <c r="CW45" i="11"/>
  <c r="CX45" i="11"/>
  <c r="CY45" i="11"/>
  <c r="CZ45" i="11"/>
  <c r="DA45" i="11"/>
  <c r="CW46" i="11"/>
  <c r="CX46" i="11"/>
  <c r="CY46" i="11"/>
  <c r="CZ46" i="11"/>
  <c r="DA46" i="11"/>
  <c r="CW47" i="11"/>
  <c r="CX47" i="11"/>
  <c r="CY47" i="11"/>
  <c r="CZ47" i="11"/>
  <c r="DA47" i="11"/>
  <c r="CW48" i="11"/>
  <c r="CX48" i="11"/>
  <c r="CY48" i="11"/>
  <c r="CZ48" i="11"/>
  <c r="DA48" i="11"/>
  <c r="CW49" i="11"/>
  <c r="CX49" i="11"/>
  <c r="CY49" i="11"/>
  <c r="CZ49" i="11"/>
  <c r="DA49" i="11"/>
  <c r="CW50" i="11"/>
  <c r="CX50" i="11"/>
  <c r="CY50" i="11"/>
  <c r="CZ50" i="11"/>
  <c r="DA50" i="11"/>
  <c r="CW51" i="11"/>
  <c r="CX51" i="11"/>
  <c r="CY51" i="11"/>
  <c r="CZ51" i="11"/>
  <c r="DA51" i="11"/>
  <c r="CW52" i="11"/>
  <c r="CX52" i="11"/>
  <c r="CY52" i="11"/>
  <c r="CZ52" i="11"/>
  <c r="DA52" i="11"/>
  <c r="CW53" i="11"/>
  <c r="CX53" i="11"/>
  <c r="CY53" i="11"/>
  <c r="CZ53" i="11"/>
  <c r="DA53" i="11"/>
  <c r="CW54" i="11"/>
  <c r="CX54" i="11"/>
  <c r="CY54" i="11"/>
  <c r="CZ54" i="11"/>
  <c r="DA54" i="11"/>
  <c r="CW55" i="11"/>
  <c r="CX55" i="11"/>
  <c r="CY55" i="11"/>
  <c r="CZ55" i="11"/>
  <c r="DA55" i="11"/>
  <c r="CW56" i="11"/>
  <c r="CX56" i="11"/>
  <c r="CY56" i="11"/>
  <c r="CZ56" i="11"/>
  <c r="DA56" i="11"/>
  <c r="CW57" i="11"/>
  <c r="CX57" i="11"/>
  <c r="CY57" i="11"/>
  <c r="CZ57" i="11"/>
  <c r="DA57" i="11"/>
  <c r="CW58" i="11"/>
  <c r="CX58" i="11"/>
  <c r="CY58" i="11"/>
  <c r="CZ58" i="11"/>
  <c r="DA58" i="11"/>
  <c r="CW59" i="11"/>
  <c r="CX59" i="11"/>
  <c r="CY59" i="11"/>
  <c r="CZ59" i="11"/>
  <c r="DA59" i="11"/>
  <c r="CW60" i="11"/>
  <c r="CX60" i="11"/>
  <c r="CY60" i="11"/>
  <c r="CZ60" i="11"/>
  <c r="DA60" i="11"/>
  <c r="CW61" i="11"/>
  <c r="CX61" i="11"/>
  <c r="CY61" i="11"/>
  <c r="CZ61" i="11"/>
  <c r="DA61" i="11"/>
  <c r="CW62" i="11"/>
  <c r="CX62" i="11"/>
  <c r="CY62" i="11"/>
  <c r="CZ62" i="11"/>
  <c r="DA62" i="11"/>
  <c r="CW63" i="11"/>
  <c r="CX63" i="11"/>
  <c r="CY63" i="11"/>
  <c r="CZ63" i="11"/>
  <c r="DA63" i="11"/>
  <c r="CW64" i="11"/>
  <c r="CX64" i="11"/>
  <c r="CY64" i="11"/>
  <c r="CZ64" i="11"/>
  <c r="DA64" i="11"/>
  <c r="CW65" i="11"/>
  <c r="CX65" i="11"/>
  <c r="CY65" i="11"/>
  <c r="CZ65" i="11"/>
  <c r="DA65" i="11"/>
  <c r="CW66" i="11"/>
  <c r="CX66" i="11"/>
  <c r="CY66" i="11"/>
  <c r="CZ66" i="11"/>
  <c r="DA66" i="11"/>
  <c r="CW67" i="11"/>
  <c r="CX67" i="11"/>
  <c r="CY67" i="11"/>
  <c r="CZ67" i="11"/>
  <c r="DA67" i="11"/>
  <c r="CW68" i="11"/>
  <c r="CX68" i="11"/>
  <c r="CY68" i="11"/>
  <c r="CZ68" i="11"/>
  <c r="DA68" i="11"/>
  <c r="CW69" i="11"/>
  <c r="CX69" i="11"/>
  <c r="CY69" i="11"/>
  <c r="CZ69" i="11"/>
  <c r="DA69" i="11"/>
  <c r="CW70" i="11"/>
  <c r="CX70" i="11"/>
  <c r="CY70" i="11"/>
  <c r="CZ70" i="11"/>
  <c r="DA70" i="11"/>
  <c r="CW71" i="11"/>
  <c r="CX71" i="11"/>
  <c r="CY71" i="11"/>
  <c r="CZ71" i="11"/>
  <c r="DA71" i="11"/>
  <c r="CW72" i="11"/>
  <c r="CX72" i="11"/>
  <c r="CY72" i="11"/>
  <c r="CZ72" i="11"/>
  <c r="DA72" i="11"/>
  <c r="CW73" i="11"/>
  <c r="CX73" i="11"/>
  <c r="CY73" i="11"/>
  <c r="CZ73" i="11"/>
  <c r="DA73" i="11"/>
  <c r="CW74" i="11"/>
  <c r="CX74" i="11"/>
  <c r="CY74" i="11"/>
  <c r="CZ74" i="11"/>
  <c r="DA74" i="11"/>
  <c r="CW75" i="11"/>
  <c r="CX75" i="11"/>
  <c r="CY75" i="11"/>
  <c r="CZ75" i="11"/>
  <c r="DA75" i="11"/>
  <c r="CW76" i="11"/>
  <c r="CX76" i="11"/>
  <c r="CY76" i="11"/>
  <c r="CZ76" i="11"/>
  <c r="DA76" i="11"/>
  <c r="CW77" i="11"/>
  <c r="CX77" i="11"/>
  <c r="CY77" i="11"/>
  <c r="CZ77" i="11"/>
  <c r="DA77" i="11"/>
  <c r="CW78" i="11"/>
  <c r="CX78" i="11"/>
  <c r="CY78" i="11"/>
  <c r="CZ78" i="11"/>
  <c r="DA78" i="11"/>
  <c r="CW79" i="11"/>
  <c r="CX79" i="11"/>
  <c r="CY79" i="11"/>
  <c r="CZ79" i="11"/>
  <c r="DA79" i="11"/>
  <c r="CW80" i="11"/>
  <c r="CX80" i="11"/>
  <c r="CY80" i="11"/>
  <c r="CZ80" i="11"/>
  <c r="DA80" i="11"/>
  <c r="CW81" i="11"/>
  <c r="CX81" i="11"/>
  <c r="CY81" i="11"/>
  <c r="CZ81" i="11"/>
  <c r="DA81" i="11"/>
  <c r="CW82" i="11"/>
  <c r="CX82" i="11"/>
  <c r="CY82" i="11"/>
  <c r="CZ82" i="11"/>
  <c r="DA82" i="11"/>
  <c r="CW83" i="11"/>
  <c r="CX83" i="11"/>
  <c r="CY83" i="11"/>
  <c r="CZ83" i="11"/>
  <c r="DA83" i="11"/>
  <c r="CW84" i="11"/>
  <c r="CX84" i="11"/>
  <c r="CY84" i="11"/>
  <c r="CZ84" i="11"/>
  <c r="DA84" i="11"/>
  <c r="CW85" i="11"/>
  <c r="CX85" i="11"/>
  <c r="CY85" i="11"/>
  <c r="CZ85" i="11"/>
  <c r="DA85" i="11"/>
  <c r="CW86" i="11"/>
  <c r="CX86" i="11"/>
  <c r="CY86" i="11"/>
  <c r="CZ86" i="11"/>
  <c r="DA86" i="11"/>
  <c r="CW87" i="11"/>
  <c r="CX87" i="11"/>
  <c r="CY87" i="11"/>
  <c r="CZ87" i="11"/>
  <c r="DA87" i="11"/>
  <c r="CW88" i="11"/>
  <c r="CX88" i="11"/>
  <c r="CY88" i="11"/>
  <c r="CZ88" i="11"/>
  <c r="DA88" i="11"/>
  <c r="CW89" i="11"/>
  <c r="CX89" i="11"/>
  <c r="CY89" i="11"/>
  <c r="CZ89" i="11"/>
  <c r="DA89" i="11"/>
  <c r="CW90" i="11"/>
  <c r="CX90" i="11"/>
  <c r="CY90" i="11"/>
  <c r="CZ90" i="11"/>
  <c r="DA90" i="11"/>
  <c r="CW91" i="11"/>
  <c r="CX91" i="11"/>
  <c r="CY91" i="11"/>
  <c r="CZ91" i="11"/>
  <c r="DA91" i="11"/>
  <c r="CW92" i="11"/>
  <c r="CX92" i="11"/>
  <c r="CY92" i="11"/>
  <c r="CZ92" i="11"/>
  <c r="DA92" i="11"/>
  <c r="CW93" i="11"/>
  <c r="CX93" i="11"/>
  <c r="CY93" i="11"/>
  <c r="CZ93" i="11"/>
  <c r="DA93" i="11"/>
  <c r="CW94" i="11"/>
  <c r="CX94" i="11"/>
  <c r="CY94" i="11"/>
  <c r="CZ94" i="11"/>
  <c r="DA94" i="11"/>
  <c r="CW95" i="11"/>
  <c r="CX95" i="11"/>
  <c r="CY95" i="11"/>
  <c r="CZ95" i="11"/>
  <c r="DA95" i="11"/>
  <c r="CW96" i="11"/>
  <c r="CX96" i="11"/>
  <c r="CY96" i="11"/>
  <c r="CZ96" i="11"/>
  <c r="DA96" i="11"/>
  <c r="CW97" i="11"/>
  <c r="CX97" i="11"/>
  <c r="CY97" i="11"/>
  <c r="CZ97" i="11"/>
  <c r="DA97" i="11"/>
  <c r="CW98" i="11"/>
  <c r="CX98" i="11"/>
  <c r="CY98" i="11"/>
  <c r="CZ98" i="11"/>
  <c r="DA98" i="11"/>
  <c r="CW99" i="11"/>
  <c r="CX99" i="11"/>
  <c r="CY99" i="11"/>
  <c r="CZ99" i="11"/>
  <c r="DA99" i="11"/>
  <c r="CW100" i="11"/>
  <c r="CX100" i="11"/>
  <c r="CY100" i="11"/>
  <c r="CZ100" i="11"/>
  <c r="DA100" i="11"/>
  <c r="CW101" i="11"/>
  <c r="CX101" i="11"/>
  <c r="CY101" i="11"/>
  <c r="CZ101" i="11"/>
  <c r="DA101" i="11"/>
  <c r="CW102" i="11"/>
  <c r="CX102" i="11"/>
  <c r="CY102" i="11"/>
  <c r="CZ102" i="11"/>
  <c r="DA102" i="11"/>
  <c r="CW103" i="11"/>
  <c r="CX103" i="11"/>
  <c r="CY103" i="11"/>
  <c r="CZ103" i="11"/>
  <c r="DA103" i="11"/>
  <c r="CW104" i="11"/>
  <c r="CX104" i="11"/>
  <c r="CY104" i="11"/>
  <c r="CZ104" i="11"/>
  <c r="DA104" i="11"/>
  <c r="CW105" i="11"/>
  <c r="CX105" i="11"/>
  <c r="CY105" i="11"/>
  <c r="CZ105" i="11"/>
  <c r="DA105" i="11"/>
  <c r="CW106" i="11"/>
  <c r="CX106" i="11"/>
  <c r="CY106" i="11"/>
  <c r="CZ106" i="11"/>
  <c r="DA106" i="11"/>
  <c r="CW107" i="11"/>
  <c r="CX107" i="11"/>
  <c r="CY107" i="11"/>
  <c r="CZ107" i="11"/>
  <c r="DA107" i="11"/>
  <c r="CW108" i="11"/>
  <c r="CX108" i="11"/>
  <c r="CY108" i="11"/>
  <c r="CZ108" i="11"/>
  <c r="DA108" i="11"/>
  <c r="CW109" i="11"/>
  <c r="CX109" i="11"/>
  <c r="CY109" i="11"/>
  <c r="CZ109" i="11"/>
  <c r="DA109" i="11"/>
  <c r="CW110" i="11"/>
  <c r="CX110" i="11"/>
  <c r="CY110" i="11"/>
  <c r="CZ110" i="11"/>
  <c r="DA110" i="11"/>
  <c r="CW111" i="11"/>
  <c r="CX111" i="11"/>
  <c r="CY111" i="11"/>
  <c r="CZ111" i="11"/>
  <c r="DA111" i="11"/>
  <c r="CW112" i="11"/>
  <c r="CX112" i="11"/>
  <c r="CY112" i="11"/>
  <c r="CZ112" i="11"/>
  <c r="DA112" i="11"/>
  <c r="CW113" i="11"/>
  <c r="CX113" i="11"/>
  <c r="CY113" i="11"/>
  <c r="CZ113" i="11"/>
  <c r="DA113" i="11"/>
  <c r="CW114" i="11"/>
  <c r="CX114" i="11"/>
  <c r="CY114" i="11"/>
  <c r="CZ114" i="11"/>
  <c r="DA114" i="11"/>
  <c r="CW115" i="11"/>
  <c r="CX115" i="11"/>
  <c r="CY115" i="11"/>
  <c r="CZ115" i="11"/>
  <c r="DA115" i="11"/>
  <c r="CW116" i="11"/>
  <c r="CX116" i="11"/>
  <c r="CY116" i="11"/>
  <c r="CZ116" i="11"/>
  <c r="DA116" i="11"/>
  <c r="CW117" i="11"/>
  <c r="CX117" i="11"/>
  <c r="CY117" i="11"/>
  <c r="CZ117" i="11"/>
  <c r="DA117" i="11"/>
  <c r="CW118" i="11"/>
  <c r="CX118" i="11"/>
  <c r="CY118" i="11"/>
  <c r="CZ118" i="11"/>
  <c r="DA118" i="11"/>
  <c r="CW119" i="11"/>
  <c r="CX119" i="11"/>
  <c r="CY119" i="11"/>
  <c r="CZ119" i="11"/>
  <c r="DA119" i="11"/>
  <c r="CW120" i="11"/>
  <c r="CX120" i="11"/>
  <c r="CY120" i="11"/>
  <c r="CZ120" i="11"/>
  <c r="DA120" i="11"/>
  <c r="CW121" i="11"/>
  <c r="CX121" i="11"/>
  <c r="CY121" i="11"/>
  <c r="CZ121" i="11"/>
  <c r="DA121" i="11"/>
  <c r="CW122" i="11"/>
  <c r="CX122" i="11"/>
  <c r="CY122" i="11"/>
  <c r="CZ122" i="11"/>
  <c r="DA122" i="11"/>
  <c r="CW123" i="11"/>
  <c r="CX123" i="11"/>
  <c r="CY123" i="11"/>
  <c r="CZ123" i="11"/>
  <c r="DA123" i="11"/>
  <c r="CW124" i="11"/>
  <c r="CX124" i="11"/>
  <c r="CY124" i="11"/>
  <c r="CZ124" i="11"/>
  <c r="DA124" i="11"/>
  <c r="CW125" i="11"/>
  <c r="CX125" i="11"/>
  <c r="CY125" i="11"/>
  <c r="CZ125" i="11"/>
  <c r="DA125" i="11"/>
  <c r="CW126" i="11"/>
  <c r="CX126" i="11"/>
  <c r="CY126" i="11"/>
  <c r="CZ126" i="11"/>
  <c r="DA126" i="11"/>
  <c r="CW127" i="11"/>
  <c r="CX127" i="11"/>
  <c r="CY127" i="11"/>
  <c r="CZ127" i="11"/>
  <c r="DA127" i="11"/>
  <c r="CW128" i="11"/>
  <c r="CX128" i="11"/>
  <c r="CY128" i="11"/>
  <c r="CZ128" i="11"/>
  <c r="DA128" i="11"/>
  <c r="CW129" i="11"/>
  <c r="CX129" i="11"/>
  <c r="CY129" i="11"/>
  <c r="CZ129" i="11"/>
  <c r="DA129" i="11"/>
  <c r="CW130" i="11"/>
  <c r="CX130" i="11"/>
  <c r="CY130" i="11"/>
  <c r="CZ130" i="11"/>
  <c r="DA130" i="11"/>
  <c r="CW131" i="11"/>
  <c r="CX131" i="11"/>
  <c r="CY131" i="11"/>
  <c r="CZ131" i="11"/>
  <c r="DA131" i="11"/>
  <c r="CW132" i="11"/>
  <c r="CX132" i="11"/>
  <c r="CY132" i="11"/>
  <c r="CZ132" i="11"/>
  <c r="DA132" i="11"/>
  <c r="CW133" i="11"/>
  <c r="CX133" i="11"/>
  <c r="CY133" i="11"/>
  <c r="CZ133" i="11"/>
  <c r="DA133" i="11"/>
  <c r="CW134" i="11"/>
  <c r="CX134" i="11"/>
  <c r="CY134" i="11"/>
  <c r="CZ134" i="11"/>
  <c r="DA134" i="11"/>
  <c r="CW135" i="11"/>
  <c r="CX135" i="11"/>
  <c r="CY135" i="11"/>
  <c r="CZ135" i="11"/>
  <c r="DA135" i="11"/>
  <c r="CW136" i="11"/>
  <c r="CX136" i="11"/>
  <c r="CY136" i="11"/>
  <c r="CZ136" i="11"/>
  <c r="DA136" i="11"/>
  <c r="CW137" i="11"/>
  <c r="CX137" i="11"/>
  <c r="CY137" i="11"/>
  <c r="CZ137" i="11"/>
  <c r="DA137" i="11"/>
  <c r="CW138" i="11"/>
  <c r="CX138" i="11"/>
  <c r="CY138" i="11"/>
  <c r="CZ138" i="11"/>
  <c r="DA138" i="11"/>
  <c r="CW139" i="11"/>
  <c r="CX139" i="11"/>
  <c r="CY139" i="11"/>
  <c r="CZ139" i="11"/>
  <c r="DA139" i="11"/>
  <c r="CW140" i="11"/>
  <c r="CX140" i="11"/>
  <c r="CY140" i="11"/>
  <c r="CZ140" i="11"/>
  <c r="DA140" i="11"/>
  <c r="CW141" i="11"/>
  <c r="CX141" i="11"/>
  <c r="CY141" i="11"/>
  <c r="CZ141" i="11"/>
  <c r="DA141" i="11"/>
  <c r="CW142" i="11"/>
  <c r="CX142" i="11"/>
  <c r="CY142" i="11"/>
  <c r="CZ142" i="11"/>
  <c r="DA142" i="11"/>
  <c r="CW143" i="11"/>
  <c r="CX143" i="11"/>
  <c r="CY143" i="11"/>
  <c r="CZ143" i="11"/>
  <c r="DA143" i="11"/>
  <c r="CW144" i="11"/>
  <c r="CX144" i="11"/>
  <c r="CY144" i="11"/>
  <c r="CZ144" i="11"/>
  <c r="DA144" i="11"/>
  <c r="CV21" i="11"/>
  <c r="CV22" i="11"/>
  <c r="CV23" i="11"/>
  <c r="CV24" i="11"/>
  <c r="CV25" i="11"/>
  <c r="CV26" i="11"/>
  <c r="CV27" i="11"/>
  <c r="CV28" i="11"/>
  <c r="CV29" i="11"/>
  <c r="CV30" i="11"/>
  <c r="CV31" i="11"/>
  <c r="CV32" i="11"/>
  <c r="CV33" i="11"/>
  <c r="CV34" i="11"/>
  <c r="CV35" i="11"/>
  <c r="CV36" i="11"/>
  <c r="CV37" i="11"/>
  <c r="CV38" i="11"/>
  <c r="CV39" i="11"/>
  <c r="CV40" i="11"/>
  <c r="CV41" i="11"/>
  <c r="CV42" i="11"/>
  <c r="CV43" i="11"/>
  <c r="CV44" i="11"/>
  <c r="CV45" i="11"/>
  <c r="CV46" i="11"/>
  <c r="CV47" i="11"/>
  <c r="CV48" i="11"/>
  <c r="CV49" i="11"/>
  <c r="CV50" i="11"/>
  <c r="CV51" i="11"/>
  <c r="CV52" i="11"/>
  <c r="CV53" i="11"/>
  <c r="CV54" i="11"/>
  <c r="CV55" i="11"/>
  <c r="CV56" i="11"/>
  <c r="CV57" i="11"/>
  <c r="CV58" i="11"/>
  <c r="CV59" i="11"/>
  <c r="CV60" i="11"/>
  <c r="CV61" i="11"/>
  <c r="CV62" i="11"/>
  <c r="CV63" i="11"/>
  <c r="CV64" i="11"/>
  <c r="CV65" i="11"/>
  <c r="CV66" i="11"/>
  <c r="CV67" i="11"/>
  <c r="CV68" i="11"/>
  <c r="CV69" i="11"/>
  <c r="CV70" i="11"/>
  <c r="CV71" i="11"/>
  <c r="CV72" i="11"/>
  <c r="CV73" i="11"/>
  <c r="CV74" i="11"/>
  <c r="CV75" i="11"/>
  <c r="CV76" i="11"/>
  <c r="CV77" i="11"/>
  <c r="CV78" i="11"/>
  <c r="CV79" i="11"/>
  <c r="CV80" i="11"/>
  <c r="CV81" i="11"/>
  <c r="CV82" i="11"/>
  <c r="CV83" i="11"/>
  <c r="CV84" i="11"/>
  <c r="CV85" i="11"/>
  <c r="CV86" i="11"/>
  <c r="CV87" i="11"/>
  <c r="CV88" i="11"/>
  <c r="CV89" i="11"/>
  <c r="CV90" i="11"/>
  <c r="CV91" i="11"/>
  <c r="CV92" i="11"/>
  <c r="CV93" i="11"/>
  <c r="CV94" i="11"/>
  <c r="CV95" i="11"/>
  <c r="CV96" i="11"/>
  <c r="CV97" i="11"/>
  <c r="CV98" i="11"/>
  <c r="CV99" i="11"/>
  <c r="CV100" i="11"/>
  <c r="CV101" i="11"/>
  <c r="CV102" i="11"/>
  <c r="CV103" i="11"/>
  <c r="CV104" i="11"/>
  <c r="CV105" i="11"/>
  <c r="CV106" i="11"/>
  <c r="CV107" i="11"/>
  <c r="CV108" i="11"/>
  <c r="CV109" i="11"/>
  <c r="CV110" i="11"/>
  <c r="CV111" i="11"/>
  <c r="CV112" i="11"/>
  <c r="CV113" i="11"/>
  <c r="CV114" i="11"/>
  <c r="CV115" i="11"/>
  <c r="CV116" i="11"/>
  <c r="CV117" i="11"/>
  <c r="CV118" i="11"/>
  <c r="CV119" i="11"/>
  <c r="CV120" i="11"/>
  <c r="CV121" i="11"/>
  <c r="CV122" i="11"/>
  <c r="CV123" i="11"/>
  <c r="CV124" i="11"/>
  <c r="CV125" i="11"/>
  <c r="CV126" i="11"/>
  <c r="CV127" i="11"/>
  <c r="CV128" i="11"/>
  <c r="CV129" i="11"/>
  <c r="CV130" i="11"/>
  <c r="CV131" i="11"/>
  <c r="CV132" i="11"/>
  <c r="CV133" i="11"/>
  <c r="CV134" i="11"/>
  <c r="CV135" i="11"/>
  <c r="CV136" i="11"/>
  <c r="CV137" i="11"/>
  <c r="CV138" i="11"/>
  <c r="CV139" i="11"/>
  <c r="CV140" i="11"/>
  <c r="CV141" i="11"/>
  <c r="CV142" i="11"/>
  <c r="CV143" i="11"/>
  <c r="CV144" i="11"/>
  <c r="F25" i="16"/>
  <c r="G25" i="16"/>
  <c r="H25" i="16"/>
  <c r="I25" i="16"/>
  <c r="J25" i="16"/>
  <c r="K25" i="16"/>
  <c r="L25" i="16"/>
  <c r="F17" i="16"/>
  <c r="G17" i="16"/>
  <c r="M24" i="16"/>
  <c r="M23" i="16"/>
  <c r="M22" i="16"/>
  <c r="M21" i="16"/>
  <c r="M19" i="16"/>
  <c r="M18" i="16"/>
  <c r="M16" i="16"/>
  <c r="M15" i="16"/>
  <c r="M14" i="16"/>
  <c r="M9" i="16"/>
  <c r="F8" i="16"/>
  <c r="G8" i="16"/>
  <c r="H8" i="16"/>
  <c r="I8" i="16"/>
  <c r="J8" i="16"/>
  <c r="K8" i="16"/>
  <c r="L8" i="16"/>
  <c r="N8" i="16"/>
  <c r="O8" i="16"/>
  <c r="M17" i="16" l="1"/>
  <c r="CI6" i="6"/>
  <c r="CI7" i="6"/>
  <c r="CI8" i="6"/>
  <c r="CI9" i="6"/>
  <c r="CI10" i="6"/>
  <c r="CI11" i="6"/>
  <c r="CI12" i="6"/>
  <c r="CI13" i="6"/>
  <c r="CI14" i="6"/>
  <c r="CI15" i="6"/>
  <c r="CI16" i="6"/>
  <c r="CI17" i="6"/>
  <c r="CI18" i="6"/>
  <c r="CI19" i="6"/>
  <c r="CI20" i="6"/>
  <c r="CI21" i="6"/>
  <c r="CI22" i="6"/>
  <c r="CI23" i="6"/>
  <c r="CI24" i="6"/>
  <c r="CI25" i="6"/>
  <c r="CI26" i="6"/>
  <c r="CI27" i="6"/>
  <c r="CI28" i="6"/>
  <c r="CI29" i="6"/>
  <c r="CI30" i="6"/>
  <c r="CI31" i="6"/>
  <c r="CI32" i="6"/>
  <c r="CI33" i="6"/>
  <c r="CI34" i="6"/>
  <c r="CI35" i="6"/>
  <c r="CI36" i="6"/>
  <c r="CI37" i="6"/>
  <c r="CI38" i="6"/>
  <c r="CI39" i="6"/>
  <c r="CI40" i="6"/>
  <c r="CI41" i="6"/>
  <c r="CI42" i="6"/>
  <c r="CI43" i="6"/>
  <c r="CI44" i="6"/>
  <c r="CI45" i="6"/>
  <c r="CI46" i="6"/>
  <c r="CI47" i="6"/>
  <c r="CI48" i="6"/>
  <c r="CI49" i="6"/>
  <c r="CI50" i="6"/>
  <c r="CI51" i="6"/>
  <c r="CI52" i="6"/>
  <c r="CI53" i="6"/>
  <c r="CI54" i="6"/>
  <c r="CI55" i="6"/>
  <c r="CI56" i="6"/>
  <c r="CI57" i="6"/>
  <c r="CI58" i="6"/>
  <c r="CI59" i="6"/>
  <c r="CI60" i="6"/>
  <c r="CI61" i="6"/>
  <c r="CI62" i="6"/>
  <c r="CI63" i="6"/>
  <c r="CI64" i="6"/>
  <c r="CI65" i="6"/>
  <c r="CI66" i="6"/>
  <c r="CI67" i="6"/>
  <c r="CI68" i="6"/>
  <c r="CI69" i="6"/>
  <c r="CI70" i="6"/>
  <c r="CI71" i="6"/>
  <c r="CI72" i="6"/>
  <c r="CI73" i="6"/>
  <c r="CI74" i="6"/>
  <c r="CI75" i="6"/>
  <c r="CI76" i="6"/>
  <c r="CI77" i="6"/>
  <c r="CI78" i="6"/>
  <c r="CI79" i="6"/>
  <c r="CI80" i="6"/>
  <c r="CI81" i="6"/>
  <c r="CI82" i="6"/>
  <c r="CI83" i="6"/>
  <c r="CI84" i="6"/>
  <c r="CI85" i="6"/>
  <c r="CI86" i="6"/>
  <c r="CI87" i="6"/>
  <c r="CI88" i="6"/>
  <c r="CI89" i="6"/>
  <c r="CI90" i="6"/>
  <c r="CI91" i="6"/>
  <c r="CI92" i="6"/>
  <c r="CI93" i="6"/>
  <c r="CI94" i="6"/>
  <c r="CI95" i="6"/>
  <c r="CI96" i="6"/>
  <c r="CI97" i="6"/>
  <c r="CI98" i="6"/>
  <c r="CI99" i="6"/>
  <c r="CI100" i="6"/>
  <c r="CI101" i="6"/>
  <c r="CI102" i="6"/>
  <c r="CI103" i="6"/>
  <c r="CI104" i="6"/>
  <c r="CI105" i="6"/>
  <c r="CI106" i="6"/>
  <c r="CI107" i="6"/>
  <c r="CI108" i="6"/>
  <c r="CI109" i="6"/>
  <c r="CI110" i="6"/>
  <c r="CI111" i="6"/>
  <c r="CI112" i="6"/>
  <c r="CI113" i="6"/>
  <c r="CI114" i="6"/>
  <c r="CI115" i="6"/>
  <c r="CI116" i="6"/>
  <c r="CI117" i="6"/>
  <c r="CI118" i="6"/>
  <c r="CI119" i="6"/>
  <c r="CI120" i="6"/>
  <c r="CI121" i="6"/>
  <c r="CI122" i="6"/>
  <c r="CI123" i="6"/>
  <c r="CI124" i="6"/>
  <c r="CI125" i="6"/>
  <c r="CI126" i="6"/>
  <c r="CI127" i="6"/>
  <c r="CI128" i="6"/>
  <c r="CI129" i="6"/>
  <c r="CI130" i="6"/>
  <c r="CI131" i="6"/>
  <c r="CI132" i="6"/>
  <c r="CI133" i="6"/>
  <c r="CI134" i="6"/>
  <c r="CI135" i="6"/>
  <c r="CI136" i="6"/>
  <c r="CI137" i="6"/>
  <c r="CI138" i="6"/>
  <c r="CI139" i="6"/>
  <c r="CI140" i="6"/>
  <c r="CI141" i="6"/>
  <c r="CI142" i="6"/>
  <c r="CI143" i="6"/>
  <c r="CI144" i="6"/>
  <c r="CH6" i="6"/>
  <c r="CH7" i="6"/>
  <c r="CH8" i="6"/>
  <c r="CH9" i="6"/>
  <c r="CH10" i="6"/>
  <c r="CH11" i="6"/>
  <c r="CH12" i="6"/>
  <c r="CH13" i="6"/>
  <c r="CH14" i="6"/>
  <c r="CH15" i="6"/>
  <c r="CH16" i="6"/>
  <c r="CH17" i="6"/>
  <c r="CH18" i="6"/>
  <c r="CH19" i="6"/>
  <c r="CH20" i="6"/>
  <c r="CH21" i="6"/>
  <c r="CH22" i="6"/>
  <c r="CH23" i="6"/>
  <c r="CH24" i="6"/>
  <c r="CH25" i="6"/>
  <c r="CH26" i="6"/>
  <c r="CH27" i="6"/>
  <c r="CH28" i="6"/>
  <c r="CH29" i="6"/>
  <c r="CH30" i="6"/>
  <c r="CH31" i="6"/>
  <c r="CH32" i="6"/>
  <c r="CH33" i="6"/>
  <c r="CH34" i="6"/>
  <c r="CH35" i="6"/>
  <c r="CH36" i="6"/>
  <c r="CH37" i="6"/>
  <c r="CH38" i="6"/>
  <c r="CH39" i="6"/>
  <c r="CH40" i="6"/>
  <c r="CH41" i="6"/>
  <c r="CH42" i="6"/>
  <c r="CH43" i="6"/>
  <c r="CH44" i="6"/>
  <c r="CH45" i="6"/>
  <c r="CH46" i="6"/>
  <c r="CH47" i="6"/>
  <c r="CH48" i="6"/>
  <c r="CH49" i="6"/>
  <c r="CH50" i="6"/>
  <c r="CH51" i="6"/>
  <c r="CH52" i="6"/>
  <c r="CH53" i="6"/>
  <c r="CH54" i="6"/>
  <c r="CH55" i="6"/>
  <c r="CH56" i="6"/>
  <c r="CH57" i="6"/>
  <c r="CH58" i="6"/>
  <c r="CH59" i="6"/>
  <c r="CH60" i="6"/>
  <c r="CH61" i="6"/>
  <c r="CH62" i="6"/>
  <c r="CH63" i="6"/>
  <c r="CH64" i="6"/>
  <c r="CH65" i="6"/>
  <c r="CH66" i="6"/>
  <c r="CH67" i="6"/>
  <c r="CH68" i="6"/>
  <c r="CH69" i="6"/>
  <c r="CH70" i="6"/>
  <c r="CH71" i="6"/>
  <c r="CH72" i="6"/>
  <c r="CH73" i="6"/>
  <c r="CH74" i="6"/>
  <c r="CH75" i="6"/>
  <c r="CH76" i="6"/>
  <c r="CH77" i="6"/>
  <c r="CH78" i="6"/>
  <c r="CH79" i="6"/>
  <c r="CH80" i="6"/>
  <c r="CH81" i="6"/>
  <c r="CH82" i="6"/>
  <c r="CH83" i="6"/>
  <c r="CH84" i="6"/>
  <c r="CH85" i="6"/>
  <c r="CH86" i="6"/>
  <c r="CH87" i="6"/>
  <c r="CH88" i="6"/>
  <c r="CH89" i="6"/>
  <c r="CH90" i="6"/>
  <c r="CH91" i="6"/>
  <c r="CH92" i="6"/>
  <c r="CH93" i="6"/>
  <c r="CH94" i="6"/>
  <c r="CH95" i="6"/>
  <c r="CH96" i="6"/>
  <c r="CH97" i="6"/>
  <c r="CH98" i="6"/>
  <c r="CH99" i="6"/>
  <c r="CH100" i="6"/>
  <c r="CH101" i="6"/>
  <c r="CH102" i="6"/>
  <c r="CH103" i="6"/>
  <c r="CH104" i="6"/>
  <c r="CH105" i="6"/>
  <c r="CH106" i="6"/>
  <c r="CH107" i="6"/>
  <c r="CH108" i="6"/>
  <c r="CH109" i="6"/>
  <c r="CH110" i="6"/>
  <c r="CH111" i="6"/>
  <c r="CH112" i="6"/>
  <c r="CH113" i="6"/>
  <c r="CH114" i="6"/>
  <c r="CH115" i="6"/>
  <c r="CH116" i="6"/>
  <c r="CH117" i="6"/>
  <c r="CH118" i="6"/>
  <c r="CH119" i="6"/>
  <c r="CH120" i="6"/>
  <c r="CH121" i="6"/>
  <c r="CH122" i="6"/>
  <c r="CH123" i="6"/>
  <c r="CH124" i="6"/>
  <c r="CH125" i="6"/>
  <c r="CH126" i="6"/>
  <c r="CH127" i="6"/>
  <c r="CH128" i="6"/>
  <c r="CH129" i="6"/>
  <c r="CH130" i="6"/>
  <c r="CH131" i="6"/>
  <c r="CH132" i="6"/>
  <c r="CH133" i="6"/>
  <c r="CH134" i="6"/>
  <c r="CH135" i="6"/>
  <c r="CH136" i="6"/>
  <c r="CH137" i="6"/>
  <c r="CH138" i="6"/>
  <c r="CH139" i="6"/>
  <c r="CH140" i="6"/>
  <c r="CH141" i="6"/>
  <c r="CH142" i="6"/>
  <c r="CH143" i="6"/>
  <c r="CH144" i="6"/>
  <c r="N28" i="15"/>
  <c r="M8" i="16"/>
  <c r="F34" i="16"/>
  <c r="G34" i="16"/>
  <c r="H34" i="16"/>
  <c r="I34" i="16"/>
  <c r="J34" i="16"/>
  <c r="K34" i="16"/>
  <c r="L34" i="16"/>
  <c r="F35" i="16"/>
  <c r="G35" i="16"/>
  <c r="H35" i="16"/>
  <c r="I35" i="16"/>
  <c r="J35" i="16"/>
  <c r="K35" i="16"/>
  <c r="L35" i="16"/>
  <c r="F30" i="16"/>
  <c r="G30" i="16"/>
  <c r="H30" i="16"/>
  <c r="I30" i="16"/>
  <c r="J30" i="16"/>
  <c r="K30" i="16"/>
  <c r="L30" i="16"/>
  <c r="F31" i="16"/>
  <c r="G31" i="16"/>
  <c r="H31" i="16"/>
  <c r="I31" i="16"/>
  <c r="J31" i="16"/>
  <c r="K31" i="16"/>
  <c r="L31" i="16"/>
  <c r="D28" i="15"/>
  <c r="E25" i="16"/>
  <c r="E17" i="16"/>
  <c r="E8" i="16"/>
  <c r="E31" i="16" s="1"/>
  <c r="E34" i="16" l="1"/>
  <c r="E30" i="16"/>
  <c r="E35" i="16"/>
  <c r="CY146" i="11" l="1"/>
  <c r="CY145" i="11" s="1"/>
  <c r="CX146" i="11"/>
  <c r="CX145" i="11" s="1"/>
  <c r="DA6" i="11"/>
  <c r="DA7" i="11"/>
  <c r="DA8" i="11"/>
  <c r="DA9" i="11"/>
  <c r="CZ6" i="11"/>
  <c r="CZ7" i="11"/>
  <c r="CZ8" i="11"/>
  <c r="CZ9" i="11"/>
  <c r="CZ5" i="11"/>
  <c r="CW146" i="11"/>
  <c r="CT4" i="11"/>
  <c r="CS4" i="11"/>
  <c r="CQ4" i="11"/>
  <c r="CO4" i="11"/>
  <c r="CM4" i="11"/>
  <c r="CL4" i="11"/>
  <c r="CK4" i="11"/>
  <c r="CG4" i="11"/>
  <c r="CF4" i="11"/>
  <c r="CE4" i="11"/>
  <c r="CD4" i="11"/>
  <c r="CC4" i="11"/>
  <c r="CG145" i="11"/>
  <c r="CR144" i="11"/>
  <c r="CM144" i="11"/>
  <c r="CK144" i="11"/>
  <c r="CJ144" i="11"/>
  <c r="CI144" i="11"/>
  <c r="CH144" i="11"/>
  <c r="CG144" i="11"/>
  <c r="CD144" i="11"/>
  <c r="CC144" i="11"/>
  <c r="CB144" i="11"/>
  <c r="CL144" i="11" s="1"/>
  <c r="CQ144" i="11" s="1"/>
  <c r="CN144" i="11" s="1"/>
  <c r="CA144" i="11"/>
  <c r="CR143" i="11"/>
  <c r="CM143" i="11"/>
  <c r="CK143" i="11"/>
  <c r="CJ143" i="11"/>
  <c r="CI143" i="11"/>
  <c r="CH143" i="11"/>
  <c r="CG143" i="11"/>
  <c r="CC143" i="11"/>
  <c r="CD143" i="11" s="1"/>
  <c r="CB143" i="11"/>
  <c r="CA143" i="11"/>
  <c r="CR142" i="11"/>
  <c r="CM142" i="11"/>
  <c r="CK142" i="11"/>
  <c r="CJ142" i="11"/>
  <c r="CI142" i="11"/>
  <c r="CH142" i="11"/>
  <c r="CG142" i="11"/>
  <c r="CD142" i="11"/>
  <c r="CC142" i="11"/>
  <c r="CB142" i="11"/>
  <c r="CL142" i="11" s="1"/>
  <c r="CQ142" i="11" s="1"/>
  <c r="CN142" i="11" s="1"/>
  <c r="CA142" i="11"/>
  <c r="CR141" i="11"/>
  <c r="CM141" i="11"/>
  <c r="CK141" i="11"/>
  <c r="CJ141" i="11"/>
  <c r="CI141" i="11"/>
  <c r="CH141" i="11"/>
  <c r="CG141" i="11"/>
  <c r="CC141" i="11"/>
  <c r="CD141" i="11" s="1"/>
  <c r="CB141" i="11"/>
  <c r="CA141" i="11"/>
  <c r="CR140" i="11"/>
  <c r="CM140" i="11"/>
  <c r="CK140" i="11"/>
  <c r="CJ140" i="11"/>
  <c r="CI140" i="11"/>
  <c r="CH140" i="11"/>
  <c r="CG140" i="11"/>
  <c r="CC140" i="11"/>
  <c r="CD140" i="11" s="1"/>
  <c r="CB140" i="11"/>
  <c r="CA140" i="11"/>
  <c r="CR139" i="11"/>
  <c r="CM139" i="11"/>
  <c r="CK139" i="11"/>
  <c r="CJ139" i="11"/>
  <c r="CI139" i="11"/>
  <c r="CH139" i="11"/>
  <c r="CG139" i="11"/>
  <c r="CC139" i="11"/>
  <c r="CD139" i="11" s="1"/>
  <c r="CB139" i="11"/>
  <c r="CA139" i="11"/>
  <c r="CR138" i="11"/>
  <c r="CM138" i="11"/>
  <c r="CK138" i="11"/>
  <c r="CJ138" i="11"/>
  <c r="CI138" i="11"/>
  <c r="CH138" i="11"/>
  <c r="CG138" i="11"/>
  <c r="CD138" i="11"/>
  <c r="CC138" i="11"/>
  <c r="CB138" i="11"/>
  <c r="CA138" i="11"/>
  <c r="CR137" i="11"/>
  <c r="CM137" i="11"/>
  <c r="CK137" i="11"/>
  <c r="CJ137" i="11"/>
  <c r="CI137" i="11"/>
  <c r="CH137" i="11"/>
  <c r="CG137" i="11"/>
  <c r="CC137" i="11"/>
  <c r="CD137" i="11" s="1"/>
  <c r="CB137" i="11"/>
  <c r="CA137" i="11"/>
  <c r="CR136" i="11"/>
  <c r="CM136" i="11"/>
  <c r="CK136" i="11"/>
  <c r="CJ136" i="11"/>
  <c r="CI136" i="11"/>
  <c r="CH136" i="11"/>
  <c r="CG136" i="11"/>
  <c r="CD136" i="11"/>
  <c r="CC136" i="11"/>
  <c r="CB136" i="11"/>
  <c r="CL136" i="11" s="1"/>
  <c r="CQ136" i="11" s="1"/>
  <c r="CN136" i="11" s="1"/>
  <c r="CA136" i="11"/>
  <c r="CR135" i="11"/>
  <c r="CM135" i="11"/>
  <c r="CK135" i="11"/>
  <c r="CJ135" i="11"/>
  <c r="CI135" i="11"/>
  <c r="CH135" i="11"/>
  <c r="CG135" i="11"/>
  <c r="CC135" i="11"/>
  <c r="CD135" i="11" s="1"/>
  <c r="CB135" i="11"/>
  <c r="CA135" i="11"/>
  <c r="CR134" i="11"/>
  <c r="CM134" i="11"/>
  <c r="CK134" i="11"/>
  <c r="CJ134" i="11"/>
  <c r="CI134" i="11"/>
  <c r="CH134" i="11"/>
  <c r="CG134" i="11"/>
  <c r="CD134" i="11"/>
  <c r="CC134" i="11"/>
  <c r="CB134" i="11"/>
  <c r="CL134" i="11" s="1"/>
  <c r="CQ134" i="11" s="1"/>
  <c r="CN134" i="11" s="1"/>
  <c r="CA134" i="11"/>
  <c r="CR133" i="11"/>
  <c r="CM133" i="11"/>
  <c r="CK133" i="11"/>
  <c r="CJ133" i="11"/>
  <c r="CI133" i="11"/>
  <c r="CH133" i="11"/>
  <c r="CG133" i="11"/>
  <c r="CC133" i="11"/>
  <c r="CD133" i="11" s="1"/>
  <c r="CB133" i="11"/>
  <c r="CA133" i="11"/>
  <c r="CR132" i="11"/>
  <c r="CM132" i="11"/>
  <c r="CK132" i="11"/>
  <c r="CJ132" i="11"/>
  <c r="CI132" i="11"/>
  <c r="CH132" i="11"/>
  <c r="CG132" i="11"/>
  <c r="CD132" i="11"/>
  <c r="CC132" i="11"/>
  <c r="CB132" i="11"/>
  <c r="CA132" i="11"/>
  <c r="CR131" i="11"/>
  <c r="CM131" i="11"/>
  <c r="CK131" i="11"/>
  <c r="CJ131" i="11"/>
  <c r="CI131" i="11"/>
  <c r="CH131" i="11"/>
  <c r="CG131" i="11"/>
  <c r="CC131" i="11"/>
  <c r="CD131" i="11" s="1"/>
  <c r="CB131" i="11"/>
  <c r="CA131" i="11"/>
  <c r="CR130" i="11"/>
  <c r="CP130" i="11"/>
  <c r="CM130" i="11"/>
  <c r="CK130" i="11"/>
  <c r="CJ130" i="11"/>
  <c r="CI130" i="11"/>
  <c r="CH130" i="11"/>
  <c r="CG130" i="11"/>
  <c r="CC130" i="11"/>
  <c r="CD130" i="11" s="1"/>
  <c r="CB130" i="11"/>
  <c r="CL130" i="11" s="1"/>
  <c r="CQ130" i="11" s="1"/>
  <c r="CN130" i="11" s="1"/>
  <c r="CA130" i="11"/>
  <c r="CR129" i="11"/>
  <c r="CM129" i="11"/>
  <c r="CK129" i="11"/>
  <c r="CJ129" i="11"/>
  <c r="CI129" i="11"/>
  <c r="CH129" i="11"/>
  <c r="CG129" i="11"/>
  <c r="CD129" i="11"/>
  <c r="CC129" i="11"/>
  <c r="CB129" i="11"/>
  <c r="CL129" i="11" s="1"/>
  <c r="CQ129" i="11" s="1"/>
  <c r="CN129" i="11" s="1"/>
  <c r="CA129" i="11"/>
  <c r="CR128" i="11"/>
  <c r="CM128" i="11"/>
  <c r="CK128" i="11"/>
  <c r="CJ128" i="11"/>
  <c r="CI128" i="11"/>
  <c r="CH128" i="11"/>
  <c r="CG128" i="11"/>
  <c r="CC128" i="11"/>
  <c r="CD128" i="11" s="1"/>
  <c r="CB128" i="11"/>
  <c r="CL128" i="11" s="1"/>
  <c r="CQ128" i="11" s="1"/>
  <c r="CN128" i="11" s="1"/>
  <c r="CA128" i="11"/>
  <c r="CR127" i="11"/>
  <c r="CM127" i="11"/>
  <c r="CK127" i="11"/>
  <c r="CJ127" i="11"/>
  <c r="CI127" i="11"/>
  <c r="CH127" i="11"/>
  <c r="CG127" i="11"/>
  <c r="CD127" i="11"/>
  <c r="CC127" i="11"/>
  <c r="CB127" i="11"/>
  <c r="CL127" i="11" s="1"/>
  <c r="CQ127" i="11" s="1"/>
  <c r="CN127" i="11" s="1"/>
  <c r="CA127" i="11"/>
  <c r="CR126" i="11"/>
  <c r="CM126" i="11"/>
  <c r="CK126" i="11"/>
  <c r="CJ126" i="11"/>
  <c r="CI126" i="11"/>
  <c r="CH126" i="11"/>
  <c r="CG126" i="11"/>
  <c r="CC126" i="11"/>
  <c r="CD126" i="11" s="1"/>
  <c r="CB126" i="11"/>
  <c r="CL126" i="11" s="1"/>
  <c r="CQ126" i="11" s="1"/>
  <c r="CN126" i="11" s="1"/>
  <c r="CA126" i="11"/>
  <c r="CR125" i="11"/>
  <c r="CM125" i="11"/>
  <c r="CK125" i="11"/>
  <c r="CJ125" i="11"/>
  <c r="CI125" i="11"/>
  <c r="CH125" i="11"/>
  <c r="CG125" i="11"/>
  <c r="CD125" i="11"/>
  <c r="CC125" i="11"/>
  <c r="CB125" i="11"/>
  <c r="CL125" i="11" s="1"/>
  <c r="CQ125" i="11" s="1"/>
  <c r="CN125" i="11" s="1"/>
  <c r="CA125" i="11"/>
  <c r="CR124" i="11"/>
  <c r="CM124" i="11"/>
  <c r="CK124" i="11"/>
  <c r="CJ124" i="11"/>
  <c r="CI124" i="11"/>
  <c r="CH124" i="11"/>
  <c r="CG124" i="11"/>
  <c r="CC124" i="11"/>
  <c r="CD124" i="11" s="1"/>
  <c r="CB124" i="11"/>
  <c r="CL124" i="11" s="1"/>
  <c r="CQ124" i="11" s="1"/>
  <c r="CN124" i="11" s="1"/>
  <c r="CA124" i="11"/>
  <c r="CR123" i="11"/>
  <c r="CM123" i="11"/>
  <c r="CK123" i="11"/>
  <c r="CJ123" i="11"/>
  <c r="CI123" i="11"/>
  <c r="CH123" i="11"/>
  <c r="CG123" i="11"/>
  <c r="CD123" i="11"/>
  <c r="CC123" i="11"/>
  <c r="CB123" i="11"/>
  <c r="CL123" i="11" s="1"/>
  <c r="CQ123" i="11" s="1"/>
  <c r="CN123" i="11" s="1"/>
  <c r="CA123" i="11"/>
  <c r="CR122" i="11"/>
  <c r="CM122" i="11"/>
  <c r="CK122" i="11"/>
  <c r="CJ122" i="11"/>
  <c r="CI122" i="11"/>
  <c r="CH122" i="11"/>
  <c r="CG122" i="11"/>
  <c r="CC122" i="11"/>
  <c r="CD122" i="11" s="1"/>
  <c r="CB122" i="11"/>
  <c r="CL122" i="11" s="1"/>
  <c r="CQ122" i="11" s="1"/>
  <c r="CN122" i="11" s="1"/>
  <c r="CA122" i="11"/>
  <c r="CR121" i="11"/>
  <c r="CM121" i="11"/>
  <c r="CK121" i="11"/>
  <c r="CJ121" i="11"/>
  <c r="CI121" i="11"/>
  <c r="CH121" i="11"/>
  <c r="CG121" i="11"/>
  <c r="CD121" i="11"/>
  <c r="CC121" i="11"/>
  <c r="CB121" i="11"/>
  <c r="CL121" i="11" s="1"/>
  <c r="CQ121" i="11" s="1"/>
  <c r="CN121" i="11" s="1"/>
  <c r="CA121" i="11"/>
  <c r="CR120" i="11"/>
  <c r="CM120" i="11"/>
  <c r="CK120" i="11"/>
  <c r="CJ120" i="11"/>
  <c r="CI120" i="11"/>
  <c r="CH120" i="11"/>
  <c r="CG120" i="11"/>
  <c r="CC120" i="11"/>
  <c r="CD120" i="11" s="1"/>
  <c r="CB120" i="11"/>
  <c r="CL120" i="11" s="1"/>
  <c r="CQ120" i="11" s="1"/>
  <c r="CN120" i="11" s="1"/>
  <c r="CA120" i="11"/>
  <c r="CR119" i="11"/>
  <c r="CM119" i="11"/>
  <c r="CK119" i="11"/>
  <c r="CJ119" i="11"/>
  <c r="CI119" i="11"/>
  <c r="CH119" i="11"/>
  <c r="CG119" i="11"/>
  <c r="CD119" i="11"/>
  <c r="CC119" i="11"/>
  <c r="CB119" i="11"/>
  <c r="CL119" i="11" s="1"/>
  <c r="CQ119" i="11" s="1"/>
  <c r="CN119" i="11" s="1"/>
  <c r="CA119" i="11"/>
  <c r="CR118" i="11"/>
  <c r="CM118" i="11"/>
  <c r="CK118" i="11"/>
  <c r="CJ118" i="11"/>
  <c r="CI118" i="11"/>
  <c r="CH118" i="11"/>
  <c r="CG118" i="11"/>
  <c r="CC118" i="11"/>
  <c r="CD118" i="11" s="1"/>
  <c r="CB118" i="11"/>
  <c r="CL118" i="11" s="1"/>
  <c r="CQ118" i="11" s="1"/>
  <c r="CN118" i="11" s="1"/>
  <c r="CA118" i="11"/>
  <c r="CR117" i="11"/>
  <c r="CM117" i="11"/>
  <c r="CK117" i="11"/>
  <c r="CJ117" i="11"/>
  <c r="CI117" i="11"/>
  <c r="CH117" i="11"/>
  <c r="CG117" i="11"/>
  <c r="CD117" i="11"/>
  <c r="CC117" i="11"/>
  <c r="CB117" i="11"/>
  <c r="CL117" i="11" s="1"/>
  <c r="CQ117" i="11" s="1"/>
  <c r="CN117" i="11" s="1"/>
  <c r="CA117" i="11"/>
  <c r="CR116" i="11"/>
  <c r="CM116" i="11"/>
  <c r="CK116" i="11"/>
  <c r="CJ116" i="11"/>
  <c r="CI116" i="11"/>
  <c r="CH116" i="11"/>
  <c r="CG116" i="11"/>
  <c r="CD116" i="11"/>
  <c r="CC116" i="11"/>
  <c r="CB116" i="11"/>
  <c r="CL116" i="11" s="1"/>
  <c r="CQ116" i="11" s="1"/>
  <c r="CA116" i="11"/>
  <c r="CR115" i="11"/>
  <c r="CM115" i="11"/>
  <c r="CK115" i="11"/>
  <c r="CJ115" i="11"/>
  <c r="CI115" i="11"/>
  <c r="CH115" i="11"/>
  <c r="CG115" i="11"/>
  <c r="CC115" i="11"/>
  <c r="CD115" i="11" s="1"/>
  <c r="CB115" i="11"/>
  <c r="CL115" i="11" s="1"/>
  <c r="CQ115" i="11" s="1"/>
  <c r="CN115" i="11" s="1"/>
  <c r="CA115" i="11"/>
  <c r="CR114" i="11"/>
  <c r="CM114" i="11"/>
  <c r="CK114" i="11"/>
  <c r="CJ114" i="11"/>
  <c r="CI114" i="11"/>
  <c r="CH114" i="11"/>
  <c r="CG114" i="11"/>
  <c r="CD114" i="11"/>
  <c r="CC114" i="11"/>
  <c r="CB114" i="11"/>
  <c r="CL114" i="11" s="1"/>
  <c r="CQ114" i="11" s="1"/>
  <c r="CN114" i="11" s="1"/>
  <c r="CA114" i="11"/>
  <c r="CR113" i="11"/>
  <c r="CM113" i="11"/>
  <c r="CK113" i="11"/>
  <c r="CJ113" i="11"/>
  <c r="CI113" i="11"/>
  <c r="CH113" i="11"/>
  <c r="CG113" i="11"/>
  <c r="CC113" i="11"/>
  <c r="CD113" i="11" s="1"/>
  <c r="CB113" i="11"/>
  <c r="CL113" i="11" s="1"/>
  <c r="CQ113" i="11" s="1"/>
  <c r="CN113" i="11" s="1"/>
  <c r="CA113" i="11"/>
  <c r="CR112" i="11"/>
  <c r="CM112" i="11"/>
  <c r="CK112" i="11"/>
  <c r="CJ112" i="11"/>
  <c r="CI112" i="11"/>
  <c r="CH112" i="11"/>
  <c r="CG112" i="11"/>
  <c r="CD112" i="11"/>
  <c r="CC112" i="11"/>
  <c r="CB112" i="11"/>
  <c r="CL112" i="11" s="1"/>
  <c r="CQ112" i="11" s="1"/>
  <c r="CN112" i="11" s="1"/>
  <c r="CA112" i="11"/>
  <c r="CR111" i="11"/>
  <c r="CM111" i="11"/>
  <c r="CK111" i="11"/>
  <c r="CJ111" i="11"/>
  <c r="CI111" i="11"/>
  <c r="CH111" i="11"/>
  <c r="CG111" i="11"/>
  <c r="CC111" i="11"/>
  <c r="CD111" i="11" s="1"/>
  <c r="CB111" i="11"/>
  <c r="CL111" i="11" s="1"/>
  <c r="CQ111" i="11" s="1"/>
  <c r="CN111" i="11" s="1"/>
  <c r="CA111" i="11"/>
  <c r="CR110" i="11"/>
  <c r="CM110" i="11"/>
  <c r="CK110" i="11"/>
  <c r="CJ110" i="11"/>
  <c r="CI110" i="11"/>
  <c r="CH110" i="11"/>
  <c r="CG110" i="11"/>
  <c r="CD110" i="11"/>
  <c r="CC110" i="11"/>
  <c r="CB110" i="11"/>
  <c r="CA110" i="11"/>
  <c r="CR109" i="11"/>
  <c r="CM109" i="11"/>
  <c r="CK109" i="11"/>
  <c r="CJ109" i="11"/>
  <c r="CI109" i="11"/>
  <c r="CH109" i="11"/>
  <c r="CG109" i="11"/>
  <c r="CD109" i="11"/>
  <c r="CC109" i="11"/>
  <c r="CB109" i="11"/>
  <c r="CA109" i="11"/>
  <c r="CR108" i="11"/>
  <c r="CM108" i="11"/>
  <c r="CK108" i="11"/>
  <c r="CJ108" i="11"/>
  <c r="CI108" i="11"/>
  <c r="CH108" i="11"/>
  <c r="CG108" i="11"/>
  <c r="CC108" i="11"/>
  <c r="CD108" i="11" s="1"/>
  <c r="CB108" i="11"/>
  <c r="CA108" i="11"/>
  <c r="CR107" i="11"/>
  <c r="CM107" i="11"/>
  <c r="CK107" i="11"/>
  <c r="CJ107" i="11"/>
  <c r="CI107" i="11"/>
  <c r="CH107" i="11"/>
  <c r="CG107" i="11"/>
  <c r="CD107" i="11"/>
  <c r="CC107" i="11"/>
  <c r="CB107" i="11"/>
  <c r="CA107" i="11"/>
  <c r="CR106" i="11"/>
  <c r="CM106" i="11"/>
  <c r="CK106" i="11"/>
  <c r="CJ106" i="11"/>
  <c r="CI106" i="11"/>
  <c r="CH106" i="11"/>
  <c r="CG106" i="11"/>
  <c r="CC106" i="11"/>
  <c r="CD106" i="11" s="1"/>
  <c r="CB106" i="11"/>
  <c r="CA106" i="11"/>
  <c r="CR105" i="11"/>
  <c r="CM105" i="11"/>
  <c r="CK105" i="11"/>
  <c r="CJ105" i="11"/>
  <c r="CI105" i="11"/>
  <c r="CH105" i="11"/>
  <c r="CG105" i="11"/>
  <c r="CD105" i="11"/>
  <c r="CC105" i="11"/>
  <c r="CB105" i="11"/>
  <c r="CL105" i="11" s="1"/>
  <c r="CQ105" i="11" s="1"/>
  <c r="CN105" i="11" s="1"/>
  <c r="CA105" i="11"/>
  <c r="CR104" i="11"/>
  <c r="CM104" i="11"/>
  <c r="CK104" i="11"/>
  <c r="CJ104" i="11"/>
  <c r="CI104" i="11"/>
  <c r="CH104" i="11"/>
  <c r="CG104" i="11"/>
  <c r="CC104" i="11"/>
  <c r="CD104" i="11" s="1"/>
  <c r="CB104" i="11"/>
  <c r="CA104" i="11"/>
  <c r="CR103" i="11"/>
  <c r="CM103" i="11"/>
  <c r="CK103" i="11"/>
  <c r="CJ103" i="11"/>
  <c r="CI103" i="11"/>
  <c r="CH103" i="11"/>
  <c r="CG103" i="11"/>
  <c r="CD103" i="11"/>
  <c r="CC103" i="11"/>
  <c r="CB103" i="11"/>
  <c r="CL103" i="11" s="1"/>
  <c r="CQ103" i="11" s="1"/>
  <c r="CN103" i="11" s="1"/>
  <c r="CA103" i="11"/>
  <c r="CR102" i="11"/>
  <c r="CM102" i="11"/>
  <c r="CK102" i="11"/>
  <c r="CJ102" i="11"/>
  <c r="CI102" i="11"/>
  <c r="CH102" i="11"/>
  <c r="CG102" i="11"/>
  <c r="CC102" i="11"/>
  <c r="CD102" i="11" s="1"/>
  <c r="CB102" i="11"/>
  <c r="CA102" i="11"/>
  <c r="CR101" i="11"/>
  <c r="CM101" i="11"/>
  <c r="CK101" i="11"/>
  <c r="CJ101" i="11"/>
  <c r="CI101" i="11"/>
  <c r="CH101" i="11"/>
  <c r="CG101" i="11"/>
  <c r="CC101" i="11"/>
  <c r="CD101" i="11" s="1"/>
  <c r="CB101" i="11"/>
  <c r="CA101" i="11"/>
  <c r="CR100" i="11"/>
  <c r="CM100" i="11"/>
  <c r="CK100" i="11"/>
  <c r="CJ100" i="11"/>
  <c r="CI100" i="11"/>
  <c r="CH100" i="11"/>
  <c r="CG100" i="11"/>
  <c r="CD100" i="11"/>
  <c r="CC100" i="11"/>
  <c r="CB100" i="11"/>
  <c r="CL100" i="11" s="1"/>
  <c r="CQ100" i="11" s="1"/>
  <c r="CN100" i="11" s="1"/>
  <c r="CA100" i="11"/>
  <c r="CR99" i="11"/>
  <c r="CM99" i="11"/>
  <c r="CK99" i="11"/>
  <c r="CJ99" i="11"/>
  <c r="CI99" i="11"/>
  <c r="CH99" i="11"/>
  <c r="CG99" i="11"/>
  <c r="CC99" i="11"/>
  <c r="CD99" i="11" s="1"/>
  <c r="CB99" i="11"/>
  <c r="CA99" i="11"/>
  <c r="CR98" i="11"/>
  <c r="CM98" i="11"/>
  <c r="CK98" i="11"/>
  <c r="CJ98" i="11"/>
  <c r="CI98" i="11"/>
  <c r="CH98" i="11"/>
  <c r="CG98" i="11"/>
  <c r="CD98" i="11"/>
  <c r="CC98" i="11"/>
  <c r="CB98" i="11"/>
  <c r="CA98" i="11"/>
  <c r="CR97" i="11"/>
  <c r="CM97" i="11"/>
  <c r="CK97" i="11"/>
  <c r="CJ97" i="11"/>
  <c r="CI97" i="11"/>
  <c r="CH97" i="11"/>
  <c r="CG97" i="11"/>
  <c r="CC97" i="11"/>
  <c r="CD97" i="11" s="1"/>
  <c r="CB97" i="11"/>
  <c r="CA97" i="11"/>
  <c r="CR96" i="11"/>
  <c r="CM96" i="11"/>
  <c r="CK96" i="11"/>
  <c r="CJ96" i="11"/>
  <c r="CI96" i="11"/>
  <c r="CH96" i="11"/>
  <c r="CG96" i="11"/>
  <c r="CD96" i="11"/>
  <c r="CC96" i="11"/>
  <c r="CB96" i="11"/>
  <c r="CA96" i="11"/>
  <c r="CR95" i="11"/>
  <c r="CM95" i="11"/>
  <c r="CK95" i="11"/>
  <c r="CJ95" i="11"/>
  <c r="CI95" i="11"/>
  <c r="CH95" i="11"/>
  <c r="CG95" i="11"/>
  <c r="CC95" i="11"/>
  <c r="CD95" i="11" s="1"/>
  <c r="CB95" i="11"/>
  <c r="CA95" i="11"/>
  <c r="CR94" i="11"/>
  <c r="CM94" i="11"/>
  <c r="CK94" i="11"/>
  <c r="CJ94" i="11"/>
  <c r="CI94" i="11"/>
  <c r="CH94" i="11"/>
  <c r="CG94" i="11"/>
  <c r="CD94" i="11"/>
  <c r="CC94" i="11"/>
  <c r="CB94" i="11"/>
  <c r="CL94" i="11" s="1"/>
  <c r="CQ94" i="11" s="1"/>
  <c r="CN94" i="11" s="1"/>
  <c r="CA94" i="11"/>
  <c r="CR93" i="11"/>
  <c r="CM93" i="11"/>
  <c r="CK93" i="11"/>
  <c r="CJ93" i="11"/>
  <c r="CI93" i="11"/>
  <c r="CH93" i="11"/>
  <c r="CG93" i="11"/>
  <c r="CD93" i="11"/>
  <c r="CC93" i="11"/>
  <c r="CB93" i="11"/>
  <c r="CA93" i="11"/>
  <c r="CR92" i="11"/>
  <c r="CM92" i="11"/>
  <c r="CK92" i="11"/>
  <c r="CJ92" i="11"/>
  <c r="CI92" i="11"/>
  <c r="CH92" i="11"/>
  <c r="CG92" i="11"/>
  <c r="CC92" i="11"/>
  <c r="CD92" i="11" s="1"/>
  <c r="CB92" i="11"/>
  <c r="CA92" i="11"/>
  <c r="CR91" i="11"/>
  <c r="CM91" i="11"/>
  <c r="CK91" i="11"/>
  <c r="CJ91" i="11"/>
  <c r="CI91" i="11"/>
  <c r="CH91" i="11"/>
  <c r="CG91" i="11"/>
  <c r="CD91" i="11"/>
  <c r="CC91" i="11"/>
  <c r="CB91" i="11"/>
  <c r="CL91" i="11" s="1"/>
  <c r="CQ91" i="11" s="1"/>
  <c r="CN91" i="11" s="1"/>
  <c r="CA91" i="11"/>
  <c r="CR90" i="11"/>
  <c r="CM90" i="11"/>
  <c r="CK90" i="11"/>
  <c r="CJ90" i="11"/>
  <c r="CI90" i="11"/>
  <c r="CH90" i="11"/>
  <c r="CG90" i="11"/>
  <c r="CC90" i="11"/>
  <c r="CD90" i="11" s="1"/>
  <c r="CB90" i="11"/>
  <c r="CA90" i="11"/>
  <c r="CR89" i="11"/>
  <c r="CM89" i="11"/>
  <c r="CK89" i="11"/>
  <c r="CJ89" i="11"/>
  <c r="CI89" i="11"/>
  <c r="CH89" i="11"/>
  <c r="CG89" i="11"/>
  <c r="CD89" i="11"/>
  <c r="CC89" i="11"/>
  <c r="CB89" i="11"/>
  <c r="CA89" i="11"/>
  <c r="CR88" i="11"/>
  <c r="CM88" i="11"/>
  <c r="CK88" i="11"/>
  <c r="CJ88" i="11"/>
  <c r="CI88" i="11"/>
  <c r="CH88" i="11"/>
  <c r="CG88" i="11"/>
  <c r="CC88" i="11"/>
  <c r="CD88" i="11" s="1"/>
  <c r="CB88" i="11"/>
  <c r="CA88" i="11"/>
  <c r="CR87" i="11"/>
  <c r="CM87" i="11"/>
  <c r="CK87" i="11"/>
  <c r="CJ87" i="11"/>
  <c r="CI87" i="11"/>
  <c r="CH87" i="11"/>
  <c r="CG87" i="11"/>
  <c r="CD87" i="11"/>
  <c r="CC87" i="11"/>
  <c r="CB87" i="11"/>
  <c r="CA87" i="11"/>
  <c r="CR86" i="11"/>
  <c r="CM86" i="11"/>
  <c r="CK86" i="11"/>
  <c r="CJ86" i="11"/>
  <c r="CI86" i="11"/>
  <c r="CH86" i="11"/>
  <c r="CG86" i="11"/>
  <c r="CC86" i="11"/>
  <c r="CD86" i="11" s="1"/>
  <c r="CB86" i="11"/>
  <c r="CA86" i="11"/>
  <c r="CR85" i="11"/>
  <c r="CM85" i="11"/>
  <c r="CK85" i="11"/>
  <c r="CJ85" i="11"/>
  <c r="CI85" i="11"/>
  <c r="CH85" i="11"/>
  <c r="CG85" i="11"/>
  <c r="CC85" i="11"/>
  <c r="CD85" i="11" s="1"/>
  <c r="CB85" i="11"/>
  <c r="CA85" i="11"/>
  <c r="CR84" i="11"/>
  <c r="CM84" i="11"/>
  <c r="CK84" i="11"/>
  <c r="CJ84" i="11"/>
  <c r="CI84" i="11"/>
  <c r="CH84" i="11"/>
  <c r="CG84" i="11"/>
  <c r="CD84" i="11"/>
  <c r="CC84" i="11"/>
  <c r="CB84" i="11"/>
  <c r="CL84" i="11" s="1"/>
  <c r="CQ84" i="11" s="1"/>
  <c r="CN84" i="11" s="1"/>
  <c r="CA84" i="11"/>
  <c r="CR83" i="11"/>
  <c r="CM83" i="11"/>
  <c r="CK83" i="11"/>
  <c r="CJ83" i="11"/>
  <c r="CI83" i="11"/>
  <c r="CH83" i="11"/>
  <c r="CG83" i="11"/>
  <c r="CC83" i="11"/>
  <c r="CD83" i="11" s="1"/>
  <c r="CB83" i="11"/>
  <c r="CA83" i="11"/>
  <c r="CR82" i="11"/>
  <c r="CM82" i="11"/>
  <c r="CK82" i="11"/>
  <c r="CJ82" i="11"/>
  <c r="CI82" i="11"/>
  <c r="CH82" i="11"/>
  <c r="CG82" i="11"/>
  <c r="CD82" i="11"/>
  <c r="CC82" i="11"/>
  <c r="CB82" i="11"/>
  <c r="CA82" i="11"/>
  <c r="CR81" i="11"/>
  <c r="CM81" i="11"/>
  <c r="CK81" i="11"/>
  <c r="CJ81" i="11"/>
  <c r="CI81" i="11"/>
  <c r="CH81" i="11"/>
  <c r="CG81" i="11"/>
  <c r="CC81" i="11"/>
  <c r="CD81" i="11" s="1"/>
  <c r="CB81" i="11"/>
  <c r="CA81" i="11"/>
  <c r="CR80" i="11"/>
  <c r="CM80" i="11"/>
  <c r="CK80" i="11"/>
  <c r="CJ80" i="11"/>
  <c r="CI80" i="11"/>
  <c r="CH80" i="11"/>
  <c r="CG80" i="11"/>
  <c r="CD80" i="11"/>
  <c r="CC80" i="11"/>
  <c r="CB80" i="11"/>
  <c r="CA80" i="11"/>
  <c r="CR79" i="11"/>
  <c r="CM79" i="11"/>
  <c r="CK79" i="11"/>
  <c r="CJ79" i="11"/>
  <c r="CI79" i="11"/>
  <c r="CH79" i="11"/>
  <c r="CG79" i="11"/>
  <c r="CC79" i="11"/>
  <c r="CD79" i="11" s="1"/>
  <c r="CB79" i="11"/>
  <c r="CA79" i="11"/>
  <c r="CR78" i="11"/>
  <c r="CM78" i="11"/>
  <c r="CK78" i="11"/>
  <c r="CJ78" i="11"/>
  <c r="CI78" i="11"/>
  <c r="CH78" i="11"/>
  <c r="CG78" i="11"/>
  <c r="CD78" i="11"/>
  <c r="CC78" i="11"/>
  <c r="CB78" i="11"/>
  <c r="CL78" i="11" s="1"/>
  <c r="CQ78" i="11" s="1"/>
  <c r="CN78" i="11" s="1"/>
  <c r="CA78" i="11"/>
  <c r="CR77" i="11"/>
  <c r="CM77" i="11"/>
  <c r="CK77" i="11"/>
  <c r="CJ77" i="11"/>
  <c r="CI77" i="11"/>
  <c r="CH77" i="11"/>
  <c r="CG77" i="11"/>
  <c r="CD77" i="11"/>
  <c r="CC77" i="11"/>
  <c r="CB77" i="11"/>
  <c r="CA77" i="11"/>
  <c r="CR76" i="11"/>
  <c r="CM76" i="11"/>
  <c r="CK76" i="11"/>
  <c r="CJ76" i="11"/>
  <c r="CI76" i="11"/>
  <c r="CH76" i="11"/>
  <c r="CG76" i="11"/>
  <c r="CC76" i="11"/>
  <c r="CD76" i="11" s="1"/>
  <c r="CB76" i="11"/>
  <c r="CA76" i="11"/>
  <c r="CR75" i="11"/>
  <c r="CM75" i="11"/>
  <c r="CK75" i="11"/>
  <c r="CJ75" i="11"/>
  <c r="CI75" i="11"/>
  <c r="CH75" i="11"/>
  <c r="CG75" i="11"/>
  <c r="CD75" i="11"/>
  <c r="CC75" i="11"/>
  <c r="CB75" i="11"/>
  <c r="CL75" i="11" s="1"/>
  <c r="CQ75" i="11" s="1"/>
  <c r="CN75" i="11" s="1"/>
  <c r="CA75" i="11"/>
  <c r="CR74" i="11"/>
  <c r="CM74" i="11"/>
  <c r="CK74" i="11"/>
  <c r="CJ74" i="11"/>
  <c r="CI74" i="11"/>
  <c r="CH74" i="11"/>
  <c r="CG74" i="11"/>
  <c r="CC74" i="11"/>
  <c r="CD74" i="11" s="1"/>
  <c r="CB74" i="11"/>
  <c r="CA74" i="11"/>
  <c r="CR73" i="11"/>
  <c r="CM73" i="11"/>
  <c r="CK73" i="11"/>
  <c r="CJ73" i="11"/>
  <c r="CI73" i="11"/>
  <c r="CH73" i="11"/>
  <c r="CG73" i="11"/>
  <c r="CD73" i="11"/>
  <c r="CC73" i="11"/>
  <c r="CB73" i="11"/>
  <c r="CL73" i="11" s="1"/>
  <c r="CQ73" i="11" s="1"/>
  <c r="CN73" i="11" s="1"/>
  <c r="CA73" i="11"/>
  <c r="CR72" i="11"/>
  <c r="CM72" i="11"/>
  <c r="CK72" i="11"/>
  <c r="CJ72" i="11"/>
  <c r="CI72" i="11"/>
  <c r="CH72" i="11"/>
  <c r="CG72" i="11"/>
  <c r="CC72" i="11"/>
  <c r="CD72" i="11" s="1"/>
  <c r="CB72" i="11"/>
  <c r="CA72" i="11"/>
  <c r="CR71" i="11"/>
  <c r="CM71" i="11"/>
  <c r="CK71" i="11"/>
  <c r="CJ71" i="11"/>
  <c r="CI71" i="11"/>
  <c r="CH71" i="11"/>
  <c r="CG71" i="11"/>
  <c r="CD71" i="11"/>
  <c r="CC71" i="11"/>
  <c r="CB71" i="11"/>
  <c r="CA71" i="11"/>
  <c r="CR70" i="11"/>
  <c r="CM70" i="11"/>
  <c r="CK70" i="11"/>
  <c r="CJ70" i="11"/>
  <c r="CI70" i="11"/>
  <c r="CH70" i="11"/>
  <c r="CG70" i="11"/>
  <c r="CC70" i="11"/>
  <c r="CD70" i="11" s="1"/>
  <c r="CB70" i="11"/>
  <c r="CA70" i="11"/>
  <c r="CR69" i="11"/>
  <c r="CM69" i="11"/>
  <c r="CK69" i="11"/>
  <c r="CJ69" i="11"/>
  <c r="CI69" i="11"/>
  <c r="CH69" i="11"/>
  <c r="CG69" i="11"/>
  <c r="CC69" i="11"/>
  <c r="CD69" i="11" s="1"/>
  <c r="CB69" i="11"/>
  <c r="CA69" i="11"/>
  <c r="CR68" i="11"/>
  <c r="CM68" i="11"/>
  <c r="CK68" i="11"/>
  <c r="CJ68" i="11"/>
  <c r="CI68" i="11"/>
  <c r="CH68" i="11"/>
  <c r="CG68" i="11"/>
  <c r="CC68" i="11"/>
  <c r="CD68" i="11" s="1"/>
  <c r="CB68" i="11"/>
  <c r="CA68" i="11"/>
  <c r="CR67" i="11"/>
  <c r="CM67" i="11"/>
  <c r="CK67" i="11"/>
  <c r="CJ67" i="11"/>
  <c r="CI67" i="11"/>
  <c r="CH67" i="11"/>
  <c r="CG67" i="11"/>
  <c r="CC67" i="11"/>
  <c r="CD67" i="11" s="1"/>
  <c r="CB67" i="11"/>
  <c r="CA67" i="11"/>
  <c r="CR66" i="11"/>
  <c r="CM66" i="11"/>
  <c r="CK66" i="11"/>
  <c r="CJ66" i="11"/>
  <c r="CI66" i="11"/>
  <c r="CH66" i="11"/>
  <c r="CG66" i="11"/>
  <c r="CC66" i="11"/>
  <c r="CD66" i="11" s="1"/>
  <c r="CB66" i="11"/>
  <c r="CA66" i="11"/>
  <c r="CR65" i="11"/>
  <c r="CM65" i="11"/>
  <c r="CK65" i="11"/>
  <c r="CJ65" i="11"/>
  <c r="CI65" i="11"/>
  <c r="CH65" i="11"/>
  <c r="CG65" i="11"/>
  <c r="CC65" i="11"/>
  <c r="CD65" i="11" s="1"/>
  <c r="CB65" i="11"/>
  <c r="CA65" i="11"/>
  <c r="CR64" i="11"/>
  <c r="CM64" i="11"/>
  <c r="CK64" i="11"/>
  <c r="CJ64" i="11"/>
  <c r="CI64" i="11"/>
  <c r="CH64" i="11"/>
  <c r="CG64" i="11"/>
  <c r="CD64" i="11"/>
  <c r="CC64" i="11"/>
  <c r="CB64" i="11"/>
  <c r="CA64" i="11"/>
  <c r="CR63" i="11"/>
  <c r="CM63" i="11"/>
  <c r="CK63" i="11"/>
  <c r="CJ63" i="11"/>
  <c r="CI63" i="11"/>
  <c r="CH63" i="11"/>
  <c r="CG63" i="11"/>
  <c r="CC63" i="11"/>
  <c r="CD63" i="11" s="1"/>
  <c r="CB63" i="11"/>
  <c r="CA63" i="11"/>
  <c r="CR62" i="11"/>
  <c r="CM62" i="11"/>
  <c r="CK62" i="11"/>
  <c r="CJ62" i="11"/>
  <c r="CI62" i="11"/>
  <c r="CH62" i="11"/>
  <c r="CG62" i="11"/>
  <c r="CC62" i="11"/>
  <c r="CD62" i="11" s="1"/>
  <c r="CB62" i="11"/>
  <c r="CL62" i="11" s="1"/>
  <c r="CQ62" i="11" s="1"/>
  <c r="CN62" i="11" s="1"/>
  <c r="CA62" i="11"/>
  <c r="CR61" i="11"/>
  <c r="CM61" i="11"/>
  <c r="CK61" i="11"/>
  <c r="CJ61" i="11"/>
  <c r="CI61" i="11"/>
  <c r="CH61" i="11"/>
  <c r="CG61" i="11"/>
  <c r="CC61" i="11"/>
  <c r="CD61" i="11" s="1"/>
  <c r="CB61" i="11"/>
  <c r="CA61" i="11"/>
  <c r="CR60" i="11"/>
  <c r="CM60" i="11"/>
  <c r="CK60" i="11"/>
  <c r="CJ60" i="11"/>
  <c r="CI60" i="11"/>
  <c r="CH60" i="11"/>
  <c r="CG60" i="11"/>
  <c r="CC60" i="11"/>
  <c r="CD60" i="11" s="1"/>
  <c r="CB60" i="11"/>
  <c r="CA60" i="11"/>
  <c r="CR59" i="11"/>
  <c r="CM59" i="11"/>
  <c r="CK59" i="11"/>
  <c r="CJ59" i="11"/>
  <c r="CI59" i="11"/>
  <c r="CH59" i="11"/>
  <c r="CG59" i="11"/>
  <c r="CC59" i="11"/>
  <c r="CD59" i="11" s="1"/>
  <c r="CB59" i="11"/>
  <c r="CA59" i="11"/>
  <c r="CR58" i="11"/>
  <c r="CM58" i="11"/>
  <c r="CK58" i="11"/>
  <c r="CJ58" i="11"/>
  <c r="CI58" i="11"/>
  <c r="CH58" i="11"/>
  <c r="CG58" i="11"/>
  <c r="CC58" i="11"/>
  <c r="CD58" i="11" s="1"/>
  <c r="CB58" i="11"/>
  <c r="CA58" i="11"/>
  <c r="CR57" i="11"/>
  <c r="CM57" i="11"/>
  <c r="CK57" i="11"/>
  <c r="CJ57" i="11"/>
  <c r="CI57" i="11"/>
  <c r="CH57" i="11"/>
  <c r="CG57" i="11"/>
  <c r="CC57" i="11"/>
  <c r="CD57" i="11" s="1"/>
  <c r="CB57" i="11"/>
  <c r="CA57" i="11"/>
  <c r="CR56" i="11"/>
  <c r="CM56" i="11"/>
  <c r="CK56" i="11"/>
  <c r="CJ56" i="11"/>
  <c r="CI56" i="11"/>
  <c r="CH56" i="11"/>
  <c r="CG56" i="11"/>
  <c r="CD56" i="11"/>
  <c r="CC56" i="11"/>
  <c r="CB56" i="11"/>
  <c r="CA56" i="11"/>
  <c r="CR55" i="11"/>
  <c r="CM55" i="11"/>
  <c r="CK55" i="11"/>
  <c r="CJ55" i="11"/>
  <c r="CI55" i="11"/>
  <c r="CH55" i="11"/>
  <c r="CG55" i="11"/>
  <c r="CC55" i="11"/>
  <c r="CD55" i="11" s="1"/>
  <c r="CB55" i="11"/>
  <c r="CA55" i="11"/>
  <c r="CR54" i="11"/>
  <c r="CM54" i="11"/>
  <c r="CK54" i="11"/>
  <c r="CJ54" i="11"/>
  <c r="CI54" i="11"/>
  <c r="CH54" i="11"/>
  <c r="CG54" i="11"/>
  <c r="CC54" i="11"/>
  <c r="CD54" i="11" s="1"/>
  <c r="CB54" i="11"/>
  <c r="CL54" i="11" s="1"/>
  <c r="CQ54" i="11" s="1"/>
  <c r="CN54" i="11" s="1"/>
  <c r="CA54" i="11"/>
  <c r="CR53" i="11"/>
  <c r="CM53" i="11"/>
  <c r="CK53" i="11"/>
  <c r="CJ53" i="11"/>
  <c r="CI53" i="11"/>
  <c r="CH53" i="11"/>
  <c r="CG53" i="11"/>
  <c r="CC53" i="11"/>
  <c r="CD53" i="11" s="1"/>
  <c r="CB53" i="11"/>
  <c r="CA53" i="11"/>
  <c r="CR52" i="11"/>
  <c r="CM52" i="11"/>
  <c r="CK52" i="11"/>
  <c r="CJ52" i="11"/>
  <c r="CI52" i="11"/>
  <c r="CH52" i="11"/>
  <c r="CG52" i="11"/>
  <c r="CC52" i="11"/>
  <c r="CD52" i="11" s="1"/>
  <c r="CB52" i="11"/>
  <c r="CA52" i="11"/>
  <c r="CR51" i="11"/>
  <c r="CM51" i="11"/>
  <c r="CK51" i="11"/>
  <c r="CJ51" i="11"/>
  <c r="CI51" i="11"/>
  <c r="CH51" i="11"/>
  <c r="CG51" i="11"/>
  <c r="CD51" i="11"/>
  <c r="CC51" i="11"/>
  <c r="CB51" i="11"/>
  <c r="CA51" i="11"/>
  <c r="CR50" i="11"/>
  <c r="CM50" i="11"/>
  <c r="CK50" i="11"/>
  <c r="CJ50" i="11"/>
  <c r="CI50" i="11"/>
  <c r="CH50" i="11"/>
  <c r="CG50" i="11"/>
  <c r="CC50" i="11"/>
  <c r="CD50" i="11" s="1"/>
  <c r="CB50" i="11"/>
  <c r="CL50" i="11" s="1"/>
  <c r="CQ50" i="11" s="1"/>
  <c r="CN50" i="11" s="1"/>
  <c r="CA50" i="11"/>
  <c r="CR49" i="11"/>
  <c r="CM49" i="11"/>
  <c r="CK49" i="11"/>
  <c r="CJ49" i="11"/>
  <c r="CI49" i="11"/>
  <c r="CH49" i="11"/>
  <c r="CG49" i="11"/>
  <c r="CC49" i="11"/>
  <c r="CD49" i="11" s="1"/>
  <c r="CB49" i="11"/>
  <c r="CA49" i="11"/>
  <c r="CR48" i="11"/>
  <c r="CM48" i="11"/>
  <c r="CK48" i="11"/>
  <c r="CJ48" i="11"/>
  <c r="CI48" i="11"/>
  <c r="CH48" i="11"/>
  <c r="CG48" i="11"/>
  <c r="CC48" i="11"/>
  <c r="CD48" i="11" s="1"/>
  <c r="CB48" i="11"/>
  <c r="CA48" i="11"/>
  <c r="CR47" i="11"/>
  <c r="CM47" i="11"/>
  <c r="CK47" i="11"/>
  <c r="CJ47" i="11"/>
  <c r="CI47" i="11"/>
  <c r="CH47" i="11"/>
  <c r="CG47" i="11"/>
  <c r="CD47" i="11"/>
  <c r="CC47" i="11"/>
  <c r="CB47" i="11"/>
  <c r="CA47" i="11"/>
  <c r="CR46" i="11"/>
  <c r="CM46" i="11"/>
  <c r="CK46" i="11"/>
  <c r="CJ46" i="11"/>
  <c r="CI46" i="11"/>
  <c r="CH46" i="11"/>
  <c r="CG46" i="11"/>
  <c r="CC46" i="11"/>
  <c r="CD46" i="11" s="1"/>
  <c r="CB46" i="11"/>
  <c r="CA46" i="11"/>
  <c r="CR45" i="11"/>
  <c r="CM45" i="11"/>
  <c r="CK45" i="11"/>
  <c r="CJ45" i="11"/>
  <c r="CI45" i="11"/>
  <c r="CH45" i="11"/>
  <c r="CG45" i="11"/>
  <c r="CC45" i="11"/>
  <c r="CD45" i="11" s="1"/>
  <c r="CB45" i="11"/>
  <c r="CA45" i="11"/>
  <c r="CR44" i="11"/>
  <c r="CM44" i="11"/>
  <c r="CK44" i="11"/>
  <c r="CJ44" i="11"/>
  <c r="CI44" i="11"/>
  <c r="CH44" i="11"/>
  <c r="CG44" i="11"/>
  <c r="CC44" i="11"/>
  <c r="CD44" i="11" s="1"/>
  <c r="CB44" i="11"/>
  <c r="CA44" i="11"/>
  <c r="CR43" i="11"/>
  <c r="CM43" i="11"/>
  <c r="CK43" i="11"/>
  <c r="CJ43" i="11"/>
  <c r="CI43" i="11"/>
  <c r="CH43" i="11"/>
  <c r="CG43" i="11"/>
  <c r="CD43" i="11"/>
  <c r="CC43" i="11"/>
  <c r="CB43" i="11"/>
  <c r="CA43" i="11"/>
  <c r="CR42" i="11"/>
  <c r="CM42" i="11"/>
  <c r="CK42" i="11"/>
  <c r="CJ42" i="11"/>
  <c r="CI42" i="11"/>
  <c r="CH42" i="11"/>
  <c r="CG42" i="11"/>
  <c r="CC42" i="11"/>
  <c r="CD42" i="11" s="1"/>
  <c r="CB42" i="11"/>
  <c r="CA42" i="11"/>
  <c r="CR41" i="11"/>
  <c r="CM41" i="11"/>
  <c r="CK41" i="11"/>
  <c r="CJ41" i="11"/>
  <c r="CI41" i="11"/>
  <c r="CH41" i="11"/>
  <c r="CG41" i="11"/>
  <c r="CC41" i="11"/>
  <c r="CD41" i="11" s="1"/>
  <c r="CB41" i="11"/>
  <c r="CA41" i="11"/>
  <c r="CR40" i="11"/>
  <c r="CM40" i="11"/>
  <c r="CK40" i="11"/>
  <c r="CJ40" i="11"/>
  <c r="CI40" i="11"/>
  <c r="CH40" i="11"/>
  <c r="CG40" i="11"/>
  <c r="CC40" i="11"/>
  <c r="CD40" i="11" s="1"/>
  <c r="CB40" i="11"/>
  <c r="CA40" i="11"/>
  <c r="CR39" i="11"/>
  <c r="CM39" i="11"/>
  <c r="CK39" i="11"/>
  <c r="CJ39" i="11"/>
  <c r="CI39" i="11"/>
  <c r="CH39" i="11"/>
  <c r="CG39" i="11"/>
  <c r="CD39" i="11"/>
  <c r="CC39" i="11"/>
  <c r="CB39" i="11"/>
  <c r="CA39" i="11"/>
  <c r="CR38" i="11"/>
  <c r="CM38" i="11"/>
  <c r="CK38" i="11"/>
  <c r="CJ38" i="11"/>
  <c r="CI38" i="11"/>
  <c r="CH38" i="11"/>
  <c r="CG38" i="11"/>
  <c r="CC38" i="11"/>
  <c r="CD38" i="11" s="1"/>
  <c r="CB38" i="11"/>
  <c r="CA38" i="11"/>
  <c r="CR37" i="11"/>
  <c r="CM37" i="11"/>
  <c r="CK37" i="11"/>
  <c r="CJ37" i="11"/>
  <c r="CI37" i="11"/>
  <c r="CH37" i="11"/>
  <c r="CG37" i="11"/>
  <c r="CC37" i="11"/>
  <c r="CD37" i="11" s="1"/>
  <c r="CB37" i="11"/>
  <c r="CA37" i="11"/>
  <c r="CR36" i="11"/>
  <c r="CM36" i="11"/>
  <c r="CK36" i="11"/>
  <c r="CJ36" i="11"/>
  <c r="CI36" i="11"/>
  <c r="CH36" i="11"/>
  <c r="CG36" i="11"/>
  <c r="CC36" i="11"/>
  <c r="CD36" i="11" s="1"/>
  <c r="CB36" i="11"/>
  <c r="CA36" i="11"/>
  <c r="CR35" i="11"/>
  <c r="CM35" i="11"/>
  <c r="CK35" i="11"/>
  <c r="CJ35" i="11"/>
  <c r="CI35" i="11"/>
  <c r="CH35" i="11"/>
  <c r="CG35" i="11"/>
  <c r="CD35" i="11"/>
  <c r="CC35" i="11"/>
  <c r="CB35" i="11"/>
  <c r="CL35" i="11" s="1"/>
  <c r="CQ35" i="11" s="1"/>
  <c r="CN35" i="11" s="1"/>
  <c r="CA35" i="11"/>
  <c r="CR34" i="11"/>
  <c r="CM34" i="11"/>
  <c r="CK34" i="11"/>
  <c r="CJ34" i="11"/>
  <c r="CI34" i="11"/>
  <c r="CH34" i="11"/>
  <c r="CG34" i="11"/>
  <c r="CC34" i="11"/>
  <c r="CD34" i="11" s="1"/>
  <c r="CB34" i="11"/>
  <c r="CA34" i="11"/>
  <c r="CR33" i="11"/>
  <c r="CM33" i="11"/>
  <c r="CK33" i="11"/>
  <c r="CJ33" i="11"/>
  <c r="CI33" i="11"/>
  <c r="CH33" i="11"/>
  <c r="CG33" i="11"/>
  <c r="CC33" i="11"/>
  <c r="CD33" i="11" s="1"/>
  <c r="CB33" i="11"/>
  <c r="CA33" i="11"/>
  <c r="CR32" i="11"/>
  <c r="CM32" i="11"/>
  <c r="CK32" i="11"/>
  <c r="CJ32" i="11"/>
  <c r="CI32" i="11"/>
  <c r="CH32" i="11"/>
  <c r="CG32" i="11"/>
  <c r="CC32" i="11"/>
  <c r="CD32" i="11" s="1"/>
  <c r="CB32" i="11"/>
  <c r="CA32" i="11"/>
  <c r="CR31" i="11"/>
  <c r="CM31" i="11"/>
  <c r="CK31" i="11"/>
  <c r="CJ31" i="11"/>
  <c r="CI31" i="11"/>
  <c r="CH31" i="11"/>
  <c r="CG31" i="11"/>
  <c r="CD31" i="11"/>
  <c r="CC31" i="11"/>
  <c r="CB31" i="11"/>
  <c r="CA31" i="11"/>
  <c r="CR30" i="11"/>
  <c r="CM30" i="11"/>
  <c r="CK30" i="11"/>
  <c r="CJ30" i="11"/>
  <c r="CI30" i="11"/>
  <c r="CH30" i="11"/>
  <c r="CG30" i="11"/>
  <c r="CC30" i="11"/>
  <c r="CD30" i="11" s="1"/>
  <c r="CB30" i="11"/>
  <c r="CA30" i="11"/>
  <c r="CR29" i="11"/>
  <c r="CM29" i="11"/>
  <c r="CK29" i="11"/>
  <c r="CJ29" i="11"/>
  <c r="CI29" i="11"/>
  <c r="CH29" i="11"/>
  <c r="CG29" i="11"/>
  <c r="CC29" i="11"/>
  <c r="CD29" i="11" s="1"/>
  <c r="CB29" i="11"/>
  <c r="CA29" i="11"/>
  <c r="CR28" i="11"/>
  <c r="CM28" i="11"/>
  <c r="CK28" i="11"/>
  <c r="CJ28" i="11"/>
  <c r="CI28" i="11"/>
  <c r="CH28" i="11"/>
  <c r="CG28" i="11"/>
  <c r="CC28" i="11"/>
  <c r="CD28" i="11" s="1"/>
  <c r="CB28" i="11"/>
  <c r="CA28" i="11"/>
  <c r="CR27" i="11"/>
  <c r="CM27" i="11"/>
  <c r="CK27" i="11"/>
  <c r="CJ27" i="11"/>
  <c r="CI27" i="11"/>
  <c r="CH27" i="11"/>
  <c r="CG27" i="11"/>
  <c r="CD27" i="11"/>
  <c r="CC27" i="11"/>
  <c r="CB27" i="11"/>
  <c r="CA27" i="11"/>
  <c r="CR26" i="11"/>
  <c r="CM26" i="11"/>
  <c r="CK26" i="11"/>
  <c r="CJ26" i="11"/>
  <c r="CI26" i="11"/>
  <c r="CH26" i="11"/>
  <c r="CG26" i="11"/>
  <c r="CC26" i="11"/>
  <c r="CD26" i="11" s="1"/>
  <c r="CB26" i="11"/>
  <c r="CA26" i="11"/>
  <c r="CR25" i="11"/>
  <c r="CM25" i="11"/>
  <c r="CK25" i="11"/>
  <c r="CJ25" i="11"/>
  <c r="CI25" i="11"/>
  <c r="CH25" i="11"/>
  <c r="CG25" i="11"/>
  <c r="CC25" i="11"/>
  <c r="CD25" i="11" s="1"/>
  <c r="CB25" i="11"/>
  <c r="CA25" i="11"/>
  <c r="CR24" i="11"/>
  <c r="CM24" i="11"/>
  <c r="CK24" i="11"/>
  <c r="CJ24" i="11"/>
  <c r="CI24" i="11"/>
  <c r="CH24" i="11"/>
  <c r="CG24" i="11"/>
  <c r="CC24" i="11"/>
  <c r="CD24" i="11" s="1"/>
  <c r="CB24" i="11"/>
  <c r="CA24" i="11"/>
  <c r="CR23" i="11"/>
  <c r="CM23" i="11"/>
  <c r="CK23" i="11"/>
  <c r="CJ23" i="11"/>
  <c r="CI23" i="11"/>
  <c r="CH23" i="11"/>
  <c r="CG23" i="11"/>
  <c r="CC23" i="11"/>
  <c r="CD23" i="11" s="1"/>
  <c r="CB23" i="11"/>
  <c r="CA23" i="11"/>
  <c r="CR22" i="11"/>
  <c r="CM22" i="11"/>
  <c r="CK22" i="11"/>
  <c r="CJ22" i="11"/>
  <c r="CI22" i="11"/>
  <c r="CH22" i="11"/>
  <c r="CG22" i="11"/>
  <c r="CC22" i="11"/>
  <c r="CD22" i="11" s="1"/>
  <c r="CB22" i="11"/>
  <c r="CA22" i="11"/>
  <c r="CR21" i="11"/>
  <c r="CM21" i="11"/>
  <c r="CK21" i="11"/>
  <c r="CJ21" i="11"/>
  <c r="CI21" i="11"/>
  <c r="CH21" i="11"/>
  <c r="CG21" i="11"/>
  <c r="CC21" i="11"/>
  <c r="CD21" i="11" s="1"/>
  <c r="CB21" i="11"/>
  <c r="CA21" i="11"/>
  <c r="CR20" i="11"/>
  <c r="CM20" i="11"/>
  <c r="CK20" i="11"/>
  <c r="CJ20" i="11"/>
  <c r="CI20" i="11"/>
  <c r="CH20" i="11"/>
  <c r="CG20" i="11"/>
  <c r="CC20" i="11"/>
  <c r="CD20" i="11" s="1"/>
  <c r="CB20" i="11"/>
  <c r="CA20" i="11"/>
  <c r="CR19" i="11"/>
  <c r="CM19" i="11"/>
  <c r="CK19" i="11"/>
  <c r="CJ19" i="11"/>
  <c r="CI19" i="11"/>
  <c r="CH19" i="11"/>
  <c r="CG19" i="11"/>
  <c r="CD19" i="11"/>
  <c r="CC19" i="11"/>
  <c r="CB19" i="11"/>
  <c r="CL19" i="11" s="1"/>
  <c r="CQ19" i="11" s="1"/>
  <c r="CN19" i="11" s="1"/>
  <c r="CA19" i="11"/>
  <c r="CR18" i="11"/>
  <c r="CM18" i="11"/>
  <c r="CK18" i="11"/>
  <c r="CJ18" i="11"/>
  <c r="CI18" i="11"/>
  <c r="CH18" i="11"/>
  <c r="CG18" i="11"/>
  <c r="CC18" i="11"/>
  <c r="CD18" i="11" s="1"/>
  <c r="CB18" i="11"/>
  <c r="CA18" i="11"/>
  <c r="CR17" i="11"/>
  <c r="CM17" i="11"/>
  <c r="CK17" i="11"/>
  <c r="CJ17" i="11"/>
  <c r="CI17" i="11"/>
  <c r="CH17" i="11"/>
  <c r="CG17" i="11"/>
  <c r="CC17" i="11"/>
  <c r="CD17" i="11" s="1"/>
  <c r="CB17" i="11"/>
  <c r="CL17" i="11" s="1"/>
  <c r="CQ17" i="11" s="1"/>
  <c r="CN17" i="11" s="1"/>
  <c r="CA17" i="11"/>
  <c r="CR16" i="11"/>
  <c r="CM16" i="11"/>
  <c r="CK16" i="11"/>
  <c r="CJ16" i="11"/>
  <c r="CI16" i="11"/>
  <c r="CH16" i="11"/>
  <c r="CG16" i="11"/>
  <c r="CC16" i="11"/>
  <c r="CD16" i="11" s="1"/>
  <c r="CB16" i="11"/>
  <c r="CL16" i="11" s="1"/>
  <c r="CQ16" i="11" s="1"/>
  <c r="CN16" i="11" s="1"/>
  <c r="CA16" i="11"/>
  <c r="CR15" i="11"/>
  <c r="CM15" i="11"/>
  <c r="CK15" i="11"/>
  <c r="CJ15" i="11"/>
  <c r="CI15" i="11"/>
  <c r="CH15" i="11"/>
  <c r="CG15" i="11"/>
  <c r="CC15" i="11"/>
  <c r="CD15" i="11" s="1"/>
  <c r="CB15" i="11"/>
  <c r="CL15" i="11" s="1"/>
  <c r="CQ15" i="11" s="1"/>
  <c r="CN15" i="11" s="1"/>
  <c r="CA15" i="11"/>
  <c r="CR14" i="11"/>
  <c r="CM14" i="11"/>
  <c r="CK14" i="11"/>
  <c r="CJ14" i="11"/>
  <c r="CI14" i="11"/>
  <c r="CH14" i="11"/>
  <c r="CG14" i="11"/>
  <c r="CC14" i="11"/>
  <c r="CD14" i="11" s="1"/>
  <c r="CB14" i="11"/>
  <c r="CL14" i="11" s="1"/>
  <c r="CQ14" i="11" s="1"/>
  <c r="CN14" i="11" s="1"/>
  <c r="CA14" i="11"/>
  <c r="CR13" i="11"/>
  <c r="CM13" i="11"/>
  <c r="CK13" i="11"/>
  <c r="CJ13" i="11"/>
  <c r="CI13" i="11"/>
  <c r="CH13" i="11"/>
  <c r="CG13" i="11"/>
  <c r="CD13" i="11"/>
  <c r="CC13" i="11"/>
  <c r="CB13" i="11"/>
  <c r="CL13" i="11" s="1"/>
  <c r="CQ13" i="11" s="1"/>
  <c r="CN13" i="11" s="1"/>
  <c r="CA13" i="11"/>
  <c r="CR12" i="11"/>
  <c r="CM12" i="11"/>
  <c r="CK12" i="11"/>
  <c r="CJ12" i="11"/>
  <c r="CI12" i="11"/>
  <c r="CH12" i="11"/>
  <c r="CG12" i="11"/>
  <c r="CC12" i="11"/>
  <c r="CD12" i="11" s="1"/>
  <c r="CB12" i="11"/>
  <c r="CL12" i="11" s="1"/>
  <c r="CQ12" i="11" s="1"/>
  <c r="CN12" i="11" s="1"/>
  <c r="CA12" i="11"/>
  <c r="CR11" i="11"/>
  <c r="CM11" i="11"/>
  <c r="CK11" i="11"/>
  <c r="CJ11" i="11"/>
  <c r="CI11" i="11"/>
  <c r="CH11" i="11"/>
  <c r="CG11" i="11"/>
  <c r="CD11" i="11"/>
  <c r="CC11" i="11"/>
  <c r="CB11" i="11"/>
  <c r="CL11" i="11" s="1"/>
  <c r="CQ11" i="11" s="1"/>
  <c r="CN11" i="11" s="1"/>
  <c r="CA11" i="11"/>
  <c r="CR10" i="11"/>
  <c r="CM10" i="11"/>
  <c r="CK10" i="11"/>
  <c r="CJ10" i="11"/>
  <c r="CI10" i="11"/>
  <c r="CH10" i="11"/>
  <c r="CG10" i="11"/>
  <c r="CC10" i="11"/>
  <c r="CD10" i="11" s="1"/>
  <c r="CB10" i="11"/>
  <c r="CA10" i="11"/>
  <c r="CR9" i="11"/>
  <c r="CM9" i="11"/>
  <c r="CK9" i="11"/>
  <c r="CJ9" i="11"/>
  <c r="CI9" i="11"/>
  <c r="CH9" i="11"/>
  <c r="CG9" i="11"/>
  <c r="CC9" i="11"/>
  <c r="CD9" i="11" s="1"/>
  <c r="CB9" i="11"/>
  <c r="CA9" i="11"/>
  <c r="CR8" i="11"/>
  <c r="CM8" i="11"/>
  <c r="CK8" i="11"/>
  <c r="CJ8" i="11"/>
  <c r="CI8" i="11"/>
  <c r="CH8" i="11"/>
  <c r="CG8" i="11"/>
  <c r="CC8" i="11"/>
  <c r="CD8" i="11" s="1"/>
  <c r="CB8" i="11"/>
  <c r="CA8" i="11"/>
  <c r="CR7" i="11"/>
  <c r="CM7" i="11"/>
  <c r="CK7" i="11"/>
  <c r="CJ7" i="11"/>
  <c r="CI7" i="11"/>
  <c r="CH7" i="11"/>
  <c r="CG7" i="11"/>
  <c r="CD7" i="11"/>
  <c r="CC7" i="11"/>
  <c r="CB7" i="11"/>
  <c r="CA7" i="11"/>
  <c r="CR6" i="11"/>
  <c r="CM6" i="11"/>
  <c r="CK6" i="11"/>
  <c r="CJ6" i="11"/>
  <c r="CI6" i="11"/>
  <c r="CH6" i="11"/>
  <c r="CG6" i="11"/>
  <c r="CC6" i="11"/>
  <c r="CD6" i="11" s="1"/>
  <c r="CB6" i="11"/>
  <c r="CA6" i="11"/>
  <c r="CR5" i="11"/>
  <c r="CM5" i="11"/>
  <c r="CK5" i="11"/>
  <c r="CJ5" i="11"/>
  <c r="CI5" i="11"/>
  <c r="CH5" i="11"/>
  <c r="CG5" i="11"/>
  <c r="CC5" i="11"/>
  <c r="CB5" i="11"/>
  <c r="CA5" i="11"/>
  <c r="CR3" i="11"/>
  <c r="CR4" i="11" s="1"/>
  <c r="CQ3" i="11"/>
  <c r="CM3" i="11"/>
  <c r="CK3" i="11"/>
  <c r="CP3" i="11" s="1"/>
  <c r="CP4" i="11" s="1"/>
  <c r="CJ3" i="11"/>
  <c r="CO3" i="11" s="1"/>
  <c r="CI3" i="11"/>
  <c r="CN3" i="11" s="1"/>
  <c r="CN4" i="11" s="1"/>
  <c r="CH3" i="11"/>
  <c r="CH4" i="11" s="1"/>
  <c r="CB3" i="11"/>
  <c r="CB4" i="11" s="1"/>
  <c r="CA3" i="11"/>
  <c r="CZ3" i="11"/>
  <c r="CY3" i="11"/>
  <c r="CX3" i="11"/>
  <c r="CW3" i="11"/>
  <c r="CV16" i="11"/>
  <c r="CV17" i="11"/>
  <c r="CV18" i="11"/>
  <c r="CV19" i="11"/>
  <c r="CV20" i="11"/>
  <c r="CV4" i="11"/>
  <c r="CV5" i="11"/>
  <c r="CV6" i="11"/>
  <c r="CV7" i="11"/>
  <c r="CV8" i="11"/>
  <c r="CV9" i="11"/>
  <c r="CV10" i="11"/>
  <c r="CV11" i="11"/>
  <c r="CV12" i="11"/>
  <c r="CV13" i="11"/>
  <c r="CV14" i="11"/>
  <c r="CV3" i="11"/>
  <c r="CU4" i="11"/>
  <c r="CU5" i="11"/>
  <c r="CU6" i="11"/>
  <c r="CU7" i="11"/>
  <c r="CU8" i="11"/>
  <c r="CU9" i="11"/>
  <c r="CU10" i="11"/>
  <c r="CU3" i="11"/>
  <c r="CT4" i="10"/>
  <c r="CS4" i="10"/>
  <c r="CL4" i="10"/>
  <c r="CG4" i="10"/>
  <c r="CD4" i="10"/>
  <c r="CC4" i="10"/>
  <c r="CR144" i="10"/>
  <c r="CM144" i="10"/>
  <c r="CK144" i="10"/>
  <c r="CJ144" i="10"/>
  <c r="CI144" i="10"/>
  <c r="CH144" i="10"/>
  <c r="CF144" i="10"/>
  <c r="CE144" i="10"/>
  <c r="CC144" i="10"/>
  <c r="CD144" i="10" s="1"/>
  <c r="CB144" i="10"/>
  <c r="CA144" i="10"/>
  <c r="CR143" i="10"/>
  <c r="CM143" i="10"/>
  <c r="CK143" i="10"/>
  <c r="CJ143" i="10"/>
  <c r="CI143" i="10"/>
  <c r="CH143" i="10"/>
  <c r="CF143" i="10"/>
  <c r="CE143" i="10"/>
  <c r="CC143" i="10"/>
  <c r="CD143" i="10" s="1"/>
  <c r="CB143" i="10"/>
  <c r="CA143" i="10"/>
  <c r="CR142" i="10"/>
  <c r="CM142" i="10"/>
  <c r="CK142" i="10"/>
  <c r="CJ142" i="10"/>
  <c r="CI142" i="10"/>
  <c r="CH142" i="10"/>
  <c r="CF142" i="10"/>
  <c r="CE142" i="10"/>
  <c r="CC142" i="10"/>
  <c r="CD142" i="10" s="1"/>
  <c r="CB142" i="10"/>
  <c r="CA142" i="10"/>
  <c r="CR141" i="10"/>
  <c r="CM141" i="10"/>
  <c r="CK141" i="10"/>
  <c r="CJ141" i="10"/>
  <c r="CI141" i="10"/>
  <c r="CH141" i="10"/>
  <c r="CF141" i="10"/>
  <c r="CE141" i="10"/>
  <c r="CC141" i="10"/>
  <c r="CD141" i="10" s="1"/>
  <c r="CB141" i="10"/>
  <c r="CA141" i="10"/>
  <c r="CR140" i="10"/>
  <c r="CM140" i="10"/>
  <c r="CK140" i="10"/>
  <c r="CJ140" i="10"/>
  <c r="CI140" i="10"/>
  <c r="CH140" i="10"/>
  <c r="CF140" i="10"/>
  <c r="CE140" i="10"/>
  <c r="CC140" i="10"/>
  <c r="CD140" i="10" s="1"/>
  <c r="CB140" i="10"/>
  <c r="CA140" i="10"/>
  <c r="CR139" i="10"/>
  <c r="CM139" i="10"/>
  <c r="CK139" i="10"/>
  <c r="CJ139" i="10"/>
  <c r="CI139" i="10"/>
  <c r="CH139" i="10"/>
  <c r="CF139" i="10"/>
  <c r="CE139" i="10"/>
  <c r="CC139" i="10"/>
  <c r="CD139" i="10" s="1"/>
  <c r="CB139" i="10"/>
  <c r="CA139" i="10"/>
  <c r="CR138" i="10"/>
  <c r="CM138" i="10"/>
  <c r="CK138" i="10"/>
  <c r="CJ138" i="10"/>
  <c r="CI138" i="10"/>
  <c r="CH138" i="10"/>
  <c r="CF138" i="10"/>
  <c r="CE138" i="10"/>
  <c r="CC138" i="10"/>
  <c r="CD138" i="10" s="1"/>
  <c r="CB138" i="10"/>
  <c r="CA138" i="10"/>
  <c r="CR137" i="10"/>
  <c r="CM137" i="10"/>
  <c r="CK137" i="10"/>
  <c r="CJ137" i="10"/>
  <c r="CI137" i="10"/>
  <c r="CH137" i="10"/>
  <c r="CF137" i="10"/>
  <c r="CE137" i="10"/>
  <c r="CC137" i="10"/>
  <c r="CD137" i="10" s="1"/>
  <c r="CB137" i="10"/>
  <c r="CA137" i="10"/>
  <c r="CR136" i="10"/>
  <c r="CM136" i="10"/>
  <c r="CK136" i="10"/>
  <c r="CJ136" i="10"/>
  <c r="CI136" i="10"/>
  <c r="CH136" i="10"/>
  <c r="CF136" i="10"/>
  <c r="CE136" i="10"/>
  <c r="CC136" i="10"/>
  <c r="CD136" i="10" s="1"/>
  <c r="CB136" i="10"/>
  <c r="CA136" i="10"/>
  <c r="CR135" i="10"/>
  <c r="CM135" i="10"/>
  <c r="CK135" i="10"/>
  <c r="CJ135" i="10"/>
  <c r="CI135" i="10"/>
  <c r="CH135" i="10"/>
  <c r="CF135" i="10"/>
  <c r="CE135" i="10"/>
  <c r="CC135" i="10"/>
  <c r="CD135" i="10" s="1"/>
  <c r="CB135" i="10"/>
  <c r="CA135" i="10"/>
  <c r="CR134" i="10"/>
  <c r="CM134" i="10"/>
  <c r="CK134" i="10"/>
  <c r="CJ134" i="10"/>
  <c r="CI134" i="10"/>
  <c r="CH134" i="10"/>
  <c r="CF134" i="10"/>
  <c r="CE134" i="10"/>
  <c r="CC134" i="10"/>
  <c r="CD134" i="10" s="1"/>
  <c r="CB134" i="10"/>
  <c r="CA134" i="10"/>
  <c r="CR133" i="10"/>
  <c r="CM133" i="10"/>
  <c r="CK133" i="10"/>
  <c r="CJ133" i="10"/>
  <c r="CI133" i="10"/>
  <c r="CH133" i="10"/>
  <c r="CF133" i="10"/>
  <c r="CE133" i="10"/>
  <c r="CC133" i="10"/>
  <c r="CD133" i="10" s="1"/>
  <c r="CB133" i="10"/>
  <c r="CA133" i="10"/>
  <c r="CR132" i="10"/>
  <c r="CM132" i="10"/>
  <c r="CK132" i="10"/>
  <c r="CJ132" i="10"/>
  <c r="CI132" i="10"/>
  <c r="CH132" i="10"/>
  <c r="CF132" i="10"/>
  <c r="CE132" i="10"/>
  <c r="CC132" i="10"/>
  <c r="CD132" i="10" s="1"/>
  <c r="CB132" i="10"/>
  <c r="CA132" i="10"/>
  <c r="CR131" i="10"/>
  <c r="CM131" i="10"/>
  <c r="CK131" i="10"/>
  <c r="CJ131" i="10"/>
  <c r="CI131" i="10"/>
  <c r="CH131" i="10"/>
  <c r="CF131" i="10"/>
  <c r="CE131" i="10"/>
  <c r="CC131" i="10"/>
  <c r="CD131" i="10" s="1"/>
  <c r="CB131" i="10"/>
  <c r="CA131" i="10"/>
  <c r="CR130" i="10"/>
  <c r="CM130" i="10"/>
  <c r="CK130" i="10"/>
  <c r="CJ130" i="10"/>
  <c r="CI130" i="10"/>
  <c r="CH130" i="10"/>
  <c r="CF130" i="10"/>
  <c r="CE130" i="10"/>
  <c r="CC130" i="10"/>
  <c r="CD130" i="10" s="1"/>
  <c r="CB130" i="10"/>
  <c r="CA130" i="10"/>
  <c r="CR129" i="10"/>
  <c r="CM129" i="10"/>
  <c r="CK129" i="10"/>
  <c r="CJ129" i="10"/>
  <c r="CI129" i="10"/>
  <c r="CH129" i="10"/>
  <c r="CF129" i="10"/>
  <c r="CE129" i="10"/>
  <c r="CC129" i="10"/>
  <c r="CD129" i="10" s="1"/>
  <c r="CB129" i="10"/>
  <c r="CA129" i="10"/>
  <c r="CR128" i="10"/>
  <c r="CM128" i="10"/>
  <c r="CK128" i="10"/>
  <c r="CJ128" i="10"/>
  <c r="CI128" i="10"/>
  <c r="CH128" i="10"/>
  <c r="CF128" i="10"/>
  <c r="CE128" i="10"/>
  <c r="CC128" i="10"/>
  <c r="CD128" i="10" s="1"/>
  <c r="CB128" i="10"/>
  <c r="CA128" i="10"/>
  <c r="CR127" i="10"/>
  <c r="CM127" i="10"/>
  <c r="CK127" i="10"/>
  <c r="CJ127" i="10"/>
  <c r="CI127" i="10"/>
  <c r="CH127" i="10"/>
  <c r="CF127" i="10"/>
  <c r="CE127" i="10"/>
  <c r="CC127" i="10"/>
  <c r="CD127" i="10" s="1"/>
  <c r="CB127" i="10"/>
  <c r="CA127" i="10"/>
  <c r="CR126" i="10"/>
  <c r="CM126" i="10"/>
  <c r="CK126" i="10"/>
  <c r="CJ126" i="10"/>
  <c r="CI126" i="10"/>
  <c r="CH126" i="10"/>
  <c r="CF126" i="10"/>
  <c r="CE126" i="10"/>
  <c r="CC126" i="10"/>
  <c r="CD126" i="10" s="1"/>
  <c r="CB126" i="10"/>
  <c r="CA126" i="10"/>
  <c r="CR125" i="10"/>
  <c r="CM125" i="10"/>
  <c r="CK125" i="10"/>
  <c r="CJ125" i="10"/>
  <c r="CI125" i="10"/>
  <c r="CH125" i="10"/>
  <c r="CF125" i="10"/>
  <c r="CE125" i="10"/>
  <c r="CC125" i="10"/>
  <c r="CD125" i="10" s="1"/>
  <c r="CB125" i="10"/>
  <c r="CA125" i="10"/>
  <c r="CR124" i="10"/>
  <c r="CM124" i="10"/>
  <c r="CK124" i="10"/>
  <c r="CJ124" i="10"/>
  <c r="CI124" i="10"/>
  <c r="CH124" i="10"/>
  <c r="CF124" i="10"/>
  <c r="CE124" i="10"/>
  <c r="CC124" i="10"/>
  <c r="CD124" i="10" s="1"/>
  <c r="CB124" i="10"/>
  <c r="CA124" i="10"/>
  <c r="CR123" i="10"/>
  <c r="CM123" i="10"/>
  <c r="CK123" i="10"/>
  <c r="CJ123" i="10"/>
  <c r="CI123" i="10"/>
  <c r="CH123" i="10"/>
  <c r="CF123" i="10"/>
  <c r="CE123" i="10"/>
  <c r="CC123" i="10"/>
  <c r="CD123" i="10" s="1"/>
  <c r="CB123" i="10"/>
  <c r="CA123" i="10"/>
  <c r="CR122" i="10"/>
  <c r="CM122" i="10"/>
  <c r="CK122" i="10"/>
  <c r="CJ122" i="10"/>
  <c r="CI122" i="10"/>
  <c r="CH122" i="10"/>
  <c r="CF122" i="10"/>
  <c r="CE122" i="10"/>
  <c r="CC122" i="10"/>
  <c r="CD122" i="10" s="1"/>
  <c r="CB122" i="10"/>
  <c r="CA122" i="10"/>
  <c r="CR121" i="10"/>
  <c r="CM121" i="10"/>
  <c r="CK121" i="10"/>
  <c r="CJ121" i="10"/>
  <c r="CI121" i="10"/>
  <c r="CH121" i="10"/>
  <c r="CF121" i="10"/>
  <c r="CE121" i="10"/>
  <c r="CC121" i="10"/>
  <c r="CD121" i="10" s="1"/>
  <c r="CB121" i="10"/>
  <c r="CA121" i="10"/>
  <c r="CR120" i="10"/>
  <c r="CM120" i="10"/>
  <c r="CK120" i="10"/>
  <c r="CJ120" i="10"/>
  <c r="CI120" i="10"/>
  <c r="CH120" i="10"/>
  <c r="CF120" i="10"/>
  <c r="CE120" i="10"/>
  <c r="CC120" i="10"/>
  <c r="CD120" i="10" s="1"/>
  <c r="CB120" i="10"/>
  <c r="CA120" i="10"/>
  <c r="CR119" i="10"/>
  <c r="CM119" i="10"/>
  <c r="CK119" i="10"/>
  <c r="CJ119" i="10"/>
  <c r="CI119" i="10"/>
  <c r="CH119" i="10"/>
  <c r="CF119" i="10"/>
  <c r="CE119" i="10"/>
  <c r="CC119" i="10"/>
  <c r="CD119" i="10" s="1"/>
  <c r="CB119" i="10"/>
  <c r="CA119" i="10"/>
  <c r="CR118" i="10"/>
  <c r="CM118" i="10"/>
  <c r="CK118" i="10"/>
  <c r="CJ118" i="10"/>
  <c r="CI118" i="10"/>
  <c r="CH118" i="10"/>
  <c r="CF118" i="10"/>
  <c r="CE118" i="10"/>
  <c r="CC118" i="10"/>
  <c r="CD118" i="10" s="1"/>
  <c r="CB118" i="10"/>
  <c r="CA118" i="10"/>
  <c r="CR117" i="10"/>
  <c r="CM117" i="10"/>
  <c r="CK117" i="10"/>
  <c r="CJ117" i="10"/>
  <c r="CI117" i="10"/>
  <c r="CH117" i="10"/>
  <c r="CF117" i="10"/>
  <c r="CE117" i="10"/>
  <c r="CC117" i="10"/>
  <c r="CD117" i="10" s="1"/>
  <c r="CB117" i="10"/>
  <c r="CA117" i="10"/>
  <c r="CR116" i="10"/>
  <c r="CM116" i="10"/>
  <c r="CK116" i="10"/>
  <c r="CJ116" i="10"/>
  <c r="CI116" i="10"/>
  <c r="CH116" i="10"/>
  <c r="CF116" i="10"/>
  <c r="CE116" i="10"/>
  <c r="CC116" i="10"/>
  <c r="CD116" i="10" s="1"/>
  <c r="CB116" i="10"/>
  <c r="CA116" i="10"/>
  <c r="CR115" i="10"/>
  <c r="CM115" i="10"/>
  <c r="CK115" i="10"/>
  <c r="CJ115" i="10"/>
  <c r="CI115" i="10"/>
  <c r="CH115" i="10"/>
  <c r="CF115" i="10"/>
  <c r="CE115" i="10"/>
  <c r="CC115" i="10"/>
  <c r="CD115" i="10" s="1"/>
  <c r="CB115" i="10"/>
  <c r="CA115" i="10"/>
  <c r="CR114" i="10"/>
  <c r="CM114" i="10"/>
  <c r="CK114" i="10"/>
  <c r="CJ114" i="10"/>
  <c r="CI114" i="10"/>
  <c r="CH114" i="10"/>
  <c r="CF114" i="10"/>
  <c r="CE114" i="10"/>
  <c r="CC114" i="10"/>
  <c r="CD114" i="10" s="1"/>
  <c r="CB114" i="10"/>
  <c r="CA114" i="10"/>
  <c r="CR113" i="10"/>
  <c r="CM113" i="10"/>
  <c r="CK113" i="10"/>
  <c r="CJ113" i="10"/>
  <c r="CI113" i="10"/>
  <c r="CH113" i="10"/>
  <c r="CF113" i="10"/>
  <c r="CE113" i="10"/>
  <c r="CC113" i="10"/>
  <c r="CD113" i="10" s="1"/>
  <c r="CB113" i="10"/>
  <c r="CA113" i="10"/>
  <c r="CR112" i="10"/>
  <c r="CM112" i="10"/>
  <c r="CK112" i="10"/>
  <c r="CJ112" i="10"/>
  <c r="CI112" i="10"/>
  <c r="CH112" i="10"/>
  <c r="CF112" i="10"/>
  <c r="CE112" i="10"/>
  <c r="CC112" i="10"/>
  <c r="CD112" i="10" s="1"/>
  <c r="CB112" i="10"/>
  <c r="CA112" i="10"/>
  <c r="CR111" i="10"/>
  <c r="CM111" i="10"/>
  <c r="CK111" i="10"/>
  <c r="CJ111" i="10"/>
  <c r="CI111" i="10"/>
  <c r="CH111" i="10"/>
  <c r="CF111" i="10"/>
  <c r="CE111" i="10"/>
  <c r="CC111" i="10"/>
  <c r="CD111" i="10" s="1"/>
  <c r="CB111" i="10"/>
  <c r="CA111" i="10"/>
  <c r="CR110" i="10"/>
  <c r="CM110" i="10"/>
  <c r="CK110" i="10"/>
  <c r="CJ110" i="10"/>
  <c r="CI110" i="10"/>
  <c r="CH110" i="10"/>
  <c r="CF110" i="10"/>
  <c r="CE110" i="10"/>
  <c r="CC110" i="10"/>
  <c r="CD110" i="10" s="1"/>
  <c r="CB110" i="10"/>
  <c r="CA110" i="10"/>
  <c r="CR109" i="10"/>
  <c r="CM109" i="10"/>
  <c r="CK109" i="10"/>
  <c r="CJ109" i="10"/>
  <c r="CI109" i="10"/>
  <c r="CH109" i="10"/>
  <c r="CF109" i="10"/>
  <c r="CE109" i="10"/>
  <c r="CC109" i="10"/>
  <c r="CD109" i="10" s="1"/>
  <c r="CB109" i="10"/>
  <c r="CA109" i="10"/>
  <c r="CR108" i="10"/>
  <c r="CM108" i="10"/>
  <c r="CK108" i="10"/>
  <c r="CJ108" i="10"/>
  <c r="CI108" i="10"/>
  <c r="CH108" i="10"/>
  <c r="CF108" i="10"/>
  <c r="CE108" i="10"/>
  <c r="CC108" i="10"/>
  <c r="CD108" i="10" s="1"/>
  <c r="CB108" i="10"/>
  <c r="CA108" i="10"/>
  <c r="CR107" i="10"/>
  <c r="CM107" i="10"/>
  <c r="CK107" i="10"/>
  <c r="CJ107" i="10"/>
  <c r="CI107" i="10"/>
  <c r="CH107" i="10"/>
  <c r="CF107" i="10"/>
  <c r="CE107" i="10"/>
  <c r="CC107" i="10"/>
  <c r="CD107" i="10" s="1"/>
  <c r="CB107" i="10"/>
  <c r="CA107" i="10"/>
  <c r="CR106" i="10"/>
  <c r="CM106" i="10"/>
  <c r="CK106" i="10"/>
  <c r="CJ106" i="10"/>
  <c r="CI106" i="10"/>
  <c r="CH106" i="10"/>
  <c r="CF106" i="10"/>
  <c r="CE106" i="10"/>
  <c r="CC106" i="10"/>
  <c r="CD106" i="10" s="1"/>
  <c r="CB106" i="10"/>
  <c r="CA106" i="10"/>
  <c r="CR105" i="10"/>
  <c r="CM105" i="10"/>
  <c r="CK105" i="10"/>
  <c r="CJ105" i="10"/>
  <c r="CI105" i="10"/>
  <c r="CH105" i="10"/>
  <c r="CF105" i="10"/>
  <c r="CE105" i="10"/>
  <c r="CC105" i="10"/>
  <c r="CD105" i="10" s="1"/>
  <c r="CB105" i="10"/>
  <c r="CA105" i="10"/>
  <c r="CR104" i="10"/>
  <c r="CM104" i="10"/>
  <c r="CK104" i="10"/>
  <c r="CJ104" i="10"/>
  <c r="CI104" i="10"/>
  <c r="CH104" i="10"/>
  <c r="CF104" i="10"/>
  <c r="CE104" i="10"/>
  <c r="CC104" i="10"/>
  <c r="CD104" i="10" s="1"/>
  <c r="CB104" i="10"/>
  <c r="CA104" i="10"/>
  <c r="CR103" i="10"/>
  <c r="CM103" i="10"/>
  <c r="CK103" i="10"/>
  <c r="CJ103" i="10"/>
  <c r="CI103" i="10"/>
  <c r="CH103" i="10"/>
  <c r="CF103" i="10"/>
  <c r="CE103" i="10"/>
  <c r="CC103" i="10"/>
  <c r="CD103" i="10" s="1"/>
  <c r="CB103" i="10"/>
  <c r="CA103" i="10"/>
  <c r="CR102" i="10"/>
  <c r="CM102" i="10"/>
  <c r="CK102" i="10"/>
  <c r="CJ102" i="10"/>
  <c r="CI102" i="10"/>
  <c r="CH102" i="10"/>
  <c r="CF102" i="10"/>
  <c r="CE102" i="10"/>
  <c r="CC102" i="10"/>
  <c r="CD102" i="10" s="1"/>
  <c r="CB102" i="10"/>
  <c r="CA102" i="10"/>
  <c r="CR101" i="10"/>
  <c r="CM101" i="10"/>
  <c r="CK101" i="10"/>
  <c r="CJ101" i="10"/>
  <c r="CI101" i="10"/>
  <c r="CH101" i="10"/>
  <c r="CF101" i="10"/>
  <c r="CE101" i="10"/>
  <c r="CC101" i="10"/>
  <c r="CD101" i="10" s="1"/>
  <c r="CB101" i="10"/>
  <c r="CA101" i="10"/>
  <c r="CR100" i="10"/>
  <c r="CM100" i="10"/>
  <c r="CK100" i="10"/>
  <c r="CJ100" i="10"/>
  <c r="CI100" i="10"/>
  <c r="CH100" i="10"/>
  <c r="CF100" i="10"/>
  <c r="CE100" i="10"/>
  <c r="CC100" i="10"/>
  <c r="CD100" i="10" s="1"/>
  <c r="CB100" i="10"/>
  <c r="CA100" i="10"/>
  <c r="CR99" i="10"/>
  <c r="CM99" i="10"/>
  <c r="CK99" i="10"/>
  <c r="CJ99" i="10"/>
  <c r="CI99" i="10"/>
  <c r="CH99" i="10"/>
  <c r="CF99" i="10"/>
  <c r="CE99" i="10"/>
  <c r="CC99" i="10"/>
  <c r="CD99" i="10" s="1"/>
  <c r="CB99" i="10"/>
  <c r="CA99" i="10"/>
  <c r="CR98" i="10"/>
  <c r="CM98" i="10"/>
  <c r="CK98" i="10"/>
  <c r="CJ98" i="10"/>
  <c r="CI98" i="10"/>
  <c r="CH98" i="10"/>
  <c r="CF98" i="10"/>
  <c r="CE98" i="10"/>
  <c r="CC98" i="10"/>
  <c r="CD98" i="10" s="1"/>
  <c r="CB98" i="10"/>
  <c r="CA98" i="10"/>
  <c r="CR97" i="10"/>
  <c r="CM97" i="10"/>
  <c r="CK97" i="10"/>
  <c r="CJ97" i="10"/>
  <c r="CI97" i="10"/>
  <c r="CH97" i="10"/>
  <c r="CF97" i="10"/>
  <c r="CE97" i="10"/>
  <c r="CC97" i="10"/>
  <c r="CD97" i="10" s="1"/>
  <c r="CB97" i="10"/>
  <c r="CA97" i="10"/>
  <c r="CR96" i="10"/>
  <c r="CM96" i="10"/>
  <c r="CK96" i="10"/>
  <c r="CJ96" i="10"/>
  <c r="CI96" i="10"/>
  <c r="CH96" i="10"/>
  <c r="CF96" i="10"/>
  <c r="CE96" i="10"/>
  <c r="CC96" i="10"/>
  <c r="CD96" i="10" s="1"/>
  <c r="CB96" i="10"/>
  <c r="CA96" i="10"/>
  <c r="CR95" i="10"/>
  <c r="CM95" i="10"/>
  <c r="CK95" i="10"/>
  <c r="CJ95" i="10"/>
  <c r="CI95" i="10"/>
  <c r="CH95" i="10"/>
  <c r="CF95" i="10"/>
  <c r="CE95" i="10"/>
  <c r="CC95" i="10"/>
  <c r="CD95" i="10" s="1"/>
  <c r="CB95" i="10"/>
  <c r="CA95" i="10"/>
  <c r="CR94" i="10"/>
  <c r="CM94" i="10"/>
  <c r="CK94" i="10"/>
  <c r="CJ94" i="10"/>
  <c r="CI94" i="10"/>
  <c r="CH94" i="10"/>
  <c r="CF94" i="10"/>
  <c r="CE94" i="10"/>
  <c r="CC94" i="10"/>
  <c r="CD94" i="10" s="1"/>
  <c r="CB94" i="10"/>
  <c r="CA94" i="10"/>
  <c r="CR93" i="10"/>
  <c r="CM93" i="10"/>
  <c r="CK93" i="10"/>
  <c r="CJ93" i="10"/>
  <c r="CI93" i="10"/>
  <c r="CH93" i="10"/>
  <c r="CF93" i="10"/>
  <c r="CE93" i="10"/>
  <c r="CG93" i="10" s="1"/>
  <c r="CC93" i="10"/>
  <c r="CD93" i="10" s="1"/>
  <c r="CB93" i="10"/>
  <c r="CA93" i="10"/>
  <c r="CR92" i="10"/>
  <c r="CM92" i="10"/>
  <c r="CK92" i="10"/>
  <c r="CJ92" i="10"/>
  <c r="CI92" i="10"/>
  <c r="CH92" i="10"/>
  <c r="CF92" i="10"/>
  <c r="CE92" i="10"/>
  <c r="CC92" i="10"/>
  <c r="CD92" i="10" s="1"/>
  <c r="CB92" i="10"/>
  <c r="CA92" i="10"/>
  <c r="CR91" i="10"/>
  <c r="CM91" i="10"/>
  <c r="CK91" i="10"/>
  <c r="CJ91" i="10"/>
  <c r="CI91" i="10"/>
  <c r="CH91" i="10"/>
  <c r="CF91" i="10"/>
  <c r="CE91" i="10"/>
  <c r="CC91" i="10"/>
  <c r="CD91" i="10" s="1"/>
  <c r="CB91" i="10"/>
  <c r="CA91" i="10"/>
  <c r="CR90" i="10"/>
  <c r="CM90" i="10"/>
  <c r="CK90" i="10"/>
  <c r="CJ90" i="10"/>
  <c r="CI90" i="10"/>
  <c r="CH90" i="10"/>
  <c r="CF90" i="10"/>
  <c r="CE90" i="10"/>
  <c r="CC90" i="10"/>
  <c r="CD90" i="10" s="1"/>
  <c r="CB90" i="10"/>
  <c r="CA90" i="10"/>
  <c r="CR89" i="10"/>
  <c r="CM89" i="10"/>
  <c r="CK89" i="10"/>
  <c r="CJ89" i="10"/>
  <c r="CI89" i="10"/>
  <c r="CH89" i="10"/>
  <c r="CF89" i="10"/>
  <c r="CE89" i="10"/>
  <c r="CC89" i="10"/>
  <c r="CD89" i="10" s="1"/>
  <c r="CB89" i="10"/>
  <c r="CA89" i="10"/>
  <c r="CR88" i="10"/>
  <c r="CM88" i="10"/>
  <c r="CK88" i="10"/>
  <c r="CJ88" i="10"/>
  <c r="CI88" i="10"/>
  <c r="CH88" i="10"/>
  <c r="CF88" i="10"/>
  <c r="CE88" i="10"/>
  <c r="CC88" i="10"/>
  <c r="CD88" i="10" s="1"/>
  <c r="CB88" i="10"/>
  <c r="CA88" i="10"/>
  <c r="CR87" i="10"/>
  <c r="CM87" i="10"/>
  <c r="CK87" i="10"/>
  <c r="CJ87" i="10"/>
  <c r="CI87" i="10"/>
  <c r="CH87" i="10"/>
  <c r="CF87" i="10"/>
  <c r="CE87" i="10"/>
  <c r="CC87" i="10"/>
  <c r="CD87" i="10" s="1"/>
  <c r="CB87" i="10"/>
  <c r="CA87" i="10"/>
  <c r="CR86" i="10"/>
  <c r="CM86" i="10"/>
  <c r="CK86" i="10"/>
  <c r="CJ86" i="10"/>
  <c r="CI86" i="10"/>
  <c r="CH86" i="10"/>
  <c r="CF86" i="10"/>
  <c r="CE86" i="10"/>
  <c r="CC86" i="10"/>
  <c r="CD86" i="10" s="1"/>
  <c r="CB86" i="10"/>
  <c r="CA86" i="10"/>
  <c r="CR85" i="10"/>
  <c r="CM85" i="10"/>
  <c r="CK85" i="10"/>
  <c r="CJ85" i="10"/>
  <c r="CI85" i="10"/>
  <c r="CH85" i="10"/>
  <c r="CF85" i="10"/>
  <c r="CE85" i="10"/>
  <c r="CC85" i="10"/>
  <c r="CD85" i="10" s="1"/>
  <c r="CB85" i="10"/>
  <c r="CA85" i="10"/>
  <c r="CR84" i="10"/>
  <c r="CM84" i="10"/>
  <c r="CK84" i="10"/>
  <c r="CJ84" i="10"/>
  <c r="CI84" i="10"/>
  <c r="CH84" i="10"/>
  <c r="CF84" i="10"/>
  <c r="CE84" i="10"/>
  <c r="CC84" i="10"/>
  <c r="CD84" i="10" s="1"/>
  <c r="CB84" i="10"/>
  <c r="CA84" i="10"/>
  <c r="CR83" i="10"/>
  <c r="CM83" i="10"/>
  <c r="CK83" i="10"/>
  <c r="CJ83" i="10"/>
  <c r="CI83" i="10"/>
  <c r="CH83" i="10"/>
  <c r="CF83" i="10"/>
  <c r="CE83" i="10"/>
  <c r="CC83" i="10"/>
  <c r="CD83" i="10" s="1"/>
  <c r="CB83" i="10"/>
  <c r="CA83" i="10"/>
  <c r="CR82" i="10"/>
  <c r="CM82" i="10"/>
  <c r="CK82" i="10"/>
  <c r="CJ82" i="10"/>
  <c r="CI82" i="10"/>
  <c r="CH82" i="10"/>
  <c r="CF82" i="10"/>
  <c r="CE82" i="10"/>
  <c r="CC82" i="10"/>
  <c r="CD82" i="10" s="1"/>
  <c r="CB82" i="10"/>
  <c r="CA82" i="10"/>
  <c r="CR81" i="10"/>
  <c r="CM81" i="10"/>
  <c r="CK81" i="10"/>
  <c r="CJ81" i="10"/>
  <c r="CI81" i="10"/>
  <c r="CH81" i="10"/>
  <c r="CF81" i="10"/>
  <c r="CE81" i="10"/>
  <c r="CC81" i="10"/>
  <c r="CD81" i="10" s="1"/>
  <c r="CB81" i="10"/>
  <c r="CA81" i="10"/>
  <c r="CR80" i="10"/>
  <c r="CM80" i="10"/>
  <c r="CK80" i="10"/>
  <c r="CJ80" i="10"/>
  <c r="CI80" i="10"/>
  <c r="CH80" i="10"/>
  <c r="CF80" i="10"/>
  <c r="CE80" i="10"/>
  <c r="CC80" i="10"/>
  <c r="CD80" i="10" s="1"/>
  <c r="CB80" i="10"/>
  <c r="CA80" i="10"/>
  <c r="CR79" i="10"/>
  <c r="CM79" i="10"/>
  <c r="CK79" i="10"/>
  <c r="CJ79" i="10"/>
  <c r="CI79" i="10"/>
  <c r="CH79" i="10"/>
  <c r="CF79" i="10"/>
  <c r="CE79" i="10"/>
  <c r="CC79" i="10"/>
  <c r="CD79" i="10" s="1"/>
  <c r="CB79" i="10"/>
  <c r="CA79" i="10"/>
  <c r="CR78" i="10"/>
  <c r="CM78" i="10"/>
  <c r="CK78" i="10"/>
  <c r="CJ78" i="10"/>
  <c r="CI78" i="10"/>
  <c r="CH78" i="10"/>
  <c r="CF78" i="10"/>
  <c r="CE78" i="10"/>
  <c r="CC78" i="10"/>
  <c r="CD78" i="10" s="1"/>
  <c r="CB78" i="10"/>
  <c r="CA78" i="10"/>
  <c r="CR77" i="10"/>
  <c r="CM77" i="10"/>
  <c r="CK77" i="10"/>
  <c r="CJ77" i="10"/>
  <c r="CI77" i="10"/>
  <c r="CH77" i="10"/>
  <c r="CF77" i="10"/>
  <c r="CE77" i="10"/>
  <c r="CC77" i="10"/>
  <c r="CD77" i="10" s="1"/>
  <c r="CB77" i="10"/>
  <c r="CA77" i="10"/>
  <c r="CR76" i="10"/>
  <c r="CM76" i="10"/>
  <c r="CK76" i="10"/>
  <c r="CJ76" i="10"/>
  <c r="CI76" i="10"/>
  <c r="CH76" i="10"/>
  <c r="CF76" i="10"/>
  <c r="CE76" i="10"/>
  <c r="CC76" i="10"/>
  <c r="CD76" i="10" s="1"/>
  <c r="CB76" i="10"/>
  <c r="CA76" i="10"/>
  <c r="CR75" i="10"/>
  <c r="CM75" i="10"/>
  <c r="CK75" i="10"/>
  <c r="CJ75" i="10"/>
  <c r="CI75" i="10"/>
  <c r="CH75" i="10"/>
  <c r="CF75" i="10"/>
  <c r="CE75" i="10"/>
  <c r="CC75" i="10"/>
  <c r="CD75" i="10" s="1"/>
  <c r="CB75" i="10"/>
  <c r="CA75" i="10"/>
  <c r="CR74" i="10"/>
  <c r="CM74" i="10"/>
  <c r="CK74" i="10"/>
  <c r="CJ74" i="10"/>
  <c r="CI74" i="10"/>
  <c r="CH74" i="10"/>
  <c r="CF74" i="10"/>
  <c r="CE74" i="10"/>
  <c r="CC74" i="10"/>
  <c r="CD74" i="10" s="1"/>
  <c r="CB74" i="10"/>
  <c r="CA74" i="10"/>
  <c r="CR73" i="10"/>
  <c r="CM73" i="10"/>
  <c r="CK73" i="10"/>
  <c r="CJ73" i="10"/>
  <c r="CI73" i="10"/>
  <c r="CH73" i="10"/>
  <c r="CF73" i="10"/>
  <c r="CE73" i="10"/>
  <c r="CC73" i="10"/>
  <c r="CD73" i="10" s="1"/>
  <c r="CB73" i="10"/>
  <c r="CA73" i="10"/>
  <c r="CR72" i="10"/>
  <c r="CM72" i="10"/>
  <c r="CK72" i="10"/>
  <c r="CJ72" i="10"/>
  <c r="CI72" i="10"/>
  <c r="CH72" i="10"/>
  <c r="CF72" i="10"/>
  <c r="CE72" i="10"/>
  <c r="CC72" i="10"/>
  <c r="CD72" i="10" s="1"/>
  <c r="CB72" i="10"/>
  <c r="CA72" i="10"/>
  <c r="CR71" i="10"/>
  <c r="CM71" i="10"/>
  <c r="CK71" i="10"/>
  <c r="CJ71" i="10"/>
  <c r="CI71" i="10"/>
  <c r="CH71" i="10"/>
  <c r="CF71" i="10"/>
  <c r="CE71" i="10"/>
  <c r="CC71" i="10"/>
  <c r="CD71" i="10" s="1"/>
  <c r="CB71" i="10"/>
  <c r="CA71" i="10"/>
  <c r="CR70" i="10"/>
  <c r="CM70" i="10"/>
  <c r="CK70" i="10"/>
  <c r="CJ70" i="10"/>
  <c r="CI70" i="10"/>
  <c r="CH70" i="10"/>
  <c r="CF70" i="10"/>
  <c r="CE70" i="10"/>
  <c r="CC70" i="10"/>
  <c r="CD70" i="10" s="1"/>
  <c r="CB70" i="10"/>
  <c r="CA70" i="10"/>
  <c r="CR69" i="10"/>
  <c r="CM69" i="10"/>
  <c r="CK69" i="10"/>
  <c r="CJ69" i="10"/>
  <c r="CI69" i="10"/>
  <c r="CH69" i="10"/>
  <c r="CF69" i="10"/>
  <c r="CE69" i="10"/>
  <c r="CC69" i="10"/>
  <c r="CD69" i="10" s="1"/>
  <c r="CB69" i="10"/>
  <c r="CA69" i="10"/>
  <c r="CR68" i="10"/>
  <c r="CM68" i="10"/>
  <c r="CK68" i="10"/>
  <c r="CJ68" i="10"/>
  <c r="CI68" i="10"/>
  <c r="CH68" i="10"/>
  <c r="CF68" i="10"/>
  <c r="CE68" i="10"/>
  <c r="CC68" i="10"/>
  <c r="CD68" i="10" s="1"/>
  <c r="CB68" i="10"/>
  <c r="CA68" i="10"/>
  <c r="CR67" i="10"/>
  <c r="CM67" i="10"/>
  <c r="CK67" i="10"/>
  <c r="CJ67" i="10"/>
  <c r="CI67" i="10"/>
  <c r="CH67" i="10"/>
  <c r="CF67" i="10"/>
  <c r="CE67" i="10"/>
  <c r="CC67" i="10"/>
  <c r="CD67" i="10" s="1"/>
  <c r="CB67" i="10"/>
  <c r="CA67" i="10"/>
  <c r="CR66" i="10"/>
  <c r="CM66" i="10"/>
  <c r="CK66" i="10"/>
  <c r="CJ66" i="10"/>
  <c r="CI66" i="10"/>
  <c r="CH66" i="10"/>
  <c r="CF66" i="10"/>
  <c r="CE66" i="10"/>
  <c r="CC66" i="10"/>
  <c r="CD66" i="10" s="1"/>
  <c r="CB66" i="10"/>
  <c r="CA66" i="10"/>
  <c r="CR65" i="10"/>
  <c r="CM65" i="10"/>
  <c r="CK65" i="10"/>
  <c r="CJ65" i="10"/>
  <c r="CI65" i="10"/>
  <c r="CH65" i="10"/>
  <c r="CF65" i="10"/>
  <c r="CE65" i="10"/>
  <c r="CC65" i="10"/>
  <c r="CD65" i="10" s="1"/>
  <c r="CB65" i="10"/>
  <c r="CA65" i="10"/>
  <c r="CR64" i="10"/>
  <c r="CM64" i="10"/>
  <c r="CK64" i="10"/>
  <c r="CJ64" i="10"/>
  <c r="CI64" i="10"/>
  <c r="CH64" i="10"/>
  <c r="CF64" i="10"/>
  <c r="CE64" i="10"/>
  <c r="CC64" i="10"/>
  <c r="CD64" i="10" s="1"/>
  <c r="CB64" i="10"/>
  <c r="CA64" i="10"/>
  <c r="CR63" i="10"/>
  <c r="CM63" i="10"/>
  <c r="CK63" i="10"/>
  <c r="CJ63" i="10"/>
  <c r="CI63" i="10"/>
  <c r="CH63" i="10"/>
  <c r="CF63" i="10"/>
  <c r="CE63" i="10"/>
  <c r="CC63" i="10"/>
  <c r="CD63" i="10" s="1"/>
  <c r="CB63" i="10"/>
  <c r="CA63" i="10"/>
  <c r="CR62" i="10"/>
  <c r="CM62" i="10"/>
  <c r="CK62" i="10"/>
  <c r="CJ62" i="10"/>
  <c r="CI62" i="10"/>
  <c r="CH62" i="10"/>
  <c r="CF62" i="10"/>
  <c r="CE62" i="10"/>
  <c r="CD62" i="10"/>
  <c r="CC62" i="10"/>
  <c r="CB62" i="10"/>
  <c r="CA62" i="10"/>
  <c r="CR61" i="10"/>
  <c r="CM61" i="10"/>
  <c r="CK61" i="10"/>
  <c r="CJ61" i="10"/>
  <c r="CI61" i="10"/>
  <c r="CH61" i="10"/>
  <c r="CF61" i="10"/>
  <c r="CE61" i="10"/>
  <c r="CC61" i="10"/>
  <c r="CD61" i="10" s="1"/>
  <c r="CB61" i="10"/>
  <c r="CA61" i="10"/>
  <c r="CR60" i="10"/>
  <c r="CM60" i="10"/>
  <c r="CK60" i="10"/>
  <c r="CJ60" i="10"/>
  <c r="CI60" i="10"/>
  <c r="CH60" i="10"/>
  <c r="CF60" i="10"/>
  <c r="CE60" i="10"/>
  <c r="CC60" i="10"/>
  <c r="CD60" i="10" s="1"/>
  <c r="CB60" i="10"/>
  <c r="CA60" i="10"/>
  <c r="CR59" i="10"/>
  <c r="CM59" i="10"/>
  <c r="CK59" i="10"/>
  <c r="CJ59" i="10"/>
  <c r="CI59" i="10"/>
  <c r="CH59" i="10"/>
  <c r="CF59" i="10"/>
  <c r="CE59" i="10"/>
  <c r="CC59" i="10"/>
  <c r="CD59" i="10" s="1"/>
  <c r="CB59" i="10"/>
  <c r="CA59" i="10"/>
  <c r="CR58" i="10"/>
  <c r="CM58" i="10"/>
  <c r="CK58" i="10"/>
  <c r="CJ58" i="10"/>
  <c r="CI58" i="10"/>
  <c r="CH58" i="10"/>
  <c r="CF58" i="10"/>
  <c r="CE58" i="10"/>
  <c r="CC58" i="10"/>
  <c r="CD58" i="10" s="1"/>
  <c r="CB58" i="10"/>
  <c r="CL58" i="10" s="1"/>
  <c r="CQ58" i="10" s="1"/>
  <c r="CN58" i="10" s="1"/>
  <c r="CA58" i="10"/>
  <c r="CR57" i="10"/>
  <c r="CM57" i="10"/>
  <c r="CK57" i="10"/>
  <c r="CJ57" i="10"/>
  <c r="CI57" i="10"/>
  <c r="CH57" i="10"/>
  <c r="CF57" i="10"/>
  <c r="CE57" i="10"/>
  <c r="CC57" i="10"/>
  <c r="CD57" i="10" s="1"/>
  <c r="CB57" i="10"/>
  <c r="CA57" i="10"/>
  <c r="CR56" i="10"/>
  <c r="CM56" i="10"/>
  <c r="CK56" i="10"/>
  <c r="CJ56" i="10"/>
  <c r="CI56" i="10"/>
  <c r="CH56" i="10"/>
  <c r="CF56" i="10"/>
  <c r="CE56" i="10"/>
  <c r="CC56" i="10"/>
  <c r="CD56" i="10" s="1"/>
  <c r="CB56" i="10"/>
  <c r="CA56" i="10"/>
  <c r="CR55" i="10"/>
  <c r="CM55" i="10"/>
  <c r="CK55" i="10"/>
  <c r="CJ55" i="10"/>
  <c r="CI55" i="10"/>
  <c r="CH55" i="10"/>
  <c r="CF55" i="10"/>
  <c r="CE55" i="10"/>
  <c r="CC55" i="10"/>
  <c r="CD55" i="10" s="1"/>
  <c r="CB55" i="10"/>
  <c r="CA55" i="10"/>
  <c r="CR54" i="10"/>
  <c r="CM54" i="10"/>
  <c r="CK54" i="10"/>
  <c r="CJ54" i="10"/>
  <c r="CI54" i="10"/>
  <c r="CH54" i="10"/>
  <c r="CF54" i="10"/>
  <c r="CE54" i="10"/>
  <c r="CC54" i="10"/>
  <c r="CD54" i="10" s="1"/>
  <c r="CB54" i="10"/>
  <c r="CA54" i="10"/>
  <c r="CR53" i="10"/>
  <c r="CM53" i="10"/>
  <c r="CK53" i="10"/>
  <c r="CJ53" i="10"/>
  <c r="CI53" i="10"/>
  <c r="CH53" i="10"/>
  <c r="CF53" i="10"/>
  <c r="CE53" i="10"/>
  <c r="CC53" i="10"/>
  <c r="CD53" i="10" s="1"/>
  <c r="CB53" i="10"/>
  <c r="CA53" i="10"/>
  <c r="CR52" i="10"/>
  <c r="CM52" i="10"/>
  <c r="CK52" i="10"/>
  <c r="CJ52" i="10"/>
  <c r="CI52" i="10"/>
  <c r="CH52" i="10"/>
  <c r="CF52" i="10"/>
  <c r="CE52" i="10"/>
  <c r="CC52" i="10"/>
  <c r="CD52" i="10" s="1"/>
  <c r="CB52" i="10"/>
  <c r="CA52" i="10"/>
  <c r="CR51" i="10"/>
  <c r="CM51" i="10"/>
  <c r="CK51" i="10"/>
  <c r="CJ51" i="10"/>
  <c r="CI51" i="10"/>
  <c r="CH51" i="10"/>
  <c r="CF51" i="10"/>
  <c r="CE51" i="10"/>
  <c r="CC51" i="10"/>
  <c r="CD51" i="10" s="1"/>
  <c r="CB51" i="10"/>
  <c r="CA51" i="10"/>
  <c r="CR50" i="10"/>
  <c r="CM50" i="10"/>
  <c r="CK50" i="10"/>
  <c r="CJ50" i="10"/>
  <c r="CI50" i="10"/>
  <c r="CH50" i="10"/>
  <c r="CF50" i="10"/>
  <c r="CE50" i="10"/>
  <c r="CC50" i="10"/>
  <c r="CD50" i="10" s="1"/>
  <c r="CB50" i="10"/>
  <c r="CA50" i="10"/>
  <c r="CR49" i="10"/>
  <c r="CM49" i="10"/>
  <c r="CK49" i="10"/>
  <c r="CJ49" i="10"/>
  <c r="CI49" i="10"/>
  <c r="CH49" i="10"/>
  <c r="CF49" i="10"/>
  <c r="CE49" i="10"/>
  <c r="CC49" i="10"/>
  <c r="CD49" i="10" s="1"/>
  <c r="CB49" i="10"/>
  <c r="CA49" i="10"/>
  <c r="CR48" i="10"/>
  <c r="CM48" i="10"/>
  <c r="CK48" i="10"/>
  <c r="CJ48" i="10"/>
  <c r="CI48" i="10"/>
  <c r="CH48" i="10"/>
  <c r="CF48" i="10"/>
  <c r="CE48" i="10"/>
  <c r="CC48" i="10"/>
  <c r="CD48" i="10" s="1"/>
  <c r="CB48" i="10"/>
  <c r="CA48" i="10"/>
  <c r="CR47" i="10"/>
  <c r="CM47" i="10"/>
  <c r="CK47" i="10"/>
  <c r="CJ47" i="10"/>
  <c r="CI47" i="10"/>
  <c r="CH47" i="10"/>
  <c r="CF47" i="10"/>
  <c r="CE47" i="10"/>
  <c r="CC47" i="10"/>
  <c r="CD47" i="10" s="1"/>
  <c r="CB47" i="10"/>
  <c r="CA47" i="10"/>
  <c r="CR46" i="10"/>
  <c r="CM46" i="10"/>
  <c r="CK46" i="10"/>
  <c r="CJ46" i="10"/>
  <c r="CI46" i="10"/>
  <c r="CH46" i="10"/>
  <c r="CF46" i="10"/>
  <c r="CE46" i="10"/>
  <c r="CC46" i="10"/>
  <c r="CD46" i="10" s="1"/>
  <c r="CB46" i="10"/>
  <c r="CA46" i="10"/>
  <c r="CR45" i="10"/>
  <c r="CM45" i="10"/>
  <c r="CK45" i="10"/>
  <c r="CJ45" i="10"/>
  <c r="CI45" i="10"/>
  <c r="CH45" i="10"/>
  <c r="CF45" i="10"/>
  <c r="CG45" i="10" s="1"/>
  <c r="CE45" i="10"/>
  <c r="CC45" i="10"/>
  <c r="CD45" i="10" s="1"/>
  <c r="CB45" i="10"/>
  <c r="CA45" i="10"/>
  <c r="CR44" i="10"/>
  <c r="CM44" i="10"/>
  <c r="CK44" i="10"/>
  <c r="CJ44" i="10"/>
  <c r="CI44" i="10"/>
  <c r="CH44" i="10"/>
  <c r="CF44" i="10"/>
  <c r="CE44" i="10"/>
  <c r="CC44" i="10"/>
  <c r="CD44" i="10" s="1"/>
  <c r="CB44" i="10"/>
  <c r="CA44" i="10"/>
  <c r="CR43" i="10"/>
  <c r="CM43" i="10"/>
  <c r="CK43" i="10"/>
  <c r="CJ43" i="10"/>
  <c r="CI43" i="10"/>
  <c r="CH43" i="10"/>
  <c r="CF43" i="10"/>
  <c r="CE43" i="10"/>
  <c r="CC43" i="10"/>
  <c r="CD43" i="10" s="1"/>
  <c r="CB43" i="10"/>
  <c r="CA43" i="10"/>
  <c r="CR42" i="10"/>
  <c r="CM42" i="10"/>
  <c r="CK42" i="10"/>
  <c r="CJ42" i="10"/>
  <c r="CI42" i="10"/>
  <c r="CH42" i="10"/>
  <c r="CF42" i="10"/>
  <c r="CE42" i="10"/>
  <c r="CC42" i="10"/>
  <c r="CD42" i="10" s="1"/>
  <c r="CB42" i="10"/>
  <c r="CA42" i="10"/>
  <c r="CR41" i="10"/>
  <c r="CM41" i="10"/>
  <c r="CK41" i="10"/>
  <c r="CJ41" i="10"/>
  <c r="CI41" i="10"/>
  <c r="CH41" i="10"/>
  <c r="CF41" i="10"/>
  <c r="CE41" i="10"/>
  <c r="CC41" i="10"/>
  <c r="CD41" i="10" s="1"/>
  <c r="CB41" i="10"/>
  <c r="CA41" i="10"/>
  <c r="CR40" i="10"/>
  <c r="CM40" i="10"/>
  <c r="CK40" i="10"/>
  <c r="CJ40" i="10"/>
  <c r="CI40" i="10"/>
  <c r="CH40" i="10"/>
  <c r="CF40" i="10"/>
  <c r="CE40" i="10"/>
  <c r="CC40" i="10"/>
  <c r="CD40" i="10" s="1"/>
  <c r="CB40" i="10"/>
  <c r="CA40" i="10"/>
  <c r="CR39" i="10"/>
  <c r="CM39" i="10"/>
  <c r="CK39" i="10"/>
  <c r="CJ39" i="10"/>
  <c r="CI39" i="10"/>
  <c r="CH39" i="10"/>
  <c r="CF39" i="10"/>
  <c r="CE39" i="10"/>
  <c r="CC39" i="10"/>
  <c r="CD39" i="10" s="1"/>
  <c r="CB39" i="10"/>
  <c r="CA39" i="10"/>
  <c r="CR38" i="10"/>
  <c r="CM38" i="10"/>
  <c r="CK38" i="10"/>
  <c r="CJ38" i="10"/>
  <c r="CI38" i="10"/>
  <c r="CH38" i="10"/>
  <c r="CF38" i="10"/>
  <c r="CE38" i="10"/>
  <c r="CC38" i="10"/>
  <c r="CD38" i="10" s="1"/>
  <c r="CB38" i="10"/>
  <c r="CA38" i="10"/>
  <c r="CR37" i="10"/>
  <c r="CM37" i="10"/>
  <c r="CK37" i="10"/>
  <c r="CJ37" i="10"/>
  <c r="CI37" i="10"/>
  <c r="CH37" i="10"/>
  <c r="CF37" i="10"/>
  <c r="CE37" i="10"/>
  <c r="CC37" i="10"/>
  <c r="CD37" i="10" s="1"/>
  <c r="CB37" i="10"/>
  <c r="CA37" i="10"/>
  <c r="CR36" i="10"/>
  <c r="CM36" i="10"/>
  <c r="CK36" i="10"/>
  <c r="CJ36" i="10"/>
  <c r="CI36" i="10"/>
  <c r="CH36" i="10"/>
  <c r="CF36" i="10"/>
  <c r="CE36" i="10"/>
  <c r="CC36" i="10"/>
  <c r="CD36" i="10" s="1"/>
  <c r="CB36" i="10"/>
  <c r="CA36" i="10"/>
  <c r="CR35" i="10"/>
  <c r="CM35" i="10"/>
  <c r="CK35" i="10"/>
  <c r="CJ35" i="10"/>
  <c r="CI35" i="10"/>
  <c r="CH35" i="10"/>
  <c r="CF35" i="10"/>
  <c r="CE35" i="10"/>
  <c r="CC35" i="10"/>
  <c r="CD35" i="10" s="1"/>
  <c r="CB35" i="10"/>
  <c r="CA35" i="10"/>
  <c r="CR34" i="10"/>
  <c r="CM34" i="10"/>
  <c r="CK34" i="10"/>
  <c r="CJ34" i="10"/>
  <c r="CI34" i="10"/>
  <c r="CH34" i="10"/>
  <c r="CF34" i="10"/>
  <c r="CE34" i="10"/>
  <c r="CC34" i="10"/>
  <c r="CD34" i="10" s="1"/>
  <c r="CB34" i="10"/>
  <c r="CA34" i="10"/>
  <c r="CR33" i="10"/>
  <c r="CM33" i="10"/>
  <c r="CK33" i="10"/>
  <c r="CJ33" i="10"/>
  <c r="CI33" i="10"/>
  <c r="CH33" i="10"/>
  <c r="CF33" i="10"/>
  <c r="CG33" i="10" s="1"/>
  <c r="CE33" i="10"/>
  <c r="CC33" i="10"/>
  <c r="CD33" i="10" s="1"/>
  <c r="CB33" i="10"/>
  <c r="CA33" i="10"/>
  <c r="CR32" i="10"/>
  <c r="CM32" i="10"/>
  <c r="CK32" i="10"/>
  <c r="CJ32" i="10"/>
  <c r="CI32" i="10"/>
  <c r="CH32" i="10"/>
  <c r="CF32" i="10"/>
  <c r="CE32" i="10"/>
  <c r="CC32" i="10"/>
  <c r="CD32" i="10" s="1"/>
  <c r="CB32" i="10"/>
  <c r="CA32" i="10"/>
  <c r="CR31" i="10"/>
  <c r="CM31" i="10"/>
  <c r="CK31" i="10"/>
  <c r="CJ31" i="10"/>
  <c r="CI31" i="10"/>
  <c r="CH31" i="10"/>
  <c r="CF31" i="10"/>
  <c r="CE31" i="10"/>
  <c r="CC31" i="10"/>
  <c r="CD31" i="10" s="1"/>
  <c r="CB31" i="10"/>
  <c r="CA31" i="10"/>
  <c r="CR30" i="10"/>
  <c r="CM30" i="10"/>
  <c r="CK30" i="10"/>
  <c r="CJ30" i="10"/>
  <c r="CI30" i="10"/>
  <c r="CH30" i="10"/>
  <c r="CF30" i="10"/>
  <c r="CE30" i="10"/>
  <c r="CC30" i="10"/>
  <c r="CD30" i="10" s="1"/>
  <c r="CB30" i="10"/>
  <c r="CA30" i="10"/>
  <c r="CR29" i="10"/>
  <c r="CM29" i="10"/>
  <c r="CK29" i="10"/>
  <c r="CJ29" i="10"/>
  <c r="CI29" i="10"/>
  <c r="CH29" i="10"/>
  <c r="CF29" i="10"/>
  <c r="CE29" i="10"/>
  <c r="CC29" i="10"/>
  <c r="CD29" i="10" s="1"/>
  <c r="CB29" i="10"/>
  <c r="CA29" i="10"/>
  <c r="CR28" i="10"/>
  <c r="CM28" i="10"/>
  <c r="CK28" i="10"/>
  <c r="CJ28" i="10"/>
  <c r="CI28" i="10"/>
  <c r="CH28" i="10"/>
  <c r="CF28" i="10"/>
  <c r="CE28" i="10"/>
  <c r="CC28" i="10"/>
  <c r="CD28" i="10" s="1"/>
  <c r="CB28" i="10"/>
  <c r="CA28" i="10"/>
  <c r="CR27" i="10"/>
  <c r="CM27" i="10"/>
  <c r="CK27" i="10"/>
  <c r="CJ27" i="10"/>
  <c r="CI27" i="10"/>
  <c r="CH27" i="10"/>
  <c r="CF27" i="10"/>
  <c r="CE27" i="10"/>
  <c r="CC27" i="10"/>
  <c r="CD27" i="10" s="1"/>
  <c r="CB27" i="10"/>
  <c r="CA27" i="10"/>
  <c r="CR26" i="10"/>
  <c r="CM26" i="10"/>
  <c r="CK26" i="10"/>
  <c r="CJ26" i="10"/>
  <c r="CI26" i="10"/>
  <c r="CH26" i="10"/>
  <c r="CF26" i="10"/>
  <c r="CE26" i="10"/>
  <c r="CC26" i="10"/>
  <c r="CD26" i="10" s="1"/>
  <c r="CB26" i="10"/>
  <c r="CA26" i="10"/>
  <c r="CR25" i="10"/>
  <c r="CM25" i="10"/>
  <c r="CK25" i="10"/>
  <c r="CJ25" i="10"/>
  <c r="CI25" i="10"/>
  <c r="CH25" i="10"/>
  <c r="CF25" i="10"/>
  <c r="CE25" i="10"/>
  <c r="CC25" i="10"/>
  <c r="CD25" i="10" s="1"/>
  <c r="CB25" i="10"/>
  <c r="CA25" i="10"/>
  <c r="CR24" i="10"/>
  <c r="CM24" i="10"/>
  <c r="CK24" i="10"/>
  <c r="CJ24" i="10"/>
  <c r="CI24" i="10"/>
  <c r="CH24" i="10"/>
  <c r="CF24" i="10"/>
  <c r="CE24" i="10"/>
  <c r="CC24" i="10"/>
  <c r="CD24" i="10" s="1"/>
  <c r="CB24" i="10"/>
  <c r="CA24" i="10"/>
  <c r="CR23" i="10"/>
  <c r="CM23" i="10"/>
  <c r="CK23" i="10"/>
  <c r="CJ23" i="10"/>
  <c r="CI23" i="10"/>
  <c r="CH23" i="10"/>
  <c r="CF23" i="10"/>
  <c r="CE23" i="10"/>
  <c r="CC23" i="10"/>
  <c r="CD23" i="10" s="1"/>
  <c r="CB23" i="10"/>
  <c r="CA23" i="10"/>
  <c r="CR22" i="10"/>
  <c r="CM22" i="10"/>
  <c r="CK22" i="10"/>
  <c r="CJ22" i="10"/>
  <c r="CI22" i="10"/>
  <c r="CH22" i="10"/>
  <c r="CF22" i="10"/>
  <c r="CE22" i="10"/>
  <c r="CC22" i="10"/>
  <c r="CD22" i="10" s="1"/>
  <c r="CB22" i="10"/>
  <c r="CA22" i="10"/>
  <c r="CR21" i="10"/>
  <c r="CM21" i="10"/>
  <c r="CK21" i="10"/>
  <c r="CJ21" i="10"/>
  <c r="CI21" i="10"/>
  <c r="CH21" i="10"/>
  <c r="CF21" i="10"/>
  <c r="CE21" i="10"/>
  <c r="CC21" i="10"/>
  <c r="CD21" i="10" s="1"/>
  <c r="CB21" i="10"/>
  <c r="CA21" i="10"/>
  <c r="CR20" i="10"/>
  <c r="CM20" i="10"/>
  <c r="CK20" i="10"/>
  <c r="CJ20" i="10"/>
  <c r="CI20" i="10"/>
  <c r="CH20" i="10"/>
  <c r="CF20" i="10"/>
  <c r="CE20" i="10"/>
  <c r="CC20" i="10"/>
  <c r="CD20" i="10" s="1"/>
  <c r="CB20" i="10"/>
  <c r="CA20" i="10"/>
  <c r="CR19" i="10"/>
  <c r="CM19" i="10"/>
  <c r="CK19" i="10"/>
  <c r="CJ19" i="10"/>
  <c r="CI19" i="10"/>
  <c r="CH19" i="10"/>
  <c r="CF19" i="10"/>
  <c r="CE19" i="10"/>
  <c r="CC19" i="10"/>
  <c r="CD19" i="10" s="1"/>
  <c r="CB19" i="10"/>
  <c r="CA19" i="10"/>
  <c r="CR18" i="10"/>
  <c r="CM18" i="10"/>
  <c r="CK18" i="10"/>
  <c r="CJ18" i="10"/>
  <c r="CI18" i="10"/>
  <c r="CH18" i="10"/>
  <c r="CF18" i="10"/>
  <c r="CE18" i="10"/>
  <c r="CC18" i="10"/>
  <c r="CD18" i="10" s="1"/>
  <c r="CB18" i="10"/>
  <c r="CA18" i="10"/>
  <c r="CR17" i="10"/>
  <c r="CM17" i="10"/>
  <c r="CK17" i="10"/>
  <c r="CJ17" i="10"/>
  <c r="CI17" i="10"/>
  <c r="CH17" i="10"/>
  <c r="CF17" i="10"/>
  <c r="CE17" i="10"/>
  <c r="CC17" i="10"/>
  <c r="CD17" i="10" s="1"/>
  <c r="CB17" i="10"/>
  <c r="CA17" i="10"/>
  <c r="CR16" i="10"/>
  <c r="CM16" i="10"/>
  <c r="CK16" i="10"/>
  <c r="CJ16" i="10"/>
  <c r="CI16" i="10"/>
  <c r="CH16" i="10"/>
  <c r="CF16" i="10"/>
  <c r="CE16" i="10"/>
  <c r="CC16" i="10"/>
  <c r="CD16" i="10" s="1"/>
  <c r="CB16" i="10"/>
  <c r="CA16" i="10"/>
  <c r="CR15" i="10"/>
  <c r="CM15" i="10"/>
  <c r="CK15" i="10"/>
  <c r="CJ15" i="10"/>
  <c r="CI15" i="10"/>
  <c r="CH15" i="10"/>
  <c r="CF15" i="10"/>
  <c r="CE15" i="10"/>
  <c r="CC15" i="10"/>
  <c r="CD15" i="10" s="1"/>
  <c r="CB15" i="10"/>
  <c r="CA15" i="10"/>
  <c r="CR14" i="10"/>
  <c r="CM14" i="10"/>
  <c r="CK14" i="10"/>
  <c r="CJ14" i="10"/>
  <c r="CI14" i="10"/>
  <c r="CH14" i="10"/>
  <c r="CF14" i="10"/>
  <c r="CE14" i="10"/>
  <c r="CC14" i="10"/>
  <c r="CD14" i="10" s="1"/>
  <c r="CB14" i="10"/>
  <c r="CA14" i="10"/>
  <c r="CR13" i="10"/>
  <c r="CM13" i="10"/>
  <c r="CK13" i="10"/>
  <c r="CJ13" i="10"/>
  <c r="CI13" i="10"/>
  <c r="CH13" i="10"/>
  <c r="CF13" i="10"/>
  <c r="CE13" i="10"/>
  <c r="CC13" i="10"/>
  <c r="CD13" i="10" s="1"/>
  <c r="CB13" i="10"/>
  <c r="CA13" i="10"/>
  <c r="CR12" i="10"/>
  <c r="CM12" i="10"/>
  <c r="CK12" i="10"/>
  <c r="CJ12" i="10"/>
  <c r="CI12" i="10"/>
  <c r="CH12" i="10"/>
  <c r="CF12" i="10"/>
  <c r="CE12" i="10"/>
  <c r="CC12" i="10"/>
  <c r="CD12" i="10" s="1"/>
  <c r="CB12" i="10"/>
  <c r="CA12" i="10"/>
  <c r="CR11" i="10"/>
  <c r="CM11" i="10"/>
  <c r="CK11" i="10"/>
  <c r="CJ11" i="10"/>
  <c r="CI11" i="10"/>
  <c r="CH11" i="10"/>
  <c r="CF11" i="10"/>
  <c r="CE11" i="10"/>
  <c r="CC11" i="10"/>
  <c r="CD11" i="10" s="1"/>
  <c r="CB11" i="10"/>
  <c r="CA11" i="10"/>
  <c r="CR10" i="10"/>
  <c r="CM10" i="10"/>
  <c r="CK10" i="10"/>
  <c r="CJ10" i="10"/>
  <c r="CI10" i="10"/>
  <c r="CH10" i="10"/>
  <c r="CF10" i="10"/>
  <c r="CE10" i="10"/>
  <c r="CC10" i="10"/>
  <c r="CD10" i="10" s="1"/>
  <c r="CB10" i="10"/>
  <c r="CA10" i="10"/>
  <c r="CR9" i="10"/>
  <c r="CM9" i="10"/>
  <c r="CK9" i="10"/>
  <c r="CJ9" i="10"/>
  <c r="CI9" i="10"/>
  <c r="CH9" i="10"/>
  <c r="CF9" i="10"/>
  <c r="CE9" i="10"/>
  <c r="CC9" i="10"/>
  <c r="CD9" i="10" s="1"/>
  <c r="CB9" i="10"/>
  <c r="CA9" i="10"/>
  <c r="CR8" i="10"/>
  <c r="CK8" i="10"/>
  <c r="CJ8" i="10"/>
  <c r="CI8" i="10"/>
  <c r="CH8" i="10"/>
  <c r="CF8" i="10"/>
  <c r="CE8" i="10"/>
  <c r="CC8" i="10"/>
  <c r="CD8" i="10" s="1"/>
  <c r="CB8" i="10"/>
  <c r="CA8" i="10"/>
  <c r="CR7" i="10"/>
  <c r="CM7" i="10"/>
  <c r="CK7" i="10"/>
  <c r="CJ7" i="10"/>
  <c r="CI7" i="10"/>
  <c r="CH7" i="10"/>
  <c r="CF7" i="10"/>
  <c r="CE7" i="10"/>
  <c r="CB7" i="10"/>
  <c r="CA7" i="10"/>
  <c r="CR6" i="10"/>
  <c r="CM6" i="10"/>
  <c r="CS6" i="10" s="1"/>
  <c r="CK6" i="10"/>
  <c r="CJ6" i="10"/>
  <c r="CI6" i="10"/>
  <c r="CH6" i="10"/>
  <c r="CF6" i="10"/>
  <c r="CE6" i="10"/>
  <c r="CC6" i="10"/>
  <c r="CD6" i="10" s="1"/>
  <c r="CB6" i="10"/>
  <c r="CA6" i="10"/>
  <c r="CR5" i="10"/>
  <c r="CM5" i="10"/>
  <c r="CK5" i="10"/>
  <c r="CJ5" i="10"/>
  <c r="CI5" i="10"/>
  <c r="CH5" i="10"/>
  <c r="CF5" i="10"/>
  <c r="CE5" i="10"/>
  <c r="CC5" i="10"/>
  <c r="CB5" i="10"/>
  <c r="CA5" i="10"/>
  <c r="CR3" i="10"/>
  <c r="CR4" i="10" s="1"/>
  <c r="CQ3" i="10"/>
  <c r="CQ4" i="10" s="1"/>
  <c r="CM3" i="10"/>
  <c r="CM4" i="10" s="1"/>
  <c r="CK3" i="10"/>
  <c r="CP3" i="10" s="1"/>
  <c r="CP4" i="10" s="1"/>
  <c r="CJ3" i="10"/>
  <c r="CI3" i="10"/>
  <c r="CH3" i="10"/>
  <c r="CH4" i="10" s="1"/>
  <c r="CF3" i="10"/>
  <c r="CF4" i="10" s="1"/>
  <c r="CE3" i="10"/>
  <c r="CE4" i="10" s="1"/>
  <c r="CB3" i="10"/>
  <c r="CB4" i="10" s="1"/>
  <c r="CA3" i="10"/>
  <c r="CT4" i="9"/>
  <c r="CS4" i="9"/>
  <c r="CL4" i="9"/>
  <c r="CI4" i="9"/>
  <c r="CG4" i="9"/>
  <c r="CD4" i="9"/>
  <c r="CC4" i="9"/>
  <c r="CR144" i="9"/>
  <c r="CM144" i="9"/>
  <c r="CK144" i="9"/>
  <c r="CJ144" i="9"/>
  <c r="CI144" i="9"/>
  <c r="CH144" i="9"/>
  <c r="CG144" i="9"/>
  <c r="CF144" i="9"/>
  <c r="CE144" i="9"/>
  <c r="CT144" i="9" s="1"/>
  <c r="CC144" i="9"/>
  <c r="CD144" i="9" s="1"/>
  <c r="CB144" i="9"/>
  <c r="CA144" i="9"/>
  <c r="CR143" i="9"/>
  <c r="CM143" i="9"/>
  <c r="CK143" i="9"/>
  <c r="CJ143" i="9"/>
  <c r="CI143" i="9"/>
  <c r="CH143" i="9"/>
  <c r="CG143" i="9"/>
  <c r="CF143" i="9"/>
  <c r="CE143" i="9"/>
  <c r="CT143" i="9" s="1"/>
  <c r="CC143" i="9"/>
  <c r="CD143" i="9" s="1"/>
  <c r="CB143" i="9"/>
  <c r="CA143" i="9"/>
  <c r="CR142" i="9"/>
  <c r="CM142" i="9"/>
  <c r="CK142" i="9"/>
  <c r="CJ142" i="9"/>
  <c r="CI142" i="9"/>
  <c r="CH142" i="9"/>
  <c r="CG142" i="9"/>
  <c r="CF142" i="9"/>
  <c r="CE142" i="9"/>
  <c r="CC142" i="9"/>
  <c r="CD142" i="9" s="1"/>
  <c r="CB142" i="9"/>
  <c r="CA142" i="9"/>
  <c r="CR141" i="9"/>
  <c r="CM141" i="9"/>
  <c r="CK141" i="9"/>
  <c r="CJ141" i="9"/>
  <c r="CI141" i="9"/>
  <c r="CH141" i="9"/>
  <c r="CG141" i="9"/>
  <c r="CF141" i="9"/>
  <c r="CE141" i="9"/>
  <c r="CC141" i="9"/>
  <c r="CD141" i="9" s="1"/>
  <c r="CL141" i="9" s="1"/>
  <c r="CQ141" i="9" s="1"/>
  <c r="CN141" i="9" s="1"/>
  <c r="CB141" i="9"/>
  <c r="CA141" i="9"/>
  <c r="CR140" i="9"/>
  <c r="CM140" i="9"/>
  <c r="CK140" i="9"/>
  <c r="CJ140" i="9"/>
  <c r="CI140" i="9"/>
  <c r="CH140" i="9"/>
  <c r="CF140" i="9"/>
  <c r="CG140" i="9" s="1"/>
  <c r="CE140" i="9"/>
  <c r="CC140" i="9"/>
  <c r="CD140" i="9" s="1"/>
  <c r="CB140" i="9"/>
  <c r="CA140" i="9"/>
  <c r="CR139" i="9"/>
  <c r="CM139" i="9"/>
  <c r="CS139" i="9" s="1"/>
  <c r="CK139" i="9"/>
  <c r="CJ139" i="9"/>
  <c r="CI139" i="9"/>
  <c r="CH139" i="9"/>
  <c r="CF139" i="9"/>
  <c r="CE139" i="9"/>
  <c r="CT139" i="9" s="1"/>
  <c r="CD139" i="9"/>
  <c r="CC139" i="9"/>
  <c r="CB139" i="9"/>
  <c r="CA139" i="9"/>
  <c r="CR138" i="9"/>
  <c r="CM138" i="9"/>
  <c r="CK138" i="9"/>
  <c r="CJ138" i="9"/>
  <c r="CI138" i="9"/>
  <c r="CH138" i="9"/>
  <c r="CF138" i="9"/>
  <c r="CG138" i="9" s="1"/>
  <c r="CE138" i="9"/>
  <c r="CC138" i="9"/>
  <c r="CD138" i="9" s="1"/>
  <c r="CB138" i="9"/>
  <c r="CA138" i="9"/>
  <c r="CR137" i="9"/>
  <c r="CM137" i="9"/>
  <c r="CK137" i="9"/>
  <c r="CJ137" i="9"/>
  <c r="CI137" i="9"/>
  <c r="CH137" i="9"/>
  <c r="CF137" i="9"/>
  <c r="CG137" i="9" s="1"/>
  <c r="CE137" i="9"/>
  <c r="CC137" i="9"/>
  <c r="CD137" i="9" s="1"/>
  <c r="CL137" i="9" s="1"/>
  <c r="CQ137" i="9" s="1"/>
  <c r="CN137" i="9" s="1"/>
  <c r="CB137" i="9"/>
  <c r="CA137" i="9"/>
  <c r="CR136" i="9"/>
  <c r="CM136" i="9"/>
  <c r="CK136" i="9"/>
  <c r="CJ136" i="9"/>
  <c r="CI136" i="9"/>
  <c r="CH136" i="9"/>
  <c r="CG136" i="9"/>
  <c r="CF136" i="9"/>
  <c r="CE136" i="9"/>
  <c r="CT136" i="9" s="1"/>
  <c r="CC136" i="9"/>
  <c r="CD136" i="9" s="1"/>
  <c r="CB136" i="9"/>
  <c r="CA136" i="9"/>
  <c r="CR135" i="9"/>
  <c r="CM135" i="9"/>
  <c r="CK135" i="9"/>
  <c r="CJ135" i="9"/>
  <c r="CI135" i="9"/>
  <c r="CH135" i="9"/>
  <c r="CG135" i="9"/>
  <c r="CF135" i="9"/>
  <c r="CE135" i="9"/>
  <c r="CT135" i="9" s="1"/>
  <c r="CC135" i="9"/>
  <c r="CD135" i="9" s="1"/>
  <c r="CL135" i="9" s="1"/>
  <c r="CQ135" i="9" s="1"/>
  <c r="CB135" i="9"/>
  <c r="CA135" i="9"/>
  <c r="CR134" i="9"/>
  <c r="CM134" i="9"/>
  <c r="CS134" i="9" s="1"/>
  <c r="CK134" i="9"/>
  <c r="CJ134" i="9"/>
  <c r="CI134" i="9"/>
  <c r="CH134" i="9"/>
  <c r="CF134" i="9"/>
  <c r="CE134" i="9"/>
  <c r="CC134" i="9"/>
  <c r="CD134" i="9" s="1"/>
  <c r="CB134" i="9"/>
  <c r="CA134" i="9"/>
  <c r="CR133" i="9"/>
  <c r="CM133" i="9"/>
  <c r="CK133" i="9"/>
  <c r="CJ133" i="9"/>
  <c r="CI133" i="9"/>
  <c r="CH133" i="9"/>
  <c r="CF133" i="9"/>
  <c r="CG133" i="9" s="1"/>
  <c r="CE133" i="9"/>
  <c r="CD133" i="9"/>
  <c r="CC133" i="9"/>
  <c r="CB133" i="9"/>
  <c r="CA133" i="9"/>
  <c r="CR132" i="9"/>
  <c r="CM132" i="9"/>
  <c r="CK132" i="9"/>
  <c r="CJ132" i="9"/>
  <c r="CI132" i="9"/>
  <c r="CH132" i="9"/>
  <c r="CG132" i="9"/>
  <c r="CF132" i="9"/>
  <c r="CE132" i="9"/>
  <c r="CC132" i="9"/>
  <c r="CD132" i="9" s="1"/>
  <c r="CB132" i="9"/>
  <c r="CA132" i="9"/>
  <c r="CR131" i="9"/>
  <c r="CM131" i="9"/>
  <c r="CK131" i="9"/>
  <c r="CJ131" i="9"/>
  <c r="CI131" i="9"/>
  <c r="CH131" i="9"/>
  <c r="CG131" i="9"/>
  <c r="CF131" i="9"/>
  <c r="CE131" i="9"/>
  <c r="CC131" i="9"/>
  <c r="CD131" i="9" s="1"/>
  <c r="CL131" i="9" s="1"/>
  <c r="CQ131" i="9" s="1"/>
  <c r="CN131" i="9" s="1"/>
  <c r="CB131" i="9"/>
  <c r="CA131" i="9"/>
  <c r="CR130" i="9"/>
  <c r="CM130" i="9"/>
  <c r="CK130" i="9"/>
  <c r="CJ130" i="9"/>
  <c r="CI130" i="9"/>
  <c r="CH130" i="9"/>
  <c r="CG130" i="9"/>
  <c r="CF130" i="9"/>
  <c r="CE130" i="9"/>
  <c r="CC130" i="9"/>
  <c r="CD130" i="9" s="1"/>
  <c r="CB130" i="9"/>
  <c r="CL130" i="9" s="1"/>
  <c r="CQ130" i="9" s="1"/>
  <c r="CP130" i="9" s="1"/>
  <c r="CA130" i="9"/>
  <c r="CR129" i="9"/>
  <c r="CP129" i="9"/>
  <c r="CM129" i="9"/>
  <c r="CL129" i="9"/>
  <c r="CQ129" i="9" s="1"/>
  <c r="CN129" i="9" s="1"/>
  <c r="CK129" i="9"/>
  <c r="CJ129" i="9"/>
  <c r="CI129" i="9"/>
  <c r="CH129" i="9"/>
  <c r="CF129" i="9"/>
  <c r="CG129" i="9" s="1"/>
  <c r="CE129" i="9"/>
  <c r="CC129" i="9"/>
  <c r="CD129" i="9" s="1"/>
  <c r="CB129" i="9"/>
  <c r="CA129" i="9"/>
  <c r="CR128" i="9"/>
  <c r="CP128" i="9"/>
  <c r="CM128" i="9"/>
  <c r="CL128" i="9"/>
  <c r="CQ128" i="9" s="1"/>
  <c r="CK128" i="9"/>
  <c r="CJ128" i="9"/>
  <c r="CI128" i="9"/>
  <c r="CH128" i="9"/>
  <c r="CG128" i="9"/>
  <c r="CF128" i="9"/>
  <c r="CE128" i="9"/>
  <c r="CC128" i="9"/>
  <c r="CD128" i="9" s="1"/>
  <c r="CB128" i="9"/>
  <c r="CA128" i="9"/>
  <c r="CR127" i="9"/>
  <c r="CM127" i="9"/>
  <c r="CS127" i="9" s="1"/>
  <c r="CL127" i="9"/>
  <c r="CQ127" i="9" s="1"/>
  <c r="CK127" i="9"/>
  <c r="CJ127" i="9"/>
  <c r="CI127" i="9"/>
  <c r="CH127" i="9"/>
  <c r="CF127" i="9"/>
  <c r="CG127" i="9" s="1"/>
  <c r="CE127" i="9"/>
  <c r="CC127" i="9"/>
  <c r="CD127" i="9" s="1"/>
  <c r="CB127" i="9"/>
  <c r="CA127" i="9"/>
  <c r="CR126" i="9"/>
  <c r="CM126" i="9"/>
  <c r="CL126" i="9"/>
  <c r="CQ126" i="9" s="1"/>
  <c r="CP126" i="9" s="1"/>
  <c r="CK126" i="9"/>
  <c r="CJ126" i="9"/>
  <c r="CI126" i="9"/>
  <c r="CH126" i="9"/>
  <c r="CF126" i="9"/>
  <c r="CE126" i="9"/>
  <c r="CC126" i="9"/>
  <c r="CD126" i="9" s="1"/>
  <c r="CB126" i="9"/>
  <c r="CA126" i="9"/>
  <c r="CR125" i="9"/>
  <c r="CM125" i="9"/>
  <c r="CK125" i="9"/>
  <c r="CJ125" i="9"/>
  <c r="CI125" i="9"/>
  <c r="CH125" i="9"/>
  <c r="CG125" i="9"/>
  <c r="CF125" i="9"/>
  <c r="CE125" i="9"/>
  <c r="CC125" i="9"/>
  <c r="CD125" i="9" s="1"/>
  <c r="CB125" i="9"/>
  <c r="CL125" i="9" s="1"/>
  <c r="CQ125" i="9" s="1"/>
  <c r="CN125" i="9" s="1"/>
  <c r="CA125" i="9"/>
  <c r="CR124" i="9"/>
  <c r="CM124" i="9"/>
  <c r="CL124" i="9"/>
  <c r="CQ124" i="9" s="1"/>
  <c r="CK124" i="9"/>
  <c r="CJ124" i="9"/>
  <c r="CI124" i="9"/>
  <c r="CH124" i="9"/>
  <c r="CF124" i="9"/>
  <c r="CG124" i="9" s="1"/>
  <c r="CE124" i="9"/>
  <c r="CC124" i="9"/>
  <c r="CD124" i="9" s="1"/>
  <c r="CB124" i="9"/>
  <c r="CA124" i="9"/>
  <c r="CR123" i="9"/>
  <c r="CM123" i="9"/>
  <c r="CS123" i="9" s="1"/>
  <c r="CK123" i="9"/>
  <c r="CJ123" i="9"/>
  <c r="CI123" i="9"/>
  <c r="CH123" i="9"/>
  <c r="CF123" i="9"/>
  <c r="CG123" i="9" s="1"/>
  <c r="CE123" i="9"/>
  <c r="CC123" i="9"/>
  <c r="CD123" i="9" s="1"/>
  <c r="CB123" i="9"/>
  <c r="CL123" i="9" s="1"/>
  <c r="CQ123" i="9" s="1"/>
  <c r="CA123" i="9"/>
  <c r="CR122" i="9"/>
  <c r="CM122" i="9"/>
  <c r="CL122" i="9"/>
  <c r="CQ122" i="9" s="1"/>
  <c r="CO122" i="9" s="1"/>
  <c r="CK122" i="9"/>
  <c r="CJ122" i="9"/>
  <c r="CI122" i="9"/>
  <c r="CH122" i="9"/>
  <c r="CF122" i="9"/>
  <c r="CE122" i="9"/>
  <c r="CT122" i="9" s="1"/>
  <c r="CC122" i="9"/>
  <c r="CD122" i="9" s="1"/>
  <c r="CB122" i="9"/>
  <c r="CA122" i="9"/>
  <c r="CR121" i="9"/>
  <c r="CM121" i="9"/>
  <c r="CK121" i="9"/>
  <c r="CJ121" i="9"/>
  <c r="CI121" i="9"/>
  <c r="CH121" i="9"/>
  <c r="CG121" i="9"/>
  <c r="CF121" i="9"/>
  <c r="CE121" i="9"/>
  <c r="CC121" i="9"/>
  <c r="CD121" i="9" s="1"/>
  <c r="CB121" i="9"/>
  <c r="CL121" i="9" s="1"/>
  <c r="CQ121" i="9" s="1"/>
  <c r="CA121" i="9"/>
  <c r="CR120" i="9"/>
  <c r="CM120" i="9"/>
  <c r="CK120" i="9"/>
  <c r="CJ120" i="9"/>
  <c r="CI120" i="9"/>
  <c r="CH120" i="9"/>
  <c r="CG120" i="9"/>
  <c r="CF120" i="9"/>
  <c r="CE120" i="9"/>
  <c r="CC120" i="9"/>
  <c r="CD120" i="9" s="1"/>
  <c r="CB120" i="9"/>
  <c r="CL120" i="9" s="1"/>
  <c r="CQ120" i="9" s="1"/>
  <c r="CO120" i="9" s="1"/>
  <c r="CA120" i="9"/>
  <c r="CR119" i="9"/>
  <c r="CM119" i="9"/>
  <c r="CL119" i="9"/>
  <c r="CQ119" i="9" s="1"/>
  <c r="CK119" i="9"/>
  <c r="CJ119" i="9"/>
  <c r="CI119" i="9"/>
  <c r="CH119" i="9"/>
  <c r="CF119" i="9"/>
  <c r="CG119" i="9" s="1"/>
  <c r="CE119" i="9"/>
  <c r="CC119" i="9"/>
  <c r="CD119" i="9" s="1"/>
  <c r="CB119" i="9"/>
  <c r="CA119" i="9"/>
  <c r="CR118" i="9"/>
  <c r="CM118" i="9"/>
  <c r="CS118" i="9" s="1"/>
  <c r="CK118" i="9"/>
  <c r="CJ118" i="9"/>
  <c r="CI118" i="9"/>
  <c r="CH118" i="9"/>
  <c r="CF118" i="9"/>
  <c r="CG118" i="9" s="1"/>
  <c r="CE118" i="9"/>
  <c r="CC118" i="9"/>
  <c r="CD118" i="9" s="1"/>
  <c r="CB118" i="9"/>
  <c r="CL118" i="9" s="1"/>
  <c r="CQ118" i="9" s="1"/>
  <c r="CN118" i="9" s="1"/>
  <c r="CA118" i="9"/>
  <c r="CR117" i="9"/>
  <c r="CM117" i="9"/>
  <c r="CK117" i="9"/>
  <c r="CJ117" i="9"/>
  <c r="CI117" i="9"/>
  <c r="CH117" i="9"/>
  <c r="CG117" i="9"/>
  <c r="CF117" i="9"/>
  <c r="CE117" i="9"/>
  <c r="CC117" i="9"/>
  <c r="CD117" i="9" s="1"/>
  <c r="CB117" i="9"/>
  <c r="CL117" i="9" s="1"/>
  <c r="CQ117" i="9" s="1"/>
  <c r="CA117" i="9"/>
  <c r="CR116" i="9"/>
  <c r="CM116" i="9"/>
  <c r="CL116" i="9"/>
  <c r="CQ116" i="9" s="1"/>
  <c r="CO116" i="9" s="1"/>
  <c r="CK116" i="9"/>
  <c r="CJ116" i="9"/>
  <c r="CI116" i="9"/>
  <c r="CH116" i="9"/>
  <c r="CF116" i="9"/>
  <c r="CG116" i="9" s="1"/>
  <c r="CE116" i="9"/>
  <c r="CC116" i="9"/>
  <c r="CD116" i="9" s="1"/>
  <c r="CB116" i="9"/>
  <c r="CA116" i="9"/>
  <c r="CR115" i="9"/>
  <c r="CM115" i="9"/>
  <c r="CK115" i="9"/>
  <c r="CJ115" i="9"/>
  <c r="CI115" i="9"/>
  <c r="CH115" i="9"/>
  <c r="CF115" i="9"/>
  <c r="CE115" i="9"/>
  <c r="CG115" i="9" s="1"/>
  <c r="CC115" i="9"/>
  <c r="CD115" i="9" s="1"/>
  <c r="CB115" i="9"/>
  <c r="CL115" i="9" s="1"/>
  <c r="CQ115" i="9" s="1"/>
  <c r="CA115" i="9"/>
  <c r="CR114" i="9"/>
  <c r="CM114" i="9"/>
  <c r="CL114" i="9"/>
  <c r="CQ114" i="9" s="1"/>
  <c r="CO114" i="9" s="1"/>
  <c r="CK114" i="9"/>
  <c r="CJ114" i="9"/>
  <c r="CI114" i="9"/>
  <c r="CH114" i="9"/>
  <c r="CF114" i="9"/>
  <c r="CG114" i="9" s="1"/>
  <c r="CE114" i="9"/>
  <c r="CC114" i="9"/>
  <c r="CD114" i="9" s="1"/>
  <c r="CB114" i="9"/>
  <c r="CA114" i="9"/>
  <c r="CR113" i="9"/>
  <c r="CM113" i="9"/>
  <c r="CL113" i="9"/>
  <c r="CQ113" i="9" s="1"/>
  <c r="CN113" i="9" s="1"/>
  <c r="CK113" i="9"/>
  <c r="CJ113" i="9"/>
  <c r="CI113" i="9"/>
  <c r="CH113" i="9"/>
  <c r="CF113" i="9"/>
  <c r="CE113" i="9"/>
  <c r="CT113" i="9" s="1"/>
  <c r="CC113" i="9"/>
  <c r="CD113" i="9" s="1"/>
  <c r="CB113" i="9"/>
  <c r="CA113" i="9"/>
  <c r="CR112" i="9"/>
  <c r="CM112" i="9"/>
  <c r="CS112" i="9" s="1"/>
  <c r="CK112" i="9"/>
  <c r="CJ112" i="9"/>
  <c r="CI112" i="9"/>
  <c r="CH112" i="9"/>
  <c r="CG112" i="9"/>
  <c r="CF112" i="9"/>
  <c r="CE112" i="9"/>
  <c r="CT112" i="9" s="1"/>
  <c r="CC112" i="9"/>
  <c r="CD112" i="9" s="1"/>
  <c r="CB112" i="9"/>
  <c r="CL112" i="9" s="1"/>
  <c r="CQ112" i="9" s="1"/>
  <c r="CA112" i="9"/>
  <c r="CR111" i="9"/>
  <c r="CM111" i="9"/>
  <c r="CL111" i="9"/>
  <c r="CQ111" i="9" s="1"/>
  <c r="CK111" i="9"/>
  <c r="CJ111" i="9"/>
  <c r="CI111" i="9"/>
  <c r="CH111" i="9"/>
  <c r="CF111" i="9"/>
  <c r="CE111" i="9"/>
  <c r="CT111" i="9" s="1"/>
  <c r="CC111" i="9"/>
  <c r="CD111" i="9" s="1"/>
  <c r="CB111" i="9"/>
  <c r="CA111" i="9"/>
  <c r="CR110" i="9"/>
  <c r="CM110" i="9"/>
  <c r="CK110" i="9"/>
  <c r="CJ110" i="9"/>
  <c r="CI110" i="9"/>
  <c r="CH110" i="9"/>
  <c r="CF110" i="9"/>
  <c r="CE110" i="9"/>
  <c r="CC110" i="9"/>
  <c r="CD110" i="9" s="1"/>
  <c r="CB110" i="9"/>
  <c r="CA110" i="9"/>
  <c r="CR109" i="9"/>
  <c r="CM109" i="9"/>
  <c r="CK109" i="9"/>
  <c r="CJ109" i="9"/>
  <c r="CI109" i="9"/>
  <c r="CH109" i="9"/>
  <c r="CF109" i="9"/>
  <c r="CG109" i="9" s="1"/>
  <c r="CE109" i="9"/>
  <c r="CC109" i="9"/>
  <c r="CD109" i="9" s="1"/>
  <c r="CB109" i="9"/>
  <c r="CA109" i="9"/>
  <c r="CR108" i="9"/>
  <c r="CM108" i="9"/>
  <c r="CK108" i="9"/>
  <c r="CJ108" i="9"/>
  <c r="CI108" i="9"/>
  <c r="CH108" i="9"/>
  <c r="CF108" i="9"/>
  <c r="CE108" i="9"/>
  <c r="CG108" i="9" s="1"/>
  <c r="CC108" i="9"/>
  <c r="CD108" i="9" s="1"/>
  <c r="CB108" i="9"/>
  <c r="CA108" i="9"/>
  <c r="CR107" i="9"/>
  <c r="CM107" i="9"/>
  <c r="CK107" i="9"/>
  <c r="CJ107" i="9"/>
  <c r="CI107" i="9"/>
  <c r="CH107" i="9"/>
  <c r="CF107" i="9"/>
  <c r="CE107" i="9"/>
  <c r="CG107" i="9" s="1"/>
  <c r="CC107" i="9"/>
  <c r="CD107" i="9" s="1"/>
  <c r="CB107" i="9"/>
  <c r="CA107" i="9"/>
  <c r="CR106" i="9"/>
  <c r="CM106" i="9"/>
  <c r="CK106" i="9"/>
  <c r="CJ106" i="9"/>
  <c r="CI106" i="9"/>
  <c r="CH106" i="9"/>
  <c r="CF106" i="9"/>
  <c r="CE106" i="9"/>
  <c r="CT106" i="9" s="1"/>
  <c r="CC106" i="9"/>
  <c r="CD106" i="9" s="1"/>
  <c r="CB106" i="9"/>
  <c r="CA106" i="9"/>
  <c r="CR105" i="9"/>
  <c r="CM105" i="9"/>
  <c r="CK105" i="9"/>
  <c r="CJ105" i="9"/>
  <c r="CI105" i="9"/>
  <c r="CH105" i="9"/>
  <c r="CF105" i="9"/>
  <c r="CG105" i="9" s="1"/>
  <c r="CE105" i="9"/>
  <c r="CC105" i="9"/>
  <c r="CD105" i="9" s="1"/>
  <c r="CB105" i="9"/>
  <c r="CA105" i="9"/>
  <c r="CR104" i="9"/>
  <c r="CM104" i="9"/>
  <c r="CK104" i="9"/>
  <c r="CJ104" i="9"/>
  <c r="CI104" i="9"/>
  <c r="CH104" i="9"/>
  <c r="CF104" i="9"/>
  <c r="CE104" i="9"/>
  <c r="CG104" i="9" s="1"/>
  <c r="CC104" i="9"/>
  <c r="CD104" i="9" s="1"/>
  <c r="CB104" i="9"/>
  <c r="CA104" i="9"/>
  <c r="CR103" i="9"/>
  <c r="CM103" i="9"/>
  <c r="CK103" i="9"/>
  <c r="CJ103" i="9"/>
  <c r="CI103" i="9"/>
  <c r="CH103" i="9"/>
  <c r="CF103" i="9"/>
  <c r="CE103" i="9"/>
  <c r="CG103" i="9" s="1"/>
  <c r="CC103" i="9"/>
  <c r="CD103" i="9" s="1"/>
  <c r="CB103" i="9"/>
  <c r="CA103" i="9"/>
  <c r="CR102" i="9"/>
  <c r="CM102" i="9"/>
  <c r="CK102" i="9"/>
  <c r="CJ102" i="9"/>
  <c r="CI102" i="9"/>
  <c r="CH102" i="9"/>
  <c r="CF102" i="9"/>
  <c r="CG102" i="9" s="1"/>
  <c r="CE102" i="9"/>
  <c r="CC102" i="9"/>
  <c r="CD102" i="9" s="1"/>
  <c r="CL102" i="9" s="1"/>
  <c r="CQ102" i="9" s="1"/>
  <c r="CB102" i="9"/>
  <c r="CA102" i="9"/>
  <c r="CR101" i="9"/>
  <c r="CM101" i="9"/>
  <c r="CS101" i="9" s="1"/>
  <c r="CK101" i="9"/>
  <c r="CJ101" i="9"/>
  <c r="CI101" i="9"/>
  <c r="CH101" i="9"/>
  <c r="CF101" i="9"/>
  <c r="CE101" i="9"/>
  <c r="CD101" i="9"/>
  <c r="CC101" i="9"/>
  <c r="CB101" i="9"/>
  <c r="CA101" i="9"/>
  <c r="CR100" i="9"/>
  <c r="CM100" i="9"/>
  <c r="CK100" i="9"/>
  <c r="CJ100" i="9"/>
  <c r="CI100" i="9"/>
  <c r="CH100" i="9"/>
  <c r="CF100" i="9"/>
  <c r="CG100" i="9" s="1"/>
  <c r="CE100" i="9"/>
  <c r="CC100" i="9"/>
  <c r="CD100" i="9" s="1"/>
  <c r="CB100" i="9"/>
  <c r="CA100" i="9"/>
  <c r="CR99" i="9"/>
  <c r="CM99" i="9"/>
  <c r="CK99" i="9"/>
  <c r="CJ99" i="9"/>
  <c r="CI99" i="9"/>
  <c r="CH99" i="9"/>
  <c r="CF99" i="9"/>
  <c r="CE99" i="9"/>
  <c r="CC99" i="9"/>
  <c r="CD99" i="9" s="1"/>
  <c r="CL99" i="9" s="1"/>
  <c r="CQ99" i="9" s="1"/>
  <c r="CN99" i="9" s="1"/>
  <c r="CB99" i="9"/>
  <c r="CA99" i="9"/>
  <c r="CR98" i="9"/>
  <c r="CM98" i="9"/>
  <c r="CK98" i="9"/>
  <c r="CJ98" i="9"/>
  <c r="CI98" i="9"/>
  <c r="CH98" i="9"/>
  <c r="CF98" i="9"/>
  <c r="CE98" i="9"/>
  <c r="CT98" i="9" s="1"/>
  <c r="CC98" i="9"/>
  <c r="CD98" i="9" s="1"/>
  <c r="CB98" i="9"/>
  <c r="CA98" i="9"/>
  <c r="CR97" i="9"/>
  <c r="CM97" i="9"/>
  <c r="CK97" i="9"/>
  <c r="CJ97" i="9"/>
  <c r="CI97" i="9"/>
  <c r="CH97" i="9"/>
  <c r="CF97" i="9"/>
  <c r="CE97" i="9"/>
  <c r="CT97" i="9" s="1"/>
  <c r="CC97" i="9"/>
  <c r="CD97" i="9" s="1"/>
  <c r="CL97" i="9" s="1"/>
  <c r="CQ97" i="9" s="1"/>
  <c r="CB97" i="9"/>
  <c r="CA97" i="9"/>
  <c r="CR96" i="9"/>
  <c r="CM96" i="9"/>
  <c r="CK96" i="9"/>
  <c r="CJ96" i="9"/>
  <c r="CI96" i="9"/>
  <c r="CH96" i="9"/>
  <c r="CF96" i="9"/>
  <c r="CE96" i="9"/>
  <c r="CG96" i="9" s="1"/>
  <c r="CC96" i="9"/>
  <c r="CD96" i="9" s="1"/>
  <c r="CB96" i="9"/>
  <c r="CA96" i="9"/>
  <c r="CR95" i="9"/>
  <c r="CM95" i="9"/>
  <c r="CK95" i="9"/>
  <c r="CJ95" i="9"/>
  <c r="CI95" i="9"/>
  <c r="CH95" i="9"/>
  <c r="CF95" i="9"/>
  <c r="CE95" i="9"/>
  <c r="CG95" i="9" s="1"/>
  <c r="CC95" i="9"/>
  <c r="CD95" i="9" s="1"/>
  <c r="CB95" i="9"/>
  <c r="CA95" i="9"/>
  <c r="CR94" i="9"/>
  <c r="CM94" i="9"/>
  <c r="CK94" i="9"/>
  <c r="CJ94" i="9"/>
  <c r="CI94" i="9"/>
  <c r="CH94" i="9"/>
  <c r="CF94" i="9"/>
  <c r="CG94" i="9" s="1"/>
  <c r="CE94" i="9"/>
  <c r="CC94" i="9"/>
  <c r="CD94" i="9" s="1"/>
  <c r="CB94" i="9"/>
  <c r="CA94" i="9"/>
  <c r="CR93" i="9"/>
  <c r="CM93" i="9"/>
  <c r="CS93" i="9" s="1"/>
  <c r="CK93" i="9"/>
  <c r="CJ93" i="9"/>
  <c r="CI93" i="9"/>
  <c r="CH93" i="9"/>
  <c r="CF93" i="9"/>
  <c r="CE93" i="9"/>
  <c r="CT93" i="9" s="1"/>
  <c r="CD93" i="9"/>
  <c r="CC93" i="9"/>
  <c r="CB93" i="9"/>
  <c r="CA93" i="9"/>
  <c r="CR92" i="9"/>
  <c r="CM92" i="9"/>
  <c r="CK92" i="9"/>
  <c r="CJ92" i="9"/>
  <c r="CI92" i="9"/>
  <c r="CH92" i="9"/>
  <c r="CF92" i="9"/>
  <c r="CE92" i="9"/>
  <c r="CT92" i="9" s="1"/>
  <c r="CC92" i="9"/>
  <c r="CD92" i="9" s="1"/>
  <c r="CB92" i="9"/>
  <c r="CA92" i="9"/>
  <c r="CR91" i="9"/>
  <c r="CM91" i="9"/>
  <c r="CS91" i="9" s="1"/>
  <c r="CK91" i="9"/>
  <c r="CJ91" i="9"/>
  <c r="CI91" i="9"/>
  <c r="CH91" i="9"/>
  <c r="CF91" i="9"/>
  <c r="CE91" i="9"/>
  <c r="CC91" i="9"/>
  <c r="CD91" i="9" s="1"/>
  <c r="CB91" i="9"/>
  <c r="CA91" i="9"/>
  <c r="CR90" i="9"/>
  <c r="CM90" i="9"/>
  <c r="CK90" i="9"/>
  <c r="CJ90" i="9"/>
  <c r="CI90" i="9"/>
  <c r="CH90" i="9"/>
  <c r="CF90" i="9"/>
  <c r="CG90" i="9" s="1"/>
  <c r="CE90" i="9"/>
  <c r="CC90" i="9"/>
  <c r="CD90" i="9" s="1"/>
  <c r="CL90" i="9" s="1"/>
  <c r="CQ90" i="9" s="1"/>
  <c r="CN90" i="9" s="1"/>
  <c r="CB90" i="9"/>
  <c r="CA90" i="9"/>
  <c r="CR89" i="9"/>
  <c r="CM89" i="9"/>
  <c r="CS89" i="9" s="1"/>
  <c r="CK89" i="9"/>
  <c r="CJ89" i="9"/>
  <c r="CI89" i="9"/>
  <c r="CH89" i="9"/>
  <c r="CF89" i="9"/>
  <c r="CE89" i="9"/>
  <c r="CD89" i="9"/>
  <c r="CC89" i="9"/>
  <c r="CB89" i="9"/>
  <c r="CA89" i="9"/>
  <c r="CR88" i="9"/>
  <c r="CM88" i="9"/>
  <c r="CK88" i="9"/>
  <c r="CJ88" i="9"/>
  <c r="CI88" i="9"/>
  <c r="CH88" i="9"/>
  <c r="CF88" i="9"/>
  <c r="CG88" i="9" s="1"/>
  <c r="CE88" i="9"/>
  <c r="CC88" i="9"/>
  <c r="CD88" i="9" s="1"/>
  <c r="CB88" i="9"/>
  <c r="CA88" i="9"/>
  <c r="CR87" i="9"/>
  <c r="CM87" i="9"/>
  <c r="CK87" i="9"/>
  <c r="CJ87" i="9"/>
  <c r="CI87" i="9"/>
  <c r="CH87" i="9"/>
  <c r="CF87" i="9"/>
  <c r="CG87" i="9" s="1"/>
  <c r="CE87" i="9"/>
  <c r="CC87" i="9"/>
  <c r="CD87" i="9" s="1"/>
  <c r="CB87" i="9"/>
  <c r="CA87" i="9"/>
  <c r="CR86" i="9"/>
  <c r="CM86" i="9"/>
  <c r="CK86" i="9"/>
  <c r="CJ86" i="9"/>
  <c r="CI86" i="9"/>
  <c r="CH86" i="9"/>
  <c r="CF86" i="9"/>
  <c r="CG86" i="9" s="1"/>
  <c r="CE86" i="9"/>
  <c r="CC86" i="9"/>
  <c r="CD86" i="9" s="1"/>
  <c r="CB86" i="9"/>
  <c r="CA86" i="9"/>
  <c r="CR85" i="9"/>
  <c r="CM85" i="9"/>
  <c r="CK85" i="9"/>
  <c r="CJ85" i="9"/>
  <c r="CI85" i="9"/>
  <c r="CH85" i="9"/>
  <c r="CF85" i="9"/>
  <c r="CG85" i="9" s="1"/>
  <c r="CE85" i="9"/>
  <c r="CC85" i="9"/>
  <c r="CD85" i="9" s="1"/>
  <c r="CL85" i="9" s="1"/>
  <c r="CQ85" i="9" s="1"/>
  <c r="CN85" i="9" s="1"/>
  <c r="CB85" i="9"/>
  <c r="CA85" i="9"/>
  <c r="CR84" i="9"/>
  <c r="CM84" i="9"/>
  <c r="CS84" i="9" s="1"/>
  <c r="CK84" i="9"/>
  <c r="CJ84" i="9"/>
  <c r="CI84" i="9"/>
  <c r="CH84" i="9"/>
  <c r="CF84" i="9"/>
  <c r="CG84" i="9" s="1"/>
  <c r="CE84" i="9"/>
  <c r="CC84" i="9"/>
  <c r="CD84" i="9" s="1"/>
  <c r="CB84" i="9"/>
  <c r="CA84" i="9"/>
  <c r="CR83" i="9"/>
  <c r="CM83" i="9"/>
  <c r="CS83" i="9" s="1"/>
  <c r="CK83" i="9"/>
  <c r="CJ83" i="9"/>
  <c r="CI83" i="9"/>
  <c r="CH83" i="9"/>
  <c r="CF83" i="9"/>
  <c r="CG83" i="9" s="1"/>
  <c r="CE83" i="9"/>
  <c r="CC83" i="9"/>
  <c r="CD83" i="9" s="1"/>
  <c r="CB83" i="9"/>
  <c r="CA83" i="9"/>
  <c r="CR82" i="9"/>
  <c r="CM82" i="9"/>
  <c r="CK82" i="9"/>
  <c r="CJ82" i="9"/>
  <c r="CI82" i="9"/>
  <c r="CH82" i="9"/>
  <c r="CG82" i="9"/>
  <c r="CF82" i="9"/>
  <c r="CE82" i="9"/>
  <c r="CT82" i="9" s="1"/>
  <c r="CC82" i="9"/>
  <c r="CD82" i="9" s="1"/>
  <c r="CL82" i="9" s="1"/>
  <c r="CQ82" i="9" s="1"/>
  <c r="CN82" i="9" s="1"/>
  <c r="CB82" i="9"/>
  <c r="CA82" i="9"/>
  <c r="CR81" i="9"/>
  <c r="CM81" i="9"/>
  <c r="CS81" i="9" s="1"/>
  <c r="CK81" i="9"/>
  <c r="CJ81" i="9"/>
  <c r="CI81" i="9"/>
  <c r="CH81" i="9"/>
  <c r="CF81" i="9"/>
  <c r="CE81" i="9"/>
  <c r="CD81" i="9"/>
  <c r="CC81" i="9"/>
  <c r="CB81" i="9"/>
  <c r="CA81" i="9"/>
  <c r="CR80" i="9"/>
  <c r="CM80" i="9"/>
  <c r="CK80" i="9"/>
  <c r="CJ80" i="9"/>
  <c r="CI80" i="9"/>
  <c r="CH80" i="9"/>
  <c r="CF80" i="9"/>
  <c r="CG80" i="9" s="1"/>
  <c r="CE80" i="9"/>
  <c r="CC80" i="9"/>
  <c r="CD80" i="9" s="1"/>
  <c r="CB80" i="9"/>
  <c r="CA80" i="9"/>
  <c r="CR79" i="9"/>
  <c r="CM79" i="9"/>
  <c r="CK79" i="9"/>
  <c r="CJ79" i="9"/>
  <c r="CI79" i="9"/>
  <c r="CH79" i="9"/>
  <c r="CF79" i="9"/>
  <c r="CG79" i="9" s="1"/>
  <c r="CE79" i="9"/>
  <c r="CD79" i="9"/>
  <c r="CL79" i="9" s="1"/>
  <c r="CQ79" i="9" s="1"/>
  <c r="CN79" i="9" s="1"/>
  <c r="CC79" i="9"/>
  <c r="CB79" i="9"/>
  <c r="CA79" i="9"/>
  <c r="CR78" i="9"/>
  <c r="CM78" i="9"/>
  <c r="CK78" i="9"/>
  <c r="CJ78" i="9"/>
  <c r="CI78" i="9"/>
  <c r="CH78" i="9"/>
  <c r="CF78" i="9"/>
  <c r="CE78" i="9"/>
  <c r="CT78" i="9" s="1"/>
  <c r="CC78" i="9"/>
  <c r="CD78" i="9" s="1"/>
  <c r="CB78" i="9"/>
  <c r="CA78" i="9"/>
  <c r="CR77" i="9"/>
  <c r="CM77" i="9"/>
  <c r="CK77" i="9"/>
  <c r="CJ77" i="9"/>
  <c r="CI77" i="9"/>
  <c r="CH77" i="9"/>
  <c r="CF77" i="9"/>
  <c r="CE77" i="9"/>
  <c r="CD77" i="9"/>
  <c r="CC77" i="9"/>
  <c r="CB77" i="9"/>
  <c r="CA77" i="9"/>
  <c r="CR76" i="9"/>
  <c r="CM76" i="9"/>
  <c r="CK76" i="9"/>
  <c r="CJ76" i="9"/>
  <c r="CI76" i="9"/>
  <c r="CH76" i="9"/>
  <c r="CF76" i="9"/>
  <c r="CE76" i="9"/>
  <c r="CD76" i="9"/>
  <c r="CC76" i="9"/>
  <c r="CB76" i="9"/>
  <c r="CA76" i="9"/>
  <c r="CR75" i="9"/>
  <c r="CM75" i="9"/>
  <c r="CK75" i="9"/>
  <c r="CJ75" i="9"/>
  <c r="CI75" i="9"/>
  <c r="CH75" i="9"/>
  <c r="CF75" i="9"/>
  <c r="CE75" i="9"/>
  <c r="CT75" i="9" s="1"/>
  <c r="CC75" i="9"/>
  <c r="CD75" i="9" s="1"/>
  <c r="CB75" i="9"/>
  <c r="CA75" i="9"/>
  <c r="CR74" i="9"/>
  <c r="CM74" i="9"/>
  <c r="CK74" i="9"/>
  <c r="CJ74" i="9"/>
  <c r="CI74" i="9"/>
  <c r="CH74" i="9"/>
  <c r="CF74" i="9"/>
  <c r="CE74" i="9"/>
  <c r="CC74" i="9"/>
  <c r="CD74" i="9" s="1"/>
  <c r="CB74" i="9"/>
  <c r="CA74" i="9"/>
  <c r="CR73" i="9"/>
  <c r="CM73" i="9"/>
  <c r="CS73" i="9" s="1"/>
  <c r="CK73" i="9"/>
  <c r="CJ73" i="9"/>
  <c r="CI73" i="9"/>
  <c r="CH73" i="9"/>
  <c r="CF73" i="9"/>
  <c r="CE73" i="9"/>
  <c r="CT73" i="9" s="1"/>
  <c r="CC73" i="9"/>
  <c r="CD73" i="9" s="1"/>
  <c r="CB73" i="9"/>
  <c r="CA73" i="9"/>
  <c r="CR72" i="9"/>
  <c r="CM72" i="9"/>
  <c r="CK72" i="9"/>
  <c r="CJ72" i="9"/>
  <c r="CI72" i="9"/>
  <c r="CH72" i="9"/>
  <c r="CF72" i="9"/>
  <c r="CE72" i="9"/>
  <c r="CC72" i="9"/>
  <c r="CD72" i="9" s="1"/>
  <c r="CB72" i="9"/>
  <c r="CA72" i="9"/>
  <c r="CR71" i="9"/>
  <c r="CM71" i="9"/>
  <c r="CS71" i="9" s="1"/>
  <c r="CK71" i="9"/>
  <c r="CJ71" i="9"/>
  <c r="CI71" i="9"/>
  <c r="CH71" i="9"/>
  <c r="CF71" i="9"/>
  <c r="CE71" i="9"/>
  <c r="CT71" i="9" s="1"/>
  <c r="CC71" i="9"/>
  <c r="CD71" i="9" s="1"/>
  <c r="CB71" i="9"/>
  <c r="CA71" i="9"/>
  <c r="CR70" i="9"/>
  <c r="CM70" i="9"/>
  <c r="CK70" i="9"/>
  <c r="CJ70" i="9"/>
  <c r="CI70" i="9"/>
  <c r="CH70" i="9"/>
  <c r="CF70" i="9"/>
  <c r="CE70" i="9"/>
  <c r="CC70" i="9"/>
  <c r="CD70" i="9" s="1"/>
  <c r="CB70" i="9"/>
  <c r="CA70" i="9"/>
  <c r="CR69" i="9"/>
  <c r="CM69" i="9"/>
  <c r="CS69" i="9" s="1"/>
  <c r="CK69" i="9"/>
  <c r="CJ69" i="9"/>
  <c r="CI69" i="9"/>
  <c r="CH69" i="9"/>
  <c r="CF69" i="9"/>
  <c r="CE69" i="9"/>
  <c r="CT69" i="9" s="1"/>
  <c r="CC69" i="9"/>
  <c r="CD69" i="9" s="1"/>
  <c r="CB69" i="9"/>
  <c r="CA69" i="9"/>
  <c r="CR68" i="9"/>
  <c r="CM68" i="9"/>
  <c r="CK68" i="9"/>
  <c r="CJ68" i="9"/>
  <c r="CI68" i="9"/>
  <c r="CH68" i="9"/>
  <c r="CF68" i="9"/>
  <c r="CE68" i="9"/>
  <c r="CC68" i="9"/>
  <c r="CD68" i="9" s="1"/>
  <c r="CB68" i="9"/>
  <c r="CA68" i="9"/>
  <c r="CR67" i="9"/>
  <c r="CM67" i="9"/>
  <c r="CS67" i="9" s="1"/>
  <c r="CK67" i="9"/>
  <c r="CJ67" i="9"/>
  <c r="CI67" i="9"/>
  <c r="CH67" i="9"/>
  <c r="CF67" i="9"/>
  <c r="CE67" i="9"/>
  <c r="CT67" i="9" s="1"/>
  <c r="CC67" i="9"/>
  <c r="CD67" i="9" s="1"/>
  <c r="CB67" i="9"/>
  <c r="CA67" i="9"/>
  <c r="CR66" i="9"/>
  <c r="CM66" i="9"/>
  <c r="CK66" i="9"/>
  <c r="CJ66" i="9"/>
  <c r="CI66" i="9"/>
  <c r="CH66" i="9"/>
  <c r="CF66" i="9"/>
  <c r="CE66" i="9"/>
  <c r="CC66" i="9"/>
  <c r="CD66" i="9" s="1"/>
  <c r="CB66" i="9"/>
  <c r="CA66" i="9"/>
  <c r="CR65" i="9"/>
  <c r="CM65" i="9"/>
  <c r="CS65" i="9" s="1"/>
  <c r="CK65" i="9"/>
  <c r="CJ65" i="9"/>
  <c r="CI65" i="9"/>
  <c r="CH65" i="9"/>
  <c r="CF65" i="9"/>
  <c r="CE65" i="9"/>
  <c r="CT65" i="9" s="1"/>
  <c r="CC65" i="9"/>
  <c r="CD65" i="9" s="1"/>
  <c r="CB65" i="9"/>
  <c r="CA65" i="9"/>
  <c r="CR64" i="9"/>
  <c r="CM64" i="9"/>
  <c r="CK64" i="9"/>
  <c r="CJ64" i="9"/>
  <c r="CI64" i="9"/>
  <c r="CH64" i="9"/>
  <c r="CF64" i="9"/>
  <c r="CE64" i="9"/>
  <c r="CC64" i="9"/>
  <c r="CD64" i="9" s="1"/>
  <c r="CB64" i="9"/>
  <c r="CA64" i="9"/>
  <c r="CR63" i="9"/>
  <c r="CM63" i="9"/>
  <c r="CS63" i="9" s="1"/>
  <c r="CK63" i="9"/>
  <c r="CJ63" i="9"/>
  <c r="CI63" i="9"/>
  <c r="CH63" i="9"/>
  <c r="CF63" i="9"/>
  <c r="CE63" i="9"/>
  <c r="CT63" i="9" s="1"/>
  <c r="CC63" i="9"/>
  <c r="CD63" i="9" s="1"/>
  <c r="CB63" i="9"/>
  <c r="CA63" i="9"/>
  <c r="CR62" i="9"/>
  <c r="CM62" i="9"/>
  <c r="CK62" i="9"/>
  <c r="CJ62" i="9"/>
  <c r="CI62" i="9"/>
  <c r="CH62" i="9"/>
  <c r="CF62" i="9"/>
  <c r="CE62" i="9"/>
  <c r="CT62" i="9" s="1"/>
  <c r="CC62" i="9"/>
  <c r="CD62" i="9" s="1"/>
  <c r="CB62" i="9"/>
  <c r="CA62" i="9"/>
  <c r="CR61" i="9"/>
  <c r="CM61" i="9"/>
  <c r="CS61" i="9" s="1"/>
  <c r="CK61" i="9"/>
  <c r="CJ61" i="9"/>
  <c r="CI61" i="9"/>
  <c r="CH61" i="9"/>
  <c r="CF61" i="9"/>
  <c r="CG61" i="9" s="1"/>
  <c r="CE61" i="9"/>
  <c r="CC61" i="9"/>
  <c r="CD61" i="9" s="1"/>
  <c r="CL61" i="9" s="1"/>
  <c r="CQ61" i="9" s="1"/>
  <c r="CB61" i="9"/>
  <c r="CA61" i="9"/>
  <c r="CR60" i="9"/>
  <c r="CM60" i="9"/>
  <c r="CK60" i="9"/>
  <c r="CJ60" i="9"/>
  <c r="CI60" i="9"/>
  <c r="CH60" i="9"/>
  <c r="CF60" i="9"/>
  <c r="CG60" i="9" s="1"/>
  <c r="CE60" i="9"/>
  <c r="CC60" i="9"/>
  <c r="CD60" i="9" s="1"/>
  <c r="CL60" i="9" s="1"/>
  <c r="CQ60" i="9" s="1"/>
  <c r="CN60" i="9" s="1"/>
  <c r="CB60" i="9"/>
  <c r="CA60" i="9"/>
  <c r="CR59" i="9"/>
  <c r="CM59" i="9"/>
  <c r="CK59" i="9"/>
  <c r="CJ59" i="9"/>
  <c r="CI59" i="9"/>
  <c r="CH59" i="9"/>
  <c r="CF59" i="9"/>
  <c r="CG59" i="9" s="1"/>
  <c r="CE59" i="9"/>
  <c r="CC59" i="9"/>
  <c r="CD59" i="9" s="1"/>
  <c r="CL59" i="9" s="1"/>
  <c r="CQ59" i="9" s="1"/>
  <c r="CN59" i="9" s="1"/>
  <c r="CB59" i="9"/>
  <c r="CA59" i="9"/>
  <c r="CR58" i="9"/>
  <c r="CM58" i="9"/>
  <c r="CS58" i="9" s="1"/>
  <c r="CK58" i="9"/>
  <c r="CJ58" i="9"/>
  <c r="CI58" i="9"/>
  <c r="CH58" i="9"/>
  <c r="CF58" i="9"/>
  <c r="CG58" i="9" s="1"/>
  <c r="CE58" i="9"/>
  <c r="CC58" i="9"/>
  <c r="CD58" i="9" s="1"/>
  <c r="CL58" i="9" s="1"/>
  <c r="CQ58" i="9" s="1"/>
  <c r="CN58" i="9" s="1"/>
  <c r="CB58" i="9"/>
  <c r="CA58" i="9"/>
  <c r="CR57" i="9"/>
  <c r="CM57" i="9"/>
  <c r="CK57" i="9"/>
  <c r="CJ57" i="9"/>
  <c r="CI57" i="9"/>
  <c r="CH57" i="9"/>
  <c r="CG57" i="9"/>
  <c r="CF57" i="9"/>
  <c r="CE57" i="9"/>
  <c r="CT57" i="9" s="1"/>
  <c r="CC57" i="9"/>
  <c r="CD57" i="9" s="1"/>
  <c r="CB57" i="9"/>
  <c r="CA57" i="9"/>
  <c r="CR56" i="9"/>
  <c r="CM56" i="9"/>
  <c r="CK56" i="9"/>
  <c r="CJ56" i="9"/>
  <c r="CI56" i="9"/>
  <c r="CH56" i="9"/>
  <c r="CG56" i="9"/>
  <c r="CF56" i="9"/>
  <c r="CE56" i="9"/>
  <c r="CT56" i="9" s="1"/>
  <c r="CC56" i="9"/>
  <c r="CD56" i="9" s="1"/>
  <c r="CB56" i="9"/>
  <c r="CA56" i="9"/>
  <c r="CR55" i="9"/>
  <c r="CM55" i="9"/>
  <c r="CK55" i="9"/>
  <c r="CJ55" i="9"/>
  <c r="CI55" i="9"/>
  <c r="CH55" i="9"/>
  <c r="CG55" i="9"/>
  <c r="CF55" i="9"/>
  <c r="CE55" i="9"/>
  <c r="CT55" i="9" s="1"/>
  <c r="CC55" i="9"/>
  <c r="CD55" i="9" s="1"/>
  <c r="CB55" i="9"/>
  <c r="CA55" i="9"/>
  <c r="CR54" i="9"/>
  <c r="CM54" i="9"/>
  <c r="CK54" i="9"/>
  <c r="CJ54" i="9"/>
  <c r="CI54" i="9"/>
  <c r="CH54" i="9"/>
  <c r="CG54" i="9"/>
  <c r="CF54" i="9"/>
  <c r="CE54" i="9"/>
  <c r="CT54" i="9" s="1"/>
  <c r="CC54" i="9"/>
  <c r="CD54" i="9" s="1"/>
  <c r="CB54" i="9"/>
  <c r="CA54" i="9"/>
  <c r="CR53" i="9"/>
  <c r="CM53" i="9"/>
  <c r="CS53" i="9" s="1"/>
  <c r="CK53" i="9"/>
  <c r="CJ53" i="9"/>
  <c r="CI53" i="9"/>
  <c r="CH53" i="9"/>
  <c r="CF53" i="9"/>
  <c r="CG53" i="9" s="1"/>
  <c r="CE53" i="9"/>
  <c r="CC53" i="9"/>
  <c r="CD53" i="9" s="1"/>
  <c r="CB53" i="9"/>
  <c r="CA53" i="9"/>
  <c r="CR52" i="9"/>
  <c r="CM52" i="9"/>
  <c r="CK52" i="9"/>
  <c r="CJ52" i="9"/>
  <c r="CI52" i="9"/>
  <c r="CH52" i="9"/>
  <c r="CF52" i="9"/>
  <c r="CG52" i="9" s="1"/>
  <c r="CE52" i="9"/>
  <c r="CC52" i="9"/>
  <c r="CD52" i="9" s="1"/>
  <c r="CL52" i="9" s="1"/>
  <c r="CQ52" i="9" s="1"/>
  <c r="CN52" i="9" s="1"/>
  <c r="CB52" i="9"/>
  <c r="CA52" i="9"/>
  <c r="CR51" i="9"/>
  <c r="CM51" i="9"/>
  <c r="CS51" i="9" s="1"/>
  <c r="CK51" i="9"/>
  <c r="CJ51" i="9"/>
  <c r="CI51" i="9"/>
  <c r="CH51" i="9"/>
  <c r="CF51" i="9"/>
  <c r="CG51" i="9" s="1"/>
  <c r="CE51" i="9"/>
  <c r="CC51" i="9"/>
  <c r="CD51" i="9" s="1"/>
  <c r="CB51" i="9"/>
  <c r="CA51" i="9"/>
  <c r="CR50" i="9"/>
  <c r="CM50" i="9"/>
  <c r="CK50" i="9"/>
  <c r="CJ50" i="9"/>
  <c r="CI50" i="9"/>
  <c r="CH50" i="9"/>
  <c r="CF50" i="9"/>
  <c r="CG50" i="9" s="1"/>
  <c r="CE50" i="9"/>
  <c r="CC50" i="9"/>
  <c r="CD50" i="9" s="1"/>
  <c r="CL50" i="9" s="1"/>
  <c r="CQ50" i="9" s="1"/>
  <c r="CN50" i="9" s="1"/>
  <c r="CB50" i="9"/>
  <c r="CA50" i="9"/>
  <c r="CR49" i="9"/>
  <c r="CM49" i="9"/>
  <c r="CK49" i="9"/>
  <c r="CJ49" i="9"/>
  <c r="CI49" i="9"/>
  <c r="CH49" i="9"/>
  <c r="CF49" i="9"/>
  <c r="CE49" i="9"/>
  <c r="CT49" i="9" s="1"/>
  <c r="CC49" i="9"/>
  <c r="CD49" i="9" s="1"/>
  <c r="CB49" i="9"/>
  <c r="CA49" i="9"/>
  <c r="CR48" i="9"/>
  <c r="CM48" i="9"/>
  <c r="CK48" i="9"/>
  <c r="CJ48" i="9"/>
  <c r="CI48" i="9"/>
  <c r="CH48" i="9"/>
  <c r="CF48" i="9"/>
  <c r="CE48" i="9"/>
  <c r="CT48" i="9" s="1"/>
  <c r="CC48" i="9"/>
  <c r="CD48" i="9" s="1"/>
  <c r="CB48" i="9"/>
  <c r="CA48" i="9"/>
  <c r="CR47" i="9"/>
  <c r="CM47" i="9"/>
  <c r="CK47" i="9"/>
  <c r="CJ47" i="9"/>
  <c r="CI47" i="9"/>
  <c r="CH47" i="9"/>
  <c r="CF47" i="9"/>
  <c r="CE47" i="9"/>
  <c r="CT47" i="9" s="1"/>
  <c r="CC47" i="9"/>
  <c r="CD47" i="9" s="1"/>
  <c r="CB47" i="9"/>
  <c r="CA47" i="9"/>
  <c r="CR46" i="9"/>
  <c r="CM46" i="9"/>
  <c r="CK46" i="9"/>
  <c r="CJ46" i="9"/>
  <c r="CI46" i="9"/>
  <c r="CH46" i="9"/>
  <c r="CF46" i="9"/>
  <c r="CE46" i="9"/>
  <c r="CT46" i="9" s="1"/>
  <c r="CC46" i="9"/>
  <c r="CD46" i="9" s="1"/>
  <c r="CB46" i="9"/>
  <c r="CA46" i="9"/>
  <c r="CR45" i="9"/>
  <c r="CM45" i="9"/>
  <c r="CS45" i="9" s="1"/>
  <c r="CK45" i="9"/>
  <c r="CJ45" i="9"/>
  <c r="CI45" i="9"/>
  <c r="CH45" i="9"/>
  <c r="CF45" i="9"/>
  <c r="CG45" i="9" s="1"/>
  <c r="CE45" i="9"/>
  <c r="CC45" i="9"/>
  <c r="CD45" i="9" s="1"/>
  <c r="CB45" i="9"/>
  <c r="CA45" i="9"/>
  <c r="CR44" i="9"/>
  <c r="CM44" i="9"/>
  <c r="CS44" i="9" s="1"/>
  <c r="CK44" i="9"/>
  <c r="CJ44" i="9"/>
  <c r="CI44" i="9"/>
  <c r="CH44" i="9"/>
  <c r="CF44" i="9"/>
  <c r="CG44" i="9" s="1"/>
  <c r="CE44" i="9"/>
  <c r="CC44" i="9"/>
  <c r="CD44" i="9" s="1"/>
  <c r="CB44" i="9"/>
  <c r="CA44" i="9"/>
  <c r="CR43" i="9"/>
  <c r="CM43" i="9"/>
  <c r="CK43" i="9"/>
  <c r="CJ43" i="9"/>
  <c r="CI43" i="9"/>
  <c r="CH43" i="9"/>
  <c r="CF43" i="9"/>
  <c r="CG43" i="9" s="1"/>
  <c r="CE43" i="9"/>
  <c r="CC43" i="9"/>
  <c r="CD43" i="9" s="1"/>
  <c r="CB43" i="9"/>
  <c r="CA43" i="9"/>
  <c r="CR42" i="9"/>
  <c r="CM42" i="9"/>
  <c r="CS42" i="9" s="1"/>
  <c r="CK42" i="9"/>
  <c r="CJ42" i="9"/>
  <c r="CI42" i="9"/>
  <c r="CH42" i="9"/>
  <c r="CF42" i="9"/>
  <c r="CG42" i="9" s="1"/>
  <c r="CE42" i="9"/>
  <c r="CC42" i="9"/>
  <c r="CD42" i="9" s="1"/>
  <c r="CL42" i="9" s="1"/>
  <c r="CQ42" i="9" s="1"/>
  <c r="CN42" i="9" s="1"/>
  <c r="CB42" i="9"/>
  <c r="CA42" i="9"/>
  <c r="CR41" i="9"/>
  <c r="CM41" i="9"/>
  <c r="CS41" i="9" s="1"/>
  <c r="CK41" i="9"/>
  <c r="CJ41" i="9"/>
  <c r="CI41" i="9"/>
  <c r="CH41" i="9"/>
  <c r="CF41" i="9"/>
  <c r="CG41" i="9" s="1"/>
  <c r="CE41" i="9"/>
  <c r="CC41" i="9"/>
  <c r="CD41" i="9" s="1"/>
  <c r="CB41" i="9"/>
  <c r="CA41" i="9"/>
  <c r="CR40" i="9"/>
  <c r="CM40" i="9"/>
  <c r="CS40" i="9" s="1"/>
  <c r="CK40" i="9"/>
  <c r="CJ40" i="9"/>
  <c r="CI40" i="9"/>
  <c r="CH40" i="9"/>
  <c r="CF40" i="9"/>
  <c r="CG40" i="9" s="1"/>
  <c r="CE40" i="9"/>
  <c r="CC40" i="9"/>
  <c r="CD40" i="9" s="1"/>
  <c r="CB40" i="9"/>
  <c r="CA40" i="9"/>
  <c r="CR39" i="9"/>
  <c r="CM39" i="9"/>
  <c r="CS39" i="9" s="1"/>
  <c r="CK39" i="9"/>
  <c r="CJ39" i="9"/>
  <c r="CI39" i="9"/>
  <c r="CH39" i="9"/>
  <c r="CF39" i="9"/>
  <c r="CG39" i="9" s="1"/>
  <c r="CE39" i="9"/>
  <c r="CC39" i="9"/>
  <c r="CD39" i="9" s="1"/>
  <c r="CB39" i="9"/>
  <c r="CA39" i="9"/>
  <c r="CR38" i="9"/>
  <c r="CM38" i="9"/>
  <c r="CS38" i="9" s="1"/>
  <c r="CK38" i="9"/>
  <c r="CJ38" i="9"/>
  <c r="CI38" i="9"/>
  <c r="CH38" i="9"/>
  <c r="CF38" i="9"/>
  <c r="CG38" i="9" s="1"/>
  <c r="CE38" i="9"/>
  <c r="CC38" i="9"/>
  <c r="CD38" i="9" s="1"/>
  <c r="CL38" i="9" s="1"/>
  <c r="CQ38" i="9" s="1"/>
  <c r="CN38" i="9" s="1"/>
  <c r="CB38" i="9"/>
  <c r="CA38" i="9"/>
  <c r="CR37" i="9"/>
  <c r="CM37" i="9"/>
  <c r="CK37" i="9"/>
  <c r="CJ37" i="9"/>
  <c r="CI37" i="9"/>
  <c r="CH37" i="9"/>
  <c r="CF37" i="9"/>
  <c r="CG37" i="9" s="1"/>
  <c r="CE37" i="9"/>
  <c r="CC37" i="9"/>
  <c r="CD37" i="9" s="1"/>
  <c r="CB37" i="9"/>
  <c r="CA37" i="9"/>
  <c r="CR36" i="9"/>
  <c r="CM36" i="9"/>
  <c r="CS36" i="9" s="1"/>
  <c r="CK36" i="9"/>
  <c r="CJ36" i="9"/>
  <c r="CI36" i="9"/>
  <c r="CH36" i="9"/>
  <c r="CF36" i="9"/>
  <c r="CG36" i="9" s="1"/>
  <c r="CE36" i="9"/>
  <c r="CC36" i="9"/>
  <c r="CD36" i="9" s="1"/>
  <c r="CB36" i="9"/>
  <c r="CA36" i="9"/>
  <c r="CR35" i="9"/>
  <c r="CM35" i="9"/>
  <c r="CS35" i="9" s="1"/>
  <c r="CK35" i="9"/>
  <c r="CJ35" i="9"/>
  <c r="CI35" i="9"/>
  <c r="CH35" i="9"/>
  <c r="CF35" i="9"/>
  <c r="CG35" i="9" s="1"/>
  <c r="CE35" i="9"/>
  <c r="CC35" i="9"/>
  <c r="CD35" i="9" s="1"/>
  <c r="CB35" i="9"/>
  <c r="CA35" i="9"/>
  <c r="CR34" i="9"/>
  <c r="CM34" i="9"/>
  <c r="CS34" i="9" s="1"/>
  <c r="CK34" i="9"/>
  <c r="CJ34" i="9"/>
  <c r="CI34" i="9"/>
  <c r="CH34" i="9"/>
  <c r="CF34" i="9"/>
  <c r="CG34" i="9" s="1"/>
  <c r="CE34" i="9"/>
  <c r="CC34" i="9"/>
  <c r="CD34" i="9" s="1"/>
  <c r="CL34" i="9" s="1"/>
  <c r="CQ34" i="9" s="1"/>
  <c r="CN34" i="9" s="1"/>
  <c r="CB34" i="9"/>
  <c r="CA34" i="9"/>
  <c r="CR33" i="9"/>
  <c r="CM33" i="9"/>
  <c r="CK33" i="9"/>
  <c r="CJ33" i="9"/>
  <c r="CI33" i="9"/>
  <c r="CH33" i="9"/>
  <c r="CF33" i="9"/>
  <c r="CG33" i="9" s="1"/>
  <c r="CE33" i="9"/>
  <c r="CC33" i="9"/>
  <c r="CD33" i="9" s="1"/>
  <c r="CB33" i="9"/>
  <c r="CA33" i="9"/>
  <c r="CR32" i="9"/>
  <c r="CM32" i="9"/>
  <c r="CK32" i="9"/>
  <c r="CJ32" i="9"/>
  <c r="CI32" i="9"/>
  <c r="CH32" i="9"/>
  <c r="CF32" i="9"/>
  <c r="CG32" i="9" s="1"/>
  <c r="CE32" i="9"/>
  <c r="CC32" i="9"/>
  <c r="CD32" i="9" s="1"/>
  <c r="CB32" i="9"/>
  <c r="CA32" i="9"/>
  <c r="CR31" i="9"/>
  <c r="CM31" i="9"/>
  <c r="CK31" i="9"/>
  <c r="CJ31" i="9"/>
  <c r="CI31" i="9"/>
  <c r="CH31" i="9"/>
  <c r="CF31" i="9"/>
  <c r="CG31" i="9" s="1"/>
  <c r="CE31" i="9"/>
  <c r="CC31" i="9"/>
  <c r="CD31" i="9" s="1"/>
  <c r="CB31" i="9"/>
  <c r="CA31" i="9"/>
  <c r="CR30" i="9"/>
  <c r="CM30" i="9"/>
  <c r="CK30" i="9"/>
  <c r="CJ30" i="9"/>
  <c r="CI30" i="9"/>
  <c r="CH30" i="9"/>
  <c r="CF30" i="9"/>
  <c r="CG30" i="9" s="1"/>
  <c r="CE30" i="9"/>
  <c r="CC30" i="9"/>
  <c r="CD30" i="9" s="1"/>
  <c r="CL30" i="9" s="1"/>
  <c r="CQ30" i="9" s="1"/>
  <c r="CN30" i="9" s="1"/>
  <c r="CB30" i="9"/>
  <c r="CA30" i="9"/>
  <c r="CR29" i="9"/>
  <c r="CM29" i="9"/>
  <c r="CS29" i="9" s="1"/>
  <c r="CK29" i="9"/>
  <c r="CJ29" i="9"/>
  <c r="CI29" i="9"/>
  <c r="CH29" i="9"/>
  <c r="CF29" i="9"/>
  <c r="CG29" i="9" s="1"/>
  <c r="CE29" i="9"/>
  <c r="CC29" i="9"/>
  <c r="CD29" i="9" s="1"/>
  <c r="CB29" i="9"/>
  <c r="CA29" i="9"/>
  <c r="CR28" i="9"/>
  <c r="CM28" i="9"/>
  <c r="CS28" i="9" s="1"/>
  <c r="CK28" i="9"/>
  <c r="CJ28" i="9"/>
  <c r="CI28" i="9"/>
  <c r="CH28" i="9"/>
  <c r="CF28" i="9"/>
  <c r="CG28" i="9" s="1"/>
  <c r="CE28" i="9"/>
  <c r="CC28" i="9"/>
  <c r="CD28" i="9" s="1"/>
  <c r="CB28" i="9"/>
  <c r="CA28" i="9"/>
  <c r="CR27" i="9"/>
  <c r="CM27" i="9"/>
  <c r="CS27" i="9" s="1"/>
  <c r="CK27" i="9"/>
  <c r="CJ27" i="9"/>
  <c r="CI27" i="9"/>
  <c r="CH27" i="9"/>
  <c r="CF27" i="9"/>
  <c r="CG27" i="9" s="1"/>
  <c r="CE27" i="9"/>
  <c r="CC27" i="9"/>
  <c r="CD27" i="9" s="1"/>
  <c r="CB27" i="9"/>
  <c r="CA27" i="9"/>
  <c r="CR26" i="9"/>
  <c r="CM26" i="9"/>
  <c r="CS26" i="9" s="1"/>
  <c r="CK26" i="9"/>
  <c r="CJ26" i="9"/>
  <c r="CI26" i="9"/>
  <c r="CH26" i="9"/>
  <c r="CF26" i="9"/>
  <c r="CG26" i="9" s="1"/>
  <c r="CE26" i="9"/>
  <c r="CC26" i="9"/>
  <c r="CD26" i="9" s="1"/>
  <c r="CB26" i="9"/>
  <c r="CA26" i="9"/>
  <c r="CR25" i="9"/>
  <c r="CM25" i="9"/>
  <c r="CK25" i="9"/>
  <c r="CJ25" i="9"/>
  <c r="CI25" i="9"/>
  <c r="CH25" i="9"/>
  <c r="CF25" i="9"/>
  <c r="CG25" i="9" s="1"/>
  <c r="CE25" i="9"/>
  <c r="CC25" i="9"/>
  <c r="CD25" i="9" s="1"/>
  <c r="CB25" i="9"/>
  <c r="CA25" i="9"/>
  <c r="CR24" i="9"/>
  <c r="CM24" i="9"/>
  <c r="CS24" i="9" s="1"/>
  <c r="CK24" i="9"/>
  <c r="CJ24" i="9"/>
  <c r="CI24" i="9"/>
  <c r="CH24" i="9"/>
  <c r="CF24" i="9"/>
  <c r="CG24" i="9" s="1"/>
  <c r="CE24" i="9"/>
  <c r="CC24" i="9"/>
  <c r="CD24" i="9" s="1"/>
  <c r="CB24" i="9"/>
  <c r="CA24" i="9"/>
  <c r="CR23" i="9"/>
  <c r="CM23" i="9"/>
  <c r="CS23" i="9" s="1"/>
  <c r="CK23" i="9"/>
  <c r="CJ23" i="9"/>
  <c r="CI23" i="9"/>
  <c r="CH23" i="9"/>
  <c r="CF23" i="9"/>
  <c r="CG23" i="9" s="1"/>
  <c r="CE23" i="9"/>
  <c r="CC23" i="9"/>
  <c r="CD23" i="9" s="1"/>
  <c r="CB23" i="9"/>
  <c r="CA23" i="9"/>
  <c r="CR22" i="9"/>
  <c r="CM22" i="9"/>
  <c r="CS22" i="9" s="1"/>
  <c r="CK22" i="9"/>
  <c r="CJ22" i="9"/>
  <c r="CI22" i="9"/>
  <c r="CH22" i="9"/>
  <c r="CF22" i="9"/>
  <c r="CG22" i="9" s="1"/>
  <c r="CE22" i="9"/>
  <c r="CC22" i="9"/>
  <c r="CD22" i="9" s="1"/>
  <c r="CB22" i="9"/>
  <c r="CA22" i="9"/>
  <c r="CR21" i="9"/>
  <c r="CM21" i="9"/>
  <c r="CS21" i="9" s="1"/>
  <c r="CK21" i="9"/>
  <c r="CJ21" i="9"/>
  <c r="CI21" i="9"/>
  <c r="CH21" i="9"/>
  <c r="CF21" i="9"/>
  <c r="CG21" i="9" s="1"/>
  <c r="CE21" i="9"/>
  <c r="CC21" i="9"/>
  <c r="CD21" i="9" s="1"/>
  <c r="CB21" i="9"/>
  <c r="CA21" i="9"/>
  <c r="CR20" i="9"/>
  <c r="CM20" i="9"/>
  <c r="CK20" i="9"/>
  <c r="CJ20" i="9"/>
  <c r="CI20" i="9"/>
  <c r="CH20" i="9"/>
  <c r="CF20" i="9"/>
  <c r="CG20" i="9" s="1"/>
  <c r="CE20" i="9"/>
  <c r="CC20" i="9"/>
  <c r="CD20" i="9" s="1"/>
  <c r="CL20" i="9" s="1"/>
  <c r="CQ20" i="9" s="1"/>
  <c r="CN20" i="9" s="1"/>
  <c r="CB20" i="9"/>
  <c r="CA20" i="9"/>
  <c r="CR19" i="9"/>
  <c r="CM19" i="9"/>
  <c r="CS19" i="9" s="1"/>
  <c r="CK19" i="9"/>
  <c r="CJ19" i="9"/>
  <c r="CI19" i="9"/>
  <c r="CH19" i="9"/>
  <c r="CF19" i="9"/>
  <c r="CG19" i="9" s="1"/>
  <c r="CE19" i="9"/>
  <c r="CC19" i="9"/>
  <c r="CD19" i="9" s="1"/>
  <c r="CB19" i="9"/>
  <c r="CA19" i="9"/>
  <c r="CR18" i="9"/>
  <c r="CM18" i="9"/>
  <c r="CK18" i="9"/>
  <c r="CJ18" i="9"/>
  <c r="CI18" i="9"/>
  <c r="CH18" i="9"/>
  <c r="CF18" i="9"/>
  <c r="CG18" i="9" s="1"/>
  <c r="CE18" i="9"/>
  <c r="CC18" i="9"/>
  <c r="CD18" i="9" s="1"/>
  <c r="CL18" i="9" s="1"/>
  <c r="CQ18" i="9" s="1"/>
  <c r="CN18" i="9" s="1"/>
  <c r="CB18" i="9"/>
  <c r="CA18" i="9"/>
  <c r="CR17" i="9"/>
  <c r="CM17" i="9"/>
  <c r="CS17" i="9" s="1"/>
  <c r="CK17" i="9"/>
  <c r="CJ17" i="9"/>
  <c r="CI17" i="9"/>
  <c r="CH17" i="9"/>
  <c r="CG17" i="9"/>
  <c r="CF17" i="9"/>
  <c r="CE17" i="9"/>
  <c r="CT17" i="9" s="1"/>
  <c r="CC17" i="9"/>
  <c r="CD17" i="9" s="1"/>
  <c r="CB17" i="9"/>
  <c r="CL17" i="9" s="1"/>
  <c r="CQ17" i="9" s="1"/>
  <c r="CP17" i="9" s="1"/>
  <c r="CA17" i="9"/>
  <c r="CR16" i="9"/>
  <c r="CM16" i="9"/>
  <c r="CK16" i="9"/>
  <c r="CJ16" i="9"/>
  <c r="CI16" i="9"/>
  <c r="CH16" i="9"/>
  <c r="CG16" i="9"/>
  <c r="CF16" i="9"/>
  <c r="CE16" i="9"/>
  <c r="CT16" i="9" s="1"/>
  <c r="CC16" i="9"/>
  <c r="CD16" i="9" s="1"/>
  <c r="CB16" i="9"/>
  <c r="CL16" i="9" s="1"/>
  <c r="CQ16" i="9" s="1"/>
  <c r="CA16" i="9"/>
  <c r="CR15" i="9"/>
  <c r="CM15" i="9"/>
  <c r="CL15" i="9"/>
  <c r="CQ15" i="9" s="1"/>
  <c r="CO15" i="9" s="1"/>
  <c r="CK15" i="9"/>
  <c r="CJ15" i="9"/>
  <c r="CI15" i="9"/>
  <c r="CH15" i="9"/>
  <c r="CF15" i="9"/>
  <c r="CG15" i="9" s="1"/>
  <c r="CE15" i="9"/>
  <c r="CC15" i="9"/>
  <c r="CD15" i="9" s="1"/>
  <c r="CB15" i="9"/>
  <c r="CA15" i="9"/>
  <c r="CR14" i="9"/>
  <c r="CM14" i="9"/>
  <c r="CL14" i="9"/>
  <c r="CQ14" i="9" s="1"/>
  <c r="CN14" i="9" s="1"/>
  <c r="CK14" i="9"/>
  <c r="CJ14" i="9"/>
  <c r="CI14" i="9"/>
  <c r="CH14" i="9"/>
  <c r="CF14" i="9"/>
  <c r="CG14" i="9" s="1"/>
  <c r="CE14" i="9"/>
  <c r="CC14" i="9"/>
  <c r="CD14" i="9" s="1"/>
  <c r="CB14" i="9"/>
  <c r="CA14" i="9"/>
  <c r="CR13" i="9"/>
  <c r="CM13" i="9"/>
  <c r="CS13" i="9" s="1"/>
  <c r="CK13" i="9"/>
  <c r="CJ13" i="9"/>
  <c r="CI13" i="9"/>
  <c r="CH13" i="9"/>
  <c r="CF13" i="9"/>
  <c r="CE13" i="9"/>
  <c r="CG13" i="9" s="1"/>
  <c r="CC13" i="9"/>
  <c r="CD13" i="9" s="1"/>
  <c r="CB13" i="9"/>
  <c r="CL13" i="9" s="1"/>
  <c r="CQ13" i="9" s="1"/>
  <c r="CP13" i="9" s="1"/>
  <c r="CA13" i="9"/>
  <c r="CR12" i="9"/>
  <c r="CM12" i="9"/>
  <c r="CK12" i="9"/>
  <c r="CJ12" i="9"/>
  <c r="CI12" i="9"/>
  <c r="CH12" i="9"/>
  <c r="CF12" i="9"/>
  <c r="CE12" i="9"/>
  <c r="CT12" i="9" s="1"/>
  <c r="CC12" i="9"/>
  <c r="CD12" i="9" s="1"/>
  <c r="CB12" i="9"/>
  <c r="CL12" i="9" s="1"/>
  <c r="CQ12" i="9" s="1"/>
  <c r="CA12" i="9"/>
  <c r="CR11" i="9"/>
  <c r="CM11" i="9"/>
  <c r="CL11" i="9"/>
  <c r="CQ11" i="9" s="1"/>
  <c r="CO11" i="9" s="1"/>
  <c r="CK11" i="9"/>
  <c r="CJ11" i="9"/>
  <c r="CI11" i="9"/>
  <c r="CH11" i="9"/>
  <c r="CF11" i="9"/>
  <c r="CG11" i="9" s="1"/>
  <c r="CE11" i="9"/>
  <c r="CC11" i="9"/>
  <c r="CD11" i="9" s="1"/>
  <c r="CB11" i="9"/>
  <c r="CA11" i="9"/>
  <c r="CR10" i="9"/>
  <c r="CM10" i="9"/>
  <c r="CK10" i="9"/>
  <c r="CJ10" i="9"/>
  <c r="CI10" i="9"/>
  <c r="CH10" i="9"/>
  <c r="CF10" i="9"/>
  <c r="CG10" i="9" s="1"/>
  <c r="CE10" i="9"/>
  <c r="CC10" i="9"/>
  <c r="CD10" i="9" s="1"/>
  <c r="CL10" i="9" s="1"/>
  <c r="CQ10" i="9" s="1"/>
  <c r="CN10" i="9" s="1"/>
  <c r="CB10" i="9"/>
  <c r="CA10" i="9"/>
  <c r="CR9" i="9"/>
  <c r="CM9" i="9"/>
  <c r="CS9" i="9" s="1"/>
  <c r="CK9" i="9"/>
  <c r="CJ9" i="9"/>
  <c r="CI9" i="9"/>
  <c r="CH9" i="9"/>
  <c r="CF9" i="9"/>
  <c r="CG9" i="9" s="1"/>
  <c r="CE9" i="9"/>
  <c r="CC9" i="9"/>
  <c r="CD9" i="9" s="1"/>
  <c r="CB9" i="9"/>
  <c r="CA9" i="9"/>
  <c r="CR8" i="9"/>
  <c r="CK8" i="9"/>
  <c r="CJ8" i="9"/>
  <c r="CI8" i="9"/>
  <c r="CH8" i="9"/>
  <c r="CF8" i="9"/>
  <c r="CE8" i="9"/>
  <c r="CT8" i="9" s="1"/>
  <c r="CC8" i="9"/>
  <c r="CD8" i="9" s="1"/>
  <c r="CB8" i="9"/>
  <c r="CL8" i="9" s="1"/>
  <c r="CQ8" i="9" s="1"/>
  <c r="CN8" i="9" s="1"/>
  <c r="CA8" i="9"/>
  <c r="CR7" i="9"/>
  <c r="CM7" i="9"/>
  <c r="CK7" i="9"/>
  <c r="CJ7" i="9"/>
  <c r="CI7" i="9"/>
  <c r="CH7" i="9"/>
  <c r="CF7" i="9"/>
  <c r="CE7" i="9"/>
  <c r="CT7" i="9" s="1"/>
  <c r="CC7" i="9"/>
  <c r="CD7" i="9" s="1"/>
  <c r="CB7" i="9"/>
  <c r="CL7" i="9" s="1"/>
  <c r="CQ7" i="9" s="1"/>
  <c r="CA7" i="9"/>
  <c r="CR6" i="9"/>
  <c r="CK6" i="9"/>
  <c r="CJ6" i="9"/>
  <c r="CI6" i="9"/>
  <c r="CH6" i="9"/>
  <c r="CF6" i="9"/>
  <c r="CE6" i="9"/>
  <c r="CT6" i="9" s="1"/>
  <c r="CC6" i="9"/>
  <c r="CD6" i="9" s="1"/>
  <c r="CB6" i="9"/>
  <c r="CA6" i="9"/>
  <c r="CR5" i="9"/>
  <c r="CM5" i="9"/>
  <c r="CK5" i="9"/>
  <c r="CJ5" i="9"/>
  <c r="CI5" i="9"/>
  <c r="CH5" i="9"/>
  <c r="CF5" i="9"/>
  <c r="CE5" i="9"/>
  <c r="CC5" i="9"/>
  <c r="CB5" i="9"/>
  <c r="CA5" i="9"/>
  <c r="CR3" i="9"/>
  <c r="CR4" i="9" s="1"/>
  <c r="CQ3" i="9"/>
  <c r="CQ4" i="9" s="1"/>
  <c r="CM3" i="9"/>
  <c r="CM4" i="9" s="1"/>
  <c r="CK3" i="9"/>
  <c r="CP3" i="9" s="1"/>
  <c r="CP4" i="9" s="1"/>
  <c r="CJ3" i="9"/>
  <c r="CI3" i="9"/>
  <c r="CN3" i="9" s="1"/>
  <c r="CN4" i="9" s="1"/>
  <c r="CH3" i="9"/>
  <c r="CH4" i="9" s="1"/>
  <c r="CF3" i="9"/>
  <c r="CF4" i="9" s="1"/>
  <c r="CE3" i="9"/>
  <c r="CE4" i="9" s="1"/>
  <c r="CB3" i="9"/>
  <c r="CB4" i="9" s="1"/>
  <c r="CA3" i="9"/>
  <c r="CT4" i="8"/>
  <c r="CS4" i="8"/>
  <c r="CQ4" i="8"/>
  <c r="CM4" i="8"/>
  <c r="CL4" i="8"/>
  <c r="CG4" i="8"/>
  <c r="CD4" i="8"/>
  <c r="CC4" i="8"/>
  <c r="CA4" i="8"/>
  <c r="CR144" i="8"/>
  <c r="CM144" i="8"/>
  <c r="CK144" i="8"/>
  <c r="CJ144" i="8"/>
  <c r="CI144" i="8"/>
  <c r="CH144" i="8"/>
  <c r="CF144" i="8"/>
  <c r="CG144" i="8" s="1"/>
  <c r="CE144" i="8"/>
  <c r="CC144" i="8"/>
  <c r="CD144" i="8" s="1"/>
  <c r="CB144" i="8"/>
  <c r="CA144" i="8"/>
  <c r="CR143" i="8"/>
  <c r="CM143" i="8"/>
  <c r="CK143" i="8"/>
  <c r="CJ143" i="8"/>
  <c r="CI143" i="8"/>
  <c r="CH143" i="8"/>
  <c r="CF143" i="8"/>
  <c r="CG143" i="8" s="1"/>
  <c r="CE143" i="8"/>
  <c r="CD143" i="8"/>
  <c r="CC143" i="8"/>
  <c r="CB143" i="8"/>
  <c r="CA143" i="8"/>
  <c r="CR142" i="8"/>
  <c r="CM142" i="8"/>
  <c r="CK142" i="8"/>
  <c r="CJ142" i="8"/>
  <c r="CI142" i="8"/>
  <c r="CH142" i="8"/>
  <c r="CF142" i="8"/>
  <c r="CG142" i="8" s="1"/>
  <c r="CE142" i="8"/>
  <c r="CC142" i="8"/>
  <c r="CD142" i="8" s="1"/>
  <c r="CB142" i="8"/>
  <c r="CA142" i="8"/>
  <c r="CR141" i="8"/>
  <c r="CM141" i="8"/>
  <c r="CK141" i="8"/>
  <c r="CJ141" i="8"/>
  <c r="CI141" i="8"/>
  <c r="CH141" i="8"/>
  <c r="CF141" i="8"/>
  <c r="CG141" i="8" s="1"/>
  <c r="CE141" i="8"/>
  <c r="CC141" i="8"/>
  <c r="CD141" i="8" s="1"/>
  <c r="CB141" i="8"/>
  <c r="CA141" i="8"/>
  <c r="CR140" i="8"/>
  <c r="CM140" i="8"/>
  <c r="CK140" i="8"/>
  <c r="CJ140" i="8"/>
  <c r="CI140" i="8"/>
  <c r="CH140" i="8"/>
  <c r="CF140" i="8"/>
  <c r="CE140" i="8"/>
  <c r="CG140" i="8" s="1"/>
  <c r="CC140" i="8"/>
  <c r="CD140" i="8" s="1"/>
  <c r="CB140" i="8"/>
  <c r="CA140" i="8"/>
  <c r="CR139" i="8"/>
  <c r="CM139" i="8"/>
  <c r="CK139" i="8"/>
  <c r="CJ139" i="8"/>
  <c r="CI139" i="8"/>
  <c r="CH139" i="8"/>
  <c r="CF139" i="8"/>
  <c r="CE139" i="8"/>
  <c r="CG139" i="8" s="1"/>
  <c r="CC139" i="8"/>
  <c r="CD139" i="8" s="1"/>
  <c r="CL139" i="8" s="1"/>
  <c r="CQ139" i="8" s="1"/>
  <c r="CN139" i="8" s="1"/>
  <c r="CB139" i="8"/>
  <c r="CA139" i="8"/>
  <c r="CR138" i="8"/>
  <c r="CM138" i="8"/>
  <c r="CK138" i="8"/>
  <c r="CJ138" i="8"/>
  <c r="CI138" i="8"/>
  <c r="CH138" i="8"/>
  <c r="CG138" i="8"/>
  <c r="CF138" i="8"/>
  <c r="CE138" i="8"/>
  <c r="CT138" i="8" s="1"/>
  <c r="CC138" i="8"/>
  <c r="CD138" i="8" s="1"/>
  <c r="CB138" i="8"/>
  <c r="CA138" i="8"/>
  <c r="CR137" i="8"/>
  <c r="CM137" i="8"/>
  <c r="CK137" i="8"/>
  <c r="CJ137" i="8"/>
  <c r="CI137" i="8"/>
  <c r="CH137" i="8"/>
  <c r="CG137" i="8"/>
  <c r="CF137" i="8"/>
  <c r="CE137" i="8"/>
  <c r="CT137" i="8" s="1"/>
  <c r="CC137" i="8"/>
  <c r="CD137" i="8" s="1"/>
  <c r="CL137" i="8" s="1"/>
  <c r="CQ137" i="8" s="1"/>
  <c r="CB137" i="8"/>
  <c r="CA137" i="8"/>
  <c r="CR136" i="8"/>
  <c r="CM136" i="8"/>
  <c r="CK136" i="8"/>
  <c r="CJ136" i="8"/>
  <c r="CI136" i="8"/>
  <c r="CH136" i="8"/>
  <c r="CF136" i="8"/>
  <c r="CG136" i="8" s="1"/>
  <c r="CE136" i="8"/>
  <c r="CC136" i="8"/>
  <c r="CD136" i="8" s="1"/>
  <c r="CB136" i="8"/>
  <c r="CA136" i="8"/>
  <c r="CR135" i="8"/>
  <c r="CM135" i="8"/>
  <c r="CK135" i="8"/>
  <c r="CJ135" i="8"/>
  <c r="CI135" i="8"/>
  <c r="CH135" i="8"/>
  <c r="CF135" i="8"/>
  <c r="CG135" i="8" s="1"/>
  <c r="CE135" i="8"/>
  <c r="CD135" i="8"/>
  <c r="CC135" i="8"/>
  <c r="CB135" i="8"/>
  <c r="CA135" i="8"/>
  <c r="CR134" i="8"/>
  <c r="CM134" i="8"/>
  <c r="CK134" i="8"/>
  <c r="CJ134" i="8"/>
  <c r="CI134" i="8"/>
  <c r="CH134" i="8"/>
  <c r="CG134" i="8"/>
  <c r="CF134" i="8"/>
  <c r="CE134" i="8"/>
  <c r="CT134" i="8" s="1"/>
  <c r="CC134" i="8"/>
  <c r="CD134" i="8" s="1"/>
  <c r="CB134" i="8"/>
  <c r="CA134" i="8"/>
  <c r="CR133" i="8"/>
  <c r="CM133" i="8"/>
  <c r="CK133" i="8"/>
  <c r="CJ133" i="8"/>
  <c r="CI133" i="8"/>
  <c r="CH133" i="8"/>
  <c r="CG133" i="8"/>
  <c r="CF133" i="8"/>
  <c r="CE133" i="8"/>
  <c r="CT133" i="8" s="1"/>
  <c r="CC133" i="8"/>
  <c r="CD133" i="8" s="1"/>
  <c r="CL133" i="8" s="1"/>
  <c r="CQ133" i="8" s="1"/>
  <c r="CB133" i="8"/>
  <c r="CA133" i="8"/>
  <c r="CR132" i="8"/>
  <c r="CM132" i="8"/>
  <c r="CK132" i="8"/>
  <c r="CJ132" i="8"/>
  <c r="CI132" i="8"/>
  <c r="CH132" i="8"/>
  <c r="CF132" i="8"/>
  <c r="CG132" i="8" s="1"/>
  <c r="CE132" i="8"/>
  <c r="CC132" i="8"/>
  <c r="CD132" i="8" s="1"/>
  <c r="CB132" i="8"/>
  <c r="CA132" i="8"/>
  <c r="CR131" i="8"/>
  <c r="CM131" i="8"/>
  <c r="CK131" i="8"/>
  <c r="CJ131" i="8"/>
  <c r="CI131" i="8"/>
  <c r="CH131" i="8"/>
  <c r="CF131" i="8"/>
  <c r="CG131" i="8" s="1"/>
  <c r="CE131" i="8"/>
  <c r="CD131" i="8"/>
  <c r="CC131" i="8"/>
  <c r="CB131" i="8"/>
  <c r="CA131" i="8"/>
  <c r="CR130" i="8"/>
  <c r="CM130" i="8"/>
  <c r="CL130" i="8"/>
  <c r="CQ130" i="8" s="1"/>
  <c r="CO130" i="8" s="1"/>
  <c r="CK130" i="8"/>
  <c r="CJ130" i="8"/>
  <c r="CI130" i="8"/>
  <c r="CH130" i="8"/>
  <c r="CF130" i="8"/>
  <c r="CG130" i="8" s="1"/>
  <c r="CE130" i="8"/>
  <c r="CC130" i="8"/>
  <c r="CD130" i="8" s="1"/>
  <c r="CB130" i="8"/>
  <c r="CA130" i="8"/>
  <c r="CR129" i="8"/>
  <c r="CM129" i="8"/>
  <c r="CK129" i="8"/>
  <c r="CJ129" i="8"/>
  <c r="CI129" i="8"/>
  <c r="CH129" i="8"/>
  <c r="CG129" i="8"/>
  <c r="CF129" i="8"/>
  <c r="CE129" i="8"/>
  <c r="CC129" i="8"/>
  <c r="CD129" i="8" s="1"/>
  <c r="CB129" i="8"/>
  <c r="CL129" i="8" s="1"/>
  <c r="CQ129" i="8" s="1"/>
  <c r="CN129" i="8" s="1"/>
  <c r="CA129" i="8"/>
  <c r="CR128" i="8"/>
  <c r="CM128" i="8"/>
  <c r="CK128" i="8"/>
  <c r="CJ128" i="8"/>
  <c r="CI128" i="8"/>
  <c r="CH128" i="8"/>
  <c r="CG128" i="8"/>
  <c r="CF128" i="8"/>
  <c r="CE128" i="8"/>
  <c r="CC128" i="8"/>
  <c r="CD128" i="8" s="1"/>
  <c r="CB128" i="8"/>
  <c r="CL128" i="8" s="1"/>
  <c r="CQ128" i="8" s="1"/>
  <c r="CP128" i="8" s="1"/>
  <c r="CA128" i="8"/>
  <c r="CR127" i="8"/>
  <c r="CM127" i="8"/>
  <c r="CL127" i="8"/>
  <c r="CQ127" i="8" s="1"/>
  <c r="CN127" i="8" s="1"/>
  <c r="CK127" i="8"/>
  <c r="CJ127" i="8"/>
  <c r="CI127" i="8"/>
  <c r="CH127" i="8"/>
  <c r="CF127" i="8"/>
  <c r="CG127" i="8" s="1"/>
  <c r="CE127" i="8"/>
  <c r="CD127" i="8"/>
  <c r="CC127" i="8"/>
  <c r="CB127" i="8"/>
  <c r="CA127" i="8"/>
  <c r="CR126" i="8"/>
  <c r="CO126" i="8"/>
  <c r="CM126" i="8"/>
  <c r="CL126" i="8"/>
  <c r="CQ126" i="8" s="1"/>
  <c r="CK126" i="8"/>
  <c r="CJ126" i="8"/>
  <c r="CI126" i="8"/>
  <c r="CH126" i="8"/>
  <c r="CF126" i="8"/>
  <c r="CG126" i="8" s="1"/>
  <c r="CE126" i="8"/>
  <c r="CC126" i="8"/>
  <c r="CD126" i="8" s="1"/>
  <c r="CB126" i="8"/>
  <c r="CA126" i="8"/>
  <c r="CR125" i="8"/>
  <c r="CM125" i="8"/>
  <c r="CK125" i="8"/>
  <c r="CJ125" i="8"/>
  <c r="CI125" i="8"/>
  <c r="CH125" i="8"/>
  <c r="CF125" i="8"/>
  <c r="CE125" i="8"/>
  <c r="CG125" i="8" s="1"/>
  <c r="CC125" i="8"/>
  <c r="CD125" i="8" s="1"/>
  <c r="CB125" i="8"/>
  <c r="CL125" i="8" s="1"/>
  <c r="CQ125" i="8" s="1"/>
  <c r="CN125" i="8" s="1"/>
  <c r="CA125" i="8"/>
  <c r="CR124" i="8"/>
  <c r="CM124" i="8"/>
  <c r="CS124" i="8" s="1"/>
  <c r="CK124" i="8"/>
  <c r="CJ124" i="8"/>
  <c r="CI124" i="8"/>
  <c r="CH124" i="8"/>
  <c r="CG124" i="8"/>
  <c r="CF124" i="8"/>
  <c r="CE124" i="8"/>
  <c r="CC124" i="8"/>
  <c r="CD124" i="8" s="1"/>
  <c r="CB124" i="8"/>
  <c r="CL124" i="8" s="1"/>
  <c r="CQ124" i="8" s="1"/>
  <c r="CP124" i="8" s="1"/>
  <c r="CA124" i="8"/>
  <c r="CR123" i="8"/>
  <c r="CM123" i="8"/>
  <c r="CK123" i="8"/>
  <c r="CJ123" i="8"/>
  <c r="CI123" i="8"/>
  <c r="CH123" i="8"/>
  <c r="CF123" i="8"/>
  <c r="CG123" i="8" s="1"/>
  <c r="CE123" i="8"/>
  <c r="CD123" i="8"/>
  <c r="CC123" i="8"/>
  <c r="CB123" i="8"/>
  <c r="CL123" i="8" s="1"/>
  <c r="CQ123" i="8" s="1"/>
  <c r="CN123" i="8" s="1"/>
  <c r="CA123" i="8"/>
  <c r="CR122" i="8"/>
  <c r="CO122" i="8"/>
  <c r="CM122" i="8"/>
  <c r="CL122" i="8"/>
  <c r="CQ122" i="8" s="1"/>
  <c r="CK122" i="8"/>
  <c r="CJ122" i="8"/>
  <c r="CI122" i="8"/>
  <c r="CH122" i="8"/>
  <c r="CF122" i="8"/>
  <c r="CG122" i="8" s="1"/>
  <c r="CE122" i="8"/>
  <c r="CC122" i="8"/>
  <c r="CD122" i="8" s="1"/>
  <c r="CB122" i="8"/>
  <c r="CA122" i="8"/>
  <c r="CR121" i="8"/>
  <c r="CM121" i="8"/>
  <c r="CS121" i="8" s="1"/>
  <c r="CK121" i="8"/>
  <c r="CJ121" i="8"/>
  <c r="CI121" i="8"/>
  <c r="CH121" i="8"/>
  <c r="CF121" i="8"/>
  <c r="CE121" i="8"/>
  <c r="CG121" i="8" s="1"/>
  <c r="CC121" i="8"/>
  <c r="CD121" i="8" s="1"/>
  <c r="CB121" i="8"/>
  <c r="CL121" i="8" s="1"/>
  <c r="CQ121" i="8" s="1"/>
  <c r="CN121" i="8" s="1"/>
  <c r="CA121" i="8"/>
  <c r="CR120" i="8"/>
  <c r="CM120" i="8"/>
  <c r="CK120" i="8"/>
  <c r="CJ120" i="8"/>
  <c r="CI120" i="8"/>
  <c r="CH120" i="8"/>
  <c r="CF120" i="8"/>
  <c r="CE120" i="8"/>
  <c r="CT120" i="8" s="1"/>
  <c r="CC120" i="8"/>
  <c r="CD120" i="8" s="1"/>
  <c r="CB120" i="8"/>
  <c r="CL120" i="8" s="1"/>
  <c r="CQ120" i="8" s="1"/>
  <c r="CP120" i="8" s="1"/>
  <c r="CA120" i="8"/>
  <c r="CR119" i="8"/>
  <c r="CM119" i="8"/>
  <c r="CL119" i="8"/>
  <c r="CQ119" i="8" s="1"/>
  <c r="CN119" i="8" s="1"/>
  <c r="CK119" i="8"/>
  <c r="CJ119" i="8"/>
  <c r="CI119" i="8"/>
  <c r="CH119" i="8"/>
  <c r="CF119" i="8"/>
  <c r="CG119" i="8" s="1"/>
  <c r="CE119" i="8"/>
  <c r="CD119" i="8"/>
  <c r="CC119" i="8"/>
  <c r="CB119" i="8"/>
  <c r="CA119" i="8"/>
  <c r="CR118" i="8"/>
  <c r="CM118" i="8"/>
  <c r="CL118" i="8"/>
  <c r="CQ118" i="8" s="1"/>
  <c r="CO118" i="8" s="1"/>
  <c r="CK118" i="8"/>
  <c r="CJ118" i="8"/>
  <c r="CI118" i="8"/>
  <c r="CH118" i="8"/>
  <c r="CF118" i="8"/>
  <c r="CG118" i="8" s="1"/>
  <c r="CE118" i="8"/>
  <c r="CC118" i="8"/>
  <c r="CD118" i="8" s="1"/>
  <c r="CB118" i="8"/>
  <c r="CA118" i="8"/>
  <c r="CR117" i="8"/>
  <c r="CM117" i="8"/>
  <c r="CK117" i="8"/>
  <c r="CJ117" i="8"/>
  <c r="CI117" i="8"/>
  <c r="CH117" i="8"/>
  <c r="CG117" i="8"/>
  <c r="CF117" i="8"/>
  <c r="CE117" i="8"/>
  <c r="CT117" i="8" s="1"/>
  <c r="CC117" i="8"/>
  <c r="CD117" i="8" s="1"/>
  <c r="CB117" i="8"/>
  <c r="CL117" i="8" s="1"/>
  <c r="CQ117" i="8" s="1"/>
  <c r="CN117" i="8" s="1"/>
  <c r="CA117" i="8"/>
  <c r="CR116" i="8"/>
  <c r="CP116" i="8"/>
  <c r="CM116" i="8"/>
  <c r="CS116" i="8" s="1"/>
  <c r="CK116" i="8"/>
  <c r="CJ116" i="8"/>
  <c r="CI116" i="8"/>
  <c r="CH116" i="8"/>
  <c r="CF116" i="8"/>
  <c r="CE116" i="8"/>
  <c r="CG116" i="8" s="1"/>
  <c r="CC116" i="8"/>
  <c r="CD116" i="8" s="1"/>
  <c r="CB116" i="8"/>
  <c r="CL116" i="8" s="1"/>
  <c r="CQ116" i="8" s="1"/>
  <c r="CA116" i="8"/>
  <c r="CR115" i="8"/>
  <c r="CM115" i="8"/>
  <c r="CS115" i="8" s="1"/>
  <c r="CK115" i="8"/>
  <c r="CJ115" i="8"/>
  <c r="CI115" i="8"/>
  <c r="CH115" i="8"/>
  <c r="CF115" i="8"/>
  <c r="CE115" i="8"/>
  <c r="CG115" i="8" s="1"/>
  <c r="CC115" i="8"/>
  <c r="CD115" i="8" s="1"/>
  <c r="CB115" i="8"/>
  <c r="CL115" i="8" s="1"/>
  <c r="CQ115" i="8" s="1"/>
  <c r="CA115" i="8"/>
  <c r="CR114" i="8"/>
  <c r="CM114" i="8"/>
  <c r="CK114" i="8"/>
  <c r="CJ114" i="8"/>
  <c r="CI114" i="8"/>
  <c r="CH114" i="8"/>
  <c r="CG114" i="8"/>
  <c r="CF114" i="8"/>
  <c r="CE114" i="8"/>
  <c r="CT114" i="8" s="1"/>
  <c r="CC114" i="8"/>
  <c r="CD114" i="8" s="1"/>
  <c r="CB114" i="8"/>
  <c r="CL114" i="8" s="1"/>
  <c r="CQ114" i="8" s="1"/>
  <c r="CP114" i="8" s="1"/>
  <c r="CA114" i="8"/>
  <c r="CR113" i="8"/>
  <c r="CM113" i="8"/>
  <c r="CL113" i="8"/>
  <c r="CQ113" i="8" s="1"/>
  <c r="CN113" i="8" s="1"/>
  <c r="CK113" i="8"/>
  <c r="CJ113" i="8"/>
  <c r="CI113" i="8"/>
  <c r="CH113" i="8"/>
  <c r="CF113" i="8"/>
  <c r="CG113" i="8" s="1"/>
  <c r="CE113" i="8"/>
  <c r="CD113" i="8"/>
  <c r="CC113" i="8"/>
  <c r="CB113" i="8"/>
  <c r="CA113" i="8"/>
  <c r="CR112" i="8"/>
  <c r="CO112" i="8"/>
  <c r="CM112" i="8"/>
  <c r="CL112" i="8"/>
  <c r="CQ112" i="8" s="1"/>
  <c r="CK112" i="8"/>
  <c r="CJ112" i="8"/>
  <c r="CI112" i="8"/>
  <c r="CH112" i="8"/>
  <c r="CF112" i="8"/>
  <c r="CG112" i="8" s="1"/>
  <c r="CE112" i="8"/>
  <c r="CC112" i="8"/>
  <c r="CD112" i="8" s="1"/>
  <c r="CB112" i="8"/>
  <c r="CA112" i="8"/>
  <c r="CR111" i="8"/>
  <c r="CM111" i="8"/>
  <c r="CK111" i="8"/>
  <c r="CJ111" i="8"/>
  <c r="CI111" i="8"/>
  <c r="CH111" i="8"/>
  <c r="CF111" i="8"/>
  <c r="CG111" i="8" s="1"/>
  <c r="CE111" i="8"/>
  <c r="CD111" i="8"/>
  <c r="CC111" i="8"/>
  <c r="CB111" i="8"/>
  <c r="CL111" i="8" s="1"/>
  <c r="CQ111" i="8" s="1"/>
  <c r="CA111" i="8"/>
  <c r="CR110" i="8"/>
  <c r="CM110" i="8"/>
  <c r="CK110" i="8"/>
  <c r="CJ110" i="8"/>
  <c r="CI110" i="8"/>
  <c r="CH110" i="8"/>
  <c r="CF110" i="8"/>
  <c r="CG110" i="8" s="1"/>
  <c r="CE110" i="8"/>
  <c r="CC110" i="8"/>
  <c r="CD110" i="8" s="1"/>
  <c r="CL110" i="8" s="1"/>
  <c r="CQ110" i="8" s="1"/>
  <c r="CB110" i="8"/>
  <c r="CA110" i="8"/>
  <c r="CR109" i="8"/>
  <c r="CM109" i="8"/>
  <c r="CS109" i="8" s="1"/>
  <c r="CK109" i="8"/>
  <c r="CJ109" i="8"/>
  <c r="CI109" i="8"/>
  <c r="CH109" i="8"/>
  <c r="CF109" i="8"/>
  <c r="CG109" i="8" s="1"/>
  <c r="CE109" i="8"/>
  <c r="CD109" i="8"/>
  <c r="CC109" i="8"/>
  <c r="CB109" i="8"/>
  <c r="CA109" i="8"/>
  <c r="CR108" i="8"/>
  <c r="CM108" i="8"/>
  <c r="CK108" i="8"/>
  <c r="CJ108" i="8"/>
  <c r="CI108" i="8"/>
  <c r="CH108" i="8"/>
  <c r="CF108" i="8"/>
  <c r="CE108" i="8"/>
  <c r="CT108" i="8" s="1"/>
  <c r="CC108" i="8"/>
  <c r="CD108" i="8" s="1"/>
  <c r="CB108" i="8"/>
  <c r="CA108" i="8"/>
  <c r="CR107" i="8"/>
  <c r="CM107" i="8"/>
  <c r="CK107" i="8"/>
  <c r="CJ107" i="8"/>
  <c r="CI107" i="8"/>
  <c r="CH107" i="8"/>
  <c r="CF107" i="8"/>
  <c r="CE107" i="8"/>
  <c r="CG107" i="8" s="1"/>
  <c r="CC107" i="8"/>
  <c r="CD107" i="8" s="1"/>
  <c r="CB107" i="8"/>
  <c r="CA107" i="8"/>
  <c r="CR106" i="8"/>
  <c r="CM106" i="8"/>
  <c r="CK106" i="8"/>
  <c r="CJ106" i="8"/>
  <c r="CI106" i="8"/>
  <c r="CH106" i="8"/>
  <c r="CF106" i="8"/>
  <c r="CG106" i="8" s="1"/>
  <c r="CE106" i="8"/>
  <c r="CC106" i="8"/>
  <c r="CD106" i="8" s="1"/>
  <c r="CB106" i="8"/>
  <c r="CA106" i="8"/>
  <c r="CR105" i="8"/>
  <c r="CM105" i="8"/>
  <c r="CK105" i="8"/>
  <c r="CJ105" i="8"/>
  <c r="CI105" i="8"/>
  <c r="CH105" i="8"/>
  <c r="CG105" i="8"/>
  <c r="CF105" i="8"/>
  <c r="CE105" i="8"/>
  <c r="CC105" i="8"/>
  <c r="CD105" i="8" s="1"/>
  <c r="CB105" i="8"/>
  <c r="CA105" i="8"/>
  <c r="CR104" i="8"/>
  <c r="CM104" i="8"/>
  <c r="CK104" i="8"/>
  <c r="CJ104" i="8"/>
  <c r="CI104" i="8"/>
  <c r="CH104" i="8"/>
  <c r="CG104" i="8"/>
  <c r="CF104" i="8"/>
  <c r="CE104" i="8"/>
  <c r="CC104" i="8"/>
  <c r="CD104" i="8" s="1"/>
  <c r="CB104" i="8"/>
  <c r="CA104" i="8"/>
  <c r="CR103" i="8"/>
  <c r="CM103" i="8"/>
  <c r="CK103" i="8"/>
  <c r="CJ103" i="8"/>
  <c r="CI103" i="8"/>
  <c r="CH103" i="8"/>
  <c r="CG103" i="8"/>
  <c r="CF103" i="8"/>
  <c r="CE103" i="8"/>
  <c r="CC103" i="8"/>
  <c r="CD103" i="8" s="1"/>
  <c r="CL103" i="8" s="1"/>
  <c r="CQ103" i="8" s="1"/>
  <c r="CN103" i="8" s="1"/>
  <c r="CB103" i="8"/>
  <c r="CA103" i="8"/>
  <c r="CR102" i="8"/>
  <c r="CM102" i="8"/>
  <c r="CK102" i="8"/>
  <c r="CJ102" i="8"/>
  <c r="CI102" i="8"/>
  <c r="CH102" i="8"/>
  <c r="CF102" i="8"/>
  <c r="CG102" i="8" s="1"/>
  <c r="CE102" i="8"/>
  <c r="CC102" i="8"/>
  <c r="CD102" i="8" s="1"/>
  <c r="CL102" i="8" s="1"/>
  <c r="CQ102" i="8" s="1"/>
  <c r="CN102" i="8" s="1"/>
  <c r="CB102" i="8"/>
  <c r="CA102" i="8"/>
  <c r="CR101" i="8"/>
  <c r="CM101" i="8"/>
  <c r="CK101" i="8"/>
  <c r="CJ101" i="8"/>
  <c r="CI101" i="8"/>
  <c r="CH101" i="8"/>
  <c r="CF101" i="8"/>
  <c r="CE101" i="8"/>
  <c r="CC101" i="8"/>
  <c r="CD101" i="8" s="1"/>
  <c r="CB101" i="8"/>
  <c r="CA101" i="8"/>
  <c r="CR100" i="8"/>
  <c r="CM100" i="8"/>
  <c r="CS100" i="8" s="1"/>
  <c r="CK100" i="8"/>
  <c r="CJ100" i="8"/>
  <c r="CI100" i="8"/>
  <c r="CH100" i="8"/>
  <c r="CF100" i="8"/>
  <c r="CG100" i="8" s="1"/>
  <c r="CE100" i="8"/>
  <c r="CC100" i="8"/>
  <c r="CD100" i="8" s="1"/>
  <c r="CB100" i="8"/>
  <c r="CA100" i="8"/>
  <c r="CR99" i="8"/>
  <c r="CM99" i="8"/>
  <c r="CK99" i="8"/>
  <c r="CJ99" i="8"/>
  <c r="CI99" i="8"/>
  <c r="CH99" i="8"/>
  <c r="CF99" i="8"/>
  <c r="CE99" i="8"/>
  <c r="CC99" i="8"/>
  <c r="CD99" i="8" s="1"/>
  <c r="CL99" i="8" s="1"/>
  <c r="CQ99" i="8" s="1"/>
  <c r="CN99" i="8" s="1"/>
  <c r="CB99" i="8"/>
  <c r="CA99" i="8"/>
  <c r="CR98" i="8"/>
  <c r="CM98" i="8"/>
  <c r="CK98" i="8"/>
  <c r="CJ98" i="8"/>
  <c r="CI98" i="8"/>
  <c r="CH98" i="8"/>
  <c r="CF98" i="8"/>
  <c r="CE98" i="8"/>
  <c r="CG98" i="8" s="1"/>
  <c r="CC98" i="8"/>
  <c r="CD98" i="8" s="1"/>
  <c r="CB98" i="8"/>
  <c r="CA98" i="8"/>
  <c r="CR97" i="8"/>
  <c r="CM97" i="8"/>
  <c r="CK97" i="8"/>
  <c r="CJ97" i="8"/>
  <c r="CI97" i="8"/>
  <c r="CH97" i="8"/>
  <c r="CF97" i="8"/>
  <c r="CE97" i="8"/>
  <c r="CG97" i="8" s="1"/>
  <c r="CC97" i="8"/>
  <c r="CD97" i="8" s="1"/>
  <c r="CB97" i="8"/>
  <c r="CA97" i="8"/>
  <c r="CR96" i="8"/>
  <c r="CM96" i="8"/>
  <c r="CK96" i="8"/>
  <c r="CJ96" i="8"/>
  <c r="CI96" i="8"/>
  <c r="CH96" i="8"/>
  <c r="CF96" i="8"/>
  <c r="CE96" i="8"/>
  <c r="CG96" i="8" s="1"/>
  <c r="CC96" i="8"/>
  <c r="CD96" i="8" s="1"/>
  <c r="CB96" i="8"/>
  <c r="CA96" i="8"/>
  <c r="CR95" i="8"/>
  <c r="CM95" i="8"/>
  <c r="CK95" i="8"/>
  <c r="CJ95" i="8"/>
  <c r="CI95" i="8"/>
  <c r="CH95" i="8"/>
  <c r="CF95" i="8"/>
  <c r="CE95" i="8"/>
  <c r="CG95" i="8" s="1"/>
  <c r="CC95" i="8"/>
  <c r="CD95" i="8" s="1"/>
  <c r="CB95" i="8"/>
  <c r="CA95" i="8"/>
  <c r="CR94" i="8"/>
  <c r="CM94" i="8"/>
  <c r="CK94" i="8"/>
  <c r="CJ94" i="8"/>
  <c r="CI94" i="8"/>
  <c r="CH94" i="8"/>
  <c r="CF94" i="8"/>
  <c r="CE94" i="8"/>
  <c r="CG94" i="8" s="1"/>
  <c r="CC94" i="8"/>
  <c r="CD94" i="8" s="1"/>
  <c r="CB94" i="8"/>
  <c r="CA94" i="8"/>
  <c r="CR93" i="8"/>
  <c r="CM93" i="8"/>
  <c r="CK93" i="8"/>
  <c r="CJ93" i="8"/>
  <c r="CI93" i="8"/>
  <c r="CH93" i="8"/>
  <c r="CF93" i="8"/>
  <c r="CE93" i="8"/>
  <c r="CG93" i="8" s="1"/>
  <c r="CC93" i="8"/>
  <c r="CD93" i="8" s="1"/>
  <c r="CB93" i="8"/>
  <c r="CA93" i="8"/>
  <c r="CR92" i="8"/>
  <c r="CM92" i="8"/>
  <c r="CK92" i="8"/>
  <c r="CJ92" i="8"/>
  <c r="CI92" i="8"/>
  <c r="CH92" i="8"/>
  <c r="CF92" i="8"/>
  <c r="CE92" i="8"/>
  <c r="CG92" i="8" s="1"/>
  <c r="CC92" i="8"/>
  <c r="CD92" i="8" s="1"/>
  <c r="CB92" i="8"/>
  <c r="CA92" i="8"/>
  <c r="CR91" i="8"/>
  <c r="CM91" i="8"/>
  <c r="CK91" i="8"/>
  <c r="CJ91" i="8"/>
  <c r="CI91" i="8"/>
  <c r="CH91" i="8"/>
  <c r="CF91" i="8"/>
  <c r="CE91" i="8"/>
  <c r="CG91" i="8" s="1"/>
  <c r="CC91" i="8"/>
  <c r="CD91" i="8" s="1"/>
  <c r="CL91" i="8" s="1"/>
  <c r="CQ91" i="8" s="1"/>
  <c r="CN91" i="8" s="1"/>
  <c r="CB91" i="8"/>
  <c r="CA91" i="8"/>
  <c r="CR90" i="8"/>
  <c r="CM90" i="8"/>
  <c r="CK90" i="8"/>
  <c r="CJ90" i="8"/>
  <c r="CI90" i="8"/>
  <c r="CH90" i="8"/>
  <c r="CG90" i="8"/>
  <c r="CF90" i="8"/>
  <c r="CE90" i="8"/>
  <c r="CT90" i="8" s="1"/>
  <c r="CC90" i="8"/>
  <c r="CD90" i="8" s="1"/>
  <c r="CB90" i="8"/>
  <c r="CA90" i="8"/>
  <c r="CR89" i="8"/>
  <c r="CM89" i="8"/>
  <c r="CK89" i="8"/>
  <c r="CJ89" i="8"/>
  <c r="CI89" i="8"/>
  <c r="CH89" i="8"/>
  <c r="CG89" i="8"/>
  <c r="CF89" i="8"/>
  <c r="CE89" i="8"/>
  <c r="CC89" i="8"/>
  <c r="CD89" i="8" s="1"/>
  <c r="CB89" i="8"/>
  <c r="CA89" i="8"/>
  <c r="CR88" i="8"/>
  <c r="CM88" i="8"/>
  <c r="CK88" i="8"/>
  <c r="CJ88" i="8"/>
  <c r="CI88" i="8"/>
  <c r="CH88" i="8"/>
  <c r="CG88" i="8"/>
  <c r="CF88" i="8"/>
  <c r="CE88" i="8"/>
  <c r="CC88" i="8"/>
  <c r="CD88" i="8" s="1"/>
  <c r="CB88" i="8"/>
  <c r="CA88" i="8"/>
  <c r="CR87" i="8"/>
  <c r="CM87" i="8"/>
  <c r="CK87" i="8"/>
  <c r="CJ87" i="8"/>
  <c r="CI87" i="8"/>
  <c r="CH87" i="8"/>
  <c r="CG87" i="8"/>
  <c r="CF87" i="8"/>
  <c r="CE87" i="8"/>
  <c r="CC87" i="8"/>
  <c r="CD87" i="8" s="1"/>
  <c r="CB87" i="8"/>
  <c r="CL87" i="8" s="1"/>
  <c r="CQ87" i="8" s="1"/>
  <c r="CA87" i="8"/>
  <c r="CR86" i="8"/>
  <c r="CM86" i="8"/>
  <c r="CL86" i="8"/>
  <c r="CQ86" i="8" s="1"/>
  <c r="CO86" i="8" s="1"/>
  <c r="CK86" i="8"/>
  <c r="CJ86" i="8"/>
  <c r="CI86" i="8"/>
  <c r="CH86" i="8"/>
  <c r="CF86" i="8"/>
  <c r="CG86" i="8" s="1"/>
  <c r="CE86" i="8"/>
  <c r="CC86" i="8"/>
  <c r="CD86" i="8" s="1"/>
  <c r="CB86" i="8"/>
  <c r="CA86" i="8"/>
  <c r="CR85" i="8"/>
  <c r="CM85" i="8"/>
  <c r="CK85" i="8"/>
  <c r="CJ85" i="8"/>
  <c r="CI85" i="8"/>
  <c r="CH85" i="8"/>
  <c r="CG85" i="8"/>
  <c r="CF85" i="8"/>
  <c r="CE85" i="8"/>
  <c r="CC85" i="8"/>
  <c r="CD85" i="8" s="1"/>
  <c r="CB85" i="8"/>
  <c r="CL85" i="8" s="1"/>
  <c r="CQ85" i="8" s="1"/>
  <c r="CN85" i="8" s="1"/>
  <c r="CA85" i="8"/>
  <c r="CR84" i="8"/>
  <c r="CM84" i="8"/>
  <c r="CK84" i="8"/>
  <c r="CJ84" i="8"/>
  <c r="CI84" i="8"/>
  <c r="CH84" i="8"/>
  <c r="CF84" i="8"/>
  <c r="CG84" i="8" s="1"/>
  <c r="CE84" i="8"/>
  <c r="CD84" i="8"/>
  <c r="CC84" i="8"/>
  <c r="CB84" i="8"/>
  <c r="CL84" i="8" s="1"/>
  <c r="CQ84" i="8" s="1"/>
  <c r="CN84" i="8" s="1"/>
  <c r="CA84" i="8"/>
  <c r="CR83" i="8"/>
  <c r="CM83" i="8"/>
  <c r="CK83" i="8"/>
  <c r="CJ83" i="8"/>
  <c r="CI83" i="8"/>
  <c r="CH83" i="8"/>
  <c r="CG83" i="8"/>
  <c r="CF83" i="8"/>
  <c r="CE83" i="8"/>
  <c r="CC83" i="8"/>
  <c r="CD83" i="8" s="1"/>
  <c r="CB83" i="8"/>
  <c r="CL83" i="8" s="1"/>
  <c r="CQ83" i="8" s="1"/>
  <c r="CA83" i="8"/>
  <c r="CR82" i="8"/>
  <c r="CM82" i="8"/>
  <c r="CK82" i="8"/>
  <c r="CJ82" i="8"/>
  <c r="CI82" i="8"/>
  <c r="CH82" i="8"/>
  <c r="CF82" i="8"/>
  <c r="CE82" i="8"/>
  <c r="CD82" i="8"/>
  <c r="CC82" i="8"/>
  <c r="CB82" i="8"/>
  <c r="CL82" i="8" s="1"/>
  <c r="CQ82" i="8" s="1"/>
  <c r="CN82" i="8" s="1"/>
  <c r="CA82" i="8"/>
  <c r="CR81" i="8"/>
  <c r="CM81" i="8"/>
  <c r="CK81" i="8"/>
  <c r="CJ81" i="8"/>
  <c r="CI81" i="8"/>
  <c r="CH81" i="8"/>
  <c r="CG81" i="8"/>
  <c r="CF81" i="8"/>
  <c r="CE81" i="8"/>
  <c r="CC81" i="8"/>
  <c r="CD81" i="8" s="1"/>
  <c r="CB81" i="8"/>
  <c r="CL81" i="8" s="1"/>
  <c r="CQ81" i="8" s="1"/>
  <c r="CN81" i="8" s="1"/>
  <c r="CA81" i="8"/>
  <c r="CR80" i="8"/>
  <c r="CM80" i="8"/>
  <c r="CL80" i="8"/>
  <c r="CQ80" i="8" s="1"/>
  <c r="CK80" i="8"/>
  <c r="CJ80" i="8"/>
  <c r="CI80" i="8"/>
  <c r="CH80" i="8"/>
  <c r="CF80" i="8"/>
  <c r="CG80" i="8" s="1"/>
  <c r="CE80" i="8"/>
  <c r="CC80" i="8"/>
  <c r="CD80" i="8" s="1"/>
  <c r="CB80" i="8"/>
  <c r="CA80" i="8"/>
  <c r="CR79" i="8"/>
  <c r="CM79" i="8"/>
  <c r="CK79" i="8"/>
  <c r="CJ79" i="8"/>
  <c r="CI79" i="8"/>
  <c r="CH79" i="8"/>
  <c r="CF79" i="8"/>
  <c r="CE79" i="8"/>
  <c r="CC79" i="8"/>
  <c r="CD79" i="8" s="1"/>
  <c r="CB79" i="8"/>
  <c r="CL79" i="8" s="1"/>
  <c r="CQ79" i="8" s="1"/>
  <c r="CN79" i="8" s="1"/>
  <c r="CA79" i="8"/>
  <c r="CR78" i="8"/>
  <c r="CM78" i="8"/>
  <c r="CK78" i="8"/>
  <c r="CJ78" i="8"/>
  <c r="CI78" i="8"/>
  <c r="CH78" i="8"/>
  <c r="CF78" i="8"/>
  <c r="CE78" i="8"/>
  <c r="CD78" i="8"/>
  <c r="CC78" i="8"/>
  <c r="CB78" i="8"/>
  <c r="CL78" i="8" s="1"/>
  <c r="CQ78" i="8" s="1"/>
  <c r="CN78" i="8" s="1"/>
  <c r="CA78" i="8"/>
  <c r="CR77" i="8"/>
  <c r="CM77" i="8"/>
  <c r="CK77" i="8"/>
  <c r="CJ77" i="8"/>
  <c r="CI77" i="8"/>
  <c r="CH77" i="8"/>
  <c r="CF77" i="8"/>
  <c r="CE77" i="8"/>
  <c r="CD77" i="8"/>
  <c r="CC77" i="8"/>
  <c r="CB77" i="8"/>
  <c r="CA77" i="8"/>
  <c r="CR76" i="8"/>
  <c r="CM76" i="8"/>
  <c r="CS76" i="8" s="1"/>
  <c r="CK76" i="8"/>
  <c r="CJ76" i="8"/>
  <c r="CI76" i="8"/>
  <c r="CH76" i="8"/>
  <c r="CF76" i="8"/>
  <c r="CG76" i="8" s="1"/>
  <c r="CE76" i="8"/>
  <c r="CC76" i="8"/>
  <c r="CD76" i="8" s="1"/>
  <c r="CB76" i="8"/>
  <c r="CA76" i="8"/>
  <c r="CR75" i="8"/>
  <c r="CM75" i="8"/>
  <c r="CK75" i="8"/>
  <c r="CJ75" i="8"/>
  <c r="CI75" i="8"/>
  <c r="CH75" i="8"/>
  <c r="CF75" i="8"/>
  <c r="CE75" i="8"/>
  <c r="CC75" i="8"/>
  <c r="CD75" i="8" s="1"/>
  <c r="CB75" i="8"/>
  <c r="CA75" i="8"/>
  <c r="CR74" i="8"/>
  <c r="CM74" i="8"/>
  <c r="CK74" i="8"/>
  <c r="CJ74" i="8"/>
  <c r="CI74" i="8"/>
  <c r="CH74" i="8"/>
  <c r="CF74" i="8"/>
  <c r="CG74" i="8" s="1"/>
  <c r="CE74" i="8"/>
  <c r="CD74" i="8"/>
  <c r="CC74" i="8"/>
  <c r="CB74" i="8"/>
  <c r="CA74" i="8"/>
  <c r="CR73" i="8"/>
  <c r="CM73" i="8"/>
  <c r="CK73" i="8"/>
  <c r="CJ73" i="8"/>
  <c r="CI73" i="8"/>
  <c r="CH73" i="8"/>
  <c r="CF73" i="8"/>
  <c r="CE73" i="8"/>
  <c r="CD73" i="8"/>
  <c r="CL73" i="8" s="1"/>
  <c r="CQ73" i="8" s="1"/>
  <c r="CN73" i="8" s="1"/>
  <c r="CC73" i="8"/>
  <c r="CB73" i="8"/>
  <c r="CA73" i="8"/>
  <c r="CR72" i="8"/>
  <c r="CM72" i="8"/>
  <c r="CK72" i="8"/>
  <c r="CJ72" i="8"/>
  <c r="CI72" i="8"/>
  <c r="CH72" i="8"/>
  <c r="CF72" i="8"/>
  <c r="CE72" i="8"/>
  <c r="CD72" i="8"/>
  <c r="CC72" i="8"/>
  <c r="CB72" i="8"/>
  <c r="CA72" i="8"/>
  <c r="CR71" i="8"/>
  <c r="CM71" i="8"/>
  <c r="CK71" i="8"/>
  <c r="CJ71" i="8"/>
  <c r="CI71" i="8"/>
  <c r="CH71" i="8"/>
  <c r="CF71" i="8"/>
  <c r="CG71" i="8" s="1"/>
  <c r="CE71" i="8"/>
  <c r="CD71" i="8"/>
  <c r="CC71" i="8"/>
  <c r="CB71" i="8"/>
  <c r="CA71" i="8"/>
  <c r="CR70" i="8"/>
  <c r="CM70" i="8"/>
  <c r="CK70" i="8"/>
  <c r="CJ70" i="8"/>
  <c r="CI70" i="8"/>
  <c r="CH70" i="8"/>
  <c r="CF70" i="8"/>
  <c r="CG70" i="8" s="1"/>
  <c r="CE70" i="8"/>
  <c r="CD70" i="8"/>
  <c r="CC70" i="8"/>
  <c r="CB70" i="8"/>
  <c r="CA70" i="8"/>
  <c r="CR69" i="8"/>
  <c r="CM69" i="8"/>
  <c r="CK69" i="8"/>
  <c r="CJ69" i="8"/>
  <c r="CI69" i="8"/>
  <c r="CH69" i="8"/>
  <c r="CF69" i="8"/>
  <c r="CE69" i="8"/>
  <c r="CD69" i="8"/>
  <c r="CL69" i="8" s="1"/>
  <c r="CQ69" i="8" s="1"/>
  <c r="CN69" i="8" s="1"/>
  <c r="CC69" i="8"/>
  <c r="CB69" i="8"/>
  <c r="CA69" i="8"/>
  <c r="CR68" i="8"/>
  <c r="CM68" i="8"/>
  <c r="CK68" i="8"/>
  <c r="CJ68" i="8"/>
  <c r="CI68" i="8"/>
  <c r="CH68" i="8"/>
  <c r="CF68" i="8"/>
  <c r="CE68" i="8"/>
  <c r="CC68" i="8"/>
  <c r="CD68" i="8" s="1"/>
  <c r="CB68" i="8"/>
  <c r="CA68" i="8"/>
  <c r="CR67" i="8"/>
  <c r="CM67" i="8"/>
  <c r="CK67" i="8"/>
  <c r="CJ67" i="8"/>
  <c r="CI67" i="8"/>
  <c r="CH67" i="8"/>
  <c r="CF67" i="8"/>
  <c r="CE67" i="8"/>
  <c r="CC67" i="8"/>
  <c r="CD67" i="8" s="1"/>
  <c r="CB67" i="8"/>
  <c r="CA67" i="8"/>
  <c r="CR66" i="8"/>
  <c r="CM66" i="8"/>
  <c r="CK66" i="8"/>
  <c r="CJ66" i="8"/>
  <c r="CI66" i="8"/>
  <c r="CH66" i="8"/>
  <c r="CL66" i="8" s="1"/>
  <c r="CQ66" i="8" s="1"/>
  <c r="CN66" i="8" s="1"/>
  <c r="CF66" i="8"/>
  <c r="CE66" i="8"/>
  <c r="CC66" i="8"/>
  <c r="CD66" i="8" s="1"/>
  <c r="CB66" i="8"/>
  <c r="CA66" i="8"/>
  <c r="CR65" i="8"/>
  <c r="CM65" i="8"/>
  <c r="CK65" i="8"/>
  <c r="CJ65" i="8"/>
  <c r="CI65" i="8"/>
  <c r="CH65" i="8"/>
  <c r="CF65" i="8"/>
  <c r="CE65" i="8"/>
  <c r="CC65" i="8"/>
  <c r="CD65" i="8" s="1"/>
  <c r="CB65" i="8"/>
  <c r="CA65" i="8"/>
  <c r="CR64" i="8"/>
  <c r="CM64" i="8"/>
  <c r="CK64" i="8"/>
  <c r="CJ64" i="8"/>
  <c r="CI64" i="8"/>
  <c r="CH64" i="8"/>
  <c r="CF64" i="8"/>
  <c r="CE64" i="8"/>
  <c r="CC64" i="8"/>
  <c r="CD64" i="8" s="1"/>
  <c r="CB64" i="8"/>
  <c r="CA64" i="8"/>
  <c r="CR63" i="8"/>
  <c r="CM63" i="8"/>
  <c r="CK63" i="8"/>
  <c r="CJ63" i="8"/>
  <c r="CI63" i="8"/>
  <c r="CH63" i="8"/>
  <c r="CF63" i="8"/>
  <c r="CE63" i="8"/>
  <c r="CC63" i="8"/>
  <c r="CD63" i="8" s="1"/>
  <c r="CB63" i="8"/>
  <c r="CA63" i="8"/>
  <c r="CR62" i="8"/>
  <c r="CM62" i="8"/>
  <c r="CK62" i="8"/>
  <c r="CJ62" i="8"/>
  <c r="CI62" i="8"/>
  <c r="CH62" i="8"/>
  <c r="CF62" i="8"/>
  <c r="CG62" i="8" s="1"/>
  <c r="CE62" i="8"/>
  <c r="CD62" i="8"/>
  <c r="CC62" i="8"/>
  <c r="CB62" i="8"/>
  <c r="CL62" i="8" s="1"/>
  <c r="CQ62" i="8" s="1"/>
  <c r="CN62" i="8" s="1"/>
  <c r="CA62" i="8"/>
  <c r="CR61" i="8"/>
  <c r="CM61" i="8"/>
  <c r="CK61" i="8"/>
  <c r="CJ61" i="8"/>
  <c r="CI61" i="8"/>
  <c r="CH61" i="8"/>
  <c r="CF61" i="8"/>
  <c r="CE61" i="8"/>
  <c r="CD61" i="8"/>
  <c r="CC61" i="8"/>
  <c r="CB61" i="8"/>
  <c r="CA61" i="8"/>
  <c r="CR60" i="8"/>
  <c r="CM60" i="8"/>
  <c r="CK60" i="8"/>
  <c r="CJ60" i="8"/>
  <c r="CI60" i="8"/>
  <c r="CH60" i="8"/>
  <c r="CF60" i="8"/>
  <c r="CE60" i="8"/>
  <c r="CC60" i="8"/>
  <c r="CD60" i="8" s="1"/>
  <c r="CB60" i="8"/>
  <c r="CA60" i="8"/>
  <c r="CR59" i="8"/>
  <c r="CM59" i="8"/>
  <c r="CK59" i="8"/>
  <c r="CJ59" i="8"/>
  <c r="CI59" i="8"/>
  <c r="CH59" i="8"/>
  <c r="CF59" i="8"/>
  <c r="CG59" i="8" s="1"/>
  <c r="CE59" i="8"/>
  <c r="CD59" i="8"/>
  <c r="CC59" i="8"/>
  <c r="CB59" i="8"/>
  <c r="CA59" i="8"/>
  <c r="CR58" i="8"/>
  <c r="CM58" i="8"/>
  <c r="CK58" i="8"/>
  <c r="CJ58" i="8"/>
  <c r="CI58" i="8"/>
  <c r="CH58" i="8"/>
  <c r="CF58" i="8"/>
  <c r="CG58" i="8" s="1"/>
  <c r="CE58" i="8"/>
  <c r="CC58" i="8"/>
  <c r="CD58" i="8" s="1"/>
  <c r="CB58" i="8"/>
  <c r="CA58" i="8"/>
  <c r="CR57" i="8"/>
  <c r="CM57" i="8"/>
  <c r="CK57" i="8"/>
  <c r="CJ57" i="8"/>
  <c r="CI57" i="8"/>
  <c r="CH57" i="8"/>
  <c r="CF57" i="8"/>
  <c r="CE57" i="8"/>
  <c r="CD57" i="8"/>
  <c r="CL57" i="8" s="1"/>
  <c r="CQ57" i="8" s="1"/>
  <c r="CN57" i="8" s="1"/>
  <c r="CC57" i="8"/>
  <c r="CB57" i="8"/>
  <c r="CA57" i="8"/>
  <c r="CR56" i="8"/>
  <c r="CM56" i="8"/>
  <c r="CK56" i="8"/>
  <c r="CJ56" i="8"/>
  <c r="CI56" i="8"/>
  <c r="CH56" i="8"/>
  <c r="CF56" i="8"/>
  <c r="CG56" i="8" s="1"/>
  <c r="CE56" i="8"/>
  <c r="CC56" i="8"/>
  <c r="CD56" i="8" s="1"/>
  <c r="CB56" i="8"/>
  <c r="CA56" i="8"/>
  <c r="CR55" i="8"/>
  <c r="CM55" i="8"/>
  <c r="CK55" i="8"/>
  <c r="CJ55" i="8"/>
  <c r="CI55" i="8"/>
  <c r="CH55" i="8"/>
  <c r="CF55" i="8"/>
  <c r="CG55" i="8" s="1"/>
  <c r="CE55" i="8"/>
  <c r="CC55" i="8"/>
  <c r="CD55" i="8" s="1"/>
  <c r="CB55" i="8"/>
  <c r="CA55" i="8"/>
  <c r="CR54" i="8"/>
  <c r="CM54" i="8"/>
  <c r="CK54" i="8"/>
  <c r="CJ54" i="8"/>
  <c r="CI54" i="8"/>
  <c r="CH54" i="8"/>
  <c r="CF54" i="8"/>
  <c r="CG54" i="8" s="1"/>
  <c r="CE54" i="8"/>
  <c r="CD54" i="8"/>
  <c r="CC54" i="8"/>
  <c r="CB54" i="8"/>
  <c r="CA54" i="8"/>
  <c r="CR53" i="8"/>
  <c r="CM53" i="8"/>
  <c r="CK53" i="8"/>
  <c r="CJ53" i="8"/>
  <c r="CI53" i="8"/>
  <c r="CH53" i="8"/>
  <c r="CF53" i="8"/>
  <c r="CE53" i="8"/>
  <c r="CD53" i="8"/>
  <c r="CC53" i="8"/>
  <c r="CB53" i="8"/>
  <c r="CA53" i="8"/>
  <c r="CR52" i="8"/>
  <c r="CM52" i="8"/>
  <c r="CK52" i="8"/>
  <c r="CJ52" i="8"/>
  <c r="CI52" i="8"/>
  <c r="CH52" i="8"/>
  <c r="CF52" i="8"/>
  <c r="CE52" i="8"/>
  <c r="CC52" i="8"/>
  <c r="CD52" i="8" s="1"/>
  <c r="CB52" i="8"/>
  <c r="CA52" i="8"/>
  <c r="CR51" i="8"/>
  <c r="CM51" i="8"/>
  <c r="CS51" i="8" s="1"/>
  <c r="CK51" i="8"/>
  <c r="CJ51" i="8"/>
  <c r="CI51" i="8"/>
  <c r="CH51" i="8"/>
  <c r="CL51" i="8" s="1"/>
  <c r="CQ51" i="8" s="1"/>
  <c r="CN51" i="8" s="1"/>
  <c r="CF51" i="8"/>
  <c r="CE51" i="8"/>
  <c r="CT51" i="8" s="1"/>
  <c r="CC51" i="8"/>
  <c r="CD51" i="8" s="1"/>
  <c r="CB51" i="8"/>
  <c r="CA51" i="8"/>
  <c r="CR50" i="8"/>
  <c r="CM50" i="8"/>
  <c r="CK50" i="8"/>
  <c r="CJ50" i="8"/>
  <c r="CI50" i="8"/>
  <c r="CH50" i="8"/>
  <c r="CF50" i="8"/>
  <c r="CE50" i="8"/>
  <c r="CC50" i="8"/>
  <c r="CD50" i="8" s="1"/>
  <c r="CB50" i="8"/>
  <c r="CA50" i="8"/>
  <c r="CR49" i="8"/>
  <c r="CM49" i="8"/>
  <c r="CS49" i="8" s="1"/>
  <c r="CK49" i="8"/>
  <c r="CJ49" i="8"/>
  <c r="CI49" i="8"/>
  <c r="CH49" i="8"/>
  <c r="CF49" i="8"/>
  <c r="CE49" i="8"/>
  <c r="CT49" i="8" s="1"/>
  <c r="CC49" i="8"/>
  <c r="CD49" i="8" s="1"/>
  <c r="CB49" i="8"/>
  <c r="CA49" i="8"/>
  <c r="CR48" i="8"/>
  <c r="CM48" i="8"/>
  <c r="CK48" i="8"/>
  <c r="CJ48" i="8"/>
  <c r="CI48" i="8"/>
  <c r="CH48" i="8"/>
  <c r="CF48" i="8"/>
  <c r="CE48" i="8"/>
  <c r="CC48" i="8"/>
  <c r="CD48" i="8" s="1"/>
  <c r="CB48" i="8"/>
  <c r="CA48" i="8"/>
  <c r="CR47" i="8"/>
  <c r="CM47" i="8"/>
  <c r="CS47" i="8" s="1"/>
  <c r="CK47" i="8"/>
  <c r="CJ47" i="8"/>
  <c r="CI47" i="8"/>
  <c r="CH47" i="8"/>
  <c r="CF47" i="8"/>
  <c r="CE47" i="8"/>
  <c r="CT47" i="8" s="1"/>
  <c r="CC47" i="8"/>
  <c r="CD47" i="8" s="1"/>
  <c r="CB47" i="8"/>
  <c r="CA47" i="8"/>
  <c r="CR46" i="8"/>
  <c r="CM46" i="8"/>
  <c r="CK46" i="8"/>
  <c r="CJ46" i="8"/>
  <c r="CI46" i="8"/>
  <c r="CH46" i="8"/>
  <c r="CF46" i="8"/>
  <c r="CG46" i="8" s="1"/>
  <c r="CE46" i="8"/>
  <c r="CD46" i="8"/>
  <c r="CC46" i="8"/>
  <c r="CB46" i="8"/>
  <c r="CA46" i="8"/>
  <c r="CR45" i="8"/>
  <c r="CM45" i="8"/>
  <c r="CK45" i="8"/>
  <c r="CJ45" i="8"/>
  <c r="CI45" i="8"/>
  <c r="CH45" i="8"/>
  <c r="CF45" i="8"/>
  <c r="CE45" i="8"/>
  <c r="CD45" i="8"/>
  <c r="CC45" i="8"/>
  <c r="CB45" i="8"/>
  <c r="CA45" i="8"/>
  <c r="CR44" i="8"/>
  <c r="CM44" i="8"/>
  <c r="CK44" i="8"/>
  <c r="CJ44" i="8"/>
  <c r="CI44" i="8"/>
  <c r="CH44" i="8"/>
  <c r="CF44" i="8"/>
  <c r="CE44" i="8"/>
  <c r="CC44" i="8"/>
  <c r="CD44" i="8" s="1"/>
  <c r="CB44" i="8"/>
  <c r="CA44" i="8"/>
  <c r="CR43" i="8"/>
  <c r="CM43" i="8"/>
  <c r="CK43" i="8"/>
  <c r="CJ43" i="8"/>
  <c r="CI43" i="8"/>
  <c r="CH43" i="8"/>
  <c r="CF43" i="8"/>
  <c r="CG43" i="8" s="1"/>
  <c r="CE43" i="8"/>
  <c r="CD43" i="8"/>
  <c r="CC43" i="8"/>
  <c r="CB43" i="8"/>
  <c r="CA43" i="8"/>
  <c r="CR42" i="8"/>
  <c r="CM42" i="8"/>
  <c r="CK42" i="8"/>
  <c r="CJ42" i="8"/>
  <c r="CI42" i="8"/>
  <c r="CH42" i="8"/>
  <c r="CF42" i="8"/>
  <c r="CG42" i="8" s="1"/>
  <c r="CE42" i="8"/>
  <c r="CD42" i="8"/>
  <c r="CC42" i="8"/>
  <c r="CB42" i="8"/>
  <c r="CA42" i="8"/>
  <c r="CR41" i="8"/>
  <c r="CM41" i="8"/>
  <c r="CK41" i="8"/>
  <c r="CJ41" i="8"/>
  <c r="CI41" i="8"/>
  <c r="CH41" i="8"/>
  <c r="CF41" i="8"/>
  <c r="CE41" i="8"/>
  <c r="CD41" i="8"/>
  <c r="CC41" i="8"/>
  <c r="CB41" i="8"/>
  <c r="CA41" i="8"/>
  <c r="CR40" i="8"/>
  <c r="CM40" i="8"/>
  <c r="CK40" i="8"/>
  <c r="CJ40" i="8"/>
  <c r="CI40" i="8"/>
  <c r="CH40" i="8"/>
  <c r="CF40" i="8"/>
  <c r="CG40" i="8" s="1"/>
  <c r="CE40" i="8"/>
  <c r="CD40" i="8"/>
  <c r="CC40" i="8"/>
  <c r="CB40" i="8"/>
  <c r="CA40" i="8"/>
  <c r="CR39" i="8"/>
  <c r="CM39" i="8"/>
  <c r="CK39" i="8"/>
  <c r="CJ39" i="8"/>
  <c r="CI39" i="8"/>
  <c r="CH39" i="8"/>
  <c r="CF39" i="8"/>
  <c r="CG39" i="8" s="1"/>
  <c r="CE39" i="8"/>
  <c r="CD39" i="8"/>
  <c r="CC39" i="8"/>
  <c r="CB39" i="8"/>
  <c r="CA39" i="8"/>
  <c r="CR38" i="8"/>
  <c r="CM38" i="8"/>
  <c r="CK38" i="8"/>
  <c r="CJ38" i="8"/>
  <c r="CI38" i="8"/>
  <c r="CH38" i="8"/>
  <c r="CF38" i="8"/>
  <c r="CE38" i="8"/>
  <c r="CC38" i="8"/>
  <c r="CD38" i="8" s="1"/>
  <c r="CL38" i="8" s="1"/>
  <c r="CQ38" i="8" s="1"/>
  <c r="CN38" i="8" s="1"/>
  <c r="CB38" i="8"/>
  <c r="CA38" i="8"/>
  <c r="CR37" i="8"/>
  <c r="CM37" i="8"/>
  <c r="CS37" i="8" s="1"/>
  <c r="CK37" i="8"/>
  <c r="CJ37" i="8"/>
  <c r="CI37" i="8"/>
  <c r="CH37" i="8"/>
  <c r="CF37" i="8"/>
  <c r="CE37" i="8"/>
  <c r="CT37" i="8" s="1"/>
  <c r="CC37" i="8"/>
  <c r="CD37" i="8" s="1"/>
  <c r="CB37" i="8"/>
  <c r="CA37" i="8"/>
  <c r="CR36" i="8"/>
  <c r="CM36" i="8"/>
  <c r="CK36" i="8"/>
  <c r="CJ36" i="8"/>
  <c r="CI36" i="8"/>
  <c r="CH36" i="8"/>
  <c r="CF36" i="8"/>
  <c r="CE36" i="8"/>
  <c r="CD36" i="8"/>
  <c r="CC36" i="8"/>
  <c r="CB36" i="8"/>
  <c r="CA36" i="8"/>
  <c r="CR35" i="8"/>
  <c r="CM35" i="8"/>
  <c r="CK35" i="8"/>
  <c r="CJ35" i="8"/>
  <c r="CI35" i="8"/>
  <c r="CH35" i="8"/>
  <c r="CF35" i="8"/>
  <c r="CE35" i="8"/>
  <c r="CC35" i="8"/>
  <c r="CD35" i="8" s="1"/>
  <c r="CB35" i="8"/>
  <c r="CA35" i="8"/>
  <c r="CR34" i="8"/>
  <c r="CM34" i="8"/>
  <c r="CK34" i="8"/>
  <c r="CJ34" i="8"/>
  <c r="CI34" i="8"/>
  <c r="CH34" i="8"/>
  <c r="CF34" i="8"/>
  <c r="CE34" i="8"/>
  <c r="CT34" i="8" s="1"/>
  <c r="CC34" i="8"/>
  <c r="CD34" i="8" s="1"/>
  <c r="CL34" i="8" s="1"/>
  <c r="CQ34" i="8" s="1"/>
  <c r="CN34" i="8" s="1"/>
  <c r="CB34" i="8"/>
  <c r="CA34" i="8"/>
  <c r="CR33" i="8"/>
  <c r="CM33" i="8"/>
  <c r="CK33" i="8"/>
  <c r="CJ33" i="8"/>
  <c r="CI33" i="8"/>
  <c r="CH33" i="8"/>
  <c r="CF33" i="8"/>
  <c r="CE33" i="8"/>
  <c r="CC33" i="8"/>
  <c r="CD33" i="8" s="1"/>
  <c r="CB33" i="8"/>
  <c r="CA33" i="8"/>
  <c r="CR32" i="8"/>
  <c r="CM32" i="8"/>
  <c r="CS32" i="8" s="1"/>
  <c r="CK32" i="8"/>
  <c r="CJ32" i="8"/>
  <c r="CI32" i="8"/>
  <c r="CH32" i="8"/>
  <c r="CF32" i="8"/>
  <c r="CE32" i="8"/>
  <c r="CT32" i="8" s="1"/>
  <c r="CC32" i="8"/>
  <c r="CD32" i="8" s="1"/>
  <c r="CB32" i="8"/>
  <c r="CA32" i="8"/>
  <c r="CR31" i="8"/>
  <c r="CM31" i="8"/>
  <c r="CK31" i="8"/>
  <c r="CJ31" i="8"/>
  <c r="CI31" i="8"/>
  <c r="CH31" i="8"/>
  <c r="CF31" i="8"/>
  <c r="CE31" i="8"/>
  <c r="CC31" i="8"/>
  <c r="CD31" i="8" s="1"/>
  <c r="CB31" i="8"/>
  <c r="CA31" i="8"/>
  <c r="CR30" i="8"/>
  <c r="CM30" i="8"/>
  <c r="CK30" i="8"/>
  <c r="CJ30" i="8"/>
  <c r="CI30" i="8"/>
  <c r="CH30" i="8"/>
  <c r="CF30" i="8"/>
  <c r="CE30" i="8"/>
  <c r="CD30" i="8"/>
  <c r="CC30" i="8"/>
  <c r="CB30" i="8"/>
  <c r="CA30" i="8"/>
  <c r="CR29" i="8"/>
  <c r="CM29" i="8"/>
  <c r="CK29" i="8"/>
  <c r="CJ29" i="8"/>
  <c r="CI29" i="8"/>
  <c r="CH29" i="8"/>
  <c r="CF29" i="8"/>
  <c r="CE29" i="8"/>
  <c r="CD29" i="8"/>
  <c r="CC29" i="8"/>
  <c r="CB29" i="8"/>
  <c r="CA29" i="8"/>
  <c r="CR28" i="8"/>
  <c r="CM28" i="8"/>
  <c r="CK28" i="8"/>
  <c r="CJ28" i="8"/>
  <c r="CI28" i="8"/>
  <c r="CH28" i="8"/>
  <c r="CF28" i="8"/>
  <c r="CE28" i="8"/>
  <c r="CD28" i="8"/>
  <c r="CC28" i="8"/>
  <c r="CB28" i="8"/>
  <c r="CA28" i="8"/>
  <c r="CR27" i="8"/>
  <c r="CM27" i="8"/>
  <c r="CK27" i="8"/>
  <c r="CJ27" i="8"/>
  <c r="CI27" i="8"/>
  <c r="CH27" i="8"/>
  <c r="CF27" i="8"/>
  <c r="CE27" i="8"/>
  <c r="CC27" i="8"/>
  <c r="CD27" i="8" s="1"/>
  <c r="CL27" i="8" s="1"/>
  <c r="CQ27" i="8" s="1"/>
  <c r="CN27" i="8" s="1"/>
  <c r="CB27" i="8"/>
  <c r="CA27" i="8"/>
  <c r="CR26" i="8"/>
  <c r="CM26" i="8"/>
  <c r="CK26" i="8"/>
  <c r="CJ26" i="8"/>
  <c r="CI26" i="8"/>
  <c r="CH26" i="8"/>
  <c r="CL26" i="8" s="1"/>
  <c r="CQ26" i="8" s="1"/>
  <c r="CN26" i="8" s="1"/>
  <c r="CF26" i="8"/>
  <c r="CE26" i="8"/>
  <c r="CC26" i="8"/>
  <c r="CD26" i="8" s="1"/>
  <c r="CB26" i="8"/>
  <c r="CA26" i="8"/>
  <c r="CR25" i="8"/>
  <c r="CM25" i="8"/>
  <c r="CK25" i="8"/>
  <c r="CJ25" i="8"/>
  <c r="CI25" i="8"/>
  <c r="CH25" i="8"/>
  <c r="CF25" i="8"/>
  <c r="CE25" i="8"/>
  <c r="CC25" i="8"/>
  <c r="CD25" i="8" s="1"/>
  <c r="CB25" i="8"/>
  <c r="CA25" i="8"/>
  <c r="CR24" i="8"/>
  <c r="CM24" i="8"/>
  <c r="CS24" i="8" s="1"/>
  <c r="CK24" i="8"/>
  <c r="CJ24" i="8"/>
  <c r="CI24" i="8"/>
  <c r="CH24" i="8"/>
  <c r="CF24" i="8"/>
  <c r="CE24" i="8"/>
  <c r="CD24" i="8"/>
  <c r="CC24" i="8"/>
  <c r="CB24" i="8"/>
  <c r="CL24" i="8" s="1"/>
  <c r="CQ24" i="8" s="1"/>
  <c r="CN24" i="8" s="1"/>
  <c r="CA24" i="8"/>
  <c r="CR23" i="8"/>
  <c r="CM23" i="8"/>
  <c r="CK23" i="8"/>
  <c r="CJ23" i="8"/>
  <c r="CI23" i="8"/>
  <c r="CH23" i="8"/>
  <c r="CF23" i="8"/>
  <c r="CE23" i="8"/>
  <c r="CD23" i="8"/>
  <c r="CC23" i="8"/>
  <c r="CB23" i="8"/>
  <c r="CA23" i="8"/>
  <c r="CR22" i="8"/>
  <c r="CM22" i="8"/>
  <c r="CK22" i="8"/>
  <c r="CJ22" i="8"/>
  <c r="CI22" i="8"/>
  <c r="CH22" i="8"/>
  <c r="CF22" i="8"/>
  <c r="CE22" i="8"/>
  <c r="CD22" i="8"/>
  <c r="CC22" i="8"/>
  <c r="CB22" i="8"/>
  <c r="CA22" i="8"/>
  <c r="CR21" i="8"/>
  <c r="CM21" i="8"/>
  <c r="CK21" i="8"/>
  <c r="CJ21" i="8"/>
  <c r="CI21" i="8"/>
  <c r="CH21" i="8"/>
  <c r="CF21" i="8"/>
  <c r="CE21" i="8"/>
  <c r="CC21" i="8"/>
  <c r="CD21" i="8" s="1"/>
  <c r="CB21" i="8"/>
  <c r="CA21" i="8"/>
  <c r="CR20" i="8"/>
  <c r="CM20" i="8"/>
  <c r="CS20" i="8" s="1"/>
  <c r="CK20" i="8"/>
  <c r="CJ20" i="8"/>
  <c r="CI20" i="8"/>
  <c r="CH20" i="8"/>
  <c r="CL20" i="8" s="1"/>
  <c r="CQ20" i="8" s="1"/>
  <c r="CN20" i="8" s="1"/>
  <c r="CF20" i="8"/>
  <c r="CE20" i="8"/>
  <c r="CC20" i="8"/>
  <c r="CD20" i="8" s="1"/>
  <c r="CB20" i="8"/>
  <c r="CA20" i="8"/>
  <c r="CR19" i="8"/>
  <c r="CM19" i="8"/>
  <c r="CK19" i="8"/>
  <c r="CJ19" i="8"/>
  <c r="CI19" i="8"/>
  <c r="CH19" i="8"/>
  <c r="CF19" i="8"/>
  <c r="CE19" i="8"/>
  <c r="CC19" i="8"/>
  <c r="CD19" i="8" s="1"/>
  <c r="CB19" i="8"/>
  <c r="CA19" i="8"/>
  <c r="CR18" i="8"/>
  <c r="CM18" i="8"/>
  <c r="CS18" i="8" s="1"/>
  <c r="CK18" i="8"/>
  <c r="CJ18" i="8"/>
  <c r="CI18" i="8"/>
  <c r="CH18" i="8"/>
  <c r="CF18" i="8"/>
  <c r="CE18" i="8"/>
  <c r="CD18" i="8"/>
  <c r="CC18" i="8"/>
  <c r="CB18" i="8"/>
  <c r="CA18" i="8"/>
  <c r="CR17" i="8"/>
  <c r="CM17" i="8"/>
  <c r="CL17" i="8"/>
  <c r="CQ17" i="8" s="1"/>
  <c r="CN17" i="8" s="1"/>
  <c r="CK17" i="8"/>
  <c r="CJ17" i="8"/>
  <c r="CI17" i="8"/>
  <c r="CH17" i="8"/>
  <c r="CF17" i="8"/>
  <c r="CE17" i="8"/>
  <c r="CC17" i="8"/>
  <c r="CD17" i="8" s="1"/>
  <c r="CB17" i="8"/>
  <c r="CA17" i="8"/>
  <c r="CR16" i="8"/>
  <c r="CM16" i="8"/>
  <c r="CS16" i="8" s="1"/>
  <c r="CK16" i="8"/>
  <c r="CJ16" i="8"/>
  <c r="CI16" i="8"/>
  <c r="CH16" i="8"/>
  <c r="CF16" i="8"/>
  <c r="CE16" i="8"/>
  <c r="CD16" i="8"/>
  <c r="CC16" i="8"/>
  <c r="CB16" i="8"/>
  <c r="CL16" i="8" s="1"/>
  <c r="CQ16" i="8" s="1"/>
  <c r="CN16" i="8" s="1"/>
  <c r="CA16" i="8"/>
  <c r="CR15" i="8"/>
  <c r="CM15" i="8"/>
  <c r="CL15" i="8"/>
  <c r="CQ15" i="8" s="1"/>
  <c r="CN15" i="8" s="1"/>
  <c r="CK15" i="8"/>
  <c r="CJ15" i="8"/>
  <c r="CI15" i="8"/>
  <c r="CH15" i="8"/>
  <c r="CF15" i="8"/>
  <c r="CE15" i="8"/>
  <c r="CC15" i="8"/>
  <c r="CD15" i="8" s="1"/>
  <c r="CB15" i="8"/>
  <c r="CA15" i="8"/>
  <c r="CR14" i="8"/>
  <c r="CM14" i="8"/>
  <c r="CS14" i="8" s="1"/>
  <c r="CK14" i="8"/>
  <c r="CJ14" i="8"/>
  <c r="CI14" i="8"/>
  <c r="CH14" i="8"/>
  <c r="CF14" i="8"/>
  <c r="CE14" i="8"/>
  <c r="CD14" i="8"/>
  <c r="CC14" i="8"/>
  <c r="CB14" i="8"/>
  <c r="CL14" i="8" s="1"/>
  <c r="CQ14" i="8" s="1"/>
  <c r="CN14" i="8" s="1"/>
  <c r="CA14" i="8"/>
  <c r="CR13" i="8"/>
  <c r="CM13" i="8"/>
  <c r="CL13" i="8"/>
  <c r="CQ13" i="8" s="1"/>
  <c r="CN13" i="8" s="1"/>
  <c r="CK13" i="8"/>
  <c r="CJ13" i="8"/>
  <c r="CI13" i="8"/>
  <c r="CH13" i="8"/>
  <c r="CF13" i="8"/>
  <c r="CE13" i="8"/>
  <c r="CC13" i="8"/>
  <c r="CD13" i="8" s="1"/>
  <c r="CB13" i="8"/>
  <c r="CA13" i="8"/>
  <c r="CR12" i="8"/>
  <c r="CM12" i="8"/>
  <c r="CS12" i="8" s="1"/>
  <c r="CK12" i="8"/>
  <c r="CJ12" i="8"/>
  <c r="CI12" i="8"/>
  <c r="CH12" i="8"/>
  <c r="CF12" i="8"/>
  <c r="CE12" i="8"/>
  <c r="CD12" i="8"/>
  <c r="CC12" i="8"/>
  <c r="CB12" i="8"/>
  <c r="CL12" i="8" s="1"/>
  <c r="CQ12" i="8" s="1"/>
  <c r="CN12" i="8" s="1"/>
  <c r="CA12" i="8"/>
  <c r="CR11" i="8"/>
  <c r="CM11" i="8"/>
  <c r="CL11" i="8"/>
  <c r="CQ11" i="8" s="1"/>
  <c r="CN11" i="8" s="1"/>
  <c r="CK11" i="8"/>
  <c r="CJ11" i="8"/>
  <c r="CI11" i="8"/>
  <c r="CH11" i="8"/>
  <c r="CF11" i="8"/>
  <c r="CE11" i="8"/>
  <c r="CC11" i="8"/>
  <c r="CD11" i="8" s="1"/>
  <c r="CB11" i="8"/>
  <c r="CA11" i="8"/>
  <c r="CR10" i="8"/>
  <c r="CM10" i="8"/>
  <c r="CK10" i="8"/>
  <c r="CJ10" i="8"/>
  <c r="CI10" i="8"/>
  <c r="CH10" i="8"/>
  <c r="CL10" i="8" s="1"/>
  <c r="CQ10" i="8" s="1"/>
  <c r="CN10" i="8" s="1"/>
  <c r="CF10" i="8"/>
  <c r="CE10" i="8"/>
  <c r="CC10" i="8"/>
  <c r="CD10" i="8" s="1"/>
  <c r="CB10" i="8"/>
  <c r="CA10" i="8"/>
  <c r="CR9" i="8"/>
  <c r="CM9" i="8"/>
  <c r="CK9" i="8"/>
  <c r="CJ9" i="8"/>
  <c r="CI9" i="8"/>
  <c r="CH9" i="8"/>
  <c r="CF9" i="8"/>
  <c r="CE9" i="8"/>
  <c r="CD9" i="8"/>
  <c r="CC9" i="8"/>
  <c r="CB9" i="8"/>
  <c r="CA9" i="8"/>
  <c r="CR8" i="8"/>
  <c r="CK8" i="8"/>
  <c r="CJ8" i="8"/>
  <c r="CI8" i="8"/>
  <c r="CH8" i="8"/>
  <c r="CF8" i="8"/>
  <c r="CG8" i="8" s="1"/>
  <c r="CE8" i="8"/>
  <c r="CC8" i="8"/>
  <c r="CD8" i="8" s="1"/>
  <c r="CB8" i="8"/>
  <c r="CA8" i="8"/>
  <c r="CR7" i="8"/>
  <c r="CP7" i="8"/>
  <c r="CM7" i="8"/>
  <c r="CS7" i="8" s="1"/>
  <c r="CK7" i="8"/>
  <c r="CJ7" i="8"/>
  <c r="CI7" i="8"/>
  <c r="CH7" i="8"/>
  <c r="CF7" i="8"/>
  <c r="CE7" i="8"/>
  <c r="CG7" i="8" s="1"/>
  <c r="CC7" i="8"/>
  <c r="CD7" i="8" s="1"/>
  <c r="CB7" i="8"/>
  <c r="CL7" i="8" s="1"/>
  <c r="CQ7" i="8" s="1"/>
  <c r="CA7" i="8"/>
  <c r="CR6" i="8"/>
  <c r="CK6" i="8"/>
  <c r="CJ6" i="8"/>
  <c r="CI6" i="8"/>
  <c r="CH6" i="8"/>
  <c r="CE6" i="8"/>
  <c r="CC6" i="8"/>
  <c r="CD6" i="8" s="1"/>
  <c r="CB6" i="8"/>
  <c r="CA6" i="8"/>
  <c r="CR5" i="8"/>
  <c r="CM5" i="8"/>
  <c r="CK5" i="8"/>
  <c r="CJ5" i="8"/>
  <c r="CI5" i="8"/>
  <c r="CH5" i="8"/>
  <c r="CF5" i="8"/>
  <c r="CE5" i="8"/>
  <c r="CC5" i="8"/>
  <c r="CB5" i="8"/>
  <c r="CA5" i="8"/>
  <c r="CR3" i="8"/>
  <c r="CR4" i="8" s="1"/>
  <c r="CQ3" i="8"/>
  <c r="CM3" i="8"/>
  <c r="CK3" i="8"/>
  <c r="CP3" i="8" s="1"/>
  <c r="CP4" i="8" s="1"/>
  <c r="CJ3" i="8"/>
  <c r="CI3" i="8"/>
  <c r="CH3" i="8"/>
  <c r="CH4" i="8" s="1"/>
  <c r="CF3" i="8"/>
  <c r="CF4" i="8" s="1"/>
  <c r="CE3" i="8"/>
  <c r="CE4" i="8" s="1"/>
  <c r="CB3" i="8"/>
  <c r="CB4" i="8" s="1"/>
  <c r="CA3" i="8"/>
  <c r="CT4" i="7"/>
  <c r="CS4" i="7"/>
  <c r="CP4" i="7"/>
  <c r="CN4" i="7"/>
  <c r="CL4" i="7"/>
  <c r="CH4" i="7"/>
  <c r="CG4" i="7"/>
  <c r="CF4" i="7"/>
  <c r="CD4" i="7"/>
  <c r="CC4" i="7"/>
  <c r="CB4" i="7"/>
  <c r="CR144" i="7"/>
  <c r="CM144" i="7"/>
  <c r="CK144" i="7"/>
  <c r="CJ144" i="7"/>
  <c r="CI144" i="7"/>
  <c r="CH144" i="7"/>
  <c r="CF144" i="7"/>
  <c r="CG144" i="7" s="1"/>
  <c r="CE144" i="7"/>
  <c r="CC144" i="7"/>
  <c r="CD144" i="7" s="1"/>
  <c r="CL144" i="7" s="1"/>
  <c r="CQ144" i="7" s="1"/>
  <c r="CB144" i="7"/>
  <c r="CA144" i="7"/>
  <c r="CR143" i="7"/>
  <c r="CM143" i="7"/>
  <c r="CK143" i="7"/>
  <c r="CJ143" i="7"/>
  <c r="CI143" i="7"/>
  <c r="CH143" i="7"/>
  <c r="CF143" i="7"/>
  <c r="CG143" i="7" s="1"/>
  <c r="CE143" i="7"/>
  <c r="CD143" i="7"/>
  <c r="CC143" i="7"/>
  <c r="CB143" i="7"/>
  <c r="CA143" i="7"/>
  <c r="CR142" i="7"/>
  <c r="CM142" i="7"/>
  <c r="CK142" i="7"/>
  <c r="CJ142" i="7"/>
  <c r="CI142" i="7"/>
  <c r="CH142" i="7"/>
  <c r="CF142" i="7"/>
  <c r="CG142" i="7" s="1"/>
  <c r="CE142" i="7"/>
  <c r="CC142" i="7"/>
  <c r="CD142" i="7" s="1"/>
  <c r="CB142" i="7"/>
  <c r="CA142" i="7"/>
  <c r="CR141" i="7"/>
  <c r="CM141" i="7"/>
  <c r="CK141" i="7"/>
  <c r="CJ141" i="7"/>
  <c r="CI141" i="7"/>
  <c r="CH141" i="7"/>
  <c r="CF141" i="7"/>
  <c r="CG141" i="7" s="1"/>
  <c r="CE141" i="7"/>
  <c r="CC141" i="7"/>
  <c r="CD141" i="7" s="1"/>
  <c r="CB141" i="7"/>
  <c r="CA141" i="7"/>
  <c r="CR140" i="7"/>
  <c r="CM140" i="7"/>
  <c r="CK140" i="7"/>
  <c r="CJ140" i="7"/>
  <c r="CI140" i="7"/>
  <c r="CH140" i="7"/>
  <c r="CF140" i="7"/>
  <c r="CG140" i="7" s="1"/>
  <c r="CE140" i="7"/>
  <c r="CC140" i="7"/>
  <c r="CD140" i="7" s="1"/>
  <c r="CB140" i="7"/>
  <c r="CA140" i="7"/>
  <c r="CR139" i="7"/>
  <c r="CM139" i="7"/>
  <c r="CK139" i="7"/>
  <c r="CJ139" i="7"/>
  <c r="CI139" i="7"/>
  <c r="CH139" i="7"/>
  <c r="CF139" i="7"/>
  <c r="CG139" i="7" s="1"/>
  <c r="CE139" i="7"/>
  <c r="CC139" i="7"/>
  <c r="CD139" i="7" s="1"/>
  <c r="CL139" i="7" s="1"/>
  <c r="CQ139" i="7" s="1"/>
  <c r="CN139" i="7" s="1"/>
  <c r="CB139" i="7"/>
  <c r="CA139" i="7"/>
  <c r="CR138" i="7"/>
  <c r="CM138" i="7"/>
  <c r="CK138" i="7"/>
  <c r="CJ138" i="7"/>
  <c r="CI138" i="7"/>
  <c r="CH138" i="7"/>
  <c r="CF138" i="7"/>
  <c r="CG138" i="7" s="1"/>
  <c r="CE138" i="7"/>
  <c r="CC138" i="7"/>
  <c r="CD138" i="7" s="1"/>
  <c r="CB138" i="7"/>
  <c r="CA138" i="7"/>
  <c r="CR137" i="7"/>
  <c r="CM137" i="7"/>
  <c r="CK137" i="7"/>
  <c r="CJ137" i="7"/>
  <c r="CI137" i="7"/>
  <c r="CH137" i="7"/>
  <c r="CF137" i="7"/>
  <c r="CG137" i="7" s="1"/>
  <c r="CE137" i="7"/>
  <c r="CD137" i="7"/>
  <c r="CC137" i="7"/>
  <c r="CB137" i="7"/>
  <c r="CA137" i="7"/>
  <c r="CR136" i="7"/>
  <c r="CM136" i="7"/>
  <c r="CK136" i="7"/>
  <c r="CJ136" i="7"/>
  <c r="CI136" i="7"/>
  <c r="CH136" i="7"/>
  <c r="CF136" i="7"/>
  <c r="CE136" i="7"/>
  <c r="CG136" i="7" s="1"/>
  <c r="CC136" i="7"/>
  <c r="CD136" i="7" s="1"/>
  <c r="CB136" i="7"/>
  <c r="CA136" i="7"/>
  <c r="CR135" i="7"/>
  <c r="CM135" i="7"/>
  <c r="CK135" i="7"/>
  <c r="CJ135" i="7"/>
  <c r="CI135" i="7"/>
  <c r="CH135" i="7"/>
  <c r="CF135" i="7"/>
  <c r="CG135" i="7" s="1"/>
  <c r="CE135" i="7"/>
  <c r="CD135" i="7"/>
  <c r="CC135" i="7"/>
  <c r="CB135" i="7"/>
  <c r="CA135" i="7"/>
  <c r="CR134" i="7"/>
  <c r="CM134" i="7"/>
  <c r="CK134" i="7"/>
  <c r="CJ134" i="7"/>
  <c r="CI134" i="7"/>
  <c r="CH134" i="7"/>
  <c r="CF134" i="7"/>
  <c r="CG134" i="7" s="1"/>
  <c r="CE134" i="7"/>
  <c r="CC134" i="7"/>
  <c r="CD134" i="7" s="1"/>
  <c r="CB134" i="7"/>
  <c r="CA134" i="7"/>
  <c r="CR133" i="7"/>
  <c r="CM133" i="7"/>
  <c r="CK133" i="7"/>
  <c r="CJ133" i="7"/>
  <c r="CI133" i="7"/>
  <c r="CH133" i="7"/>
  <c r="CF133" i="7"/>
  <c r="CG133" i="7" s="1"/>
  <c r="CE133" i="7"/>
  <c r="CC133" i="7"/>
  <c r="CD133" i="7" s="1"/>
  <c r="CL133" i="7" s="1"/>
  <c r="CQ133" i="7" s="1"/>
  <c r="CN133" i="7" s="1"/>
  <c r="CB133" i="7"/>
  <c r="CA133" i="7"/>
  <c r="CR132" i="7"/>
  <c r="CM132" i="7"/>
  <c r="CK132" i="7"/>
  <c r="CJ132" i="7"/>
  <c r="CI132" i="7"/>
  <c r="CH132" i="7"/>
  <c r="CF132" i="7"/>
  <c r="CG132" i="7" s="1"/>
  <c r="CE132" i="7"/>
  <c r="CC132" i="7"/>
  <c r="CD132" i="7" s="1"/>
  <c r="CB132" i="7"/>
  <c r="CA132" i="7"/>
  <c r="CR131" i="7"/>
  <c r="CM131" i="7"/>
  <c r="CK131" i="7"/>
  <c r="CJ131" i="7"/>
  <c r="CI131" i="7"/>
  <c r="CH131" i="7"/>
  <c r="CF131" i="7"/>
  <c r="CG131" i="7" s="1"/>
  <c r="CE131" i="7"/>
  <c r="CC131" i="7"/>
  <c r="CD131" i="7" s="1"/>
  <c r="CL131" i="7" s="1"/>
  <c r="CQ131" i="7" s="1"/>
  <c r="CN131" i="7" s="1"/>
  <c r="CB131" i="7"/>
  <c r="CA131" i="7"/>
  <c r="CR130" i="7"/>
  <c r="CP130" i="7"/>
  <c r="CM130" i="7"/>
  <c r="CK130" i="7"/>
  <c r="CJ130" i="7"/>
  <c r="CI130" i="7"/>
  <c r="CH130" i="7"/>
  <c r="CF130" i="7"/>
  <c r="CE130" i="7"/>
  <c r="CG130" i="7" s="1"/>
  <c r="CC130" i="7"/>
  <c r="CD130" i="7" s="1"/>
  <c r="CB130" i="7"/>
  <c r="CL130" i="7" s="1"/>
  <c r="CQ130" i="7" s="1"/>
  <c r="CA130" i="7"/>
  <c r="CR129" i="7"/>
  <c r="CM129" i="7"/>
  <c r="CL129" i="7"/>
  <c r="CQ129" i="7" s="1"/>
  <c r="CN129" i="7" s="1"/>
  <c r="CK129" i="7"/>
  <c r="CJ129" i="7"/>
  <c r="CI129" i="7"/>
  <c r="CH129" i="7"/>
  <c r="CG129" i="7"/>
  <c r="CF129" i="7"/>
  <c r="CE129" i="7"/>
  <c r="CC129" i="7"/>
  <c r="CD129" i="7" s="1"/>
  <c r="CB129" i="7"/>
  <c r="CA129" i="7"/>
  <c r="CR128" i="7"/>
  <c r="CM128" i="7"/>
  <c r="CK128" i="7"/>
  <c r="CJ128" i="7"/>
  <c r="CI128" i="7"/>
  <c r="CH128" i="7"/>
  <c r="CG128" i="7"/>
  <c r="CF128" i="7"/>
  <c r="CE128" i="7"/>
  <c r="CC128" i="7"/>
  <c r="CD128" i="7" s="1"/>
  <c r="CB128" i="7"/>
  <c r="CL128" i="7" s="1"/>
  <c r="CQ128" i="7" s="1"/>
  <c r="CP128" i="7" s="1"/>
  <c r="CA128" i="7"/>
  <c r="CR127" i="7"/>
  <c r="CM127" i="7"/>
  <c r="CL127" i="7"/>
  <c r="CQ127" i="7" s="1"/>
  <c r="CN127" i="7" s="1"/>
  <c r="CK127" i="7"/>
  <c r="CJ127" i="7"/>
  <c r="CI127" i="7"/>
  <c r="CH127" i="7"/>
  <c r="CF127" i="7"/>
  <c r="CG127" i="7" s="1"/>
  <c r="CE127" i="7"/>
  <c r="CC127" i="7"/>
  <c r="CD127" i="7" s="1"/>
  <c r="CB127" i="7"/>
  <c r="CA127" i="7"/>
  <c r="CR126" i="7"/>
  <c r="CM126" i="7"/>
  <c r="CK126" i="7"/>
  <c r="CJ126" i="7"/>
  <c r="CI126" i="7"/>
  <c r="CH126" i="7"/>
  <c r="CF126" i="7"/>
  <c r="CE126" i="7"/>
  <c r="CG126" i="7" s="1"/>
  <c r="CC126" i="7"/>
  <c r="CD126" i="7" s="1"/>
  <c r="CB126" i="7"/>
  <c r="CL126" i="7" s="1"/>
  <c r="CQ126" i="7" s="1"/>
  <c r="CP126" i="7" s="1"/>
  <c r="CA126" i="7"/>
  <c r="CR125" i="7"/>
  <c r="CM125" i="7"/>
  <c r="CK125" i="7"/>
  <c r="CJ125" i="7"/>
  <c r="CI125" i="7"/>
  <c r="CH125" i="7"/>
  <c r="CF125" i="7"/>
  <c r="CE125" i="7"/>
  <c r="CG125" i="7" s="1"/>
  <c r="CC125" i="7"/>
  <c r="CD125" i="7" s="1"/>
  <c r="CB125" i="7"/>
  <c r="CL125" i="7" s="1"/>
  <c r="CQ125" i="7" s="1"/>
  <c r="CA125" i="7"/>
  <c r="CR124" i="7"/>
  <c r="CP124" i="7"/>
  <c r="CM124" i="7"/>
  <c r="CK124" i="7"/>
  <c r="CJ124" i="7"/>
  <c r="CI124" i="7"/>
  <c r="CH124" i="7"/>
  <c r="CF124" i="7"/>
  <c r="CE124" i="7"/>
  <c r="CG124" i="7" s="1"/>
  <c r="CC124" i="7"/>
  <c r="CD124" i="7" s="1"/>
  <c r="CB124" i="7"/>
  <c r="CL124" i="7" s="1"/>
  <c r="CQ124" i="7" s="1"/>
  <c r="CA124" i="7"/>
  <c r="CR123" i="7"/>
  <c r="CM123" i="7"/>
  <c r="CL123" i="7"/>
  <c r="CQ123" i="7" s="1"/>
  <c r="CN123" i="7" s="1"/>
  <c r="CK123" i="7"/>
  <c r="CJ123" i="7"/>
  <c r="CI123" i="7"/>
  <c r="CH123" i="7"/>
  <c r="CF123" i="7"/>
  <c r="CG123" i="7" s="1"/>
  <c r="CE123" i="7"/>
  <c r="CD123" i="7"/>
  <c r="CC123" i="7"/>
  <c r="CB123" i="7"/>
  <c r="CA123" i="7"/>
  <c r="CR122" i="7"/>
  <c r="CM122" i="7"/>
  <c r="CL122" i="7"/>
  <c r="CQ122" i="7" s="1"/>
  <c r="CO122" i="7" s="1"/>
  <c r="CK122" i="7"/>
  <c r="CJ122" i="7"/>
  <c r="CI122" i="7"/>
  <c r="CH122" i="7"/>
  <c r="CF122" i="7"/>
  <c r="CG122" i="7" s="1"/>
  <c r="CE122" i="7"/>
  <c r="CC122" i="7"/>
  <c r="CD122" i="7" s="1"/>
  <c r="CB122" i="7"/>
  <c r="CA122" i="7"/>
  <c r="CR121" i="7"/>
  <c r="CM121" i="7"/>
  <c r="CK121" i="7"/>
  <c r="CJ121" i="7"/>
  <c r="CI121" i="7"/>
  <c r="CH121" i="7"/>
  <c r="CF121" i="7"/>
  <c r="CG121" i="7" s="1"/>
  <c r="CE121" i="7"/>
  <c r="CD121" i="7"/>
  <c r="CC121" i="7"/>
  <c r="CB121" i="7"/>
  <c r="CL121" i="7" s="1"/>
  <c r="CQ121" i="7" s="1"/>
  <c r="CA121" i="7"/>
  <c r="CR120" i="7"/>
  <c r="CM120" i="7"/>
  <c r="CL120" i="7"/>
  <c r="CQ120" i="7" s="1"/>
  <c r="CO120" i="7" s="1"/>
  <c r="CK120" i="7"/>
  <c r="CJ120" i="7"/>
  <c r="CI120" i="7"/>
  <c r="CH120" i="7"/>
  <c r="CF120" i="7"/>
  <c r="CG120" i="7" s="1"/>
  <c r="CE120" i="7"/>
  <c r="CC120" i="7"/>
  <c r="CD120" i="7" s="1"/>
  <c r="CB120" i="7"/>
  <c r="CA120" i="7"/>
  <c r="CR119" i="7"/>
  <c r="CM119" i="7"/>
  <c r="CK119" i="7"/>
  <c r="CJ119" i="7"/>
  <c r="CI119" i="7"/>
  <c r="CH119" i="7"/>
  <c r="CG119" i="7"/>
  <c r="CF119" i="7"/>
  <c r="CE119" i="7"/>
  <c r="CC119" i="7"/>
  <c r="CD119" i="7" s="1"/>
  <c r="CB119" i="7"/>
  <c r="CL119" i="7" s="1"/>
  <c r="CQ119" i="7" s="1"/>
  <c r="CN119" i="7" s="1"/>
  <c r="CA119" i="7"/>
  <c r="CR118" i="7"/>
  <c r="CM118" i="7"/>
  <c r="CK118" i="7"/>
  <c r="CJ118" i="7"/>
  <c r="CI118" i="7"/>
  <c r="CH118" i="7"/>
  <c r="CG118" i="7"/>
  <c r="CF118" i="7"/>
  <c r="CE118" i="7"/>
  <c r="CC118" i="7"/>
  <c r="CD118" i="7" s="1"/>
  <c r="CB118" i="7"/>
  <c r="CL118" i="7" s="1"/>
  <c r="CQ118" i="7" s="1"/>
  <c r="CP118" i="7" s="1"/>
  <c r="CA118" i="7"/>
  <c r="CR117" i="7"/>
  <c r="CM117" i="7"/>
  <c r="CL117" i="7"/>
  <c r="CQ117" i="7" s="1"/>
  <c r="CN117" i="7" s="1"/>
  <c r="CK117" i="7"/>
  <c r="CJ117" i="7"/>
  <c r="CI117" i="7"/>
  <c r="CH117" i="7"/>
  <c r="CF117" i="7"/>
  <c r="CE117" i="7"/>
  <c r="CG117" i="7" s="1"/>
  <c r="CC117" i="7"/>
  <c r="CD117" i="7" s="1"/>
  <c r="CB117" i="7"/>
  <c r="CA117" i="7"/>
  <c r="CR116" i="7"/>
  <c r="CM116" i="7"/>
  <c r="CK116" i="7"/>
  <c r="CJ116" i="7"/>
  <c r="CI116" i="7"/>
  <c r="CH116" i="7"/>
  <c r="CF116" i="7"/>
  <c r="CE116" i="7"/>
  <c r="CG116" i="7" s="1"/>
  <c r="CC116" i="7"/>
  <c r="CD116" i="7" s="1"/>
  <c r="CB116" i="7"/>
  <c r="CL116" i="7" s="1"/>
  <c r="CQ116" i="7" s="1"/>
  <c r="CP116" i="7" s="1"/>
  <c r="CA116" i="7"/>
  <c r="CR115" i="7"/>
  <c r="CM115" i="7"/>
  <c r="CL115" i="7"/>
  <c r="CQ115" i="7" s="1"/>
  <c r="CN115" i="7" s="1"/>
  <c r="CK115" i="7"/>
  <c r="CJ115" i="7"/>
  <c r="CI115" i="7"/>
  <c r="CH115" i="7"/>
  <c r="CF115" i="7"/>
  <c r="CG115" i="7" s="1"/>
  <c r="CE115" i="7"/>
  <c r="CC115" i="7"/>
  <c r="CD115" i="7" s="1"/>
  <c r="CB115" i="7"/>
  <c r="CA115" i="7"/>
  <c r="CR114" i="7"/>
  <c r="CM114" i="7"/>
  <c r="CK114" i="7"/>
  <c r="CJ114" i="7"/>
  <c r="CI114" i="7"/>
  <c r="CH114" i="7"/>
  <c r="CG114" i="7"/>
  <c r="CF114" i="7"/>
  <c r="CE114" i="7"/>
  <c r="CC114" i="7"/>
  <c r="CD114" i="7" s="1"/>
  <c r="CB114" i="7"/>
  <c r="CL114" i="7" s="1"/>
  <c r="CQ114" i="7" s="1"/>
  <c r="CP114" i="7" s="1"/>
  <c r="CA114" i="7"/>
  <c r="CR113" i="7"/>
  <c r="CM113" i="7"/>
  <c r="CK113" i="7"/>
  <c r="CJ113" i="7"/>
  <c r="CI113" i="7"/>
  <c r="CH113" i="7"/>
  <c r="CG113" i="7"/>
  <c r="CF113" i="7"/>
  <c r="CE113" i="7"/>
  <c r="CC113" i="7"/>
  <c r="CD113" i="7" s="1"/>
  <c r="CB113" i="7"/>
  <c r="CL113" i="7" s="1"/>
  <c r="CQ113" i="7" s="1"/>
  <c r="CA113" i="7"/>
  <c r="CR112" i="7"/>
  <c r="CM112" i="7"/>
  <c r="CK112" i="7"/>
  <c r="CJ112" i="7"/>
  <c r="CI112" i="7"/>
  <c r="CH112" i="7"/>
  <c r="CG112" i="7"/>
  <c r="CF112" i="7"/>
  <c r="CE112" i="7"/>
  <c r="CC112" i="7"/>
  <c r="CD112" i="7" s="1"/>
  <c r="CB112" i="7"/>
  <c r="CL112" i="7" s="1"/>
  <c r="CQ112" i="7" s="1"/>
  <c r="CP112" i="7" s="1"/>
  <c r="CA112" i="7"/>
  <c r="CR111" i="7"/>
  <c r="CM111" i="7"/>
  <c r="CL111" i="7"/>
  <c r="CQ111" i="7" s="1"/>
  <c r="CN111" i="7" s="1"/>
  <c r="CK111" i="7"/>
  <c r="CJ111" i="7"/>
  <c r="CI111" i="7"/>
  <c r="CH111" i="7"/>
  <c r="CF111" i="7"/>
  <c r="CG111" i="7" s="1"/>
  <c r="CE111" i="7"/>
  <c r="CC111" i="7"/>
  <c r="CD111" i="7" s="1"/>
  <c r="CB111" i="7"/>
  <c r="CA111" i="7"/>
  <c r="CR110" i="7"/>
  <c r="CM110" i="7"/>
  <c r="CK110" i="7"/>
  <c r="CJ110" i="7"/>
  <c r="CI110" i="7"/>
  <c r="CH110" i="7"/>
  <c r="CF110" i="7"/>
  <c r="CE110" i="7"/>
  <c r="CG110" i="7" s="1"/>
  <c r="CC110" i="7"/>
  <c r="CD110" i="7" s="1"/>
  <c r="CB110" i="7"/>
  <c r="CA110" i="7"/>
  <c r="CR109" i="7"/>
  <c r="CM109" i="7"/>
  <c r="CK109" i="7"/>
  <c r="CJ109" i="7"/>
  <c r="CI109" i="7"/>
  <c r="CH109" i="7"/>
  <c r="CF109" i="7"/>
  <c r="CE109" i="7"/>
  <c r="CG109" i="7" s="1"/>
  <c r="CC109" i="7"/>
  <c r="CD109" i="7" s="1"/>
  <c r="CB109" i="7"/>
  <c r="CA109" i="7"/>
  <c r="CR108" i="7"/>
  <c r="CM108" i="7"/>
  <c r="CK108" i="7"/>
  <c r="CJ108" i="7"/>
  <c r="CI108" i="7"/>
  <c r="CH108" i="7"/>
  <c r="CF108" i="7"/>
  <c r="CG108" i="7" s="1"/>
  <c r="CE108" i="7"/>
  <c r="CC108" i="7"/>
  <c r="CD108" i="7" s="1"/>
  <c r="CL108" i="7" s="1"/>
  <c r="CQ108" i="7" s="1"/>
  <c r="CB108" i="7"/>
  <c r="CA108" i="7"/>
  <c r="CR107" i="7"/>
  <c r="CM107" i="7"/>
  <c r="CK107" i="7"/>
  <c r="CJ107" i="7"/>
  <c r="CI107" i="7"/>
  <c r="CH107" i="7"/>
  <c r="CF107" i="7"/>
  <c r="CE107" i="7"/>
  <c r="CG107" i="7" s="1"/>
  <c r="CC107" i="7"/>
  <c r="CD107" i="7" s="1"/>
  <c r="CB107" i="7"/>
  <c r="CA107" i="7"/>
  <c r="CR106" i="7"/>
  <c r="CM106" i="7"/>
  <c r="CK106" i="7"/>
  <c r="CJ106" i="7"/>
  <c r="CI106" i="7"/>
  <c r="CH106" i="7"/>
  <c r="CF106" i="7"/>
  <c r="CG106" i="7" s="1"/>
  <c r="CE106" i="7"/>
  <c r="CC106" i="7"/>
  <c r="CD106" i="7" s="1"/>
  <c r="CB106" i="7"/>
  <c r="CA106" i="7"/>
  <c r="CR105" i="7"/>
  <c r="CM105" i="7"/>
  <c r="CK105" i="7"/>
  <c r="CJ105" i="7"/>
  <c r="CI105" i="7"/>
  <c r="CH105" i="7"/>
  <c r="CG105" i="7"/>
  <c r="CF105" i="7"/>
  <c r="CE105" i="7"/>
  <c r="CC105" i="7"/>
  <c r="CD105" i="7" s="1"/>
  <c r="CB105" i="7"/>
  <c r="CA105" i="7"/>
  <c r="CR104" i="7"/>
  <c r="CM104" i="7"/>
  <c r="CK104" i="7"/>
  <c r="CJ104" i="7"/>
  <c r="CI104" i="7"/>
  <c r="CH104" i="7"/>
  <c r="CG104" i="7"/>
  <c r="CF104" i="7"/>
  <c r="CE104" i="7"/>
  <c r="CC104" i="7"/>
  <c r="CD104" i="7" s="1"/>
  <c r="CB104" i="7"/>
  <c r="CA104" i="7"/>
  <c r="CR103" i="7"/>
  <c r="CM103" i="7"/>
  <c r="CK103" i="7"/>
  <c r="CJ103" i="7"/>
  <c r="CI103" i="7"/>
  <c r="CH103" i="7"/>
  <c r="CG103" i="7"/>
  <c r="CF103" i="7"/>
  <c r="CE103" i="7"/>
  <c r="CC103" i="7"/>
  <c r="CD103" i="7" s="1"/>
  <c r="CB103" i="7"/>
  <c r="CA103" i="7"/>
  <c r="CR102" i="7"/>
  <c r="CM102" i="7"/>
  <c r="CK102" i="7"/>
  <c r="CJ102" i="7"/>
  <c r="CI102" i="7"/>
  <c r="CH102" i="7"/>
  <c r="CF102" i="7"/>
  <c r="CG102" i="7" s="1"/>
  <c r="CE102" i="7"/>
  <c r="CC102" i="7"/>
  <c r="CD102" i="7" s="1"/>
  <c r="CB102" i="7"/>
  <c r="CA102" i="7"/>
  <c r="CR101" i="7"/>
  <c r="CM101" i="7"/>
  <c r="CK101" i="7"/>
  <c r="CJ101" i="7"/>
  <c r="CI101" i="7"/>
  <c r="CH101" i="7"/>
  <c r="CF101" i="7"/>
  <c r="CG101" i="7" s="1"/>
  <c r="CE101" i="7"/>
  <c r="CD101" i="7"/>
  <c r="CL101" i="7" s="1"/>
  <c r="CQ101" i="7" s="1"/>
  <c r="CN101" i="7" s="1"/>
  <c r="CC101" i="7"/>
  <c r="CB101" i="7"/>
  <c r="CA101" i="7"/>
  <c r="CR100" i="7"/>
  <c r="CM100" i="7"/>
  <c r="CK100" i="7"/>
  <c r="CJ100" i="7"/>
  <c r="CI100" i="7"/>
  <c r="CH100" i="7"/>
  <c r="CF100" i="7"/>
  <c r="CG100" i="7" s="1"/>
  <c r="CE100" i="7"/>
  <c r="CC100" i="7"/>
  <c r="CD100" i="7" s="1"/>
  <c r="CB100" i="7"/>
  <c r="CA100" i="7"/>
  <c r="CR99" i="7"/>
  <c r="CM99" i="7"/>
  <c r="CK99" i="7"/>
  <c r="CJ99" i="7"/>
  <c r="CI99" i="7"/>
  <c r="CH99" i="7"/>
  <c r="CF99" i="7"/>
  <c r="CG99" i="7" s="1"/>
  <c r="CE99" i="7"/>
  <c r="CD99" i="7"/>
  <c r="CC99" i="7"/>
  <c r="CB99" i="7"/>
  <c r="CA99" i="7"/>
  <c r="CR98" i="7"/>
  <c r="CM98" i="7"/>
  <c r="CK98" i="7"/>
  <c r="CJ98" i="7"/>
  <c r="CI98" i="7"/>
  <c r="CH98" i="7"/>
  <c r="CG98" i="7"/>
  <c r="CF98" i="7"/>
  <c r="CE98" i="7"/>
  <c r="CC98" i="7"/>
  <c r="CD98" i="7" s="1"/>
  <c r="CB98" i="7"/>
  <c r="CA98" i="7"/>
  <c r="CR97" i="7"/>
  <c r="CM97" i="7"/>
  <c r="CK97" i="7"/>
  <c r="CJ97" i="7"/>
  <c r="CI97" i="7"/>
  <c r="CH97" i="7"/>
  <c r="CF97" i="7"/>
  <c r="CG97" i="7" s="1"/>
  <c r="CE97" i="7"/>
  <c r="CC97" i="7"/>
  <c r="CD97" i="7" s="1"/>
  <c r="CB97" i="7"/>
  <c r="CA97" i="7"/>
  <c r="CR96" i="7"/>
  <c r="CM96" i="7"/>
  <c r="CK96" i="7"/>
  <c r="CJ96" i="7"/>
  <c r="CI96" i="7"/>
  <c r="CH96" i="7"/>
  <c r="CF96" i="7"/>
  <c r="CG96" i="7" s="1"/>
  <c r="CE96" i="7"/>
  <c r="CC96" i="7"/>
  <c r="CD96" i="7" s="1"/>
  <c r="CB96" i="7"/>
  <c r="CA96" i="7"/>
  <c r="CR95" i="7"/>
  <c r="CM95" i="7"/>
  <c r="CK95" i="7"/>
  <c r="CJ95" i="7"/>
  <c r="CI95" i="7"/>
  <c r="CH95" i="7"/>
  <c r="CF95" i="7"/>
  <c r="CG95" i="7" s="1"/>
  <c r="CE95" i="7"/>
  <c r="CC95" i="7"/>
  <c r="CD95" i="7" s="1"/>
  <c r="CB95" i="7"/>
  <c r="CA95" i="7"/>
  <c r="CR94" i="7"/>
  <c r="CM94" i="7"/>
  <c r="CK94" i="7"/>
  <c r="CJ94" i="7"/>
  <c r="CI94" i="7"/>
  <c r="CH94" i="7"/>
  <c r="CF94" i="7"/>
  <c r="CE94" i="7"/>
  <c r="CG94" i="7" s="1"/>
  <c r="CC94" i="7"/>
  <c r="CD94" i="7" s="1"/>
  <c r="CB94" i="7"/>
  <c r="CA94" i="7"/>
  <c r="CR93" i="7"/>
  <c r="CM93" i="7"/>
  <c r="CK93" i="7"/>
  <c r="CJ93" i="7"/>
  <c r="CI93" i="7"/>
  <c r="CH93" i="7"/>
  <c r="CF93" i="7"/>
  <c r="CE93" i="7"/>
  <c r="CG93" i="7" s="1"/>
  <c r="CC93" i="7"/>
  <c r="CD93" i="7" s="1"/>
  <c r="CB93" i="7"/>
  <c r="CA93" i="7"/>
  <c r="CR92" i="7"/>
  <c r="CM92" i="7"/>
  <c r="CK92" i="7"/>
  <c r="CJ92" i="7"/>
  <c r="CI92" i="7"/>
  <c r="CH92" i="7"/>
  <c r="CF92" i="7"/>
  <c r="CG92" i="7" s="1"/>
  <c r="CE92" i="7"/>
  <c r="CC92" i="7"/>
  <c r="CD92" i="7" s="1"/>
  <c r="CB92" i="7"/>
  <c r="CA92" i="7"/>
  <c r="CR91" i="7"/>
  <c r="CM91" i="7"/>
  <c r="CK91" i="7"/>
  <c r="CJ91" i="7"/>
  <c r="CI91" i="7"/>
  <c r="CH91" i="7"/>
  <c r="CG91" i="7"/>
  <c r="CF91" i="7"/>
  <c r="CE91" i="7"/>
  <c r="CC91" i="7"/>
  <c r="CD91" i="7" s="1"/>
  <c r="CL91" i="7" s="1"/>
  <c r="CQ91" i="7" s="1"/>
  <c r="CN91" i="7" s="1"/>
  <c r="CB91" i="7"/>
  <c r="CA91" i="7"/>
  <c r="CR90" i="7"/>
  <c r="CM90" i="7"/>
  <c r="CK90" i="7"/>
  <c r="CJ90" i="7"/>
  <c r="CI90" i="7"/>
  <c r="CH90" i="7"/>
  <c r="CF90" i="7"/>
  <c r="CG90" i="7" s="1"/>
  <c r="CE90" i="7"/>
  <c r="CC90" i="7"/>
  <c r="CD90" i="7" s="1"/>
  <c r="CB90" i="7"/>
  <c r="CA90" i="7"/>
  <c r="CR89" i="7"/>
  <c r="CM89" i="7"/>
  <c r="CK89" i="7"/>
  <c r="CJ89" i="7"/>
  <c r="CI89" i="7"/>
  <c r="CH89" i="7"/>
  <c r="CG89" i="7"/>
  <c r="CF89" i="7"/>
  <c r="CE89" i="7"/>
  <c r="CC89" i="7"/>
  <c r="CD89" i="7" s="1"/>
  <c r="CB89" i="7"/>
  <c r="CA89" i="7"/>
  <c r="CR88" i="7"/>
  <c r="CM88" i="7"/>
  <c r="CK88" i="7"/>
  <c r="CJ88" i="7"/>
  <c r="CI88" i="7"/>
  <c r="CH88" i="7"/>
  <c r="CG88" i="7"/>
  <c r="CF88" i="7"/>
  <c r="CE88" i="7"/>
  <c r="CC88" i="7"/>
  <c r="CD88" i="7" s="1"/>
  <c r="CB88" i="7"/>
  <c r="CA88" i="7"/>
  <c r="CR87" i="7"/>
  <c r="CM87" i="7"/>
  <c r="CK87" i="7"/>
  <c r="CJ87" i="7"/>
  <c r="CI87" i="7"/>
  <c r="CH87" i="7"/>
  <c r="CG87" i="7"/>
  <c r="CF87" i="7"/>
  <c r="CE87" i="7"/>
  <c r="CC87" i="7"/>
  <c r="CD87" i="7" s="1"/>
  <c r="CB87" i="7"/>
  <c r="CA87" i="7"/>
  <c r="CR86" i="7"/>
  <c r="CM86" i="7"/>
  <c r="CK86" i="7"/>
  <c r="CJ86" i="7"/>
  <c r="CI86" i="7"/>
  <c r="CH86" i="7"/>
  <c r="CF86" i="7"/>
  <c r="CG86" i="7" s="1"/>
  <c r="CE86" i="7"/>
  <c r="CC86" i="7"/>
  <c r="CD86" i="7" s="1"/>
  <c r="CL86" i="7" s="1"/>
  <c r="CQ86" i="7" s="1"/>
  <c r="CB86" i="7"/>
  <c r="CA86" i="7"/>
  <c r="CR85" i="7"/>
  <c r="CM85" i="7"/>
  <c r="CK85" i="7"/>
  <c r="CJ85" i="7"/>
  <c r="CI85" i="7"/>
  <c r="CH85" i="7"/>
  <c r="CF85" i="7"/>
  <c r="CG85" i="7" s="1"/>
  <c r="CE85" i="7"/>
  <c r="CD85" i="7"/>
  <c r="CC85" i="7"/>
  <c r="CB85" i="7"/>
  <c r="CA85" i="7"/>
  <c r="CR84" i="7"/>
  <c r="CM84" i="7"/>
  <c r="CK84" i="7"/>
  <c r="CJ84" i="7"/>
  <c r="CI84" i="7"/>
  <c r="CH84" i="7"/>
  <c r="CG84" i="7"/>
  <c r="CF84" i="7"/>
  <c r="CE84" i="7"/>
  <c r="CC84" i="7"/>
  <c r="CD84" i="7" s="1"/>
  <c r="CB84" i="7"/>
  <c r="CA84" i="7"/>
  <c r="CR83" i="7"/>
  <c r="CM83" i="7"/>
  <c r="CK83" i="7"/>
  <c r="CJ83" i="7"/>
  <c r="CI83" i="7"/>
  <c r="CH83" i="7"/>
  <c r="CG83" i="7"/>
  <c r="CF83" i="7"/>
  <c r="CE83" i="7"/>
  <c r="CC83" i="7"/>
  <c r="CD83" i="7" s="1"/>
  <c r="CL83" i="7" s="1"/>
  <c r="CQ83" i="7" s="1"/>
  <c r="CB83" i="7"/>
  <c r="CA83" i="7"/>
  <c r="CR82" i="7"/>
  <c r="CM82" i="7"/>
  <c r="CK82" i="7"/>
  <c r="CJ82" i="7"/>
  <c r="CI82" i="7"/>
  <c r="CH82" i="7"/>
  <c r="CF82" i="7"/>
  <c r="CG82" i="7" s="1"/>
  <c r="CE82" i="7"/>
  <c r="CC82" i="7"/>
  <c r="CD82" i="7" s="1"/>
  <c r="CB82" i="7"/>
  <c r="CA82" i="7"/>
  <c r="CR81" i="7"/>
  <c r="CM81" i="7"/>
  <c r="CK81" i="7"/>
  <c r="CJ81" i="7"/>
  <c r="CI81" i="7"/>
  <c r="CH81" i="7"/>
  <c r="CF81" i="7"/>
  <c r="CE81" i="7"/>
  <c r="CC81" i="7"/>
  <c r="CD81" i="7" s="1"/>
  <c r="CB81" i="7"/>
  <c r="CA81" i="7"/>
  <c r="CR80" i="7"/>
  <c r="CM80" i="7"/>
  <c r="CK80" i="7"/>
  <c r="CJ80" i="7"/>
  <c r="CI80" i="7"/>
  <c r="CH80" i="7"/>
  <c r="CF80" i="7"/>
  <c r="CG80" i="7" s="1"/>
  <c r="CE80" i="7"/>
  <c r="CC80" i="7"/>
  <c r="CD80" i="7" s="1"/>
  <c r="CB80" i="7"/>
  <c r="CA80" i="7"/>
  <c r="CR79" i="7"/>
  <c r="CM79" i="7"/>
  <c r="CK79" i="7"/>
  <c r="CJ79" i="7"/>
  <c r="CI79" i="7"/>
  <c r="CH79" i="7"/>
  <c r="CF79" i="7"/>
  <c r="CG79" i="7" s="1"/>
  <c r="CE79" i="7"/>
  <c r="CC79" i="7"/>
  <c r="CD79" i="7" s="1"/>
  <c r="CL79" i="7" s="1"/>
  <c r="CQ79" i="7" s="1"/>
  <c r="CN79" i="7" s="1"/>
  <c r="CB79" i="7"/>
  <c r="CA79" i="7"/>
  <c r="CR78" i="7"/>
  <c r="CM78" i="7"/>
  <c r="CK78" i="7"/>
  <c r="CJ78" i="7"/>
  <c r="CI78" i="7"/>
  <c r="CH78" i="7"/>
  <c r="CL78" i="7" s="1"/>
  <c r="CQ78" i="7" s="1"/>
  <c r="CN78" i="7" s="1"/>
  <c r="CF78" i="7"/>
  <c r="CE78" i="7"/>
  <c r="CC78" i="7"/>
  <c r="CD78" i="7" s="1"/>
  <c r="CB78" i="7"/>
  <c r="CA78" i="7"/>
  <c r="CR77" i="7"/>
  <c r="CM77" i="7"/>
  <c r="CK77" i="7"/>
  <c r="CJ77" i="7"/>
  <c r="CI77" i="7"/>
  <c r="CH77" i="7"/>
  <c r="CF77" i="7"/>
  <c r="CE77" i="7"/>
  <c r="CG77" i="7" s="1"/>
  <c r="CC77" i="7"/>
  <c r="CD77" i="7" s="1"/>
  <c r="CB77" i="7"/>
  <c r="CA77" i="7"/>
  <c r="CR76" i="7"/>
  <c r="CM76" i="7"/>
  <c r="CK76" i="7"/>
  <c r="CJ76" i="7"/>
  <c r="CI76" i="7"/>
  <c r="CH76" i="7"/>
  <c r="CF76" i="7"/>
  <c r="CE76" i="7"/>
  <c r="CG76" i="7" s="1"/>
  <c r="CC76" i="7"/>
  <c r="CD76" i="7" s="1"/>
  <c r="CB76" i="7"/>
  <c r="CA76" i="7"/>
  <c r="CR75" i="7"/>
  <c r="CM75" i="7"/>
  <c r="CK75" i="7"/>
  <c r="CJ75" i="7"/>
  <c r="CI75" i="7"/>
  <c r="CH75" i="7"/>
  <c r="CF75" i="7"/>
  <c r="CE75" i="7"/>
  <c r="CG75" i="7" s="1"/>
  <c r="CC75" i="7"/>
  <c r="CD75" i="7" s="1"/>
  <c r="CB75" i="7"/>
  <c r="CA75" i="7"/>
  <c r="CR74" i="7"/>
  <c r="CM74" i="7"/>
  <c r="CK74" i="7"/>
  <c r="CJ74" i="7"/>
  <c r="CI74" i="7"/>
  <c r="CH74" i="7"/>
  <c r="CF74" i="7"/>
  <c r="CE74" i="7"/>
  <c r="CC74" i="7"/>
  <c r="CD74" i="7" s="1"/>
  <c r="CB74" i="7"/>
  <c r="CA74" i="7"/>
  <c r="CR73" i="7"/>
  <c r="CM73" i="7"/>
  <c r="CK73" i="7"/>
  <c r="CJ73" i="7"/>
  <c r="CI73" i="7"/>
  <c r="CH73" i="7"/>
  <c r="CF73" i="7"/>
  <c r="CE73" i="7"/>
  <c r="CC73" i="7"/>
  <c r="CD73" i="7" s="1"/>
  <c r="CB73" i="7"/>
  <c r="CA73" i="7"/>
  <c r="CR72" i="7"/>
  <c r="CM72" i="7"/>
  <c r="CK72" i="7"/>
  <c r="CJ72" i="7"/>
  <c r="CI72" i="7"/>
  <c r="CH72" i="7"/>
  <c r="CF72" i="7"/>
  <c r="CE72" i="7"/>
  <c r="CC72" i="7"/>
  <c r="CD72" i="7" s="1"/>
  <c r="CB72" i="7"/>
  <c r="CA72" i="7"/>
  <c r="CR71" i="7"/>
  <c r="CM71" i="7"/>
  <c r="CK71" i="7"/>
  <c r="CJ71" i="7"/>
  <c r="CI71" i="7"/>
  <c r="CH71" i="7"/>
  <c r="CF71" i="7"/>
  <c r="CE71" i="7"/>
  <c r="CC71" i="7"/>
  <c r="CD71" i="7" s="1"/>
  <c r="CB71" i="7"/>
  <c r="CA71" i="7"/>
  <c r="CR70" i="7"/>
  <c r="CM70" i="7"/>
  <c r="CK70" i="7"/>
  <c r="CJ70" i="7"/>
  <c r="CI70" i="7"/>
  <c r="CH70" i="7"/>
  <c r="CF70" i="7"/>
  <c r="CE70" i="7"/>
  <c r="CC70" i="7"/>
  <c r="CD70" i="7" s="1"/>
  <c r="CB70" i="7"/>
  <c r="CA70" i="7"/>
  <c r="CR69" i="7"/>
  <c r="CM69" i="7"/>
  <c r="CK69" i="7"/>
  <c r="CJ69" i="7"/>
  <c r="CI69" i="7"/>
  <c r="CH69" i="7"/>
  <c r="CF69" i="7"/>
  <c r="CE69" i="7"/>
  <c r="CC69" i="7"/>
  <c r="CD69" i="7" s="1"/>
  <c r="CB69" i="7"/>
  <c r="CA69" i="7"/>
  <c r="CR68" i="7"/>
  <c r="CM68" i="7"/>
  <c r="CK68" i="7"/>
  <c r="CJ68" i="7"/>
  <c r="CI68" i="7"/>
  <c r="CH68" i="7"/>
  <c r="CF68" i="7"/>
  <c r="CE68" i="7"/>
  <c r="CC68" i="7"/>
  <c r="CD68" i="7" s="1"/>
  <c r="CB68" i="7"/>
  <c r="CA68" i="7"/>
  <c r="CR67" i="7"/>
  <c r="CM67" i="7"/>
  <c r="CK67" i="7"/>
  <c r="CJ67" i="7"/>
  <c r="CI67" i="7"/>
  <c r="CH67" i="7"/>
  <c r="CF67" i="7"/>
  <c r="CE67" i="7"/>
  <c r="CC67" i="7"/>
  <c r="CD67" i="7" s="1"/>
  <c r="CB67" i="7"/>
  <c r="CA67" i="7"/>
  <c r="CR66" i="7"/>
  <c r="CM66" i="7"/>
  <c r="CK66" i="7"/>
  <c r="CJ66" i="7"/>
  <c r="CI66" i="7"/>
  <c r="CH66" i="7"/>
  <c r="CL66" i="7" s="1"/>
  <c r="CQ66" i="7" s="1"/>
  <c r="CN66" i="7" s="1"/>
  <c r="CF66" i="7"/>
  <c r="CE66" i="7"/>
  <c r="CC66" i="7"/>
  <c r="CD66" i="7" s="1"/>
  <c r="CB66" i="7"/>
  <c r="CA66" i="7"/>
  <c r="CR65" i="7"/>
  <c r="CM65" i="7"/>
  <c r="CK65" i="7"/>
  <c r="CJ65" i="7"/>
  <c r="CI65" i="7"/>
  <c r="CH65" i="7"/>
  <c r="CF65" i="7"/>
  <c r="CE65" i="7"/>
  <c r="CC65" i="7"/>
  <c r="CD65" i="7" s="1"/>
  <c r="CB65" i="7"/>
  <c r="CA65" i="7"/>
  <c r="CR64" i="7"/>
  <c r="CM64" i="7"/>
  <c r="CK64" i="7"/>
  <c r="CJ64" i="7"/>
  <c r="CI64" i="7"/>
  <c r="CH64" i="7"/>
  <c r="CF64" i="7"/>
  <c r="CE64" i="7"/>
  <c r="CC64" i="7"/>
  <c r="CD64" i="7" s="1"/>
  <c r="CL64" i="7" s="1"/>
  <c r="CQ64" i="7" s="1"/>
  <c r="CN64" i="7" s="1"/>
  <c r="CB64" i="7"/>
  <c r="CA64" i="7"/>
  <c r="CR63" i="7"/>
  <c r="CM63" i="7"/>
  <c r="CK63" i="7"/>
  <c r="CJ63" i="7"/>
  <c r="CI63" i="7"/>
  <c r="CH63" i="7"/>
  <c r="CF63" i="7"/>
  <c r="CE63" i="7"/>
  <c r="CC63" i="7"/>
  <c r="CD63" i="7" s="1"/>
  <c r="CB63" i="7"/>
  <c r="CA63" i="7"/>
  <c r="CR62" i="7"/>
  <c r="CM62" i="7"/>
  <c r="CK62" i="7"/>
  <c r="CJ62" i="7"/>
  <c r="CI62" i="7"/>
  <c r="CH62" i="7"/>
  <c r="CF62" i="7"/>
  <c r="CE62" i="7"/>
  <c r="CC62" i="7"/>
  <c r="CD62" i="7" s="1"/>
  <c r="CB62" i="7"/>
  <c r="CA62" i="7"/>
  <c r="CR61" i="7"/>
  <c r="CM61" i="7"/>
  <c r="CK61" i="7"/>
  <c r="CJ61" i="7"/>
  <c r="CI61" i="7"/>
  <c r="CH61" i="7"/>
  <c r="CF61" i="7"/>
  <c r="CE61" i="7"/>
  <c r="CC61" i="7"/>
  <c r="CD61" i="7" s="1"/>
  <c r="CL61" i="7" s="1"/>
  <c r="CQ61" i="7" s="1"/>
  <c r="CN61" i="7" s="1"/>
  <c r="CB61" i="7"/>
  <c r="CA61" i="7"/>
  <c r="CR60" i="7"/>
  <c r="CM60" i="7"/>
  <c r="CK60" i="7"/>
  <c r="CJ60" i="7"/>
  <c r="CI60" i="7"/>
  <c r="CH60" i="7"/>
  <c r="CF60" i="7"/>
  <c r="CE60" i="7"/>
  <c r="CC60" i="7"/>
  <c r="CD60" i="7" s="1"/>
  <c r="CL60" i="7" s="1"/>
  <c r="CQ60" i="7" s="1"/>
  <c r="CN60" i="7" s="1"/>
  <c r="CB60" i="7"/>
  <c r="CA60" i="7"/>
  <c r="CR59" i="7"/>
  <c r="CM59" i="7"/>
  <c r="CK59" i="7"/>
  <c r="CJ59" i="7"/>
  <c r="CI59" i="7"/>
  <c r="CH59" i="7"/>
  <c r="CF59" i="7"/>
  <c r="CE59" i="7"/>
  <c r="CD59" i="7"/>
  <c r="CC59" i="7"/>
  <c r="CB59" i="7"/>
  <c r="CL59" i="7" s="1"/>
  <c r="CQ59" i="7" s="1"/>
  <c r="CP59" i="7" s="1"/>
  <c r="CA59" i="7"/>
  <c r="CR58" i="7"/>
  <c r="CM58" i="7"/>
  <c r="CK58" i="7"/>
  <c r="CJ58" i="7"/>
  <c r="CI58" i="7"/>
  <c r="CH58" i="7"/>
  <c r="CF58" i="7"/>
  <c r="CE58" i="7"/>
  <c r="CC58" i="7"/>
  <c r="CD58" i="7" s="1"/>
  <c r="CL58" i="7" s="1"/>
  <c r="CQ58" i="7" s="1"/>
  <c r="CN58" i="7" s="1"/>
  <c r="CB58" i="7"/>
  <c r="CA58" i="7"/>
  <c r="CR57" i="7"/>
  <c r="CM57" i="7"/>
  <c r="CK57" i="7"/>
  <c r="CJ57" i="7"/>
  <c r="CI57" i="7"/>
  <c r="CH57" i="7"/>
  <c r="CF57" i="7"/>
  <c r="CE57" i="7"/>
  <c r="CC57" i="7"/>
  <c r="CD57" i="7" s="1"/>
  <c r="CB57" i="7"/>
  <c r="CA57" i="7"/>
  <c r="CR56" i="7"/>
  <c r="CM56" i="7"/>
  <c r="CK56" i="7"/>
  <c r="CJ56" i="7"/>
  <c r="CI56" i="7"/>
  <c r="CH56" i="7"/>
  <c r="CF56" i="7"/>
  <c r="CE56" i="7"/>
  <c r="CC56" i="7"/>
  <c r="CD56" i="7" s="1"/>
  <c r="CL56" i="7" s="1"/>
  <c r="CQ56" i="7" s="1"/>
  <c r="CN56" i="7" s="1"/>
  <c r="CB56" i="7"/>
  <c r="CA56" i="7"/>
  <c r="CR55" i="7"/>
  <c r="CM55" i="7"/>
  <c r="CK55" i="7"/>
  <c r="CJ55" i="7"/>
  <c r="CI55" i="7"/>
  <c r="CH55" i="7"/>
  <c r="CF55" i="7"/>
  <c r="CE55" i="7"/>
  <c r="CC55" i="7"/>
  <c r="CD55" i="7" s="1"/>
  <c r="CB55" i="7"/>
  <c r="CA55" i="7"/>
  <c r="CR54" i="7"/>
  <c r="CM54" i="7"/>
  <c r="CK54" i="7"/>
  <c r="CJ54" i="7"/>
  <c r="CI54" i="7"/>
  <c r="CH54" i="7"/>
  <c r="CF54" i="7"/>
  <c r="CE54" i="7"/>
  <c r="CC54" i="7"/>
  <c r="CD54" i="7" s="1"/>
  <c r="CB54" i="7"/>
  <c r="CA54" i="7"/>
  <c r="CR53" i="7"/>
  <c r="CM53" i="7"/>
  <c r="CK53" i="7"/>
  <c r="CJ53" i="7"/>
  <c r="CI53" i="7"/>
  <c r="CH53" i="7"/>
  <c r="CF53" i="7"/>
  <c r="CE53" i="7"/>
  <c r="CC53" i="7"/>
  <c r="CD53" i="7" s="1"/>
  <c r="CB53" i="7"/>
  <c r="CA53" i="7"/>
  <c r="CR52" i="7"/>
  <c r="CM52" i="7"/>
  <c r="CK52" i="7"/>
  <c r="CJ52" i="7"/>
  <c r="CI52" i="7"/>
  <c r="CH52" i="7"/>
  <c r="CF52" i="7"/>
  <c r="CE52" i="7"/>
  <c r="CC52" i="7"/>
  <c r="CD52" i="7" s="1"/>
  <c r="CL52" i="7" s="1"/>
  <c r="CQ52" i="7" s="1"/>
  <c r="CN52" i="7" s="1"/>
  <c r="CB52" i="7"/>
  <c r="CA52" i="7"/>
  <c r="CR51" i="7"/>
  <c r="CM51" i="7"/>
  <c r="CK51" i="7"/>
  <c r="CJ51" i="7"/>
  <c r="CI51" i="7"/>
  <c r="CH51" i="7"/>
  <c r="CF51" i="7"/>
  <c r="CE51" i="7"/>
  <c r="CD51" i="7"/>
  <c r="CC51" i="7"/>
  <c r="CB51" i="7"/>
  <c r="CA51" i="7"/>
  <c r="CR50" i="7"/>
  <c r="CM50" i="7"/>
  <c r="CK50" i="7"/>
  <c r="CJ50" i="7"/>
  <c r="CI50" i="7"/>
  <c r="CH50" i="7"/>
  <c r="CF50" i="7"/>
  <c r="CG50" i="7" s="1"/>
  <c r="CE50" i="7"/>
  <c r="CD50" i="7"/>
  <c r="CC50" i="7"/>
  <c r="CB50" i="7"/>
  <c r="CA50" i="7"/>
  <c r="CR49" i="7"/>
  <c r="CM49" i="7"/>
  <c r="CK49" i="7"/>
  <c r="CJ49" i="7"/>
  <c r="CI49" i="7"/>
  <c r="CH49" i="7"/>
  <c r="CF49" i="7"/>
  <c r="CG49" i="7" s="1"/>
  <c r="CE49" i="7"/>
  <c r="CD49" i="7"/>
  <c r="CC49" i="7"/>
  <c r="CB49" i="7"/>
  <c r="CA49" i="7"/>
  <c r="CR48" i="7"/>
  <c r="CM48" i="7"/>
  <c r="CK48" i="7"/>
  <c r="CJ48" i="7"/>
  <c r="CI48" i="7"/>
  <c r="CH48" i="7"/>
  <c r="CF48" i="7"/>
  <c r="CE48" i="7"/>
  <c r="CD48" i="7"/>
  <c r="CC48" i="7"/>
  <c r="CB48" i="7"/>
  <c r="CA48" i="7"/>
  <c r="CR47" i="7"/>
  <c r="CM47" i="7"/>
  <c r="CK47" i="7"/>
  <c r="CJ47" i="7"/>
  <c r="CI47" i="7"/>
  <c r="CH47" i="7"/>
  <c r="CF47" i="7"/>
  <c r="CG47" i="7" s="1"/>
  <c r="CE47" i="7"/>
  <c r="CD47" i="7"/>
  <c r="CC47" i="7"/>
  <c r="CB47" i="7"/>
  <c r="CA47" i="7"/>
  <c r="CR46" i="7"/>
  <c r="CM46" i="7"/>
  <c r="CK46" i="7"/>
  <c r="CJ46" i="7"/>
  <c r="CI46" i="7"/>
  <c r="CH46" i="7"/>
  <c r="CF46" i="7"/>
  <c r="CG46" i="7" s="1"/>
  <c r="CE46" i="7"/>
  <c r="CD46" i="7"/>
  <c r="CC46" i="7"/>
  <c r="CB46" i="7"/>
  <c r="CA46" i="7"/>
  <c r="CR45" i="7"/>
  <c r="CM45" i="7"/>
  <c r="CK45" i="7"/>
  <c r="CJ45" i="7"/>
  <c r="CI45" i="7"/>
  <c r="CH45" i="7"/>
  <c r="CF45" i="7"/>
  <c r="CG45" i="7" s="1"/>
  <c r="CE45" i="7"/>
  <c r="CD45" i="7"/>
  <c r="CC45" i="7"/>
  <c r="CB45" i="7"/>
  <c r="CA45" i="7"/>
  <c r="CR44" i="7"/>
  <c r="CM44" i="7"/>
  <c r="CK44" i="7"/>
  <c r="CJ44" i="7"/>
  <c r="CI44" i="7"/>
  <c r="CH44" i="7"/>
  <c r="CF44" i="7"/>
  <c r="CE44" i="7"/>
  <c r="CD44" i="7"/>
  <c r="CC44" i="7"/>
  <c r="CB44" i="7"/>
  <c r="CA44" i="7"/>
  <c r="CR43" i="7"/>
  <c r="CM43" i="7"/>
  <c r="CK43" i="7"/>
  <c r="CJ43" i="7"/>
  <c r="CI43" i="7"/>
  <c r="CH43" i="7"/>
  <c r="CF43" i="7"/>
  <c r="CE43" i="7"/>
  <c r="CC43" i="7"/>
  <c r="CD43" i="7" s="1"/>
  <c r="CB43" i="7"/>
  <c r="CA43" i="7"/>
  <c r="CR42" i="7"/>
  <c r="CM42" i="7"/>
  <c r="CK42" i="7"/>
  <c r="CJ42" i="7"/>
  <c r="CI42" i="7"/>
  <c r="CH42" i="7"/>
  <c r="CF42" i="7"/>
  <c r="CG42" i="7" s="1"/>
  <c r="CE42" i="7"/>
  <c r="CD42" i="7"/>
  <c r="CC42" i="7"/>
  <c r="CB42" i="7"/>
  <c r="CA42" i="7"/>
  <c r="CR41" i="7"/>
  <c r="CM41" i="7"/>
  <c r="CK41" i="7"/>
  <c r="CJ41" i="7"/>
  <c r="CI41" i="7"/>
  <c r="CH41" i="7"/>
  <c r="CF41" i="7"/>
  <c r="CE41" i="7"/>
  <c r="CC41" i="7"/>
  <c r="CD41" i="7" s="1"/>
  <c r="CB41" i="7"/>
  <c r="CA41" i="7"/>
  <c r="CR40" i="7"/>
  <c r="CM40" i="7"/>
  <c r="CK40" i="7"/>
  <c r="CJ40" i="7"/>
  <c r="CI40" i="7"/>
  <c r="CH40" i="7"/>
  <c r="CF40" i="7"/>
  <c r="CE40" i="7"/>
  <c r="CC40" i="7"/>
  <c r="CD40" i="7" s="1"/>
  <c r="CB40" i="7"/>
  <c r="CA40" i="7"/>
  <c r="CR39" i="7"/>
  <c r="CM39" i="7"/>
  <c r="CK39" i="7"/>
  <c r="CJ39" i="7"/>
  <c r="CI39" i="7"/>
  <c r="CH39" i="7"/>
  <c r="CF39" i="7"/>
  <c r="CE39" i="7"/>
  <c r="CC39" i="7"/>
  <c r="CD39" i="7" s="1"/>
  <c r="CB39" i="7"/>
  <c r="CA39" i="7"/>
  <c r="CR38" i="7"/>
  <c r="CM38" i="7"/>
  <c r="CK38" i="7"/>
  <c r="CJ38" i="7"/>
  <c r="CI38" i="7"/>
  <c r="CH38" i="7"/>
  <c r="CF38" i="7"/>
  <c r="CE38" i="7"/>
  <c r="CC38" i="7"/>
  <c r="CD38" i="7" s="1"/>
  <c r="CB38" i="7"/>
  <c r="CA38" i="7"/>
  <c r="CR37" i="7"/>
  <c r="CM37" i="7"/>
  <c r="CK37" i="7"/>
  <c r="CJ37" i="7"/>
  <c r="CI37" i="7"/>
  <c r="CH37" i="7"/>
  <c r="CF37" i="7"/>
  <c r="CE37" i="7"/>
  <c r="CC37" i="7"/>
  <c r="CD37" i="7" s="1"/>
  <c r="CL37" i="7" s="1"/>
  <c r="CQ37" i="7" s="1"/>
  <c r="CN37" i="7" s="1"/>
  <c r="CB37" i="7"/>
  <c r="CA37" i="7"/>
  <c r="CR36" i="7"/>
  <c r="CM36" i="7"/>
  <c r="CK36" i="7"/>
  <c r="CJ36" i="7"/>
  <c r="CI36" i="7"/>
  <c r="CH36" i="7"/>
  <c r="CF36" i="7"/>
  <c r="CE36" i="7"/>
  <c r="CC36" i="7"/>
  <c r="CD36" i="7" s="1"/>
  <c r="CB36" i="7"/>
  <c r="CA36" i="7"/>
  <c r="CR35" i="7"/>
  <c r="CM35" i="7"/>
  <c r="CK35" i="7"/>
  <c r="CJ35" i="7"/>
  <c r="CI35" i="7"/>
  <c r="CH35" i="7"/>
  <c r="CF35" i="7"/>
  <c r="CE35" i="7"/>
  <c r="CD35" i="7"/>
  <c r="CC35" i="7"/>
  <c r="CB35" i="7"/>
  <c r="CA35" i="7"/>
  <c r="CR34" i="7"/>
  <c r="CM34" i="7"/>
  <c r="CK34" i="7"/>
  <c r="CJ34" i="7"/>
  <c r="CI34" i="7"/>
  <c r="CH34" i="7"/>
  <c r="CF34" i="7"/>
  <c r="CE34" i="7"/>
  <c r="CC34" i="7"/>
  <c r="CD34" i="7" s="1"/>
  <c r="CL34" i="7" s="1"/>
  <c r="CQ34" i="7" s="1"/>
  <c r="CN34" i="7" s="1"/>
  <c r="CB34" i="7"/>
  <c r="CA34" i="7"/>
  <c r="CR33" i="7"/>
  <c r="CM33" i="7"/>
  <c r="CK33" i="7"/>
  <c r="CJ33" i="7"/>
  <c r="CI33" i="7"/>
  <c r="CH33" i="7"/>
  <c r="CF33" i="7"/>
  <c r="CE33" i="7"/>
  <c r="CC33" i="7"/>
  <c r="CD33" i="7" s="1"/>
  <c r="CB33" i="7"/>
  <c r="CA33" i="7"/>
  <c r="CR32" i="7"/>
  <c r="CM32" i="7"/>
  <c r="CK32" i="7"/>
  <c r="CJ32" i="7"/>
  <c r="CI32" i="7"/>
  <c r="CH32" i="7"/>
  <c r="CF32" i="7"/>
  <c r="CE32" i="7"/>
  <c r="CD32" i="7"/>
  <c r="CC32" i="7"/>
  <c r="CB32" i="7"/>
  <c r="CA32" i="7"/>
  <c r="CR31" i="7"/>
  <c r="CM31" i="7"/>
  <c r="CK31" i="7"/>
  <c r="CJ31" i="7"/>
  <c r="CI31" i="7"/>
  <c r="CH31" i="7"/>
  <c r="CF31" i="7"/>
  <c r="CG31" i="7" s="1"/>
  <c r="CE31" i="7"/>
  <c r="CD31" i="7"/>
  <c r="CC31" i="7"/>
  <c r="CB31" i="7"/>
  <c r="CA31" i="7"/>
  <c r="CR30" i="7"/>
  <c r="CM30" i="7"/>
  <c r="CK30" i="7"/>
  <c r="CJ30" i="7"/>
  <c r="CI30" i="7"/>
  <c r="CH30" i="7"/>
  <c r="CF30" i="7"/>
  <c r="CE30" i="7"/>
  <c r="CC30" i="7"/>
  <c r="CD30" i="7" s="1"/>
  <c r="CB30" i="7"/>
  <c r="CA30" i="7"/>
  <c r="CR29" i="7"/>
  <c r="CM29" i="7"/>
  <c r="CK29" i="7"/>
  <c r="CJ29" i="7"/>
  <c r="CI29" i="7"/>
  <c r="CH29" i="7"/>
  <c r="CF29" i="7"/>
  <c r="CE29" i="7"/>
  <c r="CC29" i="7"/>
  <c r="CD29" i="7" s="1"/>
  <c r="CB29" i="7"/>
  <c r="CA29" i="7"/>
  <c r="CR28" i="7"/>
  <c r="CM28" i="7"/>
  <c r="CK28" i="7"/>
  <c r="CJ28" i="7"/>
  <c r="CI28" i="7"/>
  <c r="CH28" i="7"/>
  <c r="CF28" i="7"/>
  <c r="CE28" i="7"/>
  <c r="CD28" i="7"/>
  <c r="CC28" i="7"/>
  <c r="CB28" i="7"/>
  <c r="CL28" i="7" s="1"/>
  <c r="CQ28" i="7" s="1"/>
  <c r="CN28" i="7" s="1"/>
  <c r="CA28" i="7"/>
  <c r="CR27" i="7"/>
  <c r="CM27" i="7"/>
  <c r="CK27" i="7"/>
  <c r="CJ27" i="7"/>
  <c r="CI27" i="7"/>
  <c r="CH27" i="7"/>
  <c r="CF27" i="7"/>
  <c r="CG27" i="7" s="1"/>
  <c r="CE27" i="7"/>
  <c r="CD27" i="7"/>
  <c r="CC27" i="7"/>
  <c r="CB27" i="7"/>
  <c r="CL27" i="7" s="1"/>
  <c r="CQ27" i="7" s="1"/>
  <c r="CN27" i="7" s="1"/>
  <c r="CA27" i="7"/>
  <c r="CR26" i="7"/>
  <c r="CM26" i="7"/>
  <c r="CK26" i="7"/>
  <c r="CJ26" i="7"/>
  <c r="CI26" i="7"/>
  <c r="CH26" i="7"/>
  <c r="CF26" i="7"/>
  <c r="CE26" i="7"/>
  <c r="CC26" i="7"/>
  <c r="CD26" i="7" s="1"/>
  <c r="CB26" i="7"/>
  <c r="CA26" i="7"/>
  <c r="CR25" i="7"/>
  <c r="CM25" i="7"/>
  <c r="CK25" i="7"/>
  <c r="CJ25" i="7"/>
  <c r="CI25" i="7"/>
  <c r="CH25" i="7"/>
  <c r="CF25" i="7"/>
  <c r="CE25" i="7"/>
  <c r="CC25" i="7"/>
  <c r="CD25" i="7" s="1"/>
  <c r="CB25" i="7"/>
  <c r="CA25" i="7"/>
  <c r="CR24" i="7"/>
  <c r="CM24" i="7"/>
  <c r="CK24" i="7"/>
  <c r="CJ24" i="7"/>
  <c r="CI24" i="7"/>
  <c r="CH24" i="7"/>
  <c r="CF24" i="7"/>
  <c r="CE24" i="7"/>
  <c r="CD24" i="7"/>
  <c r="CC24" i="7"/>
  <c r="CB24" i="7"/>
  <c r="CL24" i="7" s="1"/>
  <c r="CQ24" i="7" s="1"/>
  <c r="CN24" i="7" s="1"/>
  <c r="CA24" i="7"/>
  <c r="CR23" i="7"/>
  <c r="CM23" i="7"/>
  <c r="CK23" i="7"/>
  <c r="CJ23" i="7"/>
  <c r="CI23" i="7"/>
  <c r="CH23" i="7"/>
  <c r="CF23" i="7"/>
  <c r="CG23" i="7" s="1"/>
  <c r="CE23" i="7"/>
  <c r="CD23" i="7"/>
  <c r="CC23" i="7"/>
  <c r="CB23" i="7"/>
  <c r="CL23" i="7" s="1"/>
  <c r="CQ23" i="7" s="1"/>
  <c r="CN23" i="7" s="1"/>
  <c r="CA23" i="7"/>
  <c r="CR22" i="7"/>
  <c r="CM22" i="7"/>
  <c r="CK22" i="7"/>
  <c r="CJ22" i="7"/>
  <c r="CI22" i="7"/>
  <c r="CH22" i="7"/>
  <c r="CF22" i="7"/>
  <c r="CE22" i="7"/>
  <c r="CC22" i="7"/>
  <c r="CD22" i="7" s="1"/>
  <c r="CB22" i="7"/>
  <c r="CA22" i="7"/>
  <c r="CR21" i="7"/>
  <c r="CM21" i="7"/>
  <c r="CK21" i="7"/>
  <c r="CJ21" i="7"/>
  <c r="CI21" i="7"/>
  <c r="CH21" i="7"/>
  <c r="CF21" i="7"/>
  <c r="CE21" i="7"/>
  <c r="CC21" i="7"/>
  <c r="CD21" i="7" s="1"/>
  <c r="CB21" i="7"/>
  <c r="CA21" i="7"/>
  <c r="CR20" i="7"/>
  <c r="CM20" i="7"/>
  <c r="CK20" i="7"/>
  <c r="CJ20" i="7"/>
  <c r="CI20" i="7"/>
  <c r="CH20" i="7"/>
  <c r="CF20" i="7"/>
  <c r="CE20" i="7"/>
  <c r="CD20" i="7"/>
  <c r="CC20" i="7"/>
  <c r="CB20" i="7"/>
  <c r="CA20" i="7"/>
  <c r="CR19" i="7"/>
  <c r="CM19" i="7"/>
  <c r="CK19" i="7"/>
  <c r="CJ19" i="7"/>
  <c r="CI19" i="7"/>
  <c r="CH19" i="7"/>
  <c r="CF19" i="7"/>
  <c r="CG19" i="7" s="1"/>
  <c r="CE19" i="7"/>
  <c r="CD19" i="7"/>
  <c r="CC19" i="7"/>
  <c r="CB19" i="7"/>
  <c r="CA19" i="7"/>
  <c r="CR18" i="7"/>
  <c r="CM18" i="7"/>
  <c r="CK18" i="7"/>
  <c r="CJ18" i="7"/>
  <c r="CI18" i="7"/>
  <c r="CH18" i="7"/>
  <c r="CF18" i="7"/>
  <c r="CE18" i="7"/>
  <c r="CC18" i="7"/>
  <c r="CD18" i="7" s="1"/>
  <c r="CB18" i="7"/>
  <c r="CA18" i="7"/>
  <c r="CR17" i="7"/>
  <c r="CM17" i="7"/>
  <c r="CK17" i="7"/>
  <c r="CJ17" i="7"/>
  <c r="CI17" i="7"/>
  <c r="CH17" i="7"/>
  <c r="CF17" i="7"/>
  <c r="CE17" i="7"/>
  <c r="CC17" i="7"/>
  <c r="CD17" i="7" s="1"/>
  <c r="CB17" i="7"/>
  <c r="CL17" i="7" s="1"/>
  <c r="CQ17" i="7" s="1"/>
  <c r="CN17" i="7" s="1"/>
  <c r="CA17" i="7"/>
  <c r="CR16" i="7"/>
  <c r="CM16" i="7"/>
  <c r="CK16" i="7"/>
  <c r="CJ16" i="7"/>
  <c r="CI16" i="7"/>
  <c r="CH16" i="7"/>
  <c r="CF16" i="7"/>
  <c r="CE16" i="7"/>
  <c r="CD16" i="7"/>
  <c r="CC16" i="7"/>
  <c r="CB16" i="7"/>
  <c r="CL16" i="7" s="1"/>
  <c r="CQ16" i="7" s="1"/>
  <c r="CN16" i="7" s="1"/>
  <c r="CA16" i="7"/>
  <c r="CR15" i="7"/>
  <c r="CM15" i="7"/>
  <c r="CK15" i="7"/>
  <c r="CJ15" i="7"/>
  <c r="CI15" i="7"/>
  <c r="CH15" i="7"/>
  <c r="CF15" i="7"/>
  <c r="CG15" i="7" s="1"/>
  <c r="CE15" i="7"/>
  <c r="CD15" i="7"/>
  <c r="CC15" i="7"/>
  <c r="CB15" i="7"/>
  <c r="CL15" i="7" s="1"/>
  <c r="CQ15" i="7" s="1"/>
  <c r="CN15" i="7" s="1"/>
  <c r="CA15" i="7"/>
  <c r="CR14" i="7"/>
  <c r="CQ14" i="7"/>
  <c r="CN14" i="7" s="1"/>
  <c r="CM14" i="7"/>
  <c r="CK14" i="7"/>
  <c r="CJ14" i="7"/>
  <c r="CI14" i="7"/>
  <c r="CH14" i="7"/>
  <c r="CF14" i="7"/>
  <c r="CE14" i="7"/>
  <c r="CC14" i="7"/>
  <c r="CD14" i="7" s="1"/>
  <c r="CB14" i="7"/>
  <c r="CL14" i="7" s="1"/>
  <c r="CA14" i="7"/>
  <c r="CR13" i="7"/>
  <c r="CM13" i="7"/>
  <c r="CK13" i="7"/>
  <c r="CJ13" i="7"/>
  <c r="CI13" i="7"/>
  <c r="CH13" i="7"/>
  <c r="CF13" i="7"/>
  <c r="CE13" i="7"/>
  <c r="CC13" i="7"/>
  <c r="CD13" i="7" s="1"/>
  <c r="CB13" i="7"/>
  <c r="CL13" i="7" s="1"/>
  <c r="CQ13" i="7" s="1"/>
  <c r="CN13" i="7" s="1"/>
  <c r="CA13" i="7"/>
  <c r="CR12" i="7"/>
  <c r="CM12" i="7"/>
  <c r="CK12" i="7"/>
  <c r="CJ12" i="7"/>
  <c r="CI12" i="7"/>
  <c r="CH12" i="7"/>
  <c r="CF12" i="7"/>
  <c r="CE12" i="7"/>
  <c r="CD12" i="7"/>
  <c r="CC12" i="7"/>
  <c r="CB12" i="7"/>
  <c r="CL12" i="7" s="1"/>
  <c r="CQ12" i="7" s="1"/>
  <c r="CN12" i="7" s="1"/>
  <c r="CA12" i="7"/>
  <c r="CR11" i="7"/>
  <c r="CM11" i="7"/>
  <c r="CK11" i="7"/>
  <c r="CJ11" i="7"/>
  <c r="CI11" i="7"/>
  <c r="CH11" i="7"/>
  <c r="CF11" i="7"/>
  <c r="CG11" i="7" s="1"/>
  <c r="CE11" i="7"/>
  <c r="CD11" i="7"/>
  <c r="CC11" i="7"/>
  <c r="CB11" i="7"/>
  <c r="CL11" i="7" s="1"/>
  <c r="CQ11" i="7" s="1"/>
  <c r="CN11" i="7" s="1"/>
  <c r="CA11" i="7"/>
  <c r="CR10" i="7"/>
  <c r="CM10" i="7"/>
  <c r="CK10" i="7"/>
  <c r="CJ10" i="7"/>
  <c r="CI10" i="7"/>
  <c r="CH10" i="7"/>
  <c r="CF10" i="7"/>
  <c r="CE10" i="7"/>
  <c r="CC10" i="7"/>
  <c r="CD10" i="7" s="1"/>
  <c r="CB10" i="7"/>
  <c r="CA10" i="7"/>
  <c r="CR9" i="7"/>
  <c r="CM9" i="7"/>
  <c r="CK9" i="7"/>
  <c r="CJ9" i="7"/>
  <c r="CI9" i="7"/>
  <c r="CH9" i="7"/>
  <c r="CF9" i="7"/>
  <c r="CE9" i="7"/>
  <c r="CC9" i="7"/>
  <c r="CD9" i="7" s="1"/>
  <c r="CB9" i="7"/>
  <c r="CA9" i="7"/>
  <c r="CR8" i="7"/>
  <c r="CK8" i="7"/>
  <c r="CJ8" i="7"/>
  <c r="CI8" i="7"/>
  <c r="CH8" i="7"/>
  <c r="CF8" i="7"/>
  <c r="CE8" i="7"/>
  <c r="CD8" i="7"/>
  <c r="CL8" i="7" s="1"/>
  <c r="CQ8" i="7" s="1"/>
  <c r="CN8" i="7" s="1"/>
  <c r="CC8" i="7"/>
  <c r="CB8" i="7"/>
  <c r="CA8" i="7"/>
  <c r="CR7" i="7"/>
  <c r="CM7" i="7"/>
  <c r="CL7" i="7"/>
  <c r="CQ7" i="7" s="1"/>
  <c r="CN7" i="7" s="1"/>
  <c r="CK7" i="7"/>
  <c r="CJ7" i="7"/>
  <c r="CI7" i="7"/>
  <c r="CH7" i="7"/>
  <c r="CF7" i="7"/>
  <c r="CE7" i="7"/>
  <c r="CG7" i="7" s="1"/>
  <c r="CC7" i="7"/>
  <c r="CD7" i="7" s="1"/>
  <c r="CB7" i="7"/>
  <c r="CA7" i="7"/>
  <c r="CR6" i="7"/>
  <c r="CM6" i="7"/>
  <c r="CS6" i="8" s="1"/>
  <c r="CK6" i="7"/>
  <c r="CJ6" i="7"/>
  <c r="CI6" i="7"/>
  <c r="CH6" i="7"/>
  <c r="CF6" i="7"/>
  <c r="CE6" i="7"/>
  <c r="CG6" i="7" s="1"/>
  <c r="CC6" i="7"/>
  <c r="CD6" i="7" s="1"/>
  <c r="CB6" i="7"/>
  <c r="CA6" i="7"/>
  <c r="CR5" i="7"/>
  <c r="CM5" i="7"/>
  <c r="CK5" i="7"/>
  <c r="CJ5" i="7"/>
  <c r="CI5" i="7"/>
  <c r="CH5" i="7"/>
  <c r="CF5" i="7"/>
  <c r="CE5" i="7"/>
  <c r="CD5" i="7"/>
  <c r="CC5" i="7"/>
  <c r="CB5" i="7"/>
  <c r="CA5" i="7"/>
  <c r="CR3" i="7"/>
  <c r="CR4" i="7" s="1"/>
  <c r="CQ3" i="7"/>
  <c r="CQ4" i="7" s="1"/>
  <c r="CM3" i="7"/>
  <c r="CM4" i="7" s="1"/>
  <c r="CK3" i="7"/>
  <c r="CP3" i="7" s="1"/>
  <c r="CJ3" i="7"/>
  <c r="CO3" i="7" s="1"/>
  <c r="CO4" i="7" s="1"/>
  <c r="CI3" i="7"/>
  <c r="CN3" i="7" s="1"/>
  <c r="CH3" i="7"/>
  <c r="CF3" i="7"/>
  <c r="CE3" i="7"/>
  <c r="CE4" i="7" s="1"/>
  <c r="CB3" i="7"/>
  <c r="CA3" i="7"/>
  <c r="CT4" i="6"/>
  <c r="CS4" i="6"/>
  <c r="CL4" i="6"/>
  <c r="CG4" i="6"/>
  <c r="CD4" i="6"/>
  <c r="CC4" i="6"/>
  <c r="CR144" i="6"/>
  <c r="CM144" i="6"/>
  <c r="CS144" i="7" s="1"/>
  <c r="CK144" i="6"/>
  <c r="CJ144" i="6"/>
  <c r="CF144" i="6"/>
  <c r="CE144" i="6"/>
  <c r="CC144" i="6"/>
  <c r="CD144" i="6" s="1"/>
  <c r="CB144" i="6"/>
  <c r="CA144" i="6"/>
  <c r="CR143" i="6"/>
  <c r="CM143" i="6"/>
  <c r="CK143" i="6"/>
  <c r="CJ143" i="6"/>
  <c r="CF143" i="6"/>
  <c r="CE143" i="6"/>
  <c r="CC143" i="6"/>
  <c r="CD143" i="6" s="1"/>
  <c r="CB143" i="6"/>
  <c r="CA143" i="6"/>
  <c r="CR142" i="6"/>
  <c r="CM142" i="6"/>
  <c r="CS142" i="6" s="1"/>
  <c r="CK142" i="6"/>
  <c r="CJ142" i="6"/>
  <c r="CF142" i="6"/>
  <c r="CE142" i="6"/>
  <c r="CC142" i="6"/>
  <c r="CD142" i="6" s="1"/>
  <c r="CB142" i="6"/>
  <c r="CA142" i="6"/>
  <c r="CR141" i="6"/>
  <c r="CM141" i="6"/>
  <c r="CK141" i="6"/>
  <c r="CJ141" i="6"/>
  <c r="CF141" i="6"/>
  <c r="CE141" i="6"/>
  <c r="CC141" i="6"/>
  <c r="CD141" i="6" s="1"/>
  <c r="CB141" i="6"/>
  <c r="CA141" i="6"/>
  <c r="CR140" i="6"/>
  <c r="CM140" i="6"/>
  <c r="CS140" i="7" s="1"/>
  <c r="CK140" i="6"/>
  <c r="CJ140" i="6"/>
  <c r="CF140" i="6"/>
  <c r="CE140" i="6"/>
  <c r="CC140" i="6"/>
  <c r="CD140" i="6" s="1"/>
  <c r="CB140" i="6"/>
  <c r="CA140" i="6"/>
  <c r="CR139" i="6"/>
  <c r="CM139" i="6"/>
  <c r="CK139" i="6"/>
  <c r="CJ139" i="6"/>
  <c r="CF139" i="6"/>
  <c r="CE139" i="6"/>
  <c r="CC139" i="6"/>
  <c r="CD139" i="6" s="1"/>
  <c r="CB139" i="6"/>
  <c r="CA139" i="6"/>
  <c r="CR138" i="6"/>
  <c r="CM138" i="6"/>
  <c r="CS138" i="7" s="1"/>
  <c r="CK138" i="6"/>
  <c r="CJ138" i="6"/>
  <c r="CF138" i="6"/>
  <c r="CE138" i="6"/>
  <c r="CC138" i="6"/>
  <c r="CD138" i="6" s="1"/>
  <c r="CB138" i="6"/>
  <c r="CA138" i="6"/>
  <c r="CR137" i="6"/>
  <c r="CM137" i="6"/>
  <c r="CK137" i="6"/>
  <c r="CJ137" i="6"/>
  <c r="CF137" i="6"/>
  <c r="CE137" i="6"/>
  <c r="CC137" i="6"/>
  <c r="CD137" i="6" s="1"/>
  <c r="CB137" i="6"/>
  <c r="CA137" i="6"/>
  <c r="CR136" i="6"/>
  <c r="CM136" i="6"/>
  <c r="CS136" i="7" s="1"/>
  <c r="CK136" i="6"/>
  <c r="CJ136" i="6"/>
  <c r="CF136" i="6"/>
  <c r="CE136" i="6"/>
  <c r="CC136" i="6"/>
  <c r="CD136" i="6" s="1"/>
  <c r="CB136" i="6"/>
  <c r="CA136" i="6"/>
  <c r="CR135" i="6"/>
  <c r="CM135" i="6"/>
  <c r="CK135" i="6"/>
  <c r="CJ135" i="6"/>
  <c r="CF135" i="6"/>
  <c r="CE135" i="6"/>
  <c r="CC135" i="6"/>
  <c r="CD135" i="6" s="1"/>
  <c r="CB135" i="6"/>
  <c r="CA135" i="6"/>
  <c r="CS134" i="6"/>
  <c r="CR134" i="6"/>
  <c r="CM134" i="6"/>
  <c r="CK134" i="6"/>
  <c r="CJ134" i="6"/>
  <c r="CF134" i="6"/>
  <c r="CE134" i="6"/>
  <c r="CC134" i="6"/>
  <c r="CD134" i="6" s="1"/>
  <c r="CB134" i="6"/>
  <c r="CA134" i="6"/>
  <c r="CR133" i="6"/>
  <c r="CM133" i="6"/>
  <c r="CK133" i="6"/>
  <c r="CJ133" i="6"/>
  <c r="CF133" i="6"/>
  <c r="CE133" i="6"/>
  <c r="CC133" i="6"/>
  <c r="CD133" i="6" s="1"/>
  <c r="CB133" i="6"/>
  <c r="CA133" i="6"/>
  <c r="CS132" i="6"/>
  <c r="CR132" i="6"/>
  <c r="CM132" i="6"/>
  <c r="CS132" i="7" s="1"/>
  <c r="CK132" i="6"/>
  <c r="CJ132" i="6"/>
  <c r="CF132" i="6"/>
  <c r="CE132" i="6"/>
  <c r="CC132" i="6"/>
  <c r="CD132" i="6" s="1"/>
  <c r="CB132" i="6"/>
  <c r="CL132" i="6" s="1"/>
  <c r="CQ132" i="6" s="1"/>
  <c r="CN132" i="6" s="1"/>
  <c r="CA132" i="6"/>
  <c r="CR131" i="6"/>
  <c r="CM131" i="6"/>
  <c r="CK131" i="6"/>
  <c r="CJ131" i="6"/>
  <c r="CF131" i="6"/>
  <c r="CE131" i="6"/>
  <c r="CC131" i="6"/>
  <c r="CD131" i="6" s="1"/>
  <c r="CB131" i="6"/>
  <c r="CA131" i="6"/>
  <c r="CR130" i="6"/>
  <c r="CM130" i="6"/>
  <c r="CS130" i="7" s="1"/>
  <c r="CK130" i="6"/>
  <c r="CJ130" i="6"/>
  <c r="CF130" i="6"/>
  <c r="CE130" i="6"/>
  <c r="CC130" i="6"/>
  <c r="CD130" i="6" s="1"/>
  <c r="CB130" i="6"/>
  <c r="CL130" i="6" s="1"/>
  <c r="CQ130" i="6" s="1"/>
  <c r="CN130" i="6" s="1"/>
  <c r="CA130" i="6"/>
  <c r="CR129" i="6"/>
  <c r="CM129" i="6"/>
  <c r="CK129" i="6"/>
  <c r="CJ129" i="6"/>
  <c r="CF129" i="6"/>
  <c r="CE129" i="6"/>
  <c r="CC129" i="6"/>
  <c r="CD129" i="6" s="1"/>
  <c r="CB129" i="6"/>
  <c r="CL129" i="6" s="1"/>
  <c r="CQ129" i="6" s="1"/>
  <c r="CN129" i="6" s="1"/>
  <c r="CA129" i="6"/>
  <c r="CR128" i="6"/>
  <c r="CM128" i="6"/>
  <c r="CS128" i="7" s="1"/>
  <c r="CK128" i="6"/>
  <c r="CJ128" i="6"/>
  <c r="CF128" i="6"/>
  <c r="CE128" i="6"/>
  <c r="CC128" i="6"/>
  <c r="CD128" i="6" s="1"/>
  <c r="CB128" i="6"/>
  <c r="CL128" i="6" s="1"/>
  <c r="CQ128" i="6" s="1"/>
  <c r="CN128" i="6" s="1"/>
  <c r="CA128" i="6"/>
  <c r="CR127" i="6"/>
  <c r="CM127" i="6"/>
  <c r="CK127" i="6"/>
  <c r="CJ127" i="6"/>
  <c r="CF127" i="6"/>
  <c r="CE127" i="6"/>
  <c r="CC127" i="6"/>
  <c r="CD127" i="6" s="1"/>
  <c r="CB127" i="6"/>
  <c r="CL127" i="6" s="1"/>
  <c r="CQ127" i="6" s="1"/>
  <c r="CN127" i="6" s="1"/>
  <c r="CA127" i="6"/>
  <c r="CR126" i="6"/>
  <c r="CM126" i="6"/>
  <c r="CK126" i="6"/>
  <c r="CJ126" i="6"/>
  <c r="CF126" i="6"/>
  <c r="CE126" i="6"/>
  <c r="CT126" i="6" s="1"/>
  <c r="CC126" i="6"/>
  <c r="CD126" i="6" s="1"/>
  <c r="CB126" i="6"/>
  <c r="CL126" i="6" s="1"/>
  <c r="CQ126" i="6" s="1"/>
  <c r="CN126" i="6" s="1"/>
  <c r="CA126" i="6"/>
  <c r="CR125" i="6"/>
  <c r="CM125" i="6"/>
  <c r="CK125" i="6"/>
  <c r="CJ125" i="6"/>
  <c r="CF125" i="6"/>
  <c r="CE125" i="6"/>
  <c r="CC125" i="6"/>
  <c r="CD125" i="6" s="1"/>
  <c r="CB125" i="6"/>
  <c r="CL125" i="6" s="1"/>
  <c r="CQ125" i="6" s="1"/>
  <c r="CN125" i="6" s="1"/>
  <c r="CA125" i="6"/>
  <c r="CR124" i="6"/>
  <c r="CM124" i="6"/>
  <c r="CK124" i="6"/>
  <c r="CJ124" i="6"/>
  <c r="CF124" i="6"/>
  <c r="CE124" i="6"/>
  <c r="CC124" i="6"/>
  <c r="CD124" i="6" s="1"/>
  <c r="CB124" i="6"/>
  <c r="CL124" i="6" s="1"/>
  <c r="CQ124" i="6" s="1"/>
  <c r="CN124" i="6" s="1"/>
  <c r="CA124" i="6"/>
  <c r="CR123" i="6"/>
  <c r="CM123" i="6"/>
  <c r="CK123" i="6"/>
  <c r="CJ123" i="6"/>
  <c r="CF123" i="6"/>
  <c r="CE123" i="6"/>
  <c r="CC123" i="6"/>
  <c r="CD123" i="6" s="1"/>
  <c r="CB123" i="6"/>
  <c r="CL123" i="6" s="1"/>
  <c r="CQ123" i="6" s="1"/>
  <c r="CN123" i="6" s="1"/>
  <c r="CA123" i="6"/>
  <c r="CR122" i="6"/>
  <c r="CM122" i="6"/>
  <c r="CK122" i="6"/>
  <c r="CJ122" i="6"/>
  <c r="CF122" i="6"/>
  <c r="CE122" i="6"/>
  <c r="CC122" i="6"/>
  <c r="CD122" i="6" s="1"/>
  <c r="CB122" i="6"/>
  <c r="CL122" i="6" s="1"/>
  <c r="CQ122" i="6" s="1"/>
  <c r="CN122" i="6" s="1"/>
  <c r="CA122" i="6"/>
  <c r="CR121" i="6"/>
  <c r="CM121" i="6"/>
  <c r="CK121" i="6"/>
  <c r="CJ121" i="6"/>
  <c r="CF121" i="6"/>
  <c r="CE121" i="6"/>
  <c r="CC121" i="6"/>
  <c r="CD121" i="6" s="1"/>
  <c r="CB121" i="6"/>
  <c r="CL121" i="6" s="1"/>
  <c r="CQ121" i="6" s="1"/>
  <c r="CP121" i="6" s="1"/>
  <c r="CA121" i="6"/>
  <c r="CR120" i="6"/>
  <c r="CM120" i="6"/>
  <c r="CK120" i="6"/>
  <c r="CJ120" i="6"/>
  <c r="CF120" i="6"/>
  <c r="CE120" i="6"/>
  <c r="CC120" i="6"/>
  <c r="CD120" i="6" s="1"/>
  <c r="CB120" i="6"/>
  <c r="CL120" i="6" s="1"/>
  <c r="CQ120" i="6" s="1"/>
  <c r="CN120" i="6" s="1"/>
  <c r="CA120" i="6"/>
  <c r="CR119" i="6"/>
  <c r="CM119" i="6"/>
  <c r="CK119" i="6"/>
  <c r="CJ119" i="6"/>
  <c r="CF119" i="6"/>
  <c r="CE119" i="6"/>
  <c r="CC119" i="6"/>
  <c r="CD119" i="6" s="1"/>
  <c r="CB119" i="6"/>
  <c r="CL119" i="6" s="1"/>
  <c r="CQ119" i="6" s="1"/>
  <c r="CN119" i="6" s="1"/>
  <c r="CA119" i="6"/>
  <c r="CR118" i="6"/>
  <c r="CM118" i="6"/>
  <c r="CK118" i="6"/>
  <c r="CJ118" i="6"/>
  <c r="CF118" i="6"/>
  <c r="CE118" i="6"/>
  <c r="CT118" i="7" s="1"/>
  <c r="CC118" i="6"/>
  <c r="CD118" i="6" s="1"/>
  <c r="CB118" i="6"/>
  <c r="CL118" i="6" s="1"/>
  <c r="CQ118" i="6" s="1"/>
  <c r="CN118" i="6" s="1"/>
  <c r="CA118" i="6"/>
  <c r="CT117" i="6"/>
  <c r="CR117" i="6"/>
  <c r="CM117" i="6"/>
  <c r="CK117" i="6"/>
  <c r="CJ117" i="6"/>
  <c r="CF117" i="6"/>
  <c r="CE117" i="6"/>
  <c r="CC117" i="6"/>
  <c r="CD117" i="6" s="1"/>
  <c r="CB117" i="6"/>
  <c r="CL117" i="6" s="1"/>
  <c r="CQ117" i="6" s="1"/>
  <c r="CN117" i="6" s="1"/>
  <c r="CA117" i="6"/>
  <c r="CR116" i="6"/>
  <c r="CM116" i="6"/>
  <c r="CK116" i="6"/>
  <c r="CJ116" i="6"/>
  <c r="CF116" i="6"/>
  <c r="CE116" i="6"/>
  <c r="CC116" i="6"/>
  <c r="CD116" i="6" s="1"/>
  <c r="CB116" i="6"/>
  <c r="CL116" i="6" s="1"/>
  <c r="CQ116" i="6" s="1"/>
  <c r="CN116" i="6" s="1"/>
  <c r="CA116" i="6"/>
  <c r="CR115" i="6"/>
  <c r="CM115" i="6"/>
  <c r="CK115" i="6"/>
  <c r="CJ115" i="6"/>
  <c r="CF115" i="6"/>
  <c r="CE115" i="6"/>
  <c r="CD115" i="6"/>
  <c r="CC115" i="6"/>
  <c r="CB115" i="6"/>
  <c r="CL115" i="6" s="1"/>
  <c r="CQ115" i="6" s="1"/>
  <c r="CN115" i="6" s="1"/>
  <c r="CA115" i="6"/>
  <c r="CR114" i="6"/>
  <c r="CM114" i="6"/>
  <c r="CK114" i="6"/>
  <c r="CJ114" i="6"/>
  <c r="CF114" i="6"/>
  <c r="CE114" i="6"/>
  <c r="CC114" i="6"/>
  <c r="CD114" i="6" s="1"/>
  <c r="CB114" i="6"/>
  <c r="CL114" i="6" s="1"/>
  <c r="CQ114" i="6" s="1"/>
  <c r="CN114" i="6" s="1"/>
  <c r="CA114" i="6"/>
  <c r="CR113" i="6"/>
  <c r="CM113" i="6"/>
  <c r="CK113" i="6"/>
  <c r="CJ113" i="6"/>
  <c r="CF113" i="6"/>
  <c r="CE113" i="6"/>
  <c r="CC113" i="6"/>
  <c r="CD113" i="6" s="1"/>
  <c r="CB113" i="6"/>
  <c r="CL113" i="6" s="1"/>
  <c r="CQ113" i="6" s="1"/>
  <c r="CA113" i="6"/>
  <c r="CR112" i="6"/>
  <c r="CM112" i="6"/>
  <c r="CK112" i="6"/>
  <c r="CJ112" i="6"/>
  <c r="CF112" i="6"/>
  <c r="CE112" i="6"/>
  <c r="CC112" i="6"/>
  <c r="CD112" i="6" s="1"/>
  <c r="CB112" i="6"/>
  <c r="CL112" i="6" s="1"/>
  <c r="CQ112" i="6" s="1"/>
  <c r="CN112" i="6" s="1"/>
  <c r="CA112" i="6"/>
  <c r="CR111" i="6"/>
  <c r="CM111" i="6"/>
  <c r="CK111" i="6"/>
  <c r="CJ111" i="6"/>
  <c r="CF111" i="6"/>
  <c r="CE111" i="6"/>
  <c r="CC111" i="6"/>
  <c r="CD111" i="6" s="1"/>
  <c r="CB111" i="6"/>
  <c r="CL111" i="6" s="1"/>
  <c r="CQ111" i="6" s="1"/>
  <c r="CN111" i="6" s="1"/>
  <c r="CA111" i="6"/>
  <c r="CR110" i="6"/>
  <c r="CM110" i="6"/>
  <c r="CK110" i="6"/>
  <c r="CJ110" i="6"/>
  <c r="CF110" i="6"/>
  <c r="CE110" i="6"/>
  <c r="CC110" i="6"/>
  <c r="CD110" i="6" s="1"/>
  <c r="CB110" i="6"/>
  <c r="CA110" i="6"/>
  <c r="CR109" i="6"/>
  <c r="CM109" i="6"/>
  <c r="CK109" i="6"/>
  <c r="CJ109" i="6"/>
  <c r="CF109" i="6"/>
  <c r="CE109" i="6"/>
  <c r="CT109" i="7" s="1"/>
  <c r="CC109" i="6"/>
  <c r="CD109" i="6" s="1"/>
  <c r="CB109" i="6"/>
  <c r="CA109" i="6"/>
  <c r="CR108" i="6"/>
  <c r="CM108" i="6"/>
  <c r="CK108" i="6"/>
  <c r="CJ108" i="6"/>
  <c r="CF108" i="6"/>
  <c r="CE108" i="6"/>
  <c r="CC108" i="6"/>
  <c r="CD108" i="6" s="1"/>
  <c r="CB108" i="6"/>
  <c r="CA108" i="6"/>
  <c r="CR107" i="6"/>
  <c r="CM107" i="6"/>
  <c r="CK107" i="6"/>
  <c r="CJ107" i="6"/>
  <c r="CF107" i="6"/>
  <c r="CE107" i="6"/>
  <c r="CC107" i="6"/>
  <c r="CD107" i="6" s="1"/>
  <c r="CL107" i="6" s="1"/>
  <c r="CQ107" i="6" s="1"/>
  <c r="CN107" i="6" s="1"/>
  <c r="CB107" i="6"/>
  <c r="CA107" i="6"/>
  <c r="CR106" i="6"/>
  <c r="CM106" i="6"/>
  <c r="CK106" i="6"/>
  <c r="CJ106" i="6"/>
  <c r="CF106" i="6"/>
  <c r="CE106" i="6"/>
  <c r="CC106" i="6"/>
  <c r="CD106" i="6" s="1"/>
  <c r="CB106" i="6"/>
  <c r="CA106" i="6"/>
  <c r="CR105" i="6"/>
  <c r="CM105" i="6"/>
  <c r="CK105" i="6"/>
  <c r="CJ105" i="6"/>
  <c r="CF105" i="6"/>
  <c r="CE105" i="6"/>
  <c r="CC105" i="6"/>
  <c r="CD105" i="6" s="1"/>
  <c r="CB105" i="6"/>
  <c r="CA105" i="6"/>
  <c r="CR104" i="6"/>
  <c r="CM104" i="6"/>
  <c r="CK104" i="6"/>
  <c r="CJ104" i="6"/>
  <c r="CF104" i="6"/>
  <c r="CE104" i="6"/>
  <c r="CC104" i="6"/>
  <c r="CD104" i="6" s="1"/>
  <c r="CB104" i="6"/>
  <c r="CA104" i="6"/>
  <c r="CR103" i="6"/>
  <c r="CM103" i="6"/>
  <c r="CK103" i="6"/>
  <c r="CJ103" i="6"/>
  <c r="CF103" i="6"/>
  <c r="CE103" i="6"/>
  <c r="CC103" i="6"/>
  <c r="CD103" i="6" s="1"/>
  <c r="CB103" i="6"/>
  <c r="CA103" i="6"/>
  <c r="CR102" i="6"/>
  <c r="CM102" i="6"/>
  <c r="CK102" i="6"/>
  <c r="CJ102" i="6"/>
  <c r="CF102" i="6"/>
  <c r="CE102" i="6"/>
  <c r="CC102" i="6"/>
  <c r="CD102" i="6" s="1"/>
  <c r="CB102" i="6"/>
  <c r="CA102" i="6"/>
  <c r="CR101" i="6"/>
  <c r="CM101" i="6"/>
  <c r="CK101" i="6"/>
  <c r="CJ101" i="6"/>
  <c r="CF101" i="6"/>
  <c r="CE101" i="6"/>
  <c r="CT101" i="7" s="1"/>
  <c r="CC101" i="6"/>
  <c r="CD101" i="6" s="1"/>
  <c r="CB101" i="6"/>
  <c r="CA101" i="6"/>
  <c r="CR100" i="6"/>
  <c r="CM100" i="6"/>
  <c r="CK100" i="6"/>
  <c r="CJ100" i="6"/>
  <c r="CF100" i="6"/>
  <c r="CE100" i="6"/>
  <c r="CC100" i="6"/>
  <c r="CD100" i="6" s="1"/>
  <c r="CB100" i="6"/>
  <c r="CA100" i="6"/>
  <c r="CR99" i="6"/>
  <c r="CM99" i="6"/>
  <c r="CK99" i="6"/>
  <c r="CJ99" i="6"/>
  <c r="CF99" i="6"/>
  <c r="CE99" i="6"/>
  <c r="CC99" i="6"/>
  <c r="CD99" i="6" s="1"/>
  <c r="CB99" i="6"/>
  <c r="CA99" i="6"/>
  <c r="CR98" i="6"/>
  <c r="CM98" i="6"/>
  <c r="CK98" i="6"/>
  <c r="CJ98" i="6"/>
  <c r="CF98" i="6"/>
  <c r="CE98" i="6"/>
  <c r="CC98" i="6"/>
  <c r="CD98" i="6" s="1"/>
  <c r="CB98" i="6"/>
  <c r="CA98" i="6"/>
  <c r="CR97" i="6"/>
  <c r="CM97" i="6"/>
  <c r="CK97" i="6"/>
  <c r="CJ97" i="6"/>
  <c r="CF97" i="6"/>
  <c r="CE97" i="6"/>
  <c r="CC97" i="6"/>
  <c r="CD97" i="6" s="1"/>
  <c r="CB97" i="6"/>
  <c r="CA97" i="6"/>
  <c r="CR96" i="6"/>
  <c r="CM96" i="6"/>
  <c r="CK96" i="6"/>
  <c r="CJ96" i="6"/>
  <c r="CF96" i="6"/>
  <c r="CE96" i="6"/>
  <c r="CC96" i="6"/>
  <c r="CD96" i="6" s="1"/>
  <c r="CB96" i="6"/>
  <c r="CA96" i="6"/>
  <c r="CR95" i="6"/>
  <c r="CM95" i="6"/>
  <c r="CK95" i="6"/>
  <c r="CJ95" i="6"/>
  <c r="CF95" i="6"/>
  <c r="CE95" i="6"/>
  <c r="CC95" i="6"/>
  <c r="CD95" i="6" s="1"/>
  <c r="CB95" i="6"/>
  <c r="CA95" i="6"/>
  <c r="CR94" i="6"/>
  <c r="CM94" i="6"/>
  <c r="CK94" i="6"/>
  <c r="CJ94" i="6"/>
  <c r="CF94" i="6"/>
  <c r="CE94" i="6"/>
  <c r="CC94" i="6"/>
  <c r="CD94" i="6" s="1"/>
  <c r="CB94" i="6"/>
  <c r="CA94" i="6"/>
  <c r="CR93" i="6"/>
  <c r="CM93" i="6"/>
  <c r="CK93" i="6"/>
  <c r="CJ93" i="6"/>
  <c r="CF93" i="6"/>
  <c r="CE93" i="6"/>
  <c r="CC93" i="6"/>
  <c r="CD93" i="6" s="1"/>
  <c r="CB93" i="6"/>
  <c r="CA93" i="6"/>
  <c r="CR92" i="6"/>
  <c r="CM92" i="6"/>
  <c r="CK92" i="6"/>
  <c r="CJ92" i="6"/>
  <c r="CF92" i="6"/>
  <c r="CE92" i="6"/>
  <c r="CD92" i="6"/>
  <c r="CC92" i="6"/>
  <c r="CB92" i="6"/>
  <c r="CA92" i="6"/>
  <c r="CR91" i="6"/>
  <c r="CM91" i="6"/>
  <c r="CK91" i="6"/>
  <c r="CJ91" i="6"/>
  <c r="CF91" i="6"/>
  <c r="CE91" i="6"/>
  <c r="CC91" i="6"/>
  <c r="CD91" i="6" s="1"/>
  <c r="CL91" i="6" s="1"/>
  <c r="CQ91" i="6" s="1"/>
  <c r="CN91" i="6" s="1"/>
  <c r="CB91" i="6"/>
  <c r="CA91" i="6"/>
  <c r="CR90" i="6"/>
  <c r="CM90" i="6"/>
  <c r="CK90" i="6"/>
  <c r="CJ90" i="6"/>
  <c r="CF90" i="6"/>
  <c r="CE90" i="6"/>
  <c r="CC90" i="6"/>
  <c r="CD90" i="6" s="1"/>
  <c r="CB90" i="6"/>
  <c r="CA90" i="6"/>
  <c r="CR89" i="6"/>
  <c r="CM89" i="6"/>
  <c r="CK89" i="6"/>
  <c r="CJ89" i="6"/>
  <c r="CF89" i="6"/>
  <c r="CE89" i="6"/>
  <c r="CC89" i="6"/>
  <c r="CD89" i="6" s="1"/>
  <c r="CB89" i="6"/>
  <c r="CA89" i="6"/>
  <c r="CR88" i="6"/>
  <c r="CM88" i="6"/>
  <c r="CK88" i="6"/>
  <c r="CJ88" i="6"/>
  <c r="CF88" i="6"/>
  <c r="CG88" i="6" s="1"/>
  <c r="CE88" i="6"/>
  <c r="CC88" i="6"/>
  <c r="CD88" i="6" s="1"/>
  <c r="CB88" i="6"/>
  <c r="CA88" i="6"/>
  <c r="CR87" i="6"/>
  <c r="CM87" i="6"/>
  <c r="CK87" i="6"/>
  <c r="CJ87" i="6"/>
  <c r="CF87" i="6"/>
  <c r="CE87" i="6"/>
  <c r="CC87" i="6"/>
  <c r="CD87" i="6" s="1"/>
  <c r="CB87" i="6"/>
  <c r="CA87" i="6"/>
  <c r="CR86" i="6"/>
  <c r="CM86" i="6"/>
  <c r="CK86" i="6"/>
  <c r="CJ86" i="6"/>
  <c r="CF86" i="6"/>
  <c r="CE86" i="6"/>
  <c r="CC86" i="6"/>
  <c r="CD86" i="6" s="1"/>
  <c r="CB86" i="6"/>
  <c r="CA86" i="6"/>
  <c r="CR85" i="6"/>
  <c r="CM85" i="6"/>
  <c r="CK85" i="6"/>
  <c r="CJ85" i="6"/>
  <c r="CF85" i="6"/>
  <c r="CE85" i="6"/>
  <c r="CD85" i="6"/>
  <c r="CC85" i="6"/>
  <c r="CB85" i="6"/>
  <c r="CA85" i="6"/>
  <c r="CR84" i="6"/>
  <c r="CM84" i="6"/>
  <c r="CK84" i="6"/>
  <c r="CJ84" i="6"/>
  <c r="CF84" i="6"/>
  <c r="CG84" i="6" s="1"/>
  <c r="CE84" i="6"/>
  <c r="CC84" i="6"/>
  <c r="CD84" i="6" s="1"/>
  <c r="CB84" i="6"/>
  <c r="CA84" i="6"/>
  <c r="CR83" i="6"/>
  <c r="CM83" i="6"/>
  <c r="CK83" i="6"/>
  <c r="CJ83" i="6"/>
  <c r="CF83" i="6"/>
  <c r="CE83" i="6"/>
  <c r="CC83" i="6"/>
  <c r="CD83" i="6" s="1"/>
  <c r="CL83" i="6" s="1"/>
  <c r="CQ83" i="6" s="1"/>
  <c r="CN83" i="6" s="1"/>
  <c r="CB83" i="6"/>
  <c r="CA83" i="6"/>
  <c r="CR82" i="6"/>
  <c r="CM82" i="6"/>
  <c r="CK82" i="6"/>
  <c r="CJ82" i="6"/>
  <c r="CF82" i="6"/>
  <c r="CE82" i="6"/>
  <c r="CC82" i="6"/>
  <c r="CD82" i="6" s="1"/>
  <c r="CB82" i="6"/>
  <c r="CA82" i="6"/>
  <c r="CR81" i="6"/>
  <c r="CM81" i="6"/>
  <c r="CK81" i="6"/>
  <c r="CJ81" i="6"/>
  <c r="CF81" i="6"/>
  <c r="CE81" i="6"/>
  <c r="CC81" i="6"/>
  <c r="CD81" i="6" s="1"/>
  <c r="CB81" i="6"/>
  <c r="CA81" i="6"/>
  <c r="CR80" i="6"/>
  <c r="CM80" i="6"/>
  <c r="CK80" i="6"/>
  <c r="CJ80" i="6"/>
  <c r="CF80" i="6"/>
  <c r="CE80" i="6"/>
  <c r="CC80" i="6"/>
  <c r="CD80" i="6" s="1"/>
  <c r="CB80" i="6"/>
  <c r="CA80" i="6"/>
  <c r="CR79" i="6"/>
  <c r="CM79" i="6"/>
  <c r="CK79" i="6"/>
  <c r="CJ79" i="6"/>
  <c r="CF79" i="6"/>
  <c r="CE79" i="6"/>
  <c r="CC79" i="6"/>
  <c r="CD79" i="6" s="1"/>
  <c r="CB79" i="6"/>
  <c r="CA79" i="6"/>
  <c r="CR78" i="6"/>
  <c r="CM78" i="6"/>
  <c r="CK78" i="6"/>
  <c r="CJ78" i="6"/>
  <c r="CF78" i="6"/>
  <c r="CE78" i="6"/>
  <c r="CC78" i="6"/>
  <c r="CD78" i="6" s="1"/>
  <c r="CB78" i="6"/>
  <c r="CA78" i="6"/>
  <c r="CR77" i="6"/>
  <c r="CM77" i="6"/>
  <c r="CK77" i="6"/>
  <c r="CJ77" i="6"/>
  <c r="CF77" i="6"/>
  <c r="CE77" i="6"/>
  <c r="CC77" i="6"/>
  <c r="CD77" i="6" s="1"/>
  <c r="CB77" i="6"/>
  <c r="CA77" i="6"/>
  <c r="CR76" i="6"/>
  <c r="CM76" i="6"/>
  <c r="CK76" i="6"/>
  <c r="CJ76" i="6"/>
  <c r="CF76" i="6"/>
  <c r="CE76" i="6"/>
  <c r="CD76" i="6"/>
  <c r="CC76" i="6"/>
  <c r="CB76" i="6"/>
  <c r="CA76" i="6"/>
  <c r="CR75" i="6"/>
  <c r="CM75" i="6"/>
  <c r="CK75" i="6"/>
  <c r="CJ75" i="6"/>
  <c r="CF75" i="6"/>
  <c r="CE75" i="6"/>
  <c r="CC75" i="6"/>
  <c r="CD75" i="6" s="1"/>
  <c r="CB75" i="6"/>
  <c r="CA75" i="6"/>
  <c r="CR74" i="6"/>
  <c r="CM74" i="6"/>
  <c r="CK74" i="6"/>
  <c r="CJ74" i="6"/>
  <c r="CF74" i="6"/>
  <c r="CE74" i="6"/>
  <c r="CC74" i="6"/>
  <c r="CD74" i="6" s="1"/>
  <c r="CB74" i="6"/>
  <c r="CA74" i="6"/>
  <c r="CR73" i="6"/>
  <c r="CM73" i="6"/>
  <c r="CK73" i="6"/>
  <c r="CJ73" i="6"/>
  <c r="CF73" i="6"/>
  <c r="CE73" i="6"/>
  <c r="CC73" i="6"/>
  <c r="CD73" i="6" s="1"/>
  <c r="CB73" i="6"/>
  <c r="CA73" i="6"/>
  <c r="CR72" i="6"/>
  <c r="CM72" i="6"/>
  <c r="CK72" i="6"/>
  <c r="CJ72" i="6"/>
  <c r="CF72" i="6"/>
  <c r="CE72" i="6"/>
  <c r="CC72" i="6"/>
  <c r="CD72" i="6" s="1"/>
  <c r="CB72" i="6"/>
  <c r="CA72" i="6"/>
  <c r="CT71" i="6"/>
  <c r="CR71" i="6"/>
  <c r="CM71" i="6"/>
  <c r="CK71" i="6"/>
  <c r="CJ71" i="6"/>
  <c r="CF71" i="6"/>
  <c r="CE71" i="6"/>
  <c r="CT71" i="7" s="1"/>
  <c r="CC71" i="6"/>
  <c r="CD71" i="6" s="1"/>
  <c r="CB71" i="6"/>
  <c r="CA71" i="6"/>
  <c r="CR70" i="6"/>
  <c r="CM70" i="6"/>
  <c r="CK70" i="6"/>
  <c r="CJ70" i="6"/>
  <c r="CF70" i="6"/>
  <c r="CE70" i="6"/>
  <c r="CC70" i="6"/>
  <c r="CD70" i="6" s="1"/>
  <c r="CB70" i="6"/>
  <c r="CA70" i="6"/>
  <c r="CT69" i="6"/>
  <c r="CR69" i="6"/>
  <c r="CM69" i="6"/>
  <c r="CK69" i="6"/>
  <c r="CJ69" i="6"/>
  <c r="CF69" i="6"/>
  <c r="CG69" i="6" s="1"/>
  <c r="CE69" i="6"/>
  <c r="CC69" i="6"/>
  <c r="CD69" i="6" s="1"/>
  <c r="CB69" i="6"/>
  <c r="CA69" i="6"/>
  <c r="CR68" i="6"/>
  <c r="CM68" i="6"/>
  <c r="CK68" i="6"/>
  <c r="CJ68" i="6"/>
  <c r="CF68" i="6"/>
  <c r="CE68" i="6"/>
  <c r="CC68" i="6"/>
  <c r="CD68" i="6" s="1"/>
  <c r="CB68" i="6"/>
  <c r="CA68" i="6"/>
  <c r="CR67" i="6"/>
  <c r="CM67" i="6"/>
  <c r="CK67" i="6"/>
  <c r="CJ67" i="6"/>
  <c r="CF67" i="6"/>
  <c r="CE67" i="6"/>
  <c r="CT67" i="7" s="1"/>
  <c r="CC67" i="6"/>
  <c r="CD67" i="6" s="1"/>
  <c r="CB67" i="6"/>
  <c r="CA67" i="6"/>
  <c r="CR66" i="6"/>
  <c r="CM66" i="6"/>
  <c r="CK66" i="6"/>
  <c r="CJ66" i="6"/>
  <c r="CF66" i="6"/>
  <c r="CE66" i="6"/>
  <c r="CC66" i="6"/>
  <c r="CD66" i="6" s="1"/>
  <c r="CB66" i="6"/>
  <c r="CA66" i="6"/>
  <c r="CR65" i="6"/>
  <c r="CM65" i="6"/>
  <c r="CK65" i="6"/>
  <c r="CJ65" i="6"/>
  <c r="CF65" i="6"/>
  <c r="CG65" i="6" s="1"/>
  <c r="CE65" i="6"/>
  <c r="CT65" i="6" s="1"/>
  <c r="CC65" i="6"/>
  <c r="CD65" i="6" s="1"/>
  <c r="CB65" i="6"/>
  <c r="CA65" i="6"/>
  <c r="CR64" i="6"/>
  <c r="CM64" i="6"/>
  <c r="CK64" i="6"/>
  <c r="CJ64" i="6"/>
  <c r="CF64" i="6"/>
  <c r="CE64" i="6"/>
  <c r="CC64" i="6"/>
  <c r="CD64" i="6" s="1"/>
  <c r="CB64" i="6"/>
  <c r="CA64" i="6"/>
  <c r="CR63" i="6"/>
  <c r="CM63" i="6"/>
  <c r="CK63" i="6"/>
  <c r="CJ63" i="6"/>
  <c r="CF63" i="6"/>
  <c r="CE63" i="6"/>
  <c r="CC63" i="6"/>
  <c r="CD63" i="6" s="1"/>
  <c r="CB63" i="6"/>
  <c r="CA63" i="6"/>
  <c r="CR62" i="6"/>
  <c r="CM62" i="6"/>
  <c r="CS62" i="6" s="1"/>
  <c r="CK62" i="6"/>
  <c r="CJ62" i="6"/>
  <c r="CF62" i="6"/>
  <c r="CE62" i="6"/>
  <c r="CC62" i="6"/>
  <c r="CD62" i="6" s="1"/>
  <c r="CB62" i="6"/>
  <c r="CA62" i="6"/>
  <c r="CS61" i="6"/>
  <c r="CR61" i="6"/>
  <c r="CM61" i="6"/>
  <c r="CK61" i="6"/>
  <c r="CJ61" i="6"/>
  <c r="CF61" i="6"/>
  <c r="CG61" i="6" s="1"/>
  <c r="CE61" i="6"/>
  <c r="CC61" i="6"/>
  <c r="CD61" i="6" s="1"/>
  <c r="CB61" i="6"/>
  <c r="CA61" i="6"/>
  <c r="CR60" i="6"/>
  <c r="CM60" i="6"/>
  <c r="CK60" i="6"/>
  <c r="CJ60" i="6"/>
  <c r="CF60" i="6"/>
  <c r="CE60" i="6"/>
  <c r="CC60" i="6"/>
  <c r="CD60" i="6" s="1"/>
  <c r="CB60" i="6"/>
  <c r="CA60" i="6"/>
  <c r="CR59" i="6"/>
  <c r="CM59" i="6"/>
  <c r="CK59" i="6"/>
  <c r="CJ59" i="6"/>
  <c r="CF59" i="6"/>
  <c r="CE59" i="6"/>
  <c r="CC59" i="6"/>
  <c r="CD59" i="6" s="1"/>
  <c r="CB59" i="6"/>
  <c r="CA59" i="6"/>
  <c r="CT58" i="6"/>
  <c r="CR58" i="6"/>
  <c r="CM58" i="6"/>
  <c r="CK58" i="6"/>
  <c r="CJ58" i="6"/>
  <c r="CF58" i="6"/>
  <c r="CG58" i="6" s="1"/>
  <c r="CE58" i="6"/>
  <c r="CC58" i="6"/>
  <c r="CD58" i="6" s="1"/>
  <c r="CB58" i="6"/>
  <c r="CA58" i="6"/>
  <c r="CR57" i="6"/>
  <c r="CM57" i="6"/>
  <c r="CK57" i="6"/>
  <c r="CJ57" i="6"/>
  <c r="CF57" i="6"/>
  <c r="CE57" i="6"/>
  <c r="CC57" i="6"/>
  <c r="CD57" i="6" s="1"/>
  <c r="CB57" i="6"/>
  <c r="CA57" i="6"/>
  <c r="CR56" i="6"/>
  <c r="CM56" i="6"/>
  <c r="CK56" i="6"/>
  <c r="CJ56" i="6"/>
  <c r="CF56" i="6"/>
  <c r="CE56" i="6"/>
  <c r="CC56" i="6"/>
  <c r="CD56" i="6" s="1"/>
  <c r="CL56" i="6" s="1"/>
  <c r="CQ56" i="6" s="1"/>
  <c r="CN56" i="6" s="1"/>
  <c r="CB56" i="6"/>
  <c r="CA56" i="6"/>
  <c r="CS55" i="6"/>
  <c r="CR55" i="6"/>
  <c r="CM55" i="6"/>
  <c r="CK55" i="6"/>
  <c r="CJ55" i="6"/>
  <c r="CF55" i="6"/>
  <c r="CE55" i="6"/>
  <c r="CC55" i="6"/>
  <c r="CD55" i="6" s="1"/>
  <c r="CB55" i="6"/>
  <c r="CA55" i="6"/>
  <c r="CR54" i="6"/>
  <c r="CM54" i="6"/>
  <c r="CS54" i="6" s="1"/>
  <c r="CK54" i="6"/>
  <c r="CJ54" i="6"/>
  <c r="CF54" i="6"/>
  <c r="CG54" i="6" s="1"/>
  <c r="CE54" i="6"/>
  <c r="CC54" i="6"/>
  <c r="CD54" i="6" s="1"/>
  <c r="CB54" i="6"/>
  <c r="CA54" i="6"/>
  <c r="CR53" i="6"/>
  <c r="CM53" i="6"/>
  <c r="CK53" i="6"/>
  <c r="CJ53" i="6"/>
  <c r="CF53" i="6"/>
  <c r="CE53" i="6"/>
  <c r="CC53" i="6"/>
  <c r="CD53" i="6" s="1"/>
  <c r="CB53" i="6"/>
  <c r="CA53" i="6"/>
  <c r="CR52" i="6"/>
  <c r="CM52" i="6"/>
  <c r="CK52" i="6"/>
  <c r="CJ52" i="6"/>
  <c r="CF52" i="6"/>
  <c r="CE52" i="6"/>
  <c r="CC52" i="6"/>
  <c r="CD52" i="6" s="1"/>
  <c r="CL52" i="6" s="1"/>
  <c r="CQ52" i="6" s="1"/>
  <c r="CN52" i="6" s="1"/>
  <c r="CB52" i="6"/>
  <c r="CA52" i="6"/>
  <c r="CR51" i="6"/>
  <c r="CM51" i="6"/>
  <c r="CS51" i="7" s="1"/>
  <c r="CK51" i="6"/>
  <c r="CJ51" i="6"/>
  <c r="CF51" i="6"/>
  <c r="CE51" i="6"/>
  <c r="CC51" i="6"/>
  <c r="CD51" i="6" s="1"/>
  <c r="CB51" i="6"/>
  <c r="CA51" i="6"/>
  <c r="CR50" i="6"/>
  <c r="CM50" i="6"/>
  <c r="CS50" i="7" s="1"/>
  <c r="CK50" i="6"/>
  <c r="CJ50" i="6"/>
  <c r="CF50" i="6"/>
  <c r="CE50" i="6"/>
  <c r="CT50" i="7" s="1"/>
  <c r="CC50" i="6"/>
  <c r="CD50" i="6" s="1"/>
  <c r="CB50" i="6"/>
  <c r="CA50" i="6"/>
  <c r="CR49" i="6"/>
  <c r="CM49" i="6"/>
  <c r="CS49" i="7" s="1"/>
  <c r="CK49" i="6"/>
  <c r="CJ49" i="6"/>
  <c r="CF49" i="6"/>
  <c r="CE49" i="6"/>
  <c r="CC49" i="6"/>
  <c r="CD49" i="6" s="1"/>
  <c r="CB49" i="6"/>
  <c r="CA49" i="6"/>
  <c r="CR48" i="6"/>
  <c r="CM48" i="6"/>
  <c r="CS48" i="7" s="1"/>
  <c r="CK48" i="6"/>
  <c r="CJ48" i="6"/>
  <c r="CF48" i="6"/>
  <c r="CE48" i="6"/>
  <c r="CC48" i="6"/>
  <c r="CD48" i="6" s="1"/>
  <c r="CB48" i="6"/>
  <c r="CA48" i="6"/>
  <c r="CR47" i="6"/>
  <c r="CM47" i="6"/>
  <c r="CK47" i="6"/>
  <c r="CJ47" i="6"/>
  <c r="CF47" i="6"/>
  <c r="CE47" i="6"/>
  <c r="CC47" i="6"/>
  <c r="CD47" i="6" s="1"/>
  <c r="CB47" i="6"/>
  <c r="CA47" i="6"/>
  <c r="CR46" i="6"/>
  <c r="CM46" i="6"/>
  <c r="CS46" i="7" s="1"/>
  <c r="CK46" i="6"/>
  <c r="CJ46" i="6"/>
  <c r="CF46" i="6"/>
  <c r="CG46" i="6" s="1"/>
  <c r="CE46" i="6"/>
  <c r="CT46" i="7" s="1"/>
  <c r="CC46" i="6"/>
  <c r="CD46" i="6" s="1"/>
  <c r="CB46" i="6"/>
  <c r="CA46" i="6"/>
  <c r="CR45" i="6"/>
  <c r="CM45" i="6"/>
  <c r="CS45" i="7" s="1"/>
  <c r="CK45" i="6"/>
  <c r="CJ45" i="6"/>
  <c r="CF45" i="6"/>
  <c r="CE45" i="6"/>
  <c r="CC45" i="6"/>
  <c r="CD45" i="6" s="1"/>
  <c r="CB45" i="6"/>
  <c r="CA45" i="6"/>
  <c r="CR44" i="6"/>
  <c r="CM44" i="6"/>
  <c r="CS44" i="7" s="1"/>
  <c r="CK44" i="6"/>
  <c r="CJ44" i="6"/>
  <c r="CF44" i="6"/>
  <c r="CE44" i="6"/>
  <c r="CC44" i="6"/>
  <c r="CD44" i="6" s="1"/>
  <c r="CB44" i="6"/>
  <c r="CA44" i="6"/>
  <c r="CR43" i="6"/>
  <c r="CM43" i="6"/>
  <c r="CK43" i="6"/>
  <c r="CJ43" i="6"/>
  <c r="CF43" i="6"/>
  <c r="CE43" i="6"/>
  <c r="CC43" i="6"/>
  <c r="CD43" i="6" s="1"/>
  <c r="CB43" i="6"/>
  <c r="CA43" i="6"/>
  <c r="CR42" i="6"/>
  <c r="CM42" i="6"/>
  <c r="CS42" i="6" s="1"/>
  <c r="CK42" i="6"/>
  <c r="CJ42" i="6"/>
  <c r="CF42" i="6"/>
  <c r="CE42" i="6"/>
  <c r="CC42" i="6"/>
  <c r="CD42" i="6" s="1"/>
  <c r="CB42" i="6"/>
  <c r="CA42" i="6"/>
  <c r="CS41" i="6"/>
  <c r="CR41" i="6"/>
  <c r="CM41" i="6"/>
  <c r="CS41" i="7" s="1"/>
  <c r="CK41" i="6"/>
  <c r="CJ41" i="6"/>
  <c r="CF41" i="6"/>
  <c r="CE41" i="6"/>
  <c r="CC41" i="6"/>
  <c r="CD41" i="6" s="1"/>
  <c r="CB41" i="6"/>
  <c r="CA41" i="6"/>
  <c r="CR40" i="6"/>
  <c r="CM40" i="6"/>
  <c r="CK40" i="6"/>
  <c r="CJ40" i="6"/>
  <c r="CF40" i="6"/>
  <c r="CE40" i="6"/>
  <c r="CC40" i="6"/>
  <c r="CD40" i="6" s="1"/>
  <c r="CL40" i="6" s="1"/>
  <c r="CQ40" i="6" s="1"/>
  <c r="CN40" i="6" s="1"/>
  <c r="CB40" i="6"/>
  <c r="CA40" i="6"/>
  <c r="CR39" i="6"/>
  <c r="CM39" i="6"/>
  <c r="CK39" i="6"/>
  <c r="CJ39" i="6"/>
  <c r="CF39" i="6"/>
  <c r="CE39" i="6"/>
  <c r="CC39" i="6"/>
  <c r="CD39" i="6" s="1"/>
  <c r="CB39" i="6"/>
  <c r="CA39" i="6"/>
  <c r="CT38" i="6"/>
  <c r="CR38" i="6"/>
  <c r="CM38" i="6"/>
  <c r="CK38" i="6"/>
  <c r="CJ38" i="6"/>
  <c r="CF38" i="6"/>
  <c r="CE38" i="6"/>
  <c r="CC38" i="6"/>
  <c r="CD38" i="6" s="1"/>
  <c r="CB38" i="6"/>
  <c r="CA38" i="6"/>
  <c r="CR37" i="6"/>
  <c r="CM37" i="6"/>
  <c r="CS37" i="6" s="1"/>
  <c r="CK37" i="6"/>
  <c r="CJ37" i="6"/>
  <c r="CF37" i="6"/>
  <c r="CE37" i="6"/>
  <c r="CC37" i="6"/>
  <c r="CD37" i="6" s="1"/>
  <c r="CB37" i="6"/>
  <c r="CA37" i="6"/>
  <c r="CR36" i="6"/>
  <c r="CM36" i="6"/>
  <c r="CK36" i="6"/>
  <c r="CJ36" i="6"/>
  <c r="CF36" i="6"/>
  <c r="CE36" i="6"/>
  <c r="CC36" i="6"/>
  <c r="CD36" i="6" s="1"/>
  <c r="CB36" i="6"/>
  <c r="CA36" i="6"/>
  <c r="CR35" i="6"/>
  <c r="CM35" i="6"/>
  <c r="CK35" i="6"/>
  <c r="CJ35" i="6"/>
  <c r="CF35" i="6"/>
  <c r="CE35" i="6"/>
  <c r="CC35" i="6"/>
  <c r="CD35" i="6" s="1"/>
  <c r="CB35" i="6"/>
  <c r="CA35" i="6"/>
  <c r="CR34" i="6"/>
  <c r="CM34" i="6"/>
  <c r="CS34" i="7" s="1"/>
  <c r="CK34" i="6"/>
  <c r="CJ34" i="6"/>
  <c r="CF34" i="6"/>
  <c r="CE34" i="6"/>
  <c r="CT34" i="7" s="1"/>
  <c r="CC34" i="6"/>
  <c r="CD34" i="6" s="1"/>
  <c r="CB34" i="6"/>
  <c r="CA34" i="6"/>
  <c r="CR33" i="6"/>
  <c r="CM33" i="6"/>
  <c r="CS33" i="7" s="1"/>
  <c r="CK33" i="6"/>
  <c r="CJ33" i="6"/>
  <c r="CF33" i="6"/>
  <c r="CE33" i="6"/>
  <c r="CC33" i="6"/>
  <c r="CD33" i="6" s="1"/>
  <c r="CL33" i="6" s="1"/>
  <c r="CQ33" i="6" s="1"/>
  <c r="CN33" i="6" s="1"/>
  <c r="CB33" i="6"/>
  <c r="CA33" i="6"/>
  <c r="CR32" i="6"/>
  <c r="CM32" i="6"/>
  <c r="CK32" i="6"/>
  <c r="CJ32" i="6"/>
  <c r="CF32" i="6"/>
  <c r="CE32" i="6"/>
  <c r="CC32" i="6"/>
  <c r="CD32" i="6" s="1"/>
  <c r="CB32" i="6"/>
  <c r="CA32" i="6"/>
  <c r="CR31" i="6"/>
  <c r="CM31" i="6"/>
  <c r="CS31" i="7" s="1"/>
  <c r="CK31" i="6"/>
  <c r="CJ31" i="6"/>
  <c r="CF31" i="6"/>
  <c r="CE31" i="6"/>
  <c r="CT31" i="7" s="1"/>
  <c r="CC31" i="6"/>
  <c r="CD31" i="6" s="1"/>
  <c r="CB31" i="6"/>
  <c r="CA31" i="6"/>
  <c r="CT30" i="6"/>
  <c r="CR30" i="6"/>
  <c r="CM30" i="6"/>
  <c r="CK30" i="6"/>
  <c r="CJ30" i="6"/>
  <c r="CF30" i="6"/>
  <c r="CE30" i="6"/>
  <c r="CC30" i="6"/>
  <c r="CD30" i="6" s="1"/>
  <c r="CB30" i="6"/>
  <c r="CA30" i="6"/>
  <c r="CR29" i="6"/>
  <c r="CM29" i="6"/>
  <c r="CS29" i="6" s="1"/>
  <c r="CK29" i="6"/>
  <c r="CJ29" i="6"/>
  <c r="CF29" i="6"/>
  <c r="CE29" i="6"/>
  <c r="CG29" i="6" s="1"/>
  <c r="CC29" i="6"/>
  <c r="CD29" i="6" s="1"/>
  <c r="CB29" i="6"/>
  <c r="CA29" i="6"/>
  <c r="CT28" i="6"/>
  <c r="CR28" i="6"/>
  <c r="CM28" i="6"/>
  <c r="CS28" i="7" s="1"/>
  <c r="CK28" i="6"/>
  <c r="CJ28" i="6"/>
  <c r="CF28" i="6"/>
  <c r="CE28" i="6"/>
  <c r="CT28" i="7" s="1"/>
  <c r="CC28" i="6"/>
  <c r="CD28" i="6" s="1"/>
  <c r="CB28" i="6"/>
  <c r="CA28" i="6"/>
  <c r="CS27" i="6"/>
  <c r="CR27" i="6"/>
  <c r="CM27" i="6"/>
  <c r="CS27" i="7" s="1"/>
  <c r="CK27" i="6"/>
  <c r="CJ27" i="6"/>
  <c r="CF27" i="6"/>
  <c r="CE27" i="6"/>
  <c r="CT27" i="7" s="1"/>
  <c r="CC27" i="6"/>
  <c r="CD27" i="6" s="1"/>
  <c r="CB27" i="6"/>
  <c r="CA27" i="6"/>
  <c r="CR26" i="6"/>
  <c r="CM26" i="6"/>
  <c r="CS26" i="7" s="1"/>
  <c r="CK26" i="6"/>
  <c r="CJ26" i="6"/>
  <c r="CF26" i="6"/>
  <c r="CE26" i="6"/>
  <c r="CT26" i="7" s="1"/>
  <c r="CC26" i="6"/>
  <c r="CD26" i="6" s="1"/>
  <c r="CB26" i="6"/>
  <c r="CA26" i="6"/>
  <c r="CR25" i="6"/>
  <c r="CM25" i="6"/>
  <c r="CS25" i="6" s="1"/>
  <c r="CK25" i="6"/>
  <c r="CJ25" i="6"/>
  <c r="CF25" i="6"/>
  <c r="CE25" i="6"/>
  <c r="CC25" i="6"/>
  <c r="CD25" i="6" s="1"/>
  <c r="CB25" i="6"/>
  <c r="CA25" i="6"/>
  <c r="CT24" i="6"/>
  <c r="CR24" i="6"/>
  <c r="CM24" i="6"/>
  <c r="CS24" i="7" s="1"/>
  <c r="CK24" i="6"/>
  <c r="CJ24" i="6"/>
  <c r="CF24" i="6"/>
  <c r="CE24" i="6"/>
  <c r="CT24" i="7" s="1"/>
  <c r="CC24" i="6"/>
  <c r="CD24" i="6" s="1"/>
  <c r="CB24" i="6"/>
  <c r="CA24" i="6"/>
  <c r="CR23" i="6"/>
  <c r="CM23" i="6"/>
  <c r="CK23" i="6"/>
  <c r="CJ23" i="6"/>
  <c r="CF23" i="6"/>
  <c r="CE23" i="6"/>
  <c r="CC23" i="6"/>
  <c r="CD23" i="6" s="1"/>
  <c r="CB23" i="6"/>
  <c r="CA23" i="6"/>
  <c r="CT22" i="6"/>
  <c r="CR22" i="6"/>
  <c r="CM22" i="6"/>
  <c r="CS22" i="6" s="1"/>
  <c r="CK22" i="6"/>
  <c r="CJ22" i="6"/>
  <c r="CF22" i="6"/>
  <c r="CE22" i="6"/>
  <c r="CC22" i="6"/>
  <c r="CD22" i="6" s="1"/>
  <c r="CB22" i="6"/>
  <c r="CA22" i="6"/>
  <c r="CS21" i="6"/>
  <c r="CR21" i="6"/>
  <c r="CM21" i="6"/>
  <c r="CK21" i="6"/>
  <c r="CJ21" i="6"/>
  <c r="CF21" i="6"/>
  <c r="CE21" i="6"/>
  <c r="CC21" i="6"/>
  <c r="CD21" i="6" s="1"/>
  <c r="CB21" i="6"/>
  <c r="CA21" i="6"/>
  <c r="CR20" i="6"/>
  <c r="CM20" i="6"/>
  <c r="CK20" i="6"/>
  <c r="CJ20" i="6"/>
  <c r="CF20" i="6"/>
  <c r="CE20" i="6"/>
  <c r="CC20" i="6"/>
  <c r="CD20" i="6" s="1"/>
  <c r="CB20" i="6"/>
  <c r="CA20" i="6"/>
  <c r="CR19" i="6"/>
  <c r="CM19" i="6"/>
  <c r="CK19" i="6"/>
  <c r="CJ19" i="6"/>
  <c r="CF19" i="6"/>
  <c r="CE19" i="6"/>
  <c r="CC19" i="6"/>
  <c r="CD19" i="6" s="1"/>
  <c r="CB19" i="6"/>
  <c r="CA19" i="6"/>
  <c r="CS18" i="6"/>
  <c r="CR18" i="6"/>
  <c r="CM18" i="6"/>
  <c r="CS18" i="7" s="1"/>
  <c r="CK18" i="6"/>
  <c r="CJ18" i="6"/>
  <c r="CF18" i="6"/>
  <c r="CE18" i="6"/>
  <c r="CC18" i="6"/>
  <c r="CD18" i="6" s="1"/>
  <c r="CB18" i="6"/>
  <c r="CA18" i="6"/>
  <c r="CR17" i="6"/>
  <c r="CM17" i="6"/>
  <c r="CS17" i="7" s="1"/>
  <c r="CK17" i="6"/>
  <c r="CJ17" i="6"/>
  <c r="CF17" i="6"/>
  <c r="CE17" i="6"/>
  <c r="CC17" i="6"/>
  <c r="CD17" i="6" s="1"/>
  <c r="CB17" i="6"/>
  <c r="CL17" i="6" s="1"/>
  <c r="CQ17" i="6" s="1"/>
  <c r="CA17" i="6"/>
  <c r="CR16" i="6"/>
  <c r="CM16" i="6"/>
  <c r="CS16" i="7" s="1"/>
  <c r="CK16" i="6"/>
  <c r="CJ16" i="6"/>
  <c r="CF16" i="6"/>
  <c r="CE16" i="6"/>
  <c r="CC16" i="6"/>
  <c r="CD16" i="6" s="1"/>
  <c r="CB16" i="6"/>
  <c r="CL16" i="6" s="1"/>
  <c r="CQ16" i="6" s="1"/>
  <c r="CN16" i="6" s="1"/>
  <c r="CA16" i="6"/>
  <c r="CR15" i="6"/>
  <c r="CM15" i="6"/>
  <c r="CK15" i="6"/>
  <c r="CJ15" i="6"/>
  <c r="CF15" i="6"/>
  <c r="CE15" i="6"/>
  <c r="CC15" i="6"/>
  <c r="CD15" i="6" s="1"/>
  <c r="CB15" i="6"/>
  <c r="CL15" i="6" s="1"/>
  <c r="CQ15" i="6" s="1"/>
  <c r="CN15" i="6" s="1"/>
  <c r="CA15" i="6"/>
  <c r="CT14" i="6"/>
  <c r="CR14" i="6"/>
  <c r="CM14" i="6"/>
  <c r="CS14" i="6" s="1"/>
  <c r="CK14" i="6"/>
  <c r="CJ14" i="6"/>
  <c r="CF14" i="6"/>
  <c r="CG14" i="6" s="1"/>
  <c r="CE14" i="6"/>
  <c r="CC14" i="6"/>
  <c r="CD14" i="6" s="1"/>
  <c r="CB14" i="6"/>
  <c r="CL14" i="6" s="1"/>
  <c r="CQ14" i="6" s="1"/>
  <c r="CN14" i="6" s="1"/>
  <c r="CA14" i="6"/>
  <c r="CS13" i="6"/>
  <c r="CR13" i="6"/>
  <c r="CM13" i="6"/>
  <c r="CK13" i="6"/>
  <c r="CJ13" i="6"/>
  <c r="CF13" i="6"/>
  <c r="CE13" i="6"/>
  <c r="CC13" i="6"/>
  <c r="CD13" i="6" s="1"/>
  <c r="CB13" i="6"/>
  <c r="CL13" i="6" s="1"/>
  <c r="CQ13" i="6" s="1"/>
  <c r="CN13" i="6" s="1"/>
  <c r="CA13" i="6"/>
  <c r="CR12" i="6"/>
  <c r="CM12" i="6"/>
  <c r="CK12" i="6"/>
  <c r="CJ12" i="6"/>
  <c r="CF12" i="6"/>
  <c r="CE12" i="6"/>
  <c r="CC12" i="6"/>
  <c r="CD12" i="6" s="1"/>
  <c r="CB12" i="6"/>
  <c r="CL12" i="6" s="1"/>
  <c r="CQ12" i="6" s="1"/>
  <c r="CN12" i="6" s="1"/>
  <c r="CA12" i="6"/>
  <c r="CT11" i="6"/>
  <c r="CR11" i="6"/>
  <c r="CM11" i="6"/>
  <c r="CS11" i="7" s="1"/>
  <c r="CK11" i="6"/>
  <c r="CJ11" i="6"/>
  <c r="CF11" i="6"/>
  <c r="CE11" i="6"/>
  <c r="CT11" i="7" s="1"/>
  <c r="CC11" i="6"/>
  <c r="CD11" i="6" s="1"/>
  <c r="CB11" i="6"/>
  <c r="CL11" i="6" s="1"/>
  <c r="CQ11" i="6" s="1"/>
  <c r="CN11" i="6" s="1"/>
  <c r="CA11" i="6"/>
  <c r="CR10" i="6"/>
  <c r="CM10" i="6"/>
  <c r="CS10" i="6" s="1"/>
  <c r="CK10" i="6"/>
  <c r="CJ10" i="6"/>
  <c r="CF10" i="6"/>
  <c r="CE10" i="6"/>
  <c r="CC10" i="6"/>
  <c r="CD10" i="6" s="1"/>
  <c r="CB10" i="6"/>
  <c r="CL10" i="6" s="1"/>
  <c r="CQ10" i="6" s="1"/>
  <c r="CN10" i="6" s="1"/>
  <c r="CA10" i="6"/>
  <c r="CR9" i="6"/>
  <c r="CM9" i="6"/>
  <c r="CK9" i="6"/>
  <c r="CJ9" i="6"/>
  <c r="CF9" i="6"/>
  <c r="CE9" i="6"/>
  <c r="CC9" i="6"/>
  <c r="CD9" i="6" s="1"/>
  <c r="CL9" i="6" s="1"/>
  <c r="CQ9" i="6" s="1"/>
  <c r="CN9" i="6" s="1"/>
  <c r="CB9" i="6"/>
  <c r="CA9" i="6"/>
  <c r="CS8" i="6"/>
  <c r="CR8" i="6"/>
  <c r="CM8" i="6"/>
  <c r="CS8" i="7" s="1"/>
  <c r="CK8" i="6"/>
  <c r="CJ8" i="6"/>
  <c r="CF8" i="6"/>
  <c r="CE8" i="6"/>
  <c r="CG8" i="6" s="1"/>
  <c r="CC8" i="6"/>
  <c r="CB8" i="6"/>
  <c r="CA8" i="6"/>
  <c r="CR7" i="6"/>
  <c r="CM7" i="6"/>
  <c r="CS7" i="7" s="1"/>
  <c r="CK7" i="6"/>
  <c r="CJ7" i="6"/>
  <c r="CF7" i="6"/>
  <c r="CE7" i="6"/>
  <c r="CC7" i="6"/>
  <c r="CD7" i="6" s="1"/>
  <c r="CB7" i="6"/>
  <c r="CL7" i="6" s="1"/>
  <c r="CQ7" i="6" s="1"/>
  <c r="CN7" i="6" s="1"/>
  <c r="CA7" i="6"/>
  <c r="CR6" i="6"/>
  <c r="CM6" i="6"/>
  <c r="CK6" i="6"/>
  <c r="CJ6" i="6"/>
  <c r="CF6" i="6"/>
  <c r="CE6" i="6"/>
  <c r="CC6" i="6"/>
  <c r="CD6" i="6" s="1"/>
  <c r="CB6" i="6"/>
  <c r="CA6" i="6"/>
  <c r="CR5" i="6"/>
  <c r="CM5" i="6"/>
  <c r="CK5" i="6"/>
  <c r="CJ5" i="6"/>
  <c r="CI5" i="6"/>
  <c r="CH5" i="6"/>
  <c r="CF5" i="6"/>
  <c r="CE5" i="6"/>
  <c r="CC5" i="6"/>
  <c r="CB5" i="6"/>
  <c r="CA5" i="6"/>
  <c r="CR3" i="6"/>
  <c r="CR4" i="6" s="1"/>
  <c r="CQ3" i="6"/>
  <c r="CQ4" i="6" s="1"/>
  <c r="CM3" i="6"/>
  <c r="CM4" i="6" s="1"/>
  <c r="CK3" i="6"/>
  <c r="CJ3" i="6"/>
  <c r="CI3" i="6"/>
  <c r="CH3" i="6"/>
  <c r="CH4" i="6" s="1"/>
  <c r="CF3" i="6"/>
  <c r="CF4" i="6" s="1"/>
  <c r="CE3" i="6"/>
  <c r="CE4" i="6" s="1"/>
  <c r="CB3" i="6"/>
  <c r="CB4" i="6" s="1"/>
  <c r="CA3" i="6"/>
  <c r="CT4" i="5"/>
  <c r="CS4" i="5"/>
  <c r="CR4" i="5"/>
  <c r="CL4" i="5"/>
  <c r="CJ4" i="5"/>
  <c r="CH4" i="5"/>
  <c r="CG4" i="5"/>
  <c r="CF4" i="5"/>
  <c r="CD4" i="5"/>
  <c r="CC4" i="5"/>
  <c r="CR144" i="5"/>
  <c r="CM144" i="5"/>
  <c r="CS144" i="5" s="1"/>
  <c r="CK144" i="5"/>
  <c r="CJ144" i="5"/>
  <c r="CI144" i="5"/>
  <c r="CH144" i="5"/>
  <c r="CF144" i="5"/>
  <c r="CE144" i="5"/>
  <c r="CT144" i="5" s="1"/>
  <c r="CD144" i="5"/>
  <c r="CB144" i="5"/>
  <c r="CA144" i="5"/>
  <c r="CR143" i="5"/>
  <c r="CM143" i="5"/>
  <c r="CS143" i="5" s="1"/>
  <c r="CK143" i="5"/>
  <c r="CJ143" i="5"/>
  <c r="CI143" i="5"/>
  <c r="CH143" i="5"/>
  <c r="CF143" i="5"/>
  <c r="CE143" i="5"/>
  <c r="CT143" i="5" s="1"/>
  <c r="CD143" i="5"/>
  <c r="CB143" i="5"/>
  <c r="CL143" i="5" s="1"/>
  <c r="CQ143" i="5" s="1"/>
  <c r="CN143" i="5" s="1"/>
  <c r="CA143" i="5"/>
  <c r="CT142" i="5"/>
  <c r="CS142" i="5"/>
  <c r="CR142" i="5"/>
  <c r="CM142" i="5"/>
  <c r="CK142" i="5"/>
  <c r="CJ142" i="5"/>
  <c r="CI142" i="5"/>
  <c r="CH142" i="5"/>
  <c r="CG142" i="5"/>
  <c r="CF142" i="5"/>
  <c r="CE142" i="5"/>
  <c r="CD142" i="5"/>
  <c r="CB142" i="5"/>
  <c r="CA142" i="5"/>
  <c r="CR141" i="5"/>
  <c r="CM141" i="5"/>
  <c r="CS141" i="5" s="1"/>
  <c r="CK141" i="5"/>
  <c r="CJ141" i="5"/>
  <c r="CI141" i="5"/>
  <c r="CH141" i="5"/>
  <c r="CF141" i="5"/>
  <c r="CG141" i="5" s="1"/>
  <c r="CE141" i="5"/>
  <c r="CT141" i="5" s="1"/>
  <c r="CD141" i="5"/>
  <c r="CB141" i="5"/>
  <c r="CA141" i="5"/>
  <c r="CR140" i="5"/>
  <c r="CM140" i="5"/>
  <c r="CS140" i="5" s="1"/>
  <c r="CK140" i="5"/>
  <c r="CJ140" i="5"/>
  <c r="CI140" i="5"/>
  <c r="CH140" i="5"/>
  <c r="CF140" i="5"/>
  <c r="CG140" i="5" s="1"/>
  <c r="CE140" i="5"/>
  <c r="CT140" i="5" s="1"/>
  <c r="CD140" i="5"/>
  <c r="CB140" i="5"/>
  <c r="CA140" i="5"/>
  <c r="CR139" i="5"/>
  <c r="CM139" i="5"/>
  <c r="CS139" i="5" s="1"/>
  <c r="CK139" i="5"/>
  <c r="CJ139" i="5"/>
  <c r="CI139" i="5"/>
  <c r="CH139" i="5"/>
  <c r="CF139" i="5"/>
  <c r="CE139" i="5"/>
  <c r="CT139" i="5" s="1"/>
  <c r="CD139" i="5"/>
  <c r="CB139" i="5"/>
  <c r="CL139" i="5" s="1"/>
  <c r="CQ139" i="5" s="1"/>
  <c r="CN139" i="5" s="1"/>
  <c r="CA139" i="5"/>
  <c r="CS138" i="5"/>
  <c r="CR138" i="5"/>
  <c r="CM138" i="5"/>
  <c r="CK138" i="5"/>
  <c r="CJ138" i="5"/>
  <c r="CI138" i="5"/>
  <c r="CH138" i="5"/>
  <c r="CG138" i="5"/>
  <c r="CF138" i="5"/>
  <c r="CE138" i="5"/>
  <c r="CT138" i="5" s="1"/>
  <c r="CD138" i="5"/>
  <c r="CB138" i="5"/>
  <c r="CA138" i="5"/>
  <c r="CR137" i="5"/>
  <c r="CM137" i="5"/>
  <c r="CS137" i="5" s="1"/>
  <c r="CK137" i="5"/>
  <c r="CJ137" i="5"/>
  <c r="CI137" i="5"/>
  <c r="CH137" i="5"/>
  <c r="CF137" i="5"/>
  <c r="CG137" i="5" s="1"/>
  <c r="CE137" i="5"/>
  <c r="CT137" i="5" s="1"/>
  <c r="CD137" i="5"/>
  <c r="CB137" i="5"/>
  <c r="CA137" i="5"/>
  <c r="CR136" i="5"/>
  <c r="CM136" i="5"/>
  <c r="CS136" i="5" s="1"/>
  <c r="CK136" i="5"/>
  <c r="CJ136" i="5"/>
  <c r="CI136" i="5"/>
  <c r="CH136" i="5"/>
  <c r="CF136" i="5"/>
  <c r="CG136" i="5" s="1"/>
  <c r="CE136" i="5"/>
  <c r="CT136" i="5" s="1"/>
  <c r="CD136" i="5"/>
  <c r="CB136" i="5"/>
  <c r="CA136" i="5"/>
  <c r="CR135" i="5"/>
  <c r="CM135" i="5"/>
  <c r="CS135" i="5" s="1"/>
  <c r="CK135" i="5"/>
  <c r="CJ135" i="5"/>
  <c r="CI135" i="5"/>
  <c r="CH135" i="5"/>
  <c r="CF135" i="5"/>
  <c r="CE135" i="5"/>
  <c r="CT135" i="5" s="1"/>
  <c r="CD135" i="5"/>
  <c r="CB135" i="5"/>
  <c r="CA135" i="5"/>
  <c r="CR134" i="5"/>
  <c r="CM134" i="5"/>
  <c r="CS134" i="5" s="1"/>
  <c r="CK134" i="5"/>
  <c r="CJ134" i="5"/>
  <c r="CI134" i="5"/>
  <c r="CH134" i="5"/>
  <c r="CF134" i="5"/>
  <c r="CG134" i="5" s="1"/>
  <c r="CE134" i="5"/>
  <c r="CT134" i="5" s="1"/>
  <c r="CD134" i="5"/>
  <c r="CL134" i="5" s="1"/>
  <c r="CQ134" i="5" s="1"/>
  <c r="CN134" i="5" s="1"/>
  <c r="CB134" i="5"/>
  <c r="CA134" i="5"/>
  <c r="CS133" i="5"/>
  <c r="CR133" i="5"/>
  <c r="CM133" i="5"/>
  <c r="CK133" i="5"/>
  <c r="CJ133" i="5"/>
  <c r="CI133" i="5"/>
  <c r="CH133" i="5"/>
  <c r="CG133" i="5"/>
  <c r="CF133" i="5"/>
  <c r="CE133" i="5"/>
  <c r="CT133" i="5" s="1"/>
  <c r="CD133" i="5"/>
  <c r="CB133" i="5"/>
  <c r="CA133" i="5"/>
  <c r="CR132" i="5"/>
  <c r="CM132" i="5"/>
  <c r="CS132" i="5" s="1"/>
  <c r="CK132" i="5"/>
  <c r="CJ132" i="5"/>
  <c r="CI132" i="5"/>
  <c r="CH132" i="5"/>
  <c r="CF132" i="5"/>
  <c r="CE132" i="5"/>
  <c r="CT132" i="5" s="1"/>
  <c r="CD132" i="5"/>
  <c r="CB132" i="5"/>
  <c r="CL132" i="5" s="1"/>
  <c r="CQ132" i="5" s="1"/>
  <c r="CN132" i="5" s="1"/>
  <c r="CA132" i="5"/>
  <c r="CR131" i="5"/>
  <c r="CM131" i="5"/>
  <c r="CS131" i="5" s="1"/>
  <c r="CK131" i="5"/>
  <c r="CJ131" i="5"/>
  <c r="CI131" i="5"/>
  <c r="CH131" i="5"/>
  <c r="CF131" i="5"/>
  <c r="CE131" i="5"/>
  <c r="CT131" i="5" s="1"/>
  <c r="CD131" i="5"/>
  <c r="CB131" i="5"/>
  <c r="CA131" i="5"/>
  <c r="CR130" i="5"/>
  <c r="CM130" i="5"/>
  <c r="CS130" i="5" s="1"/>
  <c r="CK130" i="5"/>
  <c r="CJ130" i="5"/>
  <c r="CI130" i="5"/>
  <c r="CH130" i="5"/>
  <c r="CG130" i="5"/>
  <c r="CF130" i="5"/>
  <c r="CE130" i="5"/>
  <c r="CT130" i="5" s="1"/>
  <c r="CD130" i="5"/>
  <c r="CB130" i="5"/>
  <c r="CL130" i="5" s="1"/>
  <c r="CQ130" i="5" s="1"/>
  <c r="CA130" i="5"/>
  <c r="CR129" i="5"/>
  <c r="CM129" i="5"/>
  <c r="CS129" i="5" s="1"/>
  <c r="CK129" i="5"/>
  <c r="CJ129" i="5"/>
  <c r="CI129" i="5"/>
  <c r="CH129" i="5"/>
  <c r="CF129" i="5"/>
  <c r="CG129" i="5" s="1"/>
  <c r="CE129" i="5"/>
  <c r="CT129" i="5" s="1"/>
  <c r="CD129" i="5"/>
  <c r="CB129" i="5"/>
  <c r="CL129" i="5" s="1"/>
  <c r="CQ129" i="5" s="1"/>
  <c r="CN129" i="5" s="1"/>
  <c r="CA129" i="5"/>
  <c r="CR128" i="5"/>
  <c r="CQ128" i="5"/>
  <c r="CN128" i="5" s="1"/>
  <c r="CM128" i="5"/>
  <c r="CS128" i="5" s="1"/>
  <c r="CK128" i="5"/>
  <c r="CJ128" i="5"/>
  <c r="CI128" i="5"/>
  <c r="CH128" i="5"/>
  <c r="CF128" i="5"/>
  <c r="CG128" i="5" s="1"/>
  <c r="CE128" i="5"/>
  <c r="CT128" i="5" s="1"/>
  <c r="CD128" i="5"/>
  <c r="CB128" i="5"/>
  <c r="CL128" i="5" s="1"/>
  <c r="CA128" i="5"/>
  <c r="CR127" i="5"/>
  <c r="CM127" i="5"/>
  <c r="CS127" i="5" s="1"/>
  <c r="CK127" i="5"/>
  <c r="CJ127" i="5"/>
  <c r="CI127" i="5"/>
  <c r="CH127" i="5"/>
  <c r="CF127" i="5"/>
  <c r="CE127" i="5"/>
  <c r="CT127" i="5" s="1"/>
  <c r="CD127" i="5"/>
  <c r="CB127" i="5"/>
  <c r="CL127" i="5" s="1"/>
  <c r="CQ127" i="5" s="1"/>
  <c r="CN127" i="5" s="1"/>
  <c r="CA127" i="5"/>
  <c r="CS126" i="5"/>
  <c r="CR126" i="5"/>
  <c r="CO126" i="5"/>
  <c r="CM126" i="5"/>
  <c r="CL126" i="5"/>
  <c r="CQ126" i="5" s="1"/>
  <c r="CN126" i="5" s="1"/>
  <c r="CK126" i="5"/>
  <c r="CJ126" i="5"/>
  <c r="CI126" i="5"/>
  <c r="CH126" i="5"/>
  <c r="CF126" i="5"/>
  <c r="CG126" i="5" s="1"/>
  <c r="CE126" i="5"/>
  <c r="CT126" i="5" s="1"/>
  <c r="CD126" i="5"/>
  <c r="CB126" i="5"/>
  <c r="CA126" i="5"/>
  <c r="CR125" i="5"/>
  <c r="CM125" i="5"/>
  <c r="CS125" i="5" s="1"/>
  <c r="CK125" i="5"/>
  <c r="CJ125" i="5"/>
  <c r="CI125" i="5"/>
  <c r="CH125" i="5"/>
  <c r="CF125" i="5"/>
  <c r="CE125" i="5"/>
  <c r="CT125" i="5" s="1"/>
  <c r="CD125" i="5"/>
  <c r="CB125" i="5"/>
  <c r="CL125" i="5" s="1"/>
  <c r="CQ125" i="5" s="1"/>
  <c r="CN125" i="5" s="1"/>
  <c r="CA125" i="5"/>
  <c r="CR124" i="5"/>
  <c r="CM124" i="5"/>
  <c r="CS124" i="5" s="1"/>
  <c r="CK124" i="5"/>
  <c r="CJ124" i="5"/>
  <c r="CI124" i="5"/>
  <c r="CH124" i="5"/>
  <c r="CF124" i="5"/>
  <c r="CG124" i="5" s="1"/>
  <c r="CE124" i="5"/>
  <c r="CT124" i="5" s="1"/>
  <c r="CD124" i="5"/>
  <c r="CB124" i="5"/>
  <c r="CL124" i="5" s="1"/>
  <c r="CQ124" i="5" s="1"/>
  <c r="CN124" i="5" s="1"/>
  <c r="CA124" i="5"/>
  <c r="CR123" i="5"/>
  <c r="CM123" i="5"/>
  <c r="CS123" i="5" s="1"/>
  <c r="CK123" i="5"/>
  <c r="CJ123" i="5"/>
  <c r="CI123" i="5"/>
  <c r="CH123" i="5"/>
  <c r="CF123" i="5"/>
  <c r="CE123" i="5"/>
  <c r="CD123" i="5"/>
  <c r="CB123" i="5"/>
  <c r="CL123" i="5" s="1"/>
  <c r="CQ123" i="5" s="1"/>
  <c r="CA123" i="5"/>
  <c r="CS122" i="5"/>
  <c r="CR122" i="5"/>
  <c r="CP122" i="5"/>
  <c r="CM122" i="5"/>
  <c r="CK122" i="5"/>
  <c r="CJ122" i="5"/>
  <c r="CI122" i="5"/>
  <c r="CH122" i="5"/>
  <c r="CF122" i="5"/>
  <c r="CG122" i="5" s="1"/>
  <c r="CE122" i="5"/>
  <c r="CT122" i="5" s="1"/>
  <c r="CD122" i="5"/>
  <c r="CB122" i="5"/>
  <c r="CL122" i="5" s="1"/>
  <c r="CQ122" i="5" s="1"/>
  <c r="CN122" i="5" s="1"/>
  <c r="CA122" i="5"/>
  <c r="CR121" i="5"/>
  <c r="CM121" i="5"/>
  <c r="CS121" i="5" s="1"/>
  <c r="CK121" i="5"/>
  <c r="CJ121" i="5"/>
  <c r="CI121" i="5"/>
  <c r="CH121" i="5"/>
  <c r="CF121" i="5"/>
  <c r="CE121" i="5"/>
  <c r="CT121" i="5" s="1"/>
  <c r="CD121" i="5"/>
  <c r="CB121" i="5"/>
  <c r="CL121" i="5" s="1"/>
  <c r="CQ121" i="5" s="1"/>
  <c r="CA121" i="5"/>
  <c r="CR120" i="5"/>
  <c r="CM120" i="5"/>
  <c r="CS120" i="5" s="1"/>
  <c r="CK120" i="5"/>
  <c r="CJ120" i="5"/>
  <c r="CI120" i="5"/>
  <c r="CH120" i="5"/>
  <c r="CF120" i="5"/>
  <c r="CG120" i="5" s="1"/>
  <c r="CE120" i="5"/>
  <c r="CT120" i="5" s="1"/>
  <c r="CD120" i="5"/>
  <c r="CB120" i="5"/>
  <c r="CL120" i="5" s="1"/>
  <c r="CQ120" i="5" s="1"/>
  <c r="CN120" i="5" s="1"/>
  <c r="CA120" i="5"/>
  <c r="CR119" i="5"/>
  <c r="CM119" i="5"/>
  <c r="CS119" i="5" s="1"/>
  <c r="CK119" i="5"/>
  <c r="CJ119" i="5"/>
  <c r="CI119" i="5"/>
  <c r="CH119" i="5"/>
  <c r="CF119" i="5"/>
  <c r="CE119" i="5"/>
  <c r="CD119" i="5"/>
  <c r="CB119" i="5"/>
  <c r="CL119" i="5" s="1"/>
  <c r="CQ119" i="5" s="1"/>
  <c r="CN119" i="5" s="1"/>
  <c r="CA119" i="5"/>
  <c r="CT118" i="5"/>
  <c r="CR118" i="5"/>
  <c r="CM118" i="5"/>
  <c r="CS118" i="5" s="1"/>
  <c r="CK118" i="5"/>
  <c r="CJ118" i="5"/>
  <c r="CI118" i="5"/>
  <c r="CH118" i="5"/>
  <c r="CF118" i="5"/>
  <c r="CE118" i="5"/>
  <c r="CG118" i="5" s="1"/>
  <c r="CD118" i="5"/>
  <c r="CB118" i="5"/>
  <c r="CL118" i="5" s="1"/>
  <c r="CQ118" i="5" s="1"/>
  <c r="CN118" i="5" s="1"/>
  <c r="CA118" i="5"/>
  <c r="CS117" i="5"/>
  <c r="CR117" i="5"/>
  <c r="CM117" i="5"/>
  <c r="CK117" i="5"/>
  <c r="CJ117" i="5"/>
  <c r="CI117" i="5"/>
  <c r="CH117" i="5"/>
  <c r="CF117" i="5"/>
  <c r="CG117" i="5" s="1"/>
  <c r="CE117" i="5"/>
  <c r="CT117" i="5" s="1"/>
  <c r="CD117" i="5"/>
  <c r="CB117" i="5"/>
  <c r="CL117" i="5" s="1"/>
  <c r="CQ117" i="5" s="1"/>
  <c r="CN117" i="5" s="1"/>
  <c r="CA117" i="5"/>
  <c r="CR116" i="5"/>
  <c r="CM116" i="5"/>
  <c r="CS116" i="5" s="1"/>
  <c r="CK116" i="5"/>
  <c r="CJ116" i="5"/>
  <c r="CI116" i="5"/>
  <c r="CH116" i="5"/>
  <c r="CF116" i="5"/>
  <c r="CE116" i="5"/>
  <c r="CT116" i="5" s="1"/>
  <c r="CD116" i="5"/>
  <c r="CB116" i="5"/>
  <c r="CL116" i="5" s="1"/>
  <c r="CQ116" i="5" s="1"/>
  <c r="CN116" i="5" s="1"/>
  <c r="CA116" i="5"/>
  <c r="CT115" i="5"/>
  <c r="CR115" i="5"/>
  <c r="CM115" i="5"/>
  <c r="CS115" i="5" s="1"/>
  <c r="CK115" i="5"/>
  <c r="CJ115" i="5"/>
  <c r="CI115" i="5"/>
  <c r="CH115" i="5"/>
  <c r="CF115" i="5"/>
  <c r="CE115" i="5"/>
  <c r="CD115" i="5"/>
  <c r="CB115" i="5"/>
  <c r="CL115" i="5" s="1"/>
  <c r="CQ115" i="5" s="1"/>
  <c r="CN115" i="5" s="1"/>
  <c r="CA115" i="5"/>
  <c r="CS114" i="5"/>
  <c r="CR114" i="5"/>
  <c r="CM114" i="5"/>
  <c r="CK114" i="5"/>
  <c r="CJ114" i="5"/>
  <c r="CI114" i="5"/>
  <c r="CH114" i="5"/>
  <c r="CG114" i="5"/>
  <c r="CF114" i="5"/>
  <c r="CE114" i="5"/>
  <c r="CT114" i="5" s="1"/>
  <c r="CD114" i="5"/>
  <c r="CB114" i="5"/>
  <c r="CL114" i="5" s="1"/>
  <c r="CQ114" i="5" s="1"/>
  <c r="CN114" i="5" s="1"/>
  <c r="CA114" i="5"/>
  <c r="CS113" i="5"/>
  <c r="CR113" i="5"/>
  <c r="CO113" i="5"/>
  <c r="CM113" i="5"/>
  <c r="CK113" i="5"/>
  <c r="CJ113" i="5"/>
  <c r="CI113" i="5"/>
  <c r="CH113" i="5"/>
  <c r="CF113" i="5"/>
  <c r="CE113" i="5"/>
  <c r="CT113" i="5" s="1"/>
  <c r="CD113" i="5"/>
  <c r="CB113" i="5"/>
  <c r="CL113" i="5" s="1"/>
  <c r="CQ113" i="5" s="1"/>
  <c r="CN113" i="5" s="1"/>
  <c r="CA113" i="5"/>
  <c r="CR112" i="5"/>
  <c r="CM112" i="5"/>
  <c r="CS112" i="5" s="1"/>
  <c r="CK112" i="5"/>
  <c r="CJ112" i="5"/>
  <c r="CI112" i="5"/>
  <c r="CH112" i="5"/>
  <c r="CF112" i="5"/>
  <c r="CE112" i="5"/>
  <c r="CT112" i="5" s="1"/>
  <c r="CD112" i="5"/>
  <c r="CB112" i="5"/>
  <c r="CL112" i="5" s="1"/>
  <c r="CQ112" i="5" s="1"/>
  <c r="CN112" i="5" s="1"/>
  <c r="CA112" i="5"/>
  <c r="CT111" i="5"/>
  <c r="CR111" i="5"/>
  <c r="CM111" i="5"/>
  <c r="CS111" i="5" s="1"/>
  <c r="CK111" i="5"/>
  <c r="CJ111" i="5"/>
  <c r="CI111" i="5"/>
  <c r="CH111" i="5"/>
  <c r="CF111" i="5"/>
  <c r="CE111" i="5"/>
  <c r="CD111" i="5"/>
  <c r="CB111" i="5"/>
  <c r="CL111" i="5" s="1"/>
  <c r="CQ111" i="5" s="1"/>
  <c r="CN111" i="5" s="1"/>
  <c r="CA111" i="5"/>
  <c r="CT110" i="5"/>
  <c r="CS110" i="5"/>
  <c r="CR110" i="5"/>
  <c r="CM110" i="5"/>
  <c r="CK110" i="5"/>
  <c r="CJ110" i="5"/>
  <c r="CI110" i="5"/>
  <c r="CH110" i="5"/>
  <c r="CF110" i="5"/>
  <c r="CG110" i="5" s="1"/>
  <c r="CE110" i="5"/>
  <c r="CD110" i="5"/>
  <c r="CB110" i="5"/>
  <c r="CL110" i="5" s="1"/>
  <c r="CQ110" i="5" s="1"/>
  <c r="CN110" i="5" s="1"/>
  <c r="CA110" i="5"/>
  <c r="CR109" i="5"/>
  <c r="CM109" i="5"/>
  <c r="CS109" i="5" s="1"/>
  <c r="CK109" i="5"/>
  <c r="CJ109" i="5"/>
  <c r="CI109" i="5"/>
  <c r="CH109" i="5"/>
  <c r="CF109" i="5"/>
  <c r="CE109" i="5"/>
  <c r="CT109" i="5" s="1"/>
  <c r="CD109" i="5"/>
  <c r="CB109" i="5"/>
  <c r="CL109" i="5" s="1"/>
  <c r="CQ109" i="5" s="1"/>
  <c r="CA109" i="5"/>
  <c r="CR108" i="5"/>
  <c r="CM108" i="5"/>
  <c r="CS108" i="5" s="1"/>
  <c r="CK108" i="5"/>
  <c r="CJ108" i="5"/>
  <c r="CI108" i="5"/>
  <c r="CH108" i="5"/>
  <c r="CF108" i="5"/>
  <c r="CE108" i="5"/>
  <c r="CT108" i="5" s="1"/>
  <c r="CD108" i="5"/>
  <c r="CB108" i="5"/>
  <c r="CL108" i="5" s="1"/>
  <c r="CQ108" i="5" s="1"/>
  <c r="CN108" i="5" s="1"/>
  <c r="CA108" i="5"/>
  <c r="CT107" i="5"/>
  <c r="CR107" i="5"/>
  <c r="CM107" i="5"/>
  <c r="CS107" i="5" s="1"/>
  <c r="CK107" i="5"/>
  <c r="CJ107" i="5"/>
  <c r="CI107" i="5"/>
  <c r="CH107" i="5"/>
  <c r="CF107" i="5"/>
  <c r="CG107" i="5" s="1"/>
  <c r="CE107" i="5"/>
  <c r="CD107" i="5"/>
  <c r="CB107" i="5"/>
  <c r="CL107" i="5" s="1"/>
  <c r="CQ107" i="5" s="1"/>
  <c r="CN107" i="5" s="1"/>
  <c r="CA107" i="5"/>
  <c r="CS106" i="5"/>
  <c r="CR106" i="5"/>
  <c r="CM106" i="5"/>
  <c r="CL106" i="5"/>
  <c r="CQ106" i="5" s="1"/>
  <c r="CN106" i="5" s="1"/>
  <c r="CK106" i="5"/>
  <c r="CJ106" i="5"/>
  <c r="CI106" i="5"/>
  <c r="CH106" i="5"/>
  <c r="CF106" i="5"/>
  <c r="CG106" i="5" s="1"/>
  <c r="CE106" i="5"/>
  <c r="CT106" i="5" s="1"/>
  <c r="CD106" i="5"/>
  <c r="CB106" i="5"/>
  <c r="CA106" i="5"/>
  <c r="CR105" i="5"/>
  <c r="CM105" i="5"/>
  <c r="CS105" i="5" s="1"/>
  <c r="CK105" i="5"/>
  <c r="CJ105" i="5"/>
  <c r="CI105" i="5"/>
  <c r="CH105" i="5"/>
  <c r="CF105" i="5"/>
  <c r="CE105" i="5"/>
  <c r="CD105" i="5"/>
  <c r="CB105" i="5"/>
  <c r="CL105" i="5" s="1"/>
  <c r="CQ105" i="5" s="1"/>
  <c r="CN105" i="5" s="1"/>
  <c r="CA105" i="5"/>
  <c r="CR104" i="5"/>
  <c r="CM104" i="5"/>
  <c r="CS104" i="5" s="1"/>
  <c r="CK104" i="5"/>
  <c r="CJ104" i="5"/>
  <c r="CI104" i="5"/>
  <c r="CH104" i="5"/>
  <c r="CF104" i="5"/>
  <c r="CE104" i="5"/>
  <c r="CT104" i="5" s="1"/>
  <c r="CD104" i="5"/>
  <c r="CB104" i="5"/>
  <c r="CL104" i="5" s="1"/>
  <c r="CQ104" i="5" s="1"/>
  <c r="CN104" i="5" s="1"/>
  <c r="CA104" i="5"/>
  <c r="CR103" i="5"/>
  <c r="CP103" i="5"/>
  <c r="CM103" i="5"/>
  <c r="CS103" i="5" s="1"/>
  <c r="CK103" i="5"/>
  <c r="CJ103" i="5"/>
  <c r="CI103" i="5"/>
  <c r="CH103" i="5"/>
  <c r="CF103" i="5"/>
  <c r="CG103" i="5" s="1"/>
  <c r="CE103" i="5"/>
  <c r="CT103" i="5" s="1"/>
  <c r="CD103" i="5"/>
  <c r="CB103" i="5"/>
  <c r="CL103" i="5" s="1"/>
  <c r="CQ103" i="5" s="1"/>
  <c r="CN103" i="5" s="1"/>
  <c r="CA103" i="5"/>
  <c r="CS102" i="5"/>
  <c r="CR102" i="5"/>
  <c r="CM102" i="5"/>
  <c r="CK102" i="5"/>
  <c r="CJ102" i="5"/>
  <c r="CI102" i="5"/>
  <c r="CH102" i="5"/>
  <c r="CG102" i="5"/>
  <c r="CF102" i="5"/>
  <c r="CE102" i="5"/>
  <c r="CT102" i="5" s="1"/>
  <c r="CD102" i="5"/>
  <c r="CB102" i="5"/>
  <c r="CL102" i="5" s="1"/>
  <c r="CQ102" i="5" s="1"/>
  <c r="CN102" i="5" s="1"/>
  <c r="CA102" i="5"/>
  <c r="CR101" i="5"/>
  <c r="CM101" i="5"/>
  <c r="CS101" i="5" s="1"/>
  <c r="CK101" i="5"/>
  <c r="CJ101" i="5"/>
  <c r="CI101" i="5"/>
  <c r="CH101" i="5"/>
  <c r="CF101" i="5"/>
  <c r="CE101" i="5"/>
  <c r="CD101" i="5"/>
  <c r="CB101" i="5"/>
  <c r="CL101" i="5" s="1"/>
  <c r="CQ101" i="5" s="1"/>
  <c r="CN101" i="5" s="1"/>
  <c r="CA101" i="5"/>
  <c r="CR100" i="5"/>
  <c r="CM100" i="5"/>
  <c r="CS100" i="5" s="1"/>
  <c r="CK100" i="5"/>
  <c r="CJ100" i="5"/>
  <c r="CI100" i="5"/>
  <c r="CH100" i="5"/>
  <c r="CF100" i="5"/>
  <c r="CE100" i="5"/>
  <c r="CT100" i="5" s="1"/>
  <c r="CD100" i="5"/>
  <c r="CB100" i="5"/>
  <c r="CL100" i="5" s="1"/>
  <c r="CQ100" i="5" s="1"/>
  <c r="CN100" i="5" s="1"/>
  <c r="CA100" i="5"/>
  <c r="CT99" i="5"/>
  <c r="CR99" i="5"/>
  <c r="CM99" i="5"/>
  <c r="CS99" i="5" s="1"/>
  <c r="CK99" i="5"/>
  <c r="CJ99" i="5"/>
  <c r="CI99" i="5"/>
  <c r="CH99" i="5"/>
  <c r="CG99" i="5"/>
  <c r="CF99" i="5"/>
  <c r="CE99" i="5"/>
  <c r="CD99" i="5"/>
  <c r="CB99" i="5"/>
  <c r="CL99" i="5" s="1"/>
  <c r="CQ99" i="5" s="1"/>
  <c r="CN99" i="5" s="1"/>
  <c r="CA99" i="5"/>
  <c r="CT98" i="5"/>
  <c r="CS98" i="5"/>
  <c r="CR98" i="5"/>
  <c r="CM98" i="5"/>
  <c r="CL98" i="5"/>
  <c r="CQ98" i="5" s="1"/>
  <c r="CK98" i="5"/>
  <c r="CJ98" i="5"/>
  <c r="CI98" i="5"/>
  <c r="CH98" i="5"/>
  <c r="CF98" i="5"/>
  <c r="CG98" i="5" s="1"/>
  <c r="CE98" i="5"/>
  <c r="CD98" i="5"/>
  <c r="CB98" i="5"/>
  <c r="CA98" i="5"/>
  <c r="CR97" i="5"/>
  <c r="CM97" i="5"/>
  <c r="CS97" i="5" s="1"/>
  <c r="CK97" i="5"/>
  <c r="CJ97" i="5"/>
  <c r="CI97" i="5"/>
  <c r="CH97" i="5"/>
  <c r="CF97" i="5"/>
  <c r="CE97" i="5"/>
  <c r="CD97" i="5"/>
  <c r="CB97" i="5"/>
  <c r="CA97" i="5"/>
  <c r="CR96" i="5"/>
  <c r="CM96" i="5"/>
  <c r="CS96" i="5" s="1"/>
  <c r="CK96" i="5"/>
  <c r="CJ96" i="5"/>
  <c r="CI96" i="5"/>
  <c r="CH96" i="5"/>
  <c r="CF96" i="5"/>
  <c r="CE96" i="5"/>
  <c r="CT96" i="5" s="1"/>
  <c r="CD96" i="5"/>
  <c r="CB96" i="5"/>
  <c r="CA96" i="5"/>
  <c r="CT95" i="5"/>
  <c r="CR95" i="5"/>
  <c r="CM95" i="5"/>
  <c r="CS95" i="5" s="1"/>
  <c r="CK95" i="5"/>
  <c r="CJ95" i="5"/>
  <c r="CI95" i="5"/>
  <c r="CH95" i="5"/>
  <c r="CF95" i="5"/>
  <c r="CG95" i="5" s="1"/>
  <c r="CE95" i="5"/>
  <c r="CD95" i="5"/>
  <c r="CB95" i="5"/>
  <c r="CA95" i="5"/>
  <c r="CT94" i="5"/>
  <c r="CR94" i="5"/>
  <c r="CM94" i="5"/>
  <c r="CS94" i="5" s="1"/>
  <c r="CK94" i="5"/>
  <c r="CJ94" i="5"/>
  <c r="CI94" i="5"/>
  <c r="CH94" i="5"/>
  <c r="CF94" i="5"/>
  <c r="CG94" i="5" s="1"/>
  <c r="CE94" i="5"/>
  <c r="CD94" i="5"/>
  <c r="CL94" i="5" s="1"/>
  <c r="CQ94" i="5" s="1"/>
  <c r="CN94" i="5" s="1"/>
  <c r="CB94" i="5"/>
  <c r="CA94" i="5"/>
  <c r="CR93" i="5"/>
  <c r="CM93" i="5"/>
  <c r="CS93" i="5" s="1"/>
  <c r="CK93" i="5"/>
  <c r="CJ93" i="5"/>
  <c r="CI93" i="5"/>
  <c r="CH93" i="5"/>
  <c r="CF93" i="5"/>
  <c r="CE93" i="5"/>
  <c r="CD93" i="5"/>
  <c r="CB93" i="5"/>
  <c r="CA93" i="5"/>
  <c r="CR92" i="5"/>
  <c r="CM92" i="5"/>
  <c r="CS92" i="5" s="1"/>
  <c r="CK92" i="5"/>
  <c r="CJ92" i="5"/>
  <c r="CI92" i="5"/>
  <c r="CH92" i="5"/>
  <c r="CF92" i="5"/>
  <c r="CE92" i="5"/>
  <c r="CT92" i="5" s="1"/>
  <c r="CD92" i="5"/>
  <c r="CB92" i="5"/>
  <c r="CA92" i="5"/>
  <c r="CT91" i="5"/>
  <c r="CR91" i="5"/>
  <c r="CM91" i="5"/>
  <c r="CS91" i="5" s="1"/>
  <c r="CK91" i="5"/>
  <c r="CJ91" i="5"/>
  <c r="CI91" i="5"/>
  <c r="CH91" i="5"/>
  <c r="CG91" i="5"/>
  <c r="CF91" i="5"/>
  <c r="CE91" i="5"/>
  <c r="CD91" i="5"/>
  <c r="CB91" i="5"/>
  <c r="CA91" i="5"/>
  <c r="CT90" i="5"/>
  <c r="CS90" i="5"/>
  <c r="CR90" i="5"/>
  <c r="CM90" i="5"/>
  <c r="CL90" i="5"/>
  <c r="CQ90" i="5" s="1"/>
  <c r="CK90" i="5"/>
  <c r="CJ90" i="5"/>
  <c r="CI90" i="5"/>
  <c r="CH90" i="5"/>
  <c r="CF90" i="5"/>
  <c r="CG90" i="5" s="1"/>
  <c r="CE90" i="5"/>
  <c r="CD90" i="5"/>
  <c r="CB90" i="5"/>
  <c r="CA90" i="5"/>
  <c r="CR89" i="5"/>
  <c r="CM89" i="5"/>
  <c r="CS89" i="5" s="1"/>
  <c r="CK89" i="5"/>
  <c r="CJ89" i="5"/>
  <c r="CI89" i="5"/>
  <c r="CH89" i="5"/>
  <c r="CF89" i="5"/>
  <c r="CE89" i="5"/>
  <c r="CD89" i="5"/>
  <c r="CB89" i="5"/>
  <c r="CL89" i="5" s="1"/>
  <c r="CQ89" i="5" s="1"/>
  <c r="CN89" i="5" s="1"/>
  <c r="CA89" i="5"/>
  <c r="CR88" i="5"/>
  <c r="CM88" i="5"/>
  <c r="CS88" i="5" s="1"/>
  <c r="CK88" i="5"/>
  <c r="CJ88" i="5"/>
  <c r="CI88" i="5"/>
  <c r="CH88" i="5"/>
  <c r="CF88" i="5"/>
  <c r="CE88" i="5"/>
  <c r="CT88" i="5" s="1"/>
  <c r="CD88" i="5"/>
  <c r="CB88" i="5"/>
  <c r="CL88" i="5" s="1"/>
  <c r="CQ88" i="5" s="1"/>
  <c r="CN88" i="5" s="1"/>
  <c r="CA88" i="5"/>
  <c r="CT87" i="5"/>
  <c r="CR87" i="5"/>
  <c r="CM87" i="5"/>
  <c r="CS87" i="5" s="1"/>
  <c r="CK87" i="5"/>
  <c r="CJ87" i="5"/>
  <c r="CI87" i="5"/>
  <c r="CH87" i="5"/>
  <c r="CF87" i="5"/>
  <c r="CG87" i="5" s="1"/>
  <c r="CE87" i="5"/>
  <c r="CD87" i="5"/>
  <c r="CB87" i="5"/>
  <c r="CL87" i="5" s="1"/>
  <c r="CQ87" i="5" s="1"/>
  <c r="CN87" i="5" s="1"/>
  <c r="CA87" i="5"/>
  <c r="CS86" i="5"/>
  <c r="CR86" i="5"/>
  <c r="CP86" i="5"/>
  <c r="CM86" i="5"/>
  <c r="CL86" i="5"/>
  <c r="CQ86" i="5" s="1"/>
  <c r="CN86" i="5" s="1"/>
  <c r="CK86" i="5"/>
  <c r="CJ86" i="5"/>
  <c r="CI86" i="5"/>
  <c r="CH86" i="5"/>
  <c r="CF86" i="5"/>
  <c r="CG86" i="5" s="1"/>
  <c r="CE86" i="5"/>
  <c r="CT86" i="5" s="1"/>
  <c r="CD86" i="5"/>
  <c r="CB86" i="5"/>
  <c r="CA86" i="5"/>
  <c r="CR85" i="5"/>
  <c r="CM85" i="5"/>
  <c r="CS85" i="5" s="1"/>
  <c r="CK85" i="5"/>
  <c r="CJ85" i="5"/>
  <c r="CI85" i="5"/>
  <c r="CH85" i="5"/>
  <c r="CF85" i="5"/>
  <c r="CE85" i="5"/>
  <c r="CT85" i="5" s="1"/>
  <c r="CD85" i="5"/>
  <c r="CB85" i="5"/>
  <c r="CL85" i="5" s="1"/>
  <c r="CQ85" i="5" s="1"/>
  <c r="CA85" i="5"/>
  <c r="CR84" i="5"/>
  <c r="CM84" i="5"/>
  <c r="CS84" i="5" s="1"/>
  <c r="CK84" i="5"/>
  <c r="CJ84" i="5"/>
  <c r="CI84" i="5"/>
  <c r="CH84" i="5"/>
  <c r="CF84" i="5"/>
  <c r="CE84" i="5"/>
  <c r="CT84" i="5" s="1"/>
  <c r="CD84" i="5"/>
  <c r="CB84" i="5"/>
  <c r="CL84" i="5" s="1"/>
  <c r="CQ84" i="5" s="1"/>
  <c r="CN84" i="5" s="1"/>
  <c r="CA84" i="5"/>
  <c r="CT83" i="5"/>
  <c r="CR83" i="5"/>
  <c r="CM83" i="5"/>
  <c r="CS83" i="5" s="1"/>
  <c r="CK83" i="5"/>
  <c r="CJ83" i="5"/>
  <c r="CI83" i="5"/>
  <c r="CH83" i="5"/>
  <c r="CF83" i="5"/>
  <c r="CE83" i="5"/>
  <c r="CD83" i="5"/>
  <c r="CB83" i="5"/>
  <c r="CL83" i="5" s="1"/>
  <c r="CQ83" i="5" s="1"/>
  <c r="CN83" i="5" s="1"/>
  <c r="CA83" i="5"/>
  <c r="CS82" i="5"/>
  <c r="CR82" i="5"/>
  <c r="CM82" i="5"/>
  <c r="CK82" i="5"/>
  <c r="CJ82" i="5"/>
  <c r="CI82" i="5"/>
  <c r="CH82" i="5"/>
  <c r="CF82" i="5"/>
  <c r="CG82" i="5" s="1"/>
  <c r="CE82" i="5"/>
  <c r="CT82" i="5" s="1"/>
  <c r="CD82" i="5"/>
  <c r="CB82" i="5"/>
  <c r="CL82" i="5" s="1"/>
  <c r="CQ82" i="5" s="1"/>
  <c r="CN82" i="5" s="1"/>
  <c r="CA82" i="5"/>
  <c r="CR81" i="5"/>
  <c r="CM81" i="5"/>
  <c r="CS81" i="5" s="1"/>
  <c r="CK81" i="5"/>
  <c r="CJ81" i="5"/>
  <c r="CI81" i="5"/>
  <c r="CH81" i="5"/>
  <c r="CF81" i="5"/>
  <c r="CE81" i="5"/>
  <c r="CT81" i="5" s="1"/>
  <c r="CD81" i="5"/>
  <c r="CB81" i="5"/>
  <c r="CL81" i="5" s="1"/>
  <c r="CQ81" i="5" s="1"/>
  <c r="CA81" i="5"/>
  <c r="CR80" i="5"/>
  <c r="CM80" i="5"/>
  <c r="CS80" i="5" s="1"/>
  <c r="CK80" i="5"/>
  <c r="CJ80" i="5"/>
  <c r="CI80" i="5"/>
  <c r="CH80" i="5"/>
  <c r="CF80" i="5"/>
  <c r="CG80" i="5" s="1"/>
  <c r="CE80" i="5"/>
  <c r="CT80" i="5" s="1"/>
  <c r="CD80" i="5"/>
  <c r="CB80" i="5"/>
  <c r="CL80" i="5" s="1"/>
  <c r="CQ80" i="5" s="1"/>
  <c r="CN80" i="5" s="1"/>
  <c r="CA80" i="5"/>
  <c r="CR79" i="5"/>
  <c r="CM79" i="5"/>
  <c r="CS79" i="5" s="1"/>
  <c r="CK79" i="5"/>
  <c r="CJ79" i="5"/>
  <c r="CI79" i="5"/>
  <c r="CH79" i="5"/>
  <c r="CF79" i="5"/>
  <c r="CE79" i="5"/>
  <c r="CD79" i="5"/>
  <c r="CB79" i="5"/>
  <c r="CL79" i="5" s="1"/>
  <c r="CQ79" i="5" s="1"/>
  <c r="CN79" i="5" s="1"/>
  <c r="CA79" i="5"/>
  <c r="CS78" i="5"/>
  <c r="CR78" i="5"/>
  <c r="CM78" i="5"/>
  <c r="CK78" i="5"/>
  <c r="CJ78" i="5"/>
  <c r="CI78" i="5"/>
  <c r="CH78" i="5"/>
  <c r="CG78" i="5"/>
  <c r="CF78" i="5"/>
  <c r="CE78" i="5"/>
  <c r="CT78" i="5" s="1"/>
  <c r="CD78" i="5"/>
  <c r="CB78" i="5"/>
  <c r="CL78" i="5" s="1"/>
  <c r="CQ78" i="5" s="1"/>
  <c r="CN78" i="5" s="1"/>
  <c r="CA78" i="5"/>
  <c r="CR77" i="5"/>
  <c r="CM77" i="5"/>
  <c r="CS77" i="5" s="1"/>
  <c r="CK77" i="5"/>
  <c r="CJ77" i="5"/>
  <c r="CI77" i="5"/>
  <c r="CH77" i="5"/>
  <c r="CF77" i="5"/>
  <c r="CG77" i="5" s="1"/>
  <c r="CE77" i="5"/>
  <c r="CT77" i="5" s="1"/>
  <c r="CD77" i="5"/>
  <c r="CB77" i="5"/>
  <c r="CA77" i="5"/>
  <c r="CR76" i="5"/>
  <c r="CM76" i="5"/>
  <c r="CS76" i="5" s="1"/>
  <c r="CK76" i="5"/>
  <c r="CJ76" i="5"/>
  <c r="CI76" i="5"/>
  <c r="CH76" i="5"/>
  <c r="CF76" i="5"/>
  <c r="CG76" i="5" s="1"/>
  <c r="CE76" i="5"/>
  <c r="CT76" i="5" s="1"/>
  <c r="CD76" i="5"/>
  <c r="CB76" i="5"/>
  <c r="CA76" i="5"/>
  <c r="CR75" i="5"/>
  <c r="CM75" i="5"/>
  <c r="CS75" i="5" s="1"/>
  <c r="CK75" i="5"/>
  <c r="CJ75" i="5"/>
  <c r="CI75" i="5"/>
  <c r="CH75" i="5"/>
  <c r="CF75" i="5"/>
  <c r="CE75" i="5"/>
  <c r="CT75" i="5" s="1"/>
  <c r="CD75" i="5"/>
  <c r="CB75" i="5"/>
  <c r="CL75" i="5" s="1"/>
  <c r="CQ75" i="5" s="1"/>
  <c r="CA75" i="5"/>
  <c r="CT74" i="5"/>
  <c r="CR74" i="5"/>
  <c r="CM74" i="5"/>
  <c r="CS74" i="5" s="1"/>
  <c r="CK74" i="5"/>
  <c r="CJ74" i="5"/>
  <c r="CI74" i="5"/>
  <c r="CH74" i="5"/>
  <c r="CF74" i="5"/>
  <c r="CE74" i="5"/>
  <c r="CG74" i="5" s="1"/>
  <c r="CD74" i="5"/>
  <c r="CB74" i="5"/>
  <c r="CA74" i="5"/>
  <c r="CT73" i="5"/>
  <c r="CR73" i="5"/>
  <c r="CM73" i="5"/>
  <c r="CS73" i="5" s="1"/>
  <c r="CK73" i="5"/>
  <c r="CJ73" i="5"/>
  <c r="CI73" i="5"/>
  <c r="CH73" i="5"/>
  <c r="CF73" i="5"/>
  <c r="CG73" i="5" s="1"/>
  <c r="CE73" i="5"/>
  <c r="CD73" i="5"/>
  <c r="CB73" i="5"/>
  <c r="CA73" i="5"/>
  <c r="CR72" i="5"/>
  <c r="CM72" i="5"/>
  <c r="CS72" i="5" s="1"/>
  <c r="CK72" i="5"/>
  <c r="CJ72" i="5"/>
  <c r="CI72" i="5"/>
  <c r="CH72" i="5"/>
  <c r="CF72" i="5"/>
  <c r="CE72" i="5"/>
  <c r="CT72" i="5" s="1"/>
  <c r="CD72" i="5"/>
  <c r="CB72" i="5"/>
  <c r="CL72" i="5" s="1"/>
  <c r="CQ72" i="5" s="1"/>
  <c r="CN72" i="5" s="1"/>
  <c r="CA72" i="5"/>
  <c r="CR71" i="5"/>
  <c r="CM71" i="5"/>
  <c r="CS71" i="5" s="1"/>
  <c r="CK71" i="5"/>
  <c r="CJ71" i="5"/>
  <c r="CI71" i="5"/>
  <c r="CH71" i="5"/>
  <c r="CF71" i="5"/>
  <c r="CE71" i="5"/>
  <c r="CT71" i="5" s="1"/>
  <c r="CD71" i="5"/>
  <c r="CB71" i="5"/>
  <c r="CA71" i="5"/>
  <c r="CT70" i="5"/>
  <c r="CR70" i="5"/>
  <c r="CM70" i="5"/>
  <c r="CS70" i="5" s="1"/>
  <c r="CK70" i="5"/>
  <c r="CJ70" i="5"/>
  <c r="CI70" i="5"/>
  <c r="CH70" i="5"/>
  <c r="CF70" i="5"/>
  <c r="CE70" i="5"/>
  <c r="CG70" i="5" s="1"/>
  <c r="CD70" i="5"/>
  <c r="CB70" i="5"/>
  <c r="CL70" i="5" s="1"/>
  <c r="CQ70" i="5" s="1"/>
  <c r="CA70" i="5"/>
  <c r="CS69" i="5"/>
  <c r="CR69" i="5"/>
  <c r="CM69" i="5"/>
  <c r="CK69" i="5"/>
  <c r="CJ69" i="5"/>
  <c r="CI69" i="5"/>
  <c r="CH69" i="5"/>
  <c r="CF69" i="5"/>
  <c r="CE69" i="5"/>
  <c r="CT69" i="5" s="1"/>
  <c r="CD69" i="5"/>
  <c r="CB69" i="5"/>
  <c r="CL69" i="5" s="1"/>
  <c r="CQ69" i="5" s="1"/>
  <c r="CA69" i="5"/>
  <c r="CR68" i="5"/>
  <c r="CM68" i="5"/>
  <c r="CS68" i="5" s="1"/>
  <c r="CK68" i="5"/>
  <c r="CJ68" i="5"/>
  <c r="CI68" i="5"/>
  <c r="CH68" i="5"/>
  <c r="CF68" i="5"/>
  <c r="CE68" i="5"/>
  <c r="CT68" i="5" s="1"/>
  <c r="CD68" i="5"/>
  <c r="CB68" i="5"/>
  <c r="CA68" i="5"/>
  <c r="CR67" i="5"/>
  <c r="CM67" i="5"/>
  <c r="CS67" i="5" s="1"/>
  <c r="CK67" i="5"/>
  <c r="CJ67" i="5"/>
  <c r="CI67" i="5"/>
  <c r="CH67" i="5"/>
  <c r="CF67" i="5"/>
  <c r="CG67" i="5" s="1"/>
  <c r="CE67" i="5"/>
  <c r="CT67" i="5" s="1"/>
  <c r="CD67" i="5"/>
  <c r="CL67" i="5" s="1"/>
  <c r="CQ67" i="5" s="1"/>
  <c r="CN67" i="5" s="1"/>
  <c r="CB67" i="5"/>
  <c r="CA67" i="5"/>
  <c r="CS66" i="5"/>
  <c r="CR66" i="5"/>
  <c r="CP66" i="5"/>
  <c r="CM66" i="5"/>
  <c r="CK66" i="5"/>
  <c r="CJ66" i="5"/>
  <c r="CI66" i="5"/>
  <c r="CH66" i="5"/>
  <c r="CF66" i="5"/>
  <c r="CE66" i="5"/>
  <c r="CT66" i="5" s="1"/>
  <c r="CD66" i="5"/>
  <c r="CB66" i="5"/>
  <c r="CL66" i="5" s="1"/>
  <c r="CQ66" i="5" s="1"/>
  <c r="CA66" i="5"/>
  <c r="CS65" i="5"/>
  <c r="CR65" i="5"/>
  <c r="CM65" i="5"/>
  <c r="CK65" i="5"/>
  <c r="CJ65" i="5"/>
  <c r="CI65" i="5"/>
  <c r="CH65" i="5"/>
  <c r="CF65" i="5"/>
  <c r="CE65" i="5"/>
  <c r="CT65" i="5" s="1"/>
  <c r="CD65" i="5"/>
  <c r="CB65" i="5"/>
  <c r="CA65" i="5"/>
  <c r="CR64" i="5"/>
  <c r="CM64" i="5"/>
  <c r="CS64" i="5" s="1"/>
  <c r="CK64" i="5"/>
  <c r="CJ64" i="5"/>
  <c r="CI64" i="5"/>
  <c r="CH64" i="5"/>
  <c r="CF64" i="5"/>
  <c r="CE64" i="5"/>
  <c r="CT64" i="5" s="1"/>
  <c r="CD64" i="5"/>
  <c r="CB64" i="5"/>
  <c r="CL64" i="5" s="1"/>
  <c r="CQ64" i="5" s="1"/>
  <c r="CN64" i="5" s="1"/>
  <c r="CA64" i="5"/>
  <c r="CT63" i="5"/>
  <c r="CR63" i="5"/>
  <c r="CM63" i="5"/>
  <c r="CS63" i="5" s="1"/>
  <c r="CK63" i="5"/>
  <c r="CJ63" i="5"/>
  <c r="CI63" i="5"/>
  <c r="CH63" i="5"/>
  <c r="CF63" i="5"/>
  <c r="CG63" i="5" s="1"/>
  <c r="CE63" i="5"/>
  <c r="CD63" i="5"/>
  <c r="CL63" i="5" s="1"/>
  <c r="CQ63" i="5" s="1"/>
  <c r="CN63" i="5" s="1"/>
  <c r="CB63" i="5"/>
  <c r="CA63" i="5"/>
  <c r="CR62" i="5"/>
  <c r="CM62" i="5"/>
  <c r="CS62" i="5" s="1"/>
  <c r="CK62" i="5"/>
  <c r="CJ62" i="5"/>
  <c r="CI62" i="5"/>
  <c r="CH62" i="5"/>
  <c r="CF62" i="5"/>
  <c r="CG62" i="5" s="1"/>
  <c r="CE62" i="5"/>
  <c r="CT62" i="5" s="1"/>
  <c r="CD62" i="5"/>
  <c r="CB62" i="5"/>
  <c r="CA62" i="5"/>
  <c r="CR61" i="5"/>
  <c r="CM61" i="5"/>
  <c r="CS61" i="5" s="1"/>
  <c r="CK61" i="5"/>
  <c r="CJ61" i="5"/>
  <c r="CI61" i="5"/>
  <c r="CH61" i="5"/>
  <c r="CF61" i="5"/>
  <c r="CG61" i="5" s="1"/>
  <c r="CE61" i="5"/>
  <c r="CT61" i="5" s="1"/>
  <c r="CD61" i="5"/>
  <c r="CB61" i="5"/>
  <c r="CL61" i="5" s="1"/>
  <c r="CQ61" i="5" s="1"/>
  <c r="CA61" i="5"/>
  <c r="CR60" i="5"/>
  <c r="CM60" i="5"/>
  <c r="CS60" i="5" s="1"/>
  <c r="CK60" i="5"/>
  <c r="CJ60" i="5"/>
  <c r="CI60" i="5"/>
  <c r="CH60" i="5"/>
  <c r="CF60" i="5"/>
  <c r="CE60" i="5"/>
  <c r="CT60" i="5" s="1"/>
  <c r="CD60" i="5"/>
  <c r="CB60" i="5"/>
  <c r="CA60" i="5"/>
  <c r="CT59" i="5"/>
  <c r="CR59" i="5"/>
  <c r="CM59" i="5"/>
  <c r="CS59" i="5" s="1"/>
  <c r="CK59" i="5"/>
  <c r="CJ59" i="5"/>
  <c r="CI59" i="5"/>
  <c r="CH59" i="5"/>
  <c r="CF59" i="5"/>
  <c r="CG59" i="5" s="1"/>
  <c r="CE59" i="5"/>
  <c r="CD59" i="5"/>
  <c r="CB59" i="5"/>
  <c r="CA59" i="5"/>
  <c r="CR58" i="5"/>
  <c r="CM58" i="5"/>
  <c r="CS58" i="5" s="1"/>
  <c r="CK58" i="5"/>
  <c r="CJ58" i="5"/>
  <c r="CI58" i="5"/>
  <c r="CH58" i="5"/>
  <c r="CF58" i="5"/>
  <c r="CE58" i="5"/>
  <c r="CT58" i="5" s="1"/>
  <c r="CD58" i="5"/>
  <c r="CB58" i="5"/>
  <c r="CL58" i="5" s="1"/>
  <c r="CQ58" i="5" s="1"/>
  <c r="CA58" i="5"/>
  <c r="CT57" i="5"/>
  <c r="CR57" i="5"/>
  <c r="CM57" i="5"/>
  <c r="CS57" i="5" s="1"/>
  <c r="CK57" i="5"/>
  <c r="CJ57" i="5"/>
  <c r="CI57" i="5"/>
  <c r="CH57" i="5"/>
  <c r="CF57" i="5"/>
  <c r="CG57" i="5" s="1"/>
  <c r="CE57" i="5"/>
  <c r="CD57" i="5"/>
  <c r="CB57" i="5"/>
  <c r="CL57" i="5" s="1"/>
  <c r="CQ57" i="5" s="1"/>
  <c r="CA57" i="5"/>
  <c r="CR56" i="5"/>
  <c r="CM56" i="5"/>
  <c r="CS56" i="5" s="1"/>
  <c r="CK56" i="5"/>
  <c r="CJ56" i="5"/>
  <c r="CI56" i="5"/>
  <c r="CH56" i="5"/>
  <c r="CG56" i="5"/>
  <c r="CF56" i="5"/>
  <c r="CE56" i="5"/>
  <c r="CT56" i="5" s="1"/>
  <c r="CD56" i="5"/>
  <c r="CB56" i="5"/>
  <c r="CL56" i="5" s="1"/>
  <c r="CQ56" i="5" s="1"/>
  <c r="CN56" i="5" s="1"/>
  <c r="CA56" i="5"/>
  <c r="CT55" i="5"/>
  <c r="CR55" i="5"/>
  <c r="CM55" i="5"/>
  <c r="CS55" i="5" s="1"/>
  <c r="CK55" i="5"/>
  <c r="CJ55" i="5"/>
  <c r="CI55" i="5"/>
  <c r="CH55" i="5"/>
  <c r="CF55" i="5"/>
  <c r="CG55" i="5" s="1"/>
  <c r="CE55" i="5"/>
  <c r="CD55" i="5"/>
  <c r="CB55" i="5"/>
  <c r="CA55" i="5"/>
  <c r="CR54" i="5"/>
  <c r="CQ54" i="5"/>
  <c r="CM54" i="5"/>
  <c r="CS54" i="5" s="1"/>
  <c r="CK54" i="5"/>
  <c r="CJ54" i="5"/>
  <c r="CI54" i="5"/>
  <c r="CH54" i="5"/>
  <c r="CF54" i="5"/>
  <c r="CE54" i="5"/>
  <c r="CT54" i="5" s="1"/>
  <c r="CD54" i="5"/>
  <c r="CB54" i="5"/>
  <c r="CL54" i="5" s="1"/>
  <c r="CA54" i="5"/>
  <c r="CR53" i="5"/>
  <c r="CM53" i="5"/>
  <c r="CS53" i="5" s="1"/>
  <c r="CK53" i="5"/>
  <c r="CJ53" i="5"/>
  <c r="CI53" i="5"/>
  <c r="CH53" i="5"/>
  <c r="CF53" i="5"/>
  <c r="CE53" i="5"/>
  <c r="CT53" i="5" s="1"/>
  <c r="CD53" i="5"/>
  <c r="CB53" i="5"/>
  <c r="CL53" i="5" s="1"/>
  <c r="CQ53" i="5" s="1"/>
  <c r="CA53" i="5"/>
  <c r="CR52" i="5"/>
  <c r="CM52" i="5"/>
  <c r="CS52" i="5" s="1"/>
  <c r="CK52" i="5"/>
  <c r="CJ52" i="5"/>
  <c r="CI52" i="5"/>
  <c r="CH52" i="5"/>
  <c r="CF52" i="5"/>
  <c r="CE52" i="5"/>
  <c r="CT52" i="5" s="1"/>
  <c r="CD52" i="5"/>
  <c r="CB52" i="5"/>
  <c r="CL52" i="5" s="1"/>
  <c r="CQ52" i="5" s="1"/>
  <c r="CN52" i="5" s="1"/>
  <c r="CA52" i="5"/>
  <c r="CR51" i="5"/>
  <c r="CM51" i="5"/>
  <c r="CS51" i="5" s="1"/>
  <c r="CK51" i="5"/>
  <c r="CJ51" i="5"/>
  <c r="CI51" i="5"/>
  <c r="CH51" i="5"/>
  <c r="CF51" i="5"/>
  <c r="CE51" i="5"/>
  <c r="CT51" i="5" s="1"/>
  <c r="CD51" i="5"/>
  <c r="CB51" i="5"/>
  <c r="CL51" i="5" s="1"/>
  <c r="CQ51" i="5" s="1"/>
  <c r="CA51" i="5"/>
  <c r="CR50" i="5"/>
  <c r="CM50" i="5"/>
  <c r="CS50" i="5" s="1"/>
  <c r="CK50" i="5"/>
  <c r="CJ50" i="5"/>
  <c r="CI50" i="5"/>
  <c r="CH50" i="5"/>
  <c r="CF50" i="5"/>
  <c r="CG50" i="5" s="1"/>
  <c r="CE50" i="5"/>
  <c r="CT50" i="5" s="1"/>
  <c r="CD50" i="5"/>
  <c r="CB50" i="5"/>
  <c r="CL50" i="5" s="1"/>
  <c r="CQ50" i="5" s="1"/>
  <c r="CN50" i="5" s="1"/>
  <c r="CA50" i="5"/>
  <c r="CR49" i="5"/>
  <c r="CM49" i="5"/>
  <c r="CS49" i="5" s="1"/>
  <c r="CK49" i="5"/>
  <c r="CJ49" i="5"/>
  <c r="CI49" i="5"/>
  <c r="CH49" i="5"/>
  <c r="CF49" i="5"/>
  <c r="CG49" i="5" s="1"/>
  <c r="CE49" i="5"/>
  <c r="CT49" i="5" s="1"/>
  <c r="CD49" i="5"/>
  <c r="CB49" i="5"/>
  <c r="CL49" i="5" s="1"/>
  <c r="CQ49" i="5" s="1"/>
  <c r="CA49" i="5"/>
  <c r="CR48" i="5"/>
  <c r="CM48" i="5"/>
  <c r="CS48" i="5" s="1"/>
  <c r="CK48" i="5"/>
  <c r="CJ48" i="5"/>
  <c r="CI48" i="5"/>
  <c r="CH48" i="5"/>
  <c r="CF48" i="5"/>
  <c r="CE48" i="5"/>
  <c r="CT48" i="5" s="1"/>
  <c r="CD48" i="5"/>
  <c r="CB48" i="5"/>
  <c r="CL48" i="5" s="1"/>
  <c r="CQ48" i="5" s="1"/>
  <c r="CA48" i="5"/>
  <c r="CT47" i="5"/>
  <c r="CR47" i="5"/>
  <c r="CM47" i="5"/>
  <c r="CS47" i="5" s="1"/>
  <c r="CK47" i="5"/>
  <c r="CJ47" i="5"/>
  <c r="CI47" i="5"/>
  <c r="CH47" i="5"/>
  <c r="CF47" i="5"/>
  <c r="CG47" i="5" s="1"/>
  <c r="CE47" i="5"/>
  <c r="CD47" i="5"/>
  <c r="CL47" i="5" s="1"/>
  <c r="CQ47" i="5" s="1"/>
  <c r="CN47" i="5" s="1"/>
  <c r="CB47" i="5"/>
  <c r="CA47" i="5"/>
  <c r="CR46" i="5"/>
  <c r="CM46" i="5"/>
  <c r="CS46" i="5" s="1"/>
  <c r="CK46" i="5"/>
  <c r="CJ46" i="5"/>
  <c r="CI46" i="5"/>
  <c r="CH46" i="5"/>
  <c r="CF46" i="5"/>
  <c r="CG46" i="5" s="1"/>
  <c r="CE46" i="5"/>
  <c r="CT46" i="5" s="1"/>
  <c r="CD46" i="5"/>
  <c r="CB46" i="5"/>
  <c r="CA46" i="5"/>
  <c r="CR45" i="5"/>
  <c r="CM45" i="5"/>
  <c r="CS45" i="5" s="1"/>
  <c r="CK45" i="5"/>
  <c r="CJ45" i="5"/>
  <c r="CI45" i="5"/>
  <c r="CH45" i="5"/>
  <c r="CF45" i="5"/>
  <c r="CG45" i="5" s="1"/>
  <c r="CE45" i="5"/>
  <c r="CT45" i="5" s="1"/>
  <c r="CD45" i="5"/>
  <c r="CB45" i="5"/>
  <c r="CL45" i="5" s="1"/>
  <c r="CQ45" i="5" s="1"/>
  <c r="CA45" i="5"/>
  <c r="CR44" i="5"/>
  <c r="CM44" i="5"/>
  <c r="CS44" i="5" s="1"/>
  <c r="CK44" i="5"/>
  <c r="CJ44" i="5"/>
  <c r="CI44" i="5"/>
  <c r="CH44" i="5"/>
  <c r="CF44" i="5"/>
  <c r="CE44" i="5"/>
  <c r="CT44" i="5" s="1"/>
  <c r="CD44" i="5"/>
  <c r="CB44" i="5"/>
  <c r="CL44" i="5" s="1"/>
  <c r="CQ44" i="5" s="1"/>
  <c r="CA44" i="5"/>
  <c r="CT43" i="5"/>
  <c r="CR43" i="5"/>
  <c r="CM43" i="5"/>
  <c r="CS43" i="5" s="1"/>
  <c r="CK43" i="5"/>
  <c r="CJ43" i="5"/>
  <c r="CI43" i="5"/>
  <c r="CH43" i="5"/>
  <c r="CF43" i="5"/>
  <c r="CG43" i="5" s="1"/>
  <c r="CE43" i="5"/>
  <c r="CD43" i="5"/>
  <c r="CB43" i="5"/>
  <c r="CA43" i="5"/>
  <c r="CR42" i="5"/>
  <c r="CM42" i="5"/>
  <c r="CS42" i="5" s="1"/>
  <c r="CK42" i="5"/>
  <c r="CJ42" i="5"/>
  <c r="CI42" i="5"/>
  <c r="CH42" i="5"/>
  <c r="CF42" i="5"/>
  <c r="CE42" i="5"/>
  <c r="CT42" i="5" s="1"/>
  <c r="CD42" i="5"/>
  <c r="CB42" i="5"/>
  <c r="CL42" i="5" s="1"/>
  <c r="CQ42" i="5" s="1"/>
  <c r="CA42" i="5"/>
  <c r="CT41" i="5"/>
  <c r="CR41" i="5"/>
  <c r="CM41" i="5"/>
  <c r="CS41" i="5" s="1"/>
  <c r="CK41" i="5"/>
  <c r="CJ41" i="5"/>
  <c r="CI41" i="5"/>
  <c r="CH41" i="5"/>
  <c r="CF41" i="5"/>
  <c r="CG41" i="5" s="1"/>
  <c r="CE41" i="5"/>
  <c r="CD41" i="5"/>
  <c r="CB41" i="5"/>
  <c r="CL41" i="5" s="1"/>
  <c r="CQ41" i="5" s="1"/>
  <c r="CA41" i="5"/>
  <c r="CR40" i="5"/>
  <c r="CM40" i="5"/>
  <c r="CS40" i="5" s="1"/>
  <c r="CK40" i="5"/>
  <c r="CJ40" i="5"/>
  <c r="CI40" i="5"/>
  <c r="CH40" i="5"/>
  <c r="CG40" i="5"/>
  <c r="CF40" i="5"/>
  <c r="CE40" i="5"/>
  <c r="CT40" i="5" s="1"/>
  <c r="CD40" i="5"/>
  <c r="CB40" i="5"/>
  <c r="CL40" i="5" s="1"/>
  <c r="CQ40" i="5" s="1"/>
  <c r="CN40" i="5" s="1"/>
  <c r="CA40" i="5"/>
  <c r="CT39" i="5"/>
  <c r="CR39" i="5"/>
  <c r="CM39" i="5"/>
  <c r="CS39" i="5" s="1"/>
  <c r="CK39" i="5"/>
  <c r="CJ39" i="5"/>
  <c r="CI39" i="5"/>
  <c r="CH39" i="5"/>
  <c r="CF39" i="5"/>
  <c r="CG39" i="5" s="1"/>
  <c r="CE39" i="5"/>
  <c r="CD39" i="5"/>
  <c r="CB39" i="5"/>
  <c r="CA39" i="5"/>
  <c r="CR38" i="5"/>
  <c r="CM38" i="5"/>
  <c r="CS38" i="5" s="1"/>
  <c r="CK38" i="5"/>
  <c r="CJ38" i="5"/>
  <c r="CI38" i="5"/>
  <c r="CH38" i="5"/>
  <c r="CF38" i="5"/>
  <c r="CE38" i="5"/>
  <c r="CT38" i="5" s="1"/>
  <c r="CD38" i="5"/>
  <c r="CB38" i="5"/>
  <c r="CL38" i="5" s="1"/>
  <c r="CQ38" i="5" s="1"/>
  <c r="CA38" i="5"/>
  <c r="CR37" i="5"/>
  <c r="CM37" i="5"/>
  <c r="CS37" i="5" s="1"/>
  <c r="CK37" i="5"/>
  <c r="CJ37" i="5"/>
  <c r="CI37" i="5"/>
  <c r="CH37" i="5"/>
  <c r="CF37" i="5"/>
  <c r="CE37" i="5"/>
  <c r="CT37" i="5" s="1"/>
  <c r="CD37" i="5"/>
  <c r="CB37" i="5"/>
  <c r="CA37" i="5"/>
  <c r="CR36" i="5"/>
  <c r="CM36" i="5"/>
  <c r="CS36" i="5" s="1"/>
  <c r="CK36" i="5"/>
  <c r="CJ36" i="5"/>
  <c r="CI36" i="5"/>
  <c r="CH36" i="5"/>
  <c r="CG36" i="5"/>
  <c r="CF36" i="5"/>
  <c r="CE36" i="5"/>
  <c r="CT36" i="5" s="1"/>
  <c r="CD36" i="5"/>
  <c r="CB36" i="5"/>
  <c r="CL36" i="5" s="1"/>
  <c r="CQ36" i="5" s="1"/>
  <c r="CN36" i="5" s="1"/>
  <c r="CA36" i="5"/>
  <c r="CR35" i="5"/>
  <c r="CM35" i="5"/>
  <c r="CS35" i="5" s="1"/>
  <c r="CK35" i="5"/>
  <c r="CJ35" i="5"/>
  <c r="CI35" i="5"/>
  <c r="CH35" i="5"/>
  <c r="CF35" i="5"/>
  <c r="CE35" i="5"/>
  <c r="CT35" i="5" s="1"/>
  <c r="CD35" i="5"/>
  <c r="CB35" i="5"/>
  <c r="CL35" i="5" s="1"/>
  <c r="CQ35" i="5" s="1"/>
  <c r="CA35" i="5"/>
  <c r="CR34" i="5"/>
  <c r="CM34" i="5"/>
  <c r="CS34" i="5" s="1"/>
  <c r="CK34" i="5"/>
  <c r="CJ34" i="5"/>
  <c r="CI34" i="5"/>
  <c r="CH34" i="5"/>
  <c r="CF34" i="5"/>
  <c r="CG34" i="5" s="1"/>
  <c r="CE34" i="5"/>
  <c r="CT34" i="5" s="1"/>
  <c r="CD34" i="5"/>
  <c r="CB34" i="5"/>
  <c r="CA34" i="5"/>
  <c r="CR33" i="5"/>
  <c r="CM33" i="5"/>
  <c r="CS33" i="5" s="1"/>
  <c r="CK33" i="5"/>
  <c r="CJ33" i="5"/>
  <c r="CI33" i="5"/>
  <c r="CH33" i="5"/>
  <c r="CF33" i="5"/>
  <c r="CG33" i="5" s="1"/>
  <c r="CE33" i="5"/>
  <c r="CT33" i="5" s="1"/>
  <c r="CD33" i="5"/>
  <c r="CB33" i="5"/>
  <c r="CL33" i="5" s="1"/>
  <c r="CQ33" i="5" s="1"/>
  <c r="CA33" i="5"/>
  <c r="CR32" i="5"/>
  <c r="CM32" i="5"/>
  <c r="CS32" i="5" s="1"/>
  <c r="CK32" i="5"/>
  <c r="CJ32" i="5"/>
  <c r="CI32" i="5"/>
  <c r="CH32" i="5"/>
  <c r="CF32" i="5"/>
  <c r="CE32" i="5"/>
  <c r="CT32" i="5" s="1"/>
  <c r="CD32" i="5"/>
  <c r="CB32" i="5"/>
  <c r="CA32" i="5"/>
  <c r="CT31" i="5"/>
  <c r="CR31" i="5"/>
  <c r="CM31" i="5"/>
  <c r="CS31" i="5" s="1"/>
  <c r="CK31" i="5"/>
  <c r="CJ31" i="5"/>
  <c r="CI31" i="5"/>
  <c r="CH31" i="5"/>
  <c r="CF31" i="5"/>
  <c r="CG31" i="5" s="1"/>
  <c r="CE31" i="5"/>
  <c r="CD31" i="5"/>
  <c r="CL31" i="5" s="1"/>
  <c r="CQ31" i="5" s="1"/>
  <c r="CN31" i="5" s="1"/>
  <c r="CB31" i="5"/>
  <c r="CA31" i="5"/>
  <c r="CR30" i="5"/>
  <c r="CM30" i="5"/>
  <c r="CS30" i="5" s="1"/>
  <c r="CK30" i="5"/>
  <c r="CJ30" i="5"/>
  <c r="CI30" i="5"/>
  <c r="CH30" i="5"/>
  <c r="CF30" i="5"/>
  <c r="CG30" i="5" s="1"/>
  <c r="CE30" i="5"/>
  <c r="CT30" i="5" s="1"/>
  <c r="CD30" i="5"/>
  <c r="CB30" i="5"/>
  <c r="CA30" i="5"/>
  <c r="CR29" i="5"/>
  <c r="CM29" i="5"/>
  <c r="CS29" i="5" s="1"/>
  <c r="CK29" i="5"/>
  <c r="CJ29" i="5"/>
  <c r="CI29" i="5"/>
  <c r="CH29" i="5"/>
  <c r="CF29" i="5"/>
  <c r="CG29" i="5" s="1"/>
  <c r="CE29" i="5"/>
  <c r="CT29" i="5" s="1"/>
  <c r="CD29" i="5"/>
  <c r="CB29" i="5"/>
  <c r="CL29" i="5" s="1"/>
  <c r="CQ29" i="5" s="1"/>
  <c r="CA29" i="5"/>
  <c r="CR28" i="5"/>
  <c r="CM28" i="5"/>
  <c r="CS28" i="5" s="1"/>
  <c r="CK28" i="5"/>
  <c r="CJ28" i="5"/>
  <c r="CI28" i="5"/>
  <c r="CH28" i="5"/>
  <c r="CF28" i="5"/>
  <c r="CE28" i="5"/>
  <c r="CT28" i="5" s="1"/>
  <c r="CD28" i="5"/>
  <c r="CB28" i="5"/>
  <c r="CL28" i="5" s="1"/>
  <c r="CQ28" i="5" s="1"/>
  <c r="CA28" i="5"/>
  <c r="CT27" i="5"/>
  <c r="CR27" i="5"/>
  <c r="CM27" i="5"/>
  <c r="CS27" i="5" s="1"/>
  <c r="CK27" i="5"/>
  <c r="CJ27" i="5"/>
  <c r="CI27" i="5"/>
  <c r="CH27" i="5"/>
  <c r="CF27" i="5"/>
  <c r="CG27" i="5" s="1"/>
  <c r="CE27" i="5"/>
  <c r="CD27" i="5"/>
  <c r="CB27" i="5"/>
  <c r="CL27" i="5" s="1"/>
  <c r="CQ27" i="5" s="1"/>
  <c r="CA27" i="5"/>
  <c r="CR26" i="5"/>
  <c r="CM26" i="5"/>
  <c r="CS26" i="5" s="1"/>
  <c r="CK26" i="5"/>
  <c r="CJ26" i="5"/>
  <c r="CI26" i="5"/>
  <c r="CH26" i="5"/>
  <c r="CF26" i="5"/>
  <c r="CE26" i="5"/>
  <c r="CT26" i="5" s="1"/>
  <c r="CD26" i="5"/>
  <c r="CB26" i="5"/>
  <c r="CL26" i="5" s="1"/>
  <c r="CQ26" i="5" s="1"/>
  <c r="CA26" i="5"/>
  <c r="CT25" i="5"/>
  <c r="CR25" i="5"/>
  <c r="CM25" i="5"/>
  <c r="CS25" i="5" s="1"/>
  <c r="CK25" i="5"/>
  <c r="CJ25" i="5"/>
  <c r="CI25" i="5"/>
  <c r="CH25" i="5"/>
  <c r="CF25" i="5"/>
  <c r="CG25" i="5" s="1"/>
  <c r="CE25" i="5"/>
  <c r="CD25" i="5"/>
  <c r="CB25" i="5"/>
  <c r="CL25" i="5" s="1"/>
  <c r="CQ25" i="5" s="1"/>
  <c r="CA25" i="5"/>
  <c r="CR24" i="5"/>
  <c r="CQ24" i="5"/>
  <c r="CN24" i="5" s="1"/>
  <c r="CM24" i="5"/>
  <c r="CS24" i="5" s="1"/>
  <c r="CK24" i="5"/>
  <c r="CJ24" i="5"/>
  <c r="CI24" i="5"/>
  <c r="CH24" i="5"/>
  <c r="CF24" i="5"/>
  <c r="CE24" i="5"/>
  <c r="CT24" i="5" s="1"/>
  <c r="CD24" i="5"/>
  <c r="CB24" i="5"/>
  <c r="CL24" i="5" s="1"/>
  <c r="CA24" i="5"/>
  <c r="CT23" i="5"/>
  <c r="CR23" i="5"/>
  <c r="CM23" i="5"/>
  <c r="CS23" i="5" s="1"/>
  <c r="CK23" i="5"/>
  <c r="CJ23" i="5"/>
  <c r="CI23" i="5"/>
  <c r="CH23" i="5"/>
  <c r="CF23" i="5"/>
  <c r="CG23" i="5" s="1"/>
  <c r="CE23" i="5"/>
  <c r="CD23" i="5"/>
  <c r="CB23" i="5"/>
  <c r="CA23" i="5"/>
  <c r="CR22" i="5"/>
  <c r="CQ22" i="5"/>
  <c r="CM22" i="5"/>
  <c r="CS22" i="5" s="1"/>
  <c r="CK22" i="5"/>
  <c r="CJ22" i="5"/>
  <c r="CI22" i="5"/>
  <c r="CH22" i="5"/>
  <c r="CF22" i="5"/>
  <c r="CE22" i="5"/>
  <c r="CT22" i="5" s="1"/>
  <c r="CD22" i="5"/>
  <c r="CB22" i="5"/>
  <c r="CL22" i="5" s="1"/>
  <c r="CA22" i="5"/>
  <c r="CR21" i="5"/>
  <c r="CM21" i="5"/>
  <c r="CS21" i="5" s="1"/>
  <c r="CK21" i="5"/>
  <c r="CJ21" i="5"/>
  <c r="CI21" i="5"/>
  <c r="CH21" i="5"/>
  <c r="CF21" i="5"/>
  <c r="CE21" i="5"/>
  <c r="CT21" i="5" s="1"/>
  <c r="CD21" i="5"/>
  <c r="CB21" i="5"/>
  <c r="CA21" i="5"/>
  <c r="CR20" i="5"/>
  <c r="CM20" i="5"/>
  <c r="CS20" i="5" s="1"/>
  <c r="CK20" i="5"/>
  <c r="CJ20" i="5"/>
  <c r="CI20" i="5"/>
  <c r="CH20" i="5"/>
  <c r="CF20" i="5"/>
  <c r="CE20" i="5"/>
  <c r="CT20" i="5" s="1"/>
  <c r="CD20" i="5"/>
  <c r="CB20" i="5"/>
  <c r="CL20" i="5" s="1"/>
  <c r="CQ20" i="5" s="1"/>
  <c r="CN20" i="5" s="1"/>
  <c r="CA20" i="5"/>
  <c r="CR19" i="5"/>
  <c r="CM19" i="5"/>
  <c r="CS19" i="5" s="1"/>
  <c r="CK19" i="5"/>
  <c r="CJ19" i="5"/>
  <c r="CI19" i="5"/>
  <c r="CH19" i="5"/>
  <c r="CF19" i="5"/>
  <c r="CE19" i="5"/>
  <c r="CT19" i="5" s="1"/>
  <c r="CD19" i="5"/>
  <c r="CB19" i="5"/>
  <c r="CL19" i="5" s="1"/>
  <c r="CQ19" i="5" s="1"/>
  <c r="CA19" i="5"/>
  <c r="CR18" i="5"/>
  <c r="CM18" i="5"/>
  <c r="CS18" i="5" s="1"/>
  <c r="CK18" i="5"/>
  <c r="CJ18" i="5"/>
  <c r="CI18" i="5"/>
  <c r="CH18" i="5"/>
  <c r="CF18" i="5"/>
  <c r="CG18" i="5" s="1"/>
  <c r="CE18" i="5"/>
  <c r="CT18" i="5" s="1"/>
  <c r="CD18" i="5"/>
  <c r="CB18" i="5"/>
  <c r="CA18" i="5"/>
  <c r="CT17" i="5"/>
  <c r="CR17" i="5"/>
  <c r="CM17" i="5"/>
  <c r="CS17" i="5" s="1"/>
  <c r="CK17" i="5"/>
  <c r="CJ17" i="5"/>
  <c r="CI17" i="5"/>
  <c r="CH17" i="5"/>
  <c r="CF17" i="5"/>
  <c r="CG17" i="5" s="1"/>
  <c r="CE17" i="5"/>
  <c r="CD17" i="5"/>
  <c r="CB17" i="5"/>
  <c r="CL17" i="5" s="1"/>
  <c r="CQ17" i="5" s="1"/>
  <c r="CA17" i="5"/>
  <c r="CR16" i="5"/>
  <c r="CQ16" i="5"/>
  <c r="CM16" i="5"/>
  <c r="CS16" i="5" s="1"/>
  <c r="CK16" i="5"/>
  <c r="CJ16" i="5"/>
  <c r="CI16" i="5"/>
  <c r="CH16" i="5"/>
  <c r="CF16" i="5"/>
  <c r="CE16" i="5"/>
  <c r="CT16" i="5" s="1"/>
  <c r="CD16" i="5"/>
  <c r="CB16" i="5"/>
  <c r="CL16" i="5" s="1"/>
  <c r="CA16" i="5"/>
  <c r="CT15" i="5"/>
  <c r="CR15" i="5"/>
  <c r="CM15" i="5"/>
  <c r="CS15" i="5" s="1"/>
  <c r="CK15" i="5"/>
  <c r="CJ15" i="5"/>
  <c r="CI15" i="5"/>
  <c r="CH15" i="5"/>
  <c r="CF15" i="5"/>
  <c r="CG15" i="5" s="1"/>
  <c r="CE15" i="5"/>
  <c r="CD15" i="5"/>
  <c r="CB15" i="5"/>
  <c r="CL15" i="5" s="1"/>
  <c r="CQ15" i="5" s="1"/>
  <c r="CA15" i="5"/>
  <c r="CR14" i="5"/>
  <c r="CM14" i="5"/>
  <c r="CS14" i="5" s="1"/>
  <c r="CK14" i="5"/>
  <c r="CJ14" i="5"/>
  <c r="CI14" i="5"/>
  <c r="CH14" i="5"/>
  <c r="CF14" i="5"/>
  <c r="CG14" i="5" s="1"/>
  <c r="CE14" i="5"/>
  <c r="CT14" i="5" s="1"/>
  <c r="CD14" i="5"/>
  <c r="CB14" i="5"/>
  <c r="CL14" i="5" s="1"/>
  <c r="CQ14" i="5" s="1"/>
  <c r="CN14" i="5" s="1"/>
  <c r="CA14" i="5"/>
  <c r="CR13" i="5"/>
  <c r="CM13" i="5"/>
  <c r="CS13" i="5" s="1"/>
  <c r="CK13" i="5"/>
  <c r="CJ13" i="5"/>
  <c r="CI13" i="5"/>
  <c r="CH13" i="5"/>
  <c r="CF13" i="5"/>
  <c r="CG13" i="5" s="1"/>
  <c r="CE13" i="5"/>
  <c r="CT13" i="5" s="1"/>
  <c r="CD13" i="5"/>
  <c r="CB13" i="5"/>
  <c r="CL13" i="5" s="1"/>
  <c r="CQ13" i="5" s="1"/>
  <c r="CA13" i="5"/>
  <c r="CR12" i="5"/>
  <c r="CQ12" i="5"/>
  <c r="CM12" i="5"/>
  <c r="CS12" i="5" s="1"/>
  <c r="CK12" i="5"/>
  <c r="CJ12" i="5"/>
  <c r="CI12" i="5"/>
  <c r="CH12" i="5"/>
  <c r="CF12" i="5"/>
  <c r="CE12" i="5"/>
  <c r="CT12" i="5" s="1"/>
  <c r="CD12" i="5"/>
  <c r="CB12" i="5"/>
  <c r="CL12" i="5" s="1"/>
  <c r="CA12" i="5"/>
  <c r="CT11" i="5"/>
  <c r="CR11" i="5"/>
  <c r="CM11" i="5"/>
  <c r="CS11" i="5" s="1"/>
  <c r="CK11" i="5"/>
  <c r="CJ11" i="5"/>
  <c r="CI11" i="5"/>
  <c r="CH11" i="5"/>
  <c r="CF11" i="5"/>
  <c r="CG11" i="5" s="1"/>
  <c r="CE11" i="5"/>
  <c r="CD11" i="5"/>
  <c r="CB11" i="5"/>
  <c r="CL11" i="5" s="1"/>
  <c r="CQ11" i="5" s="1"/>
  <c r="CA11" i="5"/>
  <c r="CR10" i="5"/>
  <c r="CQ10" i="5"/>
  <c r="CM10" i="5"/>
  <c r="CS10" i="5" s="1"/>
  <c r="CK10" i="5"/>
  <c r="CJ10" i="5"/>
  <c r="CI10" i="5"/>
  <c r="CH10" i="5"/>
  <c r="CF10" i="5"/>
  <c r="CE10" i="5"/>
  <c r="CT10" i="5" s="1"/>
  <c r="CD10" i="5"/>
  <c r="CB10" i="5"/>
  <c r="CL10" i="5" s="1"/>
  <c r="CA10" i="5"/>
  <c r="CT9" i="5"/>
  <c r="CR9" i="5"/>
  <c r="CM9" i="5"/>
  <c r="CS9" i="5" s="1"/>
  <c r="CK9" i="5"/>
  <c r="CJ9" i="5"/>
  <c r="CI9" i="5"/>
  <c r="CH9" i="5"/>
  <c r="CF9" i="5"/>
  <c r="CG9" i="5" s="1"/>
  <c r="CE9" i="5"/>
  <c r="CD9" i="5"/>
  <c r="CB9" i="5"/>
  <c r="CA9" i="5"/>
  <c r="CR8" i="5"/>
  <c r="CM8" i="5"/>
  <c r="CS8" i="5" s="1"/>
  <c r="CK8" i="5"/>
  <c r="CJ8" i="5"/>
  <c r="CI8" i="5"/>
  <c r="CH8" i="5"/>
  <c r="CG8" i="5"/>
  <c r="CF8" i="5"/>
  <c r="CE8" i="5"/>
  <c r="CT8" i="5" s="1"/>
  <c r="CD8" i="5"/>
  <c r="CB8" i="5"/>
  <c r="CL8" i="5" s="1"/>
  <c r="CQ8" i="5" s="1"/>
  <c r="CN8" i="5" s="1"/>
  <c r="CA8" i="5"/>
  <c r="CT7" i="5"/>
  <c r="CR7" i="5"/>
  <c r="CM7" i="5"/>
  <c r="CS7" i="5" s="1"/>
  <c r="CK7" i="5"/>
  <c r="CJ7" i="5"/>
  <c r="CI7" i="5"/>
  <c r="CH7" i="5"/>
  <c r="CF7" i="5"/>
  <c r="CG7" i="5" s="1"/>
  <c r="CE7" i="5"/>
  <c r="CD7" i="5"/>
  <c r="CB7" i="5"/>
  <c r="CL7" i="5" s="1"/>
  <c r="CQ7" i="5" s="1"/>
  <c r="CA7" i="5"/>
  <c r="CR6" i="5"/>
  <c r="CM6" i="5"/>
  <c r="CS6" i="5" s="1"/>
  <c r="CK6" i="5"/>
  <c r="CJ6" i="5"/>
  <c r="CI6" i="5"/>
  <c r="CH6" i="5"/>
  <c r="CF6" i="5"/>
  <c r="CE6" i="5"/>
  <c r="CD6" i="5"/>
  <c r="CB6" i="5"/>
  <c r="CL6" i="5" s="1"/>
  <c r="CQ6" i="5" s="1"/>
  <c r="CA6" i="5"/>
  <c r="CT5" i="5"/>
  <c r="CR5" i="5"/>
  <c r="CM5" i="5"/>
  <c r="CK5" i="5"/>
  <c r="CJ5" i="5"/>
  <c r="CI5" i="5"/>
  <c r="CH5" i="5"/>
  <c r="CF5" i="5"/>
  <c r="CE5" i="5"/>
  <c r="CD5" i="5"/>
  <c r="CB5" i="5"/>
  <c r="CA5" i="5"/>
  <c r="CR3" i="5"/>
  <c r="CQ3" i="5"/>
  <c r="CQ4" i="5" s="1"/>
  <c r="CM3" i="5"/>
  <c r="CM4" i="5" s="1"/>
  <c r="CK3" i="5"/>
  <c r="CJ3" i="5"/>
  <c r="CO3" i="5" s="1"/>
  <c r="CO4" i="5" s="1"/>
  <c r="CI3" i="5"/>
  <c r="CH3" i="5"/>
  <c r="CF3" i="5"/>
  <c r="CE3" i="5"/>
  <c r="CE4" i="5" s="1"/>
  <c r="CB3" i="5"/>
  <c r="CB4" i="5" s="1"/>
  <c r="CA3" i="5"/>
  <c r="CT4" i="4"/>
  <c r="CS4" i="4"/>
  <c r="CL4" i="4"/>
  <c r="CH4" i="4"/>
  <c r="CG4" i="4"/>
  <c r="CD4" i="4"/>
  <c r="CC4" i="4"/>
  <c r="CR144" i="4"/>
  <c r="CM144" i="4"/>
  <c r="CS144" i="4" s="1"/>
  <c r="CK144" i="4"/>
  <c r="CJ144" i="4"/>
  <c r="CI144" i="4"/>
  <c r="CH144" i="4"/>
  <c r="CF144" i="4"/>
  <c r="CE144" i="4"/>
  <c r="CT144" i="4" s="1"/>
  <c r="CD144" i="4"/>
  <c r="CB144" i="4"/>
  <c r="CA144" i="4"/>
  <c r="CR143" i="4"/>
  <c r="CM143" i="4"/>
  <c r="CS143" i="4" s="1"/>
  <c r="CK143" i="4"/>
  <c r="CJ143" i="4"/>
  <c r="CI143" i="4"/>
  <c r="CH143" i="4"/>
  <c r="CF143" i="4"/>
  <c r="CE143" i="4"/>
  <c r="CD143" i="4"/>
  <c r="CL143" i="4" s="1"/>
  <c r="CQ143" i="4" s="1"/>
  <c r="CN143" i="4" s="1"/>
  <c r="CB143" i="4"/>
  <c r="CA143" i="4"/>
  <c r="CS142" i="4"/>
  <c r="CR142" i="4"/>
  <c r="CM142" i="4"/>
  <c r="CK142" i="4"/>
  <c r="CJ142" i="4"/>
  <c r="CI142" i="4"/>
  <c r="CH142" i="4"/>
  <c r="CF142" i="4"/>
  <c r="CG142" i="4" s="1"/>
  <c r="CE142" i="4"/>
  <c r="CT142" i="4" s="1"/>
  <c r="CD142" i="4"/>
  <c r="CB142" i="4"/>
  <c r="CA142" i="4"/>
  <c r="CR141" i="4"/>
  <c r="CM141" i="4"/>
  <c r="CS141" i="4" s="1"/>
  <c r="CK141" i="4"/>
  <c r="CJ141" i="4"/>
  <c r="CI141" i="4"/>
  <c r="CH141" i="4"/>
  <c r="CF141" i="4"/>
  <c r="CG141" i="4" s="1"/>
  <c r="CE141" i="4"/>
  <c r="CT141" i="4" s="1"/>
  <c r="CD141" i="4"/>
  <c r="CB141" i="4"/>
  <c r="CA141" i="4"/>
  <c r="CR140" i="4"/>
  <c r="CM140" i="4"/>
  <c r="CS140" i="4" s="1"/>
  <c r="CK140" i="4"/>
  <c r="CJ140" i="4"/>
  <c r="CI140" i="4"/>
  <c r="CH140" i="4"/>
  <c r="CF140" i="4"/>
  <c r="CG140" i="4" s="1"/>
  <c r="CE140" i="4"/>
  <c r="CT140" i="4" s="1"/>
  <c r="CD140" i="4"/>
  <c r="CL140" i="4" s="1"/>
  <c r="CQ140" i="4" s="1"/>
  <c r="CN140" i="4" s="1"/>
  <c r="CB140" i="4"/>
  <c r="CA140" i="4"/>
  <c r="CR139" i="4"/>
  <c r="CM139" i="4"/>
  <c r="CS139" i="4" s="1"/>
  <c r="CK139" i="4"/>
  <c r="CJ139" i="4"/>
  <c r="CI139" i="4"/>
  <c r="CH139" i="4"/>
  <c r="CF139" i="4"/>
  <c r="CE139" i="4"/>
  <c r="CD139" i="4"/>
  <c r="CL139" i="4" s="1"/>
  <c r="CQ139" i="4" s="1"/>
  <c r="CB139" i="4"/>
  <c r="CA139" i="4"/>
  <c r="CS138" i="4"/>
  <c r="CR138" i="4"/>
  <c r="CM138" i="4"/>
  <c r="CK138" i="4"/>
  <c r="CJ138" i="4"/>
  <c r="CI138" i="4"/>
  <c r="CH138" i="4"/>
  <c r="CG138" i="4"/>
  <c r="CF138" i="4"/>
  <c r="CE138" i="4"/>
  <c r="CT138" i="4" s="1"/>
  <c r="CD138" i="4"/>
  <c r="CB138" i="4"/>
  <c r="CL138" i="4" s="1"/>
  <c r="CQ138" i="4" s="1"/>
  <c r="CN138" i="4" s="1"/>
  <c r="CA138" i="4"/>
  <c r="CR137" i="4"/>
  <c r="CM137" i="4"/>
  <c r="CS137" i="4" s="1"/>
  <c r="CK137" i="4"/>
  <c r="CJ137" i="4"/>
  <c r="CI137" i="4"/>
  <c r="CH137" i="4"/>
  <c r="CF137" i="4"/>
  <c r="CE137" i="4"/>
  <c r="CT137" i="4" s="1"/>
  <c r="CD137" i="4"/>
  <c r="CB137" i="4"/>
  <c r="CL137" i="4" s="1"/>
  <c r="CQ137" i="4" s="1"/>
  <c r="CA137" i="4"/>
  <c r="CR136" i="4"/>
  <c r="CM136" i="4"/>
  <c r="CS136" i="4" s="1"/>
  <c r="CK136" i="4"/>
  <c r="CJ136" i="4"/>
  <c r="CI136" i="4"/>
  <c r="CH136" i="4"/>
  <c r="CF136" i="4"/>
  <c r="CE136" i="4"/>
  <c r="CT136" i="4" s="1"/>
  <c r="CD136" i="4"/>
  <c r="CB136" i="4"/>
  <c r="CA136" i="4"/>
  <c r="CR135" i="4"/>
  <c r="CM135" i="4"/>
  <c r="CS135" i="4" s="1"/>
  <c r="CK135" i="4"/>
  <c r="CJ135" i="4"/>
  <c r="CI135" i="4"/>
  <c r="CH135" i="4"/>
  <c r="CF135" i="4"/>
  <c r="CG135" i="4" s="1"/>
  <c r="CE135" i="4"/>
  <c r="CT135" i="4" s="1"/>
  <c r="CD135" i="4"/>
  <c r="CB135" i="4"/>
  <c r="CA135" i="4"/>
  <c r="CS134" i="4"/>
  <c r="CR134" i="4"/>
  <c r="CM134" i="4"/>
  <c r="CK134" i="4"/>
  <c r="CJ134" i="4"/>
  <c r="CI134" i="4"/>
  <c r="CH134" i="4"/>
  <c r="CG134" i="4"/>
  <c r="CF134" i="4"/>
  <c r="CE134" i="4"/>
  <c r="CT134" i="4" s="1"/>
  <c r="CD134" i="4"/>
  <c r="CB134" i="4"/>
  <c r="CA134" i="4"/>
  <c r="CR133" i="4"/>
  <c r="CM133" i="4"/>
  <c r="CS133" i="4" s="1"/>
  <c r="CK133" i="4"/>
  <c r="CJ133" i="4"/>
  <c r="CI133" i="4"/>
  <c r="CH133" i="4"/>
  <c r="CF133" i="4"/>
  <c r="CE133" i="4"/>
  <c r="CD133" i="4"/>
  <c r="CB133" i="4"/>
  <c r="CA133" i="4"/>
  <c r="CR132" i="4"/>
  <c r="CM132" i="4"/>
  <c r="CS132" i="4" s="1"/>
  <c r="CK132" i="4"/>
  <c r="CJ132" i="4"/>
  <c r="CI132" i="4"/>
  <c r="CH132" i="4"/>
  <c r="CF132" i="4"/>
  <c r="CE132" i="4"/>
  <c r="CT132" i="4" s="1"/>
  <c r="CD132" i="4"/>
  <c r="CL132" i="4" s="1"/>
  <c r="CQ132" i="4" s="1"/>
  <c r="CN132" i="4" s="1"/>
  <c r="CB132" i="4"/>
  <c r="CA132" i="4"/>
  <c r="CS131" i="4"/>
  <c r="CR131" i="4"/>
  <c r="CM131" i="4"/>
  <c r="CK131" i="4"/>
  <c r="CJ131" i="4"/>
  <c r="CI131" i="4"/>
  <c r="CH131" i="4"/>
  <c r="CG131" i="4"/>
  <c r="CF131" i="4"/>
  <c r="CE131" i="4"/>
  <c r="CT131" i="4" s="1"/>
  <c r="CD131" i="4"/>
  <c r="CB131" i="4"/>
  <c r="CL131" i="4" s="1"/>
  <c r="CQ131" i="4" s="1"/>
  <c r="CN131" i="4" s="1"/>
  <c r="CA131" i="4"/>
  <c r="CT130" i="4"/>
  <c r="CS130" i="4"/>
  <c r="CR130" i="4"/>
  <c r="CM130" i="4"/>
  <c r="CL130" i="4"/>
  <c r="CQ130" i="4" s="1"/>
  <c r="CN130" i="4" s="1"/>
  <c r="CK130" i="4"/>
  <c r="CJ130" i="4"/>
  <c r="CI130" i="4"/>
  <c r="CH130" i="4"/>
  <c r="CF130" i="4"/>
  <c r="CG130" i="4" s="1"/>
  <c r="CE130" i="4"/>
  <c r="CD130" i="4"/>
  <c r="CB130" i="4"/>
  <c r="CA130" i="4"/>
  <c r="CR129" i="4"/>
  <c r="CM129" i="4"/>
  <c r="CS129" i="4" s="1"/>
  <c r="CK129" i="4"/>
  <c r="CJ129" i="4"/>
  <c r="CI129" i="4"/>
  <c r="CH129" i="4"/>
  <c r="CF129" i="4"/>
  <c r="CE129" i="4"/>
  <c r="CD129" i="4"/>
  <c r="CB129" i="4"/>
  <c r="CL129" i="4" s="1"/>
  <c r="CQ129" i="4" s="1"/>
  <c r="CN129" i="4" s="1"/>
  <c r="CA129" i="4"/>
  <c r="CR128" i="4"/>
  <c r="CM128" i="4"/>
  <c r="CS128" i="4" s="1"/>
  <c r="CK128" i="4"/>
  <c r="CJ128" i="4"/>
  <c r="CI128" i="4"/>
  <c r="CH128" i="4"/>
  <c r="CF128" i="4"/>
  <c r="CE128" i="4"/>
  <c r="CT128" i="4" s="1"/>
  <c r="CD128" i="4"/>
  <c r="CB128" i="4"/>
  <c r="CL128" i="4" s="1"/>
  <c r="CQ128" i="4" s="1"/>
  <c r="CN128" i="4" s="1"/>
  <c r="CA128" i="4"/>
  <c r="CS127" i="4"/>
  <c r="CR127" i="4"/>
  <c r="CM127" i="4"/>
  <c r="CK127" i="4"/>
  <c r="CJ127" i="4"/>
  <c r="CI127" i="4"/>
  <c r="CH127" i="4"/>
  <c r="CF127" i="4"/>
  <c r="CE127" i="4"/>
  <c r="CT127" i="4" s="1"/>
  <c r="CD127" i="4"/>
  <c r="CB127" i="4"/>
  <c r="CL127" i="4" s="1"/>
  <c r="CQ127" i="4" s="1"/>
  <c r="CN127" i="4" s="1"/>
  <c r="CA127" i="4"/>
  <c r="CT126" i="4"/>
  <c r="CR126" i="4"/>
  <c r="CM126" i="4"/>
  <c r="CS126" i="4" s="1"/>
  <c r="CL126" i="4"/>
  <c r="CQ126" i="4" s="1"/>
  <c r="CN126" i="4" s="1"/>
  <c r="CK126" i="4"/>
  <c r="CJ126" i="4"/>
  <c r="CI126" i="4"/>
  <c r="CH126" i="4"/>
  <c r="CF126" i="4"/>
  <c r="CG126" i="4" s="1"/>
  <c r="CE126" i="4"/>
  <c r="CD126" i="4"/>
  <c r="CB126" i="4"/>
  <c r="CA126" i="4"/>
  <c r="CR125" i="4"/>
  <c r="CM125" i="4"/>
  <c r="CS125" i="4" s="1"/>
  <c r="CK125" i="4"/>
  <c r="CJ125" i="4"/>
  <c r="CI125" i="4"/>
  <c r="CH125" i="4"/>
  <c r="CF125" i="4"/>
  <c r="CE125" i="4"/>
  <c r="CD125" i="4"/>
  <c r="CB125" i="4"/>
  <c r="CL125" i="4" s="1"/>
  <c r="CQ125" i="4" s="1"/>
  <c r="CN125" i="4" s="1"/>
  <c r="CA125" i="4"/>
  <c r="CT124" i="4"/>
  <c r="CR124" i="4"/>
  <c r="CM124" i="4"/>
  <c r="CS124" i="4" s="1"/>
  <c r="CK124" i="4"/>
  <c r="CJ124" i="4"/>
  <c r="CI124" i="4"/>
  <c r="CH124" i="4"/>
  <c r="CF124" i="4"/>
  <c r="CE124" i="4"/>
  <c r="CD124" i="4"/>
  <c r="CB124" i="4"/>
  <c r="CL124" i="4" s="1"/>
  <c r="CQ124" i="4" s="1"/>
  <c r="CN124" i="4" s="1"/>
  <c r="CA124" i="4"/>
  <c r="CS123" i="4"/>
  <c r="CR123" i="4"/>
  <c r="CM123" i="4"/>
  <c r="CK123" i="4"/>
  <c r="CJ123" i="4"/>
  <c r="CI123" i="4"/>
  <c r="CH123" i="4"/>
  <c r="CG123" i="4"/>
  <c r="CF123" i="4"/>
  <c r="CE123" i="4"/>
  <c r="CT123" i="4" s="1"/>
  <c r="CD123" i="4"/>
  <c r="CB123" i="4"/>
  <c r="CL123" i="4" s="1"/>
  <c r="CQ123" i="4" s="1"/>
  <c r="CN123" i="4" s="1"/>
  <c r="CA123" i="4"/>
  <c r="CR122" i="4"/>
  <c r="CM122" i="4"/>
  <c r="CS122" i="4" s="1"/>
  <c r="CK122" i="4"/>
  <c r="CJ122" i="4"/>
  <c r="CI122" i="4"/>
  <c r="CH122" i="4"/>
  <c r="CG122" i="4"/>
  <c r="CF122" i="4"/>
  <c r="CE122" i="4"/>
  <c r="CT122" i="4" s="1"/>
  <c r="CD122" i="4"/>
  <c r="CB122" i="4"/>
  <c r="CL122" i="4" s="1"/>
  <c r="CQ122" i="4" s="1"/>
  <c r="CA122" i="4"/>
  <c r="CR121" i="4"/>
  <c r="CM121" i="4"/>
  <c r="CS121" i="4" s="1"/>
  <c r="CK121" i="4"/>
  <c r="CJ121" i="4"/>
  <c r="CI121" i="4"/>
  <c r="CH121" i="4"/>
  <c r="CF121" i="4"/>
  <c r="CE121" i="4"/>
  <c r="CD121" i="4"/>
  <c r="CB121" i="4"/>
  <c r="CL121" i="4" s="1"/>
  <c r="CQ121" i="4" s="1"/>
  <c r="CN121" i="4" s="1"/>
  <c r="CA121" i="4"/>
  <c r="CR120" i="4"/>
  <c r="CM120" i="4"/>
  <c r="CS120" i="4" s="1"/>
  <c r="CK120" i="4"/>
  <c r="CJ120" i="4"/>
  <c r="CI120" i="4"/>
  <c r="CH120" i="4"/>
  <c r="CF120" i="4"/>
  <c r="CE120" i="4"/>
  <c r="CT120" i="4" s="1"/>
  <c r="CD120" i="4"/>
  <c r="CB120" i="4"/>
  <c r="CL120" i="4" s="1"/>
  <c r="CQ120" i="4" s="1"/>
  <c r="CN120" i="4" s="1"/>
  <c r="CA120" i="4"/>
  <c r="CR119" i="4"/>
  <c r="CP119" i="4"/>
  <c r="CM119" i="4"/>
  <c r="CS119" i="4" s="1"/>
  <c r="CK119" i="4"/>
  <c r="CJ119" i="4"/>
  <c r="CI119" i="4"/>
  <c r="CH119" i="4"/>
  <c r="CF119" i="4"/>
  <c r="CG119" i="4" s="1"/>
  <c r="CE119" i="4"/>
  <c r="CT119" i="4" s="1"/>
  <c r="CD119" i="4"/>
  <c r="CB119" i="4"/>
  <c r="CL119" i="4" s="1"/>
  <c r="CQ119" i="4" s="1"/>
  <c r="CN119" i="4" s="1"/>
  <c r="CA119" i="4"/>
  <c r="CS118" i="4"/>
  <c r="CR118" i="4"/>
  <c r="CP118" i="4"/>
  <c r="CM118" i="4"/>
  <c r="CL118" i="4"/>
  <c r="CQ118" i="4" s="1"/>
  <c r="CN118" i="4" s="1"/>
  <c r="CK118" i="4"/>
  <c r="CJ118" i="4"/>
  <c r="CI118" i="4"/>
  <c r="CH118" i="4"/>
  <c r="CF118" i="4"/>
  <c r="CG118" i="4" s="1"/>
  <c r="CE118" i="4"/>
  <c r="CT118" i="4" s="1"/>
  <c r="CD118" i="4"/>
  <c r="CB118" i="4"/>
  <c r="CA118" i="4"/>
  <c r="CR117" i="4"/>
  <c r="CM117" i="4"/>
  <c r="CS117" i="4" s="1"/>
  <c r="CK117" i="4"/>
  <c r="CJ117" i="4"/>
  <c r="CI117" i="4"/>
  <c r="CH117" i="4"/>
  <c r="CF117" i="4"/>
  <c r="CE117" i="4"/>
  <c r="CD117" i="4"/>
  <c r="CB117" i="4"/>
  <c r="CL117" i="4" s="1"/>
  <c r="CQ117" i="4" s="1"/>
  <c r="CN117" i="4" s="1"/>
  <c r="CA117" i="4"/>
  <c r="CR116" i="4"/>
  <c r="CM116" i="4"/>
  <c r="CS116" i="4" s="1"/>
  <c r="CK116" i="4"/>
  <c r="CJ116" i="4"/>
  <c r="CI116" i="4"/>
  <c r="CH116" i="4"/>
  <c r="CF116" i="4"/>
  <c r="CE116" i="4"/>
  <c r="CT116" i="4" s="1"/>
  <c r="CD116" i="4"/>
  <c r="CB116" i="4"/>
  <c r="CL116" i="4" s="1"/>
  <c r="CQ116" i="4" s="1"/>
  <c r="CN116" i="4" s="1"/>
  <c r="CA116" i="4"/>
  <c r="CS115" i="4"/>
  <c r="CR115" i="4"/>
  <c r="CO115" i="4"/>
  <c r="CM115" i="4"/>
  <c r="CK115" i="4"/>
  <c r="CJ115" i="4"/>
  <c r="CI115" i="4"/>
  <c r="CH115" i="4"/>
  <c r="CF115" i="4"/>
  <c r="CE115" i="4"/>
  <c r="CT115" i="4" s="1"/>
  <c r="CD115" i="4"/>
  <c r="CB115" i="4"/>
  <c r="CL115" i="4" s="1"/>
  <c r="CQ115" i="4" s="1"/>
  <c r="CN115" i="4" s="1"/>
  <c r="CA115" i="4"/>
  <c r="CT114" i="4"/>
  <c r="CR114" i="4"/>
  <c r="CM114" i="4"/>
  <c r="CS114" i="4" s="1"/>
  <c r="CL114" i="4"/>
  <c r="CQ114" i="4" s="1"/>
  <c r="CN114" i="4" s="1"/>
  <c r="CK114" i="4"/>
  <c r="CJ114" i="4"/>
  <c r="CI114" i="4"/>
  <c r="CH114" i="4"/>
  <c r="CF114" i="4"/>
  <c r="CG114" i="4" s="1"/>
  <c r="CE114" i="4"/>
  <c r="CD114" i="4"/>
  <c r="CB114" i="4"/>
  <c r="CA114" i="4"/>
  <c r="CS113" i="4"/>
  <c r="CR113" i="4"/>
  <c r="CM113" i="4"/>
  <c r="CK113" i="4"/>
  <c r="CJ113" i="4"/>
  <c r="CI113" i="4"/>
  <c r="CH113" i="4"/>
  <c r="CF113" i="4"/>
  <c r="CE113" i="4"/>
  <c r="CD113" i="4"/>
  <c r="CB113" i="4"/>
  <c r="CL113" i="4" s="1"/>
  <c r="CQ113" i="4" s="1"/>
  <c r="CN113" i="4" s="1"/>
  <c r="CA113" i="4"/>
  <c r="CR112" i="4"/>
  <c r="CM112" i="4"/>
  <c r="CS112" i="4" s="1"/>
  <c r="CK112" i="4"/>
  <c r="CJ112" i="4"/>
  <c r="CI112" i="4"/>
  <c r="CH112" i="4"/>
  <c r="CF112" i="4"/>
  <c r="CE112" i="4"/>
  <c r="CT112" i="4" s="1"/>
  <c r="CD112" i="4"/>
  <c r="CB112" i="4"/>
  <c r="CL112" i="4" s="1"/>
  <c r="CQ112" i="4" s="1"/>
  <c r="CN112" i="4" s="1"/>
  <c r="CA112" i="4"/>
  <c r="CT111" i="4"/>
  <c r="CR111" i="4"/>
  <c r="CM111" i="4"/>
  <c r="CS111" i="4" s="1"/>
  <c r="CK111" i="4"/>
  <c r="CJ111" i="4"/>
  <c r="CI111" i="4"/>
  <c r="CH111" i="4"/>
  <c r="CG111" i="4"/>
  <c r="CF111" i="4"/>
  <c r="CE111" i="4"/>
  <c r="CD111" i="4"/>
  <c r="CB111" i="4"/>
  <c r="CL111" i="4" s="1"/>
  <c r="CQ111" i="4" s="1"/>
  <c r="CN111" i="4" s="1"/>
  <c r="CA111" i="4"/>
  <c r="CT110" i="4"/>
  <c r="CS110" i="4"/>
  <c r="CR110" i="4"/>
  <c r="CM110" i="4"/>
  <c r="CL110" i="4"/>
  <c r="CQ110" i="4" s="1"/>
  <c r="CN110" i="4" s="1"/>
  <c r="CK110" i="4"/>
  <c r="CJ110" i="4"/>
  <c r="CI110" i="4"/>
  <c r="CH110" i="4"/>
  <c r="CF110" i="4"/>
  <c r="CG110" i="4" s="1"/>
  <c r="CE110" i="4"/>
  <c r="CD110" i="4"/>
  <c r="CB110" i="4"/>
  <c r="CA110" i="4"/>
  <c r="CR109" i="4"/>
  <c r="CM109" i="4"/>
  <c r="CS109" i="4" s="1"/>
  <c r="CK109" i="4"/>
  <c r="CJ109" i="4"/>
  <c r="CI109" i="4"/>
  <c r="CH109" i="4"/>
  <c r="CF109" i="4"/>
  <c r="CE109" i="4"/>
  <c r="CD109" i="4"/>
  <c r="CB109" i="4"/>
  <c r="CL109" i="4" s="1"/>
  <c r="CQ109" i="4" s="1"/>
  <c r="CN109" i="4" s="1"/>
  <c r="CA109" i="4"/>
  <c r="CR108" i="4"/>
  <c r="CM108" i="4"/>
  <c r="CS108" i="4" s="1"/>
  <c r="CK108" i="4"/>
  <c r="CJ108" i="4"/>
  <c r="CI108" i="4"/>
  <c r="CH108" i="4"/>
  <c r="CF108" i="4"/>
  <c r="CE108" i="4"/>
  <c r="CT108" i="4" s="1"/>
  <c r="CD108" i="4"/>
  <c r="CB108" i="4"/>
  <c r="CL108" i="4" s="1"/>
  <c r="CQ108" i="4" s="1"/>
  <c r="CA108" i="4"/>
  <c r="CS107" i="4"/>
  <c r="CR107" i="4"/>
  <c r="CM107" i="4"/>
  <c r="CK107" i="4"/>
  <c r="CJ107" i="4"/>
  <c r="CI107" i="4"/>
  <c r="CH107" i="4"/>
  <c r="CF107" i="4"/>
  <c r="CG107" i="4" s="1"/>
  <c r="CE107" i="4"/>
  <c r="CT107" i="4" s="1"/>
  <c r="CD107" i="4"/>
  <c r="CB107" i="4"/>
  <c r="CL107" i="4" s="1"/>
  <c r="CQ107" i="4" s="1"/>
  <c r="CA107" i="4"/>
  <c r="CR106" i="4"/>
  <c r="CM106" i="4"/>
  <c r="CS106" i="4" s="1"/>
  <c r="CK106" i="4"/>
  <c r="CJ106" i="4"/>
  <c r="CI106" i="4"/>
  <c r="CH106" i="4"/>
  <c r="CF106" i="4"/>
  <c r="CE106" i="4"/>
  <c r="CT106" i="4" s="1"/>
  <c r="CD106" i="4"/>
  <c r="CB106" i="4"/>
  <c r="CL106" i="4" s="1"/>
  <c r="CQ106" i="4" s="1"/>
  <c r="CN106" i="4" s="1"/>
  <c r="CA106" i="4"/>
  <c r="CR105" i="4"/>
  <c r="CM105" i="4"/>
  <c r="CS105" i="4" s="1"/>
  <c r="CK105" i="4"/>
  <c r="CJ105" i="4"/>
  <c r="CI105" i="4"/>
  <c r="CH105" i="4"/>
  <c r="CF105" i="4"/>
  <c r="CE105" i="4"/>
  <c r="CD105" i="4"/>
  <c r="CB105" i="4"/>
  <c r="CL105" i="4" s="1"/>
  <c r="CQ105" i="4" s="1"/>
  <c r="CN105" i="4" s="1"/>
  <c r="CA105" i="4"/>
  <c r="CR104" i="4"/>
  <c r="CP104" i="4"/>
  <c r="CO104" i="4"/>
  <c r="CM104" i="4"/>
  <c r="CS104" i="4" s="1"/>
  <c r="CK104" i="4"/>
  <c r="CJ104" i="4"/>
  <c r="CI104" i="4"/>
  <c r="CH104" i="4"/>
  <c r="CF104" i="4"/>
  <c r="CG104" i="4" s="1"/>
  <c r="CE104" i="4"/>
  <c r="CT104" i="4" s="1"/>
  <c r="CD104" i="4"/>
  <c r="CB104" i="4"/>
  <c r="CL104" i="4" s="1"/>
  <c r="CQ104" i="4" s="1"/>
  <c r="CN104" i="4" s="1"/>
  <c r="CA104" i="4"/>
  <c r="CR103" i="4"/>
  <c r="CM103" i="4"/>
  <c r="CS103" i="4" s="1"/>
  <c r="CK103" i="4"/>
  <c r="CJ103" i="4"/>
  <c r="CI103" i="4"/>
  <c r="CH103" i="4"/>
  <c r="CF103" i="4"/>
  <c r="CE103" i="4"/>
  <c r="CT103" i="4" s="1"/>
  <c r="CD103" i="4"/>
  <c r="CB103" i="4"/>
  <c r="CL103" i="4" s="1"/>
  <c r="CQ103" i="4" s="1"/>
  <c r="CA103" i="4"/>
  <c r="CR102" i="4"/>
  <c r="CM102" i="4"/>
  <c r="CS102" i="4" s="1"/>
  <c r="CK102" i="4"/>
  <c r="CJ102" i="4"/>
  <c r="CI102" i="4"/>
  <c r="CH102" i="4"/>
  <c r="CF102" i="4"/>
  <c r="CG102" i="4" s="1"/>
  <c r="CE102" i="4"/>
  <c r="CT102" i="4" s="1"/>
  <c r="CD102" i="4"/>
  <c r="CB102" i="4"/>
  <c r="CL102" i="4" s="1"/>
  <c r="CQ102" i="4" s="1"/>
  <c r="CN102" i="4" s="1"/>
  <c r="CA102" i="4"/>
  <c r="CR101" i="4"/>
  <c r="CM101" i="4"/>
  <c r="CS101" i="4" s="1"/>
  <c r="CK101" i="4"/>
  <c r="CJ101" i="4"/>
  <c r="CI101" i="4"/>
  <c r="CH101" i="4"/>
  <c r="CF101" i="4"/>
  <c r="CE101" i="4"/>
  <c r="CG101" i="4" s="1"/>
  <c r="CD101" i="4"/>
  <c r="CB101" i="4"/>
  <c r="CL101" i="4" s="1"/>
  <c r="CQ101" i="4" s="1"/>
  <c r="CN101" i="4" s="1"/>
  <c r="CA101" i="4"/>
  <c r="CT100" i="4"/>
  <c r="CS100" i="4"/>
  <c r="CR100" i="4"/>
  <c r="CM100" i="4"/>
  <c r="CL100" i="4"/>
  <c r="CQ100" i="4" s="1"/>
  <c r="CK100" i="4"/>
  <c r="CJ100" i="4"/>
  <c r="CI100" i="4"/>
  <c r="CH100" i="4"/>
  <c r="CF100" i="4"/>
  <c r="CG100" i="4" s="1"/>
  <c r="CE100" i="4"/>
  <c r="CD100" i="4"/>
  <c r="CB100" i="4"/>
  <c r="CA100" i="4"/>
  <c r="CR99" i="4"/>
  <c r="CM99" i="4"/>
  <c r="CS99" i="4" s="1"/>
  <c r="CK99" i="4"/>
  <c r="CJ99" i="4"/>
  <c r="CI99" i="4"/>
  <c r="CH99" i="4"/>
  <c r="CG99" i="4"/>
  <c r="CF99" i="4"/>
  <c r="CE99" i="4"/>
  <c r="CT99" i="4" s="1"/>
  <c r="CD99" i="4"/>
  <c r="CB99" i="4"/>
  <c r="CL99" i="4" s="1"/>
  <c r="CQ99" i="4" s="1"/>
  <c r="CN99" i="4" s="1"/>
  <c r="CA99" i="4"/>
  <c r="CR98" i="4"/>
  <c r="CM98" i="4"/>
  <c r="CS98" i="4" s="1"/>
  <c r="CK98" i="4"/>
  <c r="CJ98" i="4"/>
  <c r="CI98" i="4"/>
  <c r="CH98" i="4"/>
  <c r="CF98" i="4"/>
  <c r="CE98" i="4"/>
  <c r="CT98" i="4" s="1"/>
  <c r="CD98" i="4"/>
  <c r="CB98" i="4"/>
  <c r="CL98" i="4" s="1"/>
  <c r="CQ98" i="4" s="1"/>
  <c r="CN98" i="4" s="1"/>
  <c r="CA98" i="4"/>
  <c r="CR97" i="4"/>
  <c r="CM97" i="4"/>
  <c r="CS97" i="4" s="1"/>
  <c r="CK97" i="4"/>
  <c r="CJ97" i="4"/>
  <c r="CI97" i="4"/>
  <c r="CH97" i="4"/>
  <c r="CF97" i="4"/>
  <c r="CE97" i="4"/>
  <c r="CG97" i="4" s="1"/>
  <c r="CD97" i="4"/>
  <c r="CB97" i="4"/>
  <c r="CA97" i="4"/>
  <c r="CT96" i="4"/>
  <c r="CR96" i="4"/>
  <c r="CM96" i="4"/>
  <c r="CS96" i="4" s="1"/>
  <c r="CK96" i="4"/>
  <c r="CJ96" i="4"/>
  <c r="CI96" i="4"/>
  <c r="CH96" i="4"/>
  <c r="CG96" i="4"/>
  <c r="CF96" i="4"/>
  <c r="CE96" i="4"/>
  <c r="CD96" i="4"/>
  <c r="CB96" i="4"/>
  <c r="CA96" i="4"/>
  <c r="CR95" i="4"/>
  <c r="CM95" i="4"/>
  <c r="CS95" i="4" s="1"/>
  <c r="CK95" i="4"/>
  <c r="CJ95" i="4"/>
  <c r="CI95" i="4"/>
  <c r="CH95" i="4"/>
  <c r="CF95" i="4"/>
  <c r="CG95" i="4" s="1"/>
  <c r="CE95" i="4"/>
  <c r="CT95" i="4" s="1"/>
  <c r="CD95" i="4"/>
  <c r="CB95" i="4"/>
  <c r="CA95" i="4"/>
  <c r="CR94" i="4"/>
  <c r="CM94" i="4"/>
  <c r="CS94" i="4" s="1"/>
  <c r="CK94" i="4"/>
  <c r="CJ94" i="4"/>
  <c r="CI94" i="4"/>
  <c r="CH94" i="4"/>
  <c r="CF94" i="4"/>
  <c r="CE94" i="4"/>
  <c r="CT94" i="4" s="1"/>
  <c r="CD94" i="4"/>
  <c r="CB94" i="4"/>
  <c r="CA94" i="4"/>
  <c r="CT93" i="4"/>
  <c r="CR93" i="4"/>
  <c r="CM93" i="4"/>
  <c r="CS93" i="4" s="1"/>
  <c r="CK93" i="4"/>
  <c r="CJ93" i="4"/>
  <c r="CI93" i="4"/>
  <c r="CH93" i="4"/>
  <c r="CF93" i="4"/>
  <c r="CE93" i="4"/>
  <c r="CD93" i="4"/>
  <c r="CB93" i="4"/>
  <c r="CL93" i="4" s="1"/>
  <c r="CQ93" i="4" s="1"/>
  <c r="CN93" i="4" s="1"/>
  <c r="CA93" i="4"/>
  <c r="CT92" i="4"/>
  <c r="CS92" i="4"/>
  <c r="CR92" i="4"/>
  <c r="CM92" i="4"/>
  <c r="CK92" i="4"/>
  <c r="CJ92" i="4"/>
  <c r="CI92" i="4"/>
  <c r="CH92" i="4"/>
  <c r="CF92" i="4"/>
  <c r="CG92" i="4" s="1"/>
  <c r="CE92" i="4"/>
  <c r="CD92" i="4"/>
  <c r="CL92" i="4" s="1"/>
  <c r="CQ92" i="4" s="1"/>
  <c r="CN92" i="4" s="1"/>
  <c r="CB92" i="4"/>
  <c r="CA92" i="4"/>
  <c r="CR91" i="4"/>
  <c r="CM91" i="4"/>
  <c r="CS91" i="4" s="1"/>
  <c r="CK91" i="4"/>
  <c r="CJ91" i="4"/>
  <c r="CI91" i="4"/>
  <c r="CH91" i="4"/>
  <c r="CG91" i="4"/>
  <c r="CF91" i="4"/>
  <c r="CE91" i="4"/>
  <c r="CT91" i="4" s="1"/>
  <c r="CD91" i="4"/>
  <c r="CB91" i="4"/>
  <c r="CL91" i="4" s="1"/>
  <c r="CQ91" i="4" s="1"/>
  <c r="CN91" i="4" s="1"/>
  <c r="CA91" i="4"/>
  <c r="CR90" i="4"/>
  <c r="CM90" i="4"/>
  <c r="CS90" i="4" s="1"/>
  <c r="CK90" i="4"/>
  <c r="CJ90" i="4"/>
  <c r="CI90" i="4"/>
  <c r="CH90" i="4"/>
  <c r="CF90" i="4"/>
  <c r="CE90" i="4"/>
  <c r="CT90" i="4" s="1"/>
  <c r="CD90" i="4"/>
  <c r="CB90" i="4"/>
  <c r="CL90" i="4" s="1"/>
  <c r="CQ90" i="4" s="1"/>
  <c r="CN90" i="4" s="1"/>
  <c r="CA90" i="4"/>
  <c r="CR89" i="4"/>
  <c r="CM89" i="4"/>
  <c r="CS89" i="4" s="1"/>
  <c r="CK89" i="4"/>
  <c r="CJ89" i="4"/>
  <c r="CI89" i="4"/>
  <c r="CH89" i="4"/>
  <c r="CF89" i="4"/>
  <c r="CE89" i="4"/>
  <c r="CG89" i="4" s="1"/>
  <c r="CD89" i="4"/>
  <c r="CB89" i="4"/>
  <c r="CL89" i="4" s="1"/>
  <c r="CQ89" i="4" s="1"/>
  <c r="CA89" i="4"/>
  <c r="CR88" i="4"/>
  <c r="CM88" i="4"/>
  <c r="CS88" i="4" s="1"/>
  <c r="CK88" i="4"/>
  <c r="CJ88" i="4"/>
  <c r="CI88" i="4"/>
  <c r="CH88" i="4"/>
  <c r="CF88" i="4"/>
  <c r="CE88" i="4"/>
  <c r="CT88" i="4" s="1"/>
  <c r="CD88" i="4"/>
  <c r="CB88" i="4"/>
  <c r="CL88" i="4" s="1"/>
  <c r="CQ88" i="4" s="1"/>
  <c r="CA88" i="4"/>
  <c r="CS87" i="4"/>
  <c r="CR87" i="4"/>
  <c r="CM87" i="4"/>
  <c r="CK87" i="4"/>
  <c r="CJ87" i="4"/>
  <c r="CI87" i="4"/>
  <c r="CH87" i="4"/>
  <c r="CF87" i="4"/>
  <c r="CG87" i="4" s="1"/>
  <c r="CE87" i="4"/>
  <c r="CT87" i="4" s="1"/>
  <c r="CD87" i="4"/>
  <c r="CB87" i="4"/>
  <c r="CL87" i="4" s="1"/>
  <c r="CQ87" i="4" s="1"/>
  <c r="CA87" i="4"/>
  <c r="CR86" i="4"/>
  <c r="CM86" i="4"/>
  <c r="CS86" i="4" s="1"/>
  <c r="CK86" i="4"/>
  <c r="CJ86" i="4"/>
  <c r="CI86" i="4"/>
  <c r="CH86" i="4"/>
  <c r="CF86" i="4"/>
  <c r="CE86" i="4"/>
  <c r="CT86" i="4" s="1"/>
  <c r="CD86" i="4"/>
  <c r="CB86" i="4"/>
  <c r="CL86" i="4" s="1"/>
  <c r="CQ86" i="4" s="1"/>
  <c r="CN86" i="4" s="1"/>
  <c r="CA86" i="4"/>
  <c r="CR85" i="4"/>
  <c r="CM85" i="4"/>
  <c r="CS85" i="4" s="1"/>
  <c r="CK85" i="4"/>
  <c r="CJ85" i="4"/>
  <c r="CI85" i="4"/>
  <c r="CH85" i="4"/>
  <c r="CF85" i="4"/>
  <c r="CE85" i="4"/>
  <c r="CD85" i="4"/>
  <c r="CB85" i="4"/>
  <c r="CL85" i="4" s="1"/>
  <c r="CQ85" i="4" s="1"/>
  <c r="CA85" i="4"/>
  <c r="CR84" i="4"/>
  <c r="CP84" i="4"/>
  <c r="CO84" i="4"/>
  <c r="CM84" i="4"/>
  <c r="CS84" i="4" s="1"/>
  <c r="CK84" i="4"/>
  <c r="CJ84" i="4"/>
  <c r="CI84" i="4"/>
  <c r="CH84" i="4"/>
  <c r="CF84" i="4"/>
  <c r="CG84" i="4" s="1"/>
  <c r="CE84" i="4"/>
  <c r="CT84" i="4" s="1"/>
  <c r="CD84" i="4"/>
  <c r="CB84" i="4"/>
  <c r="CL84" i="4" s="1"/>
  <c r="CQ84" i="4" s="1"/>
  <c r="CN84" i="4" s="1"/>
  <c r="CA84" i="4"/>
  <c r="CR83" i="4"/>
  <c r="CM83" i="4"/>
  <c r="CS83" i="4" s="1"/>
  <c r="CK83" i="4"/>
  <c r="CJ83" i="4"/>
  <c r="CI83" i="4"/>
  <c r="CH83" i="4"/>
  <c r="CF83" i="4"/>
  <c r="CE83" i="4"/>
  <c r="CT83" i="4" s="1"/>
  <c r="CD83" i="4"/>
  <c r="CB83" i="4"/>
  <c r="CL83" i="4" s="1"/>
  <c r="CQ83" i="4" s="1"/>
  <c r="CA83" i="4"/>
  <c r="CR82" i="4"/>
  <c r="CM82" i="4"/>
  <c r="CS82" i="4" s="1"/>
  <c r="CK82" i="4"/>
  <c r="CJ82" i="4"/>
  <c r="CI82" i="4"/>
  <c r="CH82" i="4"/>
  <c r="CF82" i="4"/>
  <c r="CE82" i="4"/>
  <c r="CT82" i="4" s="1"/>
  <c r="CD82" i="4"/>
  <c r="CB82" i="4"/>
  <c r="CL82" i="4" s="1"/>
  <c r="CQ82" i="4" s="1"/>
  <c r="CN82" i="4" s="1"/>
  <c r="CA82" i="4"/>
  <c r="CR81" i="4"/>
  <c r="CM81" i="4"/>
  <c r="CS81" i="4" s="1"/>
  <c r="CK81" i="4"/>
  <c r="CJ81" i="4"/>
  <c r="CI81" i="4"/>
  <c r="CH81" i="4"/>
  <c r="CF81" i="4"/>
  <c r="CE81" i="4"/>
  <c r="CD81" i="4"/>
  <c r="CB81" i="4"/>
  <c r="CL81" i="4" s="1"/>
  <c r="CQ81" i="4" s="1"/>
  <c r="CA81" i="4"/>
  <c r="CS80" i="4"/>
  <c r="CR80" i="4"/>
  <c r="CO80" i="4"/>
  <c r="CM80" i="4"/>
  <c r="CK80" i="4"/>
  <c r="CJ80" i="4"/>
  <c r="CI80" i="4"/>
  <c r="CH80" i="4"/>
  <c r="CF80" i="4"/>
  <c r="CE80" i="4"/>
  <c r="CT80" i="4" s="1"/>
  <c r="CD80" i="4"/>
  <c r="CB80" i="4"/>
  <c r="CL80" i="4" s="1"/>
  <c r="CQ80" i="4" s="1"/>
  <c r="CN80" i="4" s="1"/>
  <c r="CA80" i="4"/>
  <c r="CR79" i="4"/>
  <c r="CM79" i="4"/>
  <c r="CS79" i="4" s="1"/>
  <c r="CK79" i="4"/>
  <c r="CJ79" i="4"/>
  <c r="CI79" i="4"/>
  <c r="CH79" i="4"/>
  <c r="CF79" i="4"/>
  <c r="CE79" i="4"/>
  <c r="CT79" i="4" s="1"/>
  <c r="CD79" i="4"/>
  <c r="CB79" i="4"/>
  <c r="CL79" i="4" s="1"/>
  <c r="CQ79" i="4" s="1"/>
  <c r="CN79" i="4" s="1"/>
  <c r="CA79" i="4"/>
  <c r="CR78" i="4"/>
  <c r="CM78" i="4"/>
  <c r="CS78" i="4" s="1"/>
  <c r="CK78" i="4"/>
  <c r="CJ78" i="4"/>
  <c r="CI78" i="4"/>
  <c r="CH78" i="4"/>
  <c r="CF78" i="4"/>
  <c r="CE78" i="4"/>
  <c r="CT78" i="4" s="1"/>
  <c r="CD78" i="4"/>
  <c r="CB78" i="4"/>
  <c r="CL78" i="4" s="1"/>
  <c r="CQ78" i="4" s="1"/>
  <c r="CN78" i="4" s="1"/>
  <c r="CA78" i="4"/>
  <c r="CS77" i="4"/>
  <c r="CR77" i="4"/>
  <c r="CM77" i="4"/>
  <c r="CK77" i="4"/>
  <c r="CJ77" i="4"/>
  <c r="CI77" i="4"/>
  <c r="CH77" i="4"/>
  <c r="CF77" i="4"/>
  <c r="CE77" i="4"/>
  <c r="CD77" i="4"/>
  <c r="CB77" i="4"/>
  <c r="CA77" i="4"/>
  <c r="CT76" i="4"/>
  <c r="CR76" i="4"/>
  <c r="CM76" i="4"/>
  <c r="CS76" i="4" s="1"/>
  <c r="CK76" i="4"/>
  <c r="CJ76" i="4"/>
  <c r="CI76" i="4"/>
  <c r="CH76" i="4"/>
  <c r="CG76" i="4"/>
  <c r="CF76" i="4"/>
  <c r="CE76" i="4"/>
  <c r="CD76" i="4"/>
  <c r="CB76" i="4"/>
  <c r="CL76" i="4" s="1"/>
  <c r="CQ76" i="4" s="1"/>
  <c r="CN76" i="4" s="1"/>
  <c r="CA76" i="4"/>
  <c r="CR75" i="4"/>
  <c r="CM75" i="4"/>
  <c r="CS75" i="4" s="1"/>
  <c r="CK75" i="4"/>
  <c r="CJ75" i="4"/>
  <c r="CI75" i="4"/>
  <c r="CH75" i="4"/>
  <c r="CG75" i="4"/>
  <c r="CF75" i="4"/>
  <c r="CE75" i="4"/>
  <c r="CT75" i="4" s="1"/>
  <c r="CD75" i="4"/>
  <c r="CB75" i="4"/>
  <c r="CL75" i="4" s="1"/>
  <c r="CQ75" i="4" s="1"/>
  <c r="CN75" i="4" s="1"/>
  <c r="CA75" i="4"/>
  <c r="CR74" i="4"/>
  <c r="CM74" i="4"/>
  <c r="CS74" i="4" s="1"/>
  <c r="CK74" i="4"/>
  <c r="CJ74" i="4"/>
  <c r="CI74" i="4"/>
  <c r="CH74" i="4"/>
  <c r="CF74" i="4"/>
  <c r="CG74" i="4" s="1"/>
  <c r="CE74" i="4"/>
  <c r="CT74" i="4" s="1"/>
  <c r="CD74" i="4"/>
  <c r="CL74" i="4" s="1"/>
  <c r="CQ74" i="4" s="1"/>
  <c r="CN74" i="4" s="1"/>
  <c r="CB74" i="4"/>
  <c r="CA74" i="4"/>
  <c r="CR73" i="4"/>
  <c r="CM73" i="4"/>
  <c r="CS73" i="4" s="1"/>
  <c r="CK73" i="4"/>
  <c r="CJ73" i="4"/>
  <c r="CI73" i="4"/>
  <c r="CH73" i="4"/>
  <c r="CF73" i="4"/>
  <c r="CE73" i="4"/>
  <c r="CD73" i="4"/>
  <c r="CL73" i="4" s="1"/>
  <c r="CQ73" i="4" s="1"/>
  <c r="CN73" i="4" s="1"/>
  <c r="CB73" i="4"/>
  <c r="CA73" i="4"/>
  <c r="CS72" i="4"/>
  <c r="CR72" i="4"/>
  <c r="CM72" i="4"/>
  <c r="CK72" i="4"/>
  <c r="CJ72" i="4"/>
  <c r="CI72" i="4"/>
  <c r="CH72" i="4"/>
  <c r="CF72" i="4"/>
  <c r="CE72" i="4"/>
  <c r="CT72" i="4" s="1"/>
  <c r="CD72" i="4"/>
  <c r="CB72" i="4"/>
  <c r="CA72" i="4"/>
  <c r="CR71" i="4"/>
  <c r="CM71" i="4"/>
  <c r="CS71" i="4" s="1"/>
  <c r="CK71" i="4"/>
  <c r="CJ71" i="4"/>
  <c r="CI71" i="4"/>
  <c r="CH71" i="4"/>
  <c r="CF71" i="4"/>
  <c r="CE71" i="4"/>
  <c r="CT71" i="4" s="1"/>
  <c r="CD71" i="4"/>
  <c r="CB71" i="4"/>
  <c r="CL71" i="4" s="1"/>
  <c r="CQ71" i="4" s="1"/>
  <c r="CA71" i="4"/>
  <c r="CR70" i="4"/>
  <c r="CM70" i="4"/>
  <c r="CS70" i="4" s="1"/>
  <c r="CK70" i="4"/>
  <c r="CJ70" i="4"/>
  <c r="CI70" i="4"/>
  <c r="CH70" i="4"/>
  <c r="CF70" i="4"/>
  <c r="CG70" i="4" s="1"/>
  <c r="CE70" i="4"/>
  <c r="CT70" i="4" s="1"/>
  <c r="CD70" i="4"/>
  <c r="CL70" i="4" s="1"/>
  <c r="CQ70" i="4" s="1"/>
  <c r="CN70" i="4" s="1"/>
  <c r="CB70" i="4"/>
  <c r="CA70" i="4"/>
  <c r="CS69" i="4"/>
  <c r="CR69" i="4"/>
  <c r="CM69" i="4"/>
  <c r="CK69" i="4"/>
  <c r="CJ69" i="4"/>
  <c r="CI69" i="4"/>
  <c r="CH69" i="4"/>
  <c r="CF69" i="4"/>
  <c r="CE69" i="4"/>
  <c r="CD69" i="4"/>
  <c r="CL69" i="4" s="1"/>
  <c r="CQ69" i="4" s="1"/>
  <c r="CN69" i="4" s="1"/>
  <c r="CB69" i="4"/>
  <c r="CA69" i="4"/>
  <c r="CT68" i="4"/>
  <c r="CS68" i="4"/>
  <c r="CR68" i="4"/>
  <c r="CM68" i="4"/>
  <c r="CK68" i="4"/>
  <c r="CJ68" i="4"/>
  <c r="CI68" i="4"/>
  <c r="CH68" i="4"/>
  <c r="CF68" i="4"/>
  <c r="CG68" i="4" s="1"/>
  <c r="CE68" i="4"/>
  <c r="CD68" i="4"/>
  <c r="CB68" i="4"/>
  <c r="CA68" i="4"/>
  <c r="CR67" i="4"/>
  <c r="CM67" i="4"/>
  <c r="CS67" i="4" s="1"/>
  <c r="CK67" i="4"/>
  <c r="CJ67" i="4"/>
  <c r="CI67" i="4"/>
  <c r="CH67" i="4"/>
  <c r="CF67" i="4"/>
  <c r="CG67" i="4" s="1"/>
  <c r="CE67" i="4"/>
  <c r="CT67" i="4" s="1"/>
  <c r="CD67" i="4"/>
  <c r="CB67" i="4"/>
  <c r="CA67" i="4"/>
  <c r="CR66" i="4"/>
  <c r="CM66" i="4"/>
  <c r="CS66" i="4" s="1"/>
  <c r="CK66" i="4"/>
  <c r="CJ66" i="4"/>
  <c r="CI66" i="4"/>
  <c r="CH66" i="4"/>
  <c r="CF66" i="4"/>
  <c r="CE66" i="4"/>
  <c r="CT66" i="4" s="1"/>
  <c r="CD66" i="4"/>
  <c r="CB66" i="4"/>
  <c r="CA66" i="4"/>
  <c r="CS65" i="4"/>
  <c r="CR65" i="4"/>
  <c r="CM65" i="4"/>
  <c r="CK65" i="4"/>
  <c r="CJ65" i="4"/>
  <c r="CI65" i="4"/>
  <c r="CH65" i="4"/>
  <c r="CF65" i="4"/>
  <c r="CE65" i="4"/>
  <c r="CD65" i="4"/>
  <c r="CB65" i="4"/>
  <c r="CA65" i="4"/>
  <c r="CT64" i="4"/>
  <c r="CR64" i="4"/>
  <c r="CM64" i="4"/>
  <c r="CS64" i="4" s="1"/>
  <c r="CK64" i="4"/>
  <c r="CJ64" i="4"/>
  <c r="CI64" i="4"/>
  <c r="CH64" i="4"/>
  <c r="CF64" i="4"/>
  <c r="CG64" i="4" s="1"/>
  <c r="CE64" i="4"/>
  <c r="CD64" i="4"/>
  <c r="CB64" i="4"/>
  <c r="CA64" i="4"/>
  <c r="CR63" i="4"/>
  <c r="CM63" i="4"/>
  <c r="CS63" i="4" s="1"/>
  <c r="CK63" i="4"/>
  <c r="CJ63" i="4"/>
  <c r="CI63" i="4"/>
  <c r="CH63" i="4"/>
  <c r="CF63" i="4"/>
  <c r="CG63" i="4" s="1"/>
  <c r="CE63" i="4"/>
  <c r="CT63" i="4" s="1"/>
  <c r="CD63" i="4"/>
  <c r="CB63" i="4"/>
  <c r="CA63" i="4"/>
  <c r="CR62" i="4"/>
  <c r="CM62" i="4"/>
  <c r="CS62" i="4" s="1"/>
  <c r="CK62" i="4"/>
  <c r="CJ62" i="4"/>
  <c r="CI62" i="4"/>
  <c r="CH62" i="4"/>
  <c r="CF62" i="4"/>
  <c r="CE62" i="4"/>
  <c r="CT62" i="4" s="1"/>
  <c r="CD62" i="4"/>
  <c r="CB62" i="4"/>
  <c r="CA62" i="4"/>
  <c r="CR61" i="4"/>
  <c r="CM61" i="4"/>
  <c r="CS61" i="4" s="1"/>
  <c r="CK61" i="4"/>
  <c r="CJ61" i="4"/>
  <c r="CI61" i="4"/>
  <c r="CH61" i="4"/>
  <c r="CF61" i="4"/>
  <c r="CE61" i="4"/>
  <c r="CD61" i="4"/>
  <c r="CL61" i="4" s="1"/>
  <c r="CQ61" i="4" s="1"/>
  <c r="CN61" i="4" s="1"/>
  <c r="CB61" i="4"/>
  <c r="CA61" i="4"/>
  <c r="CR60" i="4"/>
  <c r="CM60" i="4"/>
  <c r="CS60" i="4" s="1"/>
  <c r="CK60" i="4"/>
  <c r="CJ60" i="4"/>
  <c r="CI60" i="4"/>
  <c r="CH60" i="4"/>
  <c r="CF60" i="4"/>
  <c r="CE60" i="4"/>
  <c r="CT60" i="4" s="1"/>
  <c r="CD60" i="4"/>
  <c r="CB60" i="4"/>
  <c r="CL60" i="4" s="1"/>
  <c r="CQ60" i="4" s="1"/>
  <c r="CA60" i="4"/>
  <c r="CR59" i="4"/>
  <c r="CM59" i="4"/>
  <c r="CS59" i="4" s="1"/>
  <c r="CK59" i="4"/>
  <c r="CJ59" i="4"/>
  <c r="CI59" i="4"/>
  <c r="CH59" i="4"/>
  <c r="CF59" i="4"/>
  <c r="CG59" i="4" s="1"/>
  <c r="CE59" i="4"/>
  <c r="CT59" i="4" s="1"/>
  <c r="CD59" i="4"/>
  <c r="CB59" i="4"/>
  <c r="CA59" i="4"/>
  <c r="CR58" i="4"/>
  <c r="CM58" i="4"/>
  <c r="CS58" i="4" s="1"/>
  <c r="CK58" i="4"/>
  <c r="CJ58" i="4"/>
  <c r="CI58" i="4"/>
  <c r="CH58" i="4"/>
  <c r="CF58" i="4"/>
  <c r="CG58" i="4" s="1"/>
  <c r="CE58" i="4"/>
  <c r="CT58" i="4" s="1"/>
  <c r="CD58" i="4"/>
  <c r="CB58" i="4"/>
  <c r="CL58" i="4" s="1"/>
  <c r="CQ58" i="4" s="1"/>
  <c r="CN58" i="4" s="1"/>
  <c r="CA58" i="4"/>
  <c r="CR57" i="4"/>
  <c r="CM57" i="4"/>
  <c r="CS57" i="4" s="1"/>
  <c r="CK57" i="4"/>
  <c r="CJ57" i="4"/>
  <c r="CI57" i="4"/>
  <c r="CH57" i="4"/>
  <c r="CF57" i="4"/>
  <c r="CE57" i="4"/>
  <c r="CD57" i="4"/>
  <c r="CL57" i="4" s="1"/>
  <c r="CQ57" i="4" s="1"/>
  <c r="CB57" i="4"/>
  <c r="CA57" i="4"/>
  <c r="CT56" i="4"/>
  <c r="CS56" i="4"/>
  <c r="CR56" i="4"/>
  <c r="CM56" i="4"/>
  <c r="CK56" i="4"/>
  <c r="CJ56" i="4"/>
  <c r="CI56" i="4"/>
  <c r="CH56" i="4"/>
  <c r="CF56" i="4"/>
  <c r="CG56" i="4" s="1"/>
  <c r="CE56" i="4"/>
  <c r="CD56" i="4"/>
  <c r="CB56" i="4"/>
  <c r="CA56" i="4"/>
  <c r="CR55" i="4"/>
  <c r="CM55" i="4"/>
  <c r="CS55" i="4" s="1"/>
  <c r="CK55" i="4"/>
  <c r="CJ55" i="4"/>
  <c r="CI55" i="4"/>
  <c r="CH55" i="4"/>
  <c r="CF55" i="4"/>
  <c r="CE55" i="4"/>
  <c r="CT55" i="4" s="1"/>
  <c r="CD55" i="4"/>
  <c r="CB55" i="4"/>
  <c r="CA55" i="4"/>
  <c r="CR54" i="4"/>
  <c r="CM54" i="4"/>
  <c r="CS54" i="4" s="1"/>
  <c r="CK54" i="4"/>
  <c r="CJ54" i="4"/>
  <c r="CI54" i="4"/>
  <c r="CH54" i="4"/>
  <c r="CF54" i="4"/>
  <c r="CE54" i="4"/>
  <c r="CT54" i="4" s="1"/>
  <c r="CD54" i="4"/>
  <c r="CB54" i="4"/>
  <c r="CL54" i="4" s="1"/>
  <c r="CQ54" i="4" s="1"/>
  <c r="CN54" i="4" s="1"/>
  <c r="CA54" i="4"/>
  <c r="CR53" i="4"/>
  <c r="CP53" i="4"/>
  <c r="CM53" i="4"/>
  <c r="CS53" i="4" s="1"/>
  <c r="CK53" i="4"/>
  <c r="CJ53" i="4"/>
  <c r="CI53" i="4"/>
  <c r="CH53" i="4"/>
  <c r="CF53" i="4"/>
  <c r="CE53" i="4"/>
  <c r="CT53" i="4" s="1"/>
  <c r="CD53" i="4"/>
  <c r="CB53" i="4"/>
  <c r="CL53" i="4" s="1"/>
  <c r="CQ53" i="4" s="1"/>
  <c r="CN53" i="4" s="1"/>
  <c r="CA53" i="4"/>
  <c r="CT52" i="4"/>
  <c r="CR52" i="4"/>
  <c r="CM52" i="4"/>
  <c r="CS52" i="4" s="1"/>
  <c r="CK52" i="4"/>
  <c r="CJ52" i="4"/>
  <c r="CI52" i="4"/>
  <c r="CH52" i="4"/>
  <c r="CG52" i="4"/>
  <c r="CF52" i="4"/>
  <c r="CE52" i="4"/>
  <c r="CD52" i="4"/>
  <c r="CB52" i="4"/>
  <c r="CL52" i="4" s="1"/>
  <c r="CQ52" i="4" s="1"/>
  <c r="CN52" i="4" s="1"/>
  <c r="CA52" i="4"/>
  <c r="CR51" i="4"/>
  <c r="CQ51" i="4"/>
  <c r="CN51" i="4" s="1"/>
  <c r="CM51" i="4"/>
  <c r="CS51" i="4" s="1"/>
  <c r="CK51" i="4"/>
  <c r="CJ51" i="4"/>
  <c r="CI51" i="4"/>
  <c r="CH51" i="4"/>
  <c r="CF51" i="4"/>
  <c r="CG51" i="4" s="1"/>
  <c r="CE51" i="4"/>
  <c r="CT51" i="4" s="1"/>
  <c r="CD51" i="4"/>
  <c r="CB51" i="4"/>
  <c r="CL51" i="4" s="1"/>
  <c r="CA51" i="4"/>
  <c r="CR50" i="4"/>
  <c r="CM50" i="4"/>
  <c r="CS50" i="4" s="1"/>
  <c r="CK50" i="4"/>
  <c r="CJ50" i="4"/>
  <c r="CI50" i="4"/>
  <c r="CH50" i="4"/>
  <c r="CF50" i="4"/>
  <c r="CE50" i="4"/>
  <c r="CT50" i="4" s="1"/>
  <c r="CD50" i="4"/>
  <c r="CB50" i="4"/>
  <c r="CL50" i="4" s="1"/>
  <c r="CQ50" i="4" s="1"/>
  <c r="CN50" i="4" s="1"/>
  <c r="CA50" i="4"/>
  <c r="CR49" i="4"/>
  <c r="CO49" i="4"/>
  <c r="CM49" i="4"/>
  <c r="CS49" i="4" s="1"/>
  <c r="CK49" i="4"/>
  <c r="CJ49" i="4"/>
  <c r="CI49" i="4"/>
  <c r="CH49" i="4"/>
  <c r="CF49" i="4"/>
  <c r="CE49" i="4"/>
  <c r="CT49" i="4" s="1"/>
  <c r="CD49" i="4"/>
  <c r="CB49" i="4"/>
  <c r="CL49" i="4" s="1"/>
  <c r="CQ49" i="4" s="1"/>
  <c r="CN49" i="4" s="1"/>
  <c r="CA49" i="4"/>
  <c r="CS48" i="4"/>
  <c r="CR48" i="4"/>
  <c r="CM48" i="4"/>
  <c r="CL48" i="4"/>
  <c r="CQ48" i="4" s="1"/>
  <c r="CN48" i="4" s="1"/>
  <c r="CK48" i="4"/>
  <c r="CJ48" i="4"/>
  <c r="CI48" i="4"/>
  <c r="CH48" i="4"/>
  <c r="CF48" i="4"/>
  <c r="CG48" i="4" s="1"/>
  <c r="CE48" i="4"/>
  <c r="CT48" i="4" s="1"/>
  <c r="CD48" i="4"/>
  <c r="CB48" i="4"/>
  <c r="CA48" i="4"/>
  <c r="CR47" i="4"/>
  <c r="CM47" i="4"/>
  <c r="CS47" i="4" s="1"/>
  <c r="CK47" i="4"/>
  <c r="CJ47" i="4"/>
  <c r="CI47" i="4"/>
  <c r="CH47" i="4"/>
  <c r="CF47" i="4"/>
  <c r="CE47" i="4"/>
  <c r="CT47" i="4" s="1"/>
  <c r="CD47" i="4"/>
  <c r="CB47" i="4"/>
  <c r="CL47" i="4" s="1"/>
  <c r="CQ47" i="4" s="1"/>
  <c r="CN47" i="4" s="1"/>
  <c r="CA47" i="4"/>
  <c r="CR46" i="4"/>
  <c r="CM46" i="4"/>
  <c r="CS46" i="4" s="1"/>
  <c r="CK46" i="4"/>
  <c r="CJ46" i="4"/>
  <c r="CI46" i="4"/>
  <c r="CH46" i="4"/>
  <c r="CF46" i="4"/>
  <c r="CE46" i="4"/>
  <c r="CT46" i="4" s="1"/>
  <c r="CD46" i="4"/>
  <c r="CB46" i="4"/>
  <c r="CA46" i="4"/>
  <c r="CR45" i="4"/>
  <c r="CM45" i="4"/>
  <c r="CS45" i="4" s="1"/>
  <c r="CK45" i="4"/>
  <c r="CJ45" i="4"/>
  <c r="CI45" i="4"/>
  <c r="CH45" i="4"/>
  <c r="CF45" i="4"/>
  <c r="CE45" i="4"/>
  <c r="CT45" i="4" s="1"/>
  <c r="CD45" i="4"/>
  <c r="CB45" i="4"/>
  <c r="CA45" i="4"/>
  <c r="CT44" i="4"/>
  <c r="CS44" i="4"/>
  <c r="CR44" i="4"/>
  <c r="CM44" i="4"/>
  <c r="CK44" i="4"/>
  <c r="CJ44" i="4"/>
  <c r="CI44" i="4"/>
  <c r="CH44" i="4"/>
  <c r="CF44" i="4"/>
  <c r="CG44" i="4" s="1"/>
  <c r="CE44" i="4"/>
  <c r="CD44" i="4"/>
  <c r="CB44" i="4"/>
  <c r="CA44" i="4"/>
  <c r="CR43" i="4"/>
  <c r="CM43" i="4"/>
  <c r="CS43" i="4" s="1"/>
  <c r="CK43" i="4"/>
  <c r="CJ43" i="4"/>
  <c r="CI43" i="4"/>
  <c r="CH43" i="4"/>
  <c r="CF43" i="4"/>
  <c r="CE43" i="4"/>
  <c r="CT43" i="4" s="1"/>
  <c r="CD43" i="4"/>
  <c r="CB43" i="4"/>
  <c r="CA43" i="4"/>
  <c r="CR42" i="4"/>
  <c r="CM42" i="4"/>
  <c r="CS42" i="4" s="1"/>
  <c r="CK42" i="4"/>
  <c r="CJ42" i="4"/>
  <c r="CI42" i="4"/>
  <c r="CH42" i="4"/>
  <c r="CF42" i="4"/>
  <c r="CE42" i="4"/>
  <c r="CT42" i="4" s="1"/>
  <c r="CD42" i="4"/>
  <c r="CB42" i="4"/>
  <c r="CL42" i="4" s="1"/>
  <c r="CQ42" i="4" s="1"/>
  <c r="CN42" i="4" s="1"/>
  <c r="CA42" i="4"/>
  <c r="CR41" i="4"/>
  <c r="CM41" i="4"/>
  <c r="CS41" i="4" s="1"/>
  <c r="CK41" i="4"/>
  <c r="CJ41" i="4"/>
  <c r="CI41" i="4"/>
  <c r="CH41" i="4"/>
  <c r="CF41" i="4"/>
  <c r="CG41" i="4" s="1"/>
  <c r="CE41" i="4"/>
  <c r="CT41" i="4" s="1"/>
  <c r="CD41" i="4"/>
  <c r="CB41" i="4"/>
  <c r="CA41" i="4"/>
  <c r="CR40" i="4"/>
  <c r="CM40" i="4"/>
  <c r="CS40" i="4" s="1"/>
  <c r="CK40" i="4"/>
  <c r="CJ40" i="4"/>
  <c r="CI40" i="4"/>
  <c r="CH40" i="4"/>
  <c r="CF40" i="4"/>
  <c r="CG40" i="4" s="1"/>
  <c r="CE40" i="4"/>
  <c r="CT40" i="4" s="1"/>
  <c r="CD40" i="4"/>
  <c r="CL40" i="4" s="1"/>
  <c r="CQ40" i="4" s="1"/>
  <c r="CN40" i="4" s="1"/>
  <c r="CB40" i="4"/>
  <c r="CA40" i="4"/>
  <c r="CR39" i="4"/>
  <c r="CM39" i="4"/>
  <c r="CS39" i="4" s="1"/>
  <c r="CK39" i="4"/>
  <c r="CJ39" i="4"/>
  <c r="CI39" i="4"/>
  <c r="CH39" i="4"/>
  <c r="CF39" i="4"/>
  <c r="CG39" i="4" s="1"/>
  <c r="CE39" i="4"/>
  <c r="CT39" i="4" s="1"/>
  <c r="CD39" i="4"/>
  <c r="CB39" i="4"/>
  <c r="CA39" i="4"/>
  <c r="CR38" i="4"/>
  <c r="CM38" i="4"/>
  <c r="CS38" i="4" s="1"/>
  <c r="CK38" i="4"/>
  <c r="CJ38" i="4"/>
  <c r="CI38" i="4"/>
  <c r="CH38" i="4"/>
  <c r="CF38" i="4"/>
  <c r="CE38" i="4"/>
  <c r="CT38" i="4" s="1"/>
  <c r="CD38" i="4"/>
  <c r="CL38" i="4" s="1"/>
  <c r="CQ38" i="4" s="1"/>
  <c r="CN38" i="4" s="1"/>
  <c r="CB38" i="4"/>
  <c r="CA38" i="4"/>
  <c r="CR37" i="4"/>
  <c r="CP37" i="4"/>
  <c r="CM37" i="4"/>
  <c r="CS37" i="4" s="1"/>
  <c r="CK37" i="4"/>
  <c r="CJ37" i="4"/>
  <c r="CI37" i="4"/>
  <c r="CH37" i="4"/>
  <c r="CF37" i="4"/>
  <c r="CE37" i="4"/>
  <c r="CT37" i="4" s="1"/>
  <c r="CD37" i="4"/>
  <c r="CB37" i="4"/>
  <c r="CL37" i="4" s="1"/>
  <c r="CQ37" i="4" s="1"/>
  <c r="CA37" i="4"/>
  <c r="CT36" i="4"/>
  <c r="CR36" i="4"/>
  <c r="CM36" i="4"/>
  <c r="CS36" i="4" s="1"/>
  <c r="CK36" i="4"/>
  <c r="CJ36" i="4"/>
  <c r="CI36" i="4"/>
  <c r="CH36" i="4"/>
  <c r="CG36" i="4"/>
  <c r="CF36" i="4"/>
  <c r="CE36" i="4"/>
  <c r="CD36" i="4"/>
  <c r="CB36" i="4"/>
  <c r="CL36" i="4" s="1"/>
  <c r="CQ36" i="4" s="1"/>
  <c r="CN36" i="4" s="1"/>
  <c r="CA36" i="4"/>
  <c r="CR35" i="4"/>
  <c r="CM35" i="4"/>
  <c r="CS35" i="4" s="1"/>
  <c r="CK35" i="4"/>
  <c r="CJ35" i="4"/>
  <c r="CI35" i="4"/>
  <c r="CH35" i="4"/>
  <c r="CF35" i="4"/>
  <c r="CG35" i="4" s="1"/>
  <c r="CE35" i="4"/>
  <c r="CT35" i="4" s="1"/>
  <c r="CD35" i="4"/>
  <c r="CB35" i="4"/>
  <c r="CA35" i="4"/>
  <c r="CR34" i="4"/>
  <c r="CM34" i="4"/>
  <c r="CS34" i="4" s="1"/>
  <c r="CK34" i="4"/>
  <c r="CJ34" i="4"/>
  <c r="CI34" i="4"/>
  <c r="CH34" i="4"/>
  <c r="CF34" i="4"/>
  <c r="CE34" i="4"/>
  <c r="CT34" i="4" s="1"/>
  <c r="CD34" i="4"/>
  <c r="CB34" i="4"/>
  <c r="CL34" i="4" s="1"/>
  <c r="CQ34" i="4" s="1"/>
  <c r="CN34" i="4" s="1"/>
  <c r="CA34" i="4"/>
  <c r="CR33" i="4"/>
  <c r="CM33" i="4"/>
  <c r="CS33" i="4" s="1"/>
  <c r="CK33" i="4"/>
  <c r="CJ33" i="4"/>
  <c r="CI33" i="4"/>
  <c r="CH33" i="4"/>
  <c r="CF33" i="4"/>
  <c r="CE33" i="4"/>
  <c r="CT33" i="4" s="1"/>
  <c r="CD33" i="4"/>
  <c r="CB33" i="4"/>
  <c r="CA33" i="4"/>
  <c r="CT32" i="4"/>
  <c r="CS32" i="4"/>
  <c r="CR32" i="4"/>
  <c r="CM32" i="4"/>
  <c r="CK32" i="4"/>
  <c r="CJ32" i="4"/>
  <c r="CI32" i="4"/>
  <c r="CH32" i="4"/>
  <c r="CF32" i="4"/>
  <c r="CG32" i="4" s="1"/>
  <c r="CE32" i="4"/>
  <c r="CD32" i="4"/>
  <c r="CL32" i="4" s="1"/>
  <c r="CQ32" i="4" s="1"/>
  <c r="CN32" i="4" s="1"/>
  <c r="CB32" i="4"/>
  <c r="CA32" i="4"/>
  <c r="CR31" i="4"/>
  <c r="CM31" i="4"/>
  <c r="CS31" i="4" s="1"/>
  <c r="CK31" i="4"/>
  <c r="CJ31" i="4"/>
  <c r="CI31" i="4"/>
  <c r="CH31" i="4"/>
  <c r="CF31" i="4"/>
  <c r="CE31" i="4"/>
  <c r="CT31" i="4" s="1"/>
  <c r="CD31" i="4"/>
  <c r="CB31" i="4"/>
  <c r="CL31" i="4" s="1"/>
  <c r="CQ31" i="4" s="1"/>
  <c r="CN31" i="4" s="1"/>
  <c r="CA31" i="4"/>
  <c r="CR30" i="4"/>
  <c r="CM30" i="4"/>
  <c r="CS30" i="4" s="1"/>
  <c r="CK30" i="4"/>
  <c r="CJ30" i="4"/>
  <c r="CI30" i="4"/>
  <c r="CH30" i="4"/>
  <c r="CF30" i="4"/>
  <c r="CE30" i="4"/>
  <c r="CT30" i="4" s="1"/>
  <c r="CD30" i="4"/>
  <c r="CB30" i="4"/>
  <c r="CA30" i="4"/>
  <c r="CR29" i="4"/>
  <c r="CM29" i="4"/>
  <c r="CS29" i="4" s="1"/>
  <c r="CK29" i="4"/>
  <c r="CJ29" i="4"/>
  <c r="CI29" i="4"/>
  <c r="CH29" i="4"/>
  <c r="CF29" i="4"/>
  <c r="CE29" i="4"/>
  <c r="CT29" i="4" s="1"/>
  <c r="CD29" i="4"/>
  <c r="CB29" i="4"/>
  <c r="CA29" i="4"/>
  <c r="CR28" i="4"/>
  <c r="CM28" i="4"/>
  <c r="CS28" i="4" s="1"/>
  <c r="CK28" i="4"/>
  <c r="CJ28" i="4"/>
  <c r="CI28" i="4"/>
  <c r="CH28" i="4"/>
  <c r="CF28" i="4"/>
  <c r="CG28" i="4" s="1"/>
  <c r="CE28" i="4"/>
  <c r="CT28" i="4" s="1"/>
  <c r="CD28" i="4"/>
  <c r="CB28" i="4"/>
  <c r="CA28" i="4"/>
  <c r="CR27" i="4"/>
  <c r="CM27" i="4"/>
  <c r="CS27" i="4" s="1"/>
  <c r="CK27" i="4"/>
  <c r="CJ27" i="4"/>
  <c r="CI27" i="4"/>
  <c r="CH27" i="4"/>
  <c r="CF27" i="4"/>
  <c r="CE27" i="4"/>
  <c r="CT27" i="4" s="1"/>
  <c r="CD27" i="4"/>
  <c r="CB27" i="4"/>
  <c r="CA27" i="4"/>
  <c r="CR26" i="4"/>
  <c r="CM26" i="4"/>
  <c r="CS26" i="4" s="1"/>
  <c r="CK26" i="4"/>
  <c r="CJ26" i="4"/>
  <c r="CI26" i="4"/>
  <c r="CH26" i="4"/>
  <c r="CF26" i="4"/>
  <c r="CE26" i="4"/>
  <c r="CT26" i="4" s="1"/>
  <c r="CD26" i="4"/>
  <c r="CB26" i="4"/>
  <c r="CL26" i="4" s="1"/>
  <c r="CQ26" i="4" s="1"/>
  <c r="CN26" i="4" s="1"/>
  <c r="CA26" i="4"/>
  <c r="CR25" i="4"/>
  <c r="CM25" i="4"/>
  <c r="CS25" i="4" s="1"/>
  <c r="CK25" i="4"/>
  <c r="CJ25" i="4"/>
  <c r="CI25" i="4"/>
  <c r="CH25" i="4"/>
  <c r="CF25" i="4"/>
  <c r="CG25" i="4" s="1"/>
  <c r="CE25" i="4"/>
  <c r="CT25" i="4" s="1"/>
  <c r="CD25" i="4"/>
  <c r="CB25" i="4"/>
  <c r="CA25" i="4"/>
  <c r="CT24" i="4"/>
  <c r="CS24" i="4"/>
  <c r="CR24" i="4"/>
  <c r="CM24" i="4"/>
  <c r="CK24" i="4"/>
  <c r="CJ24" i="4"/>
  <c r="CI24" i="4"/>
  <c r="CH24" i="4"/>
  <c r="CF24" i="4"/>
  <c r="CG24" i="4" s="1"/>
  <c r="CE24" i="4"/>
  <c r="CD24" i="4"/>
  <c r="CL24" i="4" s="1"/>
  <c r="CQ24" i="4" s="1"/>
  <c r="CN24" i="4" s="1"/>
  <c r="CB24" i="4"/>
  <c r="CA24" i="4"/>
  <c r="CR23" i="4"/>
  <c r="CM23" i="4"/>
  <c r="CS23" i="4" s="1"/>
  <c r="CK23" i="4"/>
  <c r="CJ23" i="4"/>
  <c r="CI23" i="4"/>
  <c r="CH23" i="4"/>
  <c r="CF23" i="4"/>
  <c r="CG23" i="4" s="1"/>
  <c r="CE23" i="4"/>
  <c r="CT23" i="4" s="1"/>
  <c r="CD23" i="4"/>
  <c r="CB23" i="4"/>
  <c r="CA23" i="4"/>
  <c r="CR22" i="4"/>
  <c r="CM22" i="4"/>
  <c r="CS22" i="4" s="1"/>
  <c r="CK22" i="4"/>
  <c r="CJ22" i="4"/>
  <c r="CI22" i="4"/>
  <c r="CH22" i="4"/>
  <c r="CF22" i="4"/>
  <c r="CE22" i="4"/>
  <c r="CT22" i="4" s="1"/>
  <c r="CD22" i="4"/>
  <c r="CL22" i="4" s="1"/>
  <c r="CQ22" i="4" s="1"/>
  <c r="CN22" i="4" s="1"/>
  <c r="CB22" i="4"/>
  <c r="CA22" i="4"/>
  <c r="CR21" i="4"/>
  <c r="CM21" i="4"/>
  <c r="CS21" i="4" s="1"/>
  <c r="CK21" i="4"/>
  <c r="CJ21" i="4"/>
  <c r="CI21" i="4"/>
  <c r="CH21" i="4"/>
  <c r="CG21" i="4"/>
  <c r="CF21" i="4"/>
  <c r="CE21" i="4"/>
  <c r="CT21" i="4" s="1"/>
  <c r="CD21" i="4"/>
  <c r="CB21" i="4"/>
  <c r="CL21" i="4" s="1"/>
  <c r="CQ21" i="4" s="1"/>
  <c r="CN21" i="4" s="1"/>
  <c r="CA21" i="4"/>
  <c r="CS20" i="4"/>
  <c r="CR20" i="4"/>
  <c r="CM20" i="4"/>
  <c r="CK20" i="4"/>
  <c r="CJ20" i="4"/>
  <c r="CI20" i="4"/>
  <c r="CH20" i="4"/>
  <c r="CF20" i="4"/>
  <c r="CE20" i="4"/>
  <c r="CT20" i="4" s="1"/>
  <c r="CD20" i="4"/>
  <c r="CB20" i="4"/>
  <c r="CL20" i="4" s="1"/>
  <c r="CQ20" i="4" s="1"/>
  <c r="CN20" i="4" s="1"/>
  <c r="CA20" i="4"/>
  <c r="CR19" i="4"/>
  <c r="CM19" i="4"/>
  <c r="CS19" i="4" s="1"/>
  <c r="CK19" i="4"/>
  <c r="CJ19" i="4"/>
  <c r="CI19" i="4"/>
  <c r="CH19" i="4"/>
  <c r="CF19" i="4"/>
  <c r="CG19" i="4" s="1"/>
  <c r="CE19" i="4"/>
  <c r="CT19" i="4" s="1"/>
  <c r="CD19" i="4"/>
  <c r="CB19" i="4"/>
  <c r="CA19" i="4"/>
  <c r="CR18" i="4"/>
  <c r="CM18" i="4"/>
  <c r="CS18" i="4" s="1"/>
  <c r="CK18" i="4"/>
  <c r="CJ18" i="4"/>
  <c r="CI18" i="4"/>
  <c r="CH18" i="4"/>
  <c r="CF18" i="4"/>
  <c r="CE18" i="4"/>
  <c r="CT18" i="4" s="1"/>
  <c r="CD18" i="4"/>
  <c r="CB18" i="4"/>
  <c r="CL18" i="4" s="1"/>
  <c r="CQ18" i="4" s="1"/>
  <c r="CN18" i="4" s="1"/>
  <c r="CA18" i="4"/>
  <c r="CR17" i="4"/>
  <c r="CO17" i="4"/>
  <c r="CM17" i="4"/>
  <c r="CS17" i="4" s="1"/>
  <c r="CK17" i="4"/>
  <c r="CJ17" i="4"/>
  <c r="CI17" i="4"/>
  <c r="CH17" i="4"/>
  <c r="CF17" i="4"/>
  <c r="CE17" i="4"/>
  <c r="CT17" i="4" s="1"/>
  <c r="CD17" i="4"/>
  <c r="CB17" i="4"/>
  <c r="CL17" i="4" s="1"/>
  <c r="CQ17" i="4" s="1"/>
  <c r="CN17" i="4" s="1"/>
  <c r="CA17" i="4"/>
  <c r="CR16" i="4"/>
  <c r="CM16" i="4"/>
  <c r="CS16" i="4" s="1"/>
  <c r="CK16" i="4"/>
  <c r="CJ16" i="4"/>
  <c r="CI16" i="4"/>
  <c r="CH16" i="4"/>
  <c r="CF16" i="4"/>
  <c r="CG16" i="4" s="1"/>
  <c r="CE16" i="4"/>
  <c r="CT16" i="4" s="1"/>
  <c r="CD16" i="4"/>
  <c r="CB16" i="4"/>
  <c r="CL16" i="4" s="1"/>
  <c r="CQ16" i="4" s="1"/>
  <c r="CN16" i="4" s="1"/>
  <c r="CA16" i="4"/>
  <c r="CS15" i="4"/>
  <c r="CR15" i="4"/>
  <c r="CM15" i="4"/>
  <c r="CK15" i="4"/>
  <c r="CJ15" i="4"/>
  <c r="CI15" i="4"/>
  <c r="CH15" i="4"/>
  <c r="CF15" i="4"/>
  <c r="CE15" i="4"/>
  <c r="CT15" i="4" s="1"/>
  <c r="CD15" i="4"/>
  <c r="CB15" i="4"/>
  <c r="CL15" i="4" s="1"/>
  <c r="CQ15" i="4" s="1"/>
  <c r="CN15" i="4" s="1"/>
  <c r="CA15" i="4"/>
  <c r="CR14" i="4"/>
  <c r="CM14" i="4"/>
  <c r="CS14" i="4" s="1"/>
  <c r="CK14" i="4"/>
  <c r="CJ14" i="4"/>
  <c r="CI14" i="4"/>
  <c r="CH14" i="4"/>
  <c r="CF14" i="4"/>
  <c r="CE14" i="4"/>
  <c r="CT14" i="4" s="1"/>
  <c r="CD14" i="4"/>
  <c r="CB14" i="4"/>
  <c r="CL14" i="4" s="1"/>
  <c r="CQ14" i="4" s="1"/>
  <c r="CN14" i="4" s="1"/>
  <c r="CA14" i="4"/>
  <c r="CR13" i="4"/>
  <c r="CM13" i="4"/>
  <c r="CS13" i="4" s="1"/>
  <c r="CK13" i="4"/>
  <c r="CJ13" i="4"/>
  <c r="CI13" i="4"/>
  <c r="CH13" i="4"/>
  <c r="CF13" i="4"/>
  <c r="CE13" i="4"/>
  <c r="CT13" i="4" s="1"/>
  <c r="CD13" i="4"/>
  <c r="CB13" i="4"/>
  <c r="CL13" i="4" s="1"/>
  <c r="CQ13" i="4" s="1"/>
  <c r="CN13" i="4" s="1"/>
  <c r="CA13" i="4"/>
  <c r="CS12" i="4"/>
  <c r="CR12" i="4"/>
  <c r="CM12" i="4"/>
  <c r="CK12" i="4"/>
  <c r="CJ12" i="4"/>
  <c r="CI12" i="4"/>
  <c r="CH12" i="4"/>
  <c r="CF12" i="4"/>
  <c r="CG12" i="4" s="1"/>
  <c r="CE12" i="4"/>
  <c r="CT12" i="4" s="1"/>
  <c r="CD12" i="4"/>
  <c r="CB12" i="4"/>
  <c r="CL12" i="4" s="1"/>
  <c r="CQ12" i="4" s="1"/>
  <c r="CN12" i="4" s="1"/>
  <c r="CA12" i="4"/>
  <c r="CR11" i="4"/>
  <c r="CM11" i="4"/>
  <c r="CS11" i="4" s="1"/>
  <c r="CK11" i="4"/>
  <c r="CJ11" i="4"/>
  <c r="CI11" i="4"/>
  <c r="CH11" i="4"/>
  <c r="CF11" i="4"/>
  <c r="CG11" i="4" s="1"/>
  <c r="CE11" i="4"/>
  <c r="CT11" i="4" s="1"/>
  <c r="CD11" i="4"/>
  <c r="CB11" i="4"/>
  <c r="CL11" i="4" s="1"/>
  <c r="CQ11" i="4" s="1"/>
  <c r="CN11" i="4" s="1"/>
  <c r="CA11" i="4"/>
  <c r="CR10" i="4"/>
  <c r="CM10" i="4"/>
  <c r="CS10" i="4" s="1"/>
  <c r="CK10" i="4"/>
  <c r="CJ10" i="4"/>
  <c r="CI10" i="4"/>
  <c r="CH10" i="4"/>
  <c r="CF10" i="4"/>
  <c r="CE10" i="4"/>
  <c r="CT10" i="4" s="1"/>
  <c r="CD10" i="4"/>
  <c r="CB10" i="4"/>
  <c r="CL10" i="4" s="1"/>
  <c r="CQ10" i="4" s="1"/>
  <c r="CN10" i="4" s="1"/>
  <c r="CA10" i="4"/>
  <c r="CR9" i="4"/>
  <c r="CM9" i="4"/>
  <c r="CS9" i="4" s="1"/>
  <c r="CK9" i="4"/>
  <c r="CJ9" i="4"/>
  <c r="CI9" i="4"/>
  <c r="CH9" i="4"/>
  <c r="CF9" i="4"/>
  <c r="CE9" i="4"/>
  <c r="CT9" i="4" s="1"/>
  <c r="CD9" i="4"/>
  <c r="CB9" i="4"/>
  <c r="CA9" i="4"/>
  <c r="CR8" i="4"/>
  <c r="CM8" i="4"/>
  <c r="CS8" i="4" s="1"/>
  <c r="CK8" i="4"/>
  <c r="CJ8" i="4"/>
  <c r="CI8" i="4"/>
  <c r="CH8" i="4"/>
  <c r="CF8" i="4"/>
  <c r="CG8" i="4" s="1"/>
  <c r="CE8" i="4"/>
  <c r="CT8" i="4" s="1"/>
  <c r="CD8" i="4"/>
  <c r="CB8" i="4"/>
  <c r="CA8" i="4"/>
  <c r="CT7" i="4"/>
  <c r="CS7" i="4"/>
  <c r="CR7" i="4"/>
  <c r="CM7" i="4"/>
  <c r="CK7" i="4"/>
  <c r="CJ7" i="4"/>
  <c r="CI7" i="4"/>
  <c r="CH7" i="4"/>
  <c r="CF7" i="4"/>
  <c r="CG7" i="4" s="1"/>
  <c r="CE7" i="4"/>
  <c r="CD7" i="4"/>
  <c r="CB7" i="4"/>
  <c r="CL7" i="4" s="1"/>
  <c r="CQ7" i="4" s="1"/>
  <c r="CN7" i="4" s="1"/>
  <c r="CA7" i="4"/>
  <c r="CR6" i="4"/>
  <c r="CM6" i="4"/>
  <c r="CS6" i="4" s="1"/>
  <c r="CK6" i="4"/>
  <c r="CJ6" i="4"/>
  <c r="CI6" i="4"/>
  <c r="CH6" i="4"/>
  <c r="CF6" i="4"/>
  <c r="CE6" i="4"/>
  <c r="CT6" i="4" s="1"/>
  <c r="CD6" i="4"/>
  <c r="CB6" i="4"/>
  <c r="CA6" i="4"/>
  <c r="CT5" i="4"/>
  <c r="CR5" i="4"/>
  <c r="CM5" i="4"/>
  <c r="CK5" i="4"/>
  <c r="CJ5" i="4"/>
  <c r="CI5" i="4"/>
  <c r="CH5" i="4"/>
  <c r="CF5" i="4"/>
  <c r="CE5" i="4"/>
  <c r="CD5" i="4"/>
  <c r="CB5" i="4"/>
  <c r="CA5" i="4"/>
  <c r="CR3" i="4"/>
  <c r="CR4" i="4" s="1"/>
  <c r="CQ3" i="4"/>
  <c r="CQ4" i="4" s="1"/>
  <c r="CM3" i="4"/>
  <c r="CM4" i="4" s="1"/>
  <c r="CK3" i="4"/>
  <c r="CJ3" i="4"/>
  <c r="CO3" i="4" s="1"/>
  <c r="CO4" i="4" s="1"/>
  <c r="CI3" i="4"/>
  <c r="CH3" i="4"/>
  <c r="CF3" i="4"/>
  <c r="CF4" i="4" s="1"/>
  <c r="CE3" i="4"/>
  <c r="CE4" i="4" s="1"/>
  <c r="CB3" i="4"/>
  <c r="CB4" i="4" s="1"/>
  <c r="CA3" i="4"/>
  <c r="CT4" i="3"/>
  <c r="CS4" i="3"/>
  <c r="CL4" i="3"/>
  <c r="CJ4" i="3"/>
  <c r="CH4" i="3"/>
  <c r="CG4" i="3"/>
  <c r="CD4" i="3"/>
  <c r="CC4" i="3"/>
  <c r="CR144" i="3"/>
  <c r="CM144" i="3"/>
  <c r="CS144" i="3" s="1"/>
  <c r="CK144" i="3"/>
  <c r="CJ144" i="3"/>
  <c r="CI144" i="3"/>
  <c r="CH144" i="3"/>
  <c r="CF144" i="3"/>
  <c r="CE144" i="3"/>
  <c r="CT144" i="3" s="1"/>
  <c r="CD144" i="3"/>
  <c r="CB144" i="3"/>
  <c r="CA144" i="3"/>
  <c r="CR143" i="3"/>
  <c r="CM143" i="3"/>
  <c r="CS143" i="3" s="1"/>
  <c r="CK143" i="3"/>
  <c r="CJ143" i="3"/>
  <c r="CI143" i="3"/>
  <c r="CH143" i="3"/>
  <c r="CF143" i="3"/>
  <c r="CE143" i="3"/>
  <c r="CD143" i="3"/>
  <c r="CB143" i="3"/>
  <c r="CA143" i="3"/>
  <c r="CT142" i="3"/>
  <c r="CR142" i="3"/>
  <c r="CM142" i="3"/>
  <c r="CS142" i="3" s="1"/>
  <c r="CK142" i="3"/>
  <c r="CJ142" i="3"/>
  <c r="CI142" i="3"/>
  <c r="CH142" i="3"/>
  <c r="CG142" i="3"/>
  <c r="CF142" i="3"/>
  <c r="CE142" i="3"/>
  <c r="CD142" i="3"/>
  <c r="CB142" i="3"/>
  <c r="CL142" i="3" s="1"/>
  <c r="CQ142" i="3" s="1"/>
  <c r="CN142" i="3" s="1"/>
  <c r="CA142" i="3"/>
  <c r="CR141" i="3"/>
  <c r="CM141" i="3"/>
  <c r="CS141" i="3" s="1"/>
  <c r="CK141" i="3"/>
  <c r="CJ141" i="3"/>
  <c r="CI141" i="3"/>
  <c r="CH141" i="3"/>
  <c r="CF141" i="3"/>
  <c r="CE141" i="3"/>
  <c r="CT141" i="3" s="1"/>
  <c r="CD141" i="3"/>
  <c r="CB141" i="3"/>
  <c r="CL141" i="3" s="1"/>
  <c r="CQ141" i="3" s="1"/>
  <c r="CA141" i="3"/>
  <c r="CR140" i="3"/>
  <c r="CM140" i="3"/>
  <c r="CS140" i="3" s="1"/>
  <c r="CK140" i="3"/>
  <c r="CJ140" i="3"/>
  <c r="CI140" i="3"/>
  <c r="CH140" i="3"/>
  <c r="CF140" i="3"/>
  <c r="CE140" i="3"/>
  <c r="CT140" i="3" s="1"/>
  <c r="CD140" i="3"/>
  <c r="CB140" i="3"/>
  <c r="CA140" i="3"/>
  <c r="CR139" i="3"/>
  <c r="CM139" i="3"/>
  <c r="CS139" i="3" s="1"/>
  <c r="CK139" i="3"/>
  <c r="CJ139" i="3"/>
  <c r="CI139" i="3"/>
  <c r="CH139" i="3"/>
  <c r="CF139" i="3"/>
  <c r="CE139" i="3"/>
  <c r="CD139" i="3"/>
  <c r="CL139" i="3" s="1"/>
  <c r="CQ139" i="3" s="1"/>
  <c r="CN139" i="3" s="1"/>
  <c r="CB139" i="3"/>
  <c r="CA139" i="3"/>
  <c r="CR138" i="3"/>
  <c r="CM138" i="3"/>
  <c r="CS138" i="3" s="1"/>
  <c r="CK138" i="3"/>
  <c r="CJ138" i="3"/>
  <c r="CI138" i="3"/>
  <c r="CH138" i="3"/>
  <c r="CF138" i="3"/>
  <c r="CG138" i="3" s="1"/>
  <c r="CE138" i="3"/>
  <c r="CT138" i="3" s="1"/>
  <c r="CD138" i="3"/>
  <c r="CB138" i="3"/>
  <c r="CA138" i="3"/>
  <c r="CR137" i="3"/>
  <c r="CM137" i="3"/>
  <c r="CS137" i="3" s="1"/>
  <c r="CK137" i="3"/>
  <c r="CJ137" i="3"/>
  <c r="CI137" i="3"/>
  <c r="CH137" i="3"/>
  <c r="CF137" i="3"/>
  <c r="CG137" i="3" s="1"/>
  <c r="CE137" i="3"/>
  <c r="CT137" i="3" s="1"/>
  <c r="CD137" i="3"/>
  <c r="CB137" i="3"/>
  <c r="CA137" i="3"/>
  <c r="CR136" i="3"/>
  <c r="CM136" i="3"/>
  <c r="CS136" i="3" s="1"/>
  <c r="CK136" i="3"/>
  <c r="CJ136" i="3"/>
  <c r="CI136" i="3"/>
  <c r="CH136" i="3"/>
  <c r="CF136" i="3"/>
  <c r="CG136" i="3" s="1"/>
  <c r="CE136" i="3"/>
  <c r="CT136" i="3" s="1"/>
  <c r="CD136" i="3"/>
  <c r="CL136" i="3" s="1"/>
  <c r="CQ136" i="3" s="1"/>
  <c r="CN136" i="3" s="1"/>
  <c r="CB136" i="3"/>
  <c r="CA136" i="3"/>
  <c r="CR135" i="3"/>
  <c r="CM135" i="3"/>
  <c r="CS135" i="3" s="1"/>
  <c r="CK135" i="3"/>
  <c r="CJ135" i="3"/>
  <c r="CI135" i="3"/>
  <c r="CH135" i="3"/>
  <c r="CF135" i="3"/>
  <c r="CE135" i="3"/>
  <c r="CD135" i="3"/>
  <c r="CL135" i="3" s="1"/>
  <c r="CQ135" i="3" s="1"/>
  <c r="CN135" i="3" s="1"/>
  <c r="CB135" i="3"/>
  <c r="CA135" i="3"/>
  <c r="CS134" i="3"/>
  <c r="CR134" i="3"/>
  <c r="CM134" i="3"/>
  <c r="CK134" i="3"/>
  <c r="CJ134" i="3"/>
  <c r="CI134" i="3"/>
  <c r="CH134" i="3"/>
  <c r="CF134" i="3"/>
  <c r="CE134" i="3"/>
  <c r="CT134" i="3" s="1"/>
  <c r="CD134" i="3"/>
  <c r="CB134" i="3"/>
  <c r="CL134" i="3" s="1"/>
  <c r="CQ134" i="3" s="1"/>
  <c r="CO134" i="3" s="1"/>
  <c r="CA134" i="3"/>
  <c r="CS133" i="3"/>
  <c r="CR133" i="3"/>
  <c r="CM133" i="3"/>
  <c r="CK133" i="3"/>
  <c r="CJ133" i="3"/>
  <c r="CO133" i="3" s="1"/>
  <c r="CI133" i="3"/>
  <c r="CH133" i="3"/>
  <c r="CF133" i="3"/>
  <c r="CE133" i="3"/>
  <c r="CT133" i="3" s="1"/>
  <c r="CD133" i="3"/>
  <c r="CB133" i="3"/>
  <c r="CL133" i="3" s="1"/>
  <c r="CQ133" i="3" s="1"/>
  <c r="CA133" i="3"/>
  <c r="CR132" i="3"/>
  <c r="CM132" i="3"/>
  <c r="CS132" i="3" s="1"/>
  <c r="CK132" i="3"/>
  <c r="CJ132" i="3"/>
  <c r="CI132" i="3"/>
  <c r="CH132" i="3"/>
  <c r="CF132" i="3"/>
  <c r="CE132" i="3"/>
  <c r="CT132" i="3" s="1"/>
  <c r="CD132" i="3"/>
  <c r="CB132" i="3"/>
  <c r="CA132" i="3"/>
  <c r="CR131" i="3"/>
  <c r="CM131" i="3"/>
  <c r="CS131" i="3" s="1"/>
  <c r="CK131" i="3"/>
  <c r="CJ131" i="3"/>
  <c r="CI131" i="3"/>
  <c r="CH131" i="3"/>
  <c r="CF131" i="3"/>
  <c r="CE131" i="3"/>
  <c r="CD131" i="3"/>
  <c r="CL131" i="3" s="1"/>
  <c r="CQ131" i="3" s="1"/>
  <c r="CN131" i="3" s="1"/>
  <c r="CB131" i="3"/>
  <c r="CA131" i="3"/>
  <c r="CS130" i="3"/>
  <c r="CR130" i="3"/>
  <c r="CM130" i="3"/>
  <c r="CK130" i="3"/>
  <c r="CJ130" i="3"/>
  <c r="CI130" i="3"/>
  <c r="CH130" i="3"/>
  <c r="CG130" i="3"/>
  <c r="CF130" i="3"/>
  <c r="CE130" i="3"/>
  <c r="CT130" i="3" s="1"/>
  <c r="CD130" i="3"/>
  <c r="CB130" i="3"/>
  <c r="CL130" i="3" s="1"/>
  <c r="CQ130" i="3" s="1"/>
  <c r="CN130" i="3" s="1"/>
  <c r="CA130" i="3"/>
  <c r="CS129" i="3"/>
  <c r="CR129" i="3"/>
  <c r="CO129" i="3"/>
  <c r="CM129" i="3"/>
  <c r="CK129" i="3"/>
  <c r="CJ129" i="3"/>
  <c r="CI129" i="3"/>
  <c r="CH129" i="3"/>
  <c r="CF129" i="3"/>
  <c r="CG129" i="3" s="1"/>
  <c r="CE129" i="3"/>
  <c r="CT129" i="3" s="1"/>
  <c r="CD129" i="3"/>
  <c r="CB129" i="3"/>
  <c r="CL129" i="3" s="1"/>
  <c r="CQ129" i="3" s="1"/>
  <c r="CA129" i="3"/>
  <c r="CR128" i="3"/>
  <c r="CM128" i="3"/>
  <c r="CS128" i="3" s="1"/>
  <c r="CK128" i="3"/>
  <c r="CJ128" i="3"/>
  <c r="CI128" i="3"/>
  <c r="CH128" i="3"/>
  <c r="CF128" i="3"/>
  <c r="CE128" i="3"/>
  <c r="CT128" i="3" s="1"/>
  <c r="CD128" i="3"/>
  <c r="CB128" i="3"/>
  <c r="CL128" i="3" s="1"/>
  <c r="CQ128" i="3" s="1"/>
  <c r="CN128" i="3" s="1"/>
  <c r="CA128" i="3"/>
  <c r="CR127" i="3"/>
  <c r="CM127" i="3"/>
  <c r="CS127" i="3" s="1"/>
  <c r="CK127" i="3"/>
  <c r="CJ127" i="3"/>
  <c r="CI127" i="3"/>
  <c r="CH127" i="3"/>
  <c r="CF127" i="3"/>
  <c r="CE127" i="3"/>
  <c r="CG127" i="3" s="1"/>
  <c r="CD127" i="3"/>
  <c r="CB127" i="3"/>
  <c r="CL127" i="3" s="1"/>
  <c r="CQ127" i="3" s="1"/>
  <c r="CN127" i="3" s="1"/>
  <c r="CA127" i="3"/>
  <c r="CT126" i="3"/>
  <c r="CR126" i="3"/>
  <c r="CM126" i="3"/>
  <c r="CS126" i="3" s="1"/>
  <c r="CL126" i="3"/>
  <c r="CQ126" i="3" s="1"/>
  <c r="CN126" i="3" s="1"/>
  <c r="CK126" i="3"/>
  <c r="CJ126" i="3"/>
  <c r="CI126" i="3"/>
  <c r="CH126" i="3"/>
  <c r="CF126" i="3"/>
  <c r="CG126" i="3" s="1"/>
  <c r="CE126" i="3"/>
  <c r="CD126" i="3"/>
  <c r="CB126" i="3"/>
  <c r="CA126" i="3"/>
  <c r="CR125" i="3"/>
  <c r="CM125" i="3"/>
  <c r="CS125" i="3" s="1"/>
  <c r="CK125" i="3"/>
  <c r="CJ125" i="3"/>
  <c r="CI125" i="3"/>
  <c r="CH125" i="3"/>
  <c r="CF125" i="3"/>
  <c r="CE125" i="3"/>
  <c r="CT125" i="3" s="1"/>
  <c r="CD125" i="3"/>
  <c r="CB125" i="3"/>
  <c r="CL125" i="3" s="1"/>
  <c r="CQ125" i="3" s="1"/>
  <c r="CN125" i="3" s="1"/>
  <c r="CA125" i="3"/>
  <c r="CR124" i="3"/>
  <c r="CM124" i="3"/>
  <c r="CS124" i="3" s="1"/>
  <c r="CK124" i="3"/>
  <c r="CJ124" i="3"/>
  <c r="CI124" i="3"/>
  <c r="CH124" i="3"/>
  <c r="CF124" i="3"/>
  <c r="CE124" i="3"/>
  <c r="CT124" i="3" s="1"/>
  <c r="CD124" i="3"/>
  <c r="CB124" i="3"/>
  <c r="CL124" i="3" s="1"/>
  <c r="CQ124" i="3" s="1"/>
  <c r="CN124" i="3" s="1"/>
  <c r="CA124" i="3"/>
  <c r="CR123" i="3"/>
  <c r="CM123" i="3"/>
  <c r="CS123" i="3" s="1"/>
  <c r="CK123" i="3"/>
  <c r="CJ123" i="3"/>
  <c r="CI123" i="3"/>
  <c r="CH123" i="3"/>
  <c r="CF123" i="3"/>
  <c r="CE123" i="3"/>
  <c r="CG123" i="3" s="1"/>
  <c r="CD123" i="3"/>
  <c r="CB123" i="3"/>
  <c r="CL123" i="3" s="1"/>
  <c r="CQ123" i="3" s="1"/>
  <c r="CN123" i="3" s="1"/>
  <c r="CA123" i="3"/>
  <c r="CT122" i="3"/>
  <c r="CR122" i="3"/>
  <c r="CM122" i="3"/>
  <c r="CS122" i="3" s="1"/>
  <c r="CL122" i="3"/>
  <c r="CQ122" i="3" s="1"/>
  <c r="CN122" i="3" s="1"/>
  <c r="CK122" i="3"/>
  <c r="CJ122" i="3"/>
  <c r="CI122" i="3"/>
  <c r="CH122" i="3"/>
  <c r="CF122" i="3"/>
  <c r="CG122" i="3" s="1"/>
  <c r="CE122" i="3"/>
  <c r="CD122" i="3"/>
  <c r="CB122" i="3"/>
  <c r="CA122" i="3"/>
  <c r="CR121" i="3"/>
  <c r="CM121" i="3"/>
  <c r="CS121" i="3" s="1"/>
  <c r="CK121" i="3"/>
  <c r="CJ121" i="3"/>
  <c r="CI121" i="3"/>
  <c r="CH121" i="3"/>
  <c r="CG121" i="3"/>
  <c r="CF121" i="3"/>
  <c r="CE121" i="3"/>
  <c r="CT121" i="3" s="1"/>
  <c r="CD121" i="3"/>
  <c r="CB121" i="3"/>
  <c r="CL121" i="3" s="1"/>
  <c r="CQ121" i="3" s="1"/>
  <c r="CN121" i="3" s="1"/>
  <c r="CA121" i="3"/>
  <c r="CR120" i="3"/>
  <c r="CM120" i="3"/>
  <c r="CS120" i="3" s="1"/>
  <c r="CK120" i="3"/>
  <c r="CJ120" i="3"/>
  <c r="CI120" i="3"/>
  <c r="CH120" i="3"/>
  <c r="CF120" i="3"/>
  <c r="CE120" i="3"/>
  <c r="CT120" i="3" s="1"/>
  <c r="CD120" i="3"/>
  <c r="CB120" i="3"/>
  <c r="CL120" i="3" s="1"/>
  <c r="CQ120" i="3" s="1"/>
  <c r="CN120" i="3" s="1"/>
  <c r="CA120" i="3"/>
  <c r="CR119" i="3"/>
  <c r="CM119" i="3"/>
  <c r="CS119" i="3" s="1"/>
  <c r="CK119" i="3"/>
  <c r="CJ119" i="3"/>
  <c r="CI119" i="3"/>
  <c r="CH119" i="3"/>
  <c r="CF119" i="3"/>
  <c r="CE119" i="3"/>
  <c r="CD119" i="3"/>
  <c r="CB119" i="3"/>
  <c r="CL119" i="3" s="1"/>
  <c r="CQ119" i="3" s="1"/>
  <c r="CA119" i="3"/>
  <c r="CR118" i="3"/>
  <c r="CM118" i="3"/>
  <c r="CS118" i="3" s="1"/>
  <c r="CK118" i="3"/>
  <c r="CJ118" i="3"/>
  <c r="CI118" i="3"/>
  <c r="CH118" i="3"/>
  <c r="CF118" i="3"/>
  <c r="CE118" i="3"/>
  <c r="CT118" i="3" s="1"/>
  <c r="CD118" i="3"/>
  <c r="CB118" i="3"/>
  <c r="CL118" i="3" s="1"/>
  <c r="CQ118" i="3" s="1"/>
  <c r="CA118" i="3"/>
  <c r="CS117" i="3"/>
  <c r="CR117" i="3"/>
  <c r="CO117" i="3"/>
  <c r="CM117" i="3"/>
  <c r="CK117" i="3"/>
  <c r="CJ117" i="3"/>
  <c r="CI117" i="3"/>
  <c r="CH117" i="3"/>
  <c r="CF117" i="3"/>
  <c r="CE117" i="3"/>
  <c r="CT117" i="3" s="1"/>
  <c r="CD117" i="3"/>
  <c r="CB117" i="3"/>
  <c r="CL117" i="3" s="1"/>
  <c r="CQ117" i="3" s="1"/>
  <c r="CN117" i="3" s="1"/>
  <c r="CA117" i="3"/>
  <c r="CR116" i="3"/>
  <c r="CM116" i="3"/>
  <c r="CS116" i="3" s="1"/>
  <c r="CK116" i="3"/>
  <c r="CJ116" i="3"/>
  <c r="CI116" i="3"/>
  <c r="CH116" i="3"/>
  <c r="CF116" i="3"/>
  <c r="CG116" i="3" s="1"/>
  <c r="CE116" i="3"/>
  <c r="CT116" i="3" s="1"/>
  <c r="CD116" i="3"/>
  <c r="CB116" i="3"/>
  <c r="CL116" i="3" s="1"/>
  <c r="CQ116" i="3" s="1"/>
  <c r="CA116" i="3"/>
  <c r="CT115" i="3"/>
  <c r="CS115" i="3"/>
  <c r="CR115" i="3"/>
  <c r="CM115" i="3"/>
  <c r="CK115" i="3"/>
  <c r="CJ115" i="3"/>
  <c r="CI115" i="3"/>
  <c r="CH115" i="3"/>
  <c r="CF115" i="3"/>
  <c r="CG115" i="3" s="1"/>
  <c r="CE115" i="3"/>
  <c r="CD115" i="3"/>
  <c r="CB115" i="3"/>
  <c r="CL115" i="3" s="1"/>
  <c r="CQ115" i="3" s="1"/>
  <c r="CN115" i="3" s="1"/>
  <c r="CA115" i="3"/>
  <c r="CR114" i="3"/>
  <c r="CM114" i="3"/>
  <c r="CS114" i="3" s="1"/>
  <c r="CK114" i="3"/>
  <c r="CJ114" i="3"/>
  <c r="CI114" i="3"/>
  <c r="CH114" i="3"/>
  <c r="CF114" i="3"/>
  <c r="CG114" i="3" s="1"/>
  <c r="CE114" i="3"/>
  <c r="CT114" i="3" s="1"/>
  <c r="CD114" i="3"/>
  <c r="CB114" i="3"/>
  <c r="CL114" i="3" s="1"/>
  <c r="CQ114" i="3" s="1"/>
  <c r="CA114" i="3"/>
  <c r="CS113" i="3"/>
  <c r="CR113" i="3"/>
  <c r="CM113" i="3"/>
  <c r="CK113" i="3"/>
  <c r="CJ113" i="3"/>
  <c r="CI113" i="3"/>
  <c r="CH113" i="3"/>
  <c r="CF113" i="3"/>
  <c r="CG113" i="3" s="1"/>
  <c r="CE113" i="3"/>
  <c r="CT113" i="3" s="1"/>
  <c r="CD113" i="3"/>
  <c r="CB113" i="3"/>
  <c r="CL113" i="3" s="1"/>
  <c r="CQ113" i="3" s="1"/>
  <c r="CA113" i="3"/>
  <c r="CR112" i="3"/>
  <c r="CM112" i="3"/>
  <c r="CS112" i="3" s="1"/>
  <c r="CK112" i="3"/>
  <c r="CJ112" i="3"/>
  <c r="CI112" i="3"/>
  <c r="CH112" i="3"/>
  <c r="CF112" i="3"/>
  <c r="CE112" i="3"/>
  <c r="CT112" i="3" s="1"/>
  <c r="CD112" i="3"/>
  <c r="CB112" i="3"/>
  <c r="CL112" i="3" s="1"/>
  <c r="CQ112" i="3" s="1"/>
  <c r="CN112" i="3" s="1"/>
  <c r="CA112" i="3"/>
  <c r="CS111" i="3"/>
  <c r="CR111" i="3"/>
  <c r="CM111" i="3"/>
  <c r="CK111" i="3"/>
  <c r="CJ111" i="3"/>
  <c r="CI111" i="3"/>
  <c r="CH111" i="3"/>
  <c r="CG111" i="3"/>
  <c r="CF111" i="3"/>
  <c r="CE111" i="3"/>
  <c r="CT111" i="3" s="1"/>
  <c r="CD111" i="3"/>
  <c r="CB111" i="3"/>
  <c r="CL111" i="3" s="1"/>
  <c r="CQ111" i="3" s="1"/>
  <c r="CN111" i="3" s="1"/>
  <c r="CA111" i="3"/>
  <c r="CS110" i="3"/>
  <c r="CR110" i="3"/>
  <c r="CM110" i="3"/>
  <c r="CK110" i="3"/>
  <c r="CJ110" i="3"/>
  <c r="CI110" i="3"/>
  <c r="CH110" i="3"/>
  <c r="CF110" i="3"/>
  <c r="CE110" i="3"/>
  <c r="CT110" i="3" s="1"/>
  <c r="CD110" i="3"/>
  <c r="CB110" i="3"/>
  <c r="CL110" i="3" s="1"/>
  <c r="CQ110" i="3" s="1"/>
  <c r="CA110" i="3"/>
  <c r="CS109" i="3"/>
  <c r="CR109" i="3"/>
  <c r="CO109" i="3"/>
  <c r="CM109" i="3"/>
  <c r="CK109" i="3"/>
  <c r="CJ109" i="3"/>
  <c r="CI109" i="3"/>
  <c r="CH109" i="3"/>
  <c r="CF109" i="3"/>
  <c r="CE109" i="3"/>
  <c r="CT109" i="3" s="1"/>
  <c r="CD109" i="3"/>
  <c r="CB109" i="3"/>
  <c r="CL109" i="3" s="1"/>
  <c r="CQ109" i="3" s="1"/>
  <c r="CN109" i="3" s="1"/>
  <c r="CA109" i="3"/>
  <c r="CR108" i="3"/>
  <c r="CM108" i="3"/>
  <c r="CS108" i="3" s="1"/>
  <c r="CK108" i="3"/>
  <c r="CJ108" i="3"/>
  <c r="CI108" i="3"/>
  <c r="CH108" i="3"/>
  <c r="CF108" i="3"/>
  <c r="CE108" i="3"/>
  <c r="CT108" i="3" s="1"/>
  <c r="CD108" i="3"/>
  <c r="CB108" i="3"/>
  <c r="CL108" i="3" s="1"/>
  <c r="CQ108" i="3" s="1"/>
  <c r="CN108" i="3" s="1"/>
  <c r="CA108" i="3"/>
  <c r="CS107" i="3"/>
  <c r="CR107" i="3"/>
  <c r="CM107" i="3"/>
  <c r="CK107" i="3"/>
  <c r="CJ107" i="3"/>
  <c r="CI107" i="3"/>
  <c r="CH107" i="3"/>
  <c r="CG107" i="3"/>
  <c r="CF107" i="3"/>
  <c r="CE107" i="3"/>
  <c r="CT107" i="3" s="1"/>
  <c r="CD107" i="3"/>
  <c r="CB107" i="3"/>
  <c r="CL107" i="3" s="1"/>
  <c r="CQ107" i="3" s="1"/>
  <c r="CN107" i="3" s="1"/>
  <c r="CA107" i="3"/>
  <c r="CS106" i="3"/>
  <c r="CR106" i="3"/>
  <c r="CO106" i="3"/>
  <c r="CM106" i="3"/>
  <c r="CK106" i="3"/>
  <c r="CJ106" i="3"/>
  <c r="CI106" i="3"/>
  <c r="CH106" i="3"/>
  <c r="CF106" i="3"/>
  <c r="CG106" i="3" s="1"/>
  <c r="CE106" i="3"/>
  <c r="CT106" i="3" s="1"/>
  <c r="CD106" i="3"/>
  <c r="CB106" i="3"/>
  <c r="CL106" i="3" s="1"/>
  <c r="CQ106" i="3" s="1"/>
  <c r="CA106" i="3"/>
  <c r="CR105" i="3"/>
  <c r="CM105" i="3"/>
  <c r="CS105" i="3" s="1"/>
  <c r="CK105" i="3"/>
  <c r="CJ105" i="3"/>
  <c r="CI105" i="3"/>
  <c r="CH105" i="3"/>
  <c r="CF105" i="3"/>
  <c r="CE105" i="3"/>
  <c r="CT105" i="3" s="1"/>
  <c r="CD105" i="3"/>
  <c r="CB105" i="3"/>
  <c r="CL105" i="3" s="1"/>
  <c r="CQ105" i="3" s="1"/>
  <c r="CN105" i="3" s="1"/>
  <c r="CA105" i="3"/>
  <c r="CR104" i="3"/>
  <c r="CM104" i="3"/>
  <c r="CS104" i="3" s="1"/>
  <c r="CK104" i="3"/>
  <c r="CJ104" i="3"/>
  <c r="CI104" i="3"/>
  <c r="CH104" i="3"/>
  <c r="CF104" i="3"/>
  <c r="CE104" i="3"/>
  <c r="CD104" i="3"/>
  <c r="CB104" i="3"/>
  <c r="CL104" i="3" s="1"/>
  <c r="CQ104" i="3" s="1"/>
  <c r="CA104" i="3"/>
  <c r="CR103" i="3"/>
  <c r="CM103" i="3"/>
  <c r="CS103" i="3" s="1"/>
  <c r="CK103" i="3"/>
  <c r="CJ103" i="3"/>
  <c r="CI103" i="3"/>
  <c r="CH103" i="3"/>
  <c r="CF103" i="3"/>
  <c r="CE103" i="3"/>
  <c r="CT103" i="3" s="1"/>
  <c r="CD103" i="3"/>
  <c r="CB103" i="3"/>
  <c r="CL103" i="3" s="1"/>
  <c r="CQ103" i="3" s="1"/>
  <c r="CN103" i="3" s="1"/>
  <c r="CA103" i="3"/>
  <c r="CS102" i="3"/>
  <c r="CR102" i="3"/>
  <c r="CM102" i="3"/>
  <c r="CK102" i="3"/>
  <c r="CJ102" i="3"/>
  <c r="CI102" i="3"/>
  <c r="CH102" i="3"/>
  <c r="CF102" i="3"/>
  <c r="CG102" i="3" s="1"/>
  <c r="CE102" i="3"/>
  <c r="CT102" i="3" s="1"/>
  <c r="CD102" i="3"/>
  <c r="CB102" i="3"/>
  <c r="CL102" i="3" s="1"/>
  <c r="CQ102" i="3" s="1"/>
  <c r="CN102" i="3" s="1"/>
  <c r="CA102" i="3"/>
  <c r="CR101" i="3"/>
  <c r="CM101" i="3"/>
  <c r="CS101" i="3" s="1"/>
  <c r="CK101" i="3"/>
  <c r="CJ101" i="3"/>
  <c r="CI101" i="3"/>
  <c r="CH101" i="3"/>
  <c r="CF101" i="3"/>
  <c r="CE101" i="3"/>
  <c r="CT101" i="3" s="1"/>
  <c r="CD101" i="3"/>
  <c r="CB101" i="3"/>
  <c r="CL101" i="3" s="1"/>
  <c r="CQ101" i="3" s="1"/>
  <c r="CN101" i="3" s="1"/>
  <c r="CA101" i="3"/>
  <c r="CR100" i="3"/>
  <c r="CM100" i="3"/>
  <c r="CS100" i="3" s="1"/>
  <c r="CK100" i="3"/>
  <c r="CJ100" i="3"/>
  <c r="CI100" i="3"/>
  <c r="CH100" i="3"/>
  <c r="CF100" i="3"/>
  <c r="CE100" i="3"/>
  <c r="CG100" i="3" s="1"/>
  <c r="CD100" i="3"/>
  <c r="CB100" i="3"/>
  <c r="CL100" i="3" s="1"/>
  <c r="CQ100" i="3" s="1"/>
  <c r="CA100" i="3"/>
  <c r="CT99" i="3"/>
  <c r="CR99" i="3"/>
  <c r="CM99" i="3"/>
  <c r="CS99" i="3" s="1"/>
  <c r="CK99" i="3"/>
  <c r="CJ99" i="3"/>
  <c r="CI99" i="3"/>
  <c r="CH99" i="3"/>
  <c r="CG99" i="3"/>
  <c r="CF99" i="3"/>
  <c r="CE99" i="3"/>
  <c r="CD99" i="3"/>
  <c r="CB99" i="3"/>
  <c r="CL99" i="3" s="1"/>
  <c r="CQ99" i="3" s="1"/>
  <c r="CN99" i="3" s="1"/>
  <c r="CA99" i="3"/>
  <c r="CS98" i="3"/>
  <c r="CR98" i="3"/>
  <c r="CO98" i="3"/>
  <c r="CM98" i="3"/>
  <c r="CK98" i="3"/>
  <c r="CJ98" i="3"/>
  <c r="CI98" i="3"/>
  <c r="CH98" i="3"/>
  <c r="CF98" i="3"/>
  <c r="CG98" i="3" s="1"/>
  <c r="CE98" i="3"/>
  <c r="CT98" i="3" s="1"/>
  <c r="CD98" i="3"/>
  <c r="CB98" i="3"/>
  <c r="CL98" i="3" s="1"/>
  <c r="CQ98" i="3" s="1"/>
  <c r="CA98" i="3"/>
  <c r="CR97" i="3"/>
  <c r="CM97" i="3"/>
  <c r="CS97" i="3" s="1"/>
  <c r="CK97" i="3"/>
  <c r="CJ97" i="3"/>
  <c r="CI97" i="3"/>
  <c r="CH97" i="3"/>
  <c r="CF97" i="3"/>
  <c r="CE97" i="3"/>
  <c r="CT97" i="3" s="1"/>
  <c r="CD97" i="3"/>
  <c r="CL97" i="3" s="1"/>
  <c r="CQ97" i="3" s="1"/>
  <c r="CN97" i="3" s="1"/>
  <c r="CB97" i="3"/>
  <c r="CA97" i="3"/>
  <c r="CR96" i="3"/>
  <c r="CM96" i="3"/>
  <c r="CS96" i="3" s="1"/>
  <c r="CK96" i="3"/>
  <c r="CJ96" i="3"/>
  <c r="CI96" i="3"/>
  <c r="CH96" i="3"/>
  <c r="CF96" i="3"/>
  <c r="CE96" i="3"/>
  <c r="CD96" i="3"/>
  <c r="CL96" i="3" s="1"/>
  <c r="CQ96" i="3" s="1"/>
  <c r="CN96" i="3" s="1"/>
  <c r="CB96" i="3"/>
  <c r="CA96" i="3"/>
  <c r="CT95" i="3"/>
  <c r="CS95" i="3"/>
  <c r="CR95" i="3"/>
  <c r="CM95" i="3"/>
  <c r="CK95" i="3"/>
  <c r="CJ95" i="3"/>
  <c r="CI95" i="3"/>
  <c r="CH95" i="3"/>
  <c r="CF95" i="3"/>
  <c r="CG95" i="3" s="1"/>
  <c r="CE95" i="3"/>
  <c r="CD95" i="3"/>
  <c r="CB95" i="3"/>
  <c r="CA95" i="3"/>
  <c r="CR94" i="3"/>
  <c r="CM94" i="3"/>
  <c r="CS94" i="3" s="1"/>
  <c r="CK94" i="3"/>
  <c r="CJ94" i="3"/>
  <c r="CI94" i="3"/>
  <c r="CH94" i="3"/>
  <c r="CF94" i="3"/>
  <c r="CG94" i="3" s="1"/>
  <c r="CE94" i="3"/>
  <c r="CT94" i="3" s="1"/>
  <c r="CD94" i="3"/>
  <c r="CB94" i="3"/>
  <c r="CA94" i="3"/>
  <c r="CR93" i="3"/>
  <c r="CM93" i="3"/>
  <c r="CS93" i="3" s="1"/>
  <c r="CK93" i="3"/>
  <c r="CJ93" i="3"/>
  <c r="CI93" i="3"/>
  <c r="CH93" i="3"/>
  <c r="CF93" i="3"/>
  <c r="CG93" i="3" s="1"/>
  <c r="CE93" i="3"/>
  <c r="CT93" i="3" s="1"/>
  <c r="CD93" i="3"/>
  <c r="CL93" i="3" s="1"/>
  <c r="CQ93" i="3" s="1"/>
  <c r="CN93" i="3" s="1"/>
  <c r="CB93" i="3"/>
  <c r="CA93" i="3"/>
  <c r="CR92" i="3"/>
  <c r="CM92" i="3"/>
  <c r="CS92" i="3" s="1"/>
  <c r="CK92" i="3"/>
  <c r="CJ92" i="3"/>
  <c r="CI92" i="3"/>
  <c r="CH92" i="3"/>
  <c r="CF92" i="3"/>
  <c r="CE92" i="3"/>
  <c r="CD92" i="3"/>
  <c r="CL92" i="3" s="1"/>
  <c r="CQ92" i="3" s="1"/>
  <c r="CN92" i="3" s="1"/>
  <c r="CB92" i="3"/>
  <c r="CA92" i="3"/>
  <c r="CR91" i="3"/>
  <c r="CM91" i="3"/>
  <c r="CS91" i="3" s="1"/>
  <c r="CK91" i="3"/>
  <c r="CJ91" i="3"/>
  <c r="CI91" i="3"/>
  <c r="CH91" i="3"/>
  <c r="CF91" i="3"/>
  <c r="CG91" i="3" s="1"/>
  <c r="CE91" i="3"/>
  <c r="CT91" i="3" s="1"/>
  <c r="CD91" i="3"/>
  <c r="CB91" i="3"/>
  <c r="CA91" i="3"/>
  <c r="CR90" i="3"/>
  <c r="CM90" i="3"/>
  <c r="CS90" i="3" s="1"/>
  <c r="CK90" i="3"/>
  <c r="CJ90" i="3"/>
  <c r="CI90" i="3"/>
  <c r="CH90" i="3"/>
  <c r="CF90" i="3"/>
  <c r="CE90" i="3"/>
  <c r="CT90" i="3" s="1"/>
  <c r="CD90" i="3"/>
  <c r="CB90" i="3"/>
  <c r="CL90" i="3" s="1"/>
  <c r="CQ90" i="3" s="1"/>
  <c r="CA90" i="3"/>
  <c r="CR89" i="3"/>
  <c r="CM89" i="3"/>
  <c r="CS89" i="3" s="1"/>
  <c r="CK89" i="3"/>
  <c r="CJ89" i="3"/>
  <c r="CI89" i="3"/>
  <c r="CH89" i="3"/>
  <c r="CF89" i="3"/>
  <c r="CG89" i="3" s="1"/>
  <c r="CE89" i="3"/>
  <c r="CT89" i="3" s="1"/>
  <c r="CD89" i="3"/>
  <c r="CB89" i="3"/>
  <c r="CL89" i="3" s="1"/>
  <c r="CQ89" i="3" s="1"/>
  <c r="CN89" i="3" s="1"/>
  <c r="CA89" i="3"/>
  <c r="CR88" i="3"/>
  <c r="CM88" i="3"/>
  <c r="CS88" i="3" s="1"/>
  <c r="CK88" i="3"/>
  <c r="CJ88" i="3"/>
  <c r="CI88" i="3"/>
  <c r="CH88" i="3"/>
  <c r="CF88" i="3"/>
  <c r="CE88" i="3"/>
  <c r="CD88" i="3"/>
  <c r="CB88" i="3"/>
  <c r="CL88" i="3" s="1"/>
  <c r="CQ88" i="3" s="1"/>
  <c r="CA88" i="3"/>
  <c r="CR87" i="3"/>
  <c r="CM87" i="3"/>
  <c r="CS87" i="3" s="1"/>
  <c r="CK87" i="3"/>
  <c r="CJ87" i="3"/>
  <c r="CI87" i="3"/>
  <c r="CH87" i="3"/>
  <c r="CG87" i="3"/>
  <c r="CF87" i="3"/>
  <c r="CE87" i="3"/>
  <c r="CT87" i="3" s="1"/>
  <c r="CD87" i="3"/>
  <c r="CB87" i="3"/>
  <c r="CL87" i="3" s="1"/>
  <c r="CQ87" i="3" s="1"/>
  <c r="CA87" i="3"/>
  <c r="CR86" i="3"/>
  <c r="CM86" i="3"/>
  <c r="CS86" i="3" s="1"/>
  <c r="CK86" i="3"/>
  <c r="CJ86" i="3"/>
  <c r="CI86" i="3"/>
  <c r="CH86" i="3"/>
  <c r="CF86" i="3"/>
  <c r="CG86" i="3" s="1"/>
  <c r="CE86" i="3"/>
  <c r="CT86" i="3" s="1"/>
  <c r="CD86" i="3"/>
  <c r="CB86" i="3"/>
  <c r="CL86" i="3" s="1"/>
  <c r="CQ86" i="3" s="1"/>
  <c r="CA86" i="3"/>
  <c r="CR85" i="3"/>
  <c r="CM85" i="3"/>
  <c r="CS85" i="3" s="1"/>
  <c r="CK85" i="3"/>
  <c r="CJ85" i="3"/>
  <c r="CI85" i="3"/>
  <c r="CH85" i="3"/>
  <c r="CF85" i="3"/>
  <c r="CE85" i="3"/>
  <c r="CT85" i="3" s="1"/>
  <c r="CD85" i="3"/>
  <c r="CB85" i="3"/>
  <c r="CL85" i="3" s="1"/>
  <c r="CQ85" i="3" s="1"/>
  <c r="CA85" i="3"/>
  <c r="CT84" i="3"/>
  <c r="CR84" i="3"/>
  <c r="CM84" i="3"/>
  <c r="CS84" i="3" s="1"/>
  <c r="CL84" i="3"/>
  <c r="CQ84" i="3" s="1"/>
  <c r="CN84" i="3" s="1"/>
  <c r="CK84" i="3"/>
  <c r="CJ84" i="3"/>
  <c r="CI84" i="3"/>
  <c r="CH84" i="3"/>
  <c r="CF84" i="3"/>
  <c r="CG84" i="3" s="1"/>
  <c r="CE84" i="3"/>
  <c r="CD84" i="3"/>
  <c r="CB84" i="3"/>
  <c r="CA84" i="3"/>
  <c r="CS83" i="3"/>
  <c r="CR83" i="3"/>
  <c r="CM83" i="3"/>
  <c r="CK83" i="3"/>
  <c r="CJ83" i="3"/>
  <c r="CI83" i="3"/>
  <c r="CH83" i="3"/>
  <c r="CF83" i="3"/>
  <c r="CG83" i="3" s="1"/>
  <c r="CE83" i="3"/>
  <c r="CT83" i="3" s="1"/>
  <c r="CD83" i="3"/>
  <c r="CB83" i="3"/>
  <c r="CL83" i="3" s="1"/>
  <c r="CQ83" i="3" s="1"/>
  <c r="CA83" i="3"/>
  <c r="CR82" i="3"/>
  <c r="CM82" i="3"/>
  <c r="CS82" i="3" s="1"/>
  <c r="CK82" i="3"/>
  <c r="CJ82" i="3"/>
  <c r="CI82" i="3"/>
  <c r="CH82" i="3"/>
  <c r="CF82" i="3"/>
  <c r="CE82" i="3"/>
  <c r="CT82" i="3" s="1"/>
  <c r="CD82" i="3"/>
  <c r="CB82" i="3"/>
  <c r="CL82" i="3" s="1"/>
  <c r="CQ82" i="3" s="1"/>
  <c r="CN82" i="3" s="1"/>
  <c r="CA82" i="3"/>
  <c r="CR81" i="3"/>
  <c r="CM81" i="3"/>
  <c r="CS81" i="3" s="1"/>
  <c r="CK81" i="3"/>
  <c r="CJ81" i="3"/>
  <c r="CI81" i="3"/>
  <c r="CH81" i="3"/>
  <c r="CF81" i="3"/>
  <c r="CE81" i="3"/>
  <c r="CT81" i="3" s="1"/>
  <c r="CD81" i="3"/>
  <c r="CB81" i="3"/>
  <c r="CL81" i="3" s="1"/>
  <c r="CQ81" i="3" s="1"/>
  <c r="CA81" i="3"/>
  <c r="CR80" i="3"/>
  <c r="CM80" i="3"/>
  <c r="CS80" i="3" s="1"/>
  <c r="CK80" i="3"/>
  <c r="CJ80" i="3"/>
  <c r="CI80" i="3"/>
  <c r="CH80" i="3"/>
  <c r="CF80" i="3"/>
  <c r="CG80" i="3" s="1"/>
  <c r="CE80" i="3"/>
  <c r="CT80" i="3" s="1"/>
  <c r="CD80" i="3"/>
  <c r="CB80" i="3"/>
  <c r="CL80" i="3" s="1"/>
  <c r="CQ80" i="3" s="1"/>
  <c r="CN80" i="3" s="1"/>
  <c r="CA80" i="3"/>
  <c r="CS79" i="3"/>
  <c r="CR79" i="3"/>
  <c r="CM79" i="3"/>
  <c r="CK79" i="3"/>
  <c r="CJ79" i="3"/>
  <c r="CI79" i="3"/>
  <c r="CH79" i="3"/>
  <c r="CF79" i="3"/>
  <c r="CG79" i="3" s="1"/>
  <c r="CE79" i="3"/>
  <c r="CT79" i="3" s="1"/>
  <c r="CD79" i="3"/>
  <c r="CB79" i="3"/>
  <c r="CL79" i="3" s="1"/>
  <c r="CQ79" i="3" s="1"/>
  <c r="CN79" i="3" s="1"/>
  <c r="CA79" i="3"/>
  <c r="CR78" i="3"/>
  <c r="CO78" i="3"/>
  <c r="CM78" i="3"/>
  <c r="CS78" i="3" s="1"/>
  <c r="CK78" i="3"/>
  <c r="CJ78" i="3"/>
  <c r="CI78" i="3"/>
  <c r="CH78" i="3"/>
  <c r="CF78" i="3"/>
  <c r="CE78" i="3"/>
  <c r="CT78" i="3" s="1"/>
  <c r="CD78" i="3"/>
  <c r="CB78" i="3"/>
  <c r="CL78" i="3" s="1"/>
  <c r="CQ78" i="3" s="1"/>
  <c r="CA78" i="3"/>
  <c r="CR77" i="3"/>
  <c r="CM77" i="3"/>
  <c r="CS77" i="3" s="1"/>
  <c r="CK77" i="3"/>
  <c r="CJ77" i="3"/>
  <c r="CI77" i="3"/>
  <c r="CH77" i="3"/>
  <c r="CF77" i="3"/>
  <c r="CG77" i="3" s="1"/>
  <c r="CE77" i="3"/>
  <c r="CT77" i="3" s="1"/>
  <c r="CD77" i="3"/>
  <c r="CL77" i="3" s="1"/>
  <c r="CQ77" i="3" s="1"/>
  <c r="CN77" i="3" s="1"/>
  <c r="CB77" i="3"/>
  <c r="CA77" i="3"/>
  <c r="CS76" i="3"/>
  <c r="CR76" i="3"/>
  <c r="CM76" i="3"/>
  <c r="CK76" i="3"/>
  <c r="CJ76" i="3"/>
  <c r="CI76" i="3"/>
  <c r="CH76" i="3"/>
  <c r="CF76" i="3"/>
  <c r="CE76" i="3"/>
  <c r="CT76" i="3" s="1"/>
  <c r="CD76" i="3"/>
  <c r="CB76" i="3"/>
  <c r="CA76" i="3"/>
  <c r="CT75" i="3"/>
  <c r="CR75" i="3"/>
  <c r="CM75" i="3"/>
  <c r="CS75" i="3" s="1"/>
  <c r="CK75" i="3"/>
  <c r="CJ75" i="3"/>
  <c r="CI75" i="3"/>
  <c r="CH75" i="3"/>
  <c r="CF75" i="3"/>
  <c r="CG75" i="3" s="1"/>
  <c r="CE75" i="3"/>
  <c r="CD75" i="3"/>
  <c r="CL75" i="3" s="1"/>
  <c r="CQ75" i="3" s="1"/>
  <c r="CB75" i="3"/>
  <c r="CA75" i="3"/>
  <c r="CS74" i="3"/>
  <c r="CR74" i="3"/>
  <c r="CM74" i="3"/>
  <c r="CK74" i="3"/>
  <c r="CJ74" i="3"/>
  <c r="CI74" i="3"/>
  <c r="CH74" i="3"/>
  <c r="CF74" i="3"/>
  <c r="CG74" i="3" s="1"/>
  <c r="CE74" i="3"/>
  <c r="CT74" i="3" s="1"/>
  <c r="CD74" i="3"/>
  <c r="CB74" i="3"/>
  <c r="CA74" i="3"/>
  <c r="CR73" i="3"/>
  <c r="CM73" i="3"/>
  <c r="CS73" i="3" s="1"/>
  <c r="CK73" i="3"/>
  <c r="CJ73" i="3"/>
  <c r="CI73" i="3"/>
  <c r="CH73" i="3"/>
  <c r="CF73" i="3"/>
  <c r="CE73" i="3"/>
  <c r="CT73" i="3" s="1"/>
  <c r="CD73" i="3"/>
  <c r="CL73" i="3" s="1"/>
  <c r="CQ73" i="3" s="1"/>
  <c r="CN73" i="3" s="1"/>
  <c r="CB73" i="3"/>
  <c r="CA73" i="3"/>
  <c r="CT72" i="3"/>
  <c r="CR72" i="3"/>
  <c r="CM72" i="3"/>
  <c r="CS72" i="3" s="1"/>
  <c r="CK72" i="3"/>
  <c r="CJ72" i="3"/>
  <c r="CI72" i="3"/>
  <c r="CH72" i="3"/>
  <c r="CF72" i="3"/>
  <c r="CG72" i="3" s="1"/>
  <c r="CE72" i="3"/>
  <c r="CD72" i="3"/>
  <c r="CB72" i="3"/>
  <c r="CA72" i="3"/>
  <c r="CS71" i="3"/>
  <c r="CR71" i="3"/>
  <c r="CM71" i="3"/>
  <c r="CK71" i="3"/>
  <c r="CJ71" i="3"/>
  <c r="CI71" i="3"/>
  <c r="CH71" i="3"/>
  <c r="CF71" i="3"/>
  <c r="CE71" i="3"/>
  <c r="CT71" i="3" s="1"/>
  <c r="CD71" i="3"/>
  <c r="CB71" i="3"/>
  <c r="CA71" i="3"/>
  <c r="CR70" i="3"/>
  <c r="CM70" i="3"/>
  <c r="CS70" i="3" s="1"/>
  <c r="CK70" i="3"/>
  <c r="CJ70" i="3"/>
  <c r="CI70" i="3"/>
  <c r="CH70" i="3"/>
  <c r="CF70" i="3"/>
  <c r="CE70" i="3"/>
  <c r="CT70" i="3" s="1"/>
  <c r="CD70" i="3"/>
  <c r="CB70" i="3"/>
  <c r="CL70" i="3" s="1"/>
  <c r="CQ70" i="3" s="1"/>
  <c r="CA70" i="3"/>
  <c r="CR69" i="3"/>
  <c r="CM69" i="3"/>
  <c r="CS69" i="3" s="1"/>
  <c r="CK69" i="3"/>
  <c r="CJ69" i="3"/>
  <c r="CI69" i="3"/>
  <c r="CH69" i="3"/>
  <c r="CF69" i="3"/>
  <c r="CE69" i="3"/>
  <c r="CT69" i="3" s="1"/>
  <c r="CD69" i="3"/>
  <c r="CB69" i="3"/>
  <c r="CA69" i="3"/>
  <c r="CT68" i="3"/>
  <c r="CR68" i="3"/>
  <c r="CM68" i="3"/>
  <c r="CS68" i="3" s="1"/>
  <c r="CK68" i="3"/>
  <c r="CJ68" i="3"/>
  <c r="CI68" i="3"/>
  <c r="CH68" i="3"/>
  <c r="CG68" i="3"/>
  <c r="CF68" i="3"/>
  <c r="CE68" i="3"/>
  <c r="CD68" i="3"/>
  <c r="CB68" i="3"/>
  <c r="CA68" i="3"/>
  <c r="CT67" i="3"/>
  <c r="CR67" i="3"/>
  <c r="CM67" i="3"/>
  <c r="CS67" i="3" s="1"/>
  <c r="CK67" i="3"/>
  <c r="CJ67" i="3"/>
  <c r="CI67" i="3"/>
  <c r="CH67" i="3"/>
  <c r="CF67" i="3"/>
  <c r="CG67" i="3" s="1"/>
  <c r="CE67" i="3"/>
  <c r="CD67" i="3"/>
  <c r="CL67" i="3" s="1"/>
  <c r="CQ67" i="3" s="1"/>
  <c r="CB67" i="3"/>
  <c r="CA67" i="3"/>
  <c r="CR66" i="3"/>
  <c r="CM66" i="3"/>
  <c r="CS66" i="3" s="1"/>
  <c r="CK66" i="3"/>
  <c r="CJ66" i="3"/>
  <c r="CI66" i="3"/>
  <c r="CH66" i="3"/>
  <c r="CF66" i="3"/>
  <c r="CE66" i="3"/>
  <c r="CT66" i="3" s="1"/>
  <c r="CD66" i="3"/>
  <c r="CB66" i="3"/>
  <c r="CL66" i="3" s="1"/>
  <c r="CQ66" i="3" s="1"/>
  <c r="CN66" i="3" s="1"/>
  <c r="CA66" i="3"/>
  <c r="CR65" i="3"/>
  <c r="CM65" i="3"/>
  <c r="CS65" i="3" s="1"/>
  <c r="CK65" i="3"/>
  <c r="CJ65" i="3"/>
  <c r="CI65" i="3"/>
  <c r="CH65" i="3"/>
  <c r="CF65" i="3"/>
  <c r="CE65" i="3"/>
  <c r="CT65" i="3" s="1"/>
  <c r="CD65" i="3"/>
  <c r="CB65" i="3"/>
  <c r="CA65" i="3"/>
  <c r="CR64" i="3"/>
  <c r="CM64" i="3"/>
  <c r="CS64" i="3" s="1"/>
  <c r="CK64" i="3"/>
  <c r="CJ64" i="3"/>
  <c r="CI64" i="3"/>
  <c r="CH64" i="3"/>
  <c r="CF64" i="3"/>
  <c r="CE64" i="3"/>
  <c r="CD64" i="3"/>
  <c r="CB64" i="3"/>
  <c r="CA64" i="3"/>
  <c r="CT63" i="3"/>
  <c r="CR63" i="3"/>
  <c r="CM63" i="3"/>
  <c r="CS63" i="3" s="1"/>
  <c r="CK63" i="3"/>
  <c r="CJ63" i="3"/>
  <c r="CI63" i="3"/>
  <c r="CH63" i="3"/>
  <c r="CF63" i="3"/>
  <c r="CE63" i="3"/>
  <c r="CD63" i="3"/>
  <c r="CB63" i="3"/>
  <c r="CA63" i="3"/>
  <c r="CR62" i="3"/>
  <c r="CM62" i="3"/>
  <c r="CS62" i="3" s="1"/>
  <c r="CK62" i="3"/>
  <c r="CJ62" i="3"/>
  <c r="CI62" i="3"/>
  <c r="CH62" i="3"/>
  <c r="CF62" i="3"/>
  <c r="CE62" i="3"/>
  <c r="CT62" i="3" s="1"/>
  <c r="CD62" i="3"/>
  <c r="CB62" i="3"/>
  <c r="CL62" i="3" s="1"/>
  <c r="CQ62" i="3" s="1"/>
  <c r="CA62" i="3"/>
  <c r="CR61" i="3"/>
  <c r="CM61" i="3"/>
  <c r="CS61" i="3" s="1"/>
  <c r="CK61" i="3"/>
  <c r="CJ61" i="3"/>
  <c r="CI61" i="3"/>
  <c r="CH61" i="3"/>
  <c r="CF61" i="3"/>
  <c r="CE61" i="3"/>
  <c r="CT61" i="3" s="1"/>
  <c r="CD61" i="3"/>
  <c r="CB61" i="3"/>
  <c r="CA61" i="3"/>
  <c r="CR60" i="3"/>
  <c r="CM60" i="3"/>
  <c r="CS60" i="3" s="1"/>
  <c r="CK60" i="3"/>
  <c r="CJ60" i="3"/>
  <c r="CI60" i="3"/>
  <c r="CH60" i="3"/>
  <c r="CG60" i="3"/>
  <c r="CF60" i="3"/>
  <c r="CE60" i="3"/>
  <c r="CT60" i="3" s="1"/>
  <c r="CD60" i="3"/>
  <c r="CB60" i="3"/>
  <c r="CA60" i="3"/>
  <c r="CR59" i="3"/>
  <c r="CM59" i="3"/>
  <c r="CS59" i="3" s="1"/>
  <c r="CK59" i="3"/>
  <c r="CJ59" i="3"/>
  <c r="CI59" i="3"/>
  <c r="CH59" i="3"/>
  <c r="CF59" i="3"/>
  <c r="CE59" i="3"/>
  <c r="CT59" i="3" s="1"/>
  <c r="CD59" i="3"/>
  <c r="CB59" i="3"/>
  <c r="CA59" i="3"/>
  <c r="CR58" i="3"/>
  <c r="CM58" i="3"/>
  <c r="CS58" i="3" s="1"/>
  <c r="CK58" i="3"/>
  <c r="CJ58" i="3"/>
  <c r="CI58" i="3"/>
  <c r="CH58" i="3"/>
  <c r="CF58" i="3"/>
  <c r="CG58" i="3" s="1"/>
  <c r="CE58" i="3"/>
  <c r="CT58" i="3" s="1"/>
  <c r="CD58" i="3"/>
  <c r="CB58" i="3"/>
  <c r="CA58" i="3"/>
  <c r="CR57" i="3"/>
  <c r="CM57" i="3"/>
  <c r="CS57" i="3" s="1"/>
  <c r="CK57" i="3"/>
  <c r="CJ57" i="3"/>
  <c r="CI57" i="3"/>
  <c r="CH57" i="3"/>
  <c r="CF57" i="3"/>
  <c r="CG57" i="3" s="1"/>
  <c r="CE57" i="3"/>
  <c r="CT57" i="3" s="1"/>
  <c r="CD57" i="3"/>
  <c r="CL57" i="3" s="1"/>
  <c r="CQ57" i="3" s="1"/>
  <c r="CN57" i="3" s="1"/>
  <c r="CB57" i="3"/>
  <c r="CA57" i="3"/>
  <c r="CT56" i="3"/>
  <c r="CR56" i="3"/>
  <c r="CM56" i="3"/>
  <c r="CS56" i="3" s="1"/>
  <c r="CK56" i="3"/>
  <c r="CJ56" i="3"/>
  <c r="CI56" i="3"/>
  <c r="CH56" i="3"/>
  <c r="CF56" i="3"/>
  <c r="CG56" i="3" s="1"/>
  <c r="CE56" i="3"/>
  <c r="CD56" i="3"/>
  <c r="CL56" i="3" s="1"/>
  <c r="CQ56" i="3" s="1"/>
  <c r="CN56" i="3" s="1"/>
  <c r="CB56" i="3"/>
  <c r="CA56" i="3"/>
  <c r="CR55" i="3"/>
  <c r="CM55" i="3"/>
  <c r="CS55" i="3" s="1"/>
  <c r="CK55" i="3"/>
  <c r="CJ55" i="3"/>
  <c r="CI55" i="3"/>
  <c r="CH55" i="3"/>
  <c r="CF55" i="3"/>
  <c r="CG55" i="3" s="1"/>
  <c r="CE55" i="3"/>
  <c r="CT55" i="3" s="1"/>
  <c r="CD55" i="3"/>
  <c r="CB55" i="3"/>
  <c r="CA55" i="3"/>
  <c r="CR54" i="3"/>
  <c r="CO54" i="3"/>
  <c r="CM54" i="3"/>
  <c r="CS54" i="3" s="1"/>
  <c r="CK54" i="3"/>
  <c r="CJ54" i="3"/>
  <c r="CI54" i="3"/>
  <c r="CH54" i="3"/>
  <c r="CF54" i="3"/>
  <c r="CG54" i="3" s="1"/>
  <c r="CE54" i="3"/>
  <c r="CT54" i="3" s="1"/>
  <c r="CD54" i="3"/>
  <c r="CB54" i="3"/>
  <c r="CL54" i="3" s="1"/>
  <c r="CQ54" i="3" s="1"/>
  <c r="CA54" i="3"/>
  <c r="CR53" i="3"/>
  <c r="CM53" i="3"/>
  <c r="CS53" i="3" s="1"/>
  <c r="CK53" i="3"/>
  <c r="CJ53" i="3"/>
  <c r="CI53" i="3"/>
  <c r="CH53" i="3"/>
  <c r="CF53" i="3"/>
  <c r="CE53" i="3"/>
  <c r="CT53" i="3" s="1"/>
  <c r="CD53" i="3"/>
  <c r="CB53" i="3"/>
  <c r="CL53" i="3" s="1"/>
  <c r="CQ53" i="3" s="1"/>
  <c r="CA53" i="3"/>
  <c r="CR52" i="3"/>
  <c r="CP52" i="3"/>
  <c r="CM52" i="3"/>
  <c r="CS52" i="3" s="1"/>
  <c r="CK52" i="3"/>
  <c r="CJ52" i="3"/>
  <c r="CI52" i="3"/>
  <c r="CH52" i="3"/>
  <c r="CF52" i="3"/>
  <c r="CG52" i="3" s="1"/>
  <c r="CE52" i="3"/>
  <c r="CT52" i="3" s="1"/>
  <c r="CD52" i="3"/>
  <c r="CB52" i="3"/>
  <c r="CL52" i="3" s="1"/>
  <c r="CQ52" i="3" s="1"/>
  <c r="CN52" i="3" s="1"/>
  <c r="CA52" i="3"/>
  <c r="CS51" i="3"/>
  <c r="CR51" i="3"/>
  <c r="CM51" i="3"/>
  <c r="CK51" i="3"/>
  <c r="CJ51" i="3"/>
  <c r="CI51" i="3"/>
  <c r="CH51" i="3"/>
  <c r="CF51" i="3"/>
  <c r="CE51" i="3"/>
  <c r="CT51" i="3" s="1"/>
  <c r="CD51" i="3"/>
  <c r="CB51" i="3"/>
  <c r="CL51" i="3" s="1"/>
  <c r="CQ51" i="3" s="1"/>
  <c r="CA51" i="3"/>
  <c r="CR50" i="3"/>
  <c r="CM50" i="3"/>
  <c r="CS50" i="3" s="1"/>
  <c r="CK50" i="3"/>
  <c r="CJ50" i="3"/>
  <c r="CI50" i="3"/>
  <c r="CH50" i="3"/>
  <c r="CF50" i="3"/>
  <c r="CE50" i="3"/>
  <c r="CT50" i="3" s="1"/>
  <c r="CD50" i="3"/>
  <c r="CB50" i="3"/>
  <c r="CL50" i="3" s="1"/>
  <c r="CQ50" i="3" s="1"/>
  <c r="CA50" i="3"/>
  <c r="CT49" i="3"/>
  <c r="CR49" i="3"/>
  <c r="CM49" i="3"/>
  <c r="CS49" i="3" s="1"/>
  <c r="CK49" i="3"/>
  <c r="CJ49" i="3"/>
  <c r="CI49" i="3"/>
  <c r="CH49" i="3"/>
  <c r="CF49" i="3"/>
  <c r="CE49" i="3"/>
  <c r="CD49" i="3"/>
  <c r="CB49" i="3"/>
  <c r="CL49" i="3" s="1"/>
  <c r="CQ49" i="3" s="1"/>
  <c r="CA49" i="3"/>
  <c r="CS48" i="3"/>
  <c r="CR48" i="3"/>
  <c r="CM48" i="3"/>
  <c r="CK48" i="3"/>
  <c r="CJ48" i="3"/>
  <c r="CI48" i="3"/>
  <c r="CH48" i="3"/>
  <c r="CF48" i="3"/>
  <c r="CE48" i="3"/>
  <c r="CT48" i="3" s="1"/>
  <c r="CD48" i="3"/>
  <c r="CB48" i="3"/>
  <c r="CL48" i="3" s="1"/>
  <c r="CQ48" i="3" s="1"/>
  <c r="CN48" i="3" s="1"/>
  <c r="CA48" i="3"/>
  <c r="CT47" i="3"/>
  <c r="CR47" i="3"/>
  <c r="CM47" i="3"/>
  <c r="CS47" i="3" s="1"/>
  <c r="CK47" i="3"/>
  <c r="CJ47" i="3"/>
  <c r="CI47" i="3"/>
  <c r="CH47" i="3"/>
  <c r="CF47" i="3"/>
  <c r="CG47" i="3" s="1"/>
  <c r="CE47" i="3"/>
  <c r="CD47" i="3"/>
  <c r="CL47" i="3" s="1"/>
  <c r="CQ47" i="3" s="1"/>
  <c r="CN47" i="3" s="1"/>
  <c r="CB47" i="3"/>
  <c r="CA47" i="3"/>
  <c r="CR46" i="3"/>
  <c r="CM46" i="3"/>
  <c r="CS46" i="3" s="1"/>
  <c r="CK46" i="3"/>
  <c r="CJ46" i="3"/>
  <c r="CI46" i="3"/>
  <c r="CH46" i="3"/>
  <c r="CF46" i="3"/>
  <c r="CE46" i="3"/>
  <c r="CT46" i="3" s="1"/>
  <c r="CD46" i="3"/>
  <c r="CB46" i="3"/>
  <c r="CA46" i="3"/>
  <c r="CR45" i="3"/>
  <c r="CM45" i="3"/>
  <c r="CS45" i="3" s="1"/>
  <c r="CK45" i="3"/>
  <c r="CJ45" i="3"/>
  <c r="CI45" i="3"/>
  <c r="CH45" i="3"/>
  <c r="CF45" i="3"/>
  <c r="CG45" i="3" s="1"/>
  <c r="CE45" i="3"/>
  <c r="CT45" i="3" s="1"/>
  <c r="CD45" i="3"/>
  <c r="CL45" i="3" s="1"/>
  <c r="CQ45" i="3" s="1"/>
  <c r="CB45" i="3"/>
  <c r="CA45" i="3"/>
  <c r="CR44" i="3"/>
  <c r="CM44" i="3"/>
  <c r="CS44" i="3" s="1"/>
  <c r="CK44" i="3"/>
  <c r="CJ44" i="3"/>
  <c r="CI44" i="3"/>
  <c r="CH44" i="3"/>
  <c r="CF44" i="3"/>
  <c r="CG44" i="3" s="1"/>
  <c r="CE44" i="3"/>
  <c r="CT44" i="3" s="1"/>
  <c r="CD44" i="3"/>
  <c r="CL44" i="3" s="1"/>
  <c r="CQ44" i="3" s="1"/>
  <c r="CN44" i="3" s="1"/>
  <c r="CB44" i="3"/>
  <c r="CA44" i="3"/>
  <c r="CR43" i="3"/>
  <c r="CM43" i="3"/>
  <c r="CS43" i="3" s="1"/>
  <c r="CK43" i="3"/>
  <c r="CJ43" i="3"/>
  <c r="CI43" i="3"/>
  <c r="CH43" i="3"/>
  <c r="CG43" i="3"/>
  <c r="CF43" i="3"/>
  <c r="CE43" i="3"/>
  <c r="CT43" i="3" s="1"/>
  <c r="CD43" i="3"/>
  <c r="CB43" i="3"/>
  <c r="CL43" i="3" s="1"/>
  <c r="CQ43" i="3" s="1"/>
  <c r="CA43" i="3"/>
  <c r="CR42" i="3"/>
  <c r="CM42" i="3"/>
  <c r="CS42" i="3" s="1"/>
  <c r="CK42" i="3"/>
  <c r="CJ42" i="3"/>
  <c r="CI42" i="3"/>
  <c r="CH42" i="3"/>
  <c r="CF42" i="3"/>
  <c r="CE42" i="3"/>
  <c r="CT42" i="3" s="1"/>
  <c r="CD42" i="3"/>
  <c r="CL42" i="3" s="1"/>
  <c r="CQ42" i="3" s="1"/>
  <c r="CN42" i="3" s="1"/>
  <c r="CB42" i="3"/>
  <c r="CA42" i="3"/>
  <c r="CR41" i="3"/>
  <c r="CM41" i="3"/>
  <c r="CS41" i="3" s="1"/>
  <c r="CK41" i="3"/>
  <c r="CJ41" i="3"/>
  <c r="CI41" i="3"/>
  <c r="CH41" i="3"/>
  <c r="CF41" i="3"/>
  <c r="CE41" i="3"/>
  <c r="CD41" i="3"/>
  <c r="CB41" i="3"/>
  <c r="CL41" i="3" s="1"/>
  <c r="CQ41" i="3" s="1"/>
  <c r="CN41" i="3" s="1"/>
  <c r="CA41" i="3"/>
  <c r="CR40" i="3"/>
  <c r="CM40" i="3"/>
  <c r="CS40" i="3" s="1"/>
  <c r="CK40" i="3"/>
  <c r="CJ40" i="3"/>
  <c r="CI40" i="3"/>
  <c r="CH40" i="3"/>
  <c r="CG40" i="3"/>
  <c r="CF40" i="3"/>
  <c r="CE40" i="3"/>
  <c r="CT40" i="3" s="1"/>
  <c r="CD40" i="3"/>
  <c r="CB40" i="3"/>
  <c r="CA40" i="3"/>
  <c r="CR39" i="3"/>
  <c r="CM39" i="3"/>
  <c r="CS39" i="3" s="1"/>
  <c r="CK39" i="3"/>
  <c r="CJ39" i="3"/>
  <c r="CI39" i="3"/>
  <c r="CH39" i="3"/>
  <c r="CF39" i="3"/>
  <c r="CG39" i="3" s="1"/>
  <c r="CE39" i="3"/>
  <c r="CT39" i="3" s="1"/>
  <c r="CD39" i="3"/>
  <c r="CB39" i="3"/>
  <c r="CA39" i="3"/>
  <c r="CR38" i="3"/>
  <c r="CM38" i="3"/>
  <c r="CS38" i="3" s="1"/>
  <c r="CK38" i="3"/>
  <c r="CJ38" i="3"/>
  <c r="CI38" i="3"/>
  <c r="CH38" i="3"/>
  <c r="CF38" i="3"/>
  <c r="CE38" i="3"/>
  <c r="CT38" i="3" s="1"/>
  <c r="CD38" i="3"/>
  <c r="CB38" i="3"/>
  <c r="CA38" i="3"/>
  <c r="CT37" i="3"/>
  <c r="CR37" i="3"/>
  <c r="CM37" i="3"/>
  <c r="CS37" i="3" s="1"/>
  <c r="CK37" i="3"/>
  <c r="CJ37" i="3"/>
  <c r="CI37" i="3"/>
  <c r="CH37" i="3"/>
  <c r="CF37" i="3"/>
  <c r="CE37" i="3"/>
  <c r="CD37" i="3"/>
  <c r="CB37" i="3"/>
  <c r="CA37" i="3"/>
  <c r="CR36" i="3"/>
  <c r="CM36" i="3"/>
  <c r="CS36" i="3" s="1"/>
  <c r="CK36" i="3"/>
  <c r="CJ36" i="3"/>
  <c r="CI36" i="3"/>
  <c r="CH36" i="3"/>
  <c r="CF36" i="3"/>
  <c r="CG36" i="3" s="1"/>
  <c r="CE36" i="3"/>
  <c r="CT36" i="3" s="1"/>
  <c r="CD36" i="3"/>
  <c r="CL36" i="3" s="1"/>
  <c r="CQ36" i="3" s="1"/>
  <c r="CN36" i="3" s="1"/>
  <c r="CB36" i="3"/>
  <c r="CA36" i="3"/>
  <c r="CR35" i="3"/>
  <c r="CM35" i="3"/>
  <c r="CS35" i="3" s="1"/>
  <c r="CK35" i="3"/>
  <c r="CJ35" i="3"/>
  <c r="CI35" i="3"/>
  <c r="CH35" i="3"/>
  <c r="CG35" i="3"/>
  <c r="CF35" i="3"/>
  <c r="CE35" i="3"/>
  <c r="CT35" i="3" s="1"/>
  <c r="CD35" i="3"/>
  <c r="CB35" i="3"/>
  <c r="CL35" i="3" s="1"/>
  <c r="CQ35" i="3" s="1"/>
  <c r="CA35" i="3"/>
  <c r="CR34" i="3"/>
  <c r="CM34" i="3"/>
  <c r="CS34" i="3" s="1"/>
  <c r="CK34" i="3"/>
  <c r="CJ34" i="3"/>
  <c r="CI34" i="3"/>
  <c r="CH34" i="3"/>
  <c r="CF34" i="3"/>
  <c r="CE34" i="3"/>
  <c r="CT34" i="3" s="1"/>
  <c r="CD34" i="3"/>
  <c r="CL34" i="3" s="1"/>
  <c r="CQ34" i="3" s="1"/>
  <c r="CN34" i="3" s="1"/>
  <c r="CB34" i="3"/>
  <c r="CA34" i="3"/>
  <c r="CR33" i="3"/>
  <c r="CM33" i="3"/>
  <c r="CS33" i="3" s="1"/>
  <c r="CK33" i="3"/>
  <c r="CJ33" i="3"/>
  <c r="CI33" i="3"/>
  <c r="CH33" i="3"/>
  <c r="CF33" i="3"/>
  <c r="CE33" i="3"/>
  <c r="CD33" i="3"/>
  <c r="CB33" i="3"/>
  <c r="CL33" i="3" s="1"/>
  <c r="CQ33" i="3" s="1"/>
  <c r="CN33" i="3" s="1"/>
  <c r="CA33" i="3"/>
  <c r="CT32" i="3"/>
  <c r="CR32" i="3"/>
  <c r="CM32" i="3"/>
  <c r="CS32" i="3" s="1"/>
  <c r="CK32" i="3"/>
  <c r="CJ32" i="3"/>
  <c r="CI32" i="3"/>
  <c r="CH32" i="3"/>
  <c r="CG32" i="3"/>
  <c r="CF32" i="3"/>
  <c r="CE32" i="3"/>
  <c r="CD32" i="3"/>
  <c r="CB32" i="3"/>
  <c r="CA32" i="3"/>
  <c r="CR31" i="3"/>
  <c r="CM31" i="3"/>
  <c r="CS31" i="3" s="1"/>
  <c r="CK31" i="3"/>
  <c r="CJ31" i="3"/>
  <c r="CI31" i="3"/>
  <c r="CH31" i="3"/>
  <c r="CF31" i="3"/>
  <c r="CG31" i="3" s="1"/>
  <c r="CE31" i="3"/>
  <c r="CT31" i="3" s="1"/>
  <c r="CD31" i="3"/>
  <c r="CB31" i="3"/>
  <c r="CA31" i="3"/>
  <c r="CR30" i="3"/>
  <c r="CM30" i="3"/>
  <c r="CS30" i="3" s="1"/>
  <c r="CK30" i="3"/>
  <c r="CJ30" i="3"/>
  <c r="CI30" i="3"/>
  <c r="CH30" i="3"/>
  <c r="CF30" i="3"/>
  <c r="CE30" i="3"/>
  <c r="CT30" i="3" s="1"/>
  <c r="CD30" i="3"/>
  <c r="CB30" i="3"/>
  <c r="CA30" i="3"/>
  <c r="CT29" i="3"/>
  <c r="CR29" i="3"/>
  <c r="CM29" i="3"/>
  <c r="CS29" i="3" s="1"/>
  <c r="CK29" i="3"/>
  <c r="CJ29" i="3"/>
  <c r="CI29" i="3"/>
  <c r="CH29" i="3"/>
  <c r="CF29" i="3"/>
  <c r="CE29" i="3"/>
  <c r="CD29" i="3"/>
  <c r="CB29" i="3"/>
  <c r="CL29" i="3" s="1"/>
  <c r="CQ29" i="3" s="1"/>
  <c r="CN29" i="3" s="1"/>
  <c r="CA29" i="3"/>
  <c r="CT28" i="3"/>
  <c r="CR28" i="3"/>
  <c r="CM28" i="3"/>
  <c r="CS28" i="3" s="1"/>
  <c r="CK28" i="3"/>
  <c r="CJ28" i="3"/>
  <c r="CI28" i="3"/>
  <c r="CH28" i="3"/>
  <c r="CF28" i="3"/>
  <c r="CG28" i="3" s="1"/>
  <c r="CE28" i="3"/>
  <c r="CD28" i="3"/>
  <c r="CL28" i="3" s="1"/>
  <c r="CQ28" i="3" s="1"/>
  <c r="CN28" i="3" s="1"/>
  <c r="CB28" i="3"/>
  <c r="CA28" i="3"/>
  <c r="CR27" i="3"/>
  <c r="CM27" i="3"/>
  <c r="CS27" i="3" s="1"/>
  <c r="CK27" i="3"/>
  <c r="CJ27" i="3"/>
  <c r="CI27" i="3"/>
  <c r="CH27" i="3"/>
  <c r="CG27" i="3"/>
  <c r="CF27" i="3"/>
  <c r="CE27" i="3"/>
  <c r="CT27" i="3" s="1"/>
  <c r="CD27" i="3"/>
  <c r="CB27" i="3"/>
  <c r="CL27" i="3" s="1"/>
  <c r="CQ27" i="3" s="1"/>
  <c r="CA27" i="3"/>
  <c r="CR26" i="3"/>
  <c r="CM26" i="3"/>
  <c r="CS26" i="3" s="1"/>
  <c r="CK26" i="3"/>
  <c r="CJ26" i="3"/>
  <c r="CI26" i="3"/>
  <c r="CH26" i="3"/>
  <c r="CF26" i="3"/>
  <c r="CE26" i="3"/>
  <c r="CT26" i="3" s="1"/>
  <c r="CD26" i="3"/>
  <c r="CL26" i="3" s="1"/>
  <c r="CQ26" i="3" s="1"/>
  <c r="CN26" i="3" s="1"/>
  <c r="CB26" i="3"/>
  <c r="CA26" i="3"/>
  <c r="CR25" i="3"/>
  <c r="CM25" i="3"/>
  <c r="CS25" i="3" s="1"/>
  <c r="CK25" i="3"/>
  <c r="CJ25" i="3"/>
  <c r="CI25" i="3"/>
  <c r="CH25" i="3"/>
  <c r="CF25" i="3"/>
  <c r="CE25" i="3"/>
  <c r="CD25" i="3"/>
  <c r="CB25" i="3"/>
  <c r="CA25" i="3"/>
  <c r="CS24" i="3"/>
  <c r="CR24" i="3"/>
  <c r="CM24" i="3"/>
  <c r="CK24" i="3"/>
  <c r="CJ24" i="3"/>
  <c r="CI24" i="3"/>
  <c r="CH24" i="3"/>
  <c r="CF24" i="3"/>
  <c r="CE24" i="3"/>
  <c r="CT24" i="3" s="1"/>
  <c r="CD24" i="3"/>
  <c r="CB24" i="3"/>
  <c r="CA24" i="3"/>
  <c r="CS23" i="3"/>
  <c r="CR23" i="3"/>
  <c r="CM23" i="3"/>
  <c r="CK23" i="3"/>
  <c r="CJ23" i="3"/>
  <c r="CI23" i="3"/>
  <c r="CH23" i="3"/>
  <c r="CF23" i="3"/>
  <c r="CE23" i="3"/>
  <c r="CT23" i="3" s="1"/>
  <c r="CD23" i="3"/>
  <c r="CB23" i="3"/>
  <c r="CL23" i="3" s="1"/>
  <c r="CQ23" i="3" s="1"/>
  <c r="CN23" i="3" s="1"/>
  <c r="CA23" i="3"/>
  <c r="CR22" i="3"/>
  <c r="CM22" i="3"/>
  <c r="CS22" i="3" s="1"/>
  <c r="CK22" i="3"/>
  <c r="CJ22" i="3"/>
  <c r="CI22" i="3"/>
  <c r="CH22" i="3"/>
  <c r="CF22" i="3"/>
  <c r="CE22" i="3"/>
  <c r="CT22" i="3" s="1"/>
  <c r="CD22" i="3"/>
  <c r="CL22" i="3" s="1"/>
  <c r="CQ22" i="3" s="1"/>
  <c r="CN22" i="3" s="1"/>
  <c r="CB22" i="3"/>
  <c r="CA22" i="3"/>
  <c r="CT21" i="3"/>
  <c r="CS21" i="3"/>
  <c r="CR21" i="3"/>
  <c r="CM21" i="3"/>
  <c r="CK21" i="3"/>
  <c r="CJ21" i="3"/>
  <c r="CI21" i="3"/>
  <c r="CH21" i="3"/>
  <c r="CF21" i="3"/>
  <c r="CG21" i="3" s="1"/>
  <c r="CE21" i="3"/>
  <c r="CD21" i="3"/>
  <c r="CB21" i="3"/>
  <c r="CA21" i="3"/>
  <c r="CS20" i="3"/>
  <c r="CR20" i="3"/>
  <c r="CM20" i="3"/>
  <c r="CK20" i="3"/>
  <c r="CJ20" i="3"/>
  <c r="CI20" i="3"/>
  <c r="CH20" i="3"/>
  <c r="CF20" i="3"/>
  <c r="CE20" i="3"/>
  <c r="CT20" i="3" s="1"/>
  <c r="CD20" i="3"/>
  <c r="CB20" i="3"/>
  <c r="CA20" i="3"/>
  <c r="CS19" i="3"/>
  <c r="CR19" i="3"/>
  <c r="CM19" i="3"/>
  <c r="CK19" i="3"/>
  <c r="CJ19" i="3"/>
  <c r="CI19" i="3"/>
  <c r="CH19" i="3"/>
  <c r="CF19" i="3"/>
  <c r="CE19" i="3"/>
  <c r="CT19" i="3" s="1"/>
  <c r="CD19" i="3"/>
  <c r="CB19" i="3"/>
  <c r="CL19" i="3" s="1"/>
  <c r="CQ19" i="3" s="1"/>
  <c r="CN19" i="3" s="1"/>
  <c r="CA19" i="3"/>
  <c r="CR18" i="3"/>
  <c r="CM18" i="3"/>
  <c r="CS18" i="3" s="1"/>
  <c r="CK18" i="3"/>
  <c r="CJ18" i="3"/>
  <c r="CI18" i="3"/>
  <c r="CH18" i="3"/>
  <c r="CF18" i="3"/>
  <c r="CE18" i="3"/>
  <c r="CT18" i="3" s="1"/>
  <c r="CD18" i="3"/>
  <c r="CL18" i="3" s="1"/>
  <c r="CQ18" i="3" s="1"/>
  <c r="CN18" i="3" s="1"/>
  <c r="CB18" i="3"/>
  <c r="CA18" i="3"/>
  <c r="CR17" i="3"/>
  <c r="CM17" i="3"/>
  <c r="CS17" i="3" s="1"/>
  <c r="CK17" i="3"/>
  <c r="CJ17" i="3"/>
  <c r="CI17" i="3"/>
  <c r="CH17" i="3"/>
  <c r="CF17" i="3"/>
  <c r="CG17" i="3" s="1"/>
  <c r="CE17" i="3"/>
  <c r="CT17" i="3" s="1"/>
  <c r="CD17" i="3"/>
  <c r="CB17" i="3"/>
  <c r="CL17" i="3" s="1"/>
  <c r="CQ17" i="3" s="1"/>
  <c r="CN17" i="3" s="1"/>
  <c r="CA17" i="3"/>
  <c r="CR16" i="3"/>
  <c r="CM16" i="3"/>
  <c r="CS16" i="3" s="1"/>
  <c r="CK16" i="3"/>
  <c r="CJ16" i="3"/>
  <c r="CI16" i="3"/>
  <c r="CH16" i="3"/>
  <c r="CF16" i="3"/>
  <c r="CG16" i="3" s="1"/>
  <c r="CE16" i="3"/>
  <c r="CT16" i="3" s="1"/>
  <c r="CD16" i="3"/>
  <c r="CB16" i="3"/>
  <c r="CL16" i="3" s="1"/>
  <c r="CQ16" i="3" s="1"/>
  <c r="CA16" i="3"/>
  <c r="CR15" i="3"/>
  <c r="CM15" i="3"/>
  <c r="CS15" i="3" s="1"/>
  <c r="CK15" i="3"/>
  <c r="CJ15" i="3"/>
  <c r="CI15" i="3"/>
  <c r="CH15" i="3"/>
  <c r="CF15" i="3"/>
  <c r="CG15" i="3" s="1"/>
  <c r="CE15" i="3"/>
  <c r="CT15" i="3" s="1"/>
  <c r="CD15" i="3"/>
  <c r="CB15" i="3"/>
  <c r="CL15" i="3" s="1"/>
  <c r="CQ15" i="3" s="1"/>
  <c r="CN15" i="3" s="1"/>
  <c r="CA15" i="3"/>
  <c r="CR14" i="3"/>
  <c r="CM14" i="3"/>
  <c r="CS14" i="3" s="1"/>
  <c r="CK14" i="3"/>
  <c r="CJ14" i="3"/>
  <c r="CI14" i="3"/>
  <c r="CH14" i="3"/>
  <c r="CF14" i="3"/>
  <c r="CE14" i="3"/>
  <c r="CT14" i="3" s="1"/>
  <c r="CD14" i="3"/>
  <c r="CB14" i="3"/>
  <c r="CL14" i="3" s="1"/>
  <c r="CQ14" i="3" s="1"/>
  <c r="CN14" i="3" s="1"/>
  <c r="CA14" i="3"/>
  <c r="CS13" i="3"/>
  <c r="CR13" i="3"/>
  <c r="CM13" i="3"/>
  <c r="CK13" i="3"/>
  <c r="CJ13" i="3"/>
  <c r="CI13" i="3"/>
  <c r="CH13" i="3"/>
  <c r="CF13" i="3"/>
  <c r="CG13" i="3" s="1"/>
  <c r="CE13" i="3"/>
  <c r="CT13" i="3" s="1"/>
  <c r="CD13" i="3"/>
  <c r="CB13" i="3"/>
  <c r="CL13" i="3" s="1"/>
  <c r="CQ13" i="3" s="1"/>
  <c r="CN13" i="3" s="1"/>
  <c r="CA13" i="3"/>
  <c r="CS12" i="3"/>
  <c r="CR12" i="3"/>
  <c r="CM12" i="3"/>
  <c r="CK12" i="3"/>
  <c r="CJ12" i="3"/>
  <c r="CI12" i="3"/>
  <c r="CH12" i="3"/>
  <c r="CF12" i="3"/>
  <c r="CG12" i="3" s="1"/>
  <c r="CE12" i="3"/>
  <c r="CT12" i="3" s="1"/>
  <c r="CD12" i="3"/>
  <c r="CB12" i="3"/>
  <c r="CL12" i="3" s="1"/>
  <c r="CQ12" i="3" s="1"/>
  <c r="CA12" i="3"/>
  <c r="CR11" i="3"/>
  <c r="CM11" i="3"/>
  <c r="CS11" i="3" s="1"/>
  <c r="CK11" i="3"/>
  <c r="CJ11" i="3"/>
  <c r="CI11" i="3"/>
  <c r="CH11" i="3"/>
  <c r="CF11" i="3"/>
  <c r="CG11" i="3" s="1"/>
  <c r="CE11" i="3"/>
  <c r="CT11" i="3" s="1"/>
  <c r="CD11" i="3"/>
  <c r="CB11" i="3"/>
  <c r="CL11" i="3" s="1"/>
  <c r="CQ11" i="3" s="1"/>
  <c r="CN11" i="3" s="1"/>
  <c r="CA11" i="3"/>
  <c r="CR10" i="3"/>
  <c r="CM10" i="3"/>
  <c r="CS10" i="3" s="1"/>
  <c r="CK10" i="3"/>
  <c r="CJ10" i="3"/>
  <c r="CI10" i="3"/>
  <c r="CH10" i="3"/>
  <c r="CF10" i="3"/>
  <c r="CE10" i="3"/>
  <c r="CT10" i="3" s="1"/>
  <c r="CD10" i="3"/>
  <c r="CB10" i="3"/>
  <c r="CA10" i="3"/>
  <c r="CT9" i="3"/>
  <c r="CR9" i="3"/>
  <c r="CM9" i="3"/>
  <c r="CS9" i="3" s="1"/>
  <c r="CK9" i="3"/>
  <c r="CJ9" i="3"/>
  <c r="CI9" i="3"/>
  <c r="CH9" i="3"/>
  <c r="CF9" i="3"/>
  <c r="CE9" i="3"/>
  <c r="CG9" i="3" s="1"/>
  <c r="CD9" i="3"/>
  <c r="CB9" i="3"/>
  <c r="CA9" i="3"/>
  <c r="CT8" i="3"/>
  <c r="CR8" i="3"/>
  <c r="CM8" i="3"/>
  <c r="CS8" i="3" s="1"/>
  <c r="CK8" i="3"/>
  <c r="CJ8" i="3"/>
  <c r="CI8" i="3"/>
  <c r="CH8" i="3"/>
  <c r="CF8" i="3"/>
  <c r="CG8" i="3" s="1"/>
  <c r="CE8" i="3"/>
  <c r="CD8" i="3"/>
  <c r="CL8" i="3" s="1"/>
  <c r="CB8" i="3"/>
  <c r="CA8" i="3"/>
  <c r="CR7" i="3"/>
  <c r="CM7" i="3"/>
  <c r="CS7" i="3" s="1"/>
  <c r="CK7" i="3"/>
  <c r="CJ7" i="3"/>
  <c r="CI7" i="3"/>
  <c r="CH7" i="3"/>
  <c r="CF7" i="3"/>
  <c r="CG7" i="3" s="1"/>
  <c r="CE7" i="3"/>
  <c r="CT7" i="3" s="1"/>
  <c r="CD7" i="3"/>
  <c r="CB7" i="3"/>
  <c r="CL7" i="3" s="1"/>
  <c r="CQ7" i="3" s="1"/>
  <c r="CN7" i="3" s="1"/>
  <c r="CA7" i="3"/>
  <c r="CR6" i="3"/>
  <c r="CM6" i="3"/>
  <c r="CS6" i="3" s="1"/>
  <c r="CK6" i="3"/>
  <c r="CJ6" i="3"/>
  <c r="CI6" i="3"/>
  <c r="CH6" i="3"/>
  <c r="CF6" i="3"/>
  <c r="CE6" i="3"/>
  <c r="CT6" i="3" s="1"/>
  <c r="CD6" i="3"/>
  <c r="CB6" i="3"/>
  <c r="CA6" i="3"/>
  <c r="CR5" i="3"/>
  <c r="CM5" i="3"/>
  <c r="CK5" i="3"/>
  <c r="CJ5" i="3"/>
  <c r="CI5" i="3"/>
  <c r="CH5" i="3"/>
  <c r="CG5" i="3"/>
  <c r="CF5" i="3"/>
  <c r="CE5" i="3"/>
  <c r="CD5" i="3"/>
  <c r="CB5" i="3"/>
  <c r="CA5" i="3"/>
  <c r="CR3" i="3"/>
  <c r="CR4" i="3" s="1"/>
  <c r="CQ3" i="3"/>
  <c r="CQ4" i="3" s="1"/>
  <c r="CP3" i="3"/>
  <c r="CP4" i="3" s="1"/>
  <c r="CM3" i="3"/>
  <c r="CM4" i="3" s="1"/>
  <c r="CK3" i="3"/>
  <c r="CK4" i="3" s="1"/>
  <c r="CJ3" i="3"/>
  <c r="CO3" i="3" s="1"/>
  <c r="CO4" i="3" s="1"/>
  <c r="CI3" i="3"/>
  <c r="CH3" i="3"/>
  <c r="CF3" i="3"/>
  <c r="CF4" i="3" s="1"/>
  <c r="CE3" i="3"/>
  <c r="CE4" i="3" s="1"/>
  <c r="CB3" i="3"/>
  <c r="CB4" i="3" s="1"/>
  <c r="CA3" i="3"/>
  <c r="CT4" i="2"/>
  <c r="CS4" i="2"/>
  <c r="CR4" i="2"/>
  <c r="CL4" i="2"/>
  <c r="CJ4" i="2"/>
  <c r="CH4" i="2"/>
  <c r="CG4" i="2"/>
  <c r="CD4" i="2"/>
  <c r="CC4" i="2"/>
  <c r="CS144" i="2"/>
  <c r="CR144" i="2"/>
  <c r="CM144" i="2"/>
  <c r="CK144" i="2"/>
  <c r="CJ144" i="2"/>
  <c r="CI144" i="2"/>
  <c r="CH144" i="2"/>
  <c r="CG144" i="2"/>
  <c r="CF144" i="2"/>
  <c r="CE144" i="2"/>
  <c r="CT144" i="2" s="1"/>
  <c r="CD144" i="2"/>
  <c r="CB144" i="2"/>
  <c r="CL144" i="2" s="1"/>
  <c r="CQ144" i="2" s="1"/>
  <c r="CN144" i="2" s="1"/>
  <c r="CA144" i="2"/>
  <c r="CT143" i="2"/>
  <c r="CR143" i="2"/>
  <c r="CM143" i="2"/>
  <c r="CS143" i="2" s="1"/>
  <c r="CK143" i="2"/>
  <c r="CJ143" i="2"/>
  <c r="CI143" i="2"/>
  <c r="CH143" i="2"/>
  <c r="CF143" i="2"/>
  <c r="CG143" i="2" s="1"/>
  <c r="CE143" i="2"/>
  <c r="CD143" i="2"/>
  <c r="CL143" i="2" s="1"/>
  <c r="CQ143" i="2" s="1"/>
  <c r="CN143" i="2" s="1"/>
  <c r="CB143" i="2"/>
  <c r="CA143" i="2"/>
  <c r="CR142" i="2"/>
  <c r="CM142" i="2"/>
  <c r="CS142" i="2" s="1"/>
  <c r="CK142" i="2"/>
  <c r="CJ142" i="2"/>
  <c r="CI142" i="2"/>
  <c r="CH142" i="2"/>
  <c r="CF142" i="2"/>
  <c r="CE142" i="2"/>
  <c r="CD142" i="2"/>
  <c r="CB142" i="2"/>
  <c r="CA142" i="2"/>
  <c r="CR141" i="2"/>
  <c r="CM141" i="2"/>
  <c r="CS141" i="2" s="1"/>
  <c r="CK141" i="2"/>
  <c r="CJ141" i="2"/>
  <c r="CI141" i="2"/>
  <c r="CH141" i="2"/>
  <c r="CF141" i="2"/>
  <c r="CG141" i="2" s="1"/>
  <c r="CE141" i="2"/>
  <c r="CT141" i="2" s="1"/>
  <c r="CD141" i="2"/>
  <c r="CL141" i="2" s="1"/>
  <c r="CQ141" i="2" s="1"/>
  <c r="CN141" i="2" s="1"/>
  <c r="CB141" i="2"/>
  <c r="CA141" i="2"/>
  <c r="CR140" i="2"/>
  <c r="CM140" i="2"/>
  <c r="CS140" i="2" s="1"/>
  <c r="CK140" i="2"/>
  <c r="CJ140" i="2"/>
  <c r="CI140" i="2"/>
  <c r="CH140" i="2"/>
  <c r="CF140" i="2"/>
  <c r="CG140" i="2" s="1"/>
  <c r="CE140" i="2"/>
  <c r="CT140" i="2" s="1"/>
  <c r="CD140" i="2"/>
  <c r="CB140" i="2"/>
  <c r="CA140" i="2"/>
  <c r="CS139" i="2"/>
  <c r="CR139" i="2"/>
  <c r="CM139" i="2"/>
  <c r="CK139" i="2"/>
  <c r="CJ139" i="2"/>
  <c r="CI139" i="2"/>
  <c r="CH139" i="2"/>
  <c r="CF139" i="2"/>
  <c r="CG139" i="2" s="1"/>
  <c r="CE139" i="2"/>
  <c r="CT139" i="2" s="1"/>
  <c r="CD139" i="2"/>
  <c r="CB139" i="2"/>
  <c r="CA139" i="2"/>
  <c r="CR138" i="2"/>
  <c r="CM138" i="2"/>
  <c r="CS138" i="2" s="1"/>
  <c r="CK138" i="2"/>
  <c r="CJ138" i="2"/>
  <c r="CI138" i="2"/>
  <c r="CH138" i="2"/>
  <c r="CF138" i="2"/>
  <c r="CE138" i="2"/>
  <c r="CT138" i="2" s="1"/>
  <c r="CD138" i="2"/>
  <c r="CB138" i="2"/>
  <c r="CA138" i="2"/>
  <c r="CT137" i="2"/>
  <c r="CR137" i="2"/>
  <c r="CM137" i="2"/>
  <c r="CS137" i="2" s="1"/>
  <c r="CK137" i="2"/>
  <c r="CJ137" i="2"/>
  <c r="CI137" i="2"/>
  <c r="CH137" i="2"/>
  <c r="CF137" i="2"/>
  <c r="CG137" i="2" s="1"/>
  <c r="CE137" i="2"/>
  <c r="CD137" i="2"/>
  <c r="CB137" i="2"/>
  <c r="CA137" i="2"/>
  <c r="CR136" i="2"/>
  <c r="CM136" i="2"/>
  <c r="CS136" i="2" s="1"/>
  <c r="CK136" i="2"/>
  <c r="CJ136" i="2"/>
  <c r="CI136" i="2"/>
  <c r="CH136" i="2"/>
  <c r="CF136" i="2"/>
  <c r="CE136" i="2"/>
  <c r="CT136" i="2" s="1"/>
  <c r="CD136" i="2"/>
  <c r="CB136" i="2"/>
  <c r="CA136" i="2"/>
  <c r="CS135" i="2"/>
  <c r="CR135" i="2"/>
  <c r="CM135" i="2"/>
  <c r="CK135" i="2"/>
  <c r="CJ135" i="2"/>
  <c r="CI135" i="2"/>
  <c r="CH135" i="2"/>
  <c r="CF135" i="2"/>
  <c r="CE135" i="2"/>
  <c r="CT135" i="2" s="1"/>
  <c r="CD135" i="2"/>
  <c r="CB135" i="2"/>
  <c r="CA135" i="2"/>
  <c r="CR134" i="2"/>
  <c r="CM134" i="2"/>
  <c r="CS134" i="2" s="1"/>
  <c r="CK134" i="2"/>
  <c r="CJ134" i="2"/>
  <c r="CI134" i="2"/>
  <c r="CH134" i="2"/>
  <c r="CF134" i="2"/>
  <c r="CE134" i="2"/>
  <c r="CT134" i="2" s="1"/>
  <c r="CD134" i="2"/>
  <c r="CB134" i="2"/>
  <c r="CA134" i="2"/>
  <c r="CR133" i="2"/>
  <c r="CM133" i="2"/>
  <c r="CS133" i="2" s="1"/>
  <c r="CK133" i="2"/>
  <c r="CJ133" i="2"/>
  <c r="CI133" i="2"/>
  <c r="CH133" i="2"/>
  <c r="CF133" i="2"/>
  <c r="CE133" i="2"/>
  <c r="CT133" i="2" s="1"/>
  <c r="CD133" i="2"/>
  <c r="CB133" i="2"/>
  <c r="CA133" i="2"/>
  <c r="CR132" i="2"/>
  <c r="CM132" i="2"/>
  <c r="CS132" i="2" s="1"/>
  <c r="CK132" i="2"/>
  <c r="CJ132" i="2"/>
  <c r="CI132" i="2"/>
  <c r="CH132" i="2"/>
  <c r="CF132" i="2"/>
  <c r="CE132" i="2"/>
  <c r="CD132" i="2"/>
  <c r="CB132" i="2"/>
  <c r="CL132" i="2" s="1"/>
  <c r="CQ132" i="2" s="1"/>
  <c r="CA132" i="2"/>
  <c r="CR131" i="2"/>
  <c r="CM131" i="2"/>
  <c r="CS131" i="2" s="1"/>
  <c r="CK131" i="2"/>
  <c r="CJ131" i="2"/>
  <c r="CI131" i="2"/>
  <c r="CH131" i="2"/>
  <c r="CF131" i="2"/>
  <c r="CE131" i="2"/>
  <c r="CT131" i="2" s="1"/>
  <c r="CD131" i="2"/>
  <c r="CB131" i="2"/>
  <c r="CL131" i="2" s="1"/>
  <c r="CQ131" i="2" s="1"/>
  <c r="CN131" i="2" s="1"/>
  <c r="CA131" i="2"/>
  <c r="CR130" i="2"/>
  <c r="CM130" i="2"/>
  <c r="CS130" i="2" s="1"/>
  <c r="CK130" i="2"/>
  <c r="CJ130" i="2"/>
  <c r="CI130" i="2"/>
  <c r="CH130" i="2"/>
  <c r="CF130" i="2"/>
  <c r="CE130" i="2"/>
  <c r="CT130" i="2" s="1"/>
  <c r="CD130" i="2"/>
  <c r="CB130" i="2"/>
  <c r="CL130" i="2" s="1"/>
  <c r="CQ130" i="2" s="1"/>
  <c r="CN130" i="2" s="1"/>
  <c r="CA130" i="2"/>
  <c r="CT129" i="2"/>
  <c r="CR129" i="2"/>
  <c r="CM129" i="2"/>
  <c r="CS129" i="2" s="1"/>
  <c r="CK129" i="2"/>
  <c r="CJ129" i="2"/>
  <c r="CI129" i="2"/>
  <c r="CH129" i="2"/>
  <c r="CF129" i="2"/>
  <c r="CG129" i="2" s="1"/>
  <c r="CE129" i="2"/>
  <c r="CD129" i="2"/>
  <c r="CB129" i="2"/>
  <c r="CL129" i="2" s="1"/>
  <c r="CQ129" i="2" s="1"/>
  <c r="CN129" i="2" s="1"/>
  <c r="CA129" i="2"/>
  <c r="CR128" i="2"/>
  <c r="CQ128" i="2"/>
  <c r="CN128" i="2" s="1"/>
  <c r="CM128" i="2"/>
  <c r="CS128" i="2" s="1"/>
  <c r="CK128" i="2"/>
  <c r="CJ128" i="2"/>
  <c r="CI128" i="2"/>
  <c r="CH128" i="2"/>
  <c r="CF128" i="2"/>
  <c r="CE128" i="2"/>
  <c r="CT128" i="2" s="1"/>
  <c r="CD128" i="2"/>
  <c r="CB128" i="2"/>
  <c r="CL128" i="2" s="1"/>
  <c r="CA128" i="2"/>
  <c r="CT127" i="2"/>
  <c r="CR127" i="2"/>
  <c r="CM127" i="2"/>
  <c r="CS127" i="2" s="1"/>
  <c r="CK127" i="2"/>
  <c r="CJ127" i="2"/>
  <c r="CI127" i="2"/>
  <c r="CH127" i="2"/>
  <c r="CF127" i="2"/>
  <c r="CG127" i="2" s="1"/>
  <c r="CE127" i="2"/>
  <c r="CD127" i="2"/>
  <c r="CB127" i="2"/>
  <c r="CL127" i="2" s="1"/>
  <c r="CQ127" i="2" s="1"/>
  <c r="CA127" i="2"/>
  <c r="CR126" i="2"/>
  <c r="CO126" i="2"/>
  <c r="CM126" i="2"/>
  <c r="CS126" i="2" s="1"/>
  <c r="CK126" i="2"/>
  <c r="CJ126" i="2"/>
  <c r="CI126" i="2"/>
  <c r="CH126" i="2"/>
  <c r="CF126" i="2"/>
  <c r="CG126" i="2" s="1"/>
  <c r="CE126" i="2"/>
  <c r="CT126" i="2" s="1"/>
  <c r="CD126" i="2"/>
  <c r="CB126" i="2"/>
  <c r="CL126" i="2" s="1"/>
  <c r="CQ126" i="2" s="1"/>
  <c r="CN126" i="2" s="1"/>
  <c r="CA126" i="2"/>
  <c r="CR125" i="2"/>
  <c r="CM125" i="2"/>
  <c r="CS125" i="2" s="1"/>
  <c r="CK125" i="2"/>
  <c r="CJ125" i="2"/>
  <c r="CI125" i="2"/>
  <c r="CH125" i="2"/>
  <c r="CF125" i="2"/>
  <c r="CG125" i="2" s="1"/>
  <c r="CE125" i="2"/>
  <c r="CT125" i="2" s="1"/>
  <c r="CD125" i="2"/>
  <c r="CB125" i="2"/>
  <c r="CL125" i="2" s="1"/>
  <c r="CQ125" i="2" s="1"/>
  <c r="CN125" i="2" s="1"/>
  <c r="CA125" i="2"/>
  <c r="CR124" i="2"/>
  <c r="CM124" i="2"/>
  <c r="CS124" i="2" s="1"/>
  <c r="CK124" i="2"/>
  <c r="CJ124" i="2"/>
  <c r="CI124" i="2"/>
  <c r="CH124" i="2"/>
  <c r="CF124" i="2"/>
  <c r="CE124" i="2"/>
  <c r="CT124" i="2" s="1"/>
  <c r="CD124" i="2"/>
  <c r="CB124" i="2"/>
  <c r="CL124" i="2" s="1"/>
  <c r="CQ124" i="2" s="1"/>
  <c r="CN124" i="2" s="1"/>
  <c r="CA124" i="2"/>
  <c r="CS123" i="2"/>
  <c r="CR123" i="2"/>
  <c r="CM123" i="2"/>
  <c r="CK123" i="2"/>
  <c r="CJ123" i="2"/>
  <c r="CI123" i="2"/>
  <c r="CH123" i="2"/>
  <c r="CF123" i="2"/>
  <c r="CE123" i="2"/>
  <c r="CT123" i="2" s="1"/>
  <c r="CD123" i="2"/>
  <c r="CB123" i="2"/>
  <c r="CL123" i="2" s="1"/>
  <c r="CQ123" i="2" s="1"/>
  <c r="CA123" i="2"/>
  <c r="CR122" i="2"/>
  <c r="CM122" i="2"/>
  <c r="CS122" i="2" s="1"/>
  <c r="CK122" i="2"/>
  <c r="CJ122" i="2"/>
  <c r="CI122" i="2"/>
  <c r="CH122" i="2"/>
  <c r="CF122" i="2"/>
  <c r="CE122" i="2"/>
  <c r="CT122" i="2" s="1"/>
  <c r="CD122" i="2"/>
  <c r="CB122" i="2"/>
  <c r="CL122" i="2" s="1"/>
  <c r="CQ122" i="2" s="1"/>
  <c r="CA122" i="2"/>
  <c r="CR121" i="2"/>
  <c r="CM121" i="2"/>
  <c r="CS121" i="2" s="1"/>
  <c r="CK121" i="2"/>
  <c r="CJ121" i="2"/>
  <c r="CI121" i="2"/>
  <c r="CH121" i="2"/>
  <c r="CF121" i="2"/>
  <c r="CG121" i="2" s="1"/>
  <c r="CE121" i="2"/>
  <c r="CT121" i="2" s="1"/>
  <c r="CD121" i="2"/>
  <c r="CB121" i="2"/>
  <c r="CL121" i="2" s="1"/>
  <c r="CQ121" i="2" s="1"/>
  <c r="CA121" i="2"/>
  <c r="CS120" i="2"/>
  <c r="CR120" i="2"/>
  <c r="CM120" i="2"/>
  <c r="CK120" i="2"/>
  <c r="CJ120" i="2"/>
  <c r="CI120" i="2"/>
  <c r="CH120" i="2"/>
  <c r="CF120" i="2"/>
  <c r="CE120" i="2"/>
  <c r="CT120" i="2" s="1"/>
  <c r="CD120" i="2"/>
  <c r="CB120" i="2"/>
  <c r="CL120" i="2" s="1"/>
  <c r="CQ120" i="2" s="1"/>
  <c r="CN120" i="2" s="1"/>
  <c r="CA120" i="2"/>
  <c r="CR119" i="2"/>
  <c r="CM119" i="2"/>
  <c r="CS119" i="2" s="1"/>
  <c r="CK119" i="2"/>
  <c r="CJ119" i="2"/>
  <c r="CI119" i="2"/>
  <c r="CH119" i="2"/>
  <c r="CF119" i="2"/>
  <c r="CE119" i="2"/>
  <c r="CT119" i="2" s="1"/>
  <c r="CD119" i="2"/>
  <c r="CB119" i="2"/>
  <c r="CL119" i="2" s="1"/>
  <c r="CQ119" i="2" s="1"/>
  <c r="CA119" i="2"/>
  <c r="CR118" i="2"/>
  <c r="CM118" i="2"/>
  <c r="CS118" i="2" s="1"/>
  <c r="CK118" i="2"/>
  <c r="CJ118" i="2"/>
  <c r="CI118" i="2"/>
  <c r="CH118" i="2"/>
  <c r="CF118" i="2"/>
  <c r="CE118" i="2"/>
  <c r="CT118" i="2" s="1"/>
  <c r="CD118" i="2"/>
  <c r="CB118" i="2"/>
  <c r="CL118" i="2" s="1"/>
  <c r="CQ118" i="2" s="1"/>
  <c r="CA118" i="2"/>
  <c r="CR117" i="2"/>
  <c r="CM117" i="2"/>
  <c r="CS117" i="2" s="1"/>
  <c r="CK117" i="2"/>
  <c r="CJ117" i="2"/>
  <c r="CI117" i="2"/>
  <c r="CH117" i="2"/>
  <c r="CF117" i="2"/>
  <c r="CE117" i="2"/>
  <c r="CT117" i="2" s="1"/>
  <c r="CD117" i="2"/>
  <c r="CB117" i="2"/>
  <c r="CL117" i="2" s="1"/>
  <c r="CQ117" i="2" s="1"/>
  <c r="CN117" i="2" s="1"/>
  <c r="CA117" i="2"/>
  <c r="CS116" i="2"/>
  <c r="CR116" i="2"/>
  <c r="CM116" i="2"/>
  <c r="CK116" i="2"/>
  <c r="CJ116" i="2"/>
  <c r="CI116" i="2"/>
  <c r="CH116" i="2"/>
  <c r="CF116" i="2"/>
  <c r="CE116" i="2"/>
  <c r="CT116" i="2" s="1"/>
  <c r="CD116" i="2"/>
  <c r="CB116" i="2"/>
  <c r="CL116" i="2" s="1"/>
  <c r="CQ116" i="2" s="1"/>
  <c r="CN116" i="2" s="1"/>
  <c r="CA116" i="2"/>
  <c r="CT115" i="2"/>
  <c r="CR115" i="2"/>
  <c r="CM115" i="2"/>
  <c r="CS115" i="2" s="1"/>
  <c r="CK115" i="2"/>
  <c r="CJ115" i="2"/>
  <c r="CI115" i="2"/>
  <c r="CH115" i="2"/>
  <c r="CF115" i="2"/>
  <c r="CG115" i="2" s="1"/>
  <c r="CE115" i="2"/>
  <c r="CD115" i="2"/>
  <c r="CB115" i="2"/>
  <c r="CL115" i="2" s="1"/>
  <c r="CQ115" i="2" s="1"/>
  <c r="CA115" i="2"/>
  <c r="CR114" i="2"/>
  <c r="CO114" i="2"/>
  <c r="CM114" i="2"/>
  <c r="CS114" i="2" s="1"/>
  <c r="CK114" i="2"/>
  <c r="CJ114" i="2"/>
  <c r="CI114" i="2"/>
  <c r="CH114" i="2"/>
  <c r="CF114" i="2"/>
  <c r="CG114" i="2" s="1"/>
  <c r="CE114" i="2"/>
  <c r="CT114" i="2" s="1"/>
  <c r="CD114" i="2"/>
  <c r="CB114" i="2"/>
  <c r="CL114" i="2" s="1"/>
  <c r="CQ114" i="2" s="1"/>
  <c r="CN114" i="2" s="1"/>
  <c r="CA114" i="2"/>
  <c r="CR113" i="2"/>
  <c r="CM113" i="2"/>
  <c r="CS113" i="2" s="1"/>
  <c r="CK113" i="2"/>
  <c r="CJ113" i="2"/>
  <c r="CI113" i="2"/>
  <c r="CH113" i="2"/>
  <c r="CF113" i="2"/>
  <c r="CE113" i="2"/>
  <c r="CT113" i="2" s="1"/>
  <c r="CD113" i="2"/>
  <c r="CB113" i="2"/>
  <c r="CL113" i="2" s="1"/>
  <c r="CQ113" i="2" s="1"/>
  <c r="CA113" i="2"/>
  <c r="CR112" i="2"/>
  <c r="CM112" i="2"/>
  <c r="CS112" i="2" s="1"/>
  <c r="CK112" i="2"/>
  <c r="CJ112" i="2"/>
  <c r="CI112" i="2"/>
  <c r="CH112" i="2"/>
  <c r="CF112" i="2"/>
  <c r="CE112" i="2"/>
  <c r="CT112" i="2" s="1"/>
  <c r="CD112" i="2"/>
  <c r="CB112" i="2"/>
  <c r="CL112" i="2" s="1"/>
  <c r="CQ112" i="2" s="1"/>
  <c r="CN112" i="2" s="1"/>
  <c r="CA112" i="2"/>
  <c r="CT111" i="2"/>
  <c r="CS111" i="2"/>
  <c r="CR111" i="2"/>
  <c r="CM111" i="2"/>
  <c r="CK111" i="2"/>
  <c r="CJ111" i="2"/>
  <c r="CI111" i="2"/>
  <c r="CH111" i="2"/>
  <c r="CF111" i="2"/>
  <c r="CG111" i="2" s="1"/>
  <c r="CE111" i="2"/>
  <c r="CD111" i="2"/>
  <c r="CB111" i="2"/>
  <c r="CL111" i="2" s="1"/>
  <c r="CQ111" i="2" s="1"/>
  <c r="CA111" i="2"/>
  <c r="CR110" i="2"/>
  <c r="CO110" i="2"/>
  <c r="CM110" i="2"/>
  <c r="CS110" i="2" s="1"/>
  <c r="CK110" i="2"/>
  <c r="CJ110" i="2"/>
  <c r="CI110" i="2"/>
  <c r="CH110" i="2"/>
  <c r="CF110" i="2"/>
  <c r="CG110" i="2" s="1"/>
  <c r="CE110" i="2"/>
  <c r="CT110" i="2" s="1"/>
  <c r="CD110" i="2"/>
  <c r="CB110" i="2"/>
  <c r="CL110" i="2" s="1"/>
  <c r="CQ110" i="2" s="1"/>
  <c r="CN110" i="2" s="1"/>
  <c r="CA110" i="2"/>
  <c r="CR109" i="2"/>
  <c r="CP109" i="2"/>
  <c r="CM109" i="2"/>
  <c r="CS109" i="2" s="1"/>
  <c r="CK109" i="2"/>
  <c r="CJ109" i="2"/>
  <c r="CI109" i="2"/>
  <c r="CH109" i="2"/>
  <c r="CF109" i="2"/>
  <c r="CG109" i="2" s="1"/>
  <c r="CE109" i="2"/>
  <c r="CT109" i="2" s="1"/>
  <c r="CD109" i="2"/>
  <c r="CB109" i="2"/>
  <c r="CL109" i="2" s="1"/>
  <c r="CQ109" i="2" s="1"/>
  <c r="CN109" i="2" s="1"/>
  <c r="CA109" i="2"/>
  <c r="CR108" i="2"/>
  <c r="CQ108" i="2"/>
  <c r="CN108" i="2" s="1"/>
  <c r="CM108" i="2"/>
  <c r="CS108" i="2" s="1"/>
  <c r="CK108" i="2"/>
  <c r="CJ108" i="2"/>
  <c r="CI108" i="2"/>
  <c r="CH108" i="2"/>
  <c r="CF108" i="2"/>
  <c r="CE108" i="2"/>
  <c r="CT108" i="2" s="1"/>
  <c r="CD108" i="2"/>
  <c r="CB108" i="2"/>
  <c r="CL108" i="2" s="1"/>
  <c r="CA108" i="2"/>
  <c r="CR107" i="2"/>
  <c r="CM107" i="2"/>
  <c r="CS107" i="2" s="1"/>
  <c r="CK107" i="2"/>
  <c r="CJ107" i="2"/>
  <c r="CI107" i="2"/>
  <c r="CH107" i="2"/>
  <c r="CF107" i="2"/>
  <c r="CG107" i="2" s="1"/>
  <c r="CE107" i="2"/>
  <c r="CT107" i="2" s="1"/>
  <c r="CD107" i="2"/>
  <c r="CB107" i="2"/>
  <c r="CL107" i="2" s="1"/>
  <c r="CQ107" i="2" s="1"/>
  <c r="CA107" i="2"/>
  <c r="CR106" i="2"/>
  <c r="CM106" i="2"/>
  <c r="CS106" i="2" s="1"/>
  <c r="CK106" i="2"/>
  <c r="CJ106" i="2"/>
  <c r="CI106" i="2"/>
  <c r="CH106" i="2"/>
  <c r="CF106" i="2"/>
  <c r="CE106" i="2"/>
  <c r="CD106" i="2"/>
  <c r="CB106" i="2"/>
  <c r="CL106" i="2" s="1"/>
  <c r="CQ106" i="2" s="1"/>
  <c r="CA106" i="2"/>
  <c r="CT105" i="2"/>
  <c r="CR105" i="2"/>
  <c r="CM105" i="2"/>
  <c r="CS105" i="2" s="1"/>
  <c r="CK105" i="2"/>
  <c r="CJ105" i="2"/>
  <c r="CI105" i="2"/>
  <c r="CH105" i="2"/>
  <c r="CF105" i="2"/>
  <c r="CG105" i="2" s="1"/>
  <c r="CE105" i="2"/>
  <c r="CD105" i="2"/>
  <c r="CB105" i="2"/>
  <c r="CL105" i="2" s="1"/>
  <c r="CQ105" i="2" s="1"/>
  <c r="CN105" i="2" s="1"/>
  <c r="CA105" i="2"/>
  <c r="CR104" i="2"/>
  <c r="CM104" i="2"/>
  <c r="CS104" i="2" s="1"/>
  <c r="CK104" i="2"/>
  <c r="CJ104" i="2"/>
  <c r="CI104" i="2"/>
  <c r="CH104" i="2"/>
  <c r="CF104" i="2"/>
  <c r="CG104" i="2" s="1"/>
  <c r="CE104" i="2"/>
  <c r="CT104" i="2" s="1"/>
  <c r="CD104" i="2"/>
  <c r="CB104" i="2"/>
  <c r="CL104" i="2" s="1"/>
  <c r="CQ104" i="2" s="1"/>
  <c r="CN104" i="2" s="1"/>
  <c r="CA104" i="2"/>
  <c r="CR103" i="2"/>
  <c r="CM103" i="2"/>
  <c r="CS103" i="2" s="1"/>
  <c r="CK103" i="2"/>
  <c r="CJ103" i="2"/>
  <c r="CI103" i="2"/>
  <c r="CH103" i="2"/>
  <c r="CF103" i="2"/>
  <c r="CE103" i="2"/>
  <c r="CT103" i="2" s="1"/>
  <c r="CD103" i="2"/>
  <c r="CB103" i="2"/>
  <c r="CL103" i="2" s="1"/>
  <c r="CQ103" i="2" s="1"/>
  <c r="CN103" i="2" s="1"/>
  <c r="CA103" i="2"/>
  <c r="CR102" i="2"/>
  <c r="CM102" i="2"/>
  <c r="CS102" i="2" s="1"/>
  <c r="CK102" i="2"/>
  <c r="CJ102" i="2"/>
  <c r="CI102" i="2"/>
  <c r="CH102" i="2"/>
  <c r="CF102" i="2"/>
  <c r="CG102" i="2" s="1"/>
  <c r="CE102" i="2"/>
  <c r="CT102" i="2" s="1"/>
  <c r="CD102" i="2"/>
  <c r="CB102" i="2"/>
  <c r="CL102" i="2" s="1"/>
  <c r="CQ102" i="2" s="1"/>
  <c r="CN102" i="2" s="1"/>
  <c r="CA102" i="2"/>
  <c r="CR101" i="2"/>
  <c r="CM101" i="2"/>
  <c r="CS101" i="2" s="1"/>
  <c r="CK101" i="2"/>
  <c r="CJ101" i="2"/>
  <c r="CI101" i="2"/>
  <c r="CH101" i="2"/>
  <c r="CF101" i="2"/>
  <c r="CG101" i="2" s="1"/>
  <c r="CE101" i="2"/>
  <c r="CT101" i="2" s="1"/>
  <c r="CD101" i="2"/>
  <c r="CB101" i="2"/>
  <c r="CL101" i="2" s="1"/>
  <c r="CQ101" i="2" s="1"/>
  <c r="CN101" i="2" s="1"/>
  <c r="CA101" i="2"/>
  <c r="CR100" i="2"/>
  <c r="CQ100" i="2"/>
  <c r="CN100" i="2" s="1"/>
  <c r="CM100" i="2"/>
  <c r="CS100" i="2" s="1"/>
  <c r="CK100" i="2"/>
  <c r="CJ100" i="2"/>
  <c r="CI100" i="2"/>
  <c r="CH100" i="2"/>
  <c r="CF100" i="2"/>
  <c r="CE100" i="2"/>
  <c r="CT100" i="2" s="1"/>
  <c r="CD100" i="2"/>
  <c r="CB100" i="2"/>
  <c r="CL100" i="2" s="1"/>
  <c r="CA100" i="2"/>
  <c r="CR99" i="2"/>
  <c r="CM99" i="2"/>
  <c r="CS99" i="2" s="1"/>
  <c r="CK99" i="2"/>
  <c r="CJ99" i="2"/>
  <c r="CI99" i="2"/>
  <c r="CH99" i="2"/>
  <c r="CF99" i="2"/>
  <c r="CE99" i="2"/>
  <c r="CT99" i="2" s="1"/>
  <c r="CD99" i="2"/>
  <c r="CB99" i="2"/>
  <c r="CL99" i="2" s="1"/>
  <c r="CQ99" i="2" s="1"/>
  <c r="CN99" i="2" s="1"/>
  <c r="CA99" i="2"/>
  <c r="CT98" i="2"/>
  <c r="CR98" i="2"/>
  <c r="CM98" i="2"/>
  <c r="CS98" i="2" s="1"/>
  <c r="CK98" i="2"/>
  <c r="CJ98" i="2"/>
  <c r="CI98" i="2"/>
  <c r="CH98" i="2"/>
  <c r="CF98" i="2"/>
  <c r="CG98" i="2" s="1"/>
  <c r="CE98" i="2"/>
  <c r="CD98" i="2"/>
  <c r="CB98" i="2"/>
  <c r="CL98" i="2" s="1"/>
  <c r="CQ98" i="2" s="1"/>
  <c r="CN98" i="2" s="1"/>
  <c r="CA98" i="2"/>
  <c r="CS97" i="2"/>
  <c r="CR97" i="2"/>
  <c r="CM97" i="2"/>
  <c r="CK97" i="2"/>
  <c r="CJ97" i="2"/>
  <c r="CI97" i="2"/>
  <c r="CH97" i="2"/>
  <c r="CF97" i="2"/>
  <c r="CG97" i="2" s="1"/>
  <c r="CE97" i="2"/>
  <c r="CT97" i="2" s="1"/>
  <c r="CD97" i="2"/>
  <c r="CL97" i="2" s="1"/>
  <c r="CQ97" i="2" s="1"/>
  <c r="CN97" i="2" s="1"/>
  <c r="CB97" i="2"/>
  <c r="CA97" i="2"/>
  <c r="CR96" i="2"/>
  <c r="CM96" i="2"/>
  <c r="CS96" i="2" s="1"/>
  <c r="CK96" i="2"/>
  <c r="CJ96" i="2"/>
  <c r="CI96" i="2"/>
  <c r="CH96" i="2"/>
  <c r="CF96" i="2"/>
  <c r="CE96" i="2"/>
  <c r="CT96" i="2" s="1"/>
  <c r="CD96" i="2"/>
  <c r="CB96" i="2"/>
  <c r="CL96" i="2" s="1"/>
  <c r="CQ96" i="2" s="1"/>
  <c r="CN96" i="2" s="1"/>
  <c r="CA96" i="2"/>
  <c r="CR95" i="2"/>
  <c r="CM95" i="2"/>
  <c r="CS95" i="2" s="1"/>
  <c r="CK95" i="2"/>
  <c r="CJ95" i="2"/>
  <c r="CI95" i="2"/>
  <c r="CH95" i="2"/>
  <c r="CF95" i="2"/>
  <c r="CE95" i="2"/>
  <c r="CT95" i="2" s="1"/>
  <c r="CD95" i="2"/>
  <c r="CB95" i="2"/>
  <c r="CA95" i="2"/>
  <c r="CR94" i="2"/>
  <c r="CM94" i="2"/>
  <c r="CS94" i="2" s="1"/>
  <c r="CK94" i="2"/>
  <c r="CJ94" i="2"/>
  <c r="CI94" i="2"/>
  <c r="CH94" i="2"/>
  <c r="CF94" i="2"/>
  <c r="CE94" i="2"/>
  <c r="CT94" i="2" s="1"/>
  <c r="CD94" i="2"/>
  <c r="CB94" i="2"/>
  <c r="CA94" i="2"/>
  <c r="CT93" i="2"/>
  <c r="CS93" i="2"/>
  <c r="CR93" i="2"/>
  <c r="CM93" i="2"/>
  <c r="CK93" i="2"/>
  <c r="CJ93" i="2"/>
  <c r="CI93" i="2"/>
  <c r="CH93" i="2"/>
  <c r="CF93" i="2"/>
  <c r="CG93" i="2" s="1"/>
  <c r="CE93" i="2"/>
  <c r="CD93" i="2"/>
  <c r="CB93" i="2"/>
  <c r="CA93" i="2"/>
  <c r="CR92" i="2"/>
  <c r="CM92" i="2"/>
  <c r="CS92" i="2" s="1"/>
  <c r="CK92" i="2"/>
  <c r="CJ92" i="2"/>
  <c r="CI92" i="2"/>
  <c r="CH92" i="2"/>
  <c r="CF92" i="2"/>
  <c r="CE92" i="2"/>
  <c r="CT92" i="2" s="1"/>
  <c r="CD92" i="2"/>
  <c r="CB92" i="2"/>
  <c r="CA92" i="2"/>
  <c r="CR91" i="2"/>
  <c r="CM91" i="2"/>
  <c r="CS91" i="2" s="1"/>
  <c r="CK91" i="2"/>
  <c r="CJ91" i="2"/>
  <c r="CI91" i="2"/>
  <c r="CH91" i="2"/>
  <c r="CF91" i="2"/>
  <c r="CE91" i="2"/>
  <c r="CT91" i="2" s="1"/>
  <c r="CD91" i="2"/>
  <c r="CB91" i="2"/>
  <c r="CL91" i="2" s="1"/>
  <c r="CQ91" i="2" s="1"/>
  <c r="CN91" i="2" s="1"/>
  <c r="CA91" i="2"/>
  <c r="CR90" i="2"/>
  <c r="CM90" i="2"/>
  <c r="CS90" i="2" s="1"/>
  <c r="CK90" i="2"/>
  <c r="CJ90" i="2"/>
  <c r="CI90" i="2"/>
  <c r="CH90" i="2"/>
  <c r="CG90" i="2"/>
  <c r="CF90" i="2"/>
  <c r="CE90" i="2"/>
  <c r="CT90" i="2" s="1"/>
  <c r="CD90" i="2"/>
  <c r="CB90" i="2"/>
  <c r="CL90" i="2" s="1"/>
  <c r="CQ90" i="2" s="1"/>
  <c r="CN90" i="2" s="1"/>
  <c r="CA90" i="2"/>
  <c r="CT89" i="2"/>
  <c r="CR89" i="2"/>
  <c r="CM89" i="2"/>
  <c r="CS89" i="2" s="1"/>
  <c r="CK89" i="2"/>
  <c r="CJ89" i="2"/>
  <c r="CI89" i="2"/>
  <c r="CH89" i="2"/>
  <c r="CF89" i="2"/>
  <c r="CE89" i="2"/>
  <c r="CG89" i="2" s="1"/>
  <c r="CD89" i="2"/>
  <c r="CB89" i="2"/>
  <c r="CL89" i="2" s="1"/>
  <c r="CQ89" i="2" s="1"/>
  <c r="CA89" i="2"/>
  <c r="CR88" i="2"/>
  <c r="CM88" i="2"/>
  <c r="CS88" i="2" s="1"/>
  <c r="CK88" i="2"/>
  <c r="CJ88" i="2"/>
  <c r="CI88" i="2"/>
  <c r="CH88" i="2"/>
  <c r="CF88" i="2"/>
  <c r="CE88" i="2"/>
  <c r="CT88" i="2" s="1"/>
  <c r="CD88" i="2"/>
  <c r="CB88" i="2"/>
  <c r="CL88" i="2" s="1"/>
  <c r="CQ88" i="2" s="1"/>
  <c r="CN88" i="2" s="1"/>
  <c r="CA88" i="2"/>
  <c r="CT87" i="2"/>
  <c r="CR87" i="2"/>
  <c r="CM87" i="2"/>
  <c r="CS87" i="2" s="1"/>
  <c r="CK87" i="2"/>
  <c r="CJ87" i="2"/>
  <c r="CI87" i="2"/>
  <c r="CH87" i="2"/>
  <c r="CF87" i="2"/>
  <c r="CE87" i="2"/>
  <c r="CD87" i="2"/>
  <c r="CB87" i="2"/>
  <c r="CL87" i="2" s="1"/>
  <c r="CQ87" i="2" s="1"/>
  <c r="CN87" i="2" s="1"/>
  <c r="CA87" i="2"/>
  <c r="CS86" i="2"/>
  <c r="CR86" i="2"/>
  <c r="CP86" i="2"/>
  <c r="CM86" i="2"/>
  <c r="CK86" i="2"/>
  <c r="CJ86" i="2"/>
  <c r="CI86" i="2"/>
  <c r="CH86" i="2"/>
  <c r="CF86" i="2"/>
  <c r="CE86" i="2"/>
  <c r="CT86" i="2" s="1"/>
  <c r="CD86" i="2"/>
  <c r="CB86" i="2"/>
  <c r="CL86" i="2" s="1"/>
  <c r="CQ86" i="2" s="1"/>
  <c r="CN86" i="2" s="1"/>
  <c r="CA86" i="2"/>
  <c r="CT85" i="2"/>
  <c r="CS85" i="2"/>
  <c r="CR85" i="2"/>
  <c r="CM85" i="2"/>
  <c r="CK85" i="2"/>
  <c r="CJ85" i="2"/>
  <c r="CI85" i="2"/>
  <c r="CH85" i="2"/>
  <c r="CG85" i="2"/>
  <c r="CF85" i="2"/>
  <c r="CE85" i="2"/>
  <c r="CD85" i="2"/>
  <c r="CB85" i="2"/>
  <c r="CL85" i="2" s="1"/>
  <c r="CQ85" i="2" s="1"/>
  <c r="CN85" i="2" s="1"/>
  <c r="CA85" i="2"/>
  <c r="CR84" i="2"/>
  <c r="CM84" i="2"/>
  <c r="CS84" i="2" s="1"/>
  <c r="CK84" i="2"/>
  <c r="CJ84" i="2"/>
  <c r="CI84" i="2"/>
  <c r="CH84" i="2"/>
  <c r="CF84" i="2"/>
  <c r="CG84" i="2" s="1"/>
  <c r="CE84" i="2"/>
  <c r="CT84" i="2" s="1"/>
  <c r="CD84" i="2"/>
  <c r="CB84" i="2"/>
  <c r="CL84" i="2" s="1"/>
  <c r="CQ84" i="2" s="1"/>
  <c r="CN84" i="2" s="1"/>
  <c r="CA84" i="2"/>
  <c r="CR83" i="2"/>
  <c r="CM83" i="2"/>
  <c r="CS83" i="2" s="1"/>
  <c r="CK83" i="2"/>
  <c r="CJ83" i="2"/>
  <c r="CI83" i="2"/>
  <c r="CH83" i="2"/>
  <c r="CF83" i="2"/>
  <c r="CE83" i="2"/>
  <c r="CT83" i="2" s="1"/>
  <c r="CD83" i="2"/>
  <c r="CB83" i="2"/>
  <c r="CL83" i="2" s="1"/>
  <c r="CQ83" i="2" s="1"/>
  <c r="CN83" i="2" s="1"/>
  <c r="CA83" i="2"/>
  <c r="CR82" i="2"/>
  <c r="CM82" i="2"/>
  <c r="CS82" i="2" s="1"/>
  <c r="CK82" i="2"/>
  <c r="CJ82" i="2"/>
  <c r="CI82" i="2"/>
  <c r="CH82" i="2"/>
  <c r="CF82" i="2"/>
  <c r="CE82" i="2"/>
  <c r="CT82" i="2" s="1"/>
  <c r="CD82" i="2"/>
  <c r="CB82" i="2"/>
  <c r="CL82" i="2" s="1"/>
  <c r="CQ82" i="2" s="1"/>
  <c r="CN82" i="2" s="1"/>
  <c r="CA82" i="2"/>
  <c r="CT81" i="2"/>
  <c r="CS81" i="2"/>
  <c r="CR81" i="2"/>
  <c r="CM81" i="2"/>
  <c r="CL81" i="2"/>
  <c r="CQ81" i="2" s="1"/>
  <c r="CN81" i="2" s="1"/>
  <c r="CK81" i="2"/>
  <c r="CJ81" i="2"/>
  <c r="CI81" i="2"/>
  <c r="CH81" i="2"/>
  <c r="CF81" i="2"/>
  <c r="CG81" i="2" s="1"/>
  <c r="CE81" i="2"/>
  <c r="CD81" i="2"/>
  <c r="CB81" i="2"/>
  <c r="CA81" i="2"/>
  <c r="CR80" i="2"/>
  <c r="CM80" i="2"/>
  <c r="CS80" i="2" s="1"/>
  <c r="CK80" i="2"/>
  <c r="CJ80" i="2"/>
  <c r="CI80" i="2"/>
  <c r="CH80" i="2"/>
  <c r="CF80" i="2"/>
  <c r="CE80" i="2"/>
  <c r="CT80" i="2" s="1"/>
  <c r="CD80" i="2"/>
  <c r="CB80" i="2"/>
  <c r="CL80" i="2" s="1"/>
  <c r="CQ80" i="2" s="1"/>
  <c r="CN80" i="2" s="1"/>
  <c r="CA80" i="2"/>
  <c r="CT79" i="2"/>
  <c r="CR79" i="2"/>
  <c r="CM79" i="2"/>
  <c r="CS79" i="2" s="1"/>
  <c r="CK79" i="2"/>
  <c r="CJ79" i="2"/>
  <c r="CI79" i="2"/>
  <c r="CH79" i="2"/>
  <c r="CF79" i="2"/>
  <c r="CE79" i="2"/>
  <c r="CD79" i="2"/>
  <c r="CB79" i="2"/>
  <c r="CL79" i="2" s="1"/>
  <c r="CQ79" i="2" s="1"/>
  <c r="CN79" i="2" s="1"/>
  <c r="CA79" i="2"/>
  <c r="CR78" i="2"/>
  <c r="CP78" i="2"/>
  <c r="CO78" i="2"/>
  <c r="CM78" i="2"/>
  <c r="CS78" i="2" s="1"/>
  <c r="CK78" i="2"/>
  <c r="CJ78" i="2"/>
  <c r="CI78" i="2"/>
  <c r="CH78" i="2"/>
  <c r="CF78" i="2"/>
  <c r="CE78" i="2"/>
  <c r="CT78" i="2" s="1"/>
  <c r="CD78" i="2"/>
  <c r="CB78" i="2"/>
  <c r="CL78" i="2" s="1"/>
  <c r="CQ78" i="2" s="1"/>
  <c r="CN78" i="2" s="1"/>
  <c r="CA78" i="2"/>
  <c r="CT77" i="2"/>
  <c r="CS77" i="2"/>
  <c r="CR77" i="2"/>
  <c r="CM77" i="2"/>
  <c r="CK77" i="2"/>
  <c r="CJ77" i="2"/>
  <c r="CI77" i="2"/>
  <c r="CH77" i="2"/>
  <c r="CF77" i="2"/>
  <c r="CG77" i="2" s="1"/>
  <c r="CE77" i="2"/>
  <c r="CD77" i="2"/>
  <c r="CB77" i="2"/>
  <c r="CA77" i="2"/>
  <c r="CR76" i="2"/>
  <c r="CM76" i="2"/>
  <c r="CS76" i="2" s="1"/>
  <c r="CK76" i="2"/>
  <c r="CJ76" i="2"/>
  <c r="CI76" i="2"/>
  <c r="CH76" i="2"/>
  <c r="CF76" i="2"/>
  <c r="CE76" i="2"/>
  <c r="CT76" i="2" s="1"/>
  <c r="CD76" i="2"/>
  <c r="CB76" i="2"/>
  <c r="CL76" i="2" s="1"/>
  <c r="CQ76" i="2" s="1"/>
  <c r="CN76" i="2" s="1"/>
  <c r="CA76" i="2"/>
  <c r="CR75" i="2"/>
  <c r="CM75" i="2"/>
  <c r="CS75" i="2" s="1"/>
  <c r="CK75" i="2"/>
  <c r="CJ75" i="2"/>
  <c r="CI75" i="2"/>
  <c r="CH75" i="2"/>
  <c r="CF75" i="2"/>
  <c r="CE75" i="2"/>
  <c r="CT75" i="2" s="1"/>
  <c r="CD75" i="2"/>
  <c r="CB75" i="2"/>
  <c r="CL75" i="2" s="1"/>
  <c r="CQ75" i="2" s="1"/>
  <c r="CN75" i="2" s="1"/>
  <c r="CA75" i="2"/>
  <c r="CT74" i="2"/>
  <c r="CR74" i="2"/>
  <c r="CM74" i="2"/>
  <c r="CS74" i="2" s="1"/>
  <c r="CK74" i="2"/>
  <c r="CJ74" i="2"/>
  <c r="CI74" i="2"/>
  <c r="CH74" i="2"/>
  <c r="CF74" i="2"/>
  <c r="CG74" i="2" s="1"/>
  <c r="CE74" i="2"/>
  <c r="CD74" i="2"/>
  <c r="CB74" i="2"/>
  <c r="CA74" i="2"/>
  <c r="CS73" i="2"/>
  <c r="CR73" i="2"/>
  <c r="CM73" i="2"/>
  <c r="CK73" i="2"/>
  <c r="CJ73" i="2"/>
  <c r="CI73" i="2"/>
  <c r="CH73" i="2"/>
  <c r="CF73" i="2"/>
  <c r="CG73" i="2" s="1"/>
  <c r="CE73" i="2"/>
  <c r="CT73" i="2" s="1"/>
  <c r="CD73" i="2"/>
  <c r="CL73" i="2" s="1"/>
  <c r="CQ73" i="2" s="1"/>
  <c r="CN73" i="2" s="1"/>
  <c r="CB73" i="2"/>
  <c r="CA73" i="2"/>
  <c r="CR72" i="2"/>
  <c r="CM72" i="2"/>
  <c r="CS72" i="2" s="1"/>
  <c r="CK72" i="2"/>
  <c r="CJ72" i="2"/>
  <c r="CI72" i="2"/>
  <c r="CH72" i="2"/>
  <c r="CF72" i="2"/>
  <c r="CE72" i="2"/>
  <c r="CT72" i="2" s="1"/>
  <c r="CD72" i="2"/>
  <c r="CB72" i="2"/>
  <c r="CL72" i="2" s="1"/>
  <c r="CQ72" i="2" s="1"/>
  <c r="CN72" i="2" s="1"/>
  <c r="CA72" i="2"/>
  <c r="CR71" i="2"/>
  <c r="CM71" i="2"/>
  <c r="CS71" i="2" s="1"/>
  <c r="CK71" i="2"/>
  <c r="CJ71" i="2"/>
  <c r="CI71" i="2"/>
  <c r="CH71" i="2"/>
  <c r="CF71" i="2"/>
  <c r="CE71" i="2"/>
  <c r="CT71" i="2" s="1"/>
  <c r="CD71" i="2"/>
  <c r="CB71" i="2"/>
  <c r="CA71" i="2"/>
  <c r="CS70" i="2"/>
  <c r="CR70" i="2"/>
  <c r="CP70" i="2"/>
  <c r="CM70" i="2"/>
  <c r="CK70" i="2"/>
  <c r="CJ70" i="2"/>
  <c r="CI70" i="2"/>
  <c r="CH70" i="2"/>
  <c r="CF70" i="2"/>
  <c r="CE70" i="2"/>
  <c r="CT70" i="2" s="1"/>
  <c r="CD70" i="2"/>
  <c r="CB70" i="2"/>
  <c r="CL70" i="2" s="1"/>
  <c r="CQ70" i="2" s="1"/>
  <c r="CA70" i="2"/>
  <c r="CT69" i="2"/>
  <c r="CS69" i="2"/>
  <c r="CR69" i="2"/>
  <c r="CM69" i="2"/>
  <c r="CK69" i="2"/>
  <c r="CJ69" i="2"/>
  <c r="CI69" i="2"/>
  <c r="CH69" i="2"/>
  <c r="CG69" i="2"/>
  <c r="CF69" i="2"/>
  <c r="CE69" i="2"/>
  <c r="CD69" i="2"/>
  <c r="CB69" i="2"/>
  <c r="CL69" i="2" s="1"/>
  <c r="CQ69" i="2" s="1"/>
  <c r="CN69" i="2" s="1"/>
  <c r="CA69" i="2"/>
  <c r="CR68" i="2"/>
  <c r="CM68" i="2"/>
  <c r="CS68" i="2" s="1"/>
  <c r="CK68" i="2"/>
  <c r="CJ68" i="2"/>
  <c r="CI68" i="2"/>
  <c r="CH68" i="2"/>
  <c r="CF68" i="2"/>
  <c r="CG68" i="2" s="1"/>
  <c r="CE68" i="2"/>
  <c r="CT68" i="2" s="1"/>
  <c r="CD68" i="2"/>
  <c r="CB68" i="2"/>
  <c r="CA68" i="2"/>
  <c r="CR67" i="2"/>
  <c r="CM67" i="2"/>
  <c r="CS67" i="2" s="1"/>
  <c r="CK67" i="2"/>
  <c r="CJ67" i="2"/>
  <c r="CI67" i="2"/>
  <c r="CH67" i="2"/>
  <c r="CF67" i="2"/>
  <c r="CE67" i="2"/>
  <c r="CT67" i="2" s="1"/>
  <c r="CD67" i="2"/>
  <c r="CB67" i="2"/>
  <c r="CL67" i="2" s="1"/>
  <c r="CQ67" i="2" s="1"/>
  <c r="CN67" i="2" s="1"/>
  <c r="CA67" i="2"/>
  <c r="CR66" i="2"/>
  <c r="CM66" i="2"/>
  <c r="CS66" i="2" s="1"/>
  <c r="CK66" i="2"/>
  <c r="CJ66" i="2"/>
  <c r="CI66" i="2"/>
  <c r="CH66" i="2"/>
  <c r="CF66" i="2"/>
  <c r="CE66" i="2"/>
  <c r="CT66" i="2" s="1"/>
  <c r="CD66" i="2"/>
  <c r="CB66" i="2"/>
  <c r="CL66" i="2" s="1"/>
  <c r="CQ66" i="2" s="1"/>
  <c r="CA66" i="2"/>
  <c r="CT65" i="2"/>
  <c r="CR65" i="2"/>
  <c r="CM65" i="2"/>
  <c r="CS65" i="2" s="1"/>
  <c r="CK65" i="2"/>
  <c r="CJ65" i="2"/>
  <c r="CI65" i="2"/>
  <c r="CH65" i="2"/>
  <c r="CG65" i="2"/>
  <c r="CF65" i="2"/>
  <c r="CE65" i="2"/>
  <c r="CD65" i="2"/>
  <c r="CB65" i="2"/>
  <c r="CA65" i="2"/>
  <c r="CR64" i="2"/>
  <c r="CM64" i="2"/>
  <c r="CS64" i="2" s="1"/>
  <c r="CK64" i="2"/>
  <c r="CJ64" i="2"/>
  <c r="CI64" i="2"/>
  <c r="CH64" i="2"/>
  <c r="CF64" i="2"/>
  <c r="CE64" i="2"/>
  <c r="CT64" i="2" s="1"/>
  <c r="CD64" i="2"/>
  <c r="CB64" i="2"/>
  <c r="CA64" i="2"/>
  <c r="CR63" i="2"/>
  <c r="CM63" i="2"/>
  <c r="CS63" i="2" s="1"/>
  <c r="CK63" i="2"/>
  <c r="CJ63" i="2"/>
  <c r="CI63" i="2"/>
  <c r="CH63" i="2"/>
  <c r="CF63" i="2"/>
  <c r="CE63" i="2"/>
  <c r="CT63" i="2" s="1"/>
  <c r="CD63" i="2"/>
  <c r="CL63" i="2" s="1"/>
  <c r="CQ63" i="2" s="1"/>
  <c r="CN63" i="2" s="1"/>
  <c r="CB63" i="2"/>
  <c r="CA63" i="2"/>
  <c r="CR62" i="2"/>
  <c r="CM62" i="2"/>
  <c r="CS62" i="2" s="1"/>
  <c r="CK62" i="2"/>
  <c r="CJ62" i="2"/>
  <c r="CI62" i="2"/>
  <c r="CH62" i="2"/>
  <c r="CF62" i="2"/>
  <c r="CE62" i="2"/>
  <c r="CT62" i="2" s="1"/>
  <c r="CD62" i="2"/>
  <c r="CB62" i="2"/>
  <c r="CA62" i="2"/>
  <c r="CS61" i="2"/>
  <c r="CR61" i="2"/>
  <c r="CM61" i="2"/>
  <c r="CK61" i="2"/>
  <c r="CJ61" i="2"/>
  <c r="CI61" i="2"/>
  <c r="CH61" i="2"/>
  <c r="CF61" i="2"/>
  <c r="CE61" i="2"/>
  <c r="CT61" i="2" s="1"/>
  <c r="CD61" i="2"/>
  <c r="CB61" i="2"/>
  <c r="CL61" i="2" s="1"/>
  <c r="CQ61" i="2" s="1"/>
  <c r="CA61" i="2"/>
  <c r="CR60" i="2"/>
  <c r="CM60" i="2"/>
  <c r="CS60" i="2" s="1"/>
  <c r="CK60" i="2"/>
  <c r="CJ60" i="2"/>
  <c r="CI60" i="2"/>
  <c r="CH60" i="2"/>
  <c r="CF60" i="2"/>
  <c r="CG60" i="2" s="1"/>
  <c r="CE60" i="2"/>
  <c r="CT60" i="2" s="1"/>
  <c r="CD60" i="2"/>
  <c r="CB60" i="2"/>
  <c r="CA60" i="2"/>
  <c r="CR59" i="2"/>
  <c r="CM59" i="2"/>
  <c r="CS59" i="2" s="1"/>
  <c r="CK59" i="2"/>
  <c r="CJ59" i="2"/>
  <c r="CI59" i="2"/>
  <c r="CH59" i="2"/>
  <c r="CF59" i="2"/>
  <c r="CE59" i="2"/>
  <c r="CT59" i="2" s="1"/>
  <c r="CD59" i="2"/>
  <c r="CB59" i="2"/>
  <c r="CA59" i="2"/>
  <c r="CS58" i="2"/>
  <c r="CR58" i="2"/>
  <c r="CM58" i="2"/>
  <c r="CK58" i="2"/>
  <c r="CJ58" i="2"/>
  <c r="CI58" i="2"/>
  <c r="CH58" i="2"/>
  <c r="CF58" i="2"/>
  <c r="CE58" i="2"/>
  <c r="CT58" i="2" s="1"/>
  <c r="CD58" i="2"/>
  <c r="CB58" i="2"/>
  <c r="CA58" i="2"/>
  <c r="CS57" i="2"/>
  <c r="CR57" i="2"/>
  <c r="CM57" i="2"/>
  <c r="CK57" i="2"/>
  <c r="CJ57" i="2"/>
  <c r="CI57" i="2"/>
  <c r="CH57" i="2"/>
  <c r="CF57" i="2"/>
  <c r="CE57" i="2"/>
  <c r="CT57" i="2" s="1"/>
  <c r="CD57" i="2"/>
  <c r="CB57" i="2"/>
  <c r="CL57" i="2" s="1"/>
  <c r="CQ57" i="2" s="1"/>
  <c r="CA57" i="2"/>
  <c r="CR56" i="2"/>
  <c r="CM56" i="2"/>
  <c r="CS56" i="2" s="1"/>
  <c r="CK56" i="2"/>
  <c r="CJ56" i="2"/>
  <c r="CI56" i="2"/>
  <c r="CH56" i="2"/>
  <c r="CF56" i="2"/>
  <c r="CG56" i="2" s="1"/>
  <c r="CE56" i="2"/>
  <c r="CT56" i="2" s="1"/>
  <c r="CD56" i="2"/>
  <c r="CB56" i="2"/>
  <c r="CA56" i="2"/>
  <c r="CR55" i="2"/>
  <c r="CM55" i="2"/>
  <c r="CS55" i="2" s="1"/>
  <c r="CK55" i="2"/>
  <c r="CJ55" i="2"/>
  <c r="CI55" i="2"/>
  <c r="CH55" i="2"/>
  <c r="CF55" i="2"/>
  <c r="CE55" i="2"/>
  <c r="CT55" i="2" s="1"/>
  <c r="CD55" i="2"/>
  <c r="CB55" i="2"/>
  <c r="CA55" i="2"/>
  <c r="CR54" i="2"/>
  <c r="CM54" i="2"/>
  <c r="CS54" i="2" s="1"/>
  <c r="CK54" i="2"/>
  <c r="CJ54" i="2"/>
  <c r="CI54" i="2"/>
  <c r="CH54" i="2"/>
  <c r="CF54" i="2"/>
  <c r="CE54" i="2"/>
  <c r="CT54" i="2" s="1"/>
  <c r="CD54" i="2"/>
  <c r="CB54" i="2"/>
  <c r="CL54" i="2" s="1"/>
  <c r="CQ54" i="2" s="1"/>
  <c r="CA54" i="2"/>
  <c r="CS53" i="2"/>
  <c r="CR53" i="2"/>
  <c r="CM53" i="2"/>
  <c r="CK53" i="2"/>
  <c r="CJ53" i="2"/>
  <c r="CI53" i="2"/>
  <c r="CH53" i="2"/>
  <c r="CF53" i="2"/>
  <c r="CE53" i="2"/>
  <c r="CT53" i="2" s="1"/>
  <c r="CD53" i="2"/>
  <c r="CB53" i="2"/>
  <c r="CL53" i="2" s="1"/>
  <c r="CQ53" i="2" s="1"/>
  <c r="CA53" i="2"/>
  <c r="CR52" i="2"/>
  <c r="CM52" i="2"/>
  <c r="CS52" i="2" s="1"/>
  <c r="CK52" i="2"/>
  <c r="CJ52" i="2"/>
  <c r="CI52" i="2"/>
  <c r="CH52" i="2"/>
  <c r="CF52" i="2"/>
  <c r="CE52" i="2"/>
  <c r="CT52" i="2" s="1"/>
  <c r="CD52" i="2"/>
  <c r="CB52" i="2"/>
  <c r="CL52" i="2" s="1"/>
  <c r="CQ52" i="2" s="1"/>
  <c r="CA52" i="2"/>
  <c r="CR51" i="2"/>
  <c r="CM51" i="2"/>
  <c r="CS51" i="2" s="1"/>
  <c r="CK51" i="2"/>
  <c r="CJ51" i="2"/>
  <c r="CI51" i="2"/>
  <c r="CH51" i="2"/>
  <c r="CG51" i="2"/>
  <c r="CF51" i="2"/>
  <c r="CE51" i="2"/>
  <c r="CT51" i="2" s="1"/>
  <c r="CD51" i="2"/>
  <c r="CB51" i="2"/>
  <c r="CL51" i="2" s="1"/>
  <c r="CQ51" i="2" s="1"/>
  <c r="CN51" i="2" s="1"/>
  <c r="CA51" i="2"/>
  <c r="CR50" i="2"/>
  <c r="CM50" i="2"/>
  <c r="CS50" i="2" s="1"/>
  <c r="CK50" i="2"/>
  <c r="CJ50" i="2"/>
  <c r="CI50" i="2"/>
  <c r="CH50" i="2"/>
  <c r="CF50" i="2"/>
  <c r="CE50" i="2"/>
  <c r="CT50" i="2" s="1"/>
  <c r="CD50" i="2"/>
  <c r="CB50" i="2"/>
  <c r="CL50" i="2" s="1"/>
  <c r="CQ50" i="2" s="1"/>
  <c r="CA50" i="2"/>
  <c r="CR49" i="2"/>
  <c r="CO49" i="2"/>
  <c r="CM49" i="2"/>
  <c r="CS49" i="2" s="1"/>
  <c r="CK49" i="2"/>
  <c r="CJ49" i="2"/>
  <c r="CI49" i="2"/>
  <c r="CH49" i="2"/>
  <c r="CF49" i="2"/>
  <c r="CE49" i="2"/>
  <c r="CD49" i="2"/>
  <c r="CB49" i="2"/>
  <c r="CL49" i="2" s="1"/>
  <c r="CQ49" i="2" s="1"/>
  <c r="CN49" i="2" s="1"/>
  <c r="CA49" i="2"/>
  <c r="CS48" i="2"/>
  <c r="CR48" i="2"/>
  <c r="CM48" i="2"/>
  <c r="CK48" i="2"/>
  <c r="CJ48" i="2"/>
  <c r="CI48" i="2"/>
  <c r="CH48" i="2"/>
  <c r="CF48" i="2"/>
  <c r="CE48" i="2"/>
  <c r="CT48" i="2" s="1"/>
  <c r="CD48" i="2"/>
  <c r="CB48" i="2"/>
  <c r="CL48" i="2" s="1"/>
  <c r="CQ48" i="2" s="1"/>
  <c r="CA48" i="2"/>
  <c r="CR47" i="2"/>
  <c r="CM47" i="2"/>
  <c r="CS47" i="2" s="1"/>
  <c r="CK47" i="2"/>
  <c r="CJ47" i="2"/>
  <c r="CI47" i="2"/>
  <c r="CH47" i="2"/>
  <c r="CF47" i="2"/>
  <c r="CE47" i="2"/>
  <c r="CT47" i="2" s="1"/>
  <c r="CD47" i="2"/>
  <c r="CB47" i="2"/>
  <c r="CA47" i="2"/>
  <c r="CR46" i="2"/>
  <c r="CM46" i="2"/>
  <c r="CS46" i="2" s="1"/>
  <c r="CK46" i="2"/>
  <c r="CJ46" i="2"/>
  <c r="CI46" i="2"/>
  <c r="CH46" i="2"/>
  <c r="CF46" i="2"/>
  <c r="CE46" i="2"/>
  <c r="CT46" i="2" s="1"/>
  <c r="CD46" i="2"/>
  <c r="CB46" i="2"/>
  <c r="CL46" i="2" s="1"/>
  <c r="CQ46" i="2" s="1"/>
  <c r="CN46" i="2" s="1"/>
  <c r="CA46" i="2"/>
  <c r="CR45" i="2"/>
  <c r="CM45" i="2"/>
  <c r="CS45" i="2" s="1"/>
  <c r="CK45" i="2"/>
  <c r="CJ45" i="2"/>
  <c r="CI45" i="2"/>
  <c r="CH45" i="2"/>
  <c r="CF45" i="2"/>
  <c r="CG45" i="2" s="1"/>
  <c r="CE45" i="2"/>
  <c r="CT45" i="2" s="1"/>
  <c r="CD45" i="2"/>
  <c r="CB45" i="2"/>
  <c r="CA45" i="2"/>
  <c r="CS44" i="2"/>
  <c r="CR44" i="2"/>
  <c r="CM44" i="2"/>
  <c r="CK44" i="2"/>
  <c r="CJ44" i="2"/>
  <c r="CI44" i="2"/>
  <c r="CH44" i="2"/>
  <c r="CF44" i="2"/>
  <c r="CE44" i="2"/>
  <c r="CT44" i="2" s="1"/>
  <c r="CD44" i="2"/>
  <c r="CB44" i="2"/>
  <c r="CL44" i="2" s="1"/>
  <c r="CQ44" i="2" s="1"/>
  <c r="CA44" i="2"/>
  <c r="CR43" i="2"/>
  <c r="CM43" i="2"/>
  <c r="CS43" i="2" s="1"/>
  <c r="CK43" i="2"/>
  <c r="CJ43" i="2"/>
  <c r="CI43" i="2"/>
  <c r="CH43" i="2"/>
  <c r="CF43" i="2"/>
  <c r="CE43" i="2"/>
  <c r="CD43" i="2"/>
  <c r="CB43" i="2"/>
  <c r="CA43" i="2"/>
  <c r="CR42" i="2"/>
  <c r="CM42" i="2"/>
  <c r="CS42" i="2" s="1"/>
  <c r="CK42" i="2"/>
  <c r="CJ42" i="2"/>
  <c r="CI42" i="2"/>
  <c r="CH42" i="2"/>
  <c r="CF42" i="2"/>
  <c r="CG42" i="2" s="1"/>
  <c r="CE42" i="2"/>
  <c r="CT42" i="2" s="1"/>
  <c r="CD42" i="2"/>
  <c r="CL42" i="2" s="1"/>
  <c r="CQ42" i="2" s="1"/>
  <c r="CN42" i="2" s="1"/>
  <c r="CB42" i="2"/>
  <c r="CA42" i="2"/>
  <c r="CR41" i="2"/>
  <c r="CM41" i="2"/>
  <c r="CS41" i="2" s="1"/>
  <c r="CK41" i="2"/>
  <c r="CJ41" i="2"/>
  <c r="CI41" i="2"/>
  <c r="CH41" i="2"/>
  <c r="CF41" i="2"/>
  <c r="CG41" i="2" s="1"/>
  <c r="CE41" i="2"/>
  <c r="CT41" i="2" s="1"/>
  <c r="CD41" i="2"/>
  <c r="CB41" i="2"/>
  <c r="CA41" i="2"/>
  <c r="CS40" i="2"/>
  <c r="CR40" i="2"/>
  <c r="CM40" i="2"/>
  <c r="CK40" i="2"/>
  <c r="CJ40" i="2"/>
  <c r="CI40" i="2"/>
  <c r="CH40" i="2"/>
  <c r="CF40" i="2"/>
  <c r="CG40" i="2" s="1"/>
  <c r="CE40" i="2"/>
  <c r="CT40" i="2" s="1"/>
  <c r="CD40" i="2"/>
  <c r="CB40" i="2"/>
  <c r="CL40" i="2" s="1"/>
  <c r="CQ40" i="2" s="1"/>
  <c r="CN40" i="2" s="1"/>
  <c r="CA40" i="2"/>
  <c r="CR39" i="2"/>
  <c r="CM39" i="2"/>
  <c r="CS39" i="2" s="1"/>
  <c r="CK39" i="2"/>
  <c r="CJ39" i="2"/>
  <c r="CI39" i="2"/>
  <c r="CH39" i="2"/>
  <c r="CG39" i="2"/>
  <c r="CF39" i="2"/>
  <c r="CE39" i="2"/>
  <c r="CT39" i="2" s="1"/>
  <c r="CD39" i="2"/>
  <c r="CB39" i="2"/>
  <c r="CL39" i="2" s="1"/>
  <c r="CQ39" i="2" s="1"/>
  <c r="CN39" i="2" s="1"/>
  <c r="CA39" i="2"/>
  <c r="CR38" i="2"/>
  <c r="CM38" i="2"/>
  <c r="CS38" i="2" s="1"/>
  <c r="CK38" i="2"/>
  <c r="CJ38" i="2"/>
  <c r="CI38" i="2"/>
  <c r="CH38" i="2"/>
  <c r="CF38" i="2"/>
  <c r="CE38" i="2"/>
  <c r="CT38" i="2" s="1"/>
  <c r="CD38" i="2"/>
  <c r="CB38" i="2"/>
  <c r="CL38" i="2" s="1"/>
  <c r="CQ38" i="2" s="1"/>
  <c r="CA38" i="2"/>
  <c r="CR37" i="2"/>
  <c r="CM37" i="2"/>
  <c r="CS37" i="2" s="1"/>
  <c r="CK37" i="2"/>
  <c r="CJ37" i="2"/>
  <c r="CI37" i="2"/>
  <c r="CH37" i="2"/>
  <c r="CF37" i="2"/>
  <c r="CE37" i="2"/>
  <c r="CT37" i="2" s="1"/>
  <c r="CD37" i="2"/>
  <c r="CB37" i="2"/>
  <c r="CA37" i="2"/>
  <c r="CS36" i="2"/>
  <c r="CR36" i="2"/>
  <c r="CM36" i="2"/>
  <c r="CK36" i="2"/>
  <c r="CJ36" i="2"/>
  <c r="CI36" i="2"/>
  <c r="CH36" i="2"/>
  <c r="CF36" i="2"/>
  <c r="CE36" i="2"/>
  <c r="CT36" i="2" s="1"/>
  <c r="CD36" i="2"/>
  <c r="CB36" i="2"/>
  <c r="CL36" i="2" s="1"/>
  <c r="CQ36" i="2" s="1"/>
  <c r="CN36" i="2" s="1"/>
  <c r="CA36" i="2"/>
  <c r="CS35" i="2"/>
  <c r="CR35" i="2"/>
  <c r="CM35" i="2"/>
  <c r="CK35" i="2"/>
  <c r="CJ35" i="2"/>
  <c r="CI35" i="2"/>
  <c r="CH35" i="2"/>
  <c r="CF35" i="2"/>
  <c r="CE35" i="2"/>
  <c r="CT35" i="2" s="1"/>
  <c r="CD35" i="2"/>
  <c r="CB35" i="2"/>
  <c r="CL35" i="2" s="1"/>
  <c r="CQ35" i="2" s="1"/>
  <c r="CN35" i="2" s="1"/>
  <c r="CA35" i="2"/>
  <c r="CT34" i="2"/>
  <c r="CR34" i="2"/>
  <c r="CM34" i="2"/>
  <c r="CS34" i="2" s="1"/>
  <c r="CK34" i="2"/>
  <c r="CJ34" i="2"/>
  <c r="CI34" i="2"/>
  <c r="CH34" i="2"/>
  <c r="CF34" i="2"/>
  <c r="CE34" i="2"/>
  <c r="CD34" i="2"/>
  <c r="CB34" i="2"/>
  <c r="CA34" i="2"/>
  <c r="CR33" i="2"/>
  <c r="CM33" i="2"/>
  <c r="CS33" i="2" s="1"/>
  <c r="CK33" i="2"/>
  <c r="CJ33" i="2"/>
  <c r="CI33" i="2"/>
  <c r="CH33" i="2"/>
  <c r="CF33" i="2"/>
  <c r="CG33" i="2" s="1"/>
  <c r="CE33" i="2"/>
  <c r="CT33" i="2" s="1"/>
  <c r="CD33" i="2"/>
  <c r="CB33" i="2"/>
  <c r="CA33" i="2"/>
  <c r="CR32" i="2"/>
  <c r="CM32" i="2"/>
  <c r="CS32" i="2" s="1"/>
  <c r="CK32" i="2"/>
  <c r="CJ32" i="2"/>
  <c r="CI32" i="2"/>
  <c r="CH32" i="2"/>
  <c r="CF32" i="2"/>
  <c r="CE32" i="2"/>
  <c r="CT32" i="2" s="1"/>
  <c r="CD32" i="2"/>
  <c r="CB32" i="2"/>
  <c r="CL32" i="2" s="1"/>
  <c r="CQ32" i="2" s="1"/>
  <c r="CN32" i="2" s="1"/>
  <c r="CA32" i="2"/>
  <c r="CR31" i="2"/>
  <c r="CM31" i="2"/>
  <c r="CS31" i="2" s="1"/>
  <c r="CK31" i="2"/>
  <c r="CJ31" i="2"/>
  <c r="CI31" i="2"/>
  <c r="CH31" i="2"/>
  <c r="CF31" i="2"/>
  <c r="CE31" i="2"/>
  <c r="CT31" i="2" s="1"/>
  <c r="CD31" i="2"/>
  <c r="CB31" i="2"/>
  <c r="CL31" i="2" s="1"/>
  <c r="CQ31" i="2" s="1"/>
  <c r="CA31" i="2"/>
  <c r="CT30" i="2"/>
  <c r="CR30" i="2"/>
  <c r="CM30" i="2"/>
  <c r="CS30" i="2" s="1"/>
  <c r="CK30" i="2"/>
  <c r="CJ30" i="2"/>
  <c r="CI30" i="2"/>
  <c r="CH30" i="2"/>
  <c r="CF30" i="2"/>
  <c r="CG30" i="2" s="1"/>
  <c r="CE30" i="2"/>
  <c r="CD30" i="2"/>
  <c r="CB30" i="2"/>
  <c r="CL30" i="2" s="1"/>
  <c r="CQ30" i="2" s="1"/>
  <c r="CA30" i="2"/>
  <c r="CR29" i="2"/>
  <c r="CM29" i="2"/>
  <c r="CS29" i="2" s="1"/>
  <c r="CK29" i="2"/>
  <c r="CJ29" i="2"/>
  <c r="CI29" i="2"/>
  <c r="CH29" i="2"/>
  <c r="CG29" i="2"/>
  <c r="CF29" i="2"/>
  <c r="CE29" i="2"/>
  <c r="CT29" i="2" s="1"/>
  <c r="CD29" i="2"/>
  <c r="CB29" i="2"/>
  <c r="CL29" i="2" s="1"/>
  <c r="CQ29" i="2" s="1"/>
  <c r="CN29" i="2" s="1"/>
  <c r="CA29" i="2"/>
  <c r="CR28" i="2"/>
  <c r="CM28" i="2"/>
  <c r="CS28" i="2" s="1"/>
  <c r="CK28" i="2"/>
  <c r="CJ28" i="2"/>
  <c r="CI28" i="2"/>
  <c r="CH28" i="2"/>
  <c r="CF28" i="2"/>
  <c r="CE28" i="2"/>
  <c r="CT28" i="2" s="1"/>
  <c r="CD28" i="2"/>
  <c r="CB28" i="2"/>
  <c r="CA28" i="2"/>
  <c r="CR27" i="2"/>
  <c r="CM27" i="2"/>
  <c r="CS27" i="2" s="1"/>
  <c r="CK27" i="2"/>
  <c r="CJ27" i="2"/>
  <c r="CI27" i="2"/>
  <c r="CH27" i="2"/>
  <c r="CF27" i="2"/>
  <c r="CG27" i="2" s="1"/>
  <c r="CE27" i="2"/>
  <c r="CT27" i="2" s="1"/>
  <c r="CD27" i="2"/>
  <c r="CB27" i="2"/>
  <c r="CA27" i="2"/>
  <c r="CR26" i="2"/>
  <c r="CM26" i="2"/>
  <c r="CS26" i="2" s="1"/>
  <c r="CK26" i="2"/>
  <c r="CJ26" i="2"/>
  <c r="CI26" i="2"/>
  <c r="CH26" i="2"/>
  <c r="CF26" i="2"/>
  <c r="CE26" i="2"/>
  <c r="CT26" i="2" s="1"/>
  <c r="CD26" i="2"/>
  <c r="CB26" i="2"/>
  <c r="CL26" i="2" s="1"/>
  <c r="CQ26" i="2" s="1"/>
  <c r="CA26" i="2"/>
  <c r="CR25" i="2"/>
  <c r="CM25" i="2"/>
  <c r="CS25" i="2" s="1"/>
  <c r="CK25" i="2"/>
  <c r="CJ25" i="2"/>
  <c r="CI25" i="2"/>
  <c r="CH25" i="2"/>
  <c r="CF25" i="2"/>
  <c r="CE25" i="2"/>
  <c r="CT25" i="2" s="1"/>
  <c r="CD25" i="2"/>
  <c r="CB25" i="2"/>
  <c r="CA25" i="2"/>
  <c r="CR24" i="2"/>
  <c r="CM24" i="2"/>
  <c r="CS24" i="2" s="1"/>
  <c r="CK24" i="2"/>
  <c r="CJ24" i="2"/>
  <c r="CI24" i="2"/>
  <c r="CH24" i="2"/>
  <c r="CF24" i="2"/>
  <c r="CE24" i="2"/>
  <c r="CT24" i="2" s="1"/>
  <c r="CD24" i="2"/>
  <c r="CB24" i="2"/>
  <c r="CA24" i="2"/>
  <c r="CR23" i="2"/>
  <c r="CM23" i="2"/>
  <c r="CS23" i="2" s="1"/>
  <c r="CK23" i="2"/>
  <c r="CJ23" i="2"/>
  <c r="CI23" i="2"/>
  <c r="CH23" i="2"/>
  <c r="CF23" i="2"/>
  <c r="CE23" i="2"/>
  <c r="CT23" i="2" s="1"/>
  <c r="CD23" i="2"/>
  <c r="CB23" i="2"/>
  <c r="CL23" i="2" s="1"/>
  <c r="CQ23" i="2" s="1"/>
  <c r="CA23" i="2"/>
  <c r="CR22" i="2"/>
  <c r="CM22" i="2"/>
  <c r="CS22" i="2" s="1"/>
  <c r="CK22" i="2"/>
  <c r="CJ22" i="2"/>
  <c r="CI22" i="2"/>
  <c r="CH22" i="2"/>
  <c r="CF22" i="2"/>
  <c r="CE22" i="2"/>
  <c r="CT22" i="2" s="1"/>
  <c r="CD22" i="2"/>
  <c r="CB22" i="2"/>
  <c r="CA22" i="2"/>
  <c r="CR21" i="2"/>
  <c r="CM21" i="2"/>
  <c r="CS21" i="2" s="1"/>
  <c r="CK21" i="2"/>
  <c r="CJ21" i="2"/>
  <c r="CI21" i="2"/>
  <c r="CH21" i="2"/>
  <c r="CG21" i="2"/>
  <c r="CF21" i="2"/>
  <c r="CE21" i="2"/>
  <c r="CT21" i="2" s="1"/>
  <c r="CD21" i="2"/>
  <c r="CB21" i="2"/>
  <c r="CA21" i="2"/>
  <c r="CT20" i="2"/>
  <c r="CS20" i="2"/>
  <c r="CR20" i="2"/>
  <c r="CM20" i="2"/>
  <c r="CK20" i="2"/>
  <c r="CJ20" i="2"/>
  <c r="CI20" i="2"/>
  <c r="CH20" i="2"/>
  <c r="CF20" i="2"/>
  <c r="CG20" i="2" s="1"/>
  <c r="CE20" i="2"/>
  <c r="CD20" i="2"/>
  <c r="CB20" i="2"/>
  <c r="CA20" i="2"/>
  <c r="CS19" i="2"/>
  <c r="CR19" i="2"/>
  <c r="CM19" i="2"/>
  <c r="CK19" i="2"/>
  <c r="CJ19" i="2"/>
  <c r="CI19" i="2"/>
  <c r="CH19" i="2"/>
  <c r="CF19" i="2"/>
  <c r="CE19" i="2"/>
  <c r="CT19" i="2" s="1"/>
  <c r="CD19" i="2"/>
  <c r="CB19" i="2"/>
  <c r="CA19" i="2"/>
  <c r="CR18" i="2"/>
  <c r="CM18" i="2"/>
  <c r="CS18" i="2" s="1"/>
  <c r="CK18" i="2"/>
  <c r="CJ18" i="2"/>
  <c r="CI18" i="2"/>
  <c r="CH18" i="2"/>
  <c r="CF18" i="2"/>
  <c r="CE18" i="2"/>
  <c r="CT18" i="2" s="1"/>
  <c r="CD18" i="2"/>
  <c r="CB18" i="2"/>
  <c r="CA18" i="2"/>
  <c r="CT17" i="2"/>
  <c r="CR17" i="2"/>
  <c r="CM17" i="2"/>
  <c r="CS17" i="2" s="1"/>
  <c r="CK17" i="2"/>
  <c r="CJ17" i="2"/>
  <c r="CI17" i="2"/>
  <c r="CH17" i="2"/>
  <c r="CF17" i="2"/>
  <c r="CE17" i="2"/>
  <c r="CG17" i="2" s="1"/>
  <c r="CD17" i="2"/>
  <c r="CB17" i="2"/>
  <c r="CL17" i="2" s="1"/>
  <c r="CQ17" i="2" s="1"/>
  <c r="CN17" i="2" s="1"/>
  <c r="CA17" i="2"/>
  <c r="CT16" i="2"/>
  <c r="CS16" i="2"/>
  <c r="CR16" i="2"/>
  <c r="CM16" i="2"/>
  <c r="CK16" i="2"/>
  <c r="CJ16" i="2"/>
  <c r="CI16" i="2"/>
  <c r="CH16" i="2"/>
  <c r="CF16" i="2"/>
  <c r="CG16" i="2" s="1"/>
  <c r="CE16" i="2"/>
  <c r="CD16" i="2"/>
  <c r="CB16" i="2"/>
  <c r="CL16" i="2" s="1"/>
  <c r="CQ16" i="2" s="1"/>
  <c r="CN16" i="2" s="1"/>
  <c r="CA16" i="2"/>
  <c r="CR15" i="2"/>
  <c r="CM15" i="2"/>
  <c r="CS15" i="2" s="1"/>
  <c r="CK15" i="2"/>
  <c r="CJ15" i="2"/>
  <c r="CI15" i="2"/>
  <c r="CH15" i="2"/>
  <c r="CF15" i="2"/>
  <c r="CE15" i="2"/>
  <c r="CT15" i="2" s="1"/>
  <c r="CD15" i="2"/>
  <c r="CB15" i="2"/>
  <c r="CL15" i="2" s="1"/>
  <c r="CQ15" i="2" s="1"/>
  <c r="CA15" i="2"/>
  <c r="CT14" i="2"/>
  <c r="CR14" i="2"/>
  <c r="CM14" i="2"/>
  <c r="CS14" i="2" s="1"/>
  <c r="CK14" i="2"/>
  <c r="CJ14" i="2"/>
  <c r="CI14" i="2"/>
  <c r="CH14" i="2"/>
  <c r="CF14" i="2"/>
  <c r="CG14" i="2" s="1"/>
  <c r="CE14" i="2"/>
  <c r="CD14" i="2"/>
  <c r="CB14" i="2"/>
  <c r="CL14" i="2" s="1"/>
  <c r="CQ14" i="2" s="1"/>
  <c r="CA14" i="2"/>
  <c r="CR13" i="2"/>
  <c r="CM13" i="2"/>
  <c r="CS13" i="2" s="1"/>
  <c r="CK13" i="2"/>
  <c r="CJ13" i="2"/>
  <c r="CI13" i="2"/>
  <c r="CH13" i="2"/>
  <c r="CF13" i="2"/>
  <c r="CE13" i="2"/>
  <c r="CT13" i="2" s="1"/>
  <c r="CD13" i="2"/>
  <c r="CB13" i="2"/>
  <c r="CL13" i="2" s="1"/>
  <c r="CQ13" i="2" s="1"/>
  <c r="CN13" i="2" s="1"/>
  <c r="CA13" i="2"/>
  <c r="CT12" i="2"/>
  <c r="CS12" i="2"/>
  <c r="CR12" i="2"/>
  <c r="CM12" i="2"/>
  <c r="CK12" i="2"/>
  <c r="CJ12" i="2"/>
  <c r="CI12" i="2"/>
  <c r="CH12" i="2"/>
  <c r="CF12" i="2"/>
  <c r="CG12" i="2" s="1"/>
  <c r="CE12" i="2"/>
  <c r="CD12" i="2"/>
  <c r="CB12" i="2"/>
  <c r="CL12" i="2" s="1"/>
  <c r="CQ12" i="2" s="1"/>
  <c r="CN12" i="2" s="1"/>
  <c r="CA12" i="2"/>
  <c r="CR11" i="2"/>
  <c r="CM11" i="2"/>
  <c r="CS11" i="2" s="1"/>
  <c r="CK11" i="2"/>
  <c r="CJ11" i="2"/>
  <c r="CI11" i="2"/>
  <c r="CH11" i="2"/>
  <c r="CF11" i="2"/>
  <c r="CG11" i="2" s="1"/>
  <c r="CE11" i="2"/>
  <c r="CT11" i="2" s="1"/>
  <c r="CD11" i="2"/>
  <c r="CB11" i="2"/>
  <c r="CL11" i="2" s="1"/>
  <c r="CQ11" i="2" s="1"/>
  <c r="CA11" i="2"/>
  <c r="CR10" i="2"/>
  <c r="CM10" i="2"/>
  <c r="CS10" i="2" s="1"/>
  <c r="CK10" i="2"/>
  <c r="CJ10" i="2"/>
  <c r="CI10" i="2"/>
  <c r="CH10" i="2"/>
  <c r="CF10" i="2"/>
  <c r="CE10" i="2"/>
  <c r="CT10" i="2" s="1"/>
  <c r="CD10" i="2"/>
  <c r="CB10" i="2"/>
  <c r="CL10" i="2" s="1"/>
  <c r="CQ10" i="2" s="1"/>
  <c r="CA10" i="2"/>
  <c r="CT9" i="2"/>
  <c r="CR9" i="2"/>
  <c r="CM9" i="2"/>
  <c r="CS9" i="2" s="1"/>
  <c r="CK9" i="2"/>
  <c r="CJ9" i="2"/>
  <c r="CI9" i="2"/>
  <c r="CH9" i="2"/>
  <c r="CF9" i="2"/>
  <c r="CG9" i="2" s="1"/>
  <c r="CE9" i="2"/>
  <c r="CD9" i="2"/>
  <c r="CB9" i="2"/>
  <c r="CA9" i="2"/>
  <c r="CS8" i="2"/>
  <c r="CR8" i="2"/>
  <c r="CM8" i="2"/>
  <c r="CK8" i="2"/>
  <c r="CJ8" i="2"/>
  <c r="CI8" i="2"/>
  <c r="CH8" i="2"/>
  <c r="CF8" i="2"/>
  <c r="CE8" i="2"/>
  <c r="CT8" i="2" s="1"/>
  <c r="CD8" i="2"/>
  <c r="CB8" i="2"/>
  <c r="CL8" i="2" s="1"/>
  <c r="CA8" i="2"/>
  <c r="CS7" i="2"/>
  <c r="CR7" i="2"/>
  <c r="CM7" i="2"/>
  <c r="CK7" i="2"/>
  <c r="CJ7" i="2"/>
  <c r="CI7" i="2"/>
  <c r="CH7" i="2"/>
  <c r="CF7" i="2"/>
  <c r="CE7" i="2"/>
  <c r="CT7" i="2" s="1"/>
  <c r="CD7" i="2"/>
  <c r="CB7" i="2"/>
  <c r="CL7" i="2" s="1"/>
  <c r="CQ7" i="2" s="1"/>
  <c r="CA7" i="2"/>
  <c r="CR6" i="2"/>
  <c r="CM6" i="2"/>
  <c r="CS6" i="2" s="1"/>
  <c r="CK6" i="2"/>
  <c r="CJ6" i="2"/>
  <c r="CI6" i="2"/>
  <c r="CH6" i="2"/>
  <c r="CF6" i="2"/>
  <c r="CE6" i="2"/>
  <c r="CD6" i="2"/>
  <c r="CB6" i="2"/>
  <c r="CA6" i="2"/>
  <c r="CR5" i="2"/>
  <c r="CM5" i="2"/>
  <c r="CL5" i="2"/>
  <c r="CK5" i="2"/>
  <c r="CJ5" i="2"/>
  <c r="CI5" i="2"/>
  <c r="CH5" i="2"/>
  <c r="CF5" i="2"/>
  <c r="CE5" i="2"/>
  <c r="CD5" i="2"/>
  <c r="CB5" i="2"/>
  <c r="CA5" i="2"/>
  <c r="CR3" i="2"/>
  <c r="CQ3" i="2"/>
  <c r="CQ4" i="2" s="1"/>
  <c r="CM3" i="2"/>
  <c r="CM4" i="2" s="1"/>
  <c r="CK3" i="2"/>
  <c r="CJ3" i="2"/>
  <c r="CO3" i="2" s="1"/>
  <c r="CO4" i="2" s="1"/>
  <c r="CI3" i="2"/>
  <c r="CH3" i="2"/>
  <c r="CF3" i="2"/>
  <c r="CF4" i="2" s="1"/>
  <c r="CE3" i="2"/>
  <c r="CE4" i="2" s="1"/>
  <c r="CB3" i="2"/>
  <c r="CB4" i="2" s="1"/>
  <c r="CA3" i="2"/>
  <c r="CT4" i="1"/>
  <c r="CS4" i="1"/>
  <c r="CR4" i="1"/>
  <c r="CL4" i="1"/>
  <c r="CJ4" i="1"/>
  <c r="CH4" i="1"/>
  <c r="CG4" i="1"/>
  <c r="CD4" i="1"/>
  <c r="CC4" i="1"/>
  <c r="CB4" i="1"/>
  <c r="CR144" i="1"/>
  <c r="CM144" i="1"/>
  <c r="CK144" i="1"/>
  <c r="CJ144" i="1"/>
  <c r="CI144" i="1"/>
  <c r="CH144" i="1"/>
  <c r="CF144" i="1"/>
  <c r="CE144" i="1"/>
  <c r="CD144" i="1"/>
  <c r="CB144" i="1"/>
  <c r="CA144" i="1"/>
  <c r="CR143" i="1"/>
  <c r="CM143" i="1"/>
  <c r="CK143" i="1"/>
  <c r="CJ143" i="1"/>
  <c r="CI143" i="1"/>
  <c r="CH143" i="1"/>
  <c r="CF143" i="1"/>
  <c r="CG143" i="1" s="1"/>
  <c r="CE143" i="1"/>
  <c r="CD143" i="1"/>
  <c r="CB143" i="1"/>
  <c r="CA143" i="1"/>
  <c r="CR142" i="1"/>
  <c r="CM142" i="1"/>
  <c r="CK142" i="1"/>
  <c r="CJ142" i="1"/>
  <c r="CI142" i="1"/>
  <c r="CH142" i="1"/>
  <c r="CF142" i="1"/>
  <c r="CG142" i="1" s="1"/>
  <c r="CE142" i="1"/>
  <c r="CD142" i="1"/>
  <c r="CL142" i="1" s="1"/>
  <c r="CQ142" i="1" s="1"/>
  <c r="CN142" i="1" s="1"/>
  <c r="CB142" i="1"/>
  <c r="CA142" i="1"/>
  <c r="CR141" i="1"/>
  <c r="CM141" i="1"/>
  <c r="CK141" i="1"/>
  <c r="CJ141" i="1"/>
  <c r="CI141" i="1"/>
  <c r="CH141" i="1"/>
  <c r="CF141" i="1"/>
  <c r="CE141" i="1"/>
  <c r="CG141" i="1" s="1"/>
  <c r="CD141" i="1"/>
  <c r="CB141" i="1"/>
  <c r="CA141" i="1"/>
  <c r="CR140" i="1"/>
  <c r="CM140" i="1"/>
  <c r="CK140" i="1"/>
  <c r="CJ140" i="1"/>
  <c r="CI140" i="1"/>
  <c r="CH140" i="1"/>
  <c r="CF140" i="1"/>
  <c r="CE140" i="1"/>
  <c r="CD140" i="1"/>
  <c r="CB140" i="1"/>
  <c r="CA140" i="1"/>
  <c r="CR139" i="1"/>
  <c r="CM139" i="1"/>
  <c r="CK139" i="1"/>
  <c r="CJ139" i="1"/>
  <c r="CI139" i="1"/>
  <c r="CH139" i="1"/>
  <c r="CF139" i="1"/>
  <c r="CE139" i="1"/>
  <c r="CG139" i="1" s="1"/>
  <c r="CD139" i="1"/>
  <c r="CB139" i="1"/>
  <c r="CL139" i="1" s="1"/>
  <c r="CQ139" i="1" s="1"/>
  <c r="CA139" i="1"/>
  <c r="CR138" i="1"/>
  <c r="CM138" i="1"/>
  <c r="CK138" i="1"/>
  <c r="CJ138" i="1"/>
  <c r="CI138" i="1"/>
  <c r="CH138" i="1"/>
  <c r="CF138" i="1"/>
  <c r="CE138" i="1"/>
  <c r="CG138" i="1" s="1"/>
  <c r="CD138" i="1"/>
  <c r="CB138" i="1"/>
  <c r="CA138" i="1"/>
  <c r="CR137" i="1"/>
  <c r="CM137" i="1"/>
  <c r="CK137" i="1"/>
  <c r="CJ137" i="1"/>
  <c r="CI137" i="1"/>
  <c r="CH137" i="1"/>
  <c r="CF137" i="1"/>
  <c r="CE137" i="1"/>
  <c r="CD137" i="1"/>
  <c r="CL137" i="1" s="1"/>
  <c r="CQ137" i="1" s="1"/>
  <c r="CN137" i="1" s="1"/>
  <c r="CB137" i="1"/>
  <c r="CA137" i="1"/>
  <c r="CR136" i="1"/>
  <c r="CM136" i="1"/>
  <c r="CK136" i="1"/>
  <c r="CJ136" i="1"/>
  <c r="CI136" i="1"/>
  <c r="CH136" i="1"/>
  <c r="CF136" i="1"/>
  <c r="CE136" i="1"/>
  <c r="CD136" i="1"/>
  <c r="CL136" i="1" s="1"/>
  <c r="CQ136" i="1" s="1"/>
  <c r="CN136" i="1" s="1"/>
  <c r="CB136" i="1"/>
  <c r="CA136" i="1"/>
  <c r="CR135" i="1"/>
  <c r="CM135" i="1"/>
  <c r="CK135" i="1"/>
  <c r="CJ135" i="1"/>
  <c r="CI135" i="1"/>
  <c r="CH135" i="1"/>
  <c r="CF135" i="1"/>
  <c r="CG135" i="1" s="1"/>
  <c r="CE135" i="1"/>
  <c r="CD135" i="1"/>
  <c r="CB135" i="1"/>
  <c r="CA135" i="1"/>
  <c r="CR134" i="1"/>
  <c r="CM134" i="1"/>
  <c r="CK134" i="1"/>
  <c r="CJ134" i="1"/>
  <c r="CI134" i="1"/>
  <c r="CH134" i="1"/>
  <c r="CF134" i="1"/>
  <c r="CG134" i="1" s="1"/>
  <c r="CE134" i="1"/>
  <c r="CD134" i="1"/>
  <c r="CL134" i="1" s="1"/>
  <c r="CQ134" i="1" s="1"/>
  <c r="CN134" i="1" s="1"/>
  <c r="CB134" i="1"/>
  <c r="CA134" i="1"/>
  <c r="CR133" i="1"/>
  <c r="CM133" i="1"/>
  <c r="CK133" i="1"/>
  <c r="CJ133" i="1"/>
  <c r="CI133" i="1"/>
  <c r="CH133" i="1"/>
  <c r="CF133" i="1"/>
  <c r="CE133" i="1"/>
  <c r="CG133" i="1" s="1"/>
  <c r="CD133" i="1"/>
  <c r="CB133" i="1"/>
  <c r="CA133" i="1"/>
  <c r="CR132" i="1"/>
  <c r="CM132" i="1"/>
  <c r="CK132" i="1"/>
  <c r="CJ132" i="1"/>
  <c r="CI132" i="1"/>
  <c r="CH132" i="1"/>
  <c r="CF132" i="1"/>
  <c r="CE132" i="1"/>
  <c r="CD132" i="1"/>
  <c r="CB132" i="1"/>
  <c r="CA132" i="1"/>
  <c r="CR131" i="1"/>
  <c r="CM131" i="1"/>
  <c r="CK131" i="1"/>
  <c r="CJ131" i="1"/>
  <c r="CI131" i="1"/>
  <c r="CH131" i="1"/>
  <c r="CG131" i="1"/>
  <c r="CF131" i="1"/>
  <c r="CE131" i="1"/>
  <c r="CD131" i="1"/>
  <c r="CB131" i="1"/>
  <c r="CL131" i="1" s="1"/>
  <c r="CQ131" i="1" s="1"/>
  <c r="CN131" i="1" s="1"/>
  <c r="CA131" i="1"/>
  <c r="CR130" i="1"/>
  <c r="CM130" i="1"/>
  <c r="CK130" i="1"/>
  <c r="CJ130" i="1"/>
  <c r="CI130" i="1"/>
  <c r="CH130" i="1"/>
  <c r="CG130" i="1"/>
  <c r="CF130" i="1"/>
  <c r="CE130" i="1"/>
  <c r="CD130" i="1"/>
  <c r="CB130" i="1"/>
  <c r="CL130" i="1" s="1"/>
  <c r="CQ130" i="1" s="1"/>
  <c r="CA130" i="1"/>
  <c r="CR129" i="1"/>
  <c r="CM129" i="1"/>
  <c r="CK129" i="1"/>
  <c r="CJ129" i="1"/>
  <c r="CI129" i="1"/>
  <c r="CH129" i="1"/>
  <c r="CF129" i="1"/>
  <c r="CE129" i="1"/>
  <c r="CD129" i="1"/>
  <c r="CB129" i="1"/>
  <c r="CL129" i="1" s="1"/>
  <c r="CQ129" i="1" s="1"/>
  <c r="CN129" i="1" s="1"/>
  <c r="CA129" i="1"/>
  <c r="CR128" i="1"/>
  <c r="CM128" i="1"/>
  <c r="CK128" i="1"/>
  <c r="CJ128" i="1"/>
  <c r="CI128" i="1"/>
  <c r="CH128" i="1"/>
  <c r="CF128" i="1"/>
  <c r="CE128" i="1"/>
  <c r="CD128" i="1"/>
  <c r="CB128" i="1"/>
  <c r="CL128" i="1" s="1"/>
  <c r="CQ128" i="1" s="1"/>
  <c r="CN128" i="1" s="1"/>
  <c r="CA128" i="1"/>
  <c r="CR127" i="1"/>
  <c r="CM127" i="1"/>
  <c r="CK127" i="1"/>
  <c r="CJ127" i="1"/>
  <c r="CI127" i="1"/>
  <c r="CH127" i="1"/>
  <c r="CF127" i="1"/>
  <c r="CE127" i="1"/>
  <c r="CD127" i="1"/>
  <c r="CB127" i="1"/>
  <c r="CL127" i="1" s="1"/>
  <c r="CQ127" i="1" s="1"/>
  <c r="CA127" i="1"/>
  <c r="CR126" i="1"/>
  <c r="CM126" i="1"/>
  <c r="CK126" i="1"/>
  <c r="CJ126" i="1"/>
  <c r="CI126" i="1"/>
  <c r="CH126" i="1"/>
  <c r="CG126" i="1"/>
  <c r="CF126" i="1"/>
  <c r="CE126" i="1"/>
  <c r="CD126" i="1"/>
  <c r="CB126" i="1"/>
  <c r="CL126" i="1" s="1"/>
  <c r="CQ126" i="1" s="1"/>
  <c r="CO126" i="1" s="1"/>
  <c r="CA126" i="1"/>
  <c r="CR125" i="1"/>
  <c r="CM125" i="1"/>
  <c r="CK125" i="1"/>
  <c r="CJ125" i="1"/>
  <c r="CI125" i="1"/>
  <c r="CH125" i="1"/>
  <c r="CF125" i="1"/>
  <c r="CE125" i="1"/>
  <c r="CG125" i="1" s="1"/>
  <c r="CD125" i="1"/>
  <c r="CB125" i="1"/>
  <c r="CL125" i="1" s="1"/>
  <c r="CQ125" i="1" s="1"/>
  <c r="CN125" i="1" s="1"/>
  <c r="CA125" i="1"/>
  <c r="CR124" i="1"/>
  <c r="CM124" i="1"/>
  <c r="CK124" i="1"/>
  <c r="CJ124" i="1"/>
  <c r="CI124" i="1"/>
  <c r="CH124" i="1"/>
  <c r="CF124" i="1"/>
  <c r="CE124" i="1"/>
  <c r="CD124" i="1"/>
  <c r="CB124" i="1"/>
  <c r="CL124" i="1" s="1"/>
  <c r="CQ124" i="1" s="1"/>
  <c r="CN124" i="1" s="1"/>
  <c r="CA124" i="1"/>
  <c r="CR123" i="1"/>
  <c r="CM123" i="1"/>
  <c r="CK123" i="1"/>
  <c r="CJ123" i="1"/>
  <c r="CI123" i="1"/>
  <c r="CH123" i="1"/>
  <c r="CF123" i="1"/>
  <c r="CG123" i="1" s="1"/>
  <c r="CE123" i="1"/>
  <c r="CD123" i="1"/>
  <c r="CB123" i="1"/>
  <c r="CL123" i="1" s="1"/>
  <c r="CQ123" i="1" s="1"/>
  <c r="CN123" i="1" s="1"/>
  <c r="CA123" i="1"/>
  <c r="CR122" i="1"/>
  <c r="CM122" i="1"/>
  <c r="CK122" i="1"/>
  <c r="CJ122" i="1"/>
  <c r="CI122" i="1"/>
  <c r="CH122" i="1"/>
  <c r="CF122" i="1"/>
  <c r="CG122" i="1" s="1"/>
  <c r="CE122" i="1"/>
  <c r="CD122" i="1"/>
  <c r="CB122" i="1"/>
  <c r="CL122" i="1" s="1"/>
  <c r="CQ122" i="1" s="1"/>
  <c r="CN122" i="1" s="1"/>
  <c r="CA122" i="1"/>
  <c r="CR121" i="1"/>
  <c r="CQ121" i="1"/>
  <c r="CM121" i="1"/>
  <c r="CK121" i="1"/>
  <c r="CJ121" i="1"/>
  <c r="CI121" i="1"/>
  <c r="CH121" i="1"/>
  <c r="CF121" i="1"/>
  <c r="CE121" i="1"/>
  <c r="CD121" i="1"/>
  <c r="CB121" i="1"/>
  <c r="CL121" i="1" s="1"/>
  <c r="CA121" i="1"/>
  <c r="CR120" i="1"/>
  <c r="CM120" i="1"/>
  <c r="CK120" i="1"/>
  <c r="CJ120" i="1"/>
  <c r="CI120" i="1"/>
  <c r="CH120" i="1"/>
  <c r="CF120" i="1"/>
  <c r="CE120" i="1"/>
  <c r="CD120" i="1"/>
  <c r="CB120" i="1"/>
  <c r="CL120" i="1" s="1"/>
  <c r="CQ120" i="1" s="1"/>
  <c r="CN120" i="1" s="1"/>
  <c r="CA120" i="1"/>
  <c r="CR119" i="1"/>
  <c r="CM119" i="1"/>
  <c r="CK119" i="1"/>
  <c r="CJ119" i="1"/>
  <c r="CI119" i="1"/>
  <c r="CH119" i="1"/>
  <c r="CF119" i="1"/>
  <c r="CE119" i="1"/>
  <c r="CD119" i="1"/>
  <c r="CB119" i="1"/>
  <c r="CL119" i="1" s="1"/>
  <c r="CQ119" i="1" s="1"/>
  <c r="CA119" i="1"/>
  <c r="CR118" i="1"/>
  <c r="CM118" i="1"/>
  <c r="CK118" i="1"/>
  <c r="CJ118" i="1"/>
  <c r="CI118" i="1"/>
  <c r="CH118" i="1"/>
  <c r="CF118" i="1"/>
  <c r="CE118" i="1"/>
  <c r="CG118" i="1" s="1"/>
  <c r="CD118" i="1"/>
  <c r="CB118" i="1"/>
  <c r="CL118" i="1" s="1"/>
  <c r="CQ118" i="1" s="1"/>
  <c r="CN118" i="1" s="1"/>
  <c r="CA118" i="1"/>
  <c r="CR117" i="1"/>
  <c r="CM117" i="1"/>
  <c r="CK117" i="1"/>
  <c r="CJ117" i="1"/>
  <c r="CI117" i="1"/>
  <c r="CH117" i="1"/>
  <c r="CF117" i="1"/>
  <c r="CE117" i="1"/>
  <c r="CG117" i="1" s="1"/>
  <c r="CD117" i="1"/>
  <c r="CB117" i="1"/>
  <c r="CL117" i="1" s="1"/>
  <c r="CQ117" i="1" s="1"/>
  <c r="CN117" i="1" s="1"/>
  <c r="CA117" i="1"/>
  <c r="CR116" i="1"/>
  <c r="CM116" i="1"/>
  <c r="CK116" i="1"/>
  <c r="CJ116" i="1"/>
  <c r="CI116" i="1"/>
  <c r="CH116" i="1"/>
  <c r="CF116" i="1"/>
  <c r="CE116" i="1"/>
  <c r="CD116" i="1"/>
  <c r="CB116" i="1"/>
  <c r="CL116" i="1" s="1"/>
  <c r="CQ116" i="1" s="1"/>
  <c r="CN116" i="1" s="1"/>
  <c r="CA116" i="1"/>
  <c r="CR115" i="1"/>
  <c r="CM115" i="1"/>
  <c r="CK115" i="1"/>
  <c r="CJ115" i="1"/>
  <c r="CI115" i="1"/>
  <c r="CH115" i="1"/>
  <c r="CF115" i="1"/>
  <c r="CG115" i="1" s="1"/>
  <c r="CE115" i="1"/>
  <c r="CD115" i="1"/>
  <c r="CB115" i="1"/>
  <c r="CL115" i="1" s="1"/>
  <c r="CQ115" i="1" s="1"/>
  <c r="CN115" i="1" s="1"/>
  <c r="CA115" i="1"/>
  <c r="CR114" i="1"/>
  <c r="CM114" i="1"/>
  <c r="CL114" i="1"/>
  <c r="CQ114" i="1" s="1"/>
  <c r="CN114" i="1" s="1"/>
  <c r="CK114" i="1"/>
  <c r="CJ114" i="1"/>
  <c r="CI114" i="1"/>
  <c r="CH114" i="1"/>
  <c r="CF114" i="1"/>
  <c r="CG114" i="1" s="1"/>
  <c r="CE114" i="1"/>
  <c r="CD114" i="1"/>
  <c r="CB114" i="1"/>
  <c r="CA114" i="1"/>
  <c r="CR113" i="1"/>
  <c r="CM113" i="1"/>
  <c r="CK113" i="1"/>
  <c r="CJ113" i="1"/>
  <c r="CI113" i="1"/>
  <c r="CH113" i="1"/>
  <c r="CF113" i="1"/>
  <c r="CE113" i="1"/>
  <c r="CD113" i="1"/>
  <c r="CB113" i="1"/>
  <c r="CL113" i="1" s="1"/>
  <c r="CQ113" i="1" s="1"/>
  <c r="CN113" i="1" s="1"/>
  <c r="CA113" i="1"/>
  <c r="CR112" i="1"/>
  <c r="CM112" i="1"/>
  <c r="CK112" i="1"/>
  <c r="CJ112" i="1"/>
  <c r="CI112" i="1"/>
  <c r="CH112" i="1"/>
  <c r="CF112" i="1"/>
  <c r="CE112" i="1"/>
  <c r="CD112" i="1"/>
  <c r="CB112" i="1"/>
  <c r="CL112" i="1" s="1"/>
  <c r="CQ112" i="1" s="1"/>
  <c r="CN112" i="1" s="1"/>
  <c r="CA112" i="1"/>
  <c r="CR111" i="1"/>
  <c r="CM111" i="1"/>
  <c r="CK111" i="1"/>
  <c r="CJ111" i="1"/>
  <c r="CI111" i="1"/>
  <c r="CH111" i="1"/>
  <c r="CG111" i="1"/>
  <c r="CF111" i="1"/>
  <c r="CE111" i="1"/>
  <c r="CD111" i="1"/>
  <c r="CB111" i="1"/>
  <c r="CL111" i="1" s="1"/>
  <c r="CQ111" i="1" s="1"/>
  <c r="CN111" i="1" s="1"/>
  <c r="CA111" i="1"/>
  <c r="CR110" i="1"/>
  <c r="CM110" i="1"/>
  <c r="CK110" i="1"/>
  <c r="CJ110" i="1"/>
  <c r="CI110" i="1"/>
  <c r="CH110" i="1"/>
  <c r="CG110" i="1"/>
  <c r="CF110" i="1"/>
  <c r="CE110" i="1"/>
  <c r="CD110" i="1"/>
  <c r="CB110" i="1"/>
  <c r="CL110" i="1" s="1"/>
  <c r="CQ110" i="1" s="1"/>
  <c r="CA110" i="1"/>
  <c r="CR109" i="1"/>
  <c r="CM109" i="1"/>
  <c r="CK109" i="1"/>
  <c r="CJ109" i="1"/>
  <c r="CI109" i="1"/>
  <c r="CH109" i="1"/>
  <c r="CF109" i="1"/>
  <c r="CE109" i="1"/>
  <c r="CD109" i="1"/>
  <c r="CB109" i="1"/>
  <c r="CL109" i="1" s="1"/>
  <c r="CQ109" i="1" s="1"/>
  <c r="CA109" i="1"/>
  <c r="CR108" i="1"/>
  <c r="CM108" i="1"/>
  <c r="CK108" i="1"/>
  <c r="CJ108" i="1"/>
  <c r="CI108" i="1"/>
  <c r="CH108" i="1"/>
  <c r="CF108" i="1"/>
  <c r="CE108" i="1"/>
  <c r="CD108" i="1"/>
  <c r="CB108" i="1"/>
  <c r="CL108" i="1" s="1"/>
  <c r="CQ108" i="1" s="1"/>
  <c r="CN108" i="1" s="1"/>
  <c r="CA108" i="1"/>
  <c r="CR107" i="1"/>
  <c r="CM107" i="1"/>
  <c r="CK107" i="1"/>
  <c r="CJ107" i="1"/>
  <c r="CI107" i="1"/>
  <c r="CH107" i="1"/>
  <c r="CG107" i="1"/>
  <c r="CF107" i="1"/>
  <c r="CE107" i="1"/>
  <c r="CD107" i="1"/>
  <c r="CB107" i="1"/>
  <c r="CL107" i="1" s="1"/>
  <c r="CQ107" i="1" s="1"/>
  <c r="CN107" i="1" s="1"/>
  <c r="CA107" i="1"/>
  <c r="CR106" i="1"/>
  <c r="CM106" i="1"/>
  <c r="CL106" i="1"/>
  <c r="CQ106" i="1" s="1"/>
  <c r="CK106" i="1"/>
  <c r="CJ106" i="1"/>
  <c r="CI106" i="1"/>
  <c r="CH106" i="1"/>
  <c r="CF106" i="1"/>
  <c r="CG106" i="1" s="1"/>
  <c r="CE106" i="1"/>
  <c r="CD106" i="1"/>
  <c r="CB106" i="1"/>
  <c r="CA106" i="1"/>
  <c r="CR105" i="1"/>
  <c r="CM105" i="1"/>
  <c r="CK105" i="1"/>
  <c r="CJ105" i="1"/>
  <c r="CI105" i="1"/>
  <c r="CH105" i="1"/>
  <c r="CF105" i="1"/>
  <c r="CE105" i="1"/>
  <c r="CG105" i="1" s="1"/>
  <c r="CD105" i="1"/>
  <c r="CB105" i="1"/>
  <c r="CL105" i="1" s="1"/>
  <c r="CQ105" i="1" s="1"/>
  <c r="CN105" i="1" s="1"/>
  <c r="CA105" i="1"/>
  <c r="CR104" i="1"/>
  <c r="CM104" i="1"/>
  <c r="CK104" i="1"/>
  <c r="CJ104" i="1"/>
  <c r="CI104" i="1"/>
  <c r="CH104" i="1"/>
  <c r="CF104" i="1"/>
  <c r="CG104" i="1" s="1"/>
  <c r="CE104" i="1"/>
  <c r="CD104" i="1"/>
  <c r="CB104" i="1"/>
  <c r="CL104" i="1" s="1"/>
  <c r="CQ104" i="1" s="1"/>
  <c r="CN104" i="1" s="1"/>
  <c r="CA104" i="1"/>
  <c r="CR103" i="1"/>
  <c r="CO103" i="1"/>
  <c r="CM103" i="1"/>
  <c r="CK103" i="1"/>
  <c r="CJ103" i="1"/>
  <c r="CI103" i="1"/>
  <c r="CH103" i="1"/>
  <c r="CF103" i="1"/>
  <c r="CG103" i="1" s="1"/>
  <c r="CE103" i="1"/>
  <c r="CD103" i="1"/>
  <c r="CB103" i="1"/>
  <c r="CL103" i="1" s="1"/>
  <c r="CQ103" i="1" s="1"/>
  <c r="CA103" i="1"/>
  <c r="CR102" i="1"/>
  <c r="CP102" i="1"/>
  <c r="CM102" i="1"/>
  <c r="CL102" i="1"/>
  <c r="CQ102" i="1" s="1"/>
  <c r="CN102" i="1" s="1"/>
  <c r="CK102" i="1"/>
  <c r="CJ102" i="1"/>
  <c r="CI102" i="1"/>
  <c r="CH102" i="1"/>
  <c r="CF102" i="1"/>
  <c r="CG102" i="1" s="1"/>
  <c r="CE102" i="1"/>
  <c r="CD102" i="1"/>
  <c r="CB102" i="1"/>
  <c r="CA102" i="1"/>
  <c r="CR101" i="1"/>
  <c r="CM101" i="1"/>
  <c r="CK101" i="1"/>
  <c r="CJ101" i="1"/>
  <c r="CI101" i="1"/>
  <c r="CH101" i="1"/>
  <c r="CF101" i="1"/>
  <c r="CE101" i="1"/>
  <c r="CG101" i="1" s="1"/>
  <c r="CD101" i="1"/>
  <c r="CB101" i="1"/>
  <c r="CL101" i="1" s="1"/>
  <c r="CQ101" i="1" s="1"/>
  <c r="CN101" i="1" s="1"/>
  <c r="CA101" i="1"/>
  <c r="CR100" i="1"/>
  <c r="CM100" i="1"/>
  <c r="CK100" i="1"/>
  <c r="CJ100" i="1"/>
  <c r="CI100" i="1"/>
  <c r="CH100" i="1"/>
  <c r="CF100" i="1"/>
  <c r="CE100" i="1"/>
  <c r="CD100" i="1"/>
  <c r="CB100" i="1"/>
  <c r="CL100" i="1" s="1"/>
  <c r="CQ100" i="1" s="1"/>
  <c r="CN100" i="1" s="1"/>
  <c r="CA100" i="1"/>
  <c r="CR99" i="1"/>
  <c r="CM99" i="1"/>
  <c r="CK99" i="1"/>
  <c r="CJ99" i="1"/>
  <c r="CI99" i="1"/>
  <c r="CH99" i="1"/>
  <c r="CF99" i="1"/>
  <c r="CG99" i="1" s="1"/>
  <c r="CE99" i="1"/>
  <c r="CD99" i="1"/>
  <c r="CB99" i="1"/>
  <c r="CL99" i="1" s="1"/>
  <c r="CQ99" i="1" s="1"/>
  <c r="CN99" i="1" s="1"/>
  <c r="CA99" i="1"/>
  <c r="CR98" i="1"/>
  <c r="CO98" i="1"/>
  <c r="CM98" i="1"/>
  <c r="CK98" i="1"/>
  <c r="CJ98" i="1"/>
  <c r="CI98" i="1"/>
  <c r="CH98" i="1"/>
  <c r="CF98" i="1"/>
  <c r="CE98" i="1"/>
  <c r="CG98" i="1" s="1"/>
  <c r="CD98" i="1"/>
  <c r="CB98" i="1"/>
  <c r="CL98" i="1" s="1"/>
  <c r="CQ98" i="1" s="1"/>
  <c r="CN98" i="1" s="1"/>
  <c r="CA98" i="1"/>
  <c r="CR97" i="1"/>
  <c r="CM97" i="1"/>
  <c r="CK97" i="1"/>
  <c r="CJ97" i="1"/>
  <c r="CI97" i="1"/>
  <c r="CH97" i="1"/>
  <c r="CF97" i="1"/>
  <c r="CE97" i="1"/>
  <c r="CG97" i="1" s="1"/>
  <c r="CD97" i="1"/>
  <c r="CB97" i="1"/>
  <c r="CA97" i="1"/>
  <c r="CR96" i="1"/>
  <c r="CM96" i="1"/>
  <c r="CK96" i="1"/>
  <c r="CJ96" i="1"/>
  <c r="CI96" i="1"/>
  <c r="CH96" i="1"/>
  <c r="CF96" i="1"/>
  <c r="CE96" i="1"/>
  <c r="CG96" i="1" s="1"/>
  <c r="CD96" i="1"/>
  <c r="CB96" i="1"/>
  <c r="CL96" i="1" s="1"/>
  <c r="CQ96" i="1" s="1"/>
  <c r="CA96" i="1"/>
  <c r="CR95" i="1"/>
  <c r="CM95" i="1"/>
  <c r="CK95" i="1"/>
  <c r="CJ95" i="1"/>
  <c r="CI95" i="1"/>
  <c r="CH95" i="1"/>
  <c r="CF95" i="1"/>
  <c r="CE95" i="1"/>
  <c r="CG95" i="1" s="1"/>
  <c r="CD95" i="1"/>
  <c r="CB95" i="1"/>
  <c r="CL95" i="1" s="1"/>
  <c r="CQ95" i="1" s="1"/>
  <c r="CA95" i="1"/>
  <c r="CR94" i="1"/>
  <c r="CM94" i="1"/>
  <c r="CK94" i="1"/>
  <c r="CJ94" i="1"/>
  <c r="CI94" i="1"/>
  <c r="CH94" i="1"/>
  <c r="CF94" i="1"/>
  <c r="CG94" i="1" s="1"/>
  <c r="CE94" i="1"/>
  <c r="CD94" i="1"/>
  <c r="CL94" i="1" s="1"/>
  <c r="CQ94" i="1" s="1"/>
  <c r="CN94" i="1" s="1"/>
  <c r="CB94" i="1"/>
  <c r="CA94" i="1"/>
  <c r="CR93" i="1"/>
  <c r="CM93" i="1"/>
  <c r="CK93" i="1"/>
  <c r="CJ93" i="1"/>
  <c r="CI93" i="1"/>
  <c r="CH93" i="1"/>
  <c r="CF93" i="1"/>
  <c r="CG93" i="1" s="1"/>
  <c r="CE93" i="1"/>
  <c r="CD93" i="1"/>
  <c r="CB93" i="1"/>
  <c r="CA93" i="1"/>
  <c r="CR92" i="1"/>
  <c r="CM92" i="1"/>
  <c r="CK92" i="1"/>
  <c r="CJ92" i="1"/>
  <c r="CI92" i="1"/>
  <c r="CH92" i="1"/>
  <c r="CF92" i="1"/>
  <c r="CG92" i="1" s="1"/>
  <c r="CE92" i="1"/>
  <c r="CD92" i="1"/>
  <c r="CB92" i="1"/>
  <c r="CA92" i="1"/>
  <c r="CR91" i="1"/>
  <c r="CM91" i="1"/>
  <c r="CK91" i="1"/>
  <c r="CJ91" i="1"/>
  <c r="CI91" i="1"/>
  <c r="CH91" i="1"/>
  <c r="CF91" i="1"/>
  <c r="CE91" i="1"/>
  <c r="CD91" i="1"/>
  <c r="CB91" i="1"/>
  <c r="CA91" i="1"/>
  <c r="CR90" i="1"/>
  <c r="CM90" i="1"/>
  <c r="CK90" i="1"/>
  <c r="CJ90" i="1"/>
  <c r="CI90" i="1"/>
  <c r="CH90" i="1"/>
  <c r="CF90" i="1"/>
  <c r="CE90" i="1"/>
  <c r="CD90" i="1"/>
  <c r="CB90" i="1"/>
  <c r="CL90" i="1" s="1"/>
  <c r="CQ90" i="1" s="1"/>
  <c r="CA90" i="1"/>
  <c r="CR89" i="1"/>
  <c r="CM89" i="1"/>
  <c r="CK89" i="1"/>
  <c r="CJ89" i="1"/>
  <c r="CI89" i="1"/>
  <c r="CH89" i="1"/>
  <c r="CG89" i="1"/>
  <c r="CF89" i="1"/>
  <c r="CE89" i="1"/>
  <c r="CD89" i="1"/>
  <c r="CB89" i="1"/>
  <c r="CL89" i="1" s="1"/>
  <c r="CQ89" i="1" s="1"/>
  <c r="CN89" i="1" s="1"/>
  <c r="CA89" i="1"/>
  <c r="CR88" i="1"/>
  <c r="CM88" i="1"/>
  <c r="CK88" i="1"/>
  <c r="CJ88" i="1"/>
  <c r="CI88" i="1"/>
  <c r="CH88" i="1"/>
  <c r="CF88" i="1"/>
  <c r="CG88" i="1" s="1"/>
  <c r="CE88" i="1"/>
  <c r="CD88" i="1"/>
  <c r="CB88" i="1"/>
  <c r="CL88" i="1" s="1"/>
  <c r="CQ88" i="1" s="1"/>
  <c r="CN88" i="1" s="1"/>
  <c r="CA88" i="1"/>
  <c r="CR87" i="1"/>
  <c r="CP87" i="1"/>
  <c r="CM87" i="1"/>
  <c r="CK87" i="1"/>
  <c r="CJ87" i="1"/>
  <c r="CI87" i="1"/>
  <c r="CH87" i="1"/>
  <c r="CF87" i="1"/>
  <c r="CE87" i="1"/>
  <c r="CD87" i="1"/>
  <c r="CB87" i="1"/>
  <c r="CL87" i="1" s="1"/>
  <c r="CQ87" i="1" s="1"/>
  <c r="CN87" i="1" s="1"/>
  <c r="CA87" i="1"/>
  <c r="CR86" i="1"/>
  <c r="CM86" i="1"/>
  <c r="CK86" i="1"/>
  <c r="CJ86" i="1"/>
  <c r="CI86" i="1"/>
  <c r="CH86" i="1"/>
  <c r="CF86" i="1"/>
  <c r="CG86" i="1" s="1"/>
  <c r="CE86" i="1"/>
  <c r="CD86" i="1"/>
  <c r="CB86" i="1"/>
  <c r="CL86" i="1" s="1"/>
  <c r="CQ86" i="1" s="1"/>
  <c r="CN86" i="1" s="1"/>
  <c r="CA86" i="1"/>
  <c r="CR85" i="1"/>
  <c r="CM85" i="1"/>
  <c r="CK85" i="1"/>
  <c r="CJ85" i="1"/>
  <c r="CI85" i="1"/>
  <c r="CH85" i="1"/>
  <c r="CF85" i="1"/>
  <c r="CE85" i="1"/>
  <c r="CG85" i="1" s="1"/>
  <c r="CD85" i="1"/>
  <c r="CB85" i="1"/>
  <c r="CL85" i="1" s="1"/>
  <c r="CQ85" i="1" s="1"/>
  <c r="CN85" i="1" s="1"/>
  <c r="CA85" i="1"/>
  <c r="CR84" i="1"/>
  <c r="CM84" i="1"/>
  <c r="CK84" i="1"/>
  <c r="CJ84" i="1"/>
  <c r="CI84" i="1"/>
  <c r="CH84" i="1"/>
  <c r="CF84" i="1"/>
  <c r="CG84" i="1" s="1"/>
  <c r="CE84" i="1"/>
  <c r="CD84" i="1"/>
  <c r="CB84" i="1"/>
  <c r="CL84" i="1" s="1"/>
  <c r="CQ84" i="1" s="1"/>
  <c r="CN84" i="1" s="1"/>
  <c r="CA84" i="1"/>
  <c r="CR83" i="1"/>
  <c r="CM83" i="1"/>
  <c r="CK83" i="1"/>
  <c r="CJ83" i="1"/>
  <c r="CI83" i="1"/>
  <c r="CH83" i="1"/>
  <c r="CF83" i="1"/>
  <c r="CG83" i="1" s="1"/>
  <c r="CE83" i="1"/>
  <c r="CD83" i="1"/>
  <c r="CB83" i="1"/>
  <c r="CL83" i="1" s="1"/>
  <c r="CQ83" i="1" s="1"/>
  <c r="CN83" i="1" s="1"/>
  <c r="CA83" i="1"/>
  <c r="CR82" i="1"/>
  <c r="CM82" i="1"/>
  <c r="CK82" i="1"/>
  <c r="CJ82" i="1"/>
  <c r="CI82" i="1"/>
  <c r="CH82" i="1"/>
  <c r="CF82" i="1"/>
  <c r="CG82" i="1" s="1"/>
  <c r="CE82" i="1"/>
  <c r="CD82" i="1"/>
  <c r="CB82" i="1"/>
  <c r="CL82" i="1" s="1"/>
  <c r="CQ82" i="1" s="1"/>
  <c r="CN82" i="1" s="1"/>
  <c r="CA82" i="1"/>
  <c r="CR81" i="1"/>
  <c r="CQ81" i="1"/>
  <c r="CN81" i="1" s="1"/>
  <c r="CM81" i="1"/>
  <c r="CK81" i="1"/>
  <c r="CJ81" i="1"/>
  <c r="CI81" i="1"/>
  <c r="CH81" i="1"/>
  <c r="CF81" i="1"/>
  <c r="CE81" i="1"/>
  <c r="CD81" i="1"/>
  <c r="CB81" i="1"/>
  <c r="CL81" i="1" s="1"/>
  <c r="CA81" i="1"/>
  <c r="CR80" i="1"/>
  <c r="CM80" i="1"/>
  <c r="CK80" i="1"/>
  <c r="CJ80" i="1"/>
  <c r="CI80" i="1"/>
  <c r="CH80" i="1"/>
  <c r="CF80" i="1"/>
  <c r="CG80" i="1" s="1"/>
  <c r="CE80" i="1"/>
  <c r="CD80" i="1"/>
  <c r="CB80" i="1"/>
  <c r="CL80" i="1" s="1"/>
  <c r="CQ80" i="1" s="1"/>
  <c r="CN80" i="1" s="1"/>
  <c r="CA80" i="1"/>
  <c r="CR79" i="1"/>
  <c r="CM79" i="1"/>
  <c r="CK79" i="1"/>
  <c r="CJ79" i="1"/>
  <c r="CI79" i="1"/>
  <c r="CH79" i="1"/>
  <c r="CF79" i="1"/>
  <c r="CG79" i="1" s="1"/>
  <c r="CE79" i="1"/>
  <c r="CD79" i="1"/>
  <c r="CB79" i="1"/>
  <c r="CL79" i="1" s="1"/>
  <c r="CQ79" i="1" s="1"/>
  <c r="CN79" i="1" s="1"/>
  <c r="CA79" i="1"/>
  <c r="CR78" i="1"/>
  <c r="CM78" i="1"/>
  <c r="CK78" i="1"/>
  <c r="CJ78" i="1"/>
  <c r="CI78" i="1"/>
  <c r="CH78" i="1"/>
  <c r="CF78" i="1"/>
  <c r="CE78" i="1"/>
  <c r="CD78" i="1"/>
  <c r="CB78" i="1"/>
  <c r="CL78" i="1" s="1"/>
  <c r="CQ78" i="1" s="1"/>
  <c r="CA78" i="1"/>
  <c r="CR77" i="1"/>
  <c r="CM77" i="1"/>
  <c r="CK77" i="1"/>
  <c r="CJ77" i="1"/>
  <c r="CI77" i="1"/>
  <c r="CH77" i="1"/>
  <c r="CF77" i="1"/>
  <c r="CG77" i="1" s="1"/>
  <c r="CE77" i="1"/>
  <c r="CD77" i="1"/>
  <c r="CB77" i="1"/>
  <c r="CA77" i="1"/>
  <c r="CR76" i="1"/>
  <c r="CM76" i="1"/>
  <c r="CK76" i="1"/>
  <c r="CJ76" i="1"/>
  <c r="CI76" i="1"/>
  <c r="CH76" i="1"/>
  <c r="CF76" i="1"/>
  <c r="CG76" i="1" s="1"/>
  <c r="CE76" i="1"/>
  <c r="CD76" i="1"/>
  <c r="CB76" i="1"/>
  <c r="CA76" i="1"/>
  <c r="CR75" i="1"/>
  <c r="CM75" i="1"/>
  <c r="CK75" i="1"/>
  <c r="CJ75" i="1"/>
  <c r="CI75" i="1"/>
  <c r="CH75" i="1"/>
  <c r="CF75" i="1"/>
  <c r="CE75" i="1"/>
  <c r="CD75" i="1"/>
  <c r="CB75" i="1"/>
  <c r="CA75" i="1"/>
  <c r="CR74" i="1"/>
  <c r="CM74" i="1"/>
  <c r="CK74" i="1"/>
  <c r="CJ74" i="1"/>
  <c r="CI74" i="1"/>
  <c r="CH74" i="1"/>
  <c r="CF74" i="1"/>
  <c r="CE74" i="1"/>
  <c r="CD74" i="1"/>
  <c r="CB74" i="1"/>
  <c r="CA74" i="1"/>
  <c r="CR73" i="1"/>
  <c r="CM73" i="1"/>
  <c r="CK73" i="1"/>
  <c r="CJ73" i="1"/>
  <c r="CI73" i="1"/>
  <c r="CH73" i="1"/>
  <c r="CF73" i="1"/>
  <c r="CG73" i="1" s="1"/>
  <c r="CE73" i="1"/>
  <c r="CD73" i="1"/>
  <c r="CB73" i="1"/>
  <c r="CA73" i="1"/>
  <c r="CR72" i="1"/>
  <c r="CM72" i="1"/>
  <c r="CK72" i="1"/>
  <c r="CJ72" i="1"/>
  <c r="CI72" i="1"/>
  <c r="CH72" i="1"/>
  <c r="CF72" i="1"/>
  <c r="CG72" i="1" s="1"/>
  <c r="CE72" i="1"/>
  <c r="CD72" i="1"/>
  <c r="CB72" i="1"/>
  <c r="CA72" i="1"/>
  <c r="CR71" i="1"/>
  <c r="CM71" i="1"/>
  <c r="CK71" i="1"/>
  <c r="CJ71" i="1"/>
  <c r="CI71" i="1"/>
  <c r="CH71" i="1"/>
  <c r="CF71" i="1"/>
  <c r="CE71" i="1"/>
  <c r="CD71" i="1"/>
  <c r="CB71" i="1"/>
  <c r="CA71" i="1"/>
  <c r="CR70" i="1"/>
  <c r="CM70" i="1"/>
  <c r="CK70" i="1"/>
  <c r="CJ70" i="1"/>
  <c r="CI70" i="1"/>
  <c r="CH70" i="1"/>
  <c r="CF70" i="1"/>
  <c r="CE70" i="1"/>
  <c r="CD70" i="1"/>
  <c r="CB70" i="1"/>
  <c r="CA70" i="1"/>
  <c r="CR69" i="1"/>
  <c r="CM69" i="1"/>
  <c r="CK69" i="1"/>
  <c r="CJ69" i="1"/>
  <c r="CI69" i="1"/>
  <c r="CH69" i="1"/>
  <c r="CF69" i="1"/>
  <c r="CG69" i="1" s="1"/>
  <c r="CE69" i="1"/>
  <c r="CD69" i="1"/>
  <c r="CB69" i="1"/>
  <c r="CA69" i="1"/>
  <c r="CR68" i="1"/>
  <c r="CM68" i="1"/>
  <c r="CK68" i="1"/>
  <c r="CJ68" i="1"/>
  <c r="CI68" i="1"/>
  <c r="CH68" i="1"/>
  <c r="CF68" i="1"/>
  <c r="CG68" i="1" s="1"/>
  <c r="CE68" i="1"/>
  <c r="CD68" i="1"/>
  <c r="CB68" i="1"/>
  <c r="CA68" i="1"/>
  <c r="CR67" i="1"/>
  <c r="CM67" i="1"/>
  <c r="CK67" i="1"/>
  <c r="CJ67" i="1"/>
  <c r="CI67" i="1"/>
  <c r="CH67" i="1"/>
  <c r="CF67" i="1"/>
  <c r="CE67" i="1"/>
  <c r="CD67" i="1"/>
  <c r="CB67" i="1"/>
  <c r="CA67" i="1"/>
  <c r="CR66" i="1"/>
  <c r="CM66" i="1"/>
  <c r="CK66" i="1"/>
  <c r="CJ66" i="1"/>
  <c r="CI66" i="1"/>
  <c r="CH66" i="1"/>
  <c r="CF66" i="1"/>
  <c r="CE66" i="1"/>
  <c r="CD66" i="1"/>
  <c r="CB66" i="1"/>
  <c r="CA66" i="1"/>
  <c r="CR65" i="1"/>
  <c r="CM65" i="1"/>
  <c r="CK65" i="1"/>
  <c r="CJ65" i="1"/>
  <c r="CI65" i="1"/>
  <c r="CH65" i="1"/>
  <c r="CF65" i="1"/>
  <c r="CG65" i="1" s="1"/>
  <c r="CE65" i="1"/>
  <c r="CD65" i="1"/>
  <c r="CB65" i="1"/>
  <c r="CA65" i="1"/>
  <c r="CR64" i="1"/>
  <c r="CM64" i="1"/>
  <c r="CK64" i="1"/>
  <c r="CJ64" i="1"/>
  <c r="CI64" i="1"/>
  <c r="CH64" i="1"/>
  <c r="CF64" i="1"/>
  <c r="CG64" i="1" s="1"/>
  <c r="CE64" i="1"/>
  <c r="CD64" i="1"/>
  <c r="CB64" i="1"/>
  <c r="CA64" i="1"/>
  <c r="CR63" i="1"/>
  <c r="CM63" i="1"/>
  <c r="CK63" i="1"/>
  <c r="CJ63" i="1"/>
  <c r="CI63" i="1"/>
  <c r="CH63" i="1"/>
  <c r="CF63" i="1"/>
  <c r="CE63" i="1"/>
  <c r="CD63" i="1"/>
  <c r="CB63" i="1"/>
  <c r="CA63" i="1"/>
  <c r="CR62" i="1"/>
  <c r="CM62" i="1"/>
  <c r="CK62" i="1"/>
  <c r="CJ62" i="1"/>
  <c r="CI62" i="1"/>
  <c r="CH62" i="1"/>
  <c r="CF62" i="1"/>
  <c r="CE62" i="1"/>
  <c r="CD62" i="1"/>
  <c r="CB62" i="1"/>
  <c r="CL62" i="1" s="1"/>
  <c r="CQ62" i="1" s="1"/>
  <c r="CA62" i="1"/>
  <c r="CR61" i="1"/>
  <c r="CM61" i="1"/>
  <c r="CK61" i="1"/>
  <c r="CJ61" i="1"/>
  <c r="CI61" i="1"/>
  <c r="CH61" i="1"/>
  <c r="CF61" i="1"/>
  <c r="CE61" i="1"/>
  <c r="CD61" i="1"/>
  <c r="CB61" i="1"/>
  <c r="CA61" i="1"/>
  <c r="CR60" i="1"/>
  <c r="CM60" i="1"/>
  <c r="CK60" i="1"/>
  <c r="CJ60" i="1"/>
  <c r="CI60" i="1"/>
  <c r="CH60" i="1"/>
  <c r="CF60" i="1"/>
  <c r="CE60" i="1"/>
  <c r="CD60" i="1"/>
  <c r="CB60" i="1"/>
  <c r="CL60" i="1" s="1"/>
  <c r="CQ60" i="1" s="1"/>
  <c r="CA60" i="1"/>
  <c r="CR59" i="1"/>
  <c r="CM59" i="1"/>
  <c r="CK59" i="1"/>
  <c r="CJ59" i="1"/>
  <c r="CI59" i="1"/>
  <c r="CH59" i="1"/>
  <c r="CF59" i="1"/>
  <c r="CE59" i="1"/>
  <c r="CD59" i="1"/>
  <c r="CB59" i="1"/>
  <c r="CA59" i="1"/>
  <c r="CR58" i="1"/>
  <c r="CM58" i="1"/>
  <c r="CK58" i="1"/>
  <c r="CJ58" i="1"/>
  <c r="CI58" i="1"/>
  <c r="CH58" i="1"/>
  <c r="CF58" i="1"/>
  <c r="CE58" i="1"/>
  <c r="CD58" i="1"/>
  <c r="CB58" i="1"/>
  <c r="CA58" i="1"/>
  <c r="CR57" i="1"/>
  <c r="CM57" i="1"/>
  <c r="CK57" i="1"/>
  <c r="CJ57" i="1"/>
  <c r="CI57" i="1"/>
  <c r="CH57" i="1"/>
  <c r="CF57" i="1"/>
  <c r="CE57" i="1"/>
  <c r="CD57" i="1"/>
  <c r="CB57" i="1"/>
  <c r="CA57" i="1"/>
  <c r="CR56" i="1"/>
  <c r="CM56" i="1"/>
  <c r="CK56" i="1"/>
  <c r="CJ56" i="1"/>
  <c r="CI56" i="1"/>
  <c r="CH56" i="1"/>
  <c r="CF56" i="1"/>
  <c r="CE56" i="1"/>
  <c r="CD56" i="1"/>
  <c r="CB56" i="1"/>
  <c r="CA56" i="1"/>
  <c r="CR55" i="1"/>
  <c r="CM55" i="1"/>
  <c r="CK55" i="1"/>
  <c r="CJ55" i="1"/>
  <c r="CI55" i="1"/>
  <c r="CH55" i="1"/>
  <c r="CF55" i="1"/>
  <c r="CE55" i="1"/>
  <c r="CD55" i="1"/>
  <c r="CB55" i="1"/>
  <c r="CA55" i="1"/>
  <c r="CR54" i="1"/>
  <c r="CM54" i="1"/>
  <c r="CK54" i="1"/>
  <c r="CJ54" i="1"/>
  <c r="CI54" i="1"/>
  <c r="CH54" i="1"/>
  <c r="CF54" i="1"/>
  <c r="CE54" i="1"/>
  <c r="CD54" i="1"/>
  <c r="CB54" i="1"/>
  <c r="CL54" i="1" s="1"/>
  <c r="CQ54" i="1" s="1"/>
  <c r="CA54" i="1"/>
  <c r="CR53" i="1"/>
  <c r="CM53" i="1"/>
  <c r="CK53" i="1"/>
  <c r="CJ53" i="1"/>
  <c r="CI53" i="1"/>
  <c r="CH53" i="1"/>
  <c r="CF53" i="1"/>
  <c r="CE53" i="1"/>
  <c r="CD53" i="1"/>
  <c r="CB53" i="1"/>
  <c r="CL53" i="1" s="1"/>
  <c r="CQ53" i="1" s="1"/>
  <c r="CN53" i="1" s="1"/>
  <c r="CA53" i="1"/>
  <c r="CR52" i="1"/>
  <c r="CM52" i="1"/>
  <c r="CK52" i="1"/>
  <c r="CJ52" i="1"/>
  <c r="CI52" i="1"/>
  <c r="CH52" i="1"/>
  <c r="CF52" i="1"/>
  <c r="CE52" i="1"/>
  <c r="CD52" i="1"/>
  <c r="CB52" i="1"/>
  <c r="CL52" i="1" s="1"/>
  <c r="CQ52" i="1" s="1"/>
  <c r="CA52" i="1"/>
  <c r="CR51" i="1"/>
  <c r="CM51" i="1"/>
  <c r="CK51" i="1"/>
  <c r="CJ51" i="1"/>
  <c r="CI51" i="1"/>
  <c r="CH51" i="1"/>
  <c r="CF51" i="1"/>
  <c r="CE51" i="1"/>
  <c r="CD51" i="1"/>
  <c r="CB51" i="1"/>
  <c r="CL51" i="1" s="1"/>
  <c r="CQ51" i="1" s="1"/>
  <c r="CN51" i="1" s="1"/>
  <c r="CA51" i="1"/>
  <c r="CR50" i="1"/>
  <c r="CM50" i="1"/>
  <c r="CK50" i="1"/>
  <c r="CJ50" i="1"/>
  <c r="CI50" i="1"/>
  <c r="CH50" i="1"/>
  <c r="CF50" i="1"/>
  <c r="CE50" i="1"/>
  <c r="CD50" i="1"/>
  <c r="CB50" i="1"/>
  <c r="CL50" i="1" s="1"/>
  <c r="CQ50" i="1" s="1"/>
  <c r="CA50" i="1"/>
  <c r="CR49" i="1"/>
  <c r="CM49" i="1"/>
  <c r="CK49" i="1"/>
  <c r="CJ49" i="1"/>
  <c r="CI49" i="1"/>
  <c r="CH49" i="1"/>
  <c r="CF49" i="1"/>
  <c r="CE49" i="1"/>
  <c r="CD49" i="1"/>
  <c r="CB49" i="1"/>
  <c r="CL49" i="1" s="1"/>
  <c r="CQ49" i="1" s="1"/>
  <c r="CN49" i="1" s="1"/>
  <c r="CA49" i="1"/>
  <c r="CR48" i="1"/>
  <c r="CM48" i="1"/>
  <c r="CK48" i="1"/>
  <c r="CJ48" i="1"/>
  <c r="CI48" i="1"/>
  <c r="CH48" i="1"/>
  <c r="CF48" i="1"/>
  <c r="CE48" i="1"/>
  <c r="CD48" i="1"/>
  <c r="CB48" i="1"/>
  <c r="CL48" i="1" s="1"/>
  <c r="CQ48" i="1" s="1"/>
  <c r="CA48" i="1"/>
  <c r="CR47" i="1"/>
  <c r="CM47" i="1"/>
  <c r="CK47" i="1"/>
  <c r="CJ47" i="1"/>
  <c r="CI47" i="1"/>
  <c r="CH47" i="1"/>
  <c r="CF47" i="1"/>
  <c r="CE47" i="1"/>
  <c r="CD47" i="1"/>
  <c r="CB47" i="1"/>
  <c r="CA47" i="1"/>
  <c r="CR46" i="1"/>
  <c r="CM46" i="1"/>
  <c r="CK46" i="1"/>
  <c r="CJ46" i="1"/>
  <c r="CI46" i="1"/>
  <c r="CH46" i="1"/>
  <c r="CF46" i="1"/>
  <c r="CE46" i="1"/>
  <c r="CD46" i="1"/>
  <c r="CB46" i="1"/>
  <c r="CL46" i="1" s="1"/>
  <c r="CQ46" i="1" s="1"/>
  <c r="CA46" i="1"/>
  <c r="CR45" i="1"/>
  <c r="CM45" i="1"/>
  <c r="CK45" i="1"/>
  <c r="CJ45" i="1"/>
  <c r="CI45" i="1"/>
  <c r="CH45" i="1"/>
  <c r="CF45" i="1"/>
  <c r="CE45" i="1"/>
  <c r="CD45" i="1"/>
  <c r="CB45" i="1"/>
  <c r="CA45" i="1"/>
  <c r="CR44" i="1"/>
  <c r="CM44" i="1"/>
  <c r="CK44" i="1"/>
  <c r="CJ44" i="1"/>
  <c r="CI44" i="1"/>
  <c r="CH44" i="1"/>
  <c r="CF44" i="1"/>
  <c r="CE44" i="1"/>
  <c r="CD44" i="1"/>
  <c r="CB44" i="1"/>
  <c r="CL44" i="1" s="1"/>
  <c r="CQ44" i="1" s="1"/>
  <c r="CA44" i="1"/>
  <c r="CR43" i="1"/>
  <c r="CM43" i="1"/>
  <c r="CK43" i="1"/>
  <c r="CJ43" i="1"/>
  <c r="CI43" i="1"/>
  <c r="CH43" i="1"/>
  <c r="CF43" i="1"/>
  <c r="CE43" i="1"/>
  <c r="CD43" i="1"/>
  <c r="CB43" i="1"/>
  <c r="CA43" i="1"/>
  <c r="CR42" i="1"/>
  <c r="CM42" i="1"/>
  <c r="CK42" i="1"/>
  <c r="CJ42" i="1"/>
  <c r="CI42" i="1"/>
  <c r="CH42" i="1"/>
  <c r="CF42" i="1"/>
  <c r="CG42" i="1" s="1"/>
  <c r="CE42" i="1"/>
  <c r="CD42" i="1"/>
  <c r="CL42" i="1" s="1"/>
  <c r="CQ42" i="1" s="1"/>
  <c r="CN42" i="1" s="1"/>
  <c r="CB42" i="1"/>
  <c r="CA42" i="1"/>
  <c r="CR41" i="1"/>
  <c r="CM41" i="1"/>
  <c r="CK41" i="1"/>
  <c r="CJ41" i="1"/>
  <c r="CI41" i="1"/>
  <c r="CH41" i="1"/>
  <c r="CF41" i="1"/>
  <c r="CE41" i="1"/>
  <c r="CG41" i="1" s="1"/>
  <c r="CD41" i="1"/>
  <c r="CB41" i="1"/>
  <c r="CA41" i="1"/>
  <c r="CR40" i="1"/>
  <c r="CM40" i="1"/>
  <c r="CK40" i="1"/>
  <c r="CJ40" i="1"/>
  <c r="CI40" i="1"/>
  <c r="CH40" i="1"/>
  <c r="CF40" i="1"/>
  <c r="CE40" i="1"/>
  <c r="CD40" i="1"/>
  <c r="CB40" i="1"/>
  <c r="CL40" i="1" s="1"/>
  <c r="CQ40" i="1" s="1"/>
  <c r="CN40" i="1" s="1"/>
  <c r="CA40" i="1"/>
  <c r="CR39" i="1"/>
  <c r="CM39" i="1"/>
  <c r="CK39" i="1"/>
  <c r="CJ39" i="1"/>
  <c r="CI39" i="1"/>
  <c r="CH39" i="1"/>
  <c r="CF39" i="1"/>
  <c r="CG39" i="1" s="1"/>
  <c r="CE39" i="1"/>
  <c r="CD39" i="1"/>
  <c r="CB39" i="1"/>
  <c r="CA39" i="1"/>
  <c r="CR38" i="1"/>
  <c r="CM38" i="1"/>
  <c r="CK38" i="1"/>
  <c r="CJ38" i="1"/>
  <c r="CI38" i="1"/>
  <c r="CH38" i="1"/>
  <c r="CF38" i="1"/>
  <c r="CE38" i="1"/>
  <c r="CD38" i="1"/>
  <c r="CB38" i="1"/>
  <c r="CA38" i="1"/>
  <c r="CR37" i="1"/>
  <c r="CM37" i="1"/>
  <c r="CK37" i="1"/>
  <c r="CJ37" i="1"/>
  <c r="CI37" i="1"/>
  <c r="CH37" i="1"/>
  <c r="CF37" i="1"/>
  <c r="CE37" i="1"/>
  <c r="CG37" i="1" s="1"/>
  <c r="CD37" i="1"/>
  <c r="CB37" i="1"/>
  <c r="CL37" i="1" s="1"/>
  <c r="CQ37" i="1" s="1"/>
  <c r="CA37" i="1"/>
  <c r="CR36" i="1"/>
  <c r="CM36" i="1"/>
  <c r="CK36" i="1"/>
  <c r="CJ36" i="1"/>
  <c r="CI36" i="1"/>
  <c r="CH36" i="1"/>
  <c r="CF36" i="1"/>
  <c r="CE36" i="1"/>
  <c r="CD36" i="1"/>
  <c r="CL36" i="1" s="1"/>
  <c r="CQ36" i="1" s="1"/>
  <c r="CN36" i="1" s="1"/>
  <c r="CB36" i="1"/>
  <c r="CA36" i="1"/>
  <c r="CR35" i="1"/>
  <c r="CM35" i="1"/>
  <c r="CK35" i="1"/>
  <c r="CJ35" i="1"/>
  <c r="CI35" i="1"/>
  <c r="CH35" i="1"/>
  <c r="CF35" i="1"/>
  <c r="CE35" i="1"/>
  <c r="CG35" i="1" s="1"/>
  <c r="CD35" i="1"/>
  <c r="CB35" i="1"/>
  <c r="CL35" i="1" s="1"/>
  <c r="CQ35" i="1" s="1"/>
  <c r="CN35" i="1" s="1"/>
  <c r="CA35" i="1"/>
  <c r="CR34" i="1"/>
  <c r="CM34" i="1"/>
  <c r="CK34" i="1"/>
  <c r="CJ34" i="1"/>
  <c r="CI34" i="1"/>
  <c r="CH34" i="1"/>
  <c r="CG34" i="1"/>
  <c r="CF34" i="1"/>
  <c r="CE34" i="1"/>
  <c r="CD34" i="1"/>
  <c r="CB34" i="1"/>
  <c r="CA34" i="1"/>
  <c r="CR33" i="1"/>
  <c r="CM33" i="1"/>
  <c r="CK33" i="1"/>
  <c r="CJ33" i="1"/>
  <c r="CI33" i="1"/>
  <c r="CH33" i="1"/>
  <c r="CF33" i="1"/>
  <c r="CE33" i="1"/>
  <c r="CG33" i="1" s="1"/>
  <c r="CD33" i="1"/>
  <c r="CB33" i="1"/>
  <c r="CL33" i="1" s="1"/>
  <c r="CQ33" i="1" s="1"/>
  <c r="CN33" i="1" s="1"/>
  <c r="CA33" i="1"/>
  <c r="CR32" i="1"/>
  <c r="CM32" i="1"/>
  <c r="CK32" i="1"/>
  <c r="CJ32" i="1"/>
  <c r="CI32" i="1"/>
  <c r="CH32" i="1"/>
  <c r="CF32" i="1"/>
  <c r="CE32" i="1"/>
  <c r="CD32" i="1"/>
  <c r="CB32" i="1"/>
  <c r="CL32" i="1" s="1"/>
  <c r="CQ32" i="1" s="1"/>
  <c r="CN32" i="1" s="1"/>
  <c r="CA32" i="1"/>
  <c r="CR31" i="1"/>
  <c r="CM31" i="1"/>
  <c r="CK31" i="1"/>
  <c r="CJ31" i="1"/>
  <c r="CI31" i="1"/>
  <c r="CH31" i="1"/>
  <c r="CF31" i="1"/>
  <c r="CG31" i="1" s="1"/>
  <c r="CE31" i="1"/>
  <c r="CD31" i="1"/>
  <c r="CB31" i="1"/>
  <c r="CA31" i="1"/>
  <c r="CR30" i="1"/>
  <c r="CM30" i="1"/>
  <c r="CK30" i="1"/>
  <c r="CJ30" i="1"/>
  <c r="CI30" i="1"/>
  <c r="CH30" i="1"/>
  <c r="CF30" i="1"/>
  <c r="CE30" i="1"/>
  <c r="CD30" i="1"/>
  <c r="CB30" i="1"/>
  <c r="CL30" i="1" s="1"/>
  <c r="CQ30" i="1" s="1"/>
  <c r="CN30" i="1" s="1"/>
  <c r="CA30" i="1"/>
  <c r="CR29" i="1"/>
  <c r="CM29" i="1"/>
  <c r="CK29" i="1"/>
  <c r="CJ29" i="1"/>
  <c r="CI29" i="1"/>
  <c r="CH29" i="1"/>
  <c r="CF29" i="1"/>
  <c r="CE29" i="1"/>
  <c r="CG29" i="1" s="1"/>
  <c r="CD29" i="1"/>
  <c r="CB29" i="1"/>
  <c r="CA29" i="1"/>
  <c r="CR28" i="1"/>
  <c r="CM28" i="1"/>
  <c r="CK28" i="1"/>
  <c r="CJ28" i="1"/>
  <c r="CI28" i="1"/>
  <c r="CH28" i="1"/>
  <c r="CF28" i="1"/>
  <c r="CE28" i="1"/>
  <c r="CD28" i="1"/>
  <c r="CL28" i="1" s="1"/>
  <c r="CQ28" i="1" s="1"/>
  <c r="CN28" i="1" s="1"/>
  <c r="CB28" i="1"/>
  <c r="CA28" i="1"/>
  <c r="CR27" i="1"/>
  <c r="CM27" i="1"/>
  <c r="CK27" i="1"/>
  <c r="CJ27" i="1"/>
  <c r="CI27" i="1"/>
  <c r="CH27" i="1"/>
  <c r="CF27" i="1"/>
  <c r="CE27" i="1"/>
  <c r="CG27" i="1" s="1"/>
  <c r="CD27" i="1"/>
  <c r="CB27" i="1"/>
  <c r="CL27" i="1" s="1"/>
  <c r="CQ27" i="1" s="1"/>
  <c r="CN27" i="1" s="1"/>
  <c r="CA27" i="1"/>
  <c r="CR26" i="1"/>
  <c r="CM26" i="1"/>
  <c r="CK26" i="1"/>
  <c r="CJ26" i="1"/>
  <c r="CI26" i="1"/>
  <c r="CH26" i="1"/>
  <c r="CG26" i="1"/>
  <c r="CF26" i="1"/>
  <c r="CE26" i="1"/>
  <c r="CD26" i="1"/>
  <c r="CB26" i="1"/>
  <c r="CA26" i="1"/>
  <c r="CR25" i="1"/>
  <c r="CM25" i="1"/>
  <c r="CK25" i="1"/>
  <c r="CJ25" i="1"/>
  <c r="CI25" i="1"/>
  <c r="CH25" i="1"/>
  <c r="CF25" i="1"/>
  <c r="CE25" i="1"/>
  <c r="CD25" i="1"/>
  <c r="CL25" i="1" s="1"/>
  <c r="CQ25" i="1" s="1"/>
  <c r="CN25" i="1" s="1"/>
  <c r="CB25" i="1"/>
  <c r="CA25" i="1"/>
  <c r="CR24" i="1"/>
  <c r="CM24" i="1"/>
  <c r="CK24" i="1"/>
  <c r="CJ24" i="1"/>
  <c r="CI24" i="1"/>
  <c r="CH24" i="1"/>
  <c r="CF24" i="1"/>
  <c r="CG24" i="1" s="1"/>
  <c r="CE24" i="1"/>
  <c r="CD24" i="1"/>
  <c r="CB24" i="1"/>
  <c r="CA24" i="1"/>
  <c r="CR23" i="1"/>
  <c r="CM23" i="1"/>
  <c r="CK23" i="1"/>
  <c r="CJ23" i="1"/>
  <c r="CI23" i="1"/>
  <c r="CH23" i="1"/>
  <c r="CF23" i="1"/>
  <c r="CE23" i="1"/>
  <c r="CD23" i="1"/>
  <c r="CB23" i="1"/>
  <c r="CL23" i="1" s="1"/>
  <c r="CQ23" i="1" s="1"/>
  <c r="CN23" i="1" s="1"/>
  <c r="CA23" i="1"/>
  <c r="CR22" i="1"/>
  <c r="CM22" i="1"/>
  <c r="CK22" i="1"/>
  <c r="CJ22" i="1"/>
  <c r="CI22" i="1"/>
  <c r="CH22" i="1"/>
  <c r="CF22" i="1"/>
  <c r="CG22" i="1" s="1"/>
  <c r="CE22" i="1"/>
  <c r="CD22" i="1"/>
  <c r="CB22" i="1"/>
  <c r="CA22" i="1"/>
  <c r="CR21" i="1"/>
  <c r="CM21" i="1"/>
  <c r="CK21" i="1"/>
  <c r="CJ21" i="1"/>
  <c r="CI21" i="1"/>
  <c r="CH21" i="1"/>
  <c r="CF21" i="1"/>
  <c r="CG21" i="1" s="1"/>
  <c r="CE21" i="1"/>
  <c r="CD21" i="1"/>
  <c r="CB21" i="1"/>
  <c r="CA21" i="1"/>
  <c r="CR20" i="1"/>
  <c r="CM20" i="1"/>
  <c r="CK20" i="1"/>
  <c r="CJ20" i="1"/>
  <c r="CI20" i="1"/>
  <c r="CH20" i="1"/>
  <c r="CF20" i="1"/>
  <c r="CE20" i="1"/>
  <c r="CD20" i="1"/>
  <c r="CB20" i="1"/>
  <c r="CA20" i="1"/>
  <c r="CR19" i="1"/>
  <c r="CM19" i="1"/>
  <c r="CK19" i="1"/>
  <c r="CJ19" i="1"/>
  <c r="CI19" i="1"/>
  <c r="CH19" i="1"/>
  <c r="CF19" i="1"/>
  <c r="CE19" i="1"/>
  <c r="CD19" i="1"/>
  <c r="CB19" i="1"/>
  <c r="CA19" i="1"/>
  <c r="CR18" i="1"/>
  <c r="CM18" i="1"/>
  <c r="CK18" i="1"/>
  <c r="CJ18" i="1"/>
  <c r="CI18" i="1"/>
  <c r="CH18" i="1"/>
  <c r="CF18" i="1"/>
  <c r="CG18" i="1" s="1"/>
  <c r="CE18" i="1"/>
  <c r="CD18" i="1"/>
  <c r="CL18" i="1" s="1"/>
  <c r="CQ18" i="1" s="1"/>
  <c r="CN18" i="1" s="1"/>
  <c r="CB18" i="1"/>
  <c r="CA18" i="1"/>
  <c r="CR17" i="1"/>
  <c r="CM17" i="1"/>
  <c r="CK17" i="1"/>
  <c r="CJ17" i="1"/>
  <c r="CI17" i="1"/>
  <c r="CH17" i="1"/>
  <c r="CF17" i="1"/>
  <c r="CE17" i="1"/>
  <c r="CD17" i="1"/>
  <c r="CB17" i="1"/>
  <c r="CL17" i="1" s="1"/>
  <c r="CQ17" i="1" s="1"/>
  <c r="CN17" i="1" s="1"/>
  <c r="CA17" i="1"/>
  <c r="CR16" i="1"/>
  <c r="CM16" i="1"/>
  <c r="CK16" i="1"/>
  <c r="CJ16" i="1"/>
  <c r="CI16" i="1"/>
  <c r="CH16" i="1"/>
  <c r="CF16" i="1"/>
  <c r="CG16" i="1" s="1"/>
  <c r="CE16" i="1"/>
  <c r="CD16" i="1"/>
  <c r="CB16" i="1"/>
  <c r="CL16" i="1" s="1"/>
  <c r="CQ16" i="1" s="1"/>
  <c r="CN16" i="1" s="1"/>
  <c r="CA16" i="1"/>
  <c r="CR15" i="1"/>
  <c r="CM15" i="1"/>
  <c r="CK15" i="1"/>
  <c r="CJ15" i="1"/>
  <c r="CI15" i="1"/>
  <c r="CH15" i="1"/>
  <c r="CF15" i="1"/>
  <c r="CE15" i="1"/>
  <c r="CD15" i="1"/>
  <c r="CB15" i="1"/>
  <c r="CL15" i="1" s="1"/>
  <c r="CQ15" i="1" s="1"/>
  <c r="CN15" i="1" s="1"/>
  <c r="CA15" i="1"/>
  <c r="CR14" i="1"/>
  <c r="CM14" i="1"/>
  <c r="CK14" i="1"/>
  <c r="CJ14" i="1"/>
  <c r="CI14" i="1"/>
  <c r="CH14" i="1"/>
  <c r="CF14" i="1"/>
  <c r="CG14" i="1" s="1"/>
  <c r="CE14" i="1"/>
  <c r="CD14" i="1"/>
  <c r="CB14" i="1"/>
  <c r="CL14" i="1" s="1"/>
  <c r="CQ14" i="1" s="1"/>
  <c r="CN14" i="1" s="1"/>
  <c r="CA14" i="1"/>
  <c r="CR13" i="1"/>
  <c r="CM13" i="1"/>
  <c r="CK13" i="1"/>
  <c r="CJ13" i="1"/>
  <c r="CI13" i="1"/>
  <c r="CH13" i="1"/>
  <c r="CF13" i="1"/>
  <c r="CG13" i="1" s="1"/>
  <c r="CE13" i="1"/>
  <c r="CD13" i="1"/>
  <c r="CB13" i="1"/>
  <c r="CL13" i="1" s="1"/>
  <c r="CQ13" i="1" s="1"/>
  <c r="CN13" i="1" s="1"/>
  <c r="CA13" i="1"/>
  <c r="CR12" i="1"/>
  <c r="CM12" i="1"/>
  <c r="CK12" i="1"/>
  <c r="CJ12" i="1"/>
  <c r="CI12" i="1"/>
  <c r="CH12" i="1"/>
  <c r="CF12" i="1"/>
  <c r="CE12" i="1"/>
  <c r="CD12" i="1"/>
  <c r="CB12" i="1"/>
  <c r="CL12" i="1" s="1"/>
  <c r="CQ12" i="1" s="1"/>
  <c r="CN12" i="1" s="1"/>
  <c r="CA12" i="1"/>
  <c r="CR11" i="1"/>
  <c r="CM11" i="1"/>
  <c r="CK11" i="1"/>
  <c r="CJ11" i="1"/>
  <c r="CI11" i="1"/>
  <c r="CH11" i="1"/>
  <c r="CF11" i="1"/>
  <c r="CE11" i="1"/>
  <c r="CG11" i="1" s="1"/>
  <c r="CD11" i="1"/>
  <c r="CB11" i="1"/>
  <c r="CL11" i="1" s="1"/>
  <c r="CQ11" i="1" s="1"/>
  <c r="CN11" i="1" s="1"/>
  <c r="CA11" i="1"/>
  <c r="CR10" i="1"/>
  <c r="CM10" i="1"/>
  <c r="CK10" i="1"/>
  <c r="CJ10" i="1"/>
  <c r="CI10" i="1"/>
  <c r="CH10" i="1"/>
  <c r="CG10" i="1"/>
  <c r="CF10" i="1"/>
  <c r="CE10" i="1"/>
  <c r="CD10" i="1"/>
  <c r="CB10" i="1"/>
  <c r="CA10" i="1"/>
  <c r="CR9" i="1"/>
  <c r="CM9" i="1"/>
  <c r="CK9" i="1"/>
  <c r="CJ9" i="1"/>
  <c r="CI9" i="1"/>
  <c r="CH9" i="1"/>
  <c r="CF9" i="1"/>
  <c r="CE9" i="1"/>
  <c r="CD9" i="1"/>
  <c r="CL9" i="1" s="1"/>
  <c r="CQ9" i="1" s="1"/>
  <c r="CN9" i="1" s="1"/>
  <c r="CB9" i="1"/>
  <c r="CA9" i="1"/>
  <c r="CR8" i="1"/>
  <c r="CM8" i="1"/>
  <c r="CK8" i="1"/>
  <c r="CJ8" i="1"/>
  <c r="CI8" i="1"/>
  <c r="CH8" i="1"/>
  <c r="CF8" i="1"/>
  <c r="CG8" i="1" s="1"/>
  <c r="CE8" i="1"/>
  <c r="CD8" i="1"/>
  <c r="CB8" i="1"/>
  <c r="CL8" i="1" s="1"/>
  <c r="CQ8" i="1" s="1"/>
  <c r="CN8" i="1" s="1"/>
  <c r="CA8" i="1"/>
  <c r="CR7" i="1"/>
  <c r="CM7" i="1"/>
  <c r="CK7" i="1"/>
  <c r="CJ7" i="1"/>
  <c r="CI7" i="1"/>
  <c r="CH7" i="1"/>
  <c r="CF7" i="1"/>
  <c r="CE7" i="1"/>
  <c r="CD7" i="1"/>
  <c r="CB7" i="1"/>
  <c r="CL7" i="1" s="1"/>
  <c r="CQ7" i="1" s="1"/>
  <c r="CN7" i="1" s="1"/>
  <c r="CA7" i="1"/>
  <c r="CR6" i="1"/>
  <c r="CM6" i="1"/>
  <c r="CK6" i="1"/>
  <c r="CJ6" i="1"/>
  <c r="CI6" i="1"/>
  <c r="CH6" i="1"/>
  <c r="CF6" i="1"/>
  <c r="CG6" i="1" s="1"/>
  <c r="CE6" i="1"/>
  <c r="CD6" i="1"/>
  <c r="CB6" i="1"/>
  <c r="CA6" i="1"/>
  <c r="CM5" i="1"/>
  <c r="CK5" i="1"/>
  <c r="CJ5" i="1"/>
  <c r="CI5" i="1"/>
  <c r="CH5" i="1"/>
  <c r="CG5" i="1"/>
  <c r="CF5" i="1"/>
  <c r="CE5" i="1"/>
  <c r="CD5" i="1"/>
  <c r="CB5" i="1"/>
  <c r="CA5" i="1"/>
  <c r="CR3" i="1"/>
  <c r="CQ3" i="1"/>
  <c r="CQ4" i="1" s="1"/>
  <c r="CP3" i="1"/>
  <c r="CP4" i="1" s="1"/>
  <c r="CM3" i="1"/>
  <c r="CM4" i="1" s="1"/>
  <c r="CK3" i="1"/>
  <c r="CK4" i="1" s="1"/>
  <c r="CJ3" i="1"/>
  <c r="CO3" i="1" s="1"/>
  <c r="CO4" i="1" s="1"/>
  <c r="CI3" i="1"/>
  <c r="CH3" i="1"/>
  <c r="CF3" i="1"/>
  <c r="CF4" i="1" s="1"/>
  <c r="CE3" i="1"/>
  <c r="CE4" i="1" s="1"/>
  <c r="CB3" i="1"/>
  <c r="CA3" i="1"/>
  <c r="CL36" i="7" l="1"/>
  <c r="CQ36" i="7" s="1"/>
  <c r="CN36" i="7" s="1"/>
  <c r="CL40" i="7"/>
  <c r="CQ40" i="7" s="1"/>
  <c r="CN40" i="7" s="1"/>
  <c r="CL93" i="7"/>
  <c r="CQ93" i="7" s="1"/>
  <c r="CP93" i="7" s="1"/>
  <c r="CL97" i="7"/>
  <c r="CQ97" i="7" s="1"/>
  <c r="CL107" i="7"/>
  <c r="CQ107" i="7" s="1"/>
  <c r="CN107" i="7" s="1"/>
  <c r="CL45" i="7"/>
  <c r="CQ45" i="7" s="1"/>
  <c r="CN45" i="7" s="1"/>
  <c r="CL48" i="7"/>
  <c r="CQ48" i="7" s="1"/>
  <c r="CN48" i="7" s="1"/>
  <c r="CL90" i="7"/>
  <c r="CQ90" i="7" s="1"/>
  <c r="CL95" i="7"/>
  <c r="CQ95" i="7" s="1"/>
  <c r="CN95" i="7" s="1"/>
  <c r="CL102" i="7"/>
  <c r="CQ102" i="7" s="1"/>
  <c r="CL109" i="7"/>
  <c r="CQ109" i="7" s="1"/>
  <c r="CN109" i="7" s="1"/>
  <c r="CL101" i="8"/>
  <c r="CQ101" i="8" s="1"/>
  <c r="CN101" i="8" s="1"/>
  <c r="CL142" i="8"/>
  <c r="CQ142" i="8" s="1"/>
  <c r="CP142" i="8" s="1"/>
  <c r="CL37" i="8"/>
  <c r="CQ37" i="8" s="1"/>
  <c r="CN37" i="8" s="1"/>
  <c r="CL53" i="8"/>
  <c r="CQ53" i="8" s="1"/>
  <c r="CN53" i="8" s="1"/>
  <c r="CL136" i="8"/>
  <c r="CQ136" i="8" s="1"/>
  <c r="CN136" i="8" s="1"/>
  <c r="CL143" i="8"/>
  <c r="CQ143" i="8" s="1"/>
  <c r="CN143" i="8" s="1"/>
  <c r="CL35" i="8"/>
  <c r="CQ35" i="8" s="1"/>
  <c r="CN35" i="8" s="1"/>
  <c r="CL39" i="8"/>
  <c r="CQ39" i="8" s="1"/>
  <c r="CN39" i="8" s="1"/>
  <c r="CL40" i="8"/>
  <c r="CQ40" i="8" s="1"/>
  <c r="CL42" i="8"/>
  <c r="CQ42" i="8" s="1"/>
  <c r="CN42" i="8" s="1"/>
  <c r="CL43" i="8"/>
  <c r="CQ43" i="8" s="1"/>
  <c r="CN43" i="8" s="1"/>
  <c r="CL100" i="8"/>
  <c r="CQ100" i="8" s="1"/>
  <c r="CN100" i="8" s="1"/>
  <c r="CL107" i="8"/>
  <c r="CQ107" i="8" s="1"/>
  <c r="CN107" i="8" s="1"/>
  <c r="CP14" i="9"/>
  <c r="CL33" i="9"/>
  <c r="CQ33" i="9" s="1"/>
  <c r="CN33" i="9" s="1"/>
  <c r="CL37" i="9"/>
  <c r="CQ37" i="9" s="1"/>
  <c r="CN37" i="9" s="1"/>
  <c r="CL80" i="9"/>
  <c r="CQ80" i="9" s="1"/>
  <c r="CN80" i="9" s="1"/>
  <c r="CL109" i="9"/>
  <c r="CQ109" i="9" s="1"/>
  <c r="CN109" i="9" s="1"/>
  <c r="CL23" i="9"/>
  <c r="CQ23" i="9" s="1"/>
  <c r="CN23" i="9" s="1"/>
  <c r="CL27" i="9"/>
  <c r="CQ27" i="9" s="1"/>
  <c r="CN27" i="9" s="1"/>
  <c r="CL31" i="9"/>
  <c r="CQ31" i="9" s="1"/>
  <c r="CN31" i="9" s="1"/>
  <c r="CL35" i="9"/>
  <c r="CQ35" i="9" s="1"/>
  <c r="CN35" i="9" s="1"/>
  <c r="CL39" i="9"/>
  <c r="CQ39" i="9" s="1"/>
  <c r="CN39" i="9" s="1"/>
  <c r="CL84" i="9"/>
  <c r="CQ84" i="9" s="1"/>
  <c r="CN84" i="9" s="1"/>
  <c r="CL94" i="9"/>
  <c r="CQ94" i="9" s="1"/>
  <c r="CP94" i="9" s="1"/>
  <c r="CP118" i="9"/>
  <c r="CL71" i="10"/>
  <c r="CQ71" i="10" s="1"/>
  <c r="CN71" i="10" s="1"/>
  <c r="CL75" i="10"/>
  <c r="CQ75" i="10" s="1"/>
  <c r="CN75" i="10" s="1"/>
  <c r="CL79" i="10"/>
  <c r="CQ79" i="10" s="1"/>
  <c r="CN79" i="10" s="1"/>
  <c r="CL29" i="1"/>
  <c r="CQ29" i="1" s="1"/>
  <c r="CL38" i="1"/>
  <c r="CQ38" i="1" s="1"/>
  <c r="CN38" i="1" s="1"/>
  <c r="CL58" i="1"/>
  <c r="CQ58" i="1" s="1"/>
  <c r="CL97" i="1"/>
  <c r="CQ97" i="1" s="1"/>
  <c r="CN97" i="1" s="1"/>
  <c r="CL56" i="1"/>
  <c r="CQ56" i="1" s="1"/>
  <c r="CP56" i="1" s="1"/>
  <c r="CL18" i="2"/>
  <c r="CQ18" i="2" s="1"/>
  <c r="CG25" i="2"/>
  <c r="CL137" i="2"/>
  <c r="CQ137" i="2" s="1"/>
  <c r="CN137" i="2" s="1"/>
  <c r="CL138" i="2"/>
  <c r="CQ138" i="2" s="1"/>
  <c r="CP138" i="2" s="1"/>
  <c r="CL24" i="2"/>
  <c r="CQ24" i="2" s="1"/>
  <c r="CN24" i="2" s="1"/>
  <c r="CG28" i="2"/>
  <c r="CL134" i="2"/>
  <c r="CQ134" i="2" s="1"/>
  <c r="CL9" i="3"/>
  <c r="CQ9" i="3" s="1"/>
  <c r="CL63" i="3"/>
  <c r="CQ63" i="3" s="1"/>
  <c r="CN63" i="3" s="1"/>
  <c r="CL55" i="3"/>
  <c r="CQ55" i="3" s="1"/>
  <c r="CN55" i="3" s="1"/>
  <c r="CL55" i="4"/>
  <c r="CQ55" i="4" s="1"/>
  <c r="CL6" i="4"/>
  <c r="CQ6" i="4" s="1"/>
  <c r="CN6" i="4" s="1"/>
  <c r="CL72" i="4"/>
  <c r="CQ72" i="4" s="1"/>
  <c r="CO72" i="4" s="1"/>
  <c r="CL97" i="4"/>
  <c r="CQ97" i="4" s="1"/>
  <c r="CN97" i="4" s="1"/>
  <c r="CO69" i="5"/>
  <c r="CL43" i="5"/>
  <c r="CQ43" i="5" s="1"/>
  <c r="CP43" i="5" s="1"/>
  <c r="CL133" i="5"/>
  <c r="CQ133" i="5" s="1"/>
  <c r="CN133" i="5" s="1"/>
  <c r="CL144" i="5"/>
  <c r="CQ144" i="5" s="1"/>
  <c r="CN144" i="5" s="1"/>
  <c r="CL32" i="5"/>
  <c r="CQ32" i="5" s="1"/>
  <c r="CO32" i="5" s="1"/>
  <c r="CL59" i="5"/>
  <c r="CQ59" i="5" s="1"/>
  <c r="CL60" i="5"/>
  <c r="CQ60" i="5" s="1"/>
  <c r="CO60" i="5" s="1"/>
  <c r="CL65" i="5"/>
  <c r="CQ65" i="5" s="1"/>
  <c r="CO65" i="5" s="1"/>
  <c r="CL91" i="5"/>
  <c r="CQ91" i="5" s="1"/>
  <c r="CN91" i="5" s="1"/>
  <c r="CL131" i="5"/>
  <c r="CQ131" i="5" s="1"/>
  <c r="CN131" i="5" s="1"/>
  <c r="CL138" i="6"/>
  <c r="CQ138" i="6" s="1"/>
  <c r="CN138" i="6" s="1"/>
  <c r="CL140" i="6"/>
  <c r="CQ140" i="6" s="1"/>
  <c r="CN140" i="6" s="1"/>
  <c r="CL44" i="7"/>
  <c r="CQ44" i="7" s="1"/>
  <c r="CN44" i="7" s="1"/>
  <c r="CL106" i="7"/>
  <c r="CQ106" i="7" s="1"/>
  <c r="CL41" i="7"/>
  <c r="CQ41" i="7" s="1"/>
  <c r="CN41" i="7" s="1"/>
  <c r="CL57" i="7"/>
  <c r="CQ57" i="7" s="1"/>
  <c r="CN57" i="7" s="1"/>
  <c r="CL141" i="7"/>
  <c r="CQ141" i="7" s="1"/>
  <c r="CN141" i="7" s="1"/>
  <c r="CP107" i="7"/>
  <c r="CL6" i="8"/>
  <c r="CQ6" i="8" s="1"/>
  <c r="CN6" i="8" s="1"/>
  <c r="CL33" i="8"/>
  <c r="CQ33" i="8" s="1"/>
  <c r="CN33" i="8" s="1"/>
  <c r="CG101" i="8"/>
  <c r="CL106" i="8"/>
  <c r="CQ106" i="8" s="1"/>
  <c r="CO106" i="8" s="1"/>
  <c r="CL131" i="8"/>
  <c r="CQ131" i="8" s="1"/>
  <c r="CN131" i="8" s="1"/>
  <c r="CT101" i="9"/>
  <c r="CL36" i="8"/>
  <c r="CQ36" i="8" s="1"/>
  <c r="CP36" i="8" s="1"/>
  <c r="CL46" i="8"/>
  <c r="CQ46" i="8" s="1"/>
  <c r="CN46" i="8" s="1"/>
  <c r="CL65" i="8"/>
  <c r="CQ65" i="8" s="1"/>
  <c r="CN65" i="8" s="1"/>
  <c r="CG99" i="8"/>
  <c r="CL109" i="8"/>
  <c r="CQ109" i="8" s="1"/>
  <c r="CN109" i="8" s="1"/>
  <c r="CL29" i="9"/>
  <c r="CQ29" i="9" s="1"/>
  <c r="CN29" i="9" s="1"/>
  <c r="CL41" i="9"/>
  <c r="CQ41" i="9" s="1"/>
  <c r="CN41" i="9" s="1"/>
  <c r="CL45" i="9"/>
  <c r="CQ45" i="9" s="1"/>
  <c r="CP45" i="9" s="1"/>
  <c r="CL140" i="9"/>
  <c r="CQ140" i="9" s="1"/>
  <c r="CN140" i="9" s="1"/>
  <c r="CL32" i="9"/>
  <c r="CQ32" i="9" s="1"/>
  <c r="CN32" i="9" s="1"/>
  <c r="CL36" i="9"/>
  <c r="CQ36" i="9" s="1"/>
  <c r="CN36" i="9" s="1"/>
  <c r="CL40" i="9"/>
  <c r="CQ40" i="9" s="1"/>
  <c r="CN40" i="9" s="1"/>
  <c r="CL44" i="9"/>
  <c r="CQ44" i="9" s="1"/>
  <c r="CN44" i="9" s="1"/>
  <c r="CL105" i="9"/>
  <c r="CQ105" i="9" s="1"/>
  <c r="CN105" i="9" s="1"/>
  <c r="CL25" i="9"/>
  <c r="CQ25" i="9" s="1"/>
  <c r="CN25" i="9" s="1"/>
  <c r="CG99" i="9"/>
  <c r="CG110" i="9"/>
  <c r="CL133" i="9"/>
  <c r="CQ133" i="9" s="1"/>
  <c r="CN133" i="9" s="1"/>
  <c r="CL43" i="9"/>
  <c r="CQ43" i="9" s="1"/>
  <c r="CN43" i="9" s="1"/>
  <c r="CL89" i="11"/>
  <c r="CQ89" i="11" s="1"/>
  <c r="CN89" i="11" s="1"/>
  <c r="CL70" i="11"/>
  <c r="CQ70" i="11" s="1"/>
  <c r="CN70" i="11" s="1"/>
  <c r="CN90" i="1"/>
  <c r="CP90" i="1"/>
  <c r="CP18" i="2"/>
  <c r="CN18" i="2"/>
  <c r="CO48" i="2"/>
  <c r="CN48" i="2"/>
  <c r="CP48" i="2"/>
  <c r="CO50" i="2"/>
  <c r="CN50" i="2"/>
  <c r="CP50" i="2"/>
  <c r="CN123" i="2"/>
  <c r="CP123" i="2"/>
  <c r="CN51" i="3"/>
  <c r="CP51" i="3"/>
  <c r="CO46" i="1"/>
  <c r="CN46" i="1"/>
  <c r="CP46" i="1"/>
  <c r="CO50" i="1"/>
  <c r="CN50" i="1"/>
  <c r="CP50" i="1"/>
  <c r="CO54" i="1"/>
  <c r="CN54" i="1"/>
  <c r="CP54" i="1"/>
  <c r="CO58" i="1"/>
  <c r="CN58" i="1"/>
  <c r="CP58" i="1"/>
  <c r="CO62" i="1"/>
  <c r="CN62" i="1"/>
  <c r="CP62" i="1"/>
  <c r="CN78" i="1"/>
  <c r="CP78" i="1"/>
  <c r="CO26" i="2"/>
  <c r="CN26" i="2"/>
  <c r="CP26" i="2"/>
  <c r="CO61" i="2"/>
  <c r="CN61" i="2"/>
  <c r="CP61" i="2"/>
  <c r="CO10" i="2"/>
  <c r="CN10" i="2"/>
  <c r="CP10" i="2"/>
  <c r="CO53" i="2"/>
  <c r="CN53" i="2"/>
  <c r="CP53" i="2"/>
  <c r="CN54" i="2"/>
  <c r="CO54" i="2"/>
  <c r="CN113" i="2"/>
  <c r="CP113" i="2"/>
  <c r="CO44" i="1"/>
  <c r="CN44" i="1"/>
  <c r="CP44" i="1"/>
  <c r="CO48" i="1"/>
  <c r="CN48" i="1"/>
  <c r="CP48" i="1"/>
  <c r="CO52" i="1"/>
  <c r="CN52" i="1"/>
  <c r="CP52" i="1"/>
  <c r="CO56" i="1"/>
  <c r="CN56" i="1"/>
  <c r="CO60" i="1"/>
  <c r="CN60" i="1"/>
  <c r="CP60" i="1"/>
  <c r="CN38" i="2"/>
  <c r="CP38" i="2"/>
  <c r="CO44" i="2"/>
  <c r="CN44" i="2"/>
  <c r="CP44" i="2"/>
  <c r="CN57" i="2"/>
  <c r="CP57" i="2"/>
  <c r="CP119" i="2"/>
  <c r="CN119" i="2"/>
  <c r="CN96" i="1"/>
  <c r="CO114" i="1"/>
  <c r="CP3" i="2"/>
  <c r="CP4" i="2" s="1"/>
  <c r="CK4" i="2"/>
  <c r="G49" i="16"/>
  <c r="G50" i="16"/>
  <c r="G48" i="16"/>
  <c r="E18" i="15"/>
  <c r="F7" i="16"/>
  <c r="E21" i="15"/>
  <c r="E13" i="15"/>
  <c r="E8" i="15"/>
  <c r="E20" i="15"/>
  <c r="E11" i="15"/>
  <c r="E15" i="15"/>
  <c r="E22" i="15"/>
  <c r="E19" i="15"/>
  <c r="E9" i="15"/>
  <c r="CF145" i="2"/>
  <c r="CF146" i="2"/>
  <c r="CG5" i="2"/>
  <c r="CP7" i="2"/>
  <c r="CN7" i="2"/>
  <c r="CQ8" i="2"/>
  <c r="CN8" i="2" s="1"/>
  <c r="CO31" i="2"/>
  <c r="CN66" i="2"/>
  <c r="CG66" i="2"/>
  <c r="CN70" i="2"/>
  <c r="CG70" i="2"/>
  <c r="CO127" i="2"/>
  <c r="CN127" i="2"/>
  <c r="CP127" i="2"/>
  <c r="CG128" i="2"/>
  <c r="CN134" i="2"/>
  <c r="CG134" i="2"/>
  <c r="CG138" i="2"/>
  <c r="CE146" i="3"/>
  <c r="CE145" i="3"/>
  <c r="CR147" i="3"/>
  <c r="F26" i="15" s="1"/>
  <c r="CR145" i="3"/>
  <c r="CP12" i="3"/>
  <c r="CN12" i="3"/>
  <c r="CG48" i="3"/>
  <c r="CP57" i="3"/>
  <c r="CO83" i="3"/>
  <c r="CN83" i="3"/>
  <c r="CN108" i="4"/>
  <c r="CO108" i="4"/>
  <c r="CN122" i="4"/>
  <c r="CP122" i="4"/>
  <c r="CP139" i="4"/>
  <c r="CN139" i="4"/>
  <c r="CN6" i="5"/>
  <c r="CO6" i="5"/>
  <c r="CO19" i="5"/>
  <c r="CN19" i="5"/>
  <c r="CN28" i="5"/>
  <c r="CO28" i="5"/>
  <c r="CN42" i="5"/>
  <c r="CO42" i="5"/>
  <c r="CN48" i="5"/>
  <c r="CO48" i="5"/>
  <c r="CN123" i="5"/>
  <c r="CP123" i="5"/>
  <c r="CN121" i="7"/>
  <c r="CP121" i="7"/>
  <c r="CE146" i="1"/>
  <c r="CE145" i="1"/>
  <c r="CL24" i="1"/>
  <c r="CQ24" i="1" s="1"/>
  <c r="CN24" i="1" s="1"/>
  <c r="CN29" i="1"/>
  <c r="CN37" i="1"/>
  <c r="CN95" i="1"/>
  <c r="CP95" i="1"/>
  <c r="CP119" i="1"/>
  <c r="CN119" i="1"/>
  <c r="CO119" i="1"/>
  <c r="CN139" i="1"/>
  <c r="CH145" i="2"/>
  <c r="CH146" i="2"/>
  <c r="CQ5" i="2"/>
  <c r="CL6" i="2"/>
  <c r="CQ6" i="2" s="1"/>
  <c r="CG13" i="2"/>
  <c r="CO14" i="2"/>
  <c r="CN14" i="2"/>
  <c r="CP15" i="2"/>
  <c r="CN15" i="2"/>
  <c r="CO15" i="2"/>
  <c r="E12" i="15"/>
  <c r="CL34" i="2"/>
  <c r="CQ34" i="2" s="1"/>
  <c r="CN34" i="2" s="1"/>
  <c r="CL58" i="2"/>
  <c r="CQ58" i="2" s="1"/>
  <c r="CG82" i="2"/>
  <c r="CG86" i="2"/>
  <c r="CG88" i="2"/>
  <c r="CN89" i="2"/>
  <c r="CO89" i="2"/>
  <c r="CG100" i="2"/>
  <c r="CP111" i="2"/>
  <c r="CN111" i="2"/>
  <c r="CN118" i="2"/>
  <c r="CO118" i="2"/>
  <c r="CN122" i="2"/>
  <c r="CO122" i="2"/>
  <c r="CN132" i="2"/>
  <c r="CO132" i="2"/>
  <c r="CL139" i="2"/>
  <c r="CQ139" i="2" s="1"/>
  <c r="CN139" i="2" s="1"/>
  <c r="CT5" i="3"/>
  <c r="CN9" i="3"/>
  <c r="CG41" i="3"/>
  <c r="CT41" i="3"/>
  <c r="CO49" i="3"/>
  <c r="CN49" i="3"/>
  <c r="CP50" i="3"/>
  <c r="CN50" i="3"/>
  <c r="CO50" i="3"/>
  <c r="CP62" i="3"/>
  <c r="CN62" i="3"/>
  <c r="CO62" i="3"/>
  <c r="CN85" i="3"/>
  <c r="CP85" i="3"/>
  <c r="CP100" i="3"/>
  <c r="CN100" i="3"/>
  <c r="CN119" i="3"/>
  <c r="CP119" i="3"/>
  <c r="CP85" i="4"/>
  <c r="CN85" i="4"/>
  <c r="CN26" i="5"/>
  <c r="CO26" i="5"/>
  <c r="CN32" i="5"/>
  <c r="CO51" i="5"/>
  <c r="CN51" i="5"/>
  <c r="CN60" i="5"/>
  <c r="CO106" i="1"/>
  <c r="CN106" i="1"/>
  <c r="CO110" i="1"/>
  <c r="CN110" i="1"/>
  <c r="CN121" i="1"/>
  <c r="CP121" i="1"/>
  <c r="CN126" i="1"/>
  <c r="CP126" i="1"/>
  <c r="CN130" i="1"/>
  <c r="CO130" i="1"/>
  <c r="CN3" i="2"/>
  <c r="CN4" i="2" s="1"/>
  <c r="CI4" i="2"/>
  <c r="CD146" i="2"/>
  <c r="CD145" i="2"/>
  <c r="CP23" i="2"/>
  <c r="CN23" i="2"/>
  <c r="CO30" i="2"/>
  <c r="CN30" i="2"/>
  <c r="CP31" i="2"/>
  <c r="CN31" i="2"/>
  <c r="CO107" i="2"/>
  <c r="CN107" i="2"/>
  <c r="CP107" i="2"/>
  <c r="CN121" i="2"/>
  <c r="CP121" i="2"/>
  <c r="CN138" i="2"/>
  <c r="CN3" i="3"/>
  <c r="CN4" i="3" s="1"/>
  <c r="CI4" i="3"/>
  <c r="CB145" i="3"/>
  <c r="CB146" i="3"/>
  <c r="CQ8" i="3"/>
  <c r="CN8" i="3" s="1"/>
  <c r="CP16" i="3"/>
  <c r="CN16" i="3"/>
  <c r="CG33" i="3"/>
  <c r="CT33" i="3"/>
  <c r="CP43" i="3"/>
  <c r="CN43" i="3"/>
  <c r="CO81" i="3"/>
  <c r="CN81" i="3"/>
  <c r="CP81" i="3"/>
  <c r="CN104" i="3"/>
  <c r="CP104" i="3"/>
  <c r="CP110" i="3"/>
  <c r="CN110" i="3"/>
  <c r="CP114" i="3"/>
  <c r="CN114" i="3"/>
  <c r="CO116" i="3"/>
  <c r="CN116" i="3"/>
  <c r="CP116" i="3"/>
  <c r="CN118" i="3"/>
  <c r="CO118" i="3"/>
  <c r="CN55" i="4"/>
  <c r="CO55" i="4"/>
  <c r="CN89" i="4"/>
  <c r="CP89" i="4"/>
  <c r="CO35" i="5"/>
  <c r="CN35" i="5"/>
  <c r="CN58" i="5"/>
  <c r="CO58" i="5"/>
  <c r="CN75" i="5"/>
  <c r="CP75" i="5"/>
  <c r="CN3" i="1"/>
  <c r="CN4" i="1" s="1"/>
  <c r="CI4" i="1"/>
  <c r="CL5" i="1"/>
  <c r="CR149" i="1" s="1"/>
  <c r="CB146" i="1"/>
  <c r="CB145" i="1"/>
  <c r="CK145" i="1"/>
  <c r="CN109" i="1"/>
  <c r="CP109" i="1"/>
  <c r="CP127" i="1"/>
  <c r="CN127" i="1"/>
  <c r="CO127" i="1"/>
  <c r="CR147" i="2"/>
  <c r="E26" i="15" s="1"/>
  <c r="CR145" i="2"/>
  <c r="CR149" i="2"/>
  <c r="CL22" i="2"/>
  <c r="CQ22" i="2" s="1"/>
  <c r="CN52" i="2"/>
  <c r="CO52" i="2"/>
  <c r="CN106" i="2"/>
  <c r="CO106" i="2"/>
  <c r="CN115" i="2"/>
  <c r="CP115" i="2"/>
  <c r="F16" i="15"/>
  <c r="CP27" i="3"/>
  <c r="CN27" i="3"/>
  <c r="CP35" i="3"/>
  <c r="CN35" i="3"/>
  <c r="CL37" i="3"/>
  <c r="CQ37" i="3" s="1"/>
  <c r="CN37" i="3" s="1"/>
  <c r="CO45" i="3"/>
  <c r="CN45" i="3"/>
  <c r="CO53" i="3"/>
  <c r="CN53" i="3"/>
  <c r="CT64" i="3"/>
  <c r="CG64" i="3"/>
  <c r="CO67" i="3"/>
  <c r="CN67" i="3"/>
  <c r="CN87" i="3"/>
  <c r="CO87" i="3"/>
  <c r="CN88" i="3"/>
  <c r="CP88" i="3"/>
  <c r="CO57" i="4"/>
  <c r="CN57" i="4"/>
  <c r="CN81" i="4"/>
  <c r="CO81" i="4"/>
  <c r="CN88" i="4"/>
  <c r="CO88" i="4"/>
  <c r="CN44" i="5"/>
  <c r="CO44" i="5"/>
  <c r="CO53" i="5"/>
  <c r="CN53" i="5"/>
  <c r="CP53" i="5"/>
  <c r="CP70" i="3"/>
  <c r="CN70" i="3"/>
  <c r="CP73" i="3"/>
  <c r="CO75" i="3"/>
  <c r="CN75" i="3"/>
  <c r="CG76" i="3"/>
  <c r="CP90" i="3"/>
  <c r="CN90" i="3"/>
  <c r="CT100" i="3"/>
  <c r="CG103" i="3"/>
  <c r="CP107" i="3"/>
  <c r="CG118" i="3"/>
  <c r="CP130" i="3"/>
  <c r="CP133" i="3"/>
  <c r="CN133" i="3"/>
  <c r="CN134" i="3"/>
  <c r="CG134" i="3"/>
  <c r="CO141" i="3"/>
  <c r="CN3" i="4"/>
  <c r="CN4" i="4" s="1"/>
  <c r="CI4" i="4"/>
  <c r="CD146" i="4"/>
  <c r="CD145" i="4"/>
  <c r="CS5" i="4"/>
  <c r="CS147" i="4" s="1"/>
  <c r="CM145" i="4"/>
  <c r="CM147" i="4"/>
  <c r="G29" i="15" s="1"/>
  <c r="CM146" i="4"/>
  <c r="CG15" i="4"/>
  <c r="CG20" i="4"/>
  <c r="G12" i="15"/>
  <c r="CP21" i="4"/>
  <c r="CN37" i="4"/>
  <c r="CG37" i="4"/>
  <c r="CO48" i="4"/>
  <c r="CG53" i="4"/>
  <c r="CO60" i="4"/>
  <c r="CN71" i="4"/>
  <c r="CG71" i="4"/>
  <c r="CG72" i="4"/>
  <c r="CG79" i="4"/>
  <c r="CG80" i="4"/>
  <c r="CP83" i="4"/>
  <c r="CN83" i="4"/>
  <c r="CG88" i="4"/>
  <c r="CP100" i="4"/>
  <c r="CN100" i="4"/>
  <c r="CP103" i="4"/>
  <c r="CN103" i="4"/>
  <c r="CG108" i="4"/>
  <c r="CG115" i="4"/>
  <c r="CP123" i="4"/>
  <c r="CG127" i="4"/>
  <c r="CO131" i="4"/>
  <c r="CN10" i="5"/>
  <c r="CO10" i="5"/>
  <c r="CN12" i="5"/>
  <c r="CO12" i="5"/>
  <c r="CN33" i="5"/>
  <c r="CP33" i="5"/>
  <c r="CN38" i="5"/>
  <c r="CO38" i="5"/>
  <c r="CO41" i="5"/>
  <c r="CN41" i="5"/>
  <c r="CN43" i="5"/>
  <c r="CO45" i="5"/>
  <c r="CN45" i="5"/>
  <c r="CP45" i="5"/>
  <c r="CN54" i="5"/>
  <c r="CO54" i="5"/>
  <c r="CO57" i="5"/>
  <c r="CN57" i="5"/>
  <c r="CN59" i="5"/>
  <c r="CP59" i="5"/>
  <c r="CO61" i="5"/>
  <c r="CN61" i="5"/>
  <c r="CP61" i="5"/>
  <c r="CP85" i="5"/>
  <c r="CN85" i="5"/>
  <c r="CG85" i="5"/>
  <c r="CG113" i="5"/>
  <c r="CP114" i="5"/>
  <c r="CS17" i="6"/>
  <c r="CT18" i="7"/>
  <c r="CT18" i="6"/>
  <c r="CS44" i="6"/>
  <c r="CT67" i="6"/>
  <c r="CT101" i="6"/>
  <c r="CS140" i="6"/>
  <c r="CM145" i="7"/>
  <c r="CM147" i="7"/>
  <c r="J29" i="15" s="1"/>
  <c r="CM146" i="7"/>
  <c r="CL19" i="7"/>
  <c r="CQ19" i="7" s="1"/>
  <c r="CN19" i="7" s="1"/>
  <c r="CL20" i="7"/>
  <c r="CQ20" i="7" s="1"/>
  <c r="CN20" i="7" s="1"/>
  <c r="CL46" i="7"/>
  <c r="CQ46" i="7" s="1"/>
  <c r="CN46" i="7" s="1"/>
  <c r="CL47" i="7"/>
  <c r="CQ47" i="7" s="1"/>
  <c r="CP47" i="7" s="1"/>
  <c r="CL51" i="7"/>
  <c r="CQ51" i="7" s="1"/>
  <c r="CO51" i="7" s="1"/>
  <c r="CN86" i="7"/>
  <c r="CO86" i="7"/>
  <c r="CN90" i="7"/>
  <c r="CO90" i="7"/>
  <c r="CP90" i="7"/>
  <c r="CN97" i="7"/>
  <c r="CP97" i="7"/>
  <c r="CN116" i="7"/>
  <c r="CO116" i="7"/>
  <c r="CN124" i="7"/>
  <c r="CO124" i="7"/>
  <c r="CN130" i="7"/>
  <c r="CO130" i="7"/>
  <c r="CL137" i="7"/>
  <c r="CQ137" i="7" s="1"/>
  <c r="CN137" i="7" s="1"/>
  <c r="CL9" i="8"/>
  <c r="CS10" i="8"/>
  <c r="CG20" i="8"/>
  <c r="CT20" i="8"/>
  <c r="CS85" i="8"/>
  <c r="CG108" i="8"/>
  <c r="CN111" i="8"/>
  <c r="CP111" i="8"/>
  <c r="CN112" i="8"/>
  <c r="CP112" i="8"/>
  <c r="CN120" i="8"/>
  <c r="CO120" i="8"/>
  <c r="CG120" i="8"/>
  <c r="CS132" i="8"/>
  <c r="N34" i="23"/>
  <c r="N35" i="23" s="1"/>
  <c r="N36" i="23"/>
  <c r="U50" i="16"/>
  <c r="U48" i="16"/>
  <c r="L17" i="15"/>
  <c r="U49" i="16"/>
  <c r="L18" i="15"/>
  <c r="O26" i="16"/>
  <c r="M26" i="16"/>
  <c r="M28" i="16"/>
  <c r="O28" i="16"/>
  <c r="L13" i="15"/>
  <c r="L8" i="15"/>
  <c r="L20" i="15"/>
  <c r="L11" i="15"/>
  <c r="L9" i="15"/>
  <c r="L10" i="15"/>
  <c r="L19" i="15"/>
  <c r="L15" i="15"/>
  <c r="L12" i="15"/>
  <c r="CS30" i="9"/>
  <c r="CG46" i="9"/>
  <c r="CG47" i="9"/>
  <c r="CG48" i="9"/>
  <c r="CG49" i="9"/>
  <c r="CG97" i="9"/>
  <c r="CG98" i="9"/>
  <c r="CS100" i="9"/>
  <c r="CN102" i="9"/>
  <c r="CP102" i="9"/>
  <c r="CO102" i="9"/>
  <c r="CS124" i="9"/>
  <c r="O28" i="23"/>
  <c r="O34" i="23" s="1"/>
  <c r="O35" i="23" s="1"/>
  <c r="O36" i="23"/>
  <c r="W49" i="16"/>
  <c r="W50" i="16"/>
  <c r="W48" i="16"/>
  <c r="M18" i="15"/>
  <c r="M17" i="15"/>
  <c r="N28" i="16"/>
  <c r="N26" i="16"/>
  <c r="N7" i="16"/>
  <c r="CF145" i="10"/>
  <c r="CF146" i="10"/>
  <c r="CL87" i="11"/>
  <c r="CQ87" i="11" s="1"/>
  <c r="CN87" i="11" s="1"/>
  <c r="CL98" i="11"/>
  <c r="CQ98" i="11" s="1"/>
  <c r="CN98" i="11" s="1"/>
  <c r="CL109" i="11"/>
  <c r="CQ109" i="11" s="1"/>
  <c r="CO109" i="11" s="1"/>
  <c r="CA4" i="1"/>
  <c r="D7" i="15"/>
  <c r="D14" i="15" s="1"/>
  <c r="E48" i="16"/>
  <c r="E50" i="16"/>
  <c r="E49" i="16"/>
  <c r="D16" i="15"/>
  <c r="D20" i="15"/>
  <c r="D12" i="15"/>
  <c r="D10" i="15"/>
  <c r="D8" i="15"/>
  <c r="D19" i="15"/>
  <c r="D11" i="15"/>
  <c r="D15" i="15"/>
  <c r="D13" i="15"/>
  <c r="CF146" i="1"/>
  <c r="CF145" i="1"/>
  <c r="CL6" i="1"/>
  <c r="CQ6" i="1" s="1"/>
  <c r="CN6" i="1" s="1"/>
  <c r="CG9" i="1"/>
  <c r="CG17" i="1"/>
  <c r="CG19" i="1"/>
  <c r="CL21" i="1"/>
  <c r="CQ21" i="1" s="1"/>
  <c r="CN21" i="1" s="1"/>
  <c r="CL22" i="1"/>
  <c r="CQ22" i="1" s="1"/>
  <c r="CN22" i="1" s="1"/>
  <c r="CG25" i="1"/>
  <c r="CG32" i="1"/>
  <c r="CG40" i="1"/>
  <c r="CL43" i="1"/>
  <c r="CQ43" i="1" s="1"/>
  <c r="CN43" i="1" s="1"/>
  <c r="CL45" i="1"/>
  <c r="CQ45" i="1" s="1"/>
  <c r="CN45" i="1" s="1"/>
  <c r="CL47" i="1"/>
  <c r="CQ47" i="1" s="1"/>
  <c r="CN47" i="1" s="1"/>
  <c r="CL55" i="1"/>
  <c r="CQ55" i="1" s="1"/>
  <c r="CN55" i="1" s="1"/>
  <c r="CL57" i="1"/>
  <c r="CQ57" i="1" s="1"/>
  <c r="CN57" i="1" s="1"/>
  <c r="CL59" i="1"/>
  <c r="CQ59" i="1" s="1"/>
  <c r="CN59" i="1" s="1"/>
  <c r="CL61" i="1"/>
  <c r="CQ61" i="1" s="1"/>
  <c r="CN61" i="1" s="1"/>
  <c r="CL63" i="1"/>
  <c r="CQ63" i="1" s="1"/>
  <c r="CL64" i="1"/>
  <c r="CQ64" i="1" s="1"/>
  <c r="CL65" i="1"/>
  <c r="CQ65" i="1" s="1"/>
  <c r="CN65" i="1" s="1"/>
  <c r="CG66" i="1"/>
  <c r="CL67" i="1"/>
  <c r="CQ67" i="1" s="1"/>
  <c r="CL68" i="1"/>
  <c r="CQ68" i="1" s="1"/>
  <c r="CP68" i="1" s="1"/>
  <c r="CL69" i="1"/>
  <c r="CQ69" i="1" s="1"/>
  <c r="CN69" i="1" s="1"/>
  <c r="CG70" i="1"/>
  <c r="CL71" i="1"/>
  <c r="CQ71" i="1" s="1"/>
  <c r="CL72" i="1"/>
  <c r="CQ72" i="1" s="1"/>
  <c r="CN72" i="1" s="1"/>
  <c r="CL73" i="1"/>
  <c r="CQ73" i="1" s="1"/>
  <c r="CN73" i="1" s="1"/>
  <c r="CG74" i="1"/>
  <c r="CL75" i="1"/>
  <c r="CQ75" i="1" s="1"/>
  <c r="CL76" i="1"/>
  <c r="CQ76" i="1" s="1"/>
  <c r="CN76" i="1" s="1"/>
  <c r="CL77" i="1"/>
  <c r="CQ77" i="1" s="1"/>
  <c r="CN77" i="1" s="1"/>
  <c r="CG78" i="1"/>
  <c r="CG81" i="1"/>
  <c r="CO84" i="1"/>
  <c r="CG87" i="1"/>
  <c r="CO88" i="1"/>
  <c r="CL91" i="1"/>
  <c r="CQ91" i="1" s="1"/>
  <c r="CL92" i="1"/>
  <c r="CQ92" i="1" s="1"/>
  <c r="CN92" i="1" s="1"/>
  <c r="CP103" i="1"/>
  <c r="CN103" i="1"/>
  <c r="CG112" i="1"/>
  <c r="CG113" i="1"/>
  <c r="CG119" i="1"/>
  <c r="CG120" i="1"/>
  <c r="CG121" i="1"/>
  <c r="CL132" i="1"/>
  <c r="CQ132" i="1" s="1"/>
  <c r="CN132" i="1" s="1"/>
  <c r="CL133" i="1"/>
  <c r="CQ133" i="1" s="1"/>
  <c r="CN133" i="1" s="1"/>
  <c r="CG137" i="1"/>
  <c r="CL143" i="1"/>
  <c r="CQ143" i="1" s="1"/>
  <c r="CN143" i="1" s="1"/>
  <c r="CL144" i="1"/>
  <c r="CQ144" i="1" s="1"/>
  <c r="CN144" i="1" s="1"/>
  <c r="CE146" i="2"/>
  <c r="CE145" i="2"/>
  <c r="CM146" i="2"/>
  <c r="CM145" i="2"/>
  <c r="CM147" i="2"/>
  <c r="E29" i="15" s="1"/>
  <c r="CG7" i="2"/>
  <c r="CG8" i="2"/>
  <c r="CP11" i="2"/>
  <c r="CN11" i="2"/>
  <c r="CL19" i="2"/>
  <c r="CQ19" i="2" s="1"/>
  <c r="CO19" i="2" s="1"/>
  <c r="CL20" i="2"/>
  <c r="CQ20" i="2" s="1"/>
  <c r="CN20" i="2" s="1"/>
  <c r="CL25" i="2"/>
  <c r="CQ25" i="2" s="1"/>
  <c r="CN25" i="2" s="1"/>
  <c r="CG26" i="2"/>
  <c r="CG32" i="2"/>
  <c r="CG36" i="2"/>
  <c r="CL41" i="2"/>
  <c r="CQ41" i="2" s="1"/>
  <c r="CN41" i="2" s="1"/>
  <c r="CL43" i="2"/>
  <c r="CQ43" i="2" s="1"/>
  <c r="CG44" i="2"/>
  <c r="CL45" i="2"/>
  <c r="CQ45" i="2" s="1"/>
  <c r="CN45" i="2" s="1"/>
  <c r="CG46" i="2"/>
  <c r="CG52" i="2"/>
  <c r="CG53" i="2"/>
  <c r="CL55" i="2"/>
  <c r="CQ55" i="2" s="1"/>
  <c r="CN55" i="2" s="1"/>
  <c r="CG57" i="2"/>
  <c r="CL59" i="2"/>
  <c r="CQ59" i="2" s="1"/>
  <c r="CN59" i="2" s="1"/>
  <c r="CG61" i="2"/>
  <c r="CL64" i="2"/>
  <c r="CQ64" i="2" s="1"/>
  <c r="CN64" i="2" s="1"/>
  <c r="CL65" i="2"/>
  <c r="CQ65" i="2" s="1"/>
  <c r="CN65" i="2" s="1"/>
  <c r="CL71" i="2"/>
  <c r="CQ71" i="2" s="1"/>
  <c r="CN71" i="2" s="1"/>
  <c r="CL74" i="2"/>
  <c r="CQ74" i="2" s="1"/>
  <c r="CN74" i="2" s="1"/>
  <c r="CL94" i="2"/>
  <c r="CQ94" i="2" s="1"/>
  <c r="CP102" i="2"/>
  <c r="CG113" i="2"/>
  <c r="CG131" i="2"/>
  <c r="CL133" i="2"/>
  <c r="CQ133" i="2" s="1"/>
  <c r="CN133" i="2" s="1"/>
  <c r="CL135" i="2"/>
  <c r="CQ135" i="2" s="1"/>
  <c r="CN135" i="2" s="1"/>
  <c r="CL136" i="2"/>
  <c r="CQ136" i="2" s="1"/>
  <c r="CN136" i="2" s="1"/>
  <c r="CL140" i="2"/>
  <c r="CQ140" i="2" s="1"/>
  <c r="CN140" i="2" s="1"/>
  <c r="CL142" i="2"/>
  <c r="CQ142" i="2" s="1"/>
  <c r="CD146" i="3"/>
  <c r="CD145" i="3"/>
  <c r="CH145" i="3"/>
  <c r="CH146" i="3"/>
  <c r="CM146" i="3"/>
  <c r="CM147" i="3"/>
  <c r="F29" i="15" s="1"/>
  <c r="CM145" i="3"/>
  <c r="CL10" i="3"/>
  <c r="CQ10" i="3" s="1"/>
  <c r="CN10" i="3" s="1"/>
  <c r="CG19" i="3"/>
  <c r="CG20" i="3"/>
  <c r="CL24" i="3"/>
  <c r="CQ24" i="3" s="1"/>
  <c r="CN24" i="3" s="1"/>
  <c r="CL25" i="3"/>
  <c r="CQ25" i="3" s="1"/>
  <c r="CN25" i="3" s="1"/>
  <c r="CG29" i="3"/>
  <c r="CL30" i="3"/>
  <c r="CQ30" i="3" s="1"/>
  <c r="CN30" i="3" s="1"/>
  <c r="CL32" i="3"/>
  <c r="CQ32" i="3" s="1"/>
  <c r="CN32" i="3" s="1"/>
  <c r="CL39" i="3"/>
  <c r="CQ39" i="3" s="1"/>
  <c r="CO52" i="3"/>
  <c r="CG59" i="3"/>
  <c r="CL60" i="3"/>
  <c r="CQ60" i="3" s="1"/>
  <c r="CG61" i="3"/>
  <c r="CG62" i="3"/>
  <c r="CG63" i="3"/>
  <c r="CL64" i="3"/>
  <c r="CQ64" i="3" s="1"/>
  <c r="CN64" i="3" s="1"/>
  <c r="CG66" i="3"/>
  <c r="CL69" i="3"/>
  <c r="CQ69" i="3" s="1"/>
  <c r="CN69" i="3" s="1"/>
  <c r="CO70" i="3"/>
  <c r="CL71" i="3"/>
  <c r="CQ71" i="3" s="1"/>
  <c r="CN71" i="3" s="1"/>
  <c r="CL72" i="3"/>
  <c r="CQ72" i="3" s="1"/>
  <c r="CN72" i="3" s="1"/>
  <c r="CL76" i="3"/>
  <c r="CQ76" i="3" s="1"/>
  <c r="CP86" i="3"/>
  <c r="CN86" i="3"/>
  <c r="CO90" i="3"/>
  <c r="CL91" i="3"/>
  <c r="CQ91" i="3" s="1"/>
  <c r="CN91" i="3" s="1"/>
  <c r="CG92" i="3"/>
  <c r="CT92" i="3"/>
  <c r="CO94" i="3"/>
  <c r="CP98" i="3"/>
  <c r="CN98" i="3"/>
  <c r="CP106" i="3"/>
  <c r="CN106" i="3"/>
  <c r="CP113" i="3"/>
  <c r="CN113" i="3"/>
  <c r="CT123" i="3"/>
  <c r="CO125" i="3"/>
  <c r="CP129" i="3"/>
  <c r="CN129" i="3"/>
  <c r="CL132" i="3"/>
  <c r="CQ132" i="3" s="1"/>
  <c r="CN132" i="3" s="1"/>
  <c r="CG140" i="3"/>
  <c r="CG141" i="3"/>
  <c r="CL143" i="3"/>
  <c r="CQ143" i="3" s="1"/>
  <c r="CN143" i="3" s="1"/>
  <c r="CL144" i="3"/>
  <c r="CQ144" i="3" s="1"/>
  <c r="CN144" i="3" s="1"/>
  <c r="CE145" i="4"/>
  <c r="CE146" i="4"/>
  <c r="CR147" i="4"/>
  <c r="G26" i="15" s="1"/>
  <c r="CR145" i="4"/>
  <c r="CL8" i="4"/>
  <c r="CG9" i="4"/>
  <c r="CL25" i="4"/>
  <c r="CQ25" i="4" s="1"/>
  <c r="CN25" i="4" s="1"/>
  <c r="CL27" i="4"/>
  <c r="CQ27" i="4" s="1"/>
  <c r="CN27" i="4" s="1"/>
  <c r="CL28" i="4"/>
  <c r="CQ28" i="4" s="1"/>
  <c r="CN28" i="4" s="1"/>
  <c r="CL30" i="4"/>
  <c r="CQ30" i="4" s="1"/>
  <c r="CN30" i="4" s="1"/>
  <c r="CL33" i="4"/>
  <c r="CQ33" i="4" s="1"/>
  <c r="CP33" i="4" s="1"/>
  <c r="CL35" i="4"/>
  <c r="CQ35" i="4" s="1"/>
  <c r="CN35" i="4" s="1"/>
  <c r="CL39" i="4"/>
  <c r="CQ39" i="4" s="1"/>
  <c r="CN39" i="4" s="1"/>
  <c r="CL45" i="4"/>
  <c r="CQ45" i="4" s="1"/>
  <c r="CG55" i="4"/>
  <c r="CL59" i="4"/>
  <c r="CQ59" i="4" s="1"/>
  <c r="CG60" i="4"/>
  <c r="CG62" i="4"/>
  <c r="CL63" i="4"/>
  <c r="CQ63" i="4" s="1"/>
  <c r="CN63" i="4" s="1"/>
  <c r="CL64" i="4"/>
  <c r="CQ64" i="4" s="1"/>
  <c r="CL65" i="4"/>
  <c r="CQ65" i="4" s="1"/>
  <c r="CN65" i="4" s="1"/>
  <c r="CL66" i="4"/>
  <c r="CQ66" i="4" s="1"/>
  <c r="CN66" i="4" s="1"/>
  <c r="CL77" i="4"/>
  <c r="CQ77" i="4" s="1"/>
  <c r="CN77" i="4" s="1"/>
  <c r="CO83" i="4"/>
  <c r="CG86" i="4"/>
  <c r="CL95" i="4"/>
  <c r="CQ95" i="4" s="1"/>
  <c r="CN95" i="4" s="1"/>
  <c r="CO103" i="4"/>
  <c r="CG106" i="4"/>
  <c r="CO119" i="4"/>
  <c r="CO137" i="4"/>
  <c r="CP138" i="4"/>
  <c r="CP3" i="5"/>
  <c r="CP4" i="5" s="1"/>
  <c r="CK4" i="5"/>
  <c r="M50" i="16"/>
  <c r="M48" i="16"/>
  <c r="M49" i="16"/>
  <c r="H18" i="15"/>
  <c r="I7" i="16"/>
  <c r="H19" i="15"/>
  <c r="H22" i="15"/>
  <c r="H15" i="15"/>
  <c r="H9" i="15"/>
  <c r="H11" i="15"/>
  <c r="H13" i="15"/>
  <c r="H21" i="15"/>
  <c r="H8" i="15"/>
  <c r="H20" i="15"/>
  <c r="CF145" i="5"/>
  <c r="CG145" i="5" s="1"/>
  <c r="CF146" i="5"/>
  <c r="CK145" i="5"/>
  <c r="CO15" i="5"/>
  <c r="CN15" i="5"/>
  <c r="CP15" i="5"/>
  <c r="CO17" i="5"/>
  <c r="CN17" i="5"/>
  <c r="CP17" i="5"/>
  <c r="CG20" i="5"/>
  <c r="H16" i="15"/>
  <c r="CL23" i="5"/>
  <c r="CQ23" i="5" s="1"/>
  <c r="CG24" i="5"/>
  <c r="CG52" i="5"/>
  <c r="CP65" i="5"/>
  <c r="CN65" i="5"/>
  <c r="CN66" i="5"/>
  <c r="CG66" i="5"/>
  <c r="CP69" i="5"/>
  <c r="CN69" i="5"/>
  <c r="CP70" i="5"/>
  <c r="CN70" i="5"/>
  <c r="CP90" i="5"/>
  <c r="CN90" i="5"/>
  <c r="CP98" i="5"/>
  <c r="CN98" i="5"/>
  <c r="CP106" i="5"/>
  <c r="CN109" i="5"/>
  <c r="CO109" i="5"/>
  <c r="CG125" i="5"/>
  <c r="CT38" i="7"/>
  <c r="CS38" i="7"/>
  <c r="CS48" i="6"/>
  <c r="CS53" i="7"/>
  <c r="CD146" i="7"/>
  <c r="CD145" i="7"/>
  <c r="CL6" i="7"/>
  <c r="CP7" i="7"/>
  <c r="CL31" i="7"/>
  <c r="CQ31" i="7" s="1"/>
  <c r="CN31" i="7" s="1"/>
  <c r="CL32" i="7"/>
  <c r="CQ32" i="7" s="1"/>
  <c r="CN32" i="7" s="1"/>
  <c r="CL35" i="7"/>
  <c r="CQ35" i="7" s="1"/>
  <c r="CL42" i="7"/>
  <c r="CQ42" i="7" s="1"/>
  <c r="CN42" i="7" s="1"/>
  <c r="CL53" i="7"/>
  <c r="CQ53" i="7" s="1"/>
  <c r="CN53" i="7" s="1"/>
  <c r="CL68" i="7"/>
  <c r="CQ68" i="7" s="1"/>
  <c r="CN68" i="7" s="1"/>
  <c r="CL72" i="7"/>
  <c r="CQ72" i="7" s="1"/>
  <c r="CN72" i="7" s="1"/>
  <c r="CL80" i="7"/>
  <c r="CQ80" i="7" s="1"/>
  <c r="CP80" i="7" s="1"/>
  <c r="CL85" i="7"/>
  <c r="CQ85" i="7" s="1"/>
  <c r="CN85" i="7" s="1"/>
  <c r="CP91" i="7"/>
  <c r="CL92" i="7"/>
  <c r="CQ92" i="7" s="1"/>
  <c r="CN93" i="7"/>
  <c r="CL96" i="7"/>
  <c r="CQ96" i="7" s="1"/>
  <c r="CN96" i="7" s="1"/>
  <c r="CL99" i="7"/>
  <c r="CQ99" i="7" s="1"/>
  <c r="CN102" i="7"/>
  <c r="CO102" i="7"/>
  <c r="CN106" i="7"/>
  <c r="CO106" i="7"/>
  <c r="CP106" i="7"/>
  <c r="CN125" i="7"/>
  <c r="CP125" i="7"/>
  <c r="CN126" i="7"/>
  <c r="CO126" i="7"/>
  <c r="CL132" i="7"/>
  <c r="CQ132" i="7" s="1"/>
  <c r="CN132" i="7" s="1"/>
  <c r="CL140" i="7"/>
  <c r="CQ140" i="7" s="1"/>
  <c r="CN140" i="7" s="1"/>
  <c r="CJ4" i="7"/>
  <c r="CN3" i="8"/>
  <c r="CN4" i="8" s="1"/>
  <c r="CI4" i="8"/>
  <c r="CC146" i="8"/>
  <c r="CC145" i="8"/>
  <c r="CR147" i="8"/>
  <c r="K26" i="15" s="1"/>
  <c r="CT6" i="8"/>
  <c r="CN7" i="8"/>
  <c r="CO7" i="8"/>
  <c r="CG26" i="8"/>
  <c r="CT26" i="8"/>
  <c r="CS42" i="8"/>
  <c r="CS43" i="8"/>
  <c r="CL45" i="8"/>
  <c r="CQ45" i="8" s="1"/>
  <c r="CN45" i="8" s="1"/>
  <c r="CL55" i="8"/>
  <c r="CQ55" i="8" s="1"/>
  <c r="CN55" i="8" s="1"/>
  <c r="CL56" i="8"/>
  <c r="CQ56" i="8" s="1"/>
  <c r="CP56" i="8" s="1"/>
  <c r="CL59" i="8"/>
  <c r="CQ59" i="8" s="1"/>
  <c r="CN59" i="8" s="1"/>
  <c r="CS60" i="8"/>
  <c r="CS62" i="8"/>
  <c r="CT64" i="8"/>
  <c r="CS66" i="8"/>
  <c r="CT68" i="8"/>
  <c r="CS78" i="8"/>
  <c r="CT81" i="8"/>
  <c r="CT83" i="8"/>
  <c r="CT87" i="8"/>
  <c r="CT88" i="8"/>
  <c r="CT89" i="8"/>
  <c r="CS106" i="8"/>
  <c r="CN126" i="8"/>
  <c r="CP126" i="8"/>
  <c r="CT128" i="8"/>
  <c r="CS129" i="8"/>
  <c r="CS135" i="8"/>
  <c r="CS144" i="8"/>
  <c r="CN11" i="9"/>
  <c r="CP11" i="9"/>
  <c r="CG62" i="9"/>
  <c r="CG75" i="9"/>
  <c r="CG78" i="9"/>
  <c r="CG92" i="9"/>
  <c r="CT107" i="9"/>
  <c r="CT108" i="9"/>
  <c r="CT117" i="9"/>
  <c r="CT120" i="9"/>
  <c r="CN128" i="9"/>
  <c r="CO128" i="9"/>
  <c r="CP141" i="3"/>
  <c r="CN141" i="3"/>
  <c r="CP3" i="4"/>
  <c r="CP4" i="4" s="1"/>
  <c r="CK4" i="4"/>
  <c r="K49" i="16"/>
  <c r="K50" i="16"/>
  <c r="K48" i="16"/>
  <c r="G18" i="15"/>
  <c r="H7" i="16"/>
  <c r="G21" i="15"/>
  <c r="G13" i="15"/>
  <c r="G8" i="15"/>
  <c r="G20" i="15"/>
  <c r="G11" i="15"/>
  <c r="G22" i="15"/>
  <c r="G9" i="15"/>
  <c r="G15" i="15"/>
  <c r="G19" i="15"/>
  <c r="G10" i="15"/>
  <c r="CF145" i="4"/>
  <c r="CG145" i="4" s="1"/>
  <c r="CF146" i="4"/>
  <c r="CK145" i="4"/>
  <c r="CP60" i="4"/>
  <c r="CN60" i="4"/>
  <c r="CS5" i="5"/>
  <c r="CS147" i="5" s="1"/>
  <c r="CM145" i="5"/>
  <c r="CM147" i="5"/>
  <c r="H29" i="15" s="1"/>
  <c r="CM146" i="5"/>
  <c r="CO7" i="5"/>
  <c r="CN7" i="5"/>
  <c r="CP7" i="5"/>
  <c r="CN16" i="5"/>
  <c r="CO16" i="5"/>
  <c r="CN22" i="5"/>
  <c r="CO22" i="5"/>
  <c r="CO25" i="5"/>
  <c r="CN25" i="5"/>
  <c r="CO27" i="5"/>
  <c r="CN27" i="5"/>
  <c r="CP27" i="5"/>
  <c r="CO29" i="5"/>
  <c r="CN29" i="5"/>
  <c r="CP29" i="5"/>
  <c r="CO49" i="5"/>
  <c r="CN49" i="5"/>
  <c r="CP49" i="5"/>
  <c r="CP81" i="5"/>
  <c r="CN81" i="5"/>
  <c r="CO81" i="5"/>
  <c r="CP121" i="5"/>
  <c r="CN121" i="5"/>
  <c r="CO121" i="5"/>
  <c r="CN130" i="5"/>
  <c r="CO130" i="5"/>
  <c r="CN108" i="7"/>
  <c r="CO108" i="7"/>
  <c r="CP108" i="7"/>
  <c r="CN112" i="7"/>
  <c r="CO112" i="7"/>
  <c r="CN118" i="7"/>
  <c r="CO118" i="7"/>
  <c r="CN122" i="7"/>
  <c r="CP122" i="7"/>
  <c r="CN128" i="7"/>
  <c r="CO128" i="7"/>
  <c r="CN144" i="7"/>
  <c r="CO144" i="7"/>
  <c r="CG10" i="8"/>
  <c r="CT10" i="8"/>
  <c r="CS30" i="8"/>
  <c r="CS102" i="8"/>
  <c r="CT107" i="8"/>
  <c r="CN110" i="8"/>
  <c r="CO110" i="8"/>
  <c r="CN114" i="8"/>
  <c r="CO114" i="8"/>
  <c r="CN118" i="8"/>
  <c r="CP118" i="8"/>
  <c r="CC146" i="9"/>
  <c r="CC145" i="9"/>
  <c r="CD5" i="9"/>
  <c r="CP7" i="9"/>
  <c r="CN7" i="9"/>
  <c r="CO7" i="9"/>
  <c r="CS7" i="9"/>
  <c r="CS12" i="9"/>
  <c r="CN16" i="9"/>
  <c r="CP16" i="9"/>
  <c r="CN17" i="9"/>
  <c r="CO17" i="9"/>
  <c r="CS32" i="9"/>
  <c r="CN45" i="9"/>
  <c r="CO45" i="9"/>
  <c r="CN114" i="9"/>
  <c r="CP114" i="9"/>
  <c r="CR147" i="11"/>
  <c r="N26" i="15" s="1"/>
  <c r="CL7" i="11"/>
  <c r="CQ7" i="11" s="1"/>
  <c r="CN116" i="11"/>
  <c r="CP116" i="11"/>
  <c r="CL138" i="11"/>
  <c r="CQ138" i="11" s="1"/>
  <c r="CN138" i="11" s="1"/>
  <c r="CH146" i="1"/>
  <c r="CH145" i="1"/>
  <c r="CM147" i="1"/>
  <c r="D29" i="15" s="1"/>
  <c r="CM146" i="1"/>
  <c r="CM145" i="1"/>
  <c r="CG7" i="1"/>
  <c r="CL10" i="1"/>
  <c r="CQ10" i="1" s="1"/>
  <c r="CN10" i="1" s="1"/>
  <c r="CG15" i="1"/>
  <c r="CL19" i="1"/>
  <c r="CQ19" i="1" s="1"/>
  <c r="CN19" i="1" s="1"/>
  <c r="CL20" i="1"/>
  <c r="CQ20" i="1" s="1"/>
  <c r="CN20" i="1" s="1"/>
  <c r="CG23" i="1"/>
  <c r="CL26" i="1"/>
  <c r="CQ26" i="1" s="1"/>
  <c r="CN26" i="1" s="1"/>
  <c r="CG30" i="1"/>
  <c r="CL31" i="1"/>
  <c r="CQ31" i="1" s="1"/>
  <c r="CN31" i="1" s="1"/>
  <c r="CL34" i="1"/>
  <c r="CQ34" i="1" s="1"/>
  <c r="CN34" i="1" s="1"/>
  <c r="CG38" i="1"/>
  <c r="CL39" i="1"/>
  <c r="CQ39" i="1" s="1"/>
  <c r="CN39" i="1" s="1"/>
  <c r="CL41" i="1"/>
  <c r="CQ41" i="1" s="1"/>
  <c r="CN41" i="1" s="1"/>
  <c r="CG43" i="1"/>
  <c r="CG44" i="1"/>
  <c r="CG45" i="1"/>
  <c r="CG46" i="1"/>
  <c r="CG47" i="1"/>
  <c r="CG48" i="1"/>
  <c r="CG49" i="1"/>
  <c r="CG50" i="1"/>
  <c r="CG51" i="1"/>
  <c r="CG52" i="1"/>
  <c r="CG53" i="1"/>
  <c r="CG54" i="1"/>
  <c r="CG55" i="1"/>
  <c r="CG56" i="1"/>
  <c r="CG57" i="1"/>
  <c r="CG58" i="1"/>
  <c r="CG59" i="1"/>
  <c r="CG60" i="1"/>
  <c r="CG61" i="1"/>
  <c r="CG62" i="1"/>
  <c r="CG63" i="1"/>
  <c r="CL66" i="1"/>
  <c r="CQ66" i="1" s="1"/>
  <c r="CN66" i="1" s="1"/>
  <c r="CG67" i="1"/>
  <c r="CL70" i="1"/>
  <c r="CQ70" i="1" s="1"/>
  <c r="CN70" i="1" s="1"/>
  <c r="CG71" i="1"/>
  <c r="CL74" i="1"/>
  <c r="CQ74" i="1" s="1"/>
  <c r="CN74" i="1" s="1"/>
  <c r="CG75" i="1"/>
  <c r="CG90" i="1"/>
  <c r="CG91" i="1"/>
  <c r="CO99" i="1"/>
  <c r="CG108" i="1"/>
  <c r="CG109" i="1"/>
  <c r="CG127" i="1"/>
  <c r="CG128" i="1"/>
  <c r="CG129" i="1"/>
  <c r="CL135" i="1"/>
  <c r="CQ135" i="1" s="1"/>
  <c r="CN135" i="1" s="1"/>
  <c r="CL138" i="1"/>
  <c r="CQ138" i="1" s="1"/>
  <c r="CN138" i="1" s="1"/>
  <c r="CL140" i="1"/>
  <c r="CQ140" i="1" s="1"/>
  <c r="CN140" i="1" s="1"/>
  <c r="CL141" i="1"/>
  <c r="CQ141" i="1" s="1"/>
  <c r="CN141" i="1" s="1"/>
  <c r="CB145" i="2"/>
  <c r="CB146" i="2"/>
  <c r="CK145" i="2"/>
  <c r="CT5" i="2"/>
  <c r="CL9" i="2"/>
  <c r="CQ9" i="2" s="1"/>
  <c r="CN9" i="2" s="1"/>
  <c r="CG10" i="2"/>
  <c r="CL21" i="2"/>
  <c r="CQ21" i="2" s="1"/>
  <c r="CN21" i="2" s="1"/>
  <c r="E16" i="15"/>
  <c r="CG23" i="2"/>
  <c r="CG24" i="2"/>
  <c r="CL27" i="2"/>
  <c r="CQ27" i="2" s="1"/>
  <c r="CL28" i="2"/>
  <c r="CQ28" i="2" s="1"/>
  <c r="CN28" i="2" s="1"/>
  <c r="CL33" i="2"/>
  <c r="CQ33" i="2" s="1"/>
  <c r="CL37" i="2"/>
  <c r="CQ37" i="2" s="1"/>
  <c r="CG38" i="2"/>
  <c r="CL47" i="2"/>
  <c r="CQ47" i="2" s="1"/>
  <c r="CG48" i="2"/>
  <c r="CG50" i="2"/>
  <c r="CG55" i="2"/>
  <c r="CL56" i="2"/>
  <c r="CQ56" i="2" s="1"/>
  <c r="CN56" i="2" s="1"/>
  <c r="CG59" i="2"/>
  <c r="CL60" i="2"/>
  <c r="CQ60" i="2" s="1"/>
  <c r="CN60" i="2" s="1"/>
  <c r="CL68" i="2"/>
  <c r="CQ68" i="2" s="1"/>
  <c r="CN68" i="2" s="1"/>
  <c r="CL77" i="2"/>
  <c r="CQ77" i="2" s="1"/>
  <c r="CN77" i="2" s="1"/>
  <c r="CL92" i="2"/>
  <c r="CQ92" i="2" s="1"/>
  <c r="CN92" i="2" s="1"/>
  <c r="CL93" i="2"/>
  <c r="CQ93" i="2" s="1"/>
  <c r="CN93" i="2" s="1"/>
  <c r="CL95" i="2"/>
  <c r="CQ95" i="2" s="1"/>
  <c r="CN95" i="2" s="1"/>
  <c r="CG117" i="2"/>
  <c r="CG118" i="2"/>
  <c r="CG119" i="2"/>
  <c r="CG122" i="2"/>
  <c r="CG123" i="2"/>
  <c r="CG133" i="2"/>
  <c r="CG135" i="2"/>
  <c r="CA4" i="2"/>
  <c r="E7" i="15" s="1"/>
  <c r="I50" i="16"/>
  <c r="I48" i="16"/>
  <c r="F18" i="15"/>
  <c r="I49" i="16"/>
  <c r="G7" i="16"/>
  <c r="F19" i="15"/>
  <c r="F10" i="15"/>
  <c r="F22" i="15"/>
  <c r="F15" i="15"/>
  <c r="F9" i="15"/>
  <c r="F20" i="15"/>
  <c r="F21" i="15"/>
  <c r="F13" i="15"/>
  <c r="F11" i="15"/>
  <c r="F8" i="15"/>
  <c r="CF145" i="3"/>
  <c r="CF146" i="3"/>
  <c r="CS5" i="3"/>
  <c r="CS147" i="3" s="1"/>
  <c r="CL6" i="3"/>
  <c r="CQ6" i="3" s="1"/>
  <c r="CN6" i="3" s="1"/>
  <c r="CL20" i="3"/>
  <c r="CQ20" i="3" s="1"/>
  <c r="CN20" i="3" s="1"/>
  <c r="CL21" i="3"/>
  <c r="CQ21" i="3" s="1"/>
  <c r="CN21" i="3" s="1"/>
  <c r="F12" i="15"/>
  <c r="CG23" i="3"/>
  <c r="CG24" i="3"/>
  <c r="CG25" i="3"/>
  <c r="CT25" i="3"/>
  <c r="CL31" i="3"/>
  <c r="CQ31" i="3" s="1"/>
  <c r="CG37" i="3"/>
  <c r="CL38" i="3"/>
  <c r="CQ38" i="3" s="1"/>
  <c r="CN38" i="3" s="1"/>
  <c r="CL40" i="3"/>
  <c r="CQ40" i="3" s="1"/>
  <c r="CN40" i="3" s="1"/>
  <c r="CL46" i="3"/>
  <c r="CQ46" i="3" s="1"/>
  <c r="CO46" i="3" s="1"/>
  <c r="CG51" i="3"/>
  <c r="CP54" i="3"/>
  <c r="CN54" i="3"/>
  <c r="CL58" i="3"/>
  <c r="CQ58" i="3" s="1"/>
  <c r="CN58" i="3" s="1"/>
  <c r="CL59" i="3"/>
  <c r="CQ59" i="3" s="1"/>
  <c r="CL61" i="3"/>
  <c r="CQ61" i="3" s="1"/>
  <c r="CN61" i="3" s="1"/>
  <c r="CL65" i="3"/>
  <c r="CQ65" i="3" s="1"/>
  <c r="CL68" i="3"/>
  <c r="CQ68" i="3" s="1"/>
  <c r="CN68" i="3" s="1"/>
  <c r="CG69" i="3"/>
  <c r="CG71" i="3"/>
  <c r="CL74" i="3"/>
  <c r="CQ74" i="3" s="1"/>
  <c r="CN74" i="3" s="1"/>
  <c r="CP78" i="3"/>
  <c r="CN78" i="3"/>
  <c r="CG82" i="3"/>
  <c r="CG85" i="3"/>
  <c r="CG90" i="3"/>
  <c r="CL94" i="3"/>
  <c r="CQ94" i="3" s="1"/>
  <c r="CL95" i="3"/>
  <c r="CQ95" i="3" s="1"/>
  <c r="CN95" i="3" s="1"/>
  <c r="CG96" i="3"/>
  <c r="CT96" i="3"/>
  <c r="CG105" i="3"/>
  <c r="CG108" i="3"/>
  <c r="CG110" i="3"/>
  <c r="CG125" i="3"/>
  <c r="CG128" i="3"/>
  <c r="CG132" i="3"/>
  <c r="CG133" i="3"/>
  <c r="CL137" i="3"/>
  <c r="CQ137" i="3" s="1"/>
  <c r="CO137" i="3" s="1"/>
  <c r="CL138" i="3"/>
  <c r="CQ138" i="3" s="1"/>
  <c r="CL140" i="3"/>
  <c r="CQ140" i="3" s="1"/>
  <c r="CN140" i="3" s="1"/>
  <c r="CG144" i="3"/>
  <c r="CA4" i="3"/>
  <c r="F7" i="15" s="1"/>
  <c r="F14" i="15" s="1"/>
  <c r="CA4" i="4"/>
  <c r="G7" i="15" s="1"/>
  <c r="CB145" i="4"/>
  <c r="CB146" i="4"/>
  <c r="CH146" i="4"/>
  <c r="CH145" i="4"/>
  <c r="CL5" i="4"/>
  <c r="CL9" i="4"/>
  <c r="CQ9" i="4" s="1"/>
  <c r="CN9" i="4" s="1"/>
  <c r="CG13" i="4"/>
  <c r="CL19" i="4"/>
  <c r="CQ19" i="4" s="1"/>
  <c r="CN19" i="4" s="1"/>
  <c r="G16" i="15"/>
  <c r="CL23" i="4"/>
  <c r="CQ23" i="4" s="1"/>
  <c r="CN23" i="4" s="1"/>
  <c r="CL29" i="4"/>
  <c r="CQ29" i="4" s="1"/>
  <c r="CL41" i="4"/>
  <c r="CQ41" i="4" s="1"/>
  <c r="CN41" i="4" s="1"/>
  <c r="CL43" i="4"/>
  <c r="CQ43" i="4" s="1"/>
  <c r="CN43" i="4" s="1"/>
  <c r="CL44" i="4"/>
  <c r="CQ44" i="4" s="1"/>
  <c r="CN44" i="4" s="1"/>
  <c r="CL46" i="4"/>
  <c r="CQ46" i="4" s="1"/>
  <c r="CN46" i="4" s="1"/>
  <c r="CL56" i="4"/>
  <c r="CQ56" i="4" s="1"/>
  <c r="CN56" i="4" s="1"/>
  <c r="CL62" i="4"/>
  <c r="CQ62" i="4" s="1"/>
  <c r="CN62" i="4" s="1"/>
  <c r="CG66" i="4"/>
  <c r="CL67" i="4"/>
  <c r="CQ67" i="4" s="1"/>
  <c r="CN67" i="4" s="1"/>
  <c r="CL68" i="4"/>
  <c r="CQ68" i="4" s="1"/>
  <c r="CN68" i="4" s="1"/>
  <c r="CG78" i="4"/>
  <c r="CG82" i="4"/>
  <c r="CG83" i="4"/>
  <c r="CP87" i="4"/>
  <c r="CN87" i="4"/>
  <c r="CG93" i="4"/>
  <c r="CL94" i="4"/>
  <c r="CQ94" i="4" s="1"/>
  <c r="CN94" i="4" s="1"/>
  <c r="CL96" i="4"/>
  <c r="CQ96" i="4" s="1"/>
  <c r="CN96" i="4" s="1"/>
  <c r="CT97" i="4"/>
  <c r="CG103" i="4"/>
  <c r="CP107" i="4"/>
  <c r="CN107" i="4"/>
  <c r="CP137" i="4"/>
  <c r="CN137" i="4"/>
  <c r="CJ4" i="4"/>
  <c r="CN3" i="5"/>
  <c r="CN4" i="5" s="1"/>
  <c r="CI4" i="5"/>
  <c r="CD146" i="5"/>
  <c r="CD145" i="5"/>
  <c r="CL9" i="5"/>
  <c r="CQ9" i="5" s="1"/>
  <c r="CO11" i="5"/>
  <c r="CN11" i="5"/>
  <c r="CP11" i="5"/>
  <c r="CO13" i="5"/>
  <c r="CN13" i="5"/>
  <c r="CP13" i="5"/>
  <c r="CL39" i="5"/>
  <c r="CQ39" i="5" s="1"/>
  <c r="CL55" i="5"/>
  <c r="CQ55" i="5" s="1"/>
  <c r="CL135" i="5"/>
  <c r="CQ135" i="5" s="1"/>
  <c r="CN135" i="5" s="1"/>
  <c r="O49" i="16"/>
  <c r="O50" i="16"/>
  <c r="I18" i="15"/>
  <c r="I17" i="15"/>
  <c r="CS10" i="7"/>
  <c r="CS25" i="7"/>
  <c r="CS36" i="7"/>
  <c r="CT42" i="7"/>
  <c r="CT42" i="6"/>
  <c r="CS42" i="7"/>
  <c r="CA4" i="7"/>
  <c r="J7" i="15" s="1"/>
  <c r="CB146" i="7"/>
  <c r="CB145" i="7"/>
  <c r="CL5" i="7"/>
  <c r="CF146" i="7"/>
  <c r="CF145" i="7"/>
  <c r="CO59" i="7"/>
  <c r="CN59" i="7"/>
  <c r="CL65" i="7"/>
  <c r="CQ65" i="7" s="1"/>
  <c r="CN65" i="7" s="1"/>
  <c r="CL69" i="7"/>
  <c r="CQ69" i="7" s="1"/>
  <c r="CN69" i="7" s="1"/>
  <c r="CL73" i="7"/>
  <c r="CQ73" i="7" s="1"/>
  <c r="CN73" i="7" s="1"/>
  <c r="CL81" i="7"/>
  <c r="CQ81" i="7" s="1"/>
  <c r="CN81" i="7" s="1"/>
  <c r="CL82" i="7"/>
  <c r="CQ82" i="7" s="1"/>
  <c r="CN83" i="7"/>
  <c r="CN113" i="7"/>
  <c r="CP113" i="7"/>
  <c r="CN114" i="7"/>
  <c r="CO114" i="7"/>
  <c r="CN120" i="7"/>
  <c r="CP120" i="7"/>
  <c r="CL134" i="7"/>
  <c r="CQ134" i="7" s="1"/>
  <c r="CP134" i="7" s="1"/>
  <c r="CL135" i="7"/>
  <c r="CQ135" i="7" s="1"/>
  <c r="CL138" i="7"/>
  <c r="CQ138" i="7" s="1"/>
  <c r="CN138" i="7" s="1"/>
  <c r="CL142" i="7"/>
  <c r="CQ142" i="7" s="1"/>
  <c r="CP142" i="7" s="1"/>
  <c r="CL143" i="7"/>
  <c r="CQ143" i="7" s="1"/>
  <c r="CN143" i="7" s="1"/>
  <c r="S49" i="16"/>
  <c r="S50" i="16"/>
  <c r="S48" i="16"/>
  <c r="K17" i="15"/>
  <c r="K18" i="15"/>
  <c r="L7" i="16"/>
  <c r="K19" i="15"/>
  <c r="K22" i="15"/>
  <c r="K15" i="15"/>
  <c r="K9" i="15"/>
  <c r="K20" i="15"/>
  <c r="K8" i="15"/>
  <c r="K13" i="15"/>
  <c r="K11" i="15"/>
  <c r="K21" i="15"/>
  <c r="CF145" i="8"/>
  <c r="CF146" i="8"/>
  <c r="CK145" i="8"/>
  <c r="CT7" i="8"/>
  <c r="CL8" i="8"/>
  <c r="CQ8" i="8" s="1"/>
  <c r="CN8" i="8" s="1"/>
  <c r="CS26" i="8"/>
  <c r="CT60" i="8"/>
  <c r="CS64" i="8"/>
  <c r="CT66" i="8"/>
  <c r="CS68" i="8"/>
  <c r="CO80" i="8"/>
  <c r="CN80" i="8"/>
  <c r="CN83" i="8"/>
  <c r="CP83" i="8"/>
  <c r="CN87" i="8"/>
  <c r="CP87" i="8"/>
  <c r="CT125" i="8"/>
  <c r="CN128" i="8"/>
  <c r="CO128" i="8"/>
  <c r="CS141" i="8"/>
  <c r="CK4" i="8"/>
  <c r="CS60" i="9"/>
  <c r="CN61" i="9"/>
  <c r="CO61" i="9"/>
  <c r="CT81" i="9"/>
  <c r="CN94" i="9"/>
  <c r="CO94" i="9"/>
  <c r="CS115" i="9"/>
  <c r="CN117" i="9"/>
  <c r="CP117" i="9"/>
  <c r="CP119" i="9"/>
  <c r="CN119" i="9"/>
  <c r="CN120" i="9"/>
  <c r="CP120" i="9"/>
  <c r="CN126" i="9"/>
  <c r="CO126" i="9"/>
  <c r="CS129" i="9"/>
  <c r="CN130" i="9"/>
  <c r="CO130" i="9"/>
  <c r="CL135" i="4"/>
  <c r="CQ135" i="4" s="1"/>
  <c r="CN135" i="4" s="1"/>
  <c r="CG136" i="4"/>
  <c r="CG137" i="4"/>
  <c r="CL141" i="4"/>
  <c r="CQ141" i="4" s="1"/>
  <c r="CO141" i="4" s="1"/>
  <c r="CL142" i="4"/>
  <c r="CQ142" i="4" s="1"/>
  <c r="CN142" i="4" s="1"/>
  <c r="CG144" i="4"/>
  <c r="H7" i="15"/>
  <c r="CB145" i="5"/>
  <c r="CB146" i="5"/>
  <c r="CH146" i="5"/>
  <c r="CH145" i="5"/>
  <c r="CL5" i="5"/>
  <c r="CL18" i="5"/>
  <c r="CQ18" i="5" s="1"/>
  <c r="CN18" i="5" s="1"/>
  <c r="CG19" i="5"/>
  <c r="CL21" i="5"/>
  <c r="CQ21" i="5" s="1"/>
  <c r="CN21" i="5" s="1"/>
  <c r="CL30" i="5"/>
  <c r="CQ30" i="5" s="1"/>
  <c r="CN30" i="5" s="1"/>
  <c r="CL34" i="5"/>
  <c r="CQ34" i="5" s="1"/>
  <c r="CN34" i="5" s="1"/>
  <c r="CG35" i="5"/>
  <c r="CL37" i="5"/>
  <c r="CQ37" i="5" s="1"/>
  <c r="CN37" i="5" s="1"/>
  <c r="CL46" i="5"/>
  <c r="CQ46" i="5" s="1"/>
  <c r="CN46" i="5" s="1"/>
  <c r="CG51" i="5"/>
  <c r="CG69" i="5"/>
  <c r="CL71" i="5"/>
  <c r="CQ71" i="5" s="1"/>
  <c r="CN71" i="5" s="1"/>
  <c r="CL74" i="5"/>
  <c r="CQ74" i="5" s="1"/>
  <c r="CN74" i="5" s="1"/>
  <c r="CG83" i="5"/>
  <c r="CP87" i="5"/>
  <c r="CL92" i="5"/>
  <c r="CQ92" i="5" s="1"/>
  <c r="CN92" i="5" s="1"/>
  <c r="CL95" i="5"/>
  <c r="CQ95" i="5" s="1"/>
  <c r="CL96" i="5"/>
  <c r="CQ96" i="5" s="1"/>
  <c r="CN96" i="5" s="1"/>
  <c r="CO103" i="5"/>
  <c r="CO107" i="5"/>
  <c r="CG109" i="5"/>
  <c r="CG115" i="5"/>
  <c r="CG121" i="5"/>
  <c r="CO122" i="5"/>
  <c r="CL138" i="5"/>
  <c r="CQ138" i="5" s="1"/>
  <c r="CL142" i="5"/>
  <c r="CQ142" i="5" s="1"/>
  <c r="CN142" i="5" s="1"/>
  <c r="CG144" i="5"/>
  <c r="CA4" i="5"/>
  <c r="CG10" i="6"/>
  <c r="CS13" i="7"/>
  <c r="CS16" i="6"/>
  <c r="CT17" i="7"/>
  <c r="CS21" i="7"/>
  <c r="CS24" i="6"/>
  <c r="CL25" i="6"/>
  <c r="CQ25" i="6" s="1"/>
  <c r="CN25" i="6" s="1"/>
  <c r="CS28" i="6"/>
  <c r="CL29" i="6"/>
  <c r="CQ29" i="6" s="1"/>
  <c r="CN29" i="6" s="1"/>
  <c r="CT30" i="7"/>
  <c r="CS30" i="7"/>
  <c r="CL36" i="6"/>
  <c r="CQ36" i="6" s="1"/>
  <c r="CN36" i="6" s="1"/>
  <c r="CS40" i="7"/>
  <c r="CG42" i="6"/>
  <c r="CG44" i="6"/>
  <c r="CL45" i="6"/>
  <c r="CQ45" i="6" s="1"/>
  <c r="CN45" i="6" s="1"/>
  <c r="CS46" i="6"/>
  <c r="CS51" i="6"/>
  <c r="CS52" i="7"/>
  <c r="CS55" i="7"/>
  <c r="CT58" i="7"/>
  <c r="CT61" i="7"/>
  <c r="CS61" i="7"/>
  <c r="CT63" i="7"/>
  <c r="CS66" i="7"/>
  <c r="CT69" i="7"/>
  <c r="CG71" i="6"/>
  <c r="CG77" i="6"/>
  <c r="CL80" i="6"/>
  <c r="CQ80" i="6" s="1"/>
  <c r="CN80" i="6" s="1"/>
  <c r="CG108" i="6"/>
  <c r="CT117" i="7"/>
  <c r="CG124" i="6"/>
  <c r="CS134" i="7"/>
  <c r="CG140" i="6"/>
  <c r="CL142" i="6"/>
  <c r="CQ142" i="6" s="1"/>
  <c r="CN142" i="6" s="1"/>
  <c r="Q50" i="16"/>
  <c r="Q48" i="16"/>
  <c r="J18" i="15"/>
  <c r="Q49" i="16"/>
  <c r="J17" i="15"/>
  <c r="K7" i="16"/>
  <c r="J21" i="15"/>
  <c r="J13" i="15"/>
  <c r="J8" i="15"/>
  <c r="J20" i="15"/>
  <c r="J11" i="15"/>
  <c r="J15" i="15"/>
  <c r="J9" i="15"/>
  <c r="J10" i="15"/>
  <c r="J22" i="15"/>
  <c r="J19" i="15"/>
  <c r="CE146" i="7"/>
  <c r="CE145" i="7"/>
  <c r="CG13" i="7"/>
  <c r="CL21" i="7"/>
  <c r="CQ21" i="7" s="1"/>
  <c r="CN21" i="7" s="1"/>
  <c r="CG21" i="7"/>
  <c r="CL22" i="7"/>
  <c r="CQ22" i="7" s="1"/>
  <c r="CN22" i="7" s="1"/>
  <c r="CL29" i="7"/>
  <c r="CQ29" i="7" s="1"/>
  <c r="CN29" i="7" s="1"/>
  <c r="CG29" i="7"/>
  <c r="CL30" i="7"/>
  <c r="CQ30" i="7" s="1"/>
  <c r="CN30" i="7" s="1"/>
  <c r="CG37" i="7"/>
  <c r="CL38" i="7"/>
  <c r="CQ38" i="7" s="1"/>
  <c r="CN38" i="7" s="1"/>
  <c r="CG38" i="7"/>
  <c r="CL39" i="7"/>
  <c r="CQ39" i="7" s="1"/>
  <c r="CG39" i="7"/>
  <c r="CG41" i="7"/>
  <c r="CL49" i="7"/>
  <c r="CQ49" i="7" s="1"/>
  <c r="CN49" i="7" s="1"/>
  <c r="CL50" i="7"/>
  <c r="CQ50" i="7" s="1"/>
  <c r="CN50" i="7" s="1"/>
  <c r="CG53" i="7"/>
  <c r="CL54" i="7"/>
  <c r="CQ54" i="7" s="1"/>
  <c r="CN54" i="7" s="1"/>
  <c r="CG54" i="7"/>
  <c r="CL55" i="7"/>
  <c r="CQ55" i="7" s="1"/>
  <c r="CG55" i="7"/>
  <c r="CG57" i="7"/>
  <c r="CG58" i="7"/>
  <c r="CL75" i="7"/>
  <c r="CQ75" i="7" s="1"/>
  <c r="CN75" i="7" s="1"/>
  <c r="CL76" i="7"/>
  <c r="CQ76" i="7" s="1"/>
  <c r="CN76" i="7" s="1"/>
  <c r="CL77" i="7"/>
  <c r="CQ77" i="7" s="1"/>
  <c r="CN77" i="7" s="1"/>
  <c r="CL84" i="7"/>
  <c r="CQ84" i="7" s="1"/>
  <c r="CL87" i="7"/>
  <c r="CQ87" i="7" s="1"/>
  <c r="CN87" i="7" s="1"/>
  <c r="CL88" i="7"/>
  <c r="CQ88" i="7" s="1"/>
  <c r="CN88" i="7" s="1"/>
  <c r="CL89" i="7"/>
  <c r="CQ89" i="7" s="1"/>
  <c r="CO89" i="7" s="1"/>
  <c r="CL94" i="7"/>
  <c r="CQ94" i="7" s="1"/>
  <c r="CP117" i="7"/>
  <c r="CP129" i="7"/>
  <c r="CP141" i="7"/>
  <c r="CK4" i="7"/>
  <c r="CO3" i="8"/>
  <c r="CO4" i="8" s="1"/>
  <c r="CJ4" i="8"/>
  <c r="CT5" i="8"/>
  <c r="CE146" i="8"/>
  <c r="CE145" i="8"/>
  <c r="CG6" i="8"/>
  <c r="CL18" i="8"/>
  <c r="CQ18" i="8" s="1"/>
  <c r="CN18" i="8" s="1"/>
  <c r="CL19" i="8"/>
  <c r="CQ19" i="8" s="1"/>
  <c r="CN19" i="8" s="1"/>
  <c r="CS19" i="8"/>
  <c r="CG21" i="8"/>
  <c r="CT21" i="8"/>
  <c r="CG25" i="8"/>
  <c r="CT25" i="8"/>
  <c r="CL30" i="8"/>
  <c r="CQ30" i="8" s="1"/>
  <c r="CN30" i="8" s="1"/>
  <c r="CS31" i="8"/>
  <c r="CT33" i="8"/>
  <c r="CT35" i="8"/>
  <c r="CT38" i="8"/>
  <c r="CL41" i="8"/>
  <c r="CQ41" i="8" s="1"/>
  <c r="CN41" i="8" s="1"/>
  <c r="CT44" i="8"/>
  <c r="CS48" i="8"/>
  <c r="CL49" i="8"/>
  <c r="CQ49" i="8" s="1"/>
  <c r="CN49" i="8" s="1"/>
  <c r="CT50" i="8"/>
  <c r="CS52" i="8"/>
  <c r="CS59" i="8"/>
  <c r="CL61" i="8"/>
  <c r="CQ61" i="8" s="1"/>
  <c r="CN61" i="8" s="1"/>
  <c r="CT63" i="8"/>
  <c r="CS65" i="8"/>
  <c r="CT67" i="8"/>
  <c r="CL71" i="8"/>
  <c r="CQ71" i="8" s="1"/>
  <c r="CN71" i="8" s="1"/>
  <c r="CL72" i="8"/>
  <c r="CQ72" i="8" s="1"/>
  <c r="CN72" i="8" s="1"/>
  <c r="CS75" i="8"/>
  <c r="CL76" i="8"/>
  <c r="CQ76" i="8" s="1"/>
  <c r="CT85" i="8"/>
  <c r="CS87" i="8"/>
  <c r="CS101" i="8"/>
  <c r="CT103" i="8"/>
  <c r="CT104" i="8"/>
  <c r="CT105" i="8"/>
  <c r="CN106" i="8"/>
  <c r="CP106" i="8"/>
  <c r="CS110" i="8"/>
  <c r="CS114" i="8"/>
  <c r="CN115" i="8"/>
  <c r="CP115" i="8"/>
  <c r="CN116" i="8"/>
  <c r="CO116" i="8"/>
  <c r="CS120" i="8"/>
  <c r="CN122" i="8"/>
  <c r="CP122" i="8"/>
  <c r="CT124" i="8"/>
  <c r="CS125" i="8"/>
  <c r="CT129" i="8"/>
  <c r="CS131" i="8"/>
  <c r="CL132" i="8"/>
  <c r="CQ132" i="8" s="1"/>
  <c r="CN133" i="8"/>
  <c r="CS136" i="8"/>
  <c r="CN137" i="8"/>
  <c r="CS142" i="8"/>
  <c r="CS143" i="8"/>
  <c r="CL144" i="8"/>
  <c r="CQ144" i="8" s="1"/>
  <c r="CN144" i="8" s="1"/>
  <c r="CJ4" i="9"/>
  <c r="CO3" i="9"/>
  <c r="CO4" i="9" s="1"/>
  <c r="CE146" i="9"/>
  <c r="CE145" i="9"/>
  <c r="CT5" i="9"/>
  <c r="CS10" i="9"/>
  <c r="CN12" i="9"/>
  <c r="CP12" i="9"/>
  <c r="CG12" i="9"/>
  <c r="CN13" i="9"/>
  <c r="CO13" i="9"/>
  <c r="CS16" i="9"/>
  <c r="CS18" i="9"/>
  <c r="CL19" i="9"/>
  <c r="CQ19" i="9" s="1"/>
  <c r="CN19" i="9" s="1"/>
  <c r="CL24" i="9"/>
  <c r="CQ24" i="9" s="1"/>
  <c r="CN24" i="9" s="1"/>
  <c r="CL28" i="9"/>
  <c r="CQ28" i="9" s="1"/>
  <c r="CN28" i="9" s="1"/>
  <c r="CS31" i="9"/>
  <c r="CS43" i="9"/>
  <c r="CS52" i="9"/>
  <c r="CL53" i="9"/>
  <c r="CQ53" i="9" s="1"/>
  <c r="L22" i="15" s="1"/>
  <c r="CS79" i="9"/>
  <c r="L16" i="15" s="1"/>
  <c r="CL83" i="9"/>
  <c r="CQ83" i="9" s="1"/>
  <c r="CN83" i="9" s="1"/>
  <c r="CT89" i="9"/>
  <c r="CS106" i="9"/>
  <c r="CP113" i="9"/>
  <c r="CP115" i="9"/>
  <c r="CN115" i="9"/>
  <c r="CN116" i="9"/>
  <c r="CP116" i="9"/>
  <c r="CT125" i="9"/>
  <c r="CP125" i="9"/>
  <c r="CN135" i="9"/>
  <c r="CL133" i="4"/>
  <c r="CQ133" i="4" s="1"/>
  <c r="CN133" i="4" s="1"/>
  <c r="CL134" i="4"/>
  <c r="CQ134" i="4" s="1"/>
  <c r="CL136" i="4"/>
  <c r="CQ136" i="4" s="1"/>
  <c r="CN136" i="4" s="1"/>
  <c r="CL144" i="4"/>
  <c r="CQ144" i="4" s="1"/>
  <c r="CN144" i="4" s="1"/>
  <c r="CE146" i="5"/>
  <c r="CE145" i="5"/>
  <c r="CR147" i="5"/>
  <c r="H26" i="15" s="1"/>
  <c r="CR145" i="5"/>
  <c r="CG21" i="5"/>
  <c r="CG37" i="5"/>
  <c r="CG53" i="5"/>
  <c r="CL62" i="5"/>
  <c r="CQ62" i="5" s="1"/>
  <c r="CN62" i="5" s="1"/>
  <c r="CG65" i="5"/>
  <c r="CL68" i="5"/>
  <c r="CQ68" i="5" s="1"/>
  <c r="CN68" i="5" s="1"/>
  <c r="CG71" i="5"/>
  <c r="CL73" i="5"/>
  <c r="CQ73" i="5" s="1"/>
  <c r="CL76" i="5"/>
  <c r="CQ76" i="5" s="1"/>
  <c r="CN76" i="5" s="1"/>
  <c r="CL77" i="5"/>
  <c r="CQ77" i="5" s="1"/>
  <c r="CN77" i="5" s="1"/>
  <c r="CG81" i="5"/>
  <c r="CL93" i="5"/>
  <c r="CQ93" i="5" s="1"/>
  <c r="CN93" i="5" s="1"/>
  <c r="CL97" i="5"/>
  <c r="CQ97" i="5" s="1"/>
  <c r="CN97" i="5" s="1"/>
  <c r="CG111" i="5"/>
  <c r="CG132" i="5"/>
  <c r="CL136" i="5"/>
  <c r="CQ136" i="5" s="1"/>
  <c r="CN136" i="5" s="1"/>
  <c r="CL137" i="5"/>
  <c r="CQ137" i="5" s="1"/>
  <c r="CN137" i="5" s="1"/>
  <c r="CL140" i="5"/>
  <c r="CQ140" i="5" s="1"/>
  <c r="CN140" i="5" s="1"/>
  <c r="CL141" i="5"/>
  <c r="CQ141" i="5" s="1"/>
  <c r="CN141" i="5" s="1"/>
  <c r="CG6" i="6"/>
  <c r="CT14" i="7"/>
  <c r="CS14" i="7"/>
  <c r="CT22" i="7"/>
  <c r="CS22" i="7"/>
  <c r="CG25" i="6"/>
  <c r="CS29" i="7"/>
  <c r="CS37" i="7"/>
  <c r="CG48" i="6"/>
  <c r="CL49" i="6"/>
  <c r="CQ49" i="6" s="1"/>
  <c r="CN49" i="6" s="1"/>
  <c r="CL50" i="6"/>
  <c r="CQ50" i="6" s="1"/>
  <c r="CN50" i="6" s="1"/>
  <c r="CG53" i="6"/>
  <c r="CT54" i="7"/>
  <c r="CS54" i="7"/>
  <c r="CL55" i="6"/>
  <c r="CQ55" i="6" s="1"/>
  <c r="CN55" i="6" s="1"/>
  <c r="CL57" i="6"/>
  <c r="CQ57" i="6" s="1"/>
  <c r="CN57" i="6" s="1"/>
  <c r="CS62" i="7"/>
  <c r="CT65" i="7"/>
  <c r="CG67" i="6"/>
  <c r="CS70" i="7"/>
  <c r="CG93" i="6"/>
  <c r="CL96" i="6"/>
  <c r="CQ96" i="6" s="1"/>
  <c r="CN96" i="6" s="1"/>
  <c r="CL104" i="6"/>
  <c r="CQ104" i="6" s="1"/>
  <c r="CN104" i="6" s="1"/>
  <c r="CT126" i="7"/>
  <c r="CG132" i="6"/>
  <c r="CL134" i="6"/>
  <c r="CQ134" i="6" s="1"/>
  <c r="CN134" i="6" s="1"/>
  <c r="CS142" i="7"/>
  <c r="CC146" i="7"/>
  <c r="CC145" i="7"/>
  <c r="CH145" i="7"/>
  <c r="CH146" i="7"/>
  <c r="CR147" i="7"/>
  <c r="J26" i="15" s="1"/>
  <c r="CL9" i="7"/>
  <c r="CQ9" i="7" s="1"/>
  <c r="CN9" i="7" s="1"/>
  <c r="CG9" i="7"/>
  <c r="CL10" i="7"/>
  <c r="CQ10" i="7" s="1"/>
  <c r="CN10" i="7" s="1"/>
  <c r="CG17" i="7"/>
  <c r="CL18" i="7"/>
  <c r="CQ18" i="7" s="1"/>
  <c r="CN18" i="7" s="1"/>
  <c r="CL25" i="7"/>
  <c r="CQ25" i="7" s="1"/>
  <c r="CN25" i="7" s="1"/>
  <c r="CG25" i="7"/>
  <c r="CL26" i="7"/>
  <c r="CQ26" i="7" s="1"/>
  <c r="CN26" i="7" s="1"/>
  <c r="CL33" i="7"/>
  <c r="CQ33" i="7" s="1"/>
  <c r="CN33" i="7" s="1"/>
  <c r="CG33" i="7"/>
  <c r="CG34" i="7"/>
  <c r="CL43" i="7"/>
  <c r="CQ43" i="7" s="1"/>
  <c r="CG61" i="7"/>
  <c r="CL62" i="7"/>
  <c r="CQ62" i="7" s="1"/>
  <c r="CN62" i="7" s="1"/>
  <c r="CG62" i="7"/>
  <c r="CL63" i="7"/>
  <c r="CQ63" i="7" s="1"/>
  <c r="CG63" i="7"/>
  <c r="CG65" i="7"/>
  <c r="CG66" i="7"/>
  <c r="CL67" i="7"/>
  <c r="CQ67" i="7" s="1"/>
  <c r="CN67" i="7" s="1"/>
  <c r="CG69" i="7"/>
  <c r="CL70" i="7"/>
  <c r="CQ70" i="7" s="1"/>
  <c r="CN70" i="7" s="1"/>
  <c r="CG70" i="7"/>
  <c r="CL71" i="7"/>
  <c r="CQ71" i="7" s="1"/>
  <c r="CN71" i="7" s="1"/>
  <c r="CG73" i="7"/>
  <c r="CL74" i="7"/>
  <c r="CQ74" i="7" s="1"/>
  <c r="CN74" i="7" s="1"/>
  <c r="CG74" i="7"/>
  <c r="CL98" i="7"/>
  <c r="CQ98" i="7" s="1"/>
  <c r="CL100" i="7"/>
  <c r="CQ100" i="7" s="1"/>
  <c r="CL103" i="7"/>
  <c r="CQ103" i="7" s="1"/>
  <c r="CN103" i="7" s="1"/>
  <c r="CL104" i="7"/>
  <c r="CQ104" i="7" s="1"/>
  <c r="CN104" i="7" s="1"/>
  <c r="CL105" i="7"/>
  <c r="CQ105" i="7" s="1"/>
  <c r="CO105" i="7" s="1"/>
  <c r="CL110" i="7"/>
  <c r="CQ110" i="7" s="1"/>
  <c r="CP110" i="7" s="1"/>
  <c r="CP133" i="7"/>
  <c r="CL136" i="7"/>
  <c r="CQ136" i="7" s="1"/>
  <c r="CP144" i="7"/>
  <c r="CI4" i="7"/>
  <c r="K7" i="15"/>
  <c r="CB145" i="8"/>
  <c r="CB146" i="8"/>
  <c r="CH146" i="8"/>
  <c r="CH145" i="8"/>
  <c r="CS5" i="8"/>
  <c r="CM145" i="8"/>
  <c r="CM146" i="8"/>
  <c r="CM147" i="8"/>
  <c r="K29" i="15" s="1"/>
  <c r="CS9" i="8"/>
  <c r="CG11" i="8"/>
  <c r="CT11" i="8"/>
  <c r="CG13" i="8"/>
  <c r="CT13" i="8"/>
  <c r="CG15" i="8"/>
  <c r="CT15" i="8"/>
  <c r="CG17" i="8"/>
  <c r="CT17" i="8"/>
  <c r="CG19" i="8"/>
  <c r="CT19" i="8"/>
  <c r="CL21" i="8"/>
  <c r="CQ21" i="8" s="1"/>
  <c r="CN21" i="8" s="1"/>
  <c r="CS21" i="8"/>
  <c r="CL25" i="8"/>
  <c r="CQ25" i="8" s="1"/>
  <c r="CN25" i="8" s="1"/>
  <c r="CS25" i="8"/>
  <c r="CG27" i="8"/>
  <c r="CT27" i="8"/>
  <c r="CT31" i="8"/>
  <c r="CS33" i="8"/>
  <c r="CO36" i="8"/>
  <c r="CN36" i="8"/>
  <c r="CO40" i="8"/>
  <c r="CN40" i="8"/>
  <c r="CS44" i="8"/>
  <c r="CS46" i="8"/>
  <c r="CT48" i="8"/>
  <c r="CL50" i="8"/>
  <c r="CQ50" i="8" s="1"/>
  <c r="CN50" i="8" s="1"/>
  <c r="CS50" i="8"/>
  <c r="CT52" i="8"/>
  <c r="CS63" i="8"/>
  <c r="CT65" i="8"/>
  <c r="CL67" i="8"/>
  <c r="CQ67" i="8" s="1"/>
  <c r="CN67" i="8" s="1"/>
  <c r="CS67" i="8"/>
  <c r="CG75" i="8"/>
  <c r="CT75" i="8"/>
  <c r="CS79" i="8"/>
  <c r="K16" i="15" s="1"/>
  <c r="CS81" i="8"/>
  <c r="CS82" i="8"/>
  <c r="CS83" i="8"/>
  <c r="CN86" i="8"/>
  <c r="CP86" i="8"/>
  <c r="CT91" i="8"/>
  <c r="CT92" i="8"/>
  <c r="CT93" i="8"/>
  <c r="CT94" i="8"/>
  <c r="CT95" i="8"/>
  <c r="CT96" i="8"/>
  <c r="CT97" i="8"/>
  <c r="CT98" i="8"/>
  <c r="CS99" i="8"/>
  <c r="CT115" i="8"/>
  <c r="CT116" i="8"/>
  <c r="CS117" i="8"/>
  <c r="CT121" i="8"/>
  <c r="CN124" i="8"/>
  <c r="CO124" i="8"/>
  <c r="CS128" i="8"/>
  <c r="CN130" i="8"/>
  <c r="CP130" i="8"/>
  <c r="CL135" i="8"/>
  <c r="CQ135" i="8" s="1"/>
  <c r="CN135" i="8" s="1"/>
  <c r="CT139" i="8"/>
  <c r="CT140" i="8"/>
  <c r="CL141" i="8"/>
  <c r="CQ141" i="8" s="1"/>
  <c r="CN141" i="8" s="1"/>
  <c r="CH146" i="9"/>
  <c r="CH145" i="9"/>
  <c r="CS5" i="9"/>
  <c r="CM147" i="9"/>
  <c r="L29" i="15" s="1"/>
  <c r="CM146" i="9"/>
  <c r="CM145" i="9"/>
  <c r="CP8" i="9"/>
  <c r="CL9" i="9"/>
  <c r="CQ9" i="9" s="1"/>
  <c r="CN9" i="9" s="1"/>
  <c r="CT13" i="9"/>
  <c r="CN15" i="9"/>
  <c r="CP15" i="9"/>
  <c r="CS20" i="9"/>
  <c r="CL21" i="9"/>
  <c r="CQ21" i="9" s="1"/>
  <c r="CN21" i="9" s="1"/>
  <c r="CL22" i="9"/>
  <c r="CQ22" i="9" s="1"/>
  <c r="CN22" i="9" s="1"/>
  <c r="CS25" i="9"/>
  <c r="CL26" i="9"/>
  <c r="CQ26" i="9" s="1"/>
  <c r="CN26" i="9" s="1"/>
  <c r="CS33" i="9"/>
  <c r="CS37" i="9"/>
  <c r="CS50" i="9"/>
  <c r="CL51" i="9"/>
  <c r="CQ51" i="9" s="1"/>
  <c r="CN51" i="9" s="1"/>
  <c r="CS59" i="9"/>
  <c r="CT91" i="9"/>
  <c r="CT95" i="9"/>
  <c r="CT96" i="9"/>
  <c r="CN97" i="9"/>
  <c r="CS99" i="9"/>
  <c r="CL100" i="9"/>
  <c r="CQ100" i="9" s="1"/>
  <c r="CT103" i="9"/>
  <c r="CT104" i="9"/>
  <c r="CP111" i="9"/>
  <c r="CN111" i="9"/>
  <c r="CN112" i="9"/>
  <c r="CO112" i="9"/>
  <c r="CP112" i="9"/>
  <c r="CT115" i="9"/>
  <c r="CS117" i="9"/>
  <c r="CN121" i="9"/>
  <c r="CP121" i="9"/>
  <c r="CN122" i="9"/>
  <c r="CP122" i="9"/>
  <c r="CT134" i="9"/>
  <c r="CA4" i="9"/>
  <c r="L7" i="15" s="1"/>
  <c r="CT8" i="8"/>
  <c r="CT9" i="8"/>
  <c r="CS11" i="8"/>
  <c r="CG14" i="8"/>
  <c r="CT14" i="8"/>
  <c r="CS15" i="8"/>
  <c r="CG18" i="8"/>
  <c r="CT18" i="8"/>
  <c r="CL22" i="8"/>
  <c r="CQ22" i="8" s="1"/>
  <c r="CN22" i="8" s="1"/>
  <c r="CS22" i="8"/>
  <c r="CL23" i="8"/>
  <c r="CQ23" i="8" s="1"/>
  <c r="CN23" i="8" s="1"/>
  <c r="CS23" i="8"/>
  <c r="CG28" i="8"/>
  <c r="CT28" i="8"/>
  <c r="CG29" i="8"/>
  <c r="CT29" i="8"/>
  <c r="CT30" i="8"/>
  <c r="CS34" i="8"/>
  <c r="CG35" i="8"/>
  <c r="CT36" i="8"/>
  <c r="CS38" i="8"/>
  <c r="CS39" i="8"/>
  <c r="CS40" i="8"/>
  <c r="CS41" i="8"/>
  <c r="CT43" i="8"/>
  <c r="CS45" i="8"/>
  <c r="CL47" i="8"/>
  <c r="CQ47" i="8" s="1"/>
  <c r="CN47" i="8" s="1"/>
  <c r="CG47" i="8"/>
  <c r="CL48" i="8"/>
  <c r="CQ48" i="8" s="1"/>
  <c r="CP48" i="8" s="1"/>
  <c r="CG48" i="8"/>
  <c r="CG50" i="8"/>
  <c r="CG51" i="8"/>
  <c r="CL52" i="8"/>
  <c r="CQ52" i="8" s="1"/>
  <c r="CO52" i="8" s="1"/>
  <c r="CT53" i="8"/>
  <c r="CT54" i="8"/>
  <c r="CT55" i="8"/>
  <c r="CT56" i="8"/>
  <c r="CT57" i="8"/>
  <c r="CT58" i="8"/>
  <c r="CT59" i="8"/>
  <c r="CS61" i="8"/>
  <c r="CL63" i="8"/>
  <c r="CQ63" i="8" s="1"/>
  <c r="CN63" i="8" s="1"/>
  <c r="CG63" i="8"/>
  <c r="CL64" i="8"/>
  <c r="CQ64" i="8" s="1"/>
  <c r="CP64" i="8" s="1"/>
  <c r="CG64" i="8"/>
  <c r="CG66" i="8"/>
  <c r="CG67" i="8"/>
  <c r="CL68" i="8"/>
  <c r="CQ68" i="8" s="1"/>
  <c r="CT69" i="8"/>
  <c r="CT70" i="8"/>
  <c r="CT71" i="8"/>
  <c r="CT72" i="8"/>
  <c r="CT73" i="8"/>
  <c r="CT74" i="8"/>
  <c r="CG77" i="8"/>
  <c r="CT77" i="8"/>
  <c r="CT78" i="8"/>
  <c r="CG79" i="8"/>
  <c r="K10" i="15" s="1"/>
  <c r="CT79" i="8"/>
  <c r="K12" i="15" s="1"/>
  <c r="CT80" i="8"/>
  <c r="CS80" i="8"/>
  <c r="CT82" i="8"/>
  <c r="CT84" i="8"/>
  <c r="CS84" i="8"/>
  <c r="CS91" i="8"/>
  <c r="CL92" i="8"/>
  <c r="CQ92" i="8" s="1"/>
  <c r="CN92" i="8" s="1"/>
  <c r="CS92" i="8"/>
  <c r="CL93" i="8"/>
  <c r="CQ93" i="8" s="1"/>
  <c r="CN93" i="8" s="1"/>
  <c r="CS93" i="8"/>
  <c r="CL94" i="8"/>
  <c r="CQ94" i="8" s="1"/>
  <c r="CN94" i="8" s="1"/>
  <c r="CS94" i="8"/>
  <c r="CL95" i="8"/>
  <c r="CQ95" i="8" s="1"/>
  <c r="CN95" i="8" s="1"/>
  <c r="CS95" i="8"/>
  <c r="CL96" i="8"/>
  <c r="CQ96" i="8" s="1"/>
  <c r="CN96" i="8" s="1"/>
  <c r="CS96" i="8"/>
  <c r="CL97" i="8"/>
  <c r="CQ97" i="8" s="1"/>
  <c r="CN97" i="8" s="1"/>
  <c r="CS97" i="8"/>
  <c r="CL98" i="8"/>
  <c r="CQ98" i="8" s="1"/>
  <c r="CS98" i="8"/>
  <c r="CT99" i="8"/>
  <c r="CT100" i="8"/>
  <c r="CT101" i="8"/>
  <c r="CT102" i="8"/>
  <c r="CS103" i="8"/>
  <c r="CL104" i="8"/>
  <c r="CQ104" i="8" s="1"/>
  <c r="CN104" i="8" s="1"/>
  <c r="CS104" i="8"/>
  <c r="CL105" i="8"/>
  <c r="CQ105" i="8" s="1"/>
  <c r="CS105" i="8"/>
  <c r="CS107" i="8"/>
  <c r="CL108" i="8"/>
  <c r="CQ108" i="8" s="1"/>
  <c r="CS108" i="8"/>
  <c r="CT109" i="8"/>
  <c r="CT110" i="8"/>
  <c r="CT112" i="8"/>
  <c r="CS112" i="8"/>
  <c r="CT113" i="8"/>
  <c r="CS113" i="8"/>
  <c r="CT118" i="8"/>
  <c r="CS118" i="8"/>
  <c r="CT119" i="8"/>
  <c r="CS119" i="8"/>
  <c r="CT126" i="8"/>
  <c r="CS126" i="8"/>
  <c r="CT127" i="8"/>
  <c r="CS127" i="8"/>
  <c r="CS133" i="8"/>
  <c r="CL134" i="8"/>
  <c r="CQ134" i="8" s="1"/>
  <c r="CS134" i="8"/>
  <c r="CT135" i="8"/>
  <c r="CT136" i="8"/>
  <c r="CS137" i="8"/>
  <c r="CL138" i="8"/>
  <c r="CQ138" i="8" s="1"/>
  <c r="CO138" i="8" s="1"/>
  <c r="CS138" i="8"/>
  <c r="CT141" i="8"/>
  <c r="CT142" i="8"/>
  <c r="CB145" i="9"/>
  <c r="CB146" i="9"/>
  <c r="CF145" i="9"/>
  <c r="CF146" i="9"/>
  <c r="CK145" i="9"/>
  <c r="CL6" i="9"/>
  <c r="CT9" i="9"/>
  <c r="CT10" i="9"/>
  <c r="CT11" i="9"/>
  <c r="CS11" i="9"/>
  <c r="CT14" i="9"/>
  <c r="CS14" i="9"/>
  <c r="CT22" i="9"/>
  <c r="CT23" i="9"/>
  <c r="CT24" i="9"/>
  <c r="CT25" i="9"/>
  <c r="CT26" i="9"/>
  <c r="CT27" i="9"/>
  <c r="CT28" i="9"/>
  <c r="CT29" i="9"/>
  <c r="CT30" i="9"/>
  <c r="CT31" i="9"/>
  <c r="CT32" i="9"/>
  <c r="CT33" i="9"/>
  <c r="CT34" i="9"/>
  <c r="CT35" i="9"/>
  <c r="CT36" i="9"/>
  <c r="CT37" i="9"/>
  <c r="CT38" i="9"/>
  <c r="CT39" i="9"/>
  <c r="CT40" i="9"/>
  <c r="CT41" i="9"/>
  <c r="CT42" i="9"/>
  <c r="CT43" i="9"/>
  <c r="CT44" i="9"/>
  <c r="CT45" i="9"/>
  <c r="CL46" i="9"/>
  <c r="CQ46" i="9" s="1"/>
  <c r="CN46" i="9" s="1"/>
  <c r="CS46" i="9"/>
  <c r="CL47" i="9"/>
  <c r="CQ47" i="9" s="1"/>
  <c r="CN47" i="9" s="1"/>
  <c r="CS47" i="9"/>
  <c r="CL48" i="9"/>
  <c r="CQ48" i="9" s="1"/>
  <c r="CN48" i="9" s="1"/>
  <c r="CS48" i="9"/>
  <c r="CL49" i="9"/>
  <c r="CQ49" i="9" s="1"/>
  <c r="CS49" i="9"/>
  <c r="CT58" i="9"/>
  <c r="CT59" i="9"/>
  <c r="CT60" i="9"/>
  <c r="CT61" i="9"/>
  <c r="CL62" i="9"/>
  <c r="CQ62" i="9" s="1"/>
  <c r="CN62" i="9" s="1"/>
  <c r="CS62" i="9"/>
  <c r="CT64" i="9"/>
  <c r="CS66" i="9"/>
  <c r="CT68" i="9"/>
  <c r="CS70" i="9"/>
  <c r="CT72" i="9"/>
  <c r="CS74" i="9"/>
  <c r="CL75" i="9"/>
  <c r="CQ75" i="9" s="1"/>
  <c r="CN75" i="9" s="1"/>
  <c r="CS75" i="9"/>
  <c r="CL76" i="9"/>
  <c r="CQ76" i="9" s="1"/>
  <c r="CN76" i="9" s="1"/>
  <c r="CS76" i="9"/>
  <c r="CL77" i="9"/>
  <c r="CQ77" i="9" s="1"/>
  <c r="CN77" i="9" s="1"/>
  <c r="CS77" i="9"/>
  <c r="CL78" i="9"/>
  <c r="CQ78" i="9" s="1"/>
  <c r="CN78" i="9" s="1"/>
  <c r="CS78" i="9"/>
  <c r="CG81" i="9"/>
  <c r="CT85" i="9"/>
  <c r="CT86" i="9"/>
  <c r="CT87" i="9"/>
  <c r="CT88" i="9"/>
  <c r="CL89" i="9"/>
  <c r="CQ89" i="9" s="1"/>
  <c r="CN89" i="9" s="1"/>
  <c r="CT90" i="9"/>
  <c r="CG91" i="9"/>
  <c r="CL93" i="9"/>
  <c r="CQ93" i="9" s="1"/>
  <c r="CN93" i="9" s="1"/>
  <c r="CT94" i="9"/>
  <c r="CL95" i="9"/>
  <c r="CQ95" i="9" s="1"/>
  <c r="CN95" i="9" s="1"/>
  <c r="CL101" i="9"/>
  <c r="CQ101" i="9" s="1"/>
  <c r="CN101" i="9" s="1"/>
  <c r="CT102" i="9"/>
  <c r="CL103" i="9"/>
  <c r="CQ103" i="9" s="1"/>
  <c r="CN103" i="9" s="1"/>
  <c r="CS105" i="9"/>
  <c r="CL106" i="9"/>
  <c r="CQ106" i="9" s="1"/>
  <c r="CL107" i="9"/>
  <c r="CQ107" i="9" s="1"/>
  <c r="CN107" i="9" s="1"/>
  <c r="CS107" i="9"/>
  <c r="CL108" i="9"/>
  <c r="CQ108" i="9" s="1"/>
  <c r="CP108" i="9" s="1"/>
  <c r="CS108" i="9"/>
  <c r="CG111" i="9"/>
  <c r="CS113" i="9"/>
  <c r="CS120" i="9"/>
  <c r="CS122" i="9"/>
  <c r="CP123" i="9"/>
  <c r="CN123" i="9"/>
  <c r="CN124" i="9"/>
  <c r="CP124" i="9"/>
  <c r="CT126" i="9"/>
  <c r="CS126" i="9"/>
  <c r="CP127" i="9"/>
  <c r="CN127" i="9"/>
  <c r="CT129" i="9"/>
  <c r="CS131" i="9"/>
  <c r="CL132" i="9"/>
  <c r="CQ132" i="9" s="1"/>
  <c r="CS132" i="9"/>
  <c r="CS133" i="9"/>
  <c r="CL134" i="9"/>
  <c r="CQ134" i="9" s="1"/>
  <c r="CN134" i="9" s="1"/>
  <c r="CS135" i="9"/>
  <c r="CL136" i="9"/>
  <c r="CQ136" i="9" s="1"/>
  <c r="CS136" i="9"/>
  <c r="CG139" i="9"/>
  <c r="CS140" i="9"/>
  <c r="CK4" i="9"/>
  <c r="CB146" i="10"/>
  <c r="CB145" i="10"/>
  <c r="CH145" i="10"/>
  <c r="CH146" i="10"/>
  <c r="CS5" i="10"/>
  <c r="CM145" i="10"/>
  <c r="CM146" i="10"/>
  <c r="CM147" i="10"/>
  <c r="M29" i="15" s="1"/>
  <c r="CT7" i="10"/>
  <c r="CT10" i="10"/>
  <c r="CS12" i="10"/>
  <c r="CT14" i="10"/>
  <c r="CS16" i="10"/>
  <c r="CT18" i="10"/>
  <c r="CS20" i="10"/>
  <c r="CT22" i="10"/>
  <c r="CS24" i="10"/>
  <c r="CT26" i="10"/>
  <c r="CS28" i="10"/>
  <c r="CT30" i="10"/>
  <c r="CS32" i="10"/>
  <c r="CT34" i="10"/>
  <c r="CS36" i="10"/>
  <c r="CT38" i="10"/>
  <c r="CS40" i="10"/>
  <c r="CT42" i="10"/>
  <c r="CS44" i="10"/>
  <c r="CT46" i="10"/>
  <c r="CS48" i="10"/>
  <c r="CT50" i="10"/>
  <c r="CS52" i="10"/>
  <c r="CT54" i="10"/>
  <c r="CS56" i="10"/>
  <c r="CT58" i="10"/>
  <c r="CS60" i="10"/>
  <c r="CT63" i="10"/>
  <c r="CG12" i="8"/>
  <c r="CT12" i="8"/>
  <c r="CS13" i="8"/>
  <c r="CG16" i="8"/>
  <c r="CT16" i="8"/>
  <c r="CS17" i="8"/>
  <c r="CG22" i="8"/>
  <c r="CT22" i="8"/>
  <c r="CG23" i="8"/>
  <c r="CT23" i="8"/>
  <c r="CG24" i="8"/>
  <c r="CT24" i="8"/>
  <c r="CS27" i="8"/>
  <c r="CL28" i="8"/>
  <c r="CQ28" i="8" s="1"/>
  <c r="CN28" i="8" s="1"/>
  <c r="CS28" i="8"/>
  <c r="CL29" i="8"/>
  <c r="CQ29" i="8" s="1"/>
  <c r="CN29" i="8" s="1"/>
  <c r="CS29" i="8"/>
  <c r="CL31" i="8"/>
  <c r="CQ31" i="8" s="1"/>
  <c r="CN31" i="8" s="1"/>
  <c r="CG31" i="8"/>
  <c r="CL32" i="8"/>
  <c r="CQ32" i="8" s="1"/>
  <c r="CG32" i="8"/>
  <c r="CG34" i="8"/>
  <c r="CS35" i="8"/>
  <c r="CS36" i="8"/>
  <c r="CG38" i="8"/>
  <c r="CT39" i="8"/>
  <c r="CT40" i="8"/>
  <c r="CT41" i="8"/>
  <c r="CT42" i="8"/>
  <c r="CL44" i="8"/>
  <c r="CQ44" i="8" s="1"/>
  <c r="CT45" i="8"/>
  <c r="CT46" i="8"/>
  <c r="CS53" i="8"/>
  <c r="CL54" i="8"/>
  <c r="CQ54" i="8" s="1"/>
  <c r="CN54" i="8" s="1"/>
  <c r="CS54" i="8"/>
  <c r="CS55" i="8"/>
  <c r="CS56" i="8"/>
  <c r="CS57" i="8"/>
  <c r="CL58" i="8"/>
  <c r="CQ58" i="8" s="1"/>
  <c r="CN58" i="8" s="1"/>
  <c r="CS58" i="8"/>
  <c r="CL60" i="8"/>
  <c r="CQ60" i="8" s="1"/>
  <c r="CT61" i="8"/>
  <c r="CT62" i="8"/>
  <c r="CS69" i="8"/>
  <c r="CL70" i="8"/>
  <c r="CQ70" i="8" s="1"/>
  <c r="CN70" i="8" s="1"/>
  <c r="CS70" i="8"/>
  <c r="CS71" i="8"/>
  <c r="CS72" i="8"/>
  <c r="CS73" i="8"/>
  <c r="CL74" i="8"/>
  <c r="CQ74" i="8" s="1"/>
  <c r="CN74" i="8" s="1"/>
  <c r="CS74" i="8"/>
  <c r="CL75" i="8"/>
  <c r="CQ75" i="8" s="1"/>
  <c r="CN75" i="8" s="1"/>
  <c r="CT76" i="8"/>
  <c r="CL77" i="8"/>
  <c r="CQ77" i="8" s="1"/>
  <c r="CN77" i="8" s="1"/>
  <c r="CS77" i="8"/>
  <c r="CT86" i="8"/>
  <c r="CS86" i="8"/>
  <c r="CL88" i="8"/>
  <c r="CQ88" i="8" s="1"/>
  <c r="CN88" i="8" s="1"/>
  <c r="CS88" i="8"/>
  <c r="CL89" i="8"/>
  <c r="CQ89" i="8" s="1"/>
  <c r="CN89" i="8" s="1"/>
  <c r="CS89" i="8"/>
  <c r="CL90" i="8"/>
  <c r="CQ90" i="8" s="1"/>
  <c r="CP90" i="8" s="1"/>
  <c r="CS90" i="8"/>
  <c r="CT106" i="8"/>
  <c r="CT111" i="8"/>
  <c r="CS111" i="8"/>
  <c r="CT122" i="8"/>
  <c r="CS122" i="8"/>
  <c r="CT123" i="8"/>
  <c r="CS123" i="8"/>
  <c r="CT130" i="8"/>
  <c r="CS130" i="8"/>
  <c r="CT131" i="8"/>
  <c r="CT132" i="8"/>
  <c r="CP136" i="8"/>
  <c r="CS139" i="8"/>
  <c r="CL140" i="8"/>
  <c r="CQ140" i="8" s="1"/>
  <c r="CN140" i="8" s="1"/>
  <c r="CS140" i="8"/>
  <c r="CT143" i="8"/>
  <c r="CT144" i="8"/>
  <c r="CR147" i="9"/>
  <c r="CG7" i="9"/>
  <c r="CG8" i="9"/>
  <c r="CT15" i="9"/>
  <c r="CS15" i="9"/>
  <c r="CT18" i="9"/>
  <c r="CT19" i="9"/>
  <c r="CT20" i="9"/>
  <c r="CT21" i="9"/>
  <c r="CT50" i="9"/>
  <c r="CT51" i="9"/>
  <c r="CT52" i="9"/>
  <c r="CT53" i="9"/>
  <c r="CL54" i="9"/>
  <c r="CQ54" i="9" s="1"/>
  <c r="CN54" i="9" s="1"/>
  <c r="CS54" i="9"/>
  <c r="CL55" i="9"/>
  <c r="CQ55" i="9" s="1"/>
  <c r="CN55" i="9" s="1"/>
  <c r="CS55" i="9"/>
  <c r="CL56" i="9"/>
  <c r="CQ56" i="9" s="1"/>
  <c r="CN56" i="9" s="1"/>
  <c r="CS56" i="9"/>
  <c r="CL57" i="9"/>
  <c r="CQ57" i="9" s="1"/>
  <c r="CS57" i="9"/>
  <c r="CS64" i="9"/>
  <c r="CT66" i="9"/>
  <c r="CS68" i="9"/>
  <c r="CT70" i="9"/>
  <c r="CS72" i="9"/>
  <c r="CT80" i="9"/>
  <c r="CL81" i="9"/>
  <c r="CQ81" i="9" s="1"/>
  <c r="CN81" i="9" s="1"/>
  <c r="CS82" i="9"/>
  <c r="CG89" i="9"/>
  <c r="CS90" i="9"/>
  <c r="CL91" i="9"/>
  <c r="CQ91" i="9" s="1"/>
  <c r="CL92" i="9"/>
  <c r="CQ92" i="9" s="1"/>
  <c r="CS92" i="9"/>
  <c r="CG93" i="9"/>
  <c r="CS94" i="9"/>
  <c r="CS97" i="9"/>
  <c r="CL98" i="9"/>
  <c r="CQ98" i="9" s="1"/>
  <c r="CS98" i="9"/>
  <c r="CP99" i="9"/>
  <c r="CG101" i="9"/>
  <c r="CS102" i="9"/>
  <c r="CT105" i="9"/>
  <c r="CG106" i="9"/>
  <c r="CT109" i="9"/>
  <c r="CT110" i="9"/>
  <c r="CS111" i="9"/>
  <c r="CG113" i="9"/>
  <c r="CT118" i="9"/>
  <c r="CO118" i="9"/>
  <c r="CG122" i="9"/>
  <c r="CT123" i="9"/>
  <c r="CT124" i="9"/>
  <c r="CO124" i="9"/>
  <c r="CS125" i="9"/>
  <c r="CG126" i="9"/>
  <c r="CT127" i="9"/>
  <c r="CT128" i="9"/>
  <c r="CS128" i="9"/>
  <c r="CT133" i="9"/>
  <c r="CG134" i="9"/>
  <c r="CT137" i="9"/>
  <c r="CT138" i="9"/>
  <c r="CL139" i="9"/>
  <c r="CQ139" i="9" s="1"/>
  <c r="CN139" i="9" s="1"/>
  <c r="CT140" i="9"/>
  <c r="CS141" i="9"/>
  <c r="CL142" i="9"/>
  <c r="CQ142" i="9" s="1"/>
  <c r="CN142" i="9" s="1"/>
  <c r="CS142" i="9"/>
  <c r="CL143" i="9"/>
  <c r="CQ143" i="9" s="1"/>
  <c r="CN143" i="9" s="1"/>
  <c r="CT5" i="10"/>
  <c r="CE145" i="10"/>
  <c r="CE146" i="10"/>
  <c r="CS7" i="10"/>
  <c r="CS10" i="10"/>
  <c r="CT12" i="10"/>
  <c r="CS14" i="10"/>
  <c r="CT16" i="10"/>
  <c r="CS18" i="10"/>
  <c r="CT20" i="10"/>
  <c r="CS22" i="10"/>
  <c r="CT24" i="10"/>
  <c r="CS26" i="10"/>
  <c r="CT28" i="10"/>
  <c r="CS30" i="10"/>
  <c r="CT32" i="10"/>
  <c r="CS34" i="10"/>
  <c r="CT36" i="10"/>
  <c r="CS38" i="10"/>
  <c r="CT40" i="10"/>
  <c r="CS42" i="10"/>
  <c r="CT44" i="10"/>
  <c r="CS46" i="10"/>
  <c r="CT48" i="10"/>
  <c r="CS50" i="10"/>
  <c r="CT52" i="10"/>
  <c r="CS54" i="10"/>
  <c r="CT56" i="10"/>
  <c r="CS58" i="10"/>
  <c r="CT60" i="10"/>
  <c r="CL27" i="11"/>
  <c r="CQ27" i="11" s="1"/>
  <c r="CN27" i="11" s="1"/>
  <c r="CL43" i="11"/>
  <c r="CQ43" i="11" s="1"/>
  <c r="CN43" i="11" s="1"/>
  <c r="CL77" i="11"/>
  <c r="CQ77" i="11" s="1"/>
  <c r="CL80" i="11"/>
  <c r="CQ80" i="11" s="1"/>
  <c r="CN80" i="11" s="1"/>
  <c r="CG74" i="9"/>
  <c r="CT74" i="9"/>
  <c r="CG76" i="9"/>
  <c r="CT76" i="9"/>
  <c r="CG77" i="9"/>
  <c r="CT77" i="9"/>
  <c r="CT79" i="9"/>
  <c r="CS80" i="9"/>
  <c r="CT83" i="9"/>
  <c r="CT84" i="9"/>
  <c r="CS85" i="9"/>
  <c r="CL86" i="9"/>
  <c r="CQ86" i="9" s="1"/>
  <c r="CN86" i="9" s="1"/>
  <c r="CS86" i="9"/>
  <c r="CL87" i="9"/>
  <c r="CQ87" i="9" s="1"/>
  <c r="CN87" i="9" s="1"/>
  <c r="CS87" i="9"/>
  <c r="CL88" i="9"/>
  <c r="CQ88" i="9" s="1"/>
  <c r="CN88" i="9" s="1"/>
  <c r="CS88" i="9"/>
  <c r="CS95" i="9"/>
  <c r="CL96" i="9"/>
  <c r="CQ96" i="9" s="1"/>
  <c r="CS96" i="9"/>
  <c r="CT99" i="9"/>
  <c r="CT100" i="9"/>
  <c r="CS103" i="9"/>
  <c r="CL104" i="9"/>
  <c r="CQ104" i="9" s="1"/>
  <c r="CS104" i="9"/>
  <c r="CS109" i="9"/>
  <c r="CL110" i="9"/>
  <c r="CQ110" i="9" s="1"/>
  <c r="CO110" i="9" s="1"/>
  <c r="CS110" i="9"/>
  <c r="CT114" i="9"/>
  <c r="CS114" i="9"/>
  <c r="CT116" i="9"/>
  <c r="CS116" i="9"/>
  <c r="CT119" i="9"/>
  <c r="CS119" i="9"/>
  <c r="CT121" i="9"/>
  <c r="CS121" i="9"/>
  <c r="CT130" i="9"/>
  <c r="CS130" i="9"/>
  <c r="CT131" i="9"/>
  <c r="CT132" i="9"/>
  <c r="CS137" i="9"/>
  <c r="CL138" i="9"/>
  <c r="CQ138" i="9" s="1"/>
  <c r="CN138" i="9" s="1"/>
  <c r="CS138" i="9"/>
  <c r="CT141" i="9"/>
  <c r="CT142" i="9"/>
  <c r="CS143" i="9"/>
  <c r="CL144" i="9"/>
  <c r="CQ144" i="9" s="1"/>
  <c r="CS144" i="9"/>
  <c r="CD5" i="10"/>
  <c r="CC145" i="10"/>
  <c r="CC146" i="10"/>
  <c r="CR147" i="10"/>
  <c r="CT6" i="10"/>
  <c r="CT9" i="10"/>
  <c r="CS11" i="10"/>
  <c r="CT13" i="10"/>
  <c r="CS15" i="10"/>
  <c r="CT17" i="10"/>
  <c r="CS19" i="10"/>
  <c r="CT21" i="10"/>
  <c r="CS23" i="10"/>
  <c r="CT25" i="10"/>
  <c r="CS27" i="10"/>
  <c r="CT29" i="10"/>
  <c r="CS31" i="10"/>
  <c r="CT33" i="10"/>
  <c r="CS35" i="10"/>
  <c r="CT37" i="10"/>
  <c r="CS39" i="10"/>
  <c r="CT41" i="10"/>
  <c r="CS43" i="10"/>
  <c r="CT45" i="10"/>
  <c r="CS47" i="10"/>
  <c r="CT49" i="10"/>
  <c r="CS51" i="10"/>
  <c r="CT53" i="10"/>
  <c r="CS55" i="10"/>
  <c r="CT57" i="10"/>
  <c r="CS59" i="10"/>
  <c r="CT61" i="10"/>
  <c r="CT62" i="10"/>
  <c r="CS64" i="10"/>
  <c r="CT66" i="10"/>
  <c r="CS68" i="10"/>
  <c r="CT70" i="10"/>
  <c r="CS72" i="10"/>
  <c r="CT74" i="10"/>
  <c r="CS76" i="10"/>
  <c r="CT78" i="10"/>
  <c r="CS80" i="10"/>
  <c r="CT82" i="10"/>
  <c r="CS84" i="10"/>
  <c r="CT86" i="10"/>
  <c r="CS88" i="10"/>
  <c r="CL90" i="10"/>
  <c r="CQ90" i="10" s="1"/>
  <c r="CN90" i="10" s="1"/>
  <c r="CT91" i="10"/>
  <c r="CS94" i="10"/>
  <c r="CT96" i="10"/>
  <c r="CS98" i="10"/>
  <c r="CT100" i="10"/>
  <c r="CS102" i="10"/>
  <c r="CT104" i="10"/>
  <c r="CS106" i="10"/>
  <c r="CT108" i="10"/>
  <c r="CS110" i="10"/>
  <c r="CT112" i="10"/>
  <c r="CS114" i="10"/>
  <c r="CT116" i="10"/>
  <c r="CS118" i="10"/>
  <c r="CT120" i="10"/>
  <c r="CS122" i="10"/>
  <c r="CT124" i="10"/>
  <c r="CS126" i="10"/>
  <c r="CT128" i="10"/>
  <c r="CS130" i="10"/>
  <c r="CT132" i="10"/>
  <c r="CS134" i="10"/>
  <c r="CT136" i="10"/>
  <c r="CS138" i="10"/>
  <c r="CT140" i="10"/>
  <c r="CS142" i="10"/>
  <c r="CT144" i="10"/>
  <c r="CU145" i="11"/>
  <c r="CU146" i="11"/>
  <c r="CV145" i="11"/>
  <c r="CV146" i="11"/>
  <c r="P28" i="23"/>
  <c r="P34" i="23" s="1"/>
  <c r="P36" i="23"/>
  <c r="Q36" i="23" s="1"/>
  <c r="Y50" i="16"/>
  <c r="Y48" i="16"/>
  <c r="N18" i="15"/>
  <c r="Y49" i="16"/>
  <c r="N17" i="15"/>
  <c r="O7" i="16"/>
  <c r="CL71" i="11"/>
  <c r="CQ71" i="11" s="1"/>
  <c r="CN71" i="11" s="1"/>
  <c r="CL82" i="11"/>
  <c r="CQ82" i="11" s="1"/>
  <c r="CN82" i="11" s="1"/>
  <c r="CL93" i="11"/>
  <c r="CQ93" i="11" s="1"/>
  <c r="CL96" i="11"/>
  <c r="CQ96" i="11" s="1"/>
  <c r="CN96" i="11" s="1"/>
  <c r="CL107" i="11"/>
  <c r="CQ107" i="11" s="1"/>
  <c r="CN107" i="11" s="1"/>
  <c r="CL110" i="11"/>
  <c r="CQ110" i="11" s="1"/>
  <c r="CN110" i="11" s="1"/>
  <c r="CL132" i="11"/>
  <c r="CQ132" i="11" s="1"/>
  <c r="CN132" i="11" s="1"/>
  <c r="CL140" i="11"/>
  <c r="CQ140" i="11" s="1"/>
  <c r="CN140" i="11" s="1"/>
  <c r="CT8" i="10"/>
  <c r="CS9" i="10"/>
  <c r="CT11" i="10"/>
  <c r="CS13" i="10"/>
  <c r="CT15" i="10"/>
  <c r="CS17" i="10"/>
  <c r="CT19" i="10"/>
  <c r="CS21" i="10"/>
  <c r="CT23" i="10"/>
  <c r="CS25" i="10"/>
  <c r="CT27" i="10"/>
  <c r="CG28" i="10"/>
  <c r="CS29" i="10"/>
  <c r="CT31" i="10"/>
  <c r="CS33" i="10"/>
  <c r="CT35" i="10"/>
  <c r="CS37" i="10"/>
  <c r="CT39" i="10"/>
  <c r="CS41" i="10"/>
  <c r="CT43" i="10"/>
  <c r="CS45" i="10"/>
  <c r="CT47" i="10"/>
  <c r="CS49" i="10"/>
  <c r="CT51" i="10"/>
  <c r="CS53" i="10"/>
  <c r="CT55" i="10"/>
  <c r="CG56" i="10"/>
  <c r="CS57" i="10"/>
  <c r="CT59" i="10"/>
  <c r="CS61" i="10"/>
  <c r="CS62" i="10"/>
  <c r="CT64" i="10"/>
  <c r="CS66" i="10"/>
  <c r="CT68" i="10"/>
  <c r="CS70" i="10"/>
  <c r="CT72" i="10"/>
  <c r="CS74" i="10"/>
  <c r="CT76" i="10"/>
  <c r="CS78" i="10"/>
  <c r="CT80" i="10"/>
  <c r="CS82" i="10"/>
  <c r="CT84" i="10"/>
  <c r="CS86" i="10"/>
  <c r="CT88" i="10"/>
  <c r="CS91" i="10"/>
  <c r="CT93" i="10"/>
  <c r="CT94" i="10"/>
  <c r="CS96" i="10"/>
  <c r="CT98" i="10"/>
  <c r="CS100" i="10"/>
  <c r="CT102" i="10"/>
  <c r="CS104" i="10"/>
  <c r="CT106" i="10"/>
  <c r="CS108" i="10"/>
  <c r="CT110" i="10"/>
  <c r="CS112" i="10"/>
  <c r="CT114" i="10"/>
  <c r="CS116" i="10"/>
  <c r="CT118" i="10"/>
  <c r="CS120" i="10"/>
  <c r="CT122" i="10"/>
  <c r="CS124" i="10"/>
  <c r="CT126" i="10"/>
  <c r="CS128" i="10"/>
  <c r="CT130" i="10"/>
  <c r="CS132" i="10"/>
  <c r="CT134" i="10"/>
  <c r="CS136" i="10"/>
  <c r="CT138" i="10"/>
  <c r="CS140" i="10"/>
  <c r="CT142" i="10"/>
  <c r="CS144" i="10"/>
  <c r="CC146" i="11"/>
  <c r="CD5" i="11"/>
  <c r="CD146" i="11" s="1"/>
  <c r="CI4" i="11"/>
  <c r="CG64" i="10"/>
  <c r="CS65" i="10"/>
  <c r="CT67" i="10"/>
  <c r="CS69" i="10"/>
  <c r="CT71" i="10"/>
  <c r="CS73" i="10"/>
  <c r="CT75" i="10"/>
  <c r="CS77" i="10"/>
  <c r="CT79" i="10"/>
  <c r="CS81" i="10"/>
  <c r="CT83" i="10"/>
  <c r="CS85" i="10"/>
  <c r="CT87" i="10"/>
  <c r="CS89" i="10"/>
  <c r="CS90" i="10"/>
  <c r="CT92" i="10"/>
  <c r="CS95" i="10"/>
  <c r="CT97" i="10"/>
  <c r="CS99" i="10"/>
  <c r="CL100" i="10"/>
  <c r="CQ100" i="10" s="1"/>
  <c r="CN100" i="10" s="1"/>
  <c r="CT101" i="10"/>
  <c r="CS103" i="10"/>
  <c r="CT105" i="10"/>
  <c r="CS107" i="10"/>
  <c r="CT109" i="10"/>
  <c r="CS111" i="10"/>
  <c r="CT113" i="10"/>
  <c r="CS115" i="10"/>
  <c r="CT117" i="10"/>
  <c r="CS119" i="10"/>
  <c r="CT121" i="10"/>
  <c r="CS123" i="10"/>
  <c r="CT125" i="10"/>
  <c r="CS127" i="10"/>
  <c r="CT129" i="10"/>
  <c r="CS131" i="10"/>
  <c r="CT133" i="10"/>
  <c r="CS135" i="10"/>
  <c r="CT137" i="10"/>
  <c r="CS139" i="10"/>
  <c r="CT141" i="10"/>
  <c r="CS143" i="10"/>
  <c r="CL58" i="11"/>
  <c r="CQ58" i="11" s="1"/>
  <c r="CN58" i="11" s="1"/>
  <c r="CL72" i="11"/>
  <c r="CQ72" i="11" s="1"/>
  <c r="CN72" i="11" s="1"/>
  <c r="CL76" i="11"/>
  <c r="CQ76" i="11" s="1"/>
  <c r="CN76" i="11" s="1"/>
  <c r="CL81" i="11"/>
  <c r="CQ81" i="11" s="1"/>
  <c r="CN81" i="11" s="1"/>
  <c r="CL85" i="11"/>
  <c r="CQ85" i="11" s="1"/>
  <c r="CO85" i="11" s="1"/>
  <c r="CL86" i="11"/>
  <c r="CQ86" i="11" s="1"/>
  <c r="CN86" i="11" s="1"/>
  <c r="CL90" i="11"/>
  <c r="CQ90" i="11" s="1"/>
  <c r="CN90" i="11" s="1"/>
  <c r="CL95" i="11"/>
  <c r="CQ95" i="11" s="1"/>
  <c r="CN95" i="11" s="1"/>
  <c r="CL99" i="11"/>
  <c r="CQ99" i="11" s="1"/>
  <c r="CN99" i="11" s="1"/>
  <c r="CL104" i="11"/>
  <c r="CQ104" i="11" s="1"/>
  <c r="CN104" i="11" s="1"/>
  <c r="CL108" i="11"/>
  <c r="CQ108" i="11" s="1"/>
  <c r="CN108" i="11" s="1"/>
  <c r="CL135" i="11"/>
  <c r="CQ135" i="11" s="1"/>
  <c r="CN135" i="11" s="1"/>
  <c r="CL143" i="11"/>
  <c r="CQ143" i="11" s="1"/>
  <c r="CN143" i="11" s="1"/>
  <c r="CS63" i="10"/>
  <c r="CT65" i="10"/>
  <c r="CS67" i="10"/>
  <c r="CT69" i="10"/>
  <c r="CS71" i="10"/>
  <c r="CT73" i="10"/>
  <c r="CS75" i="10"/>
  <c r="CT77" i="10"/>
  <c r="CS79" i="10"/>
  <c r="CL80" i="10"/>
  <c r="CQ80" i="10" s="1"/>
  <c r="CN80" i="10" s="1"/>
  <c r="CT81" i="10"/>
  <c r="CS83" i="10"/>
  <c r="CT85" i="10"/>
  <c r="CS87" i="10"/>
  <c r="CT89" i="10"/>
  <c r="CT90" i="10"/>
  <c r="CS92" i="10"/>
  <c r="CS93" i="10"/>
  <c r="CT95" i="10"/>
  <c r="CS97" i="10"/>
  <c r="CT99" i="10"/>
  <c r="CS101" i="10"/>
  <c r="CL102" i="10"/>
  <c r="CQ102" i="10" s="1"/>
  <c r="CN102" i="10" s="1"/>
  <c r="CT103" i="10"/>
  <c r="CS105" i="10"/>
  <c r="CT107" i="10"/>
  <c r="CS109" i="10"/>
  <c r="CT111" i="10"/>
  <c r="CS113" i="10"/>
  <c r="CT115" i="10"/>
  <c r="CS117" i="10"/>
  <c r="CT119" i="10"/>
  <c r="CS121" i="10"/>
  <c r="CT123" i="10"/>
  <c r="CS125" i="10"/>
  <c r="CT127" i="10"/>
  <c r="CS129" i="10"/>
  <c r="CT131" i="10"/>
  <c r="CS133" i="10"/>
  <c r="CT135" i="10"/>
  <c r="CS137" i="10"/>
  <c r="CT139" i="10"/>
  <c r="CS141" i="10"/>
  <c r="CT143" i="10"/>
  <c r="CH146" i="11"/>
  <c r="CM146" i="11"/>
  <c r="CL25" i="11"/>
  <c r="CQ25" i="11" s="1"/>
  <c r="CN25" i="11" s="1"/>
  <c r="CL33" i="11"/>
  <c r="CQ33" i="11" s="1"/>
  <c r="CN33" i="11" s="1"/>
  <c r="CL41" i="11"/>
  <c r="CQ41" i="11" s="1"/>
  <c r="CN41" i="11" s="1"/>
  <c r="CL52" i="11"/>
  <c r="CQ52" i="11" s="1"/>
  <c r="CN52" i="11" s="1"/>
  <c r="CL66" i="11"/>
  <c r="CQ66" i="11" s="1"/>
  <c r="CN66" i="11" s="1"/>
  <c r="CL74" i="11"/>
  <c r="CQ74" i="11" s="1"/>
  <c r="CN74" i="11" s="1"/>
  <c r="CL79" i="11"/>
  <c r="CQ79" i="11" s="1"/>
  <c r="CN79" i="11" s="1"/>
  <c r="N21" i="15" s="1"/>
  <c r="CL83" i="11"/>
  <c r="CQ83" i="11" s="1"/>
  <c r="CN83" i="11" s="1"/>
  <c r="CL88" i="11"/>
  <c r="CQ88" i="11" s="1"/>
  <c r="CN88" i="11" s="1"/>
  <c r="CL92" i="11"/>
  <c r="CQ92" i="11" s="1"/>
  <c r="CN92" i="11" s="1"/>
  <c r="CL97" i="11"/>
  <c r="CQ97" i="11" s="1"/>
  <c r="CN97" i="11" s="1"/>
  <c r="CL101" i="11"/>
  <c r="CQ101" i="11" s="1"/>
  <c r="CL102" i="11"/>
  <c r="CQ102" i="11" s="1"/>
  <c r="CN102" i="11" s="1"/>
  <c r="CL106" i="11"/>
  <c r="CQ106" i="11" s="1"/>
  <c r="CN106" i="11" s="1"/>
  <c r="CL133" i="11"/>
  <c r="CQ133" i="11" s="1"/>
  <c r="CN133" i="11" s="1"/>
  <c r="CL141" i="11"/>
  <c r="CQ141" i="11" s="1"/>
  <c r="CN141" i="11" s="1"/>
  <c r="CJ4" i="11"/>
  <c r="CZ145" i="11"/>
  <c r="CZ146" i="11"/>
  <c r="DA146" i="11"/>
  <c r="DA145" i="11"/>
  <c r="CD145" i="1"/>
  <c r="D9" i="15" s="1"/>
  <c r="CD146" i="1"/>
  <c r="CR145" i="1"/>
  <c r="CR147" i="1"/>
  <c r="D26" i="15" s="1"/>
  <c r="CL93" i="1"/>
  <c r="DB149" i="1" s="1"/>
  <c r="CT5" i="6"/>
  <c r="CE145" i="6"/>
  <c r="I11" i="15" s="1"/>
  <c r="CE146" i="6"/>
  <c r="CT5" i="7"/>
  <c r="CS12" i="6"/>
  <c r="CS12" i="7"/>
  <c r="CT36" i="6"/>
  <c r="CT36" i="7"/>
  <c r="CT45" i="6"/>
  <c r="CT45" i="7"/>
  <c r="CT56" i="6"/>
  <c r="CT56" i="7"/>
  <c r="CS56" i="6"/>
  <c r="CS56" i="7"/>
  <c r="CT70" i="6"/>
  <c r="CT70" i="7"/>
  <c r="CT72" i="6"/>
  <c r="CT72" i="7"/>
  <c r="CT78" i="6"/>
  <c r="CT78" i="7"/>
  <c r="CT80" i="6"/>
  <c r="CT80" i="7"/>
  <c r="CL82" i="6"/>
  <c r="CQ82" i="6" s="1"/>
  <c r="CN82" i="6" s="1"/>
  <c r="CS87" i="6"/>
  <c r="CS87" i="7"/>
  <c r="CS94" i="6"/>
  <c r="CS94" i="7"/>
  <c r="CT96" i="6"/>
  <c r="CT96" i="7"/>
  <c r="CT104" i="6"/>
  <c r="CT104" i="7"/>
  <c r="CS104" i="6"/>
  <c r="CS104" i="7"/>
  <c r="CT107" i="6"/>
  <c r="CT107" i="7"/>
  <c r="CT111" i="6"/>
  <c r="CT111" i="7"/>
  <c r="CT113" i="6"/>
  <c r="CT113" i="7"/>
  <c r="CT127" i="6"/>
  <c r="CT127" i="7"/>
  <c r="CS127" i="6"/>
  <c r="CS127" i="7"/>
  <c r="CT130" i="6"/>
  <c r="CT130" i="7"/>
  <c r="CT138" i="6"/>
  <c r="CT138" i="7"/>
  <c r="CG5" i="6"/>
  <c r="CG146" i="6" s="1"/>
  <c r="CF145" i="6"/>
  <c r="CF146" i="6"/>
  <c r="CG7" i="6"/>
  <c r="CT9" i="6"/>
  <c r="CT9" i="7"/>
  <c r="CT15" i="6"/>
  <c r="CT15" i="7"/>
  <c r="CT17" i="6"/>
  <c r="CT19" i="6"/>
  <c r="CT19" i="7"/>
  <c r="CS19" i="6"/>
  <c r="CS19" i="7"/>
  <c r="CL24" i="6"/>
  <c r="CQ24" i="6" s="1"/>
  <c r="CN24" i="6" s="1"/>
  <c r="CL28" i="6"/>
  <c r="CQ28" i="6" s="1"/>
  <c r="CN28" i="6" s="1"/>
  <c r="CG34" i="6"/>
  <c r="CG36" i="6"/>
  <c r="CL44" i="6"/>
  <c r="CQ44" i="6" s="1"/>
  <c r="CN44" i="6" s="1"/>
  <c r="CT49" i="6"/>
  <c r="CT49" i="7"/>
  <c r="CG50" i="6"/>
  <c r="CG56" i="6"/>
  <c r="CG57" i="6"/>
  <c r="CT57" i="7"/>
  <c r="CT59" i="6"/>
  <c r="CT59" i="7"/>
  <c r="CT68" i="6"/>
  <c r="CT68" i="7"/>
  <c r="CT73" i="6"/>
  <c r="CT73" i="7"/>
  <c r="CS76" i="6"/>
  <c r="CS76" i="7"/>
  <c r="CG80" i="6"/>
  <c r="CT81" i="6"/>
  <c r="CT81" i="7"/>
  <c r="CS83" i="6"/>
  <c r="CS83" i="7"/>
  <c r="CT85" i="6"/>
  <c r="CT85" i="7"/>
  <c r="CT90" i="6"/>
  <c r="CT90" i="7"/>
  <c r="CT92" i="6"/>
  <c r="CT92" i="7"/>
  <c r="CS92" i="6"/>
  <c r="CS92" i="7"/>
  <c r="CG96" i="6"/>
  <c r="CT97" i="6"/>
  <c r="CT97" i="7"/>
  <c r="CS97" i="6"/>
  <c r="CS97" i="7"/>
  <c r="CT112" i="6"/>
  <c r="CT112" i="7"/>
  <c r="CT116" i="6"/>
  <c r="CT116" i="7"/>
  <c r="CS118" i="6"/>
  <c r="CS118" i="7"/>
  <c r="CS119" i="6"/>
  <c r="CS119" i="7"/>
  <c r="CS122" i="6"/>
  <c r="CS122" i="7"/>
  <c r="CT125" i="6"/>
  <c r="CT125" i="7"/>
  <c r="CS125" i="6"/>
  <c r="CS125" i="7"/>
  <c r="CT128" i="6"/>
  <c r="CT128" i="7"/>
  <c r="CG130" i="6"/>
  <c r="CT141" i="6"/>
  <c r="CT141" i="7"/>
  <c r="CS141" i="6"/>
  <c r="CS141" i="7"/>
  <c r="CT144" i="6"/>
  <c r="CT144" i="7"/>
  <c r="CB145" i="6"/>
  <c r="CB146" i="6"/>
  <c r="CH146" i="6"/>
  <c r="CH145" i="6"/>
  <c r="I8" i="15" s="1"/>
  <c r="CS5" i="6"/>
  <c r="CM146" i="6"/>
  <c r="CS5" i="7"/>
  <c r="CM145" i="6"/>
  <c r="CM147" i="6"/>
  <c r="I29" i="15" s="1"/>
  <c r="CS7" i="6"/>
  <c r="CT8" i="6"/>
  <c r="CT8" i="7"/>
  <c r="CS9" i="6"/>
  <c r="CS9" i="7"/>
  <c r="CG11" i="6"/>
  <c r="CT13" i="6"/>
  <c r="CT13" i="7"/>
  <c r="CT16" i="6"/>
  <c r="CT16" i="7"/>
  <c r="CG17" i="6"/>
  <c r="CT20" i="6"/>
  <c r="CT20" i="7"/>
  <c r="CS20" i="6"/>
  <c r="CS20" i="7"/>
  <c r="CL21" i="6"/>
  <c r="CQ21" i="6" s="1"/>
  <c r="CN21" i="6" s="1"/>
  <c r="CS26" i="6"/>
  <c r="CT27" i="6"/>
  <c r="CT29" i="6"/>
  <c r="CT29" i="7"/>
  <c r="CG30" i="6"/>
  <c r="CS31" i="6"/>
  <c r="CL32" i="6"/>
  <c r="CQ32" i="6" s="1"/>
  <c r="CN32" i="6" s="1"/>
  <c r="CS34" i="6"/>
  <c r="CS36" i="6"/>
  <c r="CT37" i="6"/>
  <c r="CT37" i="7"/>
  <c r="CG38" i="6"/>
  <c r="CG40" i="6"/>
  <c r="CL41" i="6"/>
  <c r="CQ41" i="6" s="1"/>
  <c r="CN41" i="6" s="1"/>
  <c r="CT44" i="6"/>
  <c r="CT44" i="7"/>
  <c r="CS45" i="6"/>
  <c r="CT46" i="6"/>
  <c r="CT47" i="6"/>
  <c r="CT47" i="7"/>
  <c r="CS47" i="6"/>
  <c r="CS47" i="7"/>
  <c r="CL48" i="6"/>
  <c r="CQ48" i="6" s="1"/>
  <c r="CN48" i="6" s="1"/>
  <c r="CS50" i="6"/>
  <c r="CG52" i="6"/>
  <c r="CL53" i="6"/>
  <c r="CQ53" i="6" s="1"/>
  <c r="CN53" i="6" s="1"/>
  <c r="CS53" i="6"/>
  <c r="CT54" i="6"/>
  <c r="CT55" i="6"/>
  <c r="CT55" i="7"/>
  <c r="CT60" i="6"/>
  <c r="CT60" i="7"/>
  <c r="CS60" i="6"/>
  <c r="CS60" i="7"/>
  <c r="CT61" i="6"/>
  <c r="CT62" i="6"/>
  <c r="CT62" i="7"/>
  <c r="CT63" i="6"/>
  <c r="CT64" i="6"/>
  <c r="CT64" i="7"/>
  <c r="CS64" i="6"/>
  <c r="CS64" i="7"/>
  <c r="CS69" i="6"/>
  <c r="CS69" i="7"/>
  <c r="CS70" i="6"/>
  <c r="CS71" i="6"/>
  <c r="CS71" i="7"/>
  <c r="CG73" i="6"/>
  <c r="CT74" i="6"/>
  <c r="CT74" i="7"/>
  <c r="CS74" i="6"/>
  <c r="CS74" i="7"/>
  <c r="CL75" i="6"/>
  <c r="CQ75" i="6" s="1"/>
  <c r="CN75" i="6" s="1"/>
  <c r="CL76" i="6"/>
  <c r="CQ76" i="6" s="1"/>
  <c r="CN76" i="6" s="1"/>
  <c r="CG76" i="6"/>
  <c r="CT79" i="6"/>
  <c r="CT79" i="7"/>
  <c r="J12" i="15" s="1"/>
  <c r="CS79" i="6"/>
  <c r="CS79" i="7"/>
  <c r="J16" i="15" s="1"/>
  <c r="CG85" i="6"/>
  <c r="CT86" i="6"/>
  <c r="CT86" i="7"/>
  <c r="CS86" i="6"/>
  <c r="CS86" i="7"/>
  <c r="CT88" i="6"/>
  <c r="CT88" i="7"/>
  <c r="CS88" i="6"/>
  <c r="CS88" i="7"/>
  <c r="CL90" i="6"/>
  <c r="CQ90" i="6" s="1"/>
  <c r="CN90" i="6" s="1"/>
  <c r="CL92" i="6"/>
  <c r="CQ92" i="6" s="1"/>
  <c r="CO92" i="6" s="1"/>
  <c r="CG92" i="6"/>
  <c r="CT95" i="6"/>
  <c r="CT95" i="7"/>
  <c r="CS95" i="6"/>
  <c r="CS95" i="7"/>
  <c r="CL99" i="6"/>
  <c r="CQ99" i="6" s="1"/>
  <c r="CN99" i="6" s="1"/>
  <c r="CT100" i="6"/>
  <c r="CT100" i="7"/>
  <c r="CS100" i="6"/>
  <c r="CS100" i="7"/>
  <c r="CT102" i="6"/>
  <c r="CT102" i="7"/>
  <c r="CS102" i="6"/>
  <c r="CS102" i="7"/>
  <c r="CL103" i="6"/>
  <c r="CQ103" i="6" s="1"/>
  <c r="CN103" i="6" s="1"/>
  <c r="CT105" i="6"/>
  <c r="CT105" i="7"/>
  <c r="CS105" i="6"/>
  <c r="CS105" i="7"/>
  <c r="CT108" i="6"/>
  <c r="CT108" i="7"/>
  <c r="CS108" i="6"/>
  <c r="CS108" i="7"/>
  <c r="CT109" i="6"/>
  <c r="CT110" i="6"/>
  <c r="CT110" i="7"/>
  <c r="CS110" i="6"/>
  <c r="CS110" i="7"/>
  <c r="CS112" i="6"/>
  <c r="CS112" i="7"/>
  <c r="CT114" i="6"/>
  <c r="CT114" i="7"/>
  <c r="CS114" i="6"/>
  <c r="CS114" i="7"/>
  <c r="CS117" i="6"/>
  <c r="CS117" i="7"/>
  <c r="CT120" i="6"/>
  <c r="CT120" i="7"/>
  <c r="CS120" i="6"/>
  <c r="CS120" i="7"/>
  <c r="CT123" i="6"/>
  <c r="CT123" i="7"/>
  <c r="CS123" i="6"/>
  <c r="CS123" i="7"/>
  <c r="CS126" i="6"/>
  <c r="CS126" i="7"/>
  <c r="CS130" i="6"/>
  <c r="CT131" i="6"/>
  <c r="CT131" i="7"/>
  <c r="CS131" i="6"/>
  <c r="CS131" i="7"/>
  <c r="CT134" i="6"/>
  <c r="CT134" i="7"/>
  <c r="CS138" i="6"/>
  <c r="CT139" i="6"/>
  <c r="CT139" i="7"/>
  <c r="CS139" i="6"/>
  <c r="CS139" i="7"/>
  <c r="CT142" i="6"/>
  <c r="CT142" i="7"/>
  <c r="CT7" i="6"/>
  <c r="CT7" i="7"/>
  <c r="CG12" i="6"/>
  <c r="CT12" i="7"/>
  <c r="CT39" i="6"/>
  <c r="CT39" i="7"/>
  <c r="CS39" i="6"/>
  <c r="CS39" i="7"/>
  <c r="CL54" i="6"/>
  <c r="CQ54" i="6" s="1"/>
  <c r="CN54" i="6" s="1"/>
  <c r="CS63" i="6"/>
  <c r="CS63" i="7"/>
  <c r="CS72" i="6"/>
  <c r="CS72" i="7"/>
  <c r="CS78" i="6"/>
  <c r="CS78" i="7"/>
  <c r="CS80" i="6"/>
  <c r="CS80" i="7"/>
  <c r="CL84" i="6"/>
  <c r="CQ84" i="6" s="1"/>
  <c r="CN84" i="6" s="1"/>
  <c r="CT87" i="6"/>
  <c r="CT87" i="7"/>
  <c r="CT94" i="6"/>
  <c r="CT94" i="7"/>
  <c r="CS96" i="6"/>
  <c r="CS96" i="7"/>
  <c r="CL98" i="6"/>
  <c r="CQ98" i="6" s="1"/>
  <c r="CN98" i="6" s="1"/>
  <c r="CS107" i="6"/>
  <c r="CS107" i="7"/>
  <c r="CS109" i="6"/>
  <c r="CS109" i="7"/>
  <c r="CS111" i="6"/>
  <c r="CS111" i="7"/>
  <c r="CS113" i="6"/>
  <c r="CS113" i="7"/>
  <c r="CT115" i="6"/>
  <c r="CT115" i="7"/>
  <c r="CS115" i="6"/>
  <c r="CS115" i="7"/>
  <c r="CT119" i="6"/>
  <c r="CT119" i="7"/>
  <c r="CT135" i="6"/>
  <c r="CT135" i="7"/>
  <c r="CS135" i="6"/>
  <c r="CS135" i="7"/>
  <c r="CT143" i="6"/>
  <c r="CT143" i="7"/>
  <c r="CS143" i="6"/>
  <c r="CS143" i="7"/>
  <c r="J7" i="16"/>
  <c r="CS15" i="6"/>
  <c r="CS15" i="7"/>
  <c r="CL20" i="6"/>
  <c r="CQ20" i="6" s="1"/>
  <c r="CN20" i="6" s="1"/>
  <c r="CT23" i="6"/>
  <c r="CT23" i="7"/>
  <c r="CS23" i="6"/>
  <c r="CS23" i="7"/>
  <c r="CT25" i="6"/>
  <c r="CT25" i="7"/>
  <c r="CG26" i="6"/>
  <c r="CT33" i="6"/>
  <c r="CT33" i="7"/>
  <c r="CL37" i="6"/>
  <c r="CQ37" i="6" s="1"/>
  <c r="CN37" i="6" s="1"/>
  <c r="CT40" i="6"/>
  <c r="CT40" i="7"/>
  <c r="CT43" i="6"/>
  <c r="CT43" i="7"/>
  <c r="CS43" i="6"/>
  <c r="CS43" i="7"/>
  <c r="CT52" i="6"/>
  <c r="CT52" i="7"/>
  <c r="CS57" i="6"/>
  <c r="CS57" i="7"/>
  <c r="CS59" i="6"/>
  <c r="CS59" i="7"/>
  <c r="CG63" i="6"/>
  <c r="CT66" i="6"/>
  <c r="CT66" i="7"/>
  <c r="CS68" i="6"/>
  <c r="CS68" i="7"/>
  <c r="CS73" i="6"/>
  <c r="CS73" i="7"/>
  <c r="CT76" i="6"/>
  <c r="CT76" i="7"/>
  <c r="CS81" i="6"/>
  <c r="CS81" i="7"/>
  <c r="CT83" i="6"/>
  <c r="CT83" i="7"/>
  <c r="CS85" i="6"/>
  <c r="CS85" i="7"/>
  <c r="CS90" i="6"/>
  <c r="CS90" i="7"/>
  <c r="CT99" i="6"/>
  <c r="CT99" i="7"/>
  <c r="CS99" i="6"/>
  <c r="CS99" i="7"/>
  <c r="CG109" i="6"/>
  <c r="CS116" i="6"/>
  <c r="CS116" i="7"/>
  <c r="CT122" i="6"/>
  <c r="CT122" i="7"/>
  <c r="CT133" i="6"/>
  <c r="CT133" i="7"/>
  <c r="CS133" i="6"/>
  <c r="CS133" i="7"/>
  <c r="CT136" i="6"/>
  <c r="CT136" i="7"/>
  <c r="CG138" i="6"/>
  <c r="CD5" i="6"/>
  <c r="CC145" i="6"/>
  <c r="CC146" i="6"/>
  <c r="CR147" i="6"/>
  <c r="CT6" i="6"/>
  <c r="CT6" i="7"/>
  <c r="CS6" i="6"/>
  <c r="CS6" i="7"/>
  <c r="CG9" i="6"/>
  <c r="CT10" i="6"/>
  <c r="CT10" i="7"/>
  <c r="CS11" i="6"/>
  <c r="CG16" i="6"/>
  <c r="CG18" i="6"/>
  <c r="CG20" i="6"/>
  <c r="CG21" i="6"/>
  <c r="CT21" i="7"/>
  <c r="CG22" i="6"/>
  <c r="CG24" i="6"/>
  <c r="CT26" i="6"/>
  <c r="CS30" i="6"/>
  <c r="CT31" i="6"/>
  <c r="CT32" i="6"/>
  <c r="CT32" i="7"/>
  <c r="CS32" i="6"/>
  <c r="CS32" i="7"/>
  <c r="CS33" i="6"/>
  <c r="CT34" i="6"/>
  <c r="CT35" i="6"/>
  <c r="CT35" i="7"/>
  <c r="CS35" i="6"/>
  <c r="CS35" i="7"/>
  <c r="CS38" i="6"/>
  <c r="CS40" i="6"/>
  <c r="CT41" i="6"/>
  <c r="CT41" i="7"/>
  <c r="CT48" i="6"/>
  <c r="CT48" i="7"/>
  <c r="CS49" i="6"/>
  <c r="CT50" i="6"/>
  <c r="CT51" i="6"/>
  <c r="CT51" i="7"/>
  <c r="CS52" i="6"/>
  <c r="CT53" i="6"/>
  <c r="CT53" i="7"/>
  <c r="CS58" i="6"/>
  <c r="CS58" i="7"/>
  <c r="CL59" i="6"/>
  <c r="CQ59" i="6" s="1"/>
  <c r="CS65" i="6"/>
  <c r="CS65" i="7"/>
  <c r="CS66" i="6"/>
  <c r="CS67" i="6"/>
  <c r="CS67" i="7"/>
  <c r="CT75" i="6"/>
  <c r="CT75" i="7"/>
  <c r="CS75" i="6"/>
  <c r="CS75" i="7"/>
  <c r="CT77" i="6"/>
  <c r="CT77" i="7"/>
  <c r="CS77" i="6"/>
  <c r="CS77" i="7"/>
  <c r="CT82" i="6"/>
  <c r="CT82" i="7"/>
  <c r="CS82" i="6"/>
  <c r="CS82" i="7"/>
  <c r="CT84" i="6"/>
  <c r="CT84" i="7"/>
  <c r="CS84" i="6"/>
  <c r="CS84" i="7"/>
  <c r="CL88" i="6"/>
  <c r="CQ88" i="6" s="1"/>
  <c r="CN88" i="6" s="1"/>
  <c r="CT89" i="6"/>
  <c r="CT89" i="7"/>
  <c r="CS89" i="6"/>
  <c r="CS89" i="7"/>
  <c r="CT91" i="6"/>
  <c r="CT91" i="7"/>
  <c r="CS91" i="6"/>
  <c r="CS91" i="7"/>
  <c r="CT93" i="6"/>
  <c r="CT93" i="7"/>
  <c r="CS93" i="6"/>
  <c r="CS93" i="7"/>
  <c r="CT98" i="6"/>
  <c r="CT98" i="7"/>
  <c r="CS98" i="6"/>
  <c r="CS98" i="7"/>
  <c r="CS101" i="6"/>
  <c r="CS101" i="7"/>
  <c r="CT103" i="6"/>
  <c r="CT103" i="7"/>
  <c r="CS103" i="6"/>
  <c r="CS103" i="7"/>
  <c r="CT106" i="6"/>
  <c r="CT106" i="7"/>
  <c r="CS106" i="6"/>
  <c r="CS106" i="7"/>
  <c r="CL108" i="6"/>
  <c r="CQ108" i="6" s="1"/>
  <c r="CN108" i="6" s="1"/>
  <c r="CT118" i="6"/>
  <c r="CG120" i="6"/>
  <c r="CT121" i="6"/>
  <c r="CT121" i="7"/>
  <c r="CS121" i="6"/>
  <c r="CS121" i="7"/>
  <c r="CT124" i="6"/>
  <c r="CT124" i="7"/>
  <c r="CS124" i="6"/>
  <c r="CS124" i="7"/>
  <c r="CS128" i="6"/>
  <c r="CT129" i="6"/>
  <c r="CT129" i="7"/>
  <c r="CS129" i="6"/>
  <c r="CS129" i="7"/>
  <c r="CT132" i="6"/>
  <c r="CT132" i="7"/>
  <c r="CG134" i="6"/>
  <c r="CL136" i="6"/>
  <c r="CQ136" i="6" s="1"/>
  <c r="CN136" i="6" s="1"/>
  <c r="CS136" i="6"/>
  <c r="CT137" i="6"/>
  <c r="CT137" i="7"/>
  <c r="CS137" i="6"/>
  <c r="CS137" i="7"/>
  <c r="CT140" i="6"/>
  <c r="CT140" i="7"/>
  <c r="CG142" i="6"/>
  <c r="CL144" i="6"/>
  <c r="CQ144" i="6" s="1"/>
  <c r="CN144" i="6" s="1"/>
  <c r="CS144" i="6"/>
  <c r="CL5" i="6"/>
  <c r="CG5" i="10"/>
  <c r="CG146" i="10" s="1"/>
  <c r="CL5" i="10"/>
  <c r="N19" i="15"/>
  <c r="N15" i="15"/>
  <c r="N12" i="15"/>
  <c r="N10" i="15"/>
  <c r="N8" i="15"/>
  <c r="N20" i="15"/>
  <c r="N16" i="15"/>
  <c r="N13" i="15"/>
  <c r="N11" i="15"/>
  <c r="N9" i="15"/>
  <c r="N7" i="15"/>
  <c r="CO3" i="6"/>
  <c r="CO4" i="6" s="1"/>
  <c r="CJ4" i="6"/>
  <c r="CL18" i="6"/>
  <c r="CQ18" i="6" s="1"/>
  <c r="CN18" i="6" s="1"/>
  <c r="CG28" i="6"/>
  <c r="CG33" i="6"/>
  <c r="CL34" i="6"/>
  <c r="CQ34" i="6" s="1"/>
  <c r="CN34" i="6" s="1"/>
  <c r="CG37" i="6"/>
  <c r="CL38" i="6"/>
  <c r="CQ38" i="6" s="1"/>
  <c r="CN38" i="6" s="1"/>
  <c r="CG41" i="6"/>
  <c r="CL42" i="6"/>
  <c r="CQ42" i="6" s="1"/>
  <c r="CN42" i="6" s="1"/>
  <c r="CG45" i="6"/>
  <c r="CL46" i="6"/>
  <c r="CQ46" i="6" s="1"/>
  <c r="CN46" i="6" s="1"/>
  <c r="CG49" i="6"/>
  <c r="CP3" i="6"/>
  <c r="CP4" i="6" s="1"/>
  <c r="CK4" i="6"/>
  <c r="I15" i="15"/>
  <c r="I13" i="15"/>
  <c r="CT12" i="6"/>
  <c r="CT21" i="6"/>
  <c r="CL30" i="6"/>
  <c r="CQ30" i="6" s="1"/>
  <c r="CN30" i="6" s="1"/>
  <c r="CA4" i="6"/>
  <c r="I7" i="15" s="1"/>
  <c r="CL6" i="6"/>
  <c r="CN17" i="6"/>
  <c r="CP17" i="6"/>
  <c r="CL26" i="6"/>
  <c r="CQ26" i="6" s="1"/>
  <c r="CN26" i="6" s="1"/>
  <c r="CN3" i="6"/>
  <c r="CN4" i="6" s="1"/>
  <c r="CI4" i="6"/>
  <c r="CO12" i="6"/>
  <c r="CG13" i="6"/>
  <c r="CO16" i="6"/>
  <c r="CL22" i="6"/>
  <c r="CQ22" i="6" s="1"/>
  <c r="CN22" i="6" s="1"/>
  <c r="CG32" i="6"/>
  <c r="CT57" i="6"/>
  <c r="CL109" i="6"/>
  <c r="CQ109" i="6" s="1"/>
  <c r="CN109" i="6" s="1"/>
  <c r="CG127" i="6"/>
  <c r="CG131" i="6"/>
  <c r="CG135" i="6"/>
  <c r="CG139" i="6"/>
  <c r="CG143" i="6"/>
  <c r="CG15" i="6"/>
  <c r="CG19" i="6"/>
  <c r="CG23" i="6"/>
  <c r="CG27" i="6"/>
  <c r="CG31" i="6"/>
  <c r="CG35" i="6"/>
  <c r="CG39" i="6"/>
  <c r="CG43" i="6"/>
  <c r="CG47" i="6"/>
  <c r="CG51" i="6"/>
  <c r="CG55" i="6"/>
  <c r="CG59" i="6"/>
  <c r="CL60" i="6"/>
  <c r="CQ60" i="6" s="1"/>
  <c r="CN60" i="6" s="1"/>
  <c r="CG60" i="6"/>
  <c r="CG64" i="6"/>
  <c r="CG68" i="6"/>
  <c r="CG72" i="6"/>
  <c r="CL81" i="6"/>
  <c r="CQ81" i="6" s="1"/>
  <c r="CP81" i="6" s="1"/>
  <c r="CL89" i="6"/>
  <c r="CQ89" i="6" s="1"/>
  <c r="CO89" i="6" s="1"/>
  <c r="CL97" i="6"/>
  <c r="CQ97" i="6" s="1"/>
  <c r="CL100" i="6"/>
  <c r="CQ100" i="6" s="1"/>
  <c r="CN100" i="6" s="1"/>
  <c r="CG100" i="6"/>
  <c r="CL106" i="6"/>
  <c r="CQ106" i="6" s="1"/>
  <c r="CN106" i="6" s="1"/>
  <c r="CG112" i="6"/>
  <c r="CG117" i="6"/>
  <c r="CL131" i="6"/>
  <c r="CQ131" i="6" s="1"/>
  <c r="CN131" i="6" s="1"/>
  <c r="CL133" i="6"/>
  <c r="CQ133" i="6" s="1"/>
  <c r="CN133" i="6" s="1"/>
  <c r="CL135" i="6"/>
  <c r="CQ135" i="6" s="1"/>
  <c r="CN135" i="6" s="1"/>
  <c r="CL137" i="6"/>
  <c r="CQ137" i="6" s="1"/>
  <c r="CN137" i="6" s="1"/>
  <c r="CL139" i="6"/>
  <c r="CQ139" i="6" s="1"/>
  <c r="CN139" i="6" s="1"/>
  <c r="CL141" i="6"/>
  <c r="CQ141" i="6" s="1"/>
  <c r="CN141" i="6" s="1"/>
  <c r="CL143" i="6"/>
  <c r="CQ143" i="6" s="1"/>
  <c r="CN143" i="6" s="1"/>
  <c r="CL58" i="6"/>
  <c r="CQ58" i="6" s="1"/>
  <c r="CN58" i="6" s="1"/>
  <c r="CL77" i="6"/>
  <c r="CQ77" i="6" s="1"/>
  <c r="CN77" i="6" s="1"/>
  <c r="CL79" i="6"/>
  <c r="CQ79" i="6" s="1"/>
  <c r="CN79" i="6" s="1"/>
  <c r="CL85" i="6"/>
  <c r="CQ85" i="6" s="1"/>
  <c r="CN85" i="6" s="1"/>
  <c r="CL87" i="6"/>
  <c r="CQ87" i="6" s="1"/>
  <c r="CN87" i="6" s="1"/>
  <c r="CL93" i="6"/>
  <c r="CQ93" i="6" s="1"/>
  <c r="CN93" i="6" s="1"/>
  <c r="CL95" i="6"/>
  <c r="CQ95" i="6" s="1"/>
  <c r="CN95" i="6" s="1"/>
  <c r="CL105" i="6"/>
  <c r="CQ105" i="6" s="1"/>
  <c r="CP105" i="6" s="1"/>
  <c r="CG128" i="6"/>
  <c r="CG62" i="6"/>
  <c r="CG66" i="6"/>
  <c r="CG70" i="6"/>
  <c r="CL74" i="6"/>
  <c r="CQ74" i="6" s="1"/>
  <c r="CN74" i="6" s="1"/>
  <c r="CL101" i="6"/>
  <c r="CQ101" i="6" s="1"/>
  <c r="CN101" i="6" s="1"/>
  <c r="CG101" i="6"/>
  <c r="CG104" i="6"/>
  <c r="CG116" i="6"/>
  <c r="CG125" i="6"/>
  <c r="CL88" i="10"/>
  <c r="CQ88" i="10" s="1"/>
  <c r="CN88" i="10" s="1"/>
  <c r="CG129" i="10"/>
  <c r="CL29" i="10"/>
  <c r="CQ29" i="10" s="1"/>
  <c r="CN29" i="10" s="1"/>
  <c r="CG57" i="10"/>
  <c r="CL59" i="10"/>
  <c r="CQ59" i="10" s="1"/>
  <c r="CN59" i="10" s="1"/>
  <c r="CG85" i="10"/>
  <c r="CL110" i="10"/>
  <c r="CQ110" i="10" s="1"/>
  <c r="CN110" i="10" s="1"/>
  <c r="CG144" i="10"/>
  <c r="CL8" i="10"/>
  <c r="CQ8" i="10" s="1"/>
  <c r="CN8" i="10" s="1"/>
  <c r="CG32" i="10"/>
  <c r="CG68" i="10"/>
  <c r="CG105" i="10"/>
  <c r="CG109" i="10"/>
  <c r="CG133" i="10"/>
  <c r="CG137" i="10"/>
  <c r="CG141" i="10"/>
  <c r="CG7" i="10"/>
  <c r="CG8" i="10"/>
  <c r="CL51" i="10"/>
  <c r="CQ51" i="10" s="1"/>
  <c r="CN51" i="10" s="1"/>
  <c r="CG52" i="10"/>
  <c r="CL81" i="10"/>
  <c r="CQ81" i="10" s="1"/>
  <c r="CN81" i="10" s="1"/>
  <c r="CG97" i="10"/>
  <c r="CG37" i="10"/>
  <c r="CL56" i="10"/>
  <c r="CQ56" i="10" s="1"/>
  <c r="CN56" i="10" s="1"/>
  <c r="CL64" i="10"/>
  <c r="CQ64" i="10" s="1"/>
  <c r="CN64" i="10" s="1"/>
  <c r="CL67" i="10"/>
  <c r="CQ67" i="10" s="1"/>
  <c r="CN67" i="10" s="1"/>
  <c r="CG77" i="10"/>
  <c r="CG89" i="10"/>
  <c r="CG128" i="10"/>
  <c r="CG140" i="10"/>
  <c r="M26" i="15"/>
  <c r="CG29" i="10"/>
  <c r="CL30" i="10"/>
  <c r="CQ30" i="10" s="1"/>
  <c r="CN30" i="10" s="1"/>
  <c r="CL34" i="10"/>
  <c r="CQ34" i="10" s="1"/>
  <c r="CN34" i="10" s="1"/>
  <c r="CL40" i="10"/>
  <c r="CQ40" i="10" s="1"/>
  <c r="CN40" i="10" s="1"/>
  <c r="CL42" i="10"/>
  <c r="CQ42" i="10" s="1"/>
  <c r="CN42" i="10" s="1"/>
  <c r="CL47" i="10"/>
  <c r="CQ47" i="10" s="1"/>
  <c r="CN47" i="10" s="1"/>
  <c r="CG49" i="10"/>
  <c r="CL57" i="10"/>
  <c r="CQ57" i="10" s="1"/>
  <c r="CN57" i="10" s="1"/>
  <c r="CG82" i="10"/>
  <c r="CG127" i="10"/>
  <c r="CG131" i="10"/>
  <c r="CG135" i="10"/>
  <c r="CG139" i="10"/>
  <c r="CG143" i="10"/>
  <c r="CG6" i="10"/>
  <c r="CG36" i="10"/>
  <c r="CL45" i="10"/>
  <c r="CQ45" i="10" s="1"/>
  <c r="CN45" i="10" s="1"/>
  <c r="CL60" i="10"/>
  <c r="CQ60" i="10" s="1"/>
  <c r="CN60" i="10" s="1"/>
  <c r="CL70" i="10"/>
  <c r="CQ70" i="10" s="1"/>
  <c r="CN70" i="10" s="1"/>
  <c r="CL74" i="10"/>
  <c r="CQ74" i="10" s="1"/>
  <c r="CN74" i="10" s="1"/>
  <c r="CG78" i="10"/>
  <c r="CG101" i="10"/>
  <c r="CL126" i="10"/>
  <c r="CQ126" i="10" s="1"/>
  <c r="CN126" i="10" s="1"/>
  <c r="CG132" i="10"/>
  <c r="CG136" i="10"/>
  <c r="CG41" i="10"/>
  <c r="CG44" i="10"/>
  <c r="CG60" i="10"/>
  <c r="CG61" i="10"/>
  <c r="CG130" i="10"/>
  <c r="CG134" i="10"/>
  <c r="CG138" i="10"/>
  <c r="CL6" i="10"/>
  <c r="CL27" i="10"/>
  <c r="CQ27" i="10" s="1"/>
  <c r="CN27" i="10" s="1"/>
  <c r="CL31" i="10"/>
  <c r="CQ31" i="10" s="1"/>
  <c r="CN31" i="10" s="1"/>
  <c r="CL39" i="10"/>
  <c r="CQ39" i="10" s="1"/>
  <c r="CN39" i="10" s="1"/>
  <c r="CL46" i="10"/>
  <c r="CQ46" i="10" s="1"/>
  <c r="CN46" i="10" s="1"/>
  <c r="CL53" i="10"/>
  <c r="CQ53" i="10" s="1"/>
  <c r="CN53" i="10" s="1"/>
  <c r="CL63" i="10"/>
  <c r="CQ63" i="10" s="1"/>
  <c r="CN63" i="10" s="1"/>
  <c r="CL65" i="10"/>
  <c r="CQ65" i="10" s="1"/>
  <c r="CP65" i="10" s="1"/>
  <c r="CL84" i="10"/>
  <c r="CQ84" i="10" s="1"/>
  <c r="CN84" i="10" s="1"/>
  <c r="CL98" i="10"/>
  <c r="CQ98" i="10" s="1"/>
  <c r="CN98" i="10" s="1"/>
  <c r="CL104" i="10"/>
  <c r="CQ104" i="10" s="1"/>
  <c r="CN104" i="10" s="1"/>
  <c r="CL106" i="10"/>
  <c r="CQ106" i="10" s="1"/>
  <c r="CN106" i="10" s="1"/>
  <c r="CL113" i="10"/>
  <c r="CQ113" i="10" s="1"/>
  <c r="CN113" i="10" s="1"/>
  <c r="CL117" i="10"/>
  <c r="CQ117" i="10" s="1"/>
  <c r="CN117" i="10" s="1"/>
  <c r="CL121" i="10"/>
  <c r="CQ121" i="10" s="1"/>
  <c r="CN121" i="10" s="1"/>
  <c r="CL125" i="10"/>
  <c r="CQ125" i="10" s="1"/>
  <c r="CN125" i="10" s="1"/>
  <c r="CL7" i="10"/>
  <c r="CQ7" i="10" s="1"/>
  <c r="CN7" i="10" s="1"/>
  <c r="CL35" i="10"/>
  <c r="CQ35" i="10" s="1"/>
  <c r="CN35" i="10" s="1"/>
  <c r="CL38" i="10"/>
  <c r="CQ38" i="10" s="1"/>
  <c r="CN38" i="10" s="1"/>
  <c r="CL62" i="10"/>
  <c r="CQ62" i="10" s="1"/>
  <c r="CN62" i="10" s="1"/>
  <c r="CL72" i="10"/>
  <c r="CQ72" i="10" s="1"/>
  <c r="CN72" i="10" s="1"/>
  <c r="CL94" i="10"/>
  <c r="CQ94" i="10" s="1"/>
  <c r="CN94" i="10" s="1"/>
  <c r="CL112" i="10"/>
  <c r="CQ112" i="10" s="1"/>
  <c r="CN112" i="10" s="1"/>
  <c r="CL116" i="10"/>
  <c r="CQ116" i="10" s="1"/>
  <c r="CN116" i="10" s="1"/>
  <c r="CL120" i="10"/>
  <c r="CQ120" i="10" s="1"/>
  <c r="CN120" i="10" s="1"/>
  <c r="CP60" i="10"/>
  <c r="CA4" i="10"/>
  <c r="M7" i="15" s="1"/>
  <c r="CL9" i="10"/>
  <c r="CQ9" i="10" s="1"/>
  <c r="CN9" i="10" s="1"/>
  <c r="CL11" i="10"/>
  <c r="CQ11" i="10" s="1"/>
  <c r="CN11" i="10" s="1"/>
  <c r="CL13" i="10"/>
  <c r="CQ13" i="10" s="1"/>
  <c r="CN13" i="10" s="1"/>
  <c r="CL16" i="10"/>
  <c r="CQ16" i="10" s="1"/>
  <c r="CN16" i="10" s="1"/>
  <c r="CL18" i="10"/>
  <c r="CQ18" i="10" s="1"/>
  <c r="CN18" i="10" s="1"/>
  <c r="CL19" i="10"/>
  <c r="CQ19" i="10" s="1"/>
  <c r="CN19" i="10" s="1"/>
  <c r="CL20" i="10"/>
  <c r="CQ20" i="10" s="1"/>
  <c r="CN20" i="10" s="1"/>
  <c r="CL21" i="10"/>
  <c r="CQ21" i="10" s="1"/>
  <c r="CN21" i="10" s="1"/>
  <c r="CL25" i="10"/>
  <c r="CQ25" i="10" s="1"/>
  <c r="CN25" i="10" s="1"/>
  <c r="CL26" i="10"/>
  <c r="CQ26" i="10" s="1"/>
  <c r="CN26" i="10" s="1"/>
  <c r="CL28" i="10"/>
  <c r="CQ28" i="10" s="1"/>
  <c r="CO28" i="10" s="1"/>
  <c r="CL33" i="10"/>
  <c r="CQ33" i="10" s="1"/>
  <c r="CN33" i="10" s="1"/>
  <c r="CO3" i="10"/>
  <c r="CO4" i="10" s="1"/>
  <c r="CJ4" i="10"/>
  <c r="CL37" i="10"/>
  <c r="CQ37" i="10" s="1"/>
  <c r="CN37" i="10" s="1"/>
  <c r="CL48" i="10"/>
  <c r="CQ48" i="10" s="1"/>
  <c r="CN48" i="10" s="1"/>
  <c r="CG53" i="10"/>
  <c r="CG94" i="10"/>
  <c r="CG110" i="10"/>
  <c r="CN3" i="10"/>
  <c r="CN4" i="10" s="1"/>
  <c r="CI4" i="10"/>
  <c r="CL10" i="10"/>
  <c r="CQ10" i="10" s="1"/>
  <c r="CN10" i="10" s="1"/>
  <c r="CL12" i="10"/>
  <c r="CQ12" i="10" s="1"/>
  <c r="CN12" i="10" s="1"/>
  <c r="CL14" i="10"/>
  <c r="CQ14" i="10" s="1"/>
  <c r="CN14" i="10" s="1"/>
  <c r="CL15" i="10"/>
  <c r="CQ15" i="10" s="1"/>
  <c r="CN15" i="10" s="1"/>
  <c r="CL17" i="10"/>
  <c r="CQ17" i="10" s="1"/>
  <c r="CN17" i="10" s="1"/>
  <c r="M16" i="15"/>
  <c r="CL22" i="10"/>
  <c r="CQ22" i="10" s="1"/>
  <c r="CN22" i="10" s="1"/>
  <c r="CL23" i="10"/>
  <c r="CQ23" i="10" s="1"/>
  <c r="CN23" i="10" s="1"/>
  <c r="CL24" i="10"/>
  <c r="CQ24" i="10" s="1"/>
  <c r="CN24" i="10" s="1"/>
  <c r="M13" i="15"/>
  <c r="M8" i="15"/>
  <c r="M10" i="15"/>
  <c r="M15" i="15"/>
  <c r="M20" i="15"/>
  <c r="M11" i="15"/>
  <c r="M19" i="15"/>
  <c r="M9" i="15"/>
  <c r="CG9" i="10"/>
  <c r="CG10" i="10"/>
  <c r="CG11" i="10"/>
  <c r="CG12" i="10"/>
  <c r="CG13" i="10"/>
  <c r="CG14" i="10"/>
  <c r="CG15" i="10"/>
  <c r="CG16" i="10"/>
  <c r="CG17" i="10"/>
  <c r="CG18" i="10"/>
  <c r="CG19" i="10"/>
  <c r="CG20" i="10"/>
  <c r="CG21" i="10"/>
  <c r="CG22" i="10"/>
  <c r="CG23" i="10"/>
  <c r="CG24" i="10"/>
  <c r="CG25" i="10"/>
  <c r="CL32" i="10"/>
  <c r="CQ32" i="10" s="1"/>
  <c r="CN32" i="10" s="1"/>
  <c r="CG48" i="10"/>
  <c r="CL50" i="10"/>
  <c r="CQ50" i="10" s="1"/>
  <c r="CN50" i="10" s="1"/>
  <c r="CL52" i="10"/>
  <c r="CQ52" i="10" s="1"/>
  <c r="CO52" i="10" s="1"/>
  <c r="CL54" i="10"/>
  <c r="CQ54" i="10" s="1"/>
  <c r="CN54" i="10" s="1"/>
  <c r="CL55" i="10"/>
  <c r="CQ55" i="10" s="1"/>
  <c r="CN55" i="10" s="1"/>
  <c r="CG69" i="10"/>
  <c r="CG70" i="10"/>
  <c r="CL86" i="10"/>
  <c r="CQ86" i="10" s="1"/>
  <c r="CN86" i="10" s="1"/>
  <c r="CG90" i="10"/>
  <c r="CL96" i="10"/>
  <c r="CQ96" i="10" s="1"/>
  <c r="CN96" i="10" s="1"/>
  <c r="CG106" i="10"/>
  <c r="CL124" i="10"/>
  <c r="CQ124" i="10" s="1"/>
  <c r="CN124" i="10" s="1"/>
  <c r="CG40" i="10"/>
  <c r="CG65" i="10"/>
  <c r="CL68" i="10"/>
  <c r="CQ68" i="10" s="1"/>
  <c r="CN68" i="10" s="1"/>
  <c r="CL76" i="10"/>
  <c r="CQ76" i="10" s="1"/>
  <c r="CN76" i="10" s="1"/>
  <c r="CL78" i="10"/>
  <c r="CQ78" i="10" s="1"/>
  <c r="CN78" i="10" s="1"/>
  <c r="CG81" i="10"/>
  <c r="CL82" i="10"/>
  <c r="CQ82" i="10" s="1"/>
  <c r="CN82" i="10" s="1"/>
  <c r="CG86" i="10"/>
  <c r="CL92" i="10"/>
  <c r="CQ92" i="10" s="1"/>
  <c r="CN92" i="10" s="1"/>
  <c r="CG102" i="10"/>
  <c r="CL108" i="10"/>
  <c r="CQ108" i="10" s="1"/>
  <c r="CN108" i="10" s="1"/>
  <c r="CL111" i="10"/>
  <c r="CQ111" i="10" s="1"/>
  <c r="CN111" i="10" s="1"/>
  <c r="CL115" i="10"/>
  <c r="CQ115" i="10" s="1"/>
  <c r="CN115" i="10" s="1"/>
  <c r="CL119" i="10"/>
  <c r="CQ119" i="10" s="1"/>
  <c r="CN119" i="10" s="1"/>
  <c r="CL123" i="10"/>
  <c r="CQ123" i="10" s="1"/>
  <c r="CN123" i="10" s="1"/>
  <c r="CL66" i="10"/>
  <c r="CQ66" i="10" s="1"/>
  <c r="CN66" i="10" s="1"/>
  <c r="CG98" i="10"/>
  <c r="CG111" i="10"/>
  <c r="CK4" i="10"/>
  <c r="CL36" i="10"/>
  <c r="CQ36" i="10" s="1"/>
  <c r="CO36" i="10" s="1"/>
  <c r="CL41" i="10"/>
  <c r="CQ41" i="10" s="1"/>
  <c r="CN41" i="10" s="1"/>
  <c r="CL44" i="10"/>
  <c r="CQ44" i="10" s="1"/>
  <c r="CL49" i="10"/>
  <c r="CQ49" i="10" s="1"/>
  <c r="CN49" i="10" s="1"/>
  <c r="CL61" i="10"/>
  <c r="CQ61" i="10" s="1"/>
  <c r="CN61" i="10" s="1"/>
  <c r="CL83" i="10"/>
  <c r="CQ83" i="10" s="1"/>
  <c r="CN83" i="10" s="1"/>
  <c r="CL85" i="10"/>
  <c r="CQ85" i="10" s="1"/>
  <c r="CN85" i="10" s="1"/>
  <c r="CL87" i="10"/>
  <c r="CQ87" i="10" s="1"/>
  <c r="CN87" i="10" s="1"/>
  <c r="CL89" i="10"/>
  <c r="CQ89" i="10" s="1"/>
  <c r="CN89" i="10" s="1"/>
  <c r="CL91" i="10"/>
  <c r="CQ91" i="10" s="1"/>
  <c r="CN91" i="10" s="1"/>
  <c r="CL93" i="10"/>
  <c r="CQ93" i="10" s="1"/>
  <c r="CN93" i="10" s="1"/>
  <c r="CL95" i="10"/>
  <c r="CQ95" i="10" s="1"/>
  <c r="CN95" i="10" s="1"/>
  <c r="CL97" i="10"/>
  <c r="CQ97" i="10" s="1"/>
  <c r="CN97" i="10" s="1"/>
  <c r="CL99" i="10"/>
  <c r="CQ99" i="10" s="1"/>
  <c r="CN99" i="10" s="1"/>
  <c r="CL101" i="10"/>
  <c r="CQ101" i="10" s="1"/>
  <c r="CN101" i="10" s="1"/>
  <c r="CL103" i="10"/>
  <c r="CQ103" i="10" s="1"/>
  <c r="CN103" i="10" s="1"/>
  <c r="CL105" i="10"/>
  <c r="CQ105" i="10" s="1"/>
  <c r="CN105" i="10" s="1"/>
  <c r="CL107" i="10"/>
  <c r="CQ107" i="10" s="1"/>
  <c r="CN107" i="10" s="1"/>
  <c r="CL109" i="10"/>
  <c r="CQ109" i="10" s="1"/>
  <c r="CN109" i="10" s="1"/>
  <c r="CL114" i="10"/>
  <c r="CQ114" i="10" s="1"/>
  <c r="CN114" i="10" s="1"/>
  <c r="CL118" i="10"/>
  <c r="CQ118" i="10" s="1"/>
  <c r="CN118" i="10" s="1"/>
  <c r="CL122" i="10"/>
  <c r="CQ122" i="10" s="1"/>
  <c r="CN122" i="10" s="1"/>
  <c r="CG142" i="10"/>
  <c r="CL43" i="10"/>
  <c r="CQ43" i="10" s="1"/>
  <c r="CN43" i="10" s="1"/>
  <c r="CL69" i="10"/>
  <c r="CQ69" i="10" s="1"/>
  <c r="CN69" i="10" s="1"/>
  <c r="CL73" i="10"/>
  <c r="CQ73" i="10" s="1"/>
  <c r="CN73" i="10" s="1"/>
  <c r="CL77" i="10"/>
  <c r="CQ77" i="10" s="1"/>
  <c r="CN77" i="10" s="1"/>
  <c r="CO113" i="6"/>
  <c r="CN113" i="6"/>
  <c r="CP113" i="6"/>
  <c r="CO44" i="6"/>
  <c r="CP59" i="6"/>
  <c r="CN59" i="6"/>
  <c r="CO59" i="6"/>
  <c r="CO121" i="6"/>
  <c r="CN121" i="6"/>
  <c r="CP13" i="11"/>
  <c r="CO13" i="11"/>
  <c r="CP17" i="11"/>
  <c r="CO17" i="11"/>
  <c r="CO25" i="11"/>
  <c r="CP33" i="11"/>
  <c r="CO33" i="11"/>
  <c r="CO41" i="11"/>
  <c r="CP11" i="11"/>
  <c r="CO11" i="11"/>
  <c r="CP15" i="11"/>
  <c r="CO15" i="11"/>
  <c r="CP19" i="11"/>
  <c r="CO19" i="11"/>
  <c r="CP27" i="11"/>
  <c r="CO27" i="11"/>
  <c r="CP35" i="11"/>
  <c r="CO35" i="11"/>
  <c r="CO43" i="11"/>
  <c r="CP50" i="11"/>
  <c r="CO50" i="11"/>
  <c r="CP96" i="11"/>
  <c r="CO100" i="11"/>
  <c r="CP100" i="11"/>
  <c r="CM145" i="11"/>
  <c r="CM147" i="11"/>
  <c r="N29" i="15" s="1"/>
  <c r="CP88" i="11"/>
  <c r="CO92" i="11"/>
  <c r="CO126" i="11"/>
  <c r="CP126" i="11"/>
  <c r="CP14" i="11"/>
  <c r="CO14" i="11"/>
  <c r="CL23" i="11"/>
  <c r="CQ23" i="11" s="1"/>
  <c r="CN23" i="11" s="1"/>
  <c r="CL31" i="11"/>
  <c r="CQ31" i="11" s="1"/>
  <c r="CN31" i="11" s="1"/>
  <c r="CL39" i="11"/>
  <c r="CQ39" i="11" s="1"/>
  <c r="CN39" i="11" s="1"/>
  <c r="CP54" i="11"/>
  <c r="CO54" i="11"/>
  <c r="CO84" i="11"/>
  <c r="CP84" i="11"/>
  <c r="CO134" i="11"/>
  <c r="CP134" i="11"/>
  <c r="CO142" i="11"/>
  <c r="CP142" i="11"/>
  <c r="CD145" i="11"/>
  <c r="CL9" i="11"/>
  <c r="CQ9" i="11" s="1"/>
  <c r="CN9" i="11" s="1"/>
  <c r="CL21" i="11"/>
  <c r="CQ21" i="11" s="1"/>
  <c r="CN21" i="11" s="1"/>
  <c r="CL29" i="11"/>
  <c r="CQ29" i="11" s="1"/>
  <c r="CN29" i="11" s="1"/>
  <c r="CL37" i="11"/>
  <c r="CQ37" i="11" s="1"/>
  <c r="CN37" i="11" s="1"/>
  <c r="CL45" i="11"/>
  <c r="CQ45" i="11" s="1"/>
  <c r="CN45" i="11" s="1"/>
  <c r="CP52" i="11"/>
  <c r="CO52" i="11"/>
  <c r="CP62" i="11"/>
  <c r="CO62" i="11"/>
  <c r="CP72" i="11"/>
  <c r="CP76" i="11"/>
  <c r="CP104" i="11"/>
  <c r="CO108" i="11"/>
  <c r="CP108" i="11"/>
  <c r="CL47" i="11"/>
  <c r="CQ47" i="11" s="1"/>
  <c r="CN47" i="11" s="1"/>
  <c r="CP58" i="11"/>
  <c r="CO58" i="11"/>
  <c r="CP66" i="11"/>
  <c r="CO81" i="11"/>
  <c r="CO82" i="11"/>
  <c r="CP83" i="11"/>
  <c r="CP98" i="11"/>
  <c r="CO98" i="11"/>
  <c r="CP99" i="11"/>
  <c r="CO99" i="11"/>
  <c r="CP115" i="11"/>
  <c r="CO115" i="11"/>
  <c r="CO120" i="11"/>
  <c r="CP120" i="11"/>
  <c r="CO133" i="11"/>
  <c r="CO138" i="11"/>
  <c r="CP140" i="11"/>
  <c r="CL8" i="11"/>
  <c r="CQ8" i="11" s="1"/>
  <c r="CN8" i="11" s="1"/>
  <c r="CL20" i="11"/>
  <c r="CQ20" i="11" s="1"/>
  <c r="CN20" i="11" s="1"/>
  <c r="CL24" i="11"/>
  <c r="CQ24" i="11" s="1"/>
  <c r="CN24" i="11" s="1"/>
  <c r="CL28" i="11"/>
  <c r="CQ28" i="11" s="1"/>
  <c r="CN28" i="11" s="1"/>
  <c r="CL32" i="11"/>
  <c r="CQ32" i="11" s="1"/>
  <c r="CN32" i="11" s="1"/>
  <c r="CL36" i="11"/>
  <c r="CQ36" i="11" s="1"/>
  <c r="CN36" i="11" s="1"/>
  <c r="CL40" i="11"/>
  <c r="CQ40" i="11" s="1"/>
  <c r="CN40" i="11" s="1"/>
  <c r="CL44" i="11"/>
  <c r="CQ44" i="11" s="1"/>
  <c r="CN44" i="11" s="1"/>
  <c r="CL48" i="11"/>
  <c r="CQ48" i="11" s="1"/>
  <c r="CN48" i="11" s="1"/>
  <c r="CL55" i="11"/>
  <c r="CQ55" i="11" s="1"/>
  <c r="CN55" i="11" s="1"/>
  <c r="CL63" i="11"/>
  <c r="CQ63" i="11" s="1"/>
  <c r="CN63" i="11" s="1"/>
  <c r="CP71" i="11"/>
  <c r="CO71" i="11"/>
  <c r="CP81" i="11"/>
  <c r="CP86" i="11"/>
  <c r="CP87" i="11"/>
  <c r="CP97" i="11"/>
  <c r="CO101" i="11"/>
  <c r="CP102" i="11"/>
  <c r="CP103" i="11"/>
  <c r="CO103" i="11"/>
  <c r="CP114" i="11"/>
  <c r="CO114" i="11"/>
  <c r="CP119" i="11"/>
  <c r="CO119" i="11"/>
  <c r="CO125" i="11"/>
  <c r="CP125" i="11"/>
  <c r="CO130" i="11"/>
  <c r="CO132" i="11"/>
  <c r="CP132" i="11"/>
  <c r="CP138" i="11"/>
  <c r="CO144" i="11"/>
  <c r="CP144" i="11"/>
  <c r="CO70" i="11"/>
  <c r="CO73" i="11"/>
  <c r="CP74" i="11"/>
  <c r="CP75" i="11"/>
  <c r="CO75" i="11"/>
  <c r="CO89" i="11"/>
  <c r="CO90" i="11"/>
  <c r="CP91" i="11"/>
  <c r="CO91" i="11"/>
  <c r="CO105" i="11"/>
  <c r="CP106" i="11"/>
  <c r="CO106" i="11"/>
  <c r="CP107" i="11"/>
  <c r="CO107" i="11"/>
  <c r="CO112" i="11"/>
  <c r="CO113" i="11"/>
  <c r="CP113" i="11"/>
  <c r="CP118" i="11"/>
  <c r="CO118" i="11"/>
  <c r="CO122" i="11"/>
  <c r="CO124" i="11"/>
  <c r="CP124" i="11"/>
  <c r="CO136" i="11"/>
  <c r="CP136" i="11"/>
  <c r="CC145" i="11"/>
  <c r="CL6" i="11"/>
  <c r="CQ6" i="11" s="1"/>
  <c r="CN6" i="11" s="1"/>
  <c r="CL10" i="11"/>
  <c r="CP12" i="11"/>
  <c r="CO12" i="11"/>
  <c r="CP16" i="11"/>
  <c r="CO16" i="11"/>
  <c r="CL18" i="11"/>
  <c r="CQ18" i="11" s="1"/>
  <c r="CN18" i="11" s="1"/>
  <c r="CL22" i="11"/>
  <c r="CQ22" i="11" s="1"/>
  <c r="CN22" i="11" s="1"/>
  <c r="CL26" i="11"/>
  <c r="CQ26" i="11" s="1"/>
  <c r="CN26" i="11" s="1"/>
  <c r="CL30" i="11"/>
  <c r="CQ30" i="11" s="1"/>
  <c r="CN30" i="11" s="1"/>
  <c r="CL34" i="11"/>
  <c r="CQ34" i="11" s="1"/>
  <c r="CN34" i="11" s="1"/>
  <c r="CL38" i="11"/>
  <c r="CQ38" i="11" s="1"/>
  <c r="CN38" i="11" s="1"/>
  <c r="CL42" i="11"/>
  <c r="CQ42" i="11" s="1"/>
  <c r="CN42" i="11" s="1"/>
  <c r="CL46" i="11"/>
  <c r="CQ46" i="11" s="1"/>
  <c r="CN46" i="11" s="1"/>
  <c r="CL59" i="11"/>
  <c r="CQ59" i="11" s="1"/>
  <c r="CN59" i="11" s="1"/>
  <c r="CL67" i="11"/>
  <c r="CQ67" i="11" s="1"/>
  <c r="CN67" i="11" s="1"/>
  <c r="CP73" i="11"/>
  <c r="CO77" i="11"/>
  <c r="CP78" i="11"/>
  <c r="CO78" i="11"/>
  <c r="CP79" i="11"/>
  <c r="CP89" i="11"/>
  <c r="CO93" i="11"/>
  <c r="CP94" i="11"/>
  <c r="CO94" i="11"/>
  <c r="CP95" i="11"/>
  <c r="CP105" i="11"/>
  <c r="CP110" i="11"/>
  <c r="CP111" i="11"/>
  <c r="CO111" i="11"/>
  <c r="CP112" i="11"/>
  <c r="CO116" i="11"/>
  <c r="CO117" i="11"/>
  <c r="CP117" i="11"/>
  <c r="CP122" i="11"/>
  <c r="CO128" i="11"/>
  <c r="CP128" i="11"/>
  <c r="CO141" i="11"/>
  <c r="CG146" i="11"/>
  <c r="CL49" i="11"/>
  <c r="CQ49" i="11" s="1"/>
  <c r="CN49" i="11" s="1"/>
  <c r="CL51" i="11"/>
  <c r="CQ51" i="11" s="1"/>
  <c r="CN51" i="11" s="1"/>
  <c r="CL53" i="11"/>
  <c r="CQ53" i="11" s="1"/>
  <c r="CN53" i="11" s="1"/>
  <c r="CL56" i="11"/>
  <c r="CQ56" i="11" s="1"/>
  <c r="CN56" i="11" s="1"/>
  <c r="CL60" i="11"/>
  <c r="CQ60" i="11" s="1"/>
  <c r="CN60" i="11" s="1"/>
  <c r="CL64" i="11"/>
  <c r="CQ64" i="11" s="1"/>
  <c r="CN64" i="11" s="1"/>
  <c r="CL68" i="11"/>
  <c r="CQ68" i="11" s="1"/>
  <c r="CN68" i="11" s="1"/>
  <c r="CO121" i="11"/>
  <c r="CP121" i="11"/>
  <c r="CO129" i="11"/>
  <c r="CP129" i="11"/>
  <c r="CL137" i="11"/>
  <c r="CQ137" i="11" s="1"/>
  <c r="CN137" i="11" s="1"/>
  <c r="CO127" i="11"/>
  <c r="CP127" i="11"/>
  <c r="CO135" i="11"/>
  <c r="CO143" i="11"/>
  <c r="CB145" i="11"/>
  <c r="CB146" i="11"/>
  <c r="CH145" i="11"/>
  <c r="CL5" i="11"/>
  <c r="CL57" i="11"/>
  <c r="CQ57" i="11" s="1"/>
  <c r="CN57" i="11" s="1"/>
  <c r="CL61" i="11"/>
  <c r="CQ61" i="11" s="1"/>
  <c r="CN61" i="11" s="1"/>
  <c r="CL65" i="11"/>
  <c r="CQ65" i="11" s="1"/>
  <c r="CN65" i="11" s="1"/>
  <c r="CL69" i="11"/>
  <c r="CQ69" i="11" s="1"/>
  <c r="CN69" i="11" s="1"/>
  <c r="CO123" i="11"/>
  <c r="CP123" i="11"/>
  <c r="CL131" i="11"/>
  <c r="CQ131" i="11" s="1"/>
  <c r="CN131" i="11" s="1"/>
  <c r="CL139" i="11"/>
  <c r="CQ139" i="11" s="1"/>
  <c r="CN139" i="11" s="1"/>
  <c r="CK145" i="11"/>
  <c r="CO10" i="10"/>
  <c r="CO46" i="10"/>
  <c r="CO29" i="10"/>
  <c r="CO45" i="10"/>
  <c r="CP14" i="10"/>
  <c r="CG27" i="10"/>
  <c r="CG30" i="10"/>
  <c r="CG35" i="10"/>
  <c r="CG38" i="10"/>
  <c r="CG43" i="10"/>
  <c r="CG46" i="10"/>
  <c r="CG51" i="10"/>
  <c r="CG54" i="10"/>
  <c r="CG59" i="10"/>
  <c r="CG62" i="10"/>
  <c r="CP68" i="10"/>
  <c r="M12" i="15"/>
  <c r="CO68" i="10"/>
  <c r="CP72" i="10"/>
  <c r="CG73" i="10"/>
  <c r="CG26" i="10"/>
  <c r="CG31" i="10"/>
  <c r="CG34" i="10"/>
  <c r="CO34" i="10"/>
  <c r="CG39" i="10"/>
  <c r="CG42" i="10"/>
  <c r="CG47" i="10"/>
  <c r="CG50" i="10"/>
  <c r="CG55" i="10"/>
  <c r="CG58" i="10"/>
  <c r="CP58" i="10"/>
  <c r="CO58" i="10"/>
  <c r="CG63" i="10"/>
  <c r="CG67" i="10"/>
  <c r="CP71" i="10"/>
  <c r="CO71" i="10"/>
  <c r="CG72" i="10"/>
  <c r="CG83" i="10"/>
  <c r="CG87" i="10"/>
  <c r="CG91" i="10"/>
  <c r="CG95" i="10"/>
  <c r="CG99" i="10"/>
  <c r="CG103" i="10"/>
  <c r="CG107" i="10"/>
  <c r="CG71" i="10"/>
  <c r="CO82" i="10"/>
  <c r="CP98" i="10"/>
  <c r="CG75" i="10"/>
  <c r="CP79" i="10"/>
  <c r="CO79" i="10"/>
  <c r="CG112" i="10"/>
  <c r="CO120" i="10"/>
  <c r="CG74" i="10"/>
  <c r="CP113" i="10"/>
  <c r="CG123" i="10"/>
  <c r="CG66" i="10"/>
  <c r="CG79" i="10"/>
  <c r="CO81" i="10"/>
  <c r="CO84" i="10"/>
  <c r="CO100" i="10"/>
  <c r="CP104" i="10"/>
  <c r="CO115" i="10"/>
  <c r="CO119" i="10"/>
  <c r="CG76" i="10"/>
  <c r="CG80" i="10"/>
  <c r="CG84" i="10"/>
  <c r="CG88" i="10"/>
  <c r="CG92" i="10"/>
  <c r="CG96" i="10"/>
  <c r="CG100" i="10"/>
  <c r="CG104" i="10"/>
  <c r="CG108" i="10"/>
  <c r="CG124" i="10"/>
  <c r="CG125" i="10"/>
  <c r="CG113" i="10"/>
  <c r="CG114" i="10"/>
  <c r="CG115" i="10"/>
  <c r="CG116" i="10"/>
  <c r="CG117" i="10"/>
  <c r="CG118" i="10"/>
  <c r="CG119" i="10"/>
  <c r="CG120" i="10"/>
  <c r="CG121" i="10"/>
  <c r="CG122" i="10"/>
  <c r="CG126" i="10"/>
  <c r="CL127" i="10"/>
  <c r="CQ127" i="10" s="1"/>
  <c r="CN127" i="10" s="1"/>
  <c r="CL128" i="10"/>
  <c r="CQ128" i="10" s="1"/>
  <c r="CN128" i="10" s="1"/>
  <c r="CL129" i="10"/>
  <c r="CQ129" i="10" s="1"/>
  <c r="CN129" i="10" s="1"/>
  <c r="CL130" i="10"/>
  <c r="CQ130" i="10" s="1"/>
  <c r="CN130" i="10" s="1"/>
  <c r="CL131" i="10"/>
  <c r="CQ131" i="10" s="1"/>
  <c r="CN131" i="10" s="1"/>
  <c r="CL132" i="10"/>
  <c r="CQ132" i="10" s="1"/>
  <c r="CN132" i="10" s="1"/>
  <c r="CL133" i="10"/>
  <c r="CQ133" i="10" s="1"/>
  <c r="CN133" i="10" s="1"/>
  <c r="CL134" i="10"/>
  <c r="CQ134" i="10" s="1"/>
  <c r="CN134" i="10" s="1"/>
  <c r="CL135" i="10"/>
  <c r="CQ135" i="10" s="1"/>
  <c r="CN135" i="10" s="1"/>
  <c r="CL136" i="10"/>
  <c r="CQ136" i="10" s="1"/>
  <c r="CN136" i="10" s="1"/>
  <c r="CL137" i="10"/>
  <c r="CQ137" i="10" s="1"/>
  <c r="CN137" i="10" s="1"/>
  <c r="CL138" i="10"/>
  <c r="CQ138" i="10" s="1"/>
  <c r="CN138" i="10" s="1"/>
  <c r="CL139" i="10"/>
  <c r="CQ139" i="10" s="1"/>
  <c r="CN139" i="10" s="1"/>
  <c r="CL140" i="10"/>
  <c r="CQ140" i="10" s="1"/>
  <c r="CN140" i="10" s="1"/>
  <c r="CL141" i="10"/>
  <c r="CQ141" i="10" s="1"/>
  <c r="CN141" i="10" s="1"/>
  <c r="CL142" i="10"/>
  <c r="CQ142" i="10" s="1"/>
  <c r="CN142" i="10" s="1"/>
  <c r="CL143" i="10"/>
  <c r="CQ143" i="10" s="1"/>
  <c r="CN143" i="10" s="1"/>
  <c r="CL144" i="10"/>
  <c r="CQ144" i="10" s="1"/>
  <c r="CN144" i="10" s="1"/>
  <c r="CP9" i="9"/>
  <c r="CO9" i="9"/>
  <c r="CO18" i="9"/>
  <c r="CP18" i="9"/>
  <c r="CO20" i="9"/>
  <c r="CP20" i="9"/>
  <c r="CO24" i="9"/>
  <c r="CP24" i="9"/>
  <c r="CO26" i="9"/>
  <c r="CP26" i="9"/>
  <c r="CO28" i="9"/>
  <c r="CO30" i="9"/>
  <c r="CP30" i="9"/>
  <c r="CO32" i="9"/>
  <c r="CP32" i="9"/>
  <c r="CO34" i="9"/>
  <c r="CP34" i="9"/>
  <c r="CP36" i="9"/>
  <c r="CO38" i="9"/>
  <c r="CP38" i="9"/>
  <c r="CO40" i="9"/>
  <c r="CP40" i="9"/>
  <c r="CP42" i="9"/>
  <c r="CO42" i="9"/>
  <c r="CO76" i="9"/>
  <c r="CP76" i="9"/>
  <c r="CP80" i="9"/>
  <c r="CO10" i="9"/>
  <c r="CP10" i="9"/>
  <c r="CP19" i="9"/>
  <c r="CP23" i="9"/>
  <c r="CP25" i="9"/>
  <c r="CP27" i="9"/>
  <c r="CO27" i="9"/>
  <c r="CP29" i="9"/>
  <c r="CO29" i="9"/>
  <c r="CP31" i="9"/>
  <c r="CP33" i="9"/>
  <c r="CP35" i="9"/>
  <c r="CO35" i="9"/>
  <c r="CP37" i="9"/>
  <c r="CO37" i="9"/>
  <c r="CP39" i="9"/>
  <c r="CP41" i="9"/>
  <c r="CO85" i="9"/>
  <c r="CP85" i="9"/>
  <c r="CO95" i="9"/>
  <c r="CP95" i="9"/>
  <c r="CP48" i="9"/>
  <c r="CP52" i="9"/>
  <c r="CP60" i="9"/>
  <c r="CO82" i="9"/>
  <c r="CP82" i="9"/>
  <c r="CP86" i="9"/>
  <c r="CP88" i="9"/>
  <c r="CP135" i="9"/>
  <c r="CO135" i="9"/>
  <c r="CG6" i="9"/>
  <c r="CP47" i="9"/>
  <c r="CO48" i="9"/>
  <c r="CP51" i="9"/>
  <c r="CO52" i="9"/>
  <c r="CO56" i="9"/>
  <c r="CP59" i="9"/>
  <c r="CO60" i="9"/>
  <c r="CO78" i="9"/>
  <c r="CP79" i="9"/>
  <c r="CO79" i="9"/>
  <c r="CO81" i="9"/>
  <c r="CP84" i="9"/>
  <c r="CO101" i="9"/>
  <c r="CP131" i="9"/>
  <c r="CO131" i="9"/>
  <c r="CP134" i="9"/>
  <c r="CP46" i="9"/>
  <c r="CO47" i="9"/>
  <c r="CP50" i="9"/>
  <c r="CO51" i="9"/>
  <c r="CP54" i="9"/>
  <c r="CP58" i="9"/>
  <c r="CO59" i="9"/>
  <c r="CP62" i="9"/>
  <c r="CO75" i="9"/>
  <c r="CP78" i="9"/>
  <c r="CO84" i="9"/>
  <c r="CO90" i="9"/>
  <c r="CP90" i="9"/>
  <c r="CO97" i="9"/>
  <c r="CP97" i="9"/>
  <c r="CP101" i="9"/>
  <c r="CO105" i="9"/>
  <c r="CO109" i="9"/>
  <c r="CP109" i="9"/>
  <c r="CP143" i="9"/>
  <c r="M7" i="16"/>
  <c r="CL5" i="9"/>
  <c r="CG5" i="9"/>
  <c r="L26" i="15"/>
  <c r="CO8" i="9"/>
  <c r="CO12" i="9"/>
  <c r="CO14" i="9"/>
  <c r="CO16" i="9"/>
  <c r="CP49" i="9"/>
  <c r="CO50" i="9"/>
  <c r="CO58" i="9"/>
  <c r="CP61" i="9"/>
  <c r="CO62" i="9"/>
  <c r="CP75" i="9"/>
  <c r="CP83" i="9"/>
  <c r="CP105" i="9"/>
  <c r="CP139" i="9"/>
  <c r="CP142" i="9"/>
  <c r="CO99" i="9"/>
  <c r="CP104" i="9"/>
  <c r="CO132" i="9"/>
  <c r="CP133" i="9"/>
  <c r="CO133" i="9"/>
  <c r="CP137" i="9"/>
  <c r="CO137" i="9"/>
  <c r="CP141" i="9"/>
  <c r="CO141" i="9"/>
  <c r="CO144" i="9"/>
  <c r="CL63" i="9"/>
  <c r="CQ63" i="9" s="1"/>
  <c r="CN63" i="9" s="1"/>
  <c r="CG63" i="9"/>
  <c r="CL64" i="9"/>
  <c r="CQ64" i="9" s="1"/>
  <c r="CN64" i="9" s="1"/>
  <c r="CG64" i="9"/>
  <c r="CL65" i="9"/>
  <c r="CQ65" i="9" s="1"/>
  <c r="CN65" i="9" s="1"/>
  <c r="CG65" i="9"/>
  <c r="CL66" i="9"/>
  <c r="CQ66" i="9" s="1"/>
  <c r="CN66" i="9" s="1"/>
  <c r="CG66" i="9"/>
  <c r="CL67" i="9"/>
  <c r="CQ67" i="9" s="1"/>
  <c r="CN67" i="9" s="1"/>
  <c r="CG67" i="9"/>
  <c r="CL68" i="9"/>
  <c r="CQ68" i="9" s="1"/>
  <c r="CN68" i="9" s="1"/>
  <c r="CG68" i="9"/>
  <c r="CL69" i="9"/>
  <c r="CQ69" i="9" s="1"/>
  <c r="CN69" i="9" s="1"/>
  <c r="CG69" i="9"/>
  <c r="CL70" i="9"/>
  <c r="CQ70" i="9" s="1"/>
  <c r="CN70" i="9" s="1"/>
  <c r="CG70" i="9"/>
  <c r="CL71" i="9"/>
  <c r="CQ71" i="9" s="1"/>
  <c r="CN71" i="9" s="1"/>
  <c r="CG71" i="9"/>
  <c r="CL72" i="9"/>
  <c r="CQ72" i="9" s="1"/>
  <c r="CN72" i="9" s="1"/>
  <c r="CG72" i="9"/>
  <c r="CL73" i="9"/>
  <c r="CQ73" i="9" s="1"/>
  <c r="CN73" i="9" s="1"/>
  <c r="CG73" i="9"/>
  <c r="CL74" i="9"/>
  <c r="CQ74" i="9" s="1"/>
  <c r="CN74" i="9" s="1"/>
  <c r="CP96" i="9"/>
  <c r="CO113" i="9"/>
  <c r="CO117" i="9"/>
  <c r="CO121" i="9"/>
  <c r="CO125" i="9"/>
  <c r="CO129" i="9"/>
  <c r="CO111" i="9"/>
  <c r="CO115" i="9"/>
  <c r="CO119" i="9"/>
  <c r="CO123" i="9"/>
  <c r="CO127" i="9"/>
  <c r="CO12" i="8"/>
  <c r="CP12" i="8"/>
  <c r="CO16" i="8"/>
  <c r="CP16" i="8"/>
  <c r="CP21" i="8"/>
  <c r="CP55" i="8"/>
  <c r="CO71" i="8"/>
  <c r="CP71" i="8"/>
  <c r="CO10" i="8"/>
  <c r="CP10" i="8"/>
  <c r="CP22" i="8"/>
  <c r="CP47" i="8"/>
  <c r="CO62" i="8"/>
  <c r="CP62" i="8"/>
  <c r="CP63" i="8"/>
  <c r="CP8" i="8"/>
  <c r="CO11" i="8"/>
  <c r="CP11" i="8"/>
  <c r="CO13" i="8"/>
  <c r="CP13" i="8"/>
  <c r="CO15" i="8"/>
  <c r="CP15" i="8"/>
  <c r="CO17" i="8"/>
  <c r="CP17" i="8"/>
  <c r="CP19" i="8"/>
  <c r="CP23" i="8"/>
  <c r="CO26" i="8"/>
  <c r="CP26" i="8"/>
  <c r="CP29" i="8"/>
  <c r="CO38" i="8"/>
  <c r="CP38" i="8"/>
  <c r="CO39" i="8"/>
  <c r="CP39" i="8"/>
  <c r="CP58" i="8"/>
  <c r="CO59" i="8"/>
  <c r="CO99" i="8"/>
  <c r="CP99" i="8"/>
  <c r="CO109" i="8"/>
  <c r="CP109" i="8"/>
  <c r="CO14" i="8"/>
  <c r="CP14" i="8"/>
  <c r="CP18" i="8"/>
  <c r="CO20" i="8"/>
  <c r="CP20" i="8"/>
  <c r="CO24" i="8"/>
  <c r="CP24" i="8"/>
  <c r="CO27" i="8"/>
  <c r="CP27" i="8"/>
  <c r="CP30" i="8"/>
  <c r="CP35" i="8"/>
  <c r="CP50" i="8"/>
  <c r="CO51" i="8"/>
  <c r="CP51" i="8"/>
  <c r="CO66" i="8"/>
  <c r="CP66" i="8"/>
  <c r="CO67" i="8"/>
  <c r="CP67" i="8"/>
  <c r="CO103" i="8"/>
  <c r="CP103" i="8"/>
  <c r="CP42" i="8"/>
  <c r="CP82" i="8"/>
  <c r="CO82" i="8"/>
  <c r="CP84" i="8"/>
  <c r="CO84" i="8"/>
  <c r="CP102" i="8"/>
  <c r="CO102" i="8"/>
  <c r="CP33" i="8"/>
  <c r="CP41" i="8"/>
  <c r="CO57" i="8"/>
  <c r="CP57" i="8"/>
  <c r="CL5" i="8"/>
  <c r="CG5" i="8"/>
  <c r="CO6" i="8"/>
  <c r="CG9" i="8"/>
  <c r="CG30" i="8"/>
  <c r="CG36" i="8"/>
  <c r="CG44" i="8"/>
  <c r="CG52" i="8"/>
  <c r="CG60" i="8"/>
  <c r="CO68" i="8"/>
  <c r="CG68" i="8"/>
  <c r="CO81" i="8"/>
  <c r="CP81" i="8"/>
  <c r="CO91" i="8"/>
  <c r="CP91" i="8"/>
  <c r="CO95" i="8"/>
  <c r="CP95" i="8"/>
  <c r="CO101" i="8"/>
  <c r="CP101" i="8"/>
  <c r="CO34" i="8"/>
  <c r="CP34" i="8"/>
  <c r="CP80" i="8"/>
  <c r="CP100" i="8"/>
  <c r="CO100" i="8"/>
  <c r="CO107" i="8"/>
  <c r="CP107" i="8"/>
  <c r="CO49" i="8"/>
  <c r="CP133" i="8"/>
  <c r="CO133" i="8"/>
  <c r="CD5" i="8"/>
  <c r="CP32" i="8"/>
  <c r="CP40" i="8"/>
  <c r="CO45" i="8"/>
  <c r="CO53" i="8"/>
  <c r="CP53" i="8"/>
  <c r="CO61" i="8"/>
  <c r="CP61" i="8"/>
  <c r="CO69" i="8"/>
  <c r="CP69" i="8"/>
  <c r="CP72" i="8"/>
  <c r="CO73" i="8"/>
  <c r="CP73" i="8"/>
  <c r="CO75" i="8"/>
  <c r="CP78" i="8"/>
  <c r="CO78" i="8"/>
  <c r="CP79" i="8"/>
  <c r="CO79" i="8"/>
  <c r="CG72" i="8"/>
  <c r="CP94" i="8"/>
  <c r="CO113" i="8"/>
  <c r="CP131" i="8"/>
  <c r="CP137" i="8"/>
  <c r="CO137" i="8"/>
  <c r="CG33" i="8"/>
  <c r="CG37" i="8"/>
  <c r="CG41" i="8"/>
  <c r="CG45" i="8"/>
  <c r="CG49" i="8"/>
  <c r="CG53" i="8"/>
  <c r="CG57" i="8"/>
  <c r="CG61" i="8"/>
  <c r="CG65" i="8"/>
  <c r="CG69" i="8"/>
  <c r="CG73" i="8"/>
  <c r="CG78" i="8"/>
  <c r="CO85" i="8"/>
  <c r="CP85" i="8"/>
  <c r="CO87" i="8"/>
  <c r="CO94" i="8"/>
  <c r="CP125" i="8"/>
  <c r="CO125" i="8"/>
  <c r="CO117" i="8"/>
  <c r="CG82" i="8"/>
  <c r="CO83" i="8"/>
  <c r="CP92" i="8"/>
  <c r="CP110" i="8"/>
  <c r="CO111" i="8"/>
  <c r="CP113" i="8"/>
  <c r="CO115" i="8"/>
  <c r="CP117" i="8"/>
  <c r="CP119" i="8"/>
  <c r="CO119" i="8"/>
  <c r="CP127" i="8"/>
  <c r="CO127" i="8"/>
  <c r="CP135" i="8"/>
  <c r="CO135" i="8"/>
  <c r="CP139" i="8"/>
  <c r="CO139" i="8"/>
  <c r="CP143" i="8"/>
  <c r="CP121" i="8"/>
  <c r="CO121" i="8"/>
  <c r="CP129" i="8"/>
  <c r="CO129" i="8"/>
  <c r="CP123" i="8"/>
  <c r="CO123" i="8"/>
  <c r="CO136" i="8"/>
  <c r="CP17" i="7"/>
  <c r="CO17" i="7"/>
  <c r="CP31" i="7"/>
  <c r="CO62" i="7"/>
  <c r="CP62" i="7"/>
  <c r="CP27" i="7"/>
  <c r="CO27" i="7"/>
  <c r="CP45" i="7"/>
  <c r="CO53" i="7"/>
  <c r="CP8" i="7"/>
  <c r="CO8" i="7"/>
  <c r="CP23" i="7"/>
  <c r="CO23" i="7"/>
  <c r="CO34" i="7"/>
  <c r="CP34" i="7"/>
  <c r="CO37" i="7"/>
  <c r="CP37" i="7"/>
  <c r="CO46" i="7"/>
  <c r="CP54" i="7"/>
  <c r="CO65" i="7"/>
  <c r="CO66" i="7"/>
  <c r="CP66" i="7"/>
  <c r="CO69" i="7"/>
  <c r="CP13" i="7"/>
  <c r="CO13" i="7"/>
  <c r="CP25" i="7"/>
  <c r="CO25" i="7"/>
  <c r="CO73" i="7"/>
  <c r="CP78" i="7"/>
  <c r="CO78" i="7"/>
  <c r="CP11" i="7"/>
  <c r="CO11" i="7"/>
  <c r="CP15" i="7"/>
  <c r="CO15" i="7"/>
  <c r="CP21" i="7"/>
  <c r="CO50" i="7"/>
  <c r="CP50" i="7"/>
  <c r="CP57" i="7"/>
  <c r="CO58" i="7"/>
  <c r="CP58" i="7"/>
  <c r="CO61" i="7"/>
  <c r="CP61" i="7"/>
  <c r="CP30" i="7"/>
  <c r="CO30" i="7"/>
  <c r="CG43" i="7"/>
  <c r="CG10" i="7"/>
  <c r="CG12" i="7"/>
  <c r="CG14" i="7"/>
  <c r="CG16" i="7"/>
  <c r="CG18" i="7"/>
  <c r="CG20" i="7"/>
  <c r="CG22" i="7"/>
  <c r="CG24" i="7"/>
  <c r="CG26" i="7"/>
  <c r="CG28" i="7"/>
  <c r="CG30" i="7"/>
  <c r="CG32" i="7"/>
  <c r="CO36" i="7"/>
  <c r="CP36" i="7"/>
  <c r="CP39" i="7"/>
  <c r="CO44" i="7"/>
  <c r="CP44" i="7"/>
  <c r="CO52" i="7"/>
  <c r="CP52" i="7"/>
  <c r="CP55" i="7"/>
  <c r="CO60" i="7"/>
  <c r="CP60" i="7"/>
  <c r="CP63" i="7"/>
  <c r="CP72" i="7"/>
  <c r="CP83" i="7"/>
  <c r="CO83" i="7"/>
  <c r="CO87" i="7"/>
  <c r="CP87" i="7"/>
  <c r="CO93" i="7"/>
  <c r="CO119" i="7"/>
  <c r="CP119" i="7"/>
  <c r="CG5" i="7"/>
  <c r="CG8" i="7"/>
  <c r="CP40" i="7"/>
  <c r="CO48" i="7"/>
  <c r="CO56" i="7"/>
  <c r="CP56" i="7"/>
  <c r="CO64" i="7"/>
  <c r="CP64" i="7"/>
  <c r="CP74" i="7"/>
  <c r="CO74" i="7"/>
  <c r="CO77" i="7"/>
  <c r="CO103" i="7"/>
  <c r="CP103" i="7"/>
  <c r="CP109" i="7"/>
  <c r="CO7" i="7"/>
  <c r="CP12" i="7"/>
  <c r="CO12" i="7"/>
  <c r="CP14" i="7"/>
  <c r="CO14" i="7"/>
  <c r="CP16" i="7"/>
  <c r="CO16" i="7"/>
  <c r="CP18" i="7"/>
  <c r="CP20" i="7"/>
  <c r="CO20" i="7"/>
  <c r="CP24" i="7"/>
  <c r="CO24" i="7"/>
  <c r="CP28" i="7"/>
  <c r="CO28" i="7"/>
  <c r="CP32" i="7"/>
  <c r="CO32" i="7"/>
  <c r="CG35" i="7"/>
  <c r="CG51" i="7"/>
  <c r="CG59" i="7"/>
  <c r="CG67" i="7"/>
  <c r="CO68" i="7"/>
  <c r="CP68" i="7"/>
  <c r="CO70" i="7"/>
  <c r="CO76" i="7"/>
  <c r="CO85" i="7"/>
  <c r="CO131" i="7"/>
  <c r="CP131" i="7"/>
  <c r="CP140" i="7"/>
  <c r="CP70" i="7"/>
  <c r="CO95" i="7"/>
  <c r="CP95" i="7"/>
  <c r="CO101" i="7"/>
  <c r="CP101" i="7"/>
  <c r="CP137" i="7"/>
  <c r="CO139" i="7"/>
  <c r="CP139" i="7"/>
  <c r="CG71" i="7"/>
  <c r="CG36" i="7"/>
  <c r="CG40" i="7"/>
  <c r="CG44" i="7"/>
  <c r="CG48" i="7"/>
  <c r="CG52" i="7"/>
  <c r="CG56" i="7"/>
  <c r="CG60" i="7"/>
  <c r="CG64" i="7"/>
  <c r="CG68" i="7"/>
  <c r="CG72" i="7"/>
  <c r="CO75" i="7"/>
  <c r="CO79" i="7"/>
  <c r="CG81" i="7"/>
  <c r="CP86" i="7"/>
  <c r="CP102" i="7"/>
  <c r="CO111" i="7"/>
  <c r="CP111" i="7"/>
  <c r="CO127" i="7"/>
  <c r="CP127" i="7"/>
  <c r="CO133" i="7"/>
  <c r="CO141" i="7"/>
  <c r="CO143" i="7"/>
  <c r="CP88" i="7"/>
  <c r="CP96" i="7"/>
  <c r="CO115" i="7"/>
  <c r="CP115" i="7"/>
  <c r="CP75" i="7"/>
  <c r="CG78" i="7"/>
  <c r="CP79" i="7"/>
  <c r="CO91" i="7"/>
  <c r="CO97" i="7"/>
  <c r="CO99" i="7"/>
  <c r="CO107" i="7"/>
  <c r="CO123" i="7"/>
  <c r="CP123" i="7"/>
  <c r="CO113" i="7"/>
  <c r="CO117" i="7"/>
  <c r="CO121" i="7"/>
  <c r="CO125" i="7"/>
  <c r="CO129" i="7"/>
  <c r="CO9" i="6"/>
  <c r="CP9" i="6"/>
  <c r="CO45" i="6"/>
  <c r="CP45" i="6"/>
  <c r="CO49" i="6"/>
  <c r="CP49" i="6"/>
  <c r="CO21" i="6"/>
  <c r="CP21" i="6"/>
  <c r="CO33" i="6"/>
  <c r="CP33" i="6"/>
  <c r="CD8" i="6"/>
  <c r="CL8" i="6" s="1"/>
  <c r="CQ8" i="6" s="1"/>
  <c r="CN8" i="6" s="1"/>
  <c r="CP14" i="6"/>
  <c r="CO14" i="6"/>
  <c r="CP84" i="6"/>
  <c r="CO11" i="6"/>
  <c r="CP11" i="6"/>
  <c r="CO13" i="6"/>
  <c r="CP18" i="6"/>
  <c r="CO57" i="6"/>
  <c r="CO96" i="6"/>
  <c r="CP96" i="6"/>
  <c r="CP15" i="6"/>
  <c r="CO15" i="6"/>
  <c r="CO17" i="6"/>
  <c r="CP24" i="6"/>
  <c r="CP36" i="6"/>
  <c r="CP40" i="6"/>
  <c r="CP52" i="6"/>
  <c r="CO52" i="6"/>
  <c r="CP56" i="6"/>
  <c r="CO56" i="6"/>
  <c r="CO58" i="6"/>
  <c r="CO83" i="6"/>
  <c r="CP83" i="6"/>
  <c r="CO91" i="6"/>
  <c r="CP91" i="6"/>
  <c r="CO108" i="6"/>
  <c r="CO116" i="6"/>
  <c r="CP116" i="6"/>
  <c r="CO7" i="6"/>
  <c r="CP7" i="6"/>
  <c r="CP10" i="6"/>
  <c r="CO10" i="6"/>
  <c r="CP13" i="6"/>
  <c r="CL19" i="6"/>
  <c r="CQ19" i="6" s="1"/>
  <c r="CN19" i="6" s="1"/>
  <c r="CO20" i="6"/>
  <c r="CL23" i="6"/>
  <c r="CQ23" i="6" s="1"/>
  <c r="CN23" i="6" s="1"/>
  <c r="CO24" i="6"/>
  <c r="CL27" i="6"/>
  <c r="CQ27" i="6" s="1"/>
  <c r="CN27" i="6" s="1"/>
  <c r="CO28" i="6"/>
  <c r="CL31" i="6"/>
  <c r="CQ31" i="6" s="1"/>
  <c r="CN31" i="6" s="1"/>
  <c r="CL35" i="6"/>
  <c r="CQ35" i="6" s="1"/>
  <c r="CN35" i="6" s="1"/>
  <c r="CO36" i="6"/>
  <c r="CL39" i="6"/>
  <c r="CQ39" i="6" s="1"/>
  <c r="CN39" i="6" s="1"/>
  <c r="CO40" i="6"/>
  <c r="CL43" i="6"/>
  <c r="CQ43" i="6" s="1"/>
  <c r="CN43" i="6" s="1"/>
  <c r="CL47" i="6"/>
  <c r="CQ47" i="6" s="1"/>
  <c r="CN47" i="6" s="1"/>
  <c r="CL51" i="6"/>
  <c r="CQ51" i="6" s="1"/>
  <c r="CN51" i="6" s="1"/>
  <c r="CP80" i="6"/>
  <c r="CO124" i="6"/>
  <c r="CP124" i="6"/>
  <c r="CO112" i="6"/>
  <c r="CP112" i="6"/>
  <c r="CO120" i="6"/>
  <c r="CP120" i="6"/>
  <c r="CO123" i="6"/>
  <c r="CP123" i="6"/>
  <c r="CO131" i="6"/>
  <c r="CP12" i="6"/>
  <c r="CP16" i="6"/>
  <c r="CP82" i="6"/>
  <c r="CP74" i="6"/>
  <c r="CO109" i="6"/>
  <c r="CO114" i="6"/>
  <c r="CP114" i="6"/>
  <c r="CO117" i="6"/>
  <c r="CP117" i="6"/>
  <c r="CO122" i="6"/>
  <c r="CP122" i="6"/>
  <c r="CO125" i="6"/>
  <c r="CP125" i="6"/>
  <c r="CP143" i="6"/>
  <c r="CO107" i="6"/>
  <c r="CP107" i="6"/>
  <c r="CO111" i="6"/>
  <c r="CP111" i="6"/>
  <c r="CO115" i="6"/>
  <c r="CP115" i="6"/>
  <c r="CO119" i="6"/>
  <c r="CP119" i="6"/>
  <c r="CP139" i="6"/>
  <c r="I26" i="15"/>
  <c r="CO99" i="6"/>
  <c r="CP127" i="6"/>
  <c r="CO127" i="6"/>
  <c r="CP134" i="6"/>
  <c r="CO134" i="6"/>
  <c r="CG136" i="6"/>
  <c r="CG144" i="6"/>
  <c r="CP98" i="6"/>
  <c r="CP130" i="6"/>
  <c r="CO130" i="6"/>
  <c r="CP138" i="6"/>
  <c r="CL61" i="6"/>
  <c r="CQ61" i="6" s="1"/>
  <c r="CN61" i="6" s="1"/>
  <c r="CL62" i="6"/>
  <c r="CQ62" i="6" s="1"/>
  <c r="CN62" i="6" s="1"/>
  <c r="CL63" i="6"/>
  <c r="CQ63" i="6" s="1"/>
  <c r="CN63" i="6" s="1"/>
  <c r="CL64" i="6"/>
  <c r="CQ64" i="6" s="1"/>
  <c r="CN64" i="6" s="1"/>
  <c r="CL65" i="6"/>
  <c r="CQ65" i="6" s="1"/>
  <c r="CN65" i="6" s="1"/>
  <c r="CL66" i="6"/>
  <c r="CQ66" i="6" s="1"/>
  <c r="CN66" i="6" s="1"/>
  <c r="CL67" i="6"/>
  <c r="CQ67" i="6" s="1"/>
  <c r="CN67" i="6" s="1"/>
  <c r="CL68" i="6"/>
  <c r="CQ68" i="6" s="1"/>
  <c r="CN68" i="6" s="1"/>
  <c r="CL69" i="6"/>
  <c r="CQ69" i="6" s="1"/>
  <c r="CN69" i="6" s="1"/>
  <c r="CL70" i="6"/>
  <c r="CQ70" i="6" s="1"/>
  <c r="CN70" i="6" s="1"/>
  <c r="CL71" i="6"/>
  <c r="CQ71" i="6" s="1"/>
  <c r="CN71" i="6" s="1"/>
  <c r="CL72" i="6"/>
  <c r="CQ72" i="6" s="1"/>
  <c r="CN72" i="6" s="1"/>
  <c r="CL73" i="6"/>
  <c r="CQ73" i="6" s="1"/>
  <c r="CN73" i="6" s="1"/>
  <c r="CG81" i="6"/>
  <c r="CG89" i="6"/>
  <c r="CG97" i="6"/>
  <c r="CG105" i="6"/>
  <c r="CG113" i="6"/>
  <c r="CG121" i="6"/>
  <c r="CP128" i="6"/>
  <c r="CO128" i="6"/>
  <c r="CG129" i="6"/>
  <c r="CP132" i="6"/>
  <c r="CO132" i="6"/>
  <c r="CG133" i="6"/>
  <c r="CP136" i="6"/>
  <c r="CG137" i="6"/>
  <c r="CG141" i="6"/>
  <c r="CO144" i="6"/>
  <c r="CL78" i="6"/>
  <c r="CQ78" i="6" s="1"/>
  <c r="CN78" i="6" s="1"/>
  <c r="CL86" i="6"/>
  <c r="CQ86" i="6" s="1"/>
  <c r="CN86" i="6" s="1"/>
  <c r="CL94" i="6"/>
  <c r="CQ94" i="6" s="1"/>
  <c r="CN94" i="6" s="1"/>
  <c r="CL102" i="6"/>
  <c r="CQ102" i="6" s="1"/>
  <c r="CN102" i="6" s="1"/>
  <c r="CL110" i="6"/>
  <c r="CQ110" i="6" s="1"/>
  <c r="CN110" i="6" s="1"/>
  <c r="CO118" i="6"/>
  <c r="CP118" i="6"/>
  <c r="CO126" i="6"/>
  <c r="CP126" i="6"/>
  <c r="CP129" i="6"/>
  <c r="CO129" i="6"/>
  <c r="CP141" i="6"/>
  <c r="CG74" i="6"/>
  <c r="CG78" i="6"/>
  <c r="CG82" i="6"/>
  <c r="CG86" i="6"/>
  <c r="CG90" i="6"/>
  <c r="CG94" i="6"/>
  <c r="CG98" i="6"/>
  <c r="CG102" i="6"/>
  <c r="CG106" i="6"/>
  <c r="CG110" i="6"/>
  <c r="CG114" i="6"/>
  <c r="CG118" i="6"/>
  <c r="CG122" i="6"/>
  <c r="CG126" i="6"/>
  <c r="CG75" i="6"/>
  <c r="CG79" i="6"/>
  <c r="CG83" i="6"/>
  <c r="CG87" i="6"/>
  <c r="CG91" i="6"/>
  <c r="CG95" i="6"/>
  <c r="CG99" i="6"/>
  <c r="CG103" i="6"/>
  <c r="CG107" i="6"/>
  <c r="CG111" i="6"/>
  <c r="CG115" i="6"/>
  <c r="CG119" i="6"/>
  <c r="CG123" i="6"/>
  <c r="CO31" i="5"/>
  <c r="CP31" i="5"/>
  <c r="CP37" i="5"/>
  <c r="CO67" i="5"/>
  <c r="CP67" i="5"/>
  <c r="CP20" i="5"/>
  <c r="CO20" i="5"/>
  <c r="CP46" i="5"/>
  <c r="CO46" i="5"/>
  <c r="CP52" i="5"/>
  <c r="CO52" i="5"/>
  <c r="CP72" i="5"/>
  <c r="CO72" i="5"/>
  <c r="CP14" i="5"/>
  <c r="CO14" i="5"/>
  <c r="CP21" i="5"/>
  <c r="CO47" i="5"/>
  <c r="CP47" i="5"/>
  <c r="CO62" i="5"/>
  <c r="CP30" i="5"/>
  <c r="CO30" i="5"/>
  <c r="CP36" i="5"/>
  <c r="CO36" i="5"/>
  <c r="CO63" i="5"/>
  <c r="CP63" i="5"/>
  <c r="CO68" i="5"/>
  <c r="CO74" i="5"/>
  <c r="CT6" i="5"/>
  <c r="CP18" i="5"/>
  <c r="CP24" i="5"/>
  <c r="CP78" i="5"/>
  <c r="CP22" i="5"/>
  <c r="CP28" i="5"/>
  <c r="CP38" i="5"/>
  <c r="CP54" i="5"/>
  <c r="CP64" i="5"/>
  <c r="CO64" i="5"/>
  <c r="CG79" i="5"/>
  <c r="H10" i="15" s="1"/>
  <c r="CT79" i="5"/>
  <c r="H12" i="15" s="1"/>
  <c r="CG5" i="5"/>
  <c r="CG6" i="5"/>
  <c r="CP10" i="5"/>
  <c r="CG12" i="5"/>
  <c r="CP16" i="5"/>
  <c r="CG22" i="5"/>
  <c r="CP26" i="5"/>
  <c r="CG28" i="5"/>
  <c r="CP32" i="5"/>
  <c r="CO33" i="5"/>
  <c r="CG38" i="5"/>
  <c r="CP42" i="5"/>
  <c r="CO43" i="5"/>
  <c r="CG44" i="5"/>
  <c r="CP48" i="5"/>
  <c r="CG54" i="5"/>
  <c r="CP58" i="5"/>
  <c r="CO59" i="5"/>
  <c r="CG60" i="5"/>
  <c r="CO66" i="5"/>
  <c r="CO78" i="5"/>
  <c r="CO83" i="5"/>
  <c r="CP83" i="5"/>
  <c r="CO91" i="5"/>
  <c r="CO102" i="5"/>
  <c r="CP102" i="5"/>
  <c r="CP117" i="5"/>
  <c r="CO117" i="5"/>
  <c r="CP8" i="5"/>
  <c r="CP40" i="5"/>
  <c r="CP50" i="5"/>
  <c r="CP56" i="5"/>
  <c r="CO70" i="5"/>
  <c r="CO94" i="5"/>
  <c r="CP94" i="5"/>
  <c r="CT101" i="5"/>
  <c r="CG101" i="5"/>
  <c r="CP6" i="5"/>
  <c r="CP12" i="5"/>
  <c r="CP44" i="5"/>
  <c r="CP77" i="5"/>
  <c r="CO82" i="5"/>
  <c r="CO100" i="5"/>
  <c r="CP100" i="5"/>
  <c r="CQ5" i="5"/>
  <c r="CO8" i="5"/>
  <c r="CG10" i="5"/>
  <c r="CG16" i="5"/>
  <c r="CO18" i="5"/>
  <c r="CP19" i="5"/>
  <c r="CO24" i="5"/>
  <c r="CP25" i="5"/>
  <c r="CG26" i="5"/>
  <c r="CG32" i="5"/>
  <c r="CO34" i="5"/>
  <c r="CP35" i="5"/>
  <c r="CO40" i="5"/>
  <c r="CP41" i="5"/>
  <c r="CG42" i="5"/>
  <c r="CG48" i="5"/>
  <c r="CO50" i="5"/>
  <c r="CP51" i="5"/>
  <c r="CO56" i="5"/>
  <c r="CP57" i="5"/>
  <c r="CG58" i="5"/>
  <c r="CG64" i="5"/>
  <c r="CO75" i="5"/>
  <c r="CO79" i="5"/>
  <c r="CP79" i="5"/>
  <c r="CP82" i="5"/>
  <c r="CP99" i="5"/>
  <c r="CO99" i="5"/>
  <c r="CO110" i="5"/>
  <c r="CP110" i="5"/>
  <c r="CO118" i="5"/>
  <c r="CP118" i="5"/>
  <c r="CO119" i="5"/>
  <c r="CP119" i="5"/>
  <c r="CP80" i="5"/>
  <c r="CO80" i="5"/>
  <c r="CO86" i="5"/>
  <c r="CP101" i="5"/>
  <c r="CO101" i="5"/>
  <c r="CO108" i="5"/>
  <c r="CP108" i="5"/>
  <c r="CO114" i="5"/>
  <c r="CP134" i="5"/>
  <c r="CO143" i="5"/>
  <c r="CP143" i="5"/>
  <c r="CG75" i="5"/>
  <c r="CG84" i="5"/>
  <c r="CP84" i="5"/>
  <c r="CO84" i="5"/>
  <c r="CO87" i="5"/>
  <c r="CP89" i="5"/>
  <c r="CO89" i="5"/>
  <c r="CT93" i="5"/>
  <c r="CG93" i="5"/>
  <c r="CO96" i="5"/>
  <c r="CP97" i="5"/>
  <c r="CO104" i="5"/>
  <c r="CP104" i="5"/>
  <c r="CT105" i="5"/>
  <c r="CG105" i="5"/>
  <c r="CO106" i="5"/>
  <c r="CO111" i="5"/>
  <c r="CP111" i="5"/>
  <c r="CO131" i="5"/>
  <c r="CP131" i="5"/>
  <c r="CO134" i="5"/>
  <c r="CP138" i="5"/>
  <c r="CG123" i="5"/>
  <c r="CT123" i="5"/>
  <c r="CO127" i="5"/>
  <c r="CP127" i="5"/>
  <c r="CP135" i="5"/>
  <c r="CP142" i="5"/>
  <c r="CG68" i="5"/>
  <c r="CG72" i="5"/>
  <c r="CP76" i="5"/>
  <c r="CO76" i="5"/>
  <c r="CO85" i="5"/>
  <c r="CO88" i="5"/>
  <c r="CP88" i="5"/>
  <c r="CT89" i="5"/>
  <c r="CG89" i="5"/>
  <c r="CO90" i="5"/>
  <c r="CO92" i="5"/>
  <c r="CP93" i="5"/>
  <c r="CP95" i="5"/>
  <c r="CT97" i="5"/>
  <c r="CG97" i="5"/>
  <c r="CO98" i="5"/>
  <c r="CP105" i="5"/>
  <c r="CO105" i="5"/>
  <c r="CP107" i="5"/>
  <c r="CP112" i="5"/>
  <c r="CO112" i="5"/>
  <c r="CO115" i="5"/>
  <c r="CP115" i="5"/>
  <c r="CP120" i="5"/>
  <c r="CO120" i="5"/>
  <c r="CO123" i="5"/>
  <c r="CO139" i="5"/>
  <c r="CP139" i="5"/>
  <c r="CO142" i="5"/>
  <c r="CG88" i="5"/>
  <c r="CG92" i="5"/>
  <c r="CG96" i="5"/>
  <c r="CG100" i="5"/>
  <c r="CG104" i="5"/>
  <c r="CG108" i="5"/>
  <c r="CP109" i="5"/>
  <c r="CP126" i="5"/>
  <c r="CP130" i="5"/>
  <c r="CP113" i="5"/>
  <c r="CG119" i="5"/>
  <c r="CT119" i="5"/>
  <c r="CP125" i="5"/>
  <c r="CO125" i="5"/>
  <c r="CP129" i="5"/>
  <c r="CO129" i="5"/>
  <c r="CP133" i="5"/>
  <c r="CP137" i="5"/>
  <c r="CO137" i="5"/>
  <c r="CP141" i="5"/>
  <c r="CG112" i="5"/>
  <c r="CG116" i="5"/>
  <c r="CP116" i="5"/>
  <c r="CO116" i="5"/>
  <c r="CG127" i="5"/>
  <c r="CG131" i="5"/>
  <c r="CG135" i="5"/>
  <c r="CG139" i="5"/>
  <c r="CG143" i="5"/>
  <c r="CP124" i="5"/>
  <c r="CO124" i="5"/>
  <c r="CP128" i="5"/>
  <c r="CO128" i="5"/>
  <c r="CP132" i="5"/>
  <c r="CO132" i="5"/>
  <c r="CP136" i="5"/>
  <c r="CP140" i="5"/>
  <c r="CP144" i="5"/>
  <c r="CO144" i="5"/>
  <c r="CP6" i="4"/>
  <c r="CO6" i="4"/>
  <c r="CP13" i="4"/>
  <c r="CO13" i="4"/>
  <c r="CP15" i="4"/>
  <c r="CO15" i="4"/>
  <c r="CP20" i="4"/>
  <c r="CO20" i="4"/>
  <c r="CO22" i="4"/>
  <c r="CP22" i="4"/>
  <c r="CP24" i="4"/>
  <c r="CO24" i="4"/>
  <c r="CP31" i="4"/>
  <c r="CO31" i="4"/>
  <c r="CP32" i="4"/>
  <c r="CO32" i="4"/>
  <c r="CO62" i="4"/>
  <c r="CP62" i="4"/>
  <c r="CP92" i="4"/>
  <c r="CO92" i="4"/>
  <c r="CO11" i="4"/>
  <c r="CP11" i="4"/>
  <c r="CP14" i="4"/>
  <c r="CO14" i="4"/>
  <c r="CP16" i="4"/>
  <c r="CO16" i="4"/>
  <c r="CO26" i="4"/>
  <c r="CP26" i="4"/>
  <c r="CO28" i="4"/>
  <c r="CO30" i="4"/>
  <c r="CP30" i="4"/>
  <c r="CO34" i="4"/>
  <c r="CP34" i="4"/>
  <c r="CP39" i="4"/>
  <c r="CO50" i="4"/>
  <c r="CP50" i="4"/>
  <c r="CO58" i="4"/>
  <c r="CP58" i="4"/>
  <c r="CP61" i="4"/>
  <c r="CO61" i="4"/>
  <c r="CO74" i="4"/>
  <c r="CP74" i="4"/>
  <c r="CO78" i="4"/>
  <c r="CP78" i="4"/>
  <c r="CP10" i="4"/>
  <c r="CO10" i="4"/>
  <c r="CP36" i="4"/>
  <c r="CO36" i="4"/>
  <c r="CO38" i="4"/>
  <c r="CP38" i="4"/>
  <c r="CP40" i="4"/>
  <c r="CO40" i="4"/>
  <c r="CP47" i="4"/>
  <c r="CO47" i="4"/>
  <c r="CP52" i="4"/>
  <c r="CO52" i="4"/>
  <c r="CO66" i="4"/>
  <c r="CP66" i="4"/>
  <c r="CO7" i="4"/>
  <c r="CP7" i="4"/>
  <c r="CP12" i="4"/>
  <c r="CO12" i="4"/>
  <c r="CO18" i="4"/>
  <c r="CP18" i="4"/>
  <c r="CP23" i="4"/>
  <c r="CO42" i="4"/>
  <c r="CP42" i="4"/>
  <c r="CO44" i="4"/>
  <c r="CO46" i="4"/>
  <c r="CP46" i="4"/>
  <c r="CP56" i="4"/>
  <c r="CO70" i="4"/>
  <c r="CP70" i="4"/>
  <c r="CP96" i="4"/>
  <c r="CG6" i="4"/>
  <c r="CG10" i="4"/>
  <c r="CG14" i="4"/>
  <c r="CG17" i="4"/>
  <c r="CO25" i="4"/>
  <c r="CP27" i="4"/>
  <c r="CO27" i="4"/>
  <c r="CG31" i="4"/>
  <c r="CG33" i="4"/>
  <c r="CP43" i="4"/>
  <c r="CO43" i="4"/>
  <c r="CG47" i="4"/>
  <c r="CG49" i="4"/>
  <c r="CP59" i="4"/>
  <c r="CO63" i="4"/>
  <c r="CT69" i="4"/>
  <c r="CG69" i="4"/>
  <c r="CP71" i="4"/>
  <c r="CO71" i="4"/>
  <c r="CO76" i="4"/>
  <c r="CT77" i="4"/>
  <c r="CG77" i="4"/>
  <c r="CP79" i="4"/>
  <c r="CO79" i="4"/>
  <c r="CO89" i="4"/>
  <c r="CT89" i="4"/>
  <c r="CP91" i="4"/>
  <c r="CO91" i="4"/>
  <c r="CO93" i="4"/>
  <c r="CP93" i="4"/>
  <c r="CP99" i="4"/>
  <c r="CO99" i="4"/>
  <c r="CO105" i="4"/>
  <c r="CT109" i="4"/>
  <c r="CG109" i="4"/>
  <c r="CP117" i="4"/>
  <c r="CO117" i="4"/>
  <c r="CO124" i="4"/>
  <c r="CP124" i="4"/>
  <c r="CP127" i="4"/>
  <c r="CO127" i="4"/>
  <c r="CO138" i="4"/>
  <c r="CG5" i="4"/>
  <c r="CO21" i="4"/>
  <c r="CG27" i="4"/>
  <c r="CG29" i="4"/>
  <c r="CO37" i="4"/>
  <c r="CG43" i="4"/>
  <c r="CG45" i="4"/>
  <c r="CO53" i="4"/>
  <c r="CO65" i="4"/>
  <c r="CP73" i="4"/>
  <c r="CO73" i="4"/>
  <c r="CP76" i="4"/>
  <c r="CP82" i="4"/>
  <c r="CO82" i="4"/>
  <c r="CG85" i="4"/>
  <c r="CT85" i="4"/>
  <c r="CG90" i="4"/>
  <c r="CP90" i="4"/>
  <c r="CO90" i="4"/>
  <c r="CP95" i="4"/>
  <c r="CO95" i="4"/>
  <c r="CO97" i="4"/>
  <c r="CP19" i="4"/>
  <c r="CO35" i="4"/>
  <c r="CP51" i="4"/>
  <c r="CO51" i="4"/>
  <c r="CO54" i="4"/>
  <c r="CP54" i="4"/>
  <c r="CT57" i="4"/>
  <c r="CG57" i="4"/>
  <c r="CP57" i="4"/>
  <c r="CT65" i="4"/>
  <c r="CG65" i="4"/>
  <c r="CP67" i="4"/>
  <c r="CO67" i="4"/>
  <c r="CT73" i="4"/>
  <c r="CG73" i="4"/>
  <c r="CP75" i="4"/>
  <c r="CO75" i="4"/>
  <c r="CT81" i="4"/>
  <c r="CG81" i="4"/>
  <c r="CO85" i="4"/>
  <c r="CP94" i="4"/>
  <c r="CO94" i="4"/>
  <c r="CO100" i="4"/>
  <c r="CT113" i="4"/>
  <c r="CG113" i="4"/>
  <c r="CO114" i="4"/>
  <c r="CP114" i="4"/>
  <c r="CO126" i="4"/>
  <c r="CP126" i="4"/>
  <c r="CO128" i="4"/>
  <c r="CP128" i="4"/>
  <c r="CO133" i="4"/>
  <c r="CQ5" i="4"/>
  <c r="CP17" i="4"/>
  <c r="CP48" i="4"/>
  <c r="CP49" i="4"/>
  <c r="CP55" i="4"/>
  <c r="CT61" i="4"/>
  <c r="CG61" i="4"/>
  <c r="CP64" i="4"/>
  <c r="CP69" i="4"/>
  <c r="CO69" i="4"/>
  <c r="CO77" i="4"/>
  <c r="CP80" i="4"/>
  <c r="CO101" i="4"/>
  <c r="CP101" i="4"/>
  <c r="CG105" i="4"/>
  <c r="CT105" i="4"/>
  <c r="CP105" i="4"/>
  <c r="CO110" i="4"/>
  <c r="CP110" i="4"/>
  <c r="CO112" i="4"/>
  <c r="CP112" i="4"/>
  <c r="CT125" i="4"/>
  <c r="CG125" i="4"/>
  <c r="CO132" i="4"/>
  <c r="CP132" i="4"/>
  <c r="CO135" i="4"/>
  <c r="CO143" i="4"/>
  <c r="CP143" i="4"/>
  <c r="CG18" i="4"/>
  <c r="CG22" i="4"/>
  <c r="CG26" i="4"/>
  <c r="CG30" i="4"/>
  <c r="CG34" i="4"/>
  <c r="CG38" i="4"/>
  <c r="CG42" i="4"/>
  <c r="CG46" i="4"/>
  <c r="CG50" i="4"/>
  <c r="CG54" i="4"/>
  <c r="CP81" i="4"/>
  <c r="CP86" i="4"/>
  <c r="CO86" i="4"/>
  <c r="CP106" i="4"/>
  <c r="CO106" i="4"/>
  <c r="CP111" i="4"/>
  <c r="CO111" i="4"/>
  <c r="CP121" i="4"/>
  <c r="CO121" i="4"/>
  <c r="CO123" i="4"/>
  <c r="CT129" i="4"/>
  <c r="CG129" i="4"/>
  <c r="CO130" i="4"/>
  <c r="CP130" i="4"/>
  <c r="CO87" i="4"/>
  <c r="CP88" i="4"/>
  <c r="CG94" i="4"/>
  <c r="CG98" i="4"/>
  <c r="CP98" i="4"/>
  <c r="CO98" i="4"/>
  <c r="CT101" i="4"/>
  <c r="CO107" i="4"/>
  <c r="CP108" i="4"/>
  <c r="CP113" i="4"/>
  <c r="CO113" i="4"/>
  <c r="CP115" i="4"/>
  <c r="CO120" i="4"/>
  <c r="CP120" i="4"/>
  <c r="CT121" i="4"/>
  <c r="CG121" i="4"/>
  <c r="CO122" i="4"/>
  <c r="CP129" i="4"/>
  <c r="CO129" i="4"/>
  <c r="CP131" i="4"/>
  <c r="CT133" i="4"/>
  <c r="CG133" i="4"/>
  <c r="CG143" i="4"/>
  <c r="CT143" i="4"/>
  <c r="CP102" i="4"/>
  <c r="CO102" i="4"/>
  <c r="CP109" i="4"/>
  <c r="CO109" i="4"/>
  <c r="CO116" i="4"/>
  <c r="CP116" i="4"/>
  <c r="CT117" i="4"/>
  <c r="CG117" i="4"/>
  <c r="CO118" i="4"/>
  <c r="CP125" i="4"/>
  <c r="CO125" i="4"/>
  <c r="CG139" i="4"/>
  <c r="CT139" i="4"/>
  <c r="CO139" i="4"/>
  <c r="CG112" i="4"/>
  <c r="CG116" i="4"/>
  <c r="CG120" i="4"/>
  <c r="CG124" i="4"/>
  <c r="CG128" i="4"/>
  <c r="CG132" i="4"/>
  <c r="CP136" i="4"/>
  <c r="CO136" i="4"/>
  <c r="CP140" i="4"/>
  <c r="CO140" i="4"/>
  <c r="CP144" i="4"/>
  <c r="CO144" i="4"/>
  <c r="CP8" i="3"/>
  <c r="CO9" i="3"/>
  <c r="CP9" i="3"/>
  <c r="CO13" i="3"/>
  <c r="CP13" i="3"/>
  <c r="CO18" i="3"/>
  <c r="CP18" i="3"/>
  <c r="CP23" i="3"/>
  <c r="CO23" i="3"/>
  <c r="CP34" i="3"/>
  <c r="CO34" i="3"/>
  <c r="CP36" i="3"/>
  <c r="CO36" i="3"/>
  <c r="CO41" i="3"/>
  <c r="CP41" i="3"/>
  <c r="CO6" i="3"/>
  <c r="CO17" i="3"/>
  <c r="CP17" i="3"/>
  <c r="CO25" i="3"/>
  <c r="CP25" i="3"/>
  <c r="CP32" i="3"/>
  <c r="CO72" i="3"/>
  <c r="CO14" i="3"/>
  <c r="CP14" i="3"/>
  <c r="CP15" i="3"/>
  <c r="CO15" i="3"/>
  <c r="CP19" i="3"/>
  <c r="CO19" i="3"/>
  <c r="CO22" i="3"/>
  <c r="CP22" i="3"/>
  <c r="CP26" i="3"/>
  <c r="CO26" i="3"/>
  <c r="CP28" i="3"/>
  <c r="CO28" i="3"/>
  <c r="CO33" i="3"/>
  <c r="CP33" i="3"/>
  <c r="CP42" i="3"/>
  <c r="CO42" i="3"/>
  <c r="CO44" i="3"/>
  <c r="CP44" i="3"/>
  <c r="CO56" i="3"/>
  <c r="CP56" i="3"/>
  <c r="CO80" i="3"/>
  <c r="CP80" i="3"/>
  <c r="CP11" i="3"/>
  <c r="CO11" i="3"/>
  <c r="CP24" i="3"/>
  <c r="CP30" i="3"/>
  <c r="CO30" i="3"/>
  <c r="CO37" i="3"/>
  <c r="CP37" i="3"/>
  <c r="CO48" i="3"/>
  <c r="CP48" i="3"/>
  <c r="CO64" i="3"/>
  <c r="CO71" i="3"/>
  <c r="CP71" i="3"/>
  <c r="CP84" i="3"/>
  <c r="CO84" i="3"/>
  <c r="CP7" i="3"/>
  <c r="CO7" i="3"/>
  <c r="CO10" i="3"/>
  <c r="CP10" i="3"/>
  <c r="CP20" i="3"/>
  <c r="CO20" i="3"/>
  <c r="CO21" i="3"/>
  <c r="CO29" i="3"/>
  <c r="CP29" i="3"/>
  <c r="CP38" i="3"/>
  <c r="CP40" i="3"/>
  <c r="CO40" i="3"/>
  <c r="CO61" i="3"/>
  <c r="CP63" i="3"/>
  <c r="CP68" i="3"/>
  <c r="CP82" i="3"/>
  <c r="CO82" i="3"/>
  <c r="CG88" i="3"/>
  <c r="CT88" i="3"/>
  <c r="CP103" i="3"/>
  <c r="CO103" i="3"/>
  <c r="CG104" i="3"/>
  <c r="CT104" i="3"/>
  <c r="CO126" i="3"/>
  <c r="CP126" i="3"/>
  <c r="CG6" i="3"/>
  <c r="CG146" i="3" s="1"/>
  <c r="CG10" i="3"/>
  <c r="CG46" i="3"/>
  <c r="CO55" i="3"/>
  <c r="CP55" i="3"/>
  <c r="CO68" i="3"/>
  <c r="CG73" i="3"/>
  <c r="CO92" i="3"/>
  <c r="CP92" i="3"/>
  <c r="CG97" i="3"/>
  <c r="CP122" i="3"/>
  <c r="CO122" i="3"/>
  <c r="CO12" i="3"/>
  <c r="CO16" i="3"/>
  <c r="CG26" i="3"/>
  <c r="CG30" i="3"/>
  <c r="CG34" i="3"/>
  <c r="CG38" i="3"/>
  <c r="CG42" i="3"/>
  <c r="CP45" i="3"/>
  <c r="CG49" i="3"/>
  <c r="CP49" i="3"/>
  <c r="CO59" i="3"/>
  <c r="CG65" i="3"/>
  <c r="CP67" i="3"/>
  <c r="CG70" i="3"/>
  <c r="CP74" i="3"/>
  <c r="CO74" i="3"/>
  <c r="CO77" i="3"/>
  <c r="CP77" i="3"/>
  <c r="CO88" i="3"/>
  <c r="CP91" i="3"/>
  <c r="CO91" i="3"/>
  <c r="CO96" i="3"/>
  <c r="CP96" i="3"/>
  <c r="CP102" i="3"/>
  <c r="CO102" i="3"/>
  <c r="CO115" i="3"/>
  <c r="CP115" i="3"/>
  <c r="CG119" i="3"/>
  <c r="CT119" i="3"/>
  <c r="CP142" i="3"/>
  <c r="CO142" i="3"/>
  <c r="CP99" i="3"/>
  <c r="CO99" i="3"/>
  <c r="CL5" i="3"/>
  <c r="CR149" i="3" s="1"/>
  <c r="CG14" i="3"/>
  <c r="CG18" i="3"/>
  <c r="CG22" i="3"/>
  <c r="CP47" i="3"/>
  <c r="CO47" i="3"/>
  <c r="CG50" i="3"/>
  <c r="CP60" i="3"/>
  <c r="CP75" i="3"/>
  <c r="CG78" i="3"/>
  <c r="CG81" i="3"/>
  <c r="CG135" i="3"/>
  <c r="CT135" i="3"/>
  <c r="CO139" i="3"/>
  <c r="CP139" i="3"/>
  <c r="CO143" i="3"/>
  <c r="CP143" i="3"/>
  <c r="CO27" i="3"/>
  <c r="CO31" i="3"/>
  <c r="CO35" i="3"/>
  <c r="CO39" i="3"/>
  <c r="CO43" i="3"/>
  <c r="CO51" i="3"/>
  <c r="CP66" i="3"/>
  <c r="CO66" i="3"/>
  <c r="CO69" i="3"/>
  <c r="CP69" i="3"/>
  <c r="CP76" i="3"/>
  <c r="CO79" i="3"/>
  <c r="CP79" i="3"/>
  <c r="CO85" i="3"/>
  <c r="CO95" i="3"/>
  <c r="CO111" i="3"/>
  <c r="CP111" i="3"/>
  <c r="CG53" i="3"/>
  <c r="CP53" i="3"/>
  <c r="CP83" i="3"/>
  <c r="CO86" i="3"/>
  <c r="CP87" i="3"/>
  <c r="CG101" i="3"/>
  <c r="CP101" i="3"/>
  <c r="CO101" i="3"/>
  <c r="CP105" i="3"/>
  <c r="CO105" i="3"/>
  <c r="CO107" i="3"/>
  <c r="CP117" i="3"/>
  <c r="CO131" i="3"/>
  <c r="CP131" i="3"/>
  <c r="CG143" i="3"/>
  <c r="CT143" i="3"/>
  <c r="CO57" i="3"/>
  <c r="CO65" i="3"/>
  <c r="CO73" i="3"/>
  <c r="CP89" i="3"/>
  <c r="CO89" i="3"/>
  <c r="CP93" i="3"/>
  <c r="CO93" i="3"/>
  <c r="CP97" i="3"/>
  <c r="CO97" i="3"/>
  <c r="CO100" i="3"/>
  <c r="CO104" i="3"/>
  <c r="CO108" i="3"/>
  <c r="CP108" i="3"/>
  <c r="CP109" i="3"/>
  <c r="CO112" i="3"/>
  <c r="CP112" i="3"/>
  <c r="CO119" i="3"/>
  <c r="CP121" i="3"/>
  <c r="CO121" i="3"/>
  <c r="CO123" i="3"/>
  <c r="CP123" i="3"/>
  <c r="CO127" i="3"/>
  <c r="CP127" i="3"/>
  <c r="CP134" i="3"/>
  <c r="CO135" i="3"/>
  <c r="CP135" i="3"/>
  <c r="CG109" i="3"/>
  <c r="CO113" i="3"/>
  <c r="CP125" i="3"/>
  <c r="CO130" i="3"/>
  <c r="CG131" i="3"/>
  <c r="CT131" i="3"/>
  <c r="CG112" i="3"/>
  <c r="CG117" i="3"/>
  <c r="CG120" i="3"/>
  <c r="CP120" i="3"/>
  <c r="CO120" i="3"/>
  <c r="CG139" i="3"/>
  <c r="CT139" i="3"/>
  <c r="CO110" i="3"/>
  <c r="CO114" i="3"/>
  <c r="CP118" i="3"/>
  <c r="CG124" i="3"/>
  <c r="CP124" i="3"/>
  <c r="CO124" i="3"/>
  <c r="CT127" i="3"/>
  <c r="CP128" i="3"/>
  <c r="CO128" i="3"/>
  <c r="CP132" i="3"/>
  <c r="CO132" i="3"/>
  <c r="CP136" i="3"/>
  <c r="CO136" i="3"/>
  <c r="CO140" i="3"/>
  <c r="CO144" i="3"/>
  <c r="CO5" i="2"/>
  <c r="CP5" i="2"/>
  <c r="CP25" i="2"/>
  <c r="CO29" i="2"/>
  <c r="CP29" i="2"/>
  <c r="CP9" i="2"/>
  <c r="CO13" i="2"/>
  <c r="CP13" i="2"/>
  <c r="CP21" i="2"/>
  <c r="CO17" i="2"/>
  <c r="CP17" i="2"/>
  <c r="CP20" i="2"/>
  <c r="CO41" i="2"/>
  <c r="CO65" i="2"/>
  <c r="CO77" i="2"/>
  <c r="CP77" i="2"/>
  <c r="CP82" i="2"/>
  <c r="CO82" i="2"/>
  <c r="CP98" i="2"/>
  <c r="CO98" i="2"/>
  <c r="CT106" i="2"/>
  <c r="CG106" i="2"/>
  <c r="CP124" i="2"/>
  <c r="CO124" i="2"/>
  <c r="CG6" i="2"/>
  <c r="CP16" i="2"/>
  <c r="CO16" i="2"/>
  <c r="CG19" i="2"/>
  <c r="CO42" i="2"/>
  <c r="CP42" i="2"/>
  <c r="CO46" i="2"/>
  <c r="CP46" i="2"/>
  <c r="CP66" i="2"/>
  <c r="CO66" i="2"/>
  <c r="CO71" i="2"/>
  <c r="CP71" i="2"/>
  <c r="CO74" i="2"/>
  <c r="CO87" i="2"/>
  <c r="CP87" i="2"/>
  <c r="CP88" i="2"/>
  <c r="CO88" i="2"/>
  <c r="CO103" i="2"/>
  <c r="CP103" i="2"/>
  <c r="CP104" i="2"/>
  <c r="CO104" i="2"/>
  <c r="CP120" i="2"/>
  <c r="CO120" i="2"/>
  <c r="CO11" i="2"/>
  <c r="CP12" i="2"/>
  <c r="CO12" i="2"/>
  <c r="CG15" i="2"/>
  <c r="CG18" i="2"/>
  <c r="CO22" i="2"/>
  <c r="CO27" i="2"/>
  <c r="CP28" i="2"/>
  <c r="CO28" i="2"/>
  <c r="CG31" i="2"/>
  <c r="CO33" i="2"/>
  <c r="CP35" i="2"/>
  <c r="CO35" i="2"/>
  <c r="CO40" i="2"/>
  <c r="CP40" i="2"/>
  <c r="CT43" i="2"/>
  <c r="CG43" i="2"/>
  <c r="CP45" i="2"/>
  <c r="CO45" i="2"/>
  <c r="CT49" i="2"/>
  <c r="CG49" i="2"/>
  <c r="CP34" i="2"/>
  <c r="CP73" i="2"/>
  <c r="CO73" i="2"/>
  <c r="CP76" i="2"/>
  <c r="CO76" i="2"/>
  <c r="CP95" i="2"/>
  <c r="CP112" i="2"/>
  <c r="CO112" i="2"/>
  <c r="CO125" i="2"/>
  <c r="CP125" i="2"/>
  <c r="CG22" i="2"/>
  <c r="CP32" i="2"/>
  <c r="CO32" i="2"/>
  <c r="CG35" i="2"/>
  <c r="CO63" i="2"/>
  <c r="CP63" i="2"/>
  <c r="CT6" i="2"/>
  <c r="CO7" i="2"/>
  <c r="CP8" i="2"/>
  <c r="CO8" i="2"/>
  <c r="CP14" i="2"/>
  <c r="CO18" i="2"/>
  <c r="CO23" i="2"/>
  <c r="CP24" i="2"/>
  <c r="CO24" i="2"/>
  <c r="CP30" i="2"/>
  <c r="CO36" i="2"/>
  <c r="CP36" i="2"/>
  <c r="CP39" i="2"/>
  <c r="CO39" i="2"/>
  <c r="CP51" i="2"/>
  <c r="CO51" i="2"/>
  <c r="CP97" i="2"/>
  <c r="CO97" i="2"/>
  <c r="CP108" i="2"/>
  <c r="CO108" i="2"/>
  <c r="CG34" i="2"/>
  <c r="CP43" i="2"/>
  <c r="CP49" i="2"/>
  <c r="CP58" i="2"/>
  <c r="CP60" i="2"/>
  <c r="CP68" i="2"/>
  <c r="CO69" i="2"/>
  <c r="CP81" i="2"/>
  <c r="CP84" i="2"/>
  <c r="CO84" i="2"/>
  <c r="CO85" i="2"/>
  <c r="CP90" i="2"/>
  <c r="CP92" i="2"/>
  <c r="CO93" i="2"/>
  <c r="CP100" i="2"/>
  <c r="CO100" i="2"/>
  <c r="CO101" i="2"/>
  <c r="CO105" i="2"/>
  <c r="CP105" i="2"/>
  <c r="CP116" i="2"/>
  <c r="CO116" i="2"/>
  <c r="CO117" i="2"/>
  <c r="CO137" i="2"/>
  <c r="CP137" i="2"/>
  <c r="CO140" i="2"/>
  <c r="CP37" i="2"/>
  <c r="CO38" i="2"/>
  <c r="CP47" i="2"/>
  <c r="CP54" i="2"/>
  <c r="CP56" i="2"/>
  <c r="CO57" i="2"/>
  <c r="CO59" i="2"/>
  <c r="CP59" i="2"/>
  <c r="CO60" i="2"/>
  <c r="CO67" i="2"/>
  <c r="CP67" i="2"/>
  <c r="CO75" i="2"/>
  <c r="CP75" i="2"/>
  <c r="CO83" i="2"/>
  <c r="CP83" i="2"/>
  <c r="CP89" i="2"/>
  <c r="CO99" i="2"/>
  <c r="CP99" i="2"/>
  <c r="CP106" i="2"/>
  <c r="CO121" i="2"/>
  <c r="CP128" i="2"/>
  <c r="CO128" i="2"/>
  <c r="CO131" i="2"/>
  <c r="CP131" i="2"/>
  <c r="CT132" i="2"/>
  <c r="CG132" i="2"/>
  <c r="CS5" i="2"/>
  <c r="CS147" i="2" s="1"/>
  <c r="CG37" i="2"/>
  <c r="CG47" i="2"/>
  <c r="CP52" i="2"/>
  <c r="CP55" i="2"/>
  <c r="CO56" i="2"/>
  <c r="CP64" i="2"/>
  <c r="CO64" i="2"/>
  <c r="CG64" i="2"/>
  <c r="CP69" i="2"/>
  <c r="CP72" i="2"/>
  <c r="CO72" i="2"/>
  <c r="CG72" i="2"/>
  <c r="CO79" i="2"/>
  <c r="CP79" i="2"/>
  <c r="CP80" i="2"/>
  <c r="CO80" i="2"/>
  <c r="CG80" i="2"/>
  <c r="CO81" i="2"/>
  <c r="CP85" i="2"/>
  <c r="CO90" i="2"/>
  <c r="CO91" i="2"/>
  <c r="CP91" i="2"/>
  <c r="CP93" i="2"/>
  <c r="CP96" i="2"/>
  <c r="CO96" i="2"/>
  <c r="CG96" i="2"/>
  <c r="CP101" i="2"/>
  <c r="CO113" i="2"/>
  <c r="CP117" i="2"/>
  <c r="CO139" i="2"/>
  <c r="CT142" i="2"/>
  <c r="CG142" i="2"/>
  <c r="CG54" i="2"/>
  <c r="CG58" i="2"/>
  <c r="CL62" i="2"/>
  <c r="CQ62" i="2" s="1"/>
  <c r="CN62" i="2" s="1"/>
  <c r="CG62" i="2"/>
  <c r="CO70" i="2"/>
  <c r="CG76" i="2"/>
  <c r="CG78" i="2"/>
  <c r="CO86" i="2"/>
  <c r="CG92" i="2"/>
  <c r="CG94" i="2"/>
  <c r="CO102" i="2"/>
  <c r="CG108" i="2"/>
  <c r="CP114" i="2"/>
  <c r="CO115" i="2"/>
  <c r="CP122" i="2"/>
  <c r="CO123" i="2"/>
  <c r="CP130" i="2"/>
  <c r="CO130" i="2"/>
  <c r="CO136" i="2"/>
  <c r="CO143" i="2"/>
  <c r="CP143" i="2"/>
  <c r="CO109" i="2"/>
  <c r="CP110" i="2"/>
  <c r="CO111" i="2"/>
  <c r="CP118" i="2"/>
  <c r="CO119" i="2"/>
  <c r="CP126" i="2"/>
  <c r="CO129" i="2"/>
  <c r="CP129" i="2"/>
  <c r="CO133" i="2"/>
  <c r="CP133" i="2"/>
  <c r="CP134" i="2"/>
  <c r="CO134" i="2"/>
  <c r="CO138" i="2"/>
  <c r="CG63" i="2"/>
  <c r="CG67" i="2"/>
  <c r="CG71" i="2"/>
  <c r="CG75" i="2"/>
  <c r="CG79" i="2"/>
  <c r="E10" i="15" s="1"/>
  <c r="CG83" i="2"/>
  <c r="CG87" i="2"/>
  <c r="CG91" i="2"/>
  <c r="CG95" i="2"/>
  <c r="CG99" i="2"/>
  <c r="CG103" i="2"/>
  <c r="CO141" i="2"/>
  <c r="CP141" i="2"/>
  <c r="CP142" i="2"/>
  <c r="CP132" i="2"/>
  <c r="CP135" i="2"/>
  <c r="CP144" i="2"/>
  <c r="CO144" i="2"/>
  <c r="CG112" i="2"/>
  <c r="CG116" i="2"/>
  <c r="CG120" i="2"/>
  <c r="CG124" i="2"/>
  <c r="CG130" i="2"/>
  <c r="CG136" i="2"/>
  <c r="CO8" i="1"/>
  <c r="CP8" i="1"/>
  <c r="CP10" i="1"/>
  <c r="CO16" i="1"/>
  <c r="CP16" i="1"/>
  <c r="CP17" i="1"/>
  <c r="CO17" i="1"/>
  <c r="CO19" i="1"/>
  <c r="CO20" i="1"/>
  <c r="CP20" i="1"/>
  <c r="CP24" i="1"/>
  <c r="CO26" i="1"/>
  <c r="CP26" i="1"/>
  <c r="CP31" i="1"/>
  <c r="CO31" i="1"/>
  <c r="CP34" i="1"/>
  <c r="CO39" i="1"/>
  <c r="CP41" i="1"/>
  <c r="CO41" i="1"/>
  <c r="CO138" i="1"/>
  <c r="CP7" i="1"/>
  <c r="CO7" i="1"/>
  <c r="CP9" i="1"/>
  <c r="CO9" i="1"/>
  <c r="CP15" i="1"/>
  <c r="CO15" i="1"/>
  <c r="CO18" i="1"/>
  <c r="CP18" i="1"/>
  <c r="CP23" i="1"/>
  <c r="CO23" i="1"/>
  <c r="CP25" i="1"/>
  <c r="CO25" i="1"/>
  <c r="CP29" i="1"/>
  <c r="CO29" i="1"/>
  <c r="CP30" i="1"/>
  <c r="CO30" i="1"/>
  <c r="CP37" i="1"/>
  <c r="CO37" i="1"/>
  <c r="CO38" i="1"/>
  <c r="CO137" i="1"/>
  <c r="CP137" i="1"/>
  <c r="CP6" i="1"/>
  <c r="CO6" i="1"/>
  <c r="CO12" i="1"/>
  <c r="CP12" i="1"/>
  <c r="CP13" i="1"/>
  <c r="CO13" i="1"/>
  <c r="CP14" i="1"/>
  <c r="CO14" i="1"/>
  <c r="CP21" i="1"/>
  <c r="CO21" i="1"/>
  <c r="CO22" i="1"/>
  <c r="CP43" i="1"/>
  <c r="CP45" i="1"/>
  <c r="CO45" i="1"/>
  <c r="CP47" i="1"/>
  <c r="CP49" i="1"/>
  <c r="CO49" i="1"/>
  <c r="CP51" i="1"/>
  <c r="CO51" i="1"/>
  <c r="CP53" i="1"/>
  <c r="CO53" i="1"/>
  <c r="CP55" i="1"/>
  <c r="CO55" i="1"/>
  <c r="CP57" i="1"/>
  <c r="CP59" i="1"/>
  <c r="CO59" i="1"/>
  <c r="CP61" i="1"/>
  <c r="CP85" i="1"/>
  <c r="CO85" i="1"/>
  <c r="CP89" i="1"/>
  <c r="CO89" i="1"/>
  <c r="CP11" i="1"/>
  <c r="CO11" i="1"/>
  <c r="CP27" i="1"/>
  <c r="CO27" i="1"/>
  <c r="CO28" i="1"/>
  <c r="CP28" i="1"/>
  <c r="CO32" i="1"/>
  <c r="CP32" i="1"/>
  <c r="CP33" i="1"/>
  <c r="CO33" i="1"/>
  <c r="CP35" i="1"/>
  <c r="CO35" i="1"/>
  <c r="CO36" i="1"/>
  <c r="CP36" i="1"/>
  <c r="CO40" i="1"/>
  <c r="CP40" i="1"/>
  <c r="CO42" i="1"/>
  <c r="CP42" i="1"/>
  <c r="CO66" i="1"/>
  <c r="CP66" i="1"/>
  <c r="CP69" i="1"/>
  <c r="CO69" i="1"/>
  <c r="CP72" i="1"/>
  <c r="CP73" i="1"/>
  <c r="CO73" i="1"/>
  <c r="CO79" i="1"/>
  <c r="CO82" i="1"/>
  <c r="CP92" i="1"/>
  <c r="CO96" i="1"/>
  <c r="CP100" i="1"/>
  <c r="CO100" i="1"/>
  <c r="CO105" i="1"/>
  <c r="CP105" i="1"/>
  <c r="CP108" i="1"/>
  <c r="CO108" i="1"/>
  <c r="CP112" i="1"/>
  <c r="CO112" i="1"/>
  <c r="CO117" i="1"/>
  <c r="CP134" i="1"/>
  <c r="CO134" i="1"/>
  <c r="CP141" i="1"/>
  <c r="CG36" i="1"/>
  <c r="CP80" i="1"/>
  <c r="CO83" i="1"/>
  <c r="CO86" i="1"/>
  <c r="CP107" i="1"/>
  <c r="CO107" i="1"/>
  <c r="CP111" i="1"/>
  <c r="CP115" i="1"/>
  <c r="CO115" i="1"/>
  <c r="CO118" i="1"/>
  <c r="CP118" i="1"/>
  <c r="CO122" i="1"/>
  <c r="CO125" i="1"/>
  <c r="CO133" i="1"/>
  <c r="CP133" i="1"/>
  <c r="CP136" i="1"/>
  <c r="CO136" i="1"/>
  <c r="CO76" i="1"/>
  <c r="CP79" i="1"/>
  <c r="CP82" i="1"/>
  <c r="CP84" i="1"/>
  <c r="CO87" i="1"/>
  <c r="CO90" i="1"/>
  <c r="CO92" i="1"/>
  <c r="CP96" i="1"/>
  <c r="CP98" i="1"/>
  <c r="CP117" i="1"/>
  <c r="CP143" i="1"/>
  <c r="CO143" i="1"/>
  <c r="CP64" i="1"/>
  <c r="CP65" i="1"/>
  <c r="CO65" i="1"/>
  <c r="CO70" i="1"/>
  <c r="CP70" i="1"/>
  <c r="CO74" i="1"/>
  <c r="CP74" i="1"/>
  <c r="CP77" i="1"/>
  <c r="CO77" i="1"/>
  <c r="CO94" i="1"/>
  <c r="CP94" i="1"/>
  <c r="CP106" i="1"/>
  <c r="CP110" i="1"/>
  <c r="CP144" i="1"/>
  <c r="CG12" i="1"/>
  <c r="CG20" i="1"/>
  <c r="CG28" i="1"/>
  <c r="CP81" i="1"/>
  <c r="CO81" i="1"/>
  <c r="CO63" i="1"/>
  <c r="CO67" i="1"/>
  <c r="CO71" i="1"/>
  <c r="CO75" i="1"/>
  <c r="CO78" i="1"/>
  <c r="CO80" i="1"/>
  <c r="CP83" i="1"/>
  <c r="CP86" i="1"/>
  <c r="CP88" i="1"/>
  <c r="CO91" i="1"/>
  <c r="CO95" i="1"/>
  <c r="CP99" i="1"/>
  <c r="CO101" i="1"/>
  <c r="CP101" i="1"/>
  <c r="CO102" i="1"/>
  <c r="CP104" i="1"/>
  <c r="CO104" i="1"/>
  <c r="CO111" i="1"/>
  <c r="CO113" i="1"/>
  <c r="CP113" i="1"/>
  <c r="CP122" i="1"/>
  <c r="CP125" i="1"/>
  <c r="CO129" i="1"/>
  <c r="CP129" i="1"/>
  <c r="CP130" i="1"/>
  <c r="CP135" i="1"/>
  <c r="CO135" i="1"/>
  <c r="CP142" i="1"/>
  <c r="CO142" i="1"/>
  <c r="CO109" i="1"/>
  <c r="CP114" i="1"/>
  <c r="CP120" i="1"/>
  <c r="CO120" i="1"/>
  <c r="CP123" i="1"/>
  <c r="CO123" i="1"/>
  <c r="CG124" i="1"/>
  <c r="CP124" i="1"/>
  <c r="CO124" i="1"/>
  <c r="CP128" i="1"/>
  <c r="CO128" i="1"/>
  <c r="CP132" i="1"/>
  <c r="CP139" i="1"/>
  <c r="CO139" i="1"/>
  <c r="CO121" i="1"/>
  <c r="CP131" i="1"/>
  <c r="CO131" i="1"/>
  <c r="CP140" i="1"/>
  <c r="CO140" i="1"/>
  <c r="CG100" i="1"/>
  <c r="CG116" i="1"/>
  <c r="CP116" i="1"/>
  <c r="CO116" i="1"/>
  <c r="CG132" i="1"/>
  <c r="CG136" i="1"/>
  <c r="CG140" i="1"/>
  <c r="CG144" i="1"/>
  <c r="I16" i="15" l="1"/>
  <c r="CO106" i="6"/>
  <c r="CO140" i="6"/>
  <c r="CO138" i="6"/>
  <c r="CO101" i="6"/>
  <c r="CP90" i="6"/>
  <c r="CO88" i="6"/>
  <c r="CP42" i="6"/>
  <c r="CP34" i="6"/>
  <c r="CO133" i="6"/>
  <c r="CO82" i="6"/>
  <c r="CP57" i="6"/>
  <c r="CO79" i="6"/>
  <c r="CO25" i="6"/>
  <c r="CP93" i="6"/>
  <c r="CO77" i="6"/>
  <c r="CP88" i="6"/>
  <c r="CO75" i="6"/>
  <c r="CO103" i="6"/>
  <c r="CO95" i="6"/>
  <c r="CP50" i="6"/>
  <c r="CP55" i="6"/>
  <c r="CO41" i="6"/>
  <c r="CO109" i="7"/>
  <c r="CP104" i="7"/>
  <c r="CP48" i="7"/>
  <c r="CO71" i="7"/>
  <c r="CP81" i="7"/>
  <c r="CO49" i="7"/>
  <c r="CP65" i="7"/>
  <c r="CP42" i="7"/>
  <c r="CP143" i="7"/>
  <c r="CP26" i="7"/>
  <c r="CP10" i="7"/>
  <c r="CO40" i="7"/>
  <c r="CP71" i="7"/>
  <c r="CO54" i="7"/>
  <c r="CO45" i="7"/>
  <c r="CP19" i="7"/>
  <c r="CO88" i="8"/>
  <c r="CP6" i="8"/>
  <c r="CP65" i="8"/>
  <c r="CO35" i="8"/>
  <c r="CP28" i="8"/>
  <c r="CO140" i="8"/>
  <c r="CO143" i="8"/>
  <c r="CO131" i="8"/>
  <c r="CO37" i="8"/>
  <c r="CP104" i="8"/>
  <c r="CO97" i="8"/>
  <c r="CP59" i="8"/>
  <c r="CO43" i="8"/>
  <c r="CP70" i="8"/>
  <c r="CP54" i="8"/>
  <c r="CO25" i="8"/>
  <c r="CN142" i="8"/>
  <c r="CO142" i="8"/>
  <c r="CP37" i="8"/>
  <c r="CO65" i="8"/>
  <c r="CP97" i="8"/>
  <c r="CO93" i="8"/>
  <c r="CO42" i="8"/>
  <c r="CP31" i="8"/>
  <c r="CP46" i="8"/>
  <c r="CO74" i="8"/>
  <c r="CP43" i="8"/>
  <c r="CP77" i="8"/>
  <c r="CP25" i="8"/>
  <c r="K14" i="15"/>
  <c r="CO139" i="9"/>
  <c r="CO54" i="9"/>
  <c r="CO87" i="9"/>
  <c r="CO43" i="9"/>
  <c r="CP103" i="9"/>
  <c r="CO138" i="9"/>
  <c r="CO39" i="9"/>
  <c r="CO31" i="9"/>
  <c r="CO23" i="9"/>
  <c r="CP43" i="9"/>
  <c r="CO41" i="9"/>
  <c r="CO33" i="9"/>
  <c r="CO25" i="9"/>
  <c r="CP21" i="9"/>
  <c r="CO80" i="9"/>
  <c r="CO89" i="9"/>
  <c r="CO36" i="9"/>
  <c r="CP89" i="10"/>
  <c r="CP124" i="10"/>
  <c r="CP80" i="10"/>
  <c r="CP24" i="10"/>
  <c r="CO113" i="10"/>
  <c r="CP120" i="10"/>
  <c r="CP45" i="10"/>
  <c r="CP26" i="10"/>
  <c r="CO112" i="10"/>
  <c r="CP34" i="10"/>
  <c r="CP118" i="10"/>
  <c r="CO89" i="10"/>
  <c r="CP70" i="10"/>
  <c r="CO75" i="10"/>
  <c r="CP105" i="10"/>
  <c r="CP63" i="10"/>
  <c r="CO22" i="10"/>
  <c r="CP84" i="10"/>
  <c r="CO80" i="10"/>
  <c r="CO77" i="10"/>
  <c r="CP75" i="10"/>
  <c r="CO56" i="10"/>
  <c r="CO97" i="10"/>
  <c r="CO72" i="10"/>
  <c r="CP17" i="10"/>
  <c r="CO90" i="10"/>
  <c r="CO51" i="10"/>
  <c r="CP114" i="10"/>
  <c r="CP20" i="10"/>
  <c r="CP49" i="10"/>
  <c r="M21" i="15"/>
  <c r="CP41" i="10"/>
  <c r="CP100" i="10"/>
  <c r="CP125" i="10"/>
  <c r="CO110" i="10"/>
  <c r="CO118" i="10"/>
  <c r="CO105" i="10"/>
  <c r="CP53" i="10"/>
  <c r="L14" i="15"/>
  <c r="I12" i="15"/>
  <c r="CT147" i="4"/>
  <c r="H14" i="15"/>
  <c r="G14" i="15"/>
  <c r="E14" i="15"/>
  <c r="Q37" i="23"/>
  <c r="J14" i="15"/>
  <c r="CP97" i="1"/>
  <c r="CO97" i="1"/>
  <c r="CP38" i="1"/>
  <c r="CG146" i="1"/>
  <c r="CP136" i="2"/>
  <c r="CO55" i="2"/>
  <c r="CO20" i="2"/>
  <c r="CO9" i="2"/>
  <c r="CP58" i="3"/>
  <c r="CO63" i="3"/>
  <c r="CP64" i="3"/>
  <c r="CP72" i="4"/>
  <c r="CP133" i="4"/>
  <c r="CP9" i="4"/>
  <c r="CP35" i="4"/>
  <c r="CP142" i="4"/>
  <c r="CP97" i="4"/>
  <c r="CN72" i="4"/>
  <c r="CO141" i="5"/>
  <c r="CO133" i="5"/>
  <c r="CP92" i="5"/>
  <c r="CP96" i="5"/>
  <c r="CP60" i="5"/>
  <c r="CO135" i="5"/>
  <c r="CO97" i="5"/>
  <c r="CP91" i="5"/>
  <c r="CP71" i="5"/>
  <c r="CN105" i="6"/>
  <c r="CO136" i="6"/>
  <c r="CP99" i="6"/>
  <c r="CO104" i="6"/>
  <c r="CP44" i="6"/>
  <c r="CP140" i="6"/>
  <c r="CO142" i="6"/>
  <c r="CP76" i="6"/>
  <c r="CO29" i="6"/>
  <c r="CP92" i="6"/>
  <c r="CO132" i="7"/>
  <c r="CO57" i="7"/>
  <c r="CP33" i="7"/>
  <c r="CO42" i="7"/>
  <c r="CO138" i="7"/>
  <c r="CP132" i="7"/>
  <c r="CP67" i="7"/>
  <c r="CO29" i="7"/>
  <c r="CP38" i="7"/>
  <c r="CP41" i="7"/>
  <c r="CK145" i="7"/>
  <c r="CP138" i="7"/>
  <c r="CO67" i="7"/>
  <c r="CO26" i="7"/>
  <c r="CP22" i="7"/>
  <c r="CP77" i="7"/>
  <c r="CP29" i="7"/>
  <c r="CP73" i="7"/>
  <c r="CO38" i="7"/>
  <c r="CP9" i="7"/>
  <c r="CO41" i="7"/>
  <c r="CP141" i="8"/>
  <c r="CP96" i="8"/>
  <c r="CO96" i="8"/>
  <c r="CO33" i="8"/>
  <c r="CO63" i="8"/>
  <c r="CO92" i="8"/>
  <c r="CP49" i="8"/>
  <c r="CP93" i="8"/>
  <c r="CO30" i="8"/>
  <c r="CO46" i="8"/>
  <c r="CO58" i="8"/>
  <c r="CO19" i="8"/>
  <c r="CO70" i="8"/>
  <c r="CO55" i="8"/>
  <c r="CP107" i="9"/>
  <c r="CP22" i="9"/>
  <c r="CP140" i="9"/>
  <c r="CO107" i="9"/>
  <c r="CO140" i="9"/>
  <c r="CO46" i="9"/>
  <c r="CO93" i="9"/>
  <c r="CP44" i="9"/>
  <c r="CP77" i="9"/>
  <c r="CO22" i="9"/>
  <c r="CG145" i="9"/>
  <c r="CG146" i="9"/>
  <c r="CP93" i="9"/>
  <c r="CO77" i="9"/>
  <c r="CO44" i="9"/>
  <c r="CP90" i="10"/>
  <c r="CP97" i="10"/>
  <c r="CP37" i="10"/>
  <c r="CP46" i="10"/>
  <c r="CO7" i="10"/>
  <c r="CJ145" i="10"/>
  <c r="CI149" i="10"/>
  <c r="CO108" i="10"/>
  <c r="CO102" i="10"/>
  <c r="CO35" i="10"/>
  <c r="CO12" i="10"/>
  <c r="CP7" i="10"/>
  <c r="CP141" i="11"/>
  <c r="CO83" i="11"/>
  <c r="CO76" i="11"/>
  <c r="CP92" i="11"/>
  <c r="CP143" i="11"/>
  <c r="CP90" i="11"/>
  <c r="CO74" i="11"/>
  <c r="CP70" i="11"/>
  <c r="CO80" i="11"/>
  <c r="O25" i="16"/>
  <c r="CN7" i="11"/>
  <c r="CP7" i="11"/>
  <c r="CO7" i="11"/>
  <c r="CD146" i="8"/>
  <c r="CD145" i="8"/>
  <c r="DB145" i="6"/>
  <c r="CN91" i="9"/>
  <c r="CP91" i="9"/>
  <c r="CN57" i="9"/>
  <c r="CO57" i="9"/>
  <c r="CR149" i="9"/>
  <c r="CO32" i="8"/>
  <c r="CN32" i="8"/>
  <c r="CN136" i="9"/>
  <c r="CP136" i="9"/>
  <c r="CN106" i="9"/>
  <c r="CP106" i="9"/>
  <c r="CN52" i="8"/>
  <c r="CP52" i="8"/>
  <c r="CO48" i="8"/>
  <c r="CN48" i="8"/>
  <c r="CN100" i="9"/>
  <c r="CO100" i="9"/>
  <c r="CS147" i="9"/>
  <c r="CR145" i="7"/>
  <c r="CP73" i="5"/>
  <c r="CN73" i="5"/>
  <c r="CJ149" i="5"/>
  <c r="CN53" i="9"/>
  <c r="L21" i="15" s="1"/>
  <c r="CO53" i="9"/>
  <c r="CJ145" i="9"/>
  <c r="CN76" i="8"/>
  <c r="CP76" i="8"/>
  <c r="CJ149" i="8"/>
  <c r="CT147" i="8"/>
  <c r="CN94" i="7"/>
  <c r="CO94" i="7"/>
  <c r="CN84" i="7"/>
  <c r="CP84" i="7"/>
  <c r="CO84" i="7"/>
  <c r="K36" i="16"/>
  <c r="K32" i="16"/>
  <c r="CN138" i="5"/>
  <c r="CO138" i="5"/>
  <c r="CN95" i="5"/>
  <c r="CO95" i="5"/>
  <c r="CN135" i="7"/>
  <c r="CP135" i="7"/>
  <c r="CI145" i="5"/>
  <c r="CJ145" i="3"/>
  <c r="CP27" i="2"/>
  <c r="CN27" i="2"/>
  <c r="CT147" i="2"/>
  <c r="CR145" i="11"/>
  <c r="CK149" i="4"/>
  <c r="CR149" i="8"/>
  <c r="CI145" i="8"/>
  <c r="CN92" i="7"/>
  <c r="CO92" i="7"/>
  <c r="CP92" i="7"/>
  <c r="CO35" i="7"/>
  <c r="CN35" i="7"/>
  <c r="CP35" i="7"/>
  <c r="CO23" i="5"/>
  <c r="CN23" i="5"/>
  <c r="CP23" i="5"/>
  <c r="CQ8" i="4"/>
  <c r="DB145" i="4"/>
  <c r="CJ145" i="4"/>
  <c r="CJ145" i="1"/>
  <c r="CK149" i="3"/>
  <c r="CN6" i="2"/>
  <c r="CP6" i="2"/>
  <c r="CL147" i="2"/>
  <c r="CQ147" i="2" s="1"/>
  <c r="CG145" i="2"/>
  <c r="CO132" i="1"/>
  <c r="CO144" i="1"/>
  <c r="CO72" i="1"/>
  <c r="CO141" i="1"/>
  <c r="CP76" i="1"/>
  <c r="CO47" i="1"/>
  <c r="CO43" i="1"/>
  <c r="CO34" i="1"/>
  <c r="CO10" i="1"/>
  <c r="CO135" i="2"/>
  <c r="CO95" i="2"/>
  <c r="CO6" i="2"/>
  <c r="CO145" i="2" s="1"/>
  <c r="CP74" i="2"/>
  <c r="CP65" i="2"/>
  <c r="CO21" i="2"/>
  <c r="CO25" i="2"/>
  <c r="CP144" i="3"/>
  <c r="CO58" i="3"/>
  <c r="CP72" i="3"/>
  <c r="CP6" i="3"/>
  <c r="CO8" i="3"/>
  <c r="CO142" i="4"/>
  <c r="CP135" i="4"/>
  <c r="CO19" i="4"/>
  <c r="CP68" i="4"/>
  <c r="CG146" i="4"/>
  <c r="CO68" i="4"/>
  <c r="CO41" i="4"/>
  <c r="CO9" i="4"/>
  <c r="CO39" i="4"/>
  <c r="CO140" i="5"/>
  <c r="CQ149" i="5"/>
  <c r="CQ145" i="5"/>
  <c r="CN5" i="5"/>
  <c r="CO77" i="5"/>
  <c r="CG146" i="5"/>
  <c r="CP68" i="5"/>
  <c r="CO71" i="5"/>
  <c r="CO37" i="5"/>
  <c r="CO137" i="6"/>
  <c r="CP144" i="6"/>
  <c r="CP104" i="6"/>
  <c r="CP109" i="6"/>
  <c r="CO80" i="6"/>
  <c r="CP75" i="6"/>
  <c r="CO87" i="6"/>
  <c r="CP108" i="6"/>
  <c r="CO60" i="6"/>
  <c r="CP54" i="6"/>
  <c r="CP20" i="6"/>
  <c r="CO50" i="6"/>
  <c r="CO18" i="6"/>
  <c r="CO55" i="6"/>
  <c r="CP29" i="6"/>
  <c r="CO88" i="7"/>
  <c r="CO137" i="7"/>
  <c r="CO140" i="7"/>
  <c r="CP85" i="7"/>
  <c r="CP76" i="7"/>
  <c r="CG146" i="7"/>
  <c r="CO81" i="7"/>
  <c r="CO33" i="7"/>
  <c r="CO21" i="7"/>
  <c r="CP53" i="7"/>
  <c r="CO9" i="7"/>
  <c r="CO144" i="8"/>
  <c r="CO76" i="8"/>
  <c r="CP45" i="8"/>
  <c r="CO18" i="8"/>
  <c r="CP74" i="8"/>
  <c r="CO29" i="8"/>
  <c r="CO23" i="8"/>
  <c r="CO8" i="8"/>
  <c r="CO47" i="8"/>
  <c r="CO91" i="9"/>
  <c r="CO136" i="9"/>
  <c r="CO106" i="9"/>
  <c r="CO142" i="9"/>
  <c r="CO83" i="9"/>
  <c r="CP53" i="9"/>
  <c r="CL149" i="9"/>
  <c r="CL145" i="9"/>
  <c r="CL147" i="9"/>
  <c r="CQ147" i="9" s="1"/>
  <c r="DB145" i="9"/>
  <c r="CP87" i="9"/>
  <c r="CO55" i="9"/>
  <c r="CO134" i="9"/>
  <c r="CO103" i="9"/>
  <c r="CO88" i="9"/>
  <c r="CP56" i="9"/>
  <c r="CO21" i="9"/>
  <c r="CP89" i="9"/>
  <c r="CP28" i="9"/>
  <c r="CP115" i="10"/>
  <c r="CP110" i="10"/>
  <c r="CO94" i="10"/>
  <c r="CP82" i="10"/>
  <c r="CP51" i="10"/>
  <c r="CQ5" i="10"/>
  <c r="CO5" i="10" s="1"/>
  <c r="CP39" i="10"/>
  <c r="CO25" i="10"/>
  <c r="CO18" i="10"/>
  <c r="CO9" i="10"/>
  <c r="CP29" i="10"/>
  <c r="DB149" i="11"/>
  <c r="CO79" i="11"/>
  <c r="CQ10" i="11"/>
  <c r="CN10" i="11" s="1"/>
  <c r="DB145" i="11"/>
  <c r="CO102" i="11"/>
  <c r="CO87" i="11"/>
  <c r="CO140" i="11"/>
  <c r="CO97" i="11"/>
  <c r="CP82" i="11"/>
  <c r="CP80" i="11"/>
  <c r="CO96" i="11"/>
  <c r="CN85" i="11"/>
  <c r="CP85" i="11"/>
  <c r="CN93" i="11"/>
  <c r="CP93" i="11"/>
  <c r="CD145" i="10"/>
  <c r="CD146" i="10"/>
  <c r="CT147" i="10"/>
  <c r="M28" i="15" s="1"/>
  <c r="CN132" i="9"/>
  <c r="CP132" i="9"/>
  <c r="CN108" i="9"/>
  <c r="CO108" i="9"/>
  <c r="CN49" i="9"/>
  <c r="CO49" i="9"/>
  <c r="CP144" i="8"/>
  <c r="CN138" i="8"/>
  <c r="CP138" i="8"/>
  <c r="CN68" i="8"/>
  <c r="CP68" i="8"/>
  <c r="CO64" i="8"/>
  <c r="CN64" i="8"/>
  <c r="CR149" i="5"/>
  <c r="CR146" i="5" s="1"/>
  <c r="CT147" i="9"/>
  <c r="L28" i="15" s="1"/>
  <c r="CP140" i="8"/>
  <c r="CN132" i="8"/>
  <c r="CO132" i="8"/>
  <c r="CP132" i="8"/>
  <c r="CJ145" i="8"/>
  <c r="CJ146" i="8" s="1"/>
  <c r="CO146" i="8" s="1"/>
  <c r="CN89" i="7"/>
  <c r="CP89" i="7"/>
  <c r="CO73" i="5"/>
  <c r="CL149" i="5"/>
  <c r="CL145" i="5"/>
  <c r="CL147" i="5"/>
  <c r="CQ147" i="5" s="1"/>
  <c r="DB149" i="5"/>
  <c r="CP141" i="4"/>
  <c r="CN141" i="4"/>
  <c r="CK149" i="8"/>
  <c r="CK146" i="8" s="1"/>
  <c r="CP146" i="8" s="1"/>
  <c r="CN134" i="7"/>
  <c r="CO134" i="7"/>
  <c r="CN82" i="7"/>
  <c r="CO82" i="7"/>
  <c r="CP82" i="7"/>
  <c r="CL145" i="7"/>
  <c r="CL149" i="7"/>
  <c r="CL147" i="7"/>
  <c r="DB149" i="7"/>
  <c r="CQ5" i="7"/>
  <c r="CN29" i="4"/>
  <c r="CP29" i="4"/>
  <c r="CO29" i="4"/>
  <c r="CN138" i="3"/>
  <c r="CP138" i="3"/>
  <c r="CO138" i="3"/>
  <c r="CP94" i="3"/>
  <c r="CN94" i="3"/>
  <c r="CN59" i="3"/>
  <c r="CP59" i="3"/>
  <c r="CJ149" i="3"/>
  <c r="CN37" i="2"/>
  <c r="CO37" i="2"/>
  <c r="CR149" i="11"/>
  <c r="DB145" i="5"/>
  <c r="CK146" i="4"/>
  <c r="CP146" i="4" s="1"/>
  <c r="CR145" i="8"/>
  <c r="CN99" i="7"/>
  <c r="CP99" i="7"/>
  <c r="CQ6" i="7"/>
  <c r="DB145" i="7"/>
  <c r="CK149" i="5"/>
  <c r="CK146" i="5" s="1"/>
  <c r="CP146" i="5" s="1"/>
  <c r="CN64" i="4"/>
  <c r="CO64" i="4"/>
  <c r="CN59" i="4"/>
  <c r="CO59" i="4"/>
  <c r="CJ149" i="4"/>
  <c r="CO60" i="3"/>
  <c r="CN60" i="3"/>
  <c r="CP39" i="3"/>
  <c r="CN39" i="3"/>
  <c r="CN142" i="2"/>
  <c r="CO142" i="2"/>
  <c r="CN94" i="2"/>
  <c r="CP94" i="2"/>
  <c r="CO94" i="2"/>
  <c r="CG145" i="1"/>
  <c r="CK149" i="11"/>
  <c r="CK146" i="11" s="1"/>
  <c r="CP146" i="11" s="1"/>
  <c r="CG145" i="10"/>
  <c r="M25" i="16"/>
  <c r="N37" i="23"/>
  <c r="N38" i="23" s="1"/>
  <c r="CN22" i="2"/>
  <c r="CP22" i="2"/>
  <c r="CJ145" i="2"/>
  <c r="DB145" i="3"/>
  <c r="DB149" i="2"/>
  <c r="CQ149" i="2"/>
  <c r="CQ145" i="2"/>
  <c r="CN5" i="2"/>
  <c r="CI145" i="1"/>
  <c r="CP145" i="2"/>
  <c r="CL147" i="3"/>
  <c r="CQ147" i="3" s="1"/>
  <c r="CL145" i="3"/>
  <c r="CL149" i="3"/>
  <c r="CL148" i="3" s="1"/>
  <c r="CQ148" i="3" s="1"/>
  <c r="DB149" i="3"/>
  <c r="CG146" i="8"/>
  <c r="CP99" i="10"/>
  <c r="CO122" i="10"/>
  <c r="CO55" i="10"/>
  <c r="CQ6" i="6"/>
  <c r="DB149" i="6"/>
  <c r="CL145" i="10"/>
  <c r="CL149" i="10"/>
  <c r="CL147" i="10"/>
  <c r="CQ147" i="10" s="1"/>
  <c r="DB145" i="10"/>
  <c r="CR146" i="1"/>
  <c r="CJ149" i="11"/>
  <c r="CR145" i="10"/>
  <c r="CI145" i="10"/>
  <c r="CN104" i="9"/>
  <c r="CO104" i="9"/>
  <c r="CJ149" i="10"/>
  <c r="CN98" i="9"/>
  <c r="CP98" i="9"/>
  <c r="CI149" i="9"/>
  <c r="CN90" i="8"/>
  <c r="CO90" i="8"/>
  <c r="CO44" i="8"/>
  <c r="CN44" i="8"/>
  <c r="CP44" i="8"/>
  <c r="CQ6" i="9"/>
  <c r="DB149" i="9"/>
  <c r="CN134" i="8"/>
  <c r="CP134" i="8"/>
  <c r="CO134" i="8"/>
  <c r="CN105" i="8"/>
  <c r="CP105" i="8"/>
  <c r="CN110" i="7"/>
  <c r="CO110" i="7"/>
  <c r="CN100" i="7"/>
  <c r="CP100" i="7"/>
  <c r="CO100" i="7"/>
  <c r="CN134" i="4"/>
  <c r="CP134" i="4"/>
  <c r="CJ145" i="7"/>
  <c r="CP88" i="8"/>
  <c r="CN142" i="7"/>
  <c r="CO142" i="7"/>
  <c r="CK149" i="7"/>
  <c r="CK146" i="7" s="1"/>
  <c r="CP146" i="7" s="1"/>
  <c r="CO55" i="5"/>
  <c r="CN55" i="5"/>
  <c r="CP55" i="5"/>
  <c r="CO9" i="5"/>
  <c r="CN9" i="5"/>
  <c r="CP137" i="3"/>
  <c r="CN137" i="3"/>
  <c r="CP46" i="3"/>
  <c r="CN46" i="3"/>
  <c r="CP31" i="3"/>
  <c r="CN31" i="3"/>
  <c r="G32" i="16"/>
  <c r="G36" i="16"/>
  <c r="CN33" i="2"/>
  <c r="CP33" i="2"/>
  <c r="CP149" i="2" s="1"/>
  <c r="CK149" i="2"/>
  <c r="CK146" i="2" s="1"/>
  <c r="CP146" i="2" s="1"/>
  <c r="H36" i="16"/>
  <c r="H32" i="16"/>
  <c r="CO56" i="8"/>
  <c r="CN56" i="8"/>
  <c r="CI149" i="7"/>
  <c r="CN33" i="4"/>
  <c r="CO33" i="4"/>
  <c r="CR149" i="4"/>
  <c r="CR146" i="4" s="1"/>
  <c r="CP19" i="2"/>
  <c r="CN19" i="2"/>
  <c r="CI145" i="2"/>
  <c r="CI146" i="2" s="1"/>
  <c r="CO68" i="1"/>
  <c r="CN68" i="1"/>
  <c r="CO64" i="1"/>
  <c r="CN64" i="1"/>
  <c r="CN109" i="11"/>
  <c r="CP109" i="11"/>
  <c r="CK145" i="10"/>
  <c r="CN51" i="7"/>
  <c r="CP51" i="7"/>
  <c r="CT147" i="5"/>
  <c r="H28" i="15" s="1"/>
  <c r="CI149" i="4"/>
  <c r="CJ149" i="2"/>
  <c r="CL149" i="2"/>
  <c r="CL148" i="2" s="1"/>
  <c r="CQ148" i="2" s="1"/>
  <c r="CI149" i="3"/>
  <c r="DB145" i="2"/>
  <c r="CG146" i="2"/>
  <c r="CO61" i="1"/>
  <c r="CO57" i="1"/>
  <c r="CP22" i="1"/>
  <c r="CQ5" i="1"/>
  <c r="CN5" i="1" s="1"/>
  <c r="CP138" i="1"/>
  <c r="CP39" i="1"/>
  <c r="CO24" i="1"/>
  <c r="CP19" i="1"/>
  <c r="CP139" i="2"/>
  <c r="CP140" i="2"/>
  <c r="CO92" i="2"/>
  <c r="CO68" i="2"/>
  <c r="CO34" i="2"/>
  <c r="CP41" i="2"/>
  <c r="CP140" i="3"/>
  <c r="CP95" i="3"/>
  <c r="CP61" i="3"/>
  <c r="CO38" i="3"/>
  <c r="CP21" i="3"/>
  <c r="CO24" i="3"/>
  <c r="CO32" i="3"/>
  <c r="CO134" i="4"/>
  <c r="CP77" i="4"/>
  <c r="CQ145" i="4"/>
  <c r="CN5" i="4"/>
  <c r="CP65" i="4"/>
  <c r="CP41" i="4"/>
  <c r="CP25" i="4"/>
  <c r="CP63" i="4"/>
  <c r="CO96" i="4"/>
  <c r="CO56" i="4"/>
  <c r="CP44" i="4"/>
  <c r="CO23" i="4"/>
  <c r="CP28" i="4"/>
  <c r="CO136" i="5"/>
  <c r="CO93" i="5"/>
  <c r="CP9" i="5"/>
  <c r="CP34" i="5"/>
  <c r="CP74" i="5"/>
  <c r="CP62" i="5"/>
  <c r="CO21" i="5"/>
  <c r="CO141" i="6"/>
  <c r="CP133" i="6"/>
  <c r="CP100" i="6"/>
  <c r="CP142" i="6"/>
  <c r="CP106" i="6"/>
  <c r="CO90" i="6"/>
  <c r="CO42" i="6"/>
  <c r="CP103" i="6"/>
  <c r="CP95" i="6"/>
  <c r="CP28" i="6"/>
  <c r="CO34" i="6"/>
  <c r="CP79" i="6"/>
  <c r="CP25" i="6"/>
  <c r="CO96" i="7"/>
  <c r="CO135" i="7"/>
  <c r="CP94" i="7"/>
  <c r="CO104" i="7"/>
  <c r="CO22" i="7"/>
  <c r="CO18" i="7"/>
  <c r="CO10" i="7"/>
  <c r="CO72" i="7"/>
  <c r="CP49" i="7"/>
  <c r="CP69" i="7"/>
  <c r="CP46" i="7"/>
  <c r="CO19" i="7"/>
  <c r="CO31" i="7"/>
  <c r="CO105" i="8"/>
  <c r="CO141" i="8"/>
  <c r="CP89" i="8"/>
  <c r="CO89" i="8"/>
  <c r="CP75" i="8"/>
  <c r="CO72" i="8"/>
  <c r="CO104" i="8"/>
  <c r="CL147" i="8"/>
  <c r="CL149" i="8"/>
  <c r="CL145" i="8"/>
  <c r="DB149" i="8"/>
  <c r="CO41" i="8"/>
  <c r="CO50" i="8"/>
  <c r="CO31" i="8"/>
  <c r="CO77" i="8"/>
  <c r="CO54" i="8"/>
  <c r="CO28" i="8"/>
  <c r="CO22" i="8"/>
  <c r="CO21" i="8"/>
  <c r="CO98" i="9"/>
  <c r="CP57" i="9"/>
  <c r="CO143" i="9"/>
  <c r="CP55" i="9"/>
  <c r="CP138" i="9"/>
  <c r="CO86" i="9"/>
  <c r="CP81" i="9"/>
  <c r="CO19" i="9"/>
  <c r="CP88" i="10"/>
  <c r="CP102" i="10"/>
  <c r="CP35" i="10"/>
  <c r="CP122" i="10"/>
  <c r="CP55" i="10"/>
  <c r="CP73" i="10"/>
  <c r="CO57" i="10"/>
  <c r="CO30" i="10"/>
  <c r="CO49" i="10"/>
  <c r="CP135" i="11"/>
  <c r="CO110" i="11"/>
  <c r="CO95" i="11"/>
  <c r="CO86" i="11"/>
  <c r="CP133" i="11"/>
  <c r="CO66" i="11"/>
  <c r="CO104" i="11"/>
  <c r="CO72" i="11"/>
  <c r="CO88" i="11"/>
  <c r="CP43" i="11"/>
  <c r="CP41" i="11"/>
  <c r="CP25" i="11"/>
  <c r="CQ6" i="10"/>
  <c r="DB149" i="10"/>
  <c r="N22" i="15"/>
  <c r="CN101" i="11"/>
  <c r="CP101" i="11"/>
  <c r="P37" i="23"/>
  <c r="CR149" i="10"/>
  <c r="CN144" i="9"/>
  <c r="CP144" i="9"/>
  <c r="CN110" i="9"/>
  <c r="CP110" i="9"/>
  <c r="CN96" i="9"/>
  <c r="CO96" i="9"/>
  <c r="CN77" i="11"/>
  <c r="CP77" i="11"/>
  <c r="CP100" i="9"/>
  <c r="CN92" i="9"/>
  <c r="CP92" i="9"/>
  <c r="CO92" i="9"/>
  <c r="CR145" i="9"/>
  <c r="CI145" i="9"/>
  <c r="CO60" i="8"/>
  <c r="CN60" i="8"/>
  <c r="CP60" i="8"/>
  <c r="CS147" i="10"/>
  <c r="CK149" i="9"/>
  <c r="CK146" i="9" s="1"/>
  <c r="CP146" i="9" s="1"/>
  <c r="CN108" i="8"/>
  <c r="CP108" i="8"/>
  <c r="CO108" i="8"/>
  <c r="CN98" i="8"/>
  <c r="CP98" i="8"/>
  <c r="CO98" i="8"/>
  <c r="CS147" i="8"/>
  <c r="CN136" i="7"/>
  <c r="CP136" i="7"/>
  <c r="CO136" i="7"/>
  <c r="CN105" i="7"/>
  <c r="CP105" i="7"/>
  <c r="CN98" i="7"/>
  <c r="CP98" i="7"/>
  <c r="CO98" i="7"/>
  <c r="CO63" i="7"/>
  <c r="CN63" i="7"/>
  <c r="CO43" i="7"/>
  <c r="CN43" i="7"/>
  <c r="CP43" i="7"/>
  <c r="CR149" i="7"/>
  <c r="CJ145" i="5"/>
  <c r="CJ149" i="9"/>
  <c r="CO55" i="7"/>
  <c r="CN55" i="7"/>
  <c r="CO39" i="7"/>
  <c r="CN39" i="7"/>
  <c r="CJ149" i="7"/>
  <c r="CG145" i="8"/>
  <c r="L36" i="16"/>
  <c r="L32" i="16"/>
  <c r="CG145" i="7"/>
  <c r="CO39" i="5"/>
  <c r="CN39" i="5"/>
  <c r="CP39" i="5"/>
  <c r="CI149" i="5"/>
  <c r="CL149" i="4"/>
  <c r="CL147" i="4"/>
  <c r="CL145" i="4"/>
  <c r="DB149" i="4"/>
  <c r="CN65" i="3"/>
  <c r="CP65" i="3"/>
  <c r="CG145" i="3"/>
  <c r="CN47" i="2"/>
  <c r="CO47" i="2"/>
  <c r="CI145" i="11"/>
  <c r="CD146" i="9"/>
  <c r="CD145" i="9"/>
  <c r="CI149" i="8"/>
  <c r="CO80" i="7"/>
  <c r="CN80" i="7"/>
  <c r="CI145" i="7"/>
  <c r="CI146" i="7" s="1"/>
  <c r="I36" i="16"/>
  <c r="I32" i="16"/>
  <c r="CN45" i="4"/>
  <c r="CP45" i="4"/>
  <c r="CO45" i="4"/>
  <c r="CN76" i="3"/>
  <c r="CO76" i="3"/>
  <c r="CN43" i="2"/>
  <c r="CO43" i="2"/>
  <c r="CI149" i="2"/>
  <c r="CN91" i="1"/>
  <c r="CP91" i="1"/>
  <c r="CN75" i="1"/>
  <c r="CP75" i="1"/>
  <c r="CN71" i="1"/>
  <c r="CP71" i="1"/>
  <c r="CN67" i="1"/>
  <c r="CP67" i="1"/>
  <c r="CN63" i="1"/>
  <c r="CP63" i="1"/>
  <c r="E32" i="16"/>
  <c r="E36" i="16"/>
  <c r="CK149" i="10"/>
  <c r="N25" i="16"/>
  <c r="O37" i="23"/>
  <c r="O38" i="23" s="1"/>
  <c r="CQ9" i="8"/>
  <c r="DB145" i="8"/>
  <c r="CO47" i="7"/>
  <c r="CN47" i="7"/>
  <c r="CI145" i="4"/>
  <c r="CR146" i="2"/>
  <c r="CK145" i="3"/>
  <c r="CT147" i="3"/>
  <c r="F28" i="15" s="1"/>
  <c r="CN58" i="2"/>
  <c r="CO58" i="2"/>
  <c r="CO149" i="2" s="1"/>
  <c r="CL145" i="2"/>
  <c r="CR146" i="3"/>
  <c r="CI145" i="3"/>
  <c r="F32" i="16"/>
  <c r="F36" i="16"/>
  <c r="CK149" i="1"/>
  <c r="CK146" i="1" s="1"/>
  <c r="CP146" i="1" s="1"/>
  <c r="CL147" i="1"/>
  <c r="CL145" i="1"/>
  <c r="CJ149" i="1"/>
  <c r="CI149" i="1"/>
  <c r="CI146" i="1" s="1"/>
  <c r="CL149" i="1"/>
  <c r="DB145" i="1"/>
  <c r="CQ93" i="1"/>
  <c r="CL145" i="6"/>
  <c r="CL146" i="6" s="1"/>
  <c r="CQ146" i="6" s="1"/>
  <c r="CL147" i="6"/>
  <c r="CL149" i="6"/>
  <c r="CR145" i="6"/>
  <c r="CJ149" i="6"/>
  <c r="CT147" i="7"/>
  <c r="J28" i="15" s="1"/>
  <c r="CO93" i="6"/>
  <c r="CP131" i="6"/>
  <c r="CP37" i="6"/>
  <c r="CO48" i="6"/>
  <c r="CN81" i="6"/>
  <c r="CR149" i="6"/>
  <c r="CK149" i="6"/>
  <c r="CS147" i="7"/>
  <c r="CP137" i="6"/>
  <c r="CO74" i="6"/>
  <c r="CO46" i="6"/>
  <c r="CP30" i="6"/>
  <c r="CO76" i="6"/>
  <c r="CP60" i="6"/>
  <c r="CP53" i="6"/>
  <c r="CO38" i="6"/>
  <c r="CO26" i="6"/>
  <c r="CO84" i="6"/>
  <c r="CQ5" i="6"/>
  <c r="CP5" i="6" s="1"/>
  <c r="CO37" i="6"/>
  <c r="CO81" i="6"/>
  <c r="CN92" i="6"/>
  <c r="CI145" i="6"/>
  <c r="CD146" i="6"/>
  <c r="CD145" i="6"/>
  <c r="I9" i="15" s="1"/>
  <c r="CK145" i="6"/>
  <c r="CP101" i="6"/>
  <c r="CO98" i="6"/>
  <c r="CO139" i="6"/>
  <c r="CO100" i="6"/>
  <c r="CP77" i="6"/>
  <c r="CO32" i="6"/>
  <c r="CP46" i="6"/>
  <c r="CP87" i="6"/>
  <c r="CP58" i="6"/>
  <c r="CO54" i="6"/>
  <c r="CP48" i="6"/>
  <c r="CP32" i="6"/>
  <c r="CO53" i="6"/>
  <c r="CP38" i="6"/>
  <c r="CP26" i="6"/>
  <c r="CP41" i="6"/>
  <c r="CI149" i="6"/>
  <c r="J36" i="16"/>
  <c r="J32" i="16"/>
  <c r="CJ145" i="6"/>
  <c r="CS147" i="6"/>
  <c r="CG145" i="6"/>
  <c r="I10" i="15" s="1"/>
  <c r="I14" i="15" s="1"/>
  <c r="CT147" i="6"/>
  <c r="I28" i="15" s="1"/>
  <c r="N14" i="15"/>
  <c r="CN97" i="6"/>
  <c r="CP97" i="6"/>
  <c r="CO97" i="6"/>
  <c r="CP85" i="6"/>
  <c r="CO135" i="6"/>
  <c r="CO22" i="6"/>
  <c r="CO105" i="6"/>
  <c r="CN89" i="6"/>
  <c r="CP89" i="6"/>
  <c r="CO85" i="6"/>
  <c r="CP135" i="6"/>
  <c r="CP22" i="6"/>
  <c r="CO143" i="6"/>
  <c r="CO30" i="6"/>
  <c r="CP8" i="10"/>
  <c r="CP108" i="10"/>
  <c r="CO91" i="10"/>
  <c r="CP126" i="10"/>
  <c r="CO117" i="10"/>
  <c r="CP94" i="10"/>
  <c r="CO59" i="10"/>
  <c r="CO27" i="10"/>
  <c r="CP42" i="10"/>
  <c r="CO60" i="10"/>
  <c r="CP56" i="10"/>
  <c r="CO37" i="10"/>
  <c r="CO8" i="10"/>
  <c r="CO53" i="10"/>
  <c r="CP81" i="10"/>
  <c r="CO92" i="10"/>
  <c r="CP121" i="10"/>
  <c r="CP86" i="10"/>
  <c r="CO42" i="10"/>
  <c r="CO63" i="10"/>
  <c r="CO104" i="10"/>
  <c r="CO99" i="10"/>
  <c r="CO88" i="10"/>
  <c r="CP83" i="10"/>
  <c r="CO70" i="10"/>
  <c r="CP117" i="10"/>
  <c r="CO98" i="10"/>
  <c r="CP59" i="10"/>
  <c r="CO40" i="10"/>
  <c r="CP27" i="10"/>
  <c r="CO31" i="10"/>
  <c r="CP40" i="10"/>
  <c r="CP57" i="10"/>
  <c r="CO23" i="10"/>
  <c r="CP30" i="10"/>
  <c r="CO107" i="10"/>
  <c r="CO96" i="10"/>
  <c r="CP91" i="10"/>
  <c r="CP112" i="10"/>
  <c r="CP67" i="10"/>
  <c r="CO47" i="10"/>
  <c r="CP31" i="10"/>
  <c r="CP64" i="10"/>
  <c r="CO20" i="10"/>
  <c r="CO14" i="10"/>
  <c r="CO74" i="10"/>
  <c r="CO38" i="10"/>
  <c r="CP33" i="10"/>
  <c r="CP13" i="10"/>
  <c r="CP116" i="10"/>
  <c r="CO67" i="10"/>
  <c r="CP62" i="10"/>
  <c r="CP54" i="10"/>
  <c r="CO16" i="10"/>
  <c r="CP107" i="10"/>
  <c r="CP96" i="10"/>
  <c r="CO83" i="10"/>
  <c r="CO126" i="10"/>
  <c r="CO121" i="10"/>
  <c r="CP106" i="10"/>
  <c r="CO123" i="10"/>
  <c r="CP101" i="10"/>
  <c r="CO64" i="10"/>
  <c r="CP47" i="10"/>
  <c r="CO78" i="10"/>
  <c r="CP22" i="10"/>
  <c r="CP74" i="10"/>
  <c r="CP38" i="10"/>
  <c r="CO13" i="10"/>
  <c r="CP119" i="10"/>
  <c r="CO76" i="10"/>
  <c r="CO48" i="10"/>
  <c r="CP109" i="10"/>
  <c r="CP48" i="10"/>
  <c r="CO50" i="10"/>
  <c r="CP15" i="10"/>
  <c r="CO33" i="10"/>
  <c r="CP21" i="10"/>
  <c r="CN65" i="10"/>
  <c r="CP76" i="10"/>
  <c r="CO69" i="10"/>
  <c r="CP85" i="10"/>
  <c r="CP50" i="10"/>
  <c r="CP61" i="10"/>
  <c r="CO15" i="10"/>
  <c r="CO21" i="10"/>
  <c r="CP69" i="10"/>
  <c r="M22" i="15"/>
  <c r="CO116" i="10"/>
  <c r="CO125" i="10"/>
  <c r="CO106" i="10"/>
  <c r="CO65" i="10"/>
  <c r="CP93" i="10"/>
  <c r="CO39" i="10"/>
  <c r="CO62" i="10"/>
  <c r="CO124" i="10"/>
  <c r="CO61" i="10"/>
  <c r="CP23" i="10"/>
  <c r="CP16" i="10"/>
  <c r="CO103" i="10"/>
  <c r="CO95" i="10"/>
  <c r="CO87" i="10"/>
  <c r="CP111" i="10"/>
  <c r="CP43" i="10"/>
  <c r="CO32" i="10"/>
  <c r="CP123" i="10"/>
  <c r="CO109" i="10"/>
  <c r="CO101" i="10"/>
  <c r="CO93" i="10"/>
  <c r="CO85" i="10"/>
  <c r="CP32" i="10"/>
  <c r="CP78" i="10"/>
  <c r="CO41" i="10"/>
  <c r="CO24" i="10"/>
  <c r="CO17" i="10"/>
  <c r="CO11" i="10"/>
  <c r="CP66" i="10"/>
  <c r="CO19" i="10"/>
  <c r="CN36" i="10"/>
  <c r="CP36" i="10"/>
  <c r="CN44" i="10"/>
  <c r="CP44" i="10"/>
  <c r="CP92" i="10"/>
  <c r="CO111" i="10"/>
  <c r="CO43" i="10"/>
  <c r="CP11" i="10"/>
  <c r="CO66" i="10"/>
  <c r="CP19" i="10"/>
  <c r="CN52" i="10"/>
  <c r="CP52" i="10"/>
  <c r="CP103" i="10"/>
  <c r="CP95" i="10"/>
  <c r="CP87" i="10"/>
  <c r="CO86" i="10"/>
  <c r="CO114" i="10"/>
  <c r="CO44" i="10"/>
  <c r="CO73" i="10"/>
  <c r="CP25" i="10"/>
  <c r="CP18" i="10"/>
  <c r="CP12" i="10"/>
  <c r="CP9" i="10"/>
  <c r="CO54" i="10"/>
  <c r="CO26" i="10"/>
  <c r="CP10" i="10"/>
  <c r="CP77" i="10"/>
  <c r="CN28" i="10"/>
  <c r="CP28" i="10"/>
  <c r="M14" i="15"/>
  <c r="E28" i="15"/>
  <c r="K28" i="15"/>
  <c r="G28" i="15"/>
  <c r="CP69" i="11"/>
  <c r="CO69" i="11"/>
  <c r="CL149" i="11"/>
  <c r="CL148" i="11" s="1"/>
  <c r="CQ148" i="11" s="1"/>
  <c r="CL147" i="11"/>
  <c r="CQ147" i="11" s="1"/>
  <c r="CL145" i="11"/>
  <c r="N30" i="15" s="1"/>
  <c r="CQ5" i="11"/>
  <c r="CP64" i="11"/>
  <c r="CO64" i="11"/>
  <c r="CP51" i="11"/>
  <c r="CO51" i="11"/>
  <c r="CP42" i="11"/>
  <c r="CO42" i="11"/>
  <c r="CP26" i="11"/>
  <c r="CO26" i="11"/>
  <c r="CP6" i="11"/>
  <c r="CO6" i="11"/>
  <c r="CP63" i="11"/>
  <c r="CO63" i="11"/>
  <c r="CP40" i="11"/>
  <c r="CO40" i="11"/>
  <c r="CP24" i="11"/>
  <c r="CO24" i="11"/>
  <c r="CP29" i="11"/>
  <c r="CO29" i="11"/>
  <c r="CJ145" i="11"/>
  <c r="CP23" i="11"/>
  <c r="CO23" i="11"/>
  <c r="CP65" i="11"/>
  <c r="CO65" i="11"/>
  <c r="CP60" i="11"/>
  <c r="CO60" i="11"/>
  <c r="CP49" i="11"/>
  <c r="CO49" i="11"/>
  <c r="CP67" i="11"/>
  <c r="CO67" i="11"/>
  <c r="CP38" i="11"/>
  <c r="CO38" i="11"/>
  <c r="CP22" i="11"/>
  <c r="CO22" i="11"/>
  <c r="CP55" i="11"/>
  <c r="CO55" i="11"/>
  <c r="CP36" i="11"/>
  <c r="CO36" i="11"/>
  <c r="CP20" i="11"/>
  <c r="CO20" i="11"/>
  <c r="CP21" i="11"/>
  <c r="CO21" i="11"/>
  <c r="CO139" i="11"/>
  <c r="CP139" i="11"/>
  <c r="CP61" i="11"/>
  <c r="CO61" i="11"/>
  <c r="CO137" i="11"/>
  <c r="CP137" i="11"/>
  <c r="CP56" i="11"/>
  <c r="CO56" i="11"/>
  <c r="CP59" i="11"/>
  <c r="CO59" i="11"/>
  <c r="CP34" i="11"/>
  <c r="CO34" i="11"/>
  <c r="CP18" i="11"/>
  <c r="CO18" i="11"/>
  <c r="CI149" i="11"/>
  <c r="CP48" i="11"/>
  <c r="CO48" i="11"/>
  <c r="CP32" i="11"/>
  <c r="CO32" i="11"/>
  <c r="CP8" i="11"/>
  <c r="CO8" i="11"/>
  <c r="CP45" i="11"/>
  <c r="CO45" i="11"/>
  <c r="CP9" i="11"/>
  <c r="CO9" i="11"/>
  <c r="CP39" i="11"/>
  <c r="CO39" i="11"/>
  <c r="CO131" i="11"/>
  <c r="CP131" i="11"/>
  <c r="CP57" i="11"/>
  <c r="CO57" i="11"/>
  <c r="CP68" i="11"/>
  <c r="CO68" i="11"/>
  <c r="CP53" i="11"/>
  <c r="CO53" i="11"/>
  <c r="CP46" i="11"/>
  <c r="CO46" i="11"/>
  <c r="CP30" i="11"/>
  <c r="CO30" i="11"/>
  <c r="CO10" i="11"/>
  <c r="CP44" i="11"/>
  <c r="CO44" i="11"/>
  <c r="CP28" i="11"/>
  <c r="CO28" i="11"/>
  <c r="CP47" i="11"/>
  <c r="CO47" i="11"/>
  <c r="CP37" i="11"/>
  <c r="CO37" i="11"/>
  <c r="CP31" i="11"/>
  <c r="CO31" i="11"/>
  <c r="CP143" i="10"/>
  <c r="CO143" i="10"/>
  <c r="CP139" i="10"/>
  <c r="CO139" i="10"/>
  <c r="CP135" i="10"/>
  <c r="CO135" i="10"/>
  <c r="CP131" i="10"/>
  <c r="CO131" i="10"/>
  <c r="CP127" i="10"/>
  <c r="CO127" i="10"/>
  <c r="CP142" i="10"/>
  <c r="CO142" i="10"/>
  <c r="CP138" i="10"/>
  <c r="CO138" i="10"/>
  <c r="CP134" i="10"/>
  <c r="CO134" i="10"/>
  <c r="CP130" i="10"/>
  <c r="CO130" i="10"/>
  <c r="CP5" i="10"/>
  <c r="CP141" i="10"/>
  <c r="CO141" i="10"/>
  <c r="CP137" i="10"/>
  <c r="CO137" i="10"/>
  <c r="CP133" i="10"/>
  <c r="CO133" i="10"/>
  <c r="CP129" i="10"/>
  <c r="CO129" i="10"/>
  <c r="CP144" i="10"/>
  <c r="CO144" i="10"/>
  <c r="CP140" i="10"/>
  <c r="CO140" i="10"/>
  <c r="CP136" i="10"/>
  <c r="CO136" i="10"/>
  <c r="CP132" i="10"/>
  <c r="CO132" i="10"/>
  <c r="CP128" i="10"/>
  <c r="CO128" i="10"/>
  <c r="CO74" i="9"/>
  <c r="CP74" i="9"/>
  <c r="CP72" i="9"/>
  <c r="CO72" i="9"/>
  <c r="CP68" i="9"/>
  <c r="CO68" i="9"/>
  <c r="CP66" i="9"/>
  <c r="CO66" i="9"/>
  <c r="CP64" i="9"/>
  <c r="CO64" i="9"/>
  <c r="CQ5" i="9"/>
  <c r="L30" i="15"/>
  <c r="CP73" i="9"/>
  <c r="CO73" i="9"/>
  <c r="CP71" i="9"/>
  <c r="CO71" i="9"/>
  <c r="CP69" i="9"/>
  <c r="CO69" i="9"/>
  <c r="CP67" i="9"/>
  <c r="CO67" i="9"/>
  <c r="CP65" i="9"/>
  <c r="CO65" i="9"/>
  <c r="CP63" i="9"/>
  <c r="CO63" i="9"/>
  <c r="CP70" i="9"/>
  <c r="CO70" i="9"/>
  <c r="CQ5" i="8"/>
  <c r="CO94" i="6"/>
  <c r="CP94" i="6"/>
  <c r="CP71" i="6"/>
  <c r="CO71" i="6"/>
  <c r="CP67" i="6"/>
  <c r="CO67" i="6"/>
  <c r="CP63" i="6"/>
  <c r="CO63" i="6"/>
  <c r="CP43" i="6"/>
  <c r="CO43" i="6"/>
  <c r="CO27" i="6"/>
  <c r="CP27" i="6"/>
  <c r="CO86" i="6"/>
  <c r="CP86" i="6"/>
  <c r="CP70" i="6"/>
  <c r="CO70" i="6"/>
  <c r="CP66" i="6"/>
  <c r="CO66" i="6"/>
  <c r="CP62" i="6"/>
  <c r="CO62" i="6"/>
  <c r="CO110" i="6"/>
  <c r="CP110" i="6"/>
  <c r="CO78" i="6"/>
  <c r="CP78" i="6"/>
  <c r="CO73" i="6"/>
  <c r="CP73" i="6"/>
  <c r="CP69" i="6"/>
  <c r="CO69" i="6"/>
  <c r="CP65" i="6"/>
  <c r="CO65" i="6"/>
  <c r="CP61" i="6"/>
  <c r="CO61" i="6"/>
  <c r="CO51" i="6"/>
  <c r="CP51" i="6"/>
  <c r="CP39" i="6"/>
  <c r="CO39" i="6"/>
  <c r="CO31" i="6"/>
  <c r="CP31" i="6"/>
  <c r="CP23" i="6"/>
  <c r="CO23" i="6"/>
  <c r="CO5" i="6"/>
  <c r="CO35" i="6"/>
  <c r="CP35" i="6"/>
  <c r="CP19" i="6"/>
  <c r="CO19" i="6"/>
  <c r="CO102" i="6"/>
  <c r="CP102" i="6"/>
  <c r="CP72" i="6"/>
  <c r="CO72" i="6"/>
  <c r="CP68" i="6"/>
  <c r="CO68" i="6"/>
  <c r="CP64" i="6"/>
  <c r="CO64" i="6"/>
  <c r="CO47" i="6"/>
  <c r="CP47" i="6"/>
  <c r="CP8" i="6"/>
  <c r="CO8" i="6"/>
  <c r="CO5" i="5"/>
  <c r="CP5" i="5"/>
  <c r="CP5" i="4"/>
  <c r="CO5" i="4"/>
  <c r="CQ5" i="3"/>
  <c r="CO62" i="2"/>
  <c r="CP62" i="2"/>
  <c r="CP5" i="1"/>
  <c r="CR146" i="8" l="1"/>
  <c r="CJ146" i="10"/>
  <c r="CO146" i="10" s="1"/>
  <c r="CI146" i="10"/>
  <c r="CJ146" i="1"/>
  <c r="CO146" i="1" s="1"/>
  <c r="DB146" i="2"/>
  <c r="CI146" i="3"/>
  <c r="CK146" i="3"/>
  <c r="CP146" i="3" s="1"/>
  <c r="DB146" i="6"/>
  <c r="DB146" i="7"/>
  <c r="CR146" i="7"/>
  <c r="DB146" i="8"/>
  <c r="CL146" i="9"/>
  <c r="CQ146" i="9" s="1"/>
  <c r="CL148" i="9"/>
  <c r="CQ148" i="9" s="1"/>
  <c r="CO148" i="9" s="1"/>
  <c r="CL148" i="10"/>
  <c r="CQ148" i="10" s="1"/>
  <c r="CP148" i="10" s="1"/>
  <c r="CL146" i="10"/>
  <c r="CQ146" i="10" s="1"/>
  <c r="CP10" i="11"/>
  <c r="CO149" i="5"/>
  <c r="CO145" i="5"/>
  <c r="CN5" i="9"/>
  <c r="CQ149" i="9"/>
  <c r="CQ145" i="9"/>
  <c r="N10" i="23" s="1"/>
  <c r="CN5" i="11"/>
  <c r="CQ149" i="11"/>
  <c r="CQ145" i="11"/>
  <c r="N35" i="16"/>
  <c r="N31" i="16"/>
  <c r="N34" i="16"/>
  <c r="N36" i="16" s="1"/>
  <c r="N30" i="16"/>
  <c r="N32" i="16" s="1"/>
  <c r="CL146" i="8"/>
  <c r="CQ146" i="8" s="1"/>
  <c r="K30" i="15"/>
  <c r="CJ146" i="2"/>
  <c r="CO146" i="2" s="1"/>
  <c r="M34" i="16"/>
  <c r="M36" i="16" s="1"/>
  <c r="M31" i="16"/>
  <c r="M30" i="16"/>
  <c r="M32" i="16" s="1"/>
  <c r="M35" i="16"/>
  <c r="CO5" i="1"/>
  <c r="CO145" i="4"/>
  <c r="CL146" i="4"/>
  <c r="CQ146" i="4" s="1"/>
  <c r="G30" i="15"/>
  <c r="CI146" i="9"/>
  <c r="CN6" i="10"/>
  <c r="CP6" i="10"/>
  <c r="CP149" i="10" s="1"/>
  <c r="CO6" i="10"/>
  <c r="CO149" i="10" s="1"/>
  <c r="CK146" i="10"/>
  <c r="CP146" i="10" s="1"/>
  <c r="CP147" i="5"/>
  <c r="CO147" i="5"/>
  <c r="CN147" i="5"/>
  <c r="DB146" i="11"/>
  <c r="DB146" i="9"/>
  <c r="CN8" i="4"/>
  <c r="CN149" i="4" s="1"/>
  <c r="CP8" i="4"/>
  <c r="CO8" i="4"/>
  <c r="CO149" i="4" s="1"/>
  <c r="CP149" i="4"/>
  <c r="CP145" i="4"/>
  <c r="I30" i="15"/>
  <c r="M30" i="15"/>
  <c r="CI146" i="4"/>
  <c r="CN9" i="8"/>
  <c r="CO9" i="8"/>
  <c r="CP9" i="8"/>
  <c r="CL148" i="4"/>
  <c r="CQ148" i="4" s="1"/>
  <c r="CQ147" i="4"/>
  <c r="CJ146" i="5"/>
  <c r="CO146" i="5" s="1"/>
  <c r="CR146" i="9"/>
  <c r="CL148" i="8"/>
  <c r="CQ148" i="8" s="1"/>
  <c r="CQ147" i="8"/>
  <c r="CQ149" i="4"/>
  <c r="CP6" i="9"/>
  <c r="CN6" i="9"/>
  <c r="CO6" i="9"/>
  <c r="DB146" i="10"/>
  <c r="CL146" i="3"/>
  <c r="CQ146" i="3" s="1"/>
  <c r="F30" i="15"/>
  <c r="DB146" i="5"/>
  <c r="CQ149" i="7"/>
  <c r="CQ145" i="7"/>
  <c r="L10" i="23" s="1"/>
  <c r="CN5" i="7"/>
  <c r="CP5" i="7"/>
  <c r="CO5" i="7"/>
  <c r="CL146" i="7"/>
  <c r="CQ146" i="7" s="1"/>
  <c r="J30" i="15"/>
  <c r="CL146" i="5"/>
  <c r="CQ146" i="5" s="1"/>
  <c r="H30" i="15"/>
  <c r="CN5" i="10"/>
  <c r="CQ145" i="10"/>
  <c r="O10" i="23" s="1"/>
  <c r="CQ149" i="10"/>
  <c r="CP147" i="9"/>
  <c r="CO147" i="9"/>
  <c r="CN147" i="9"/>
  <c r="CN147" i="2"/>
  <c r="CO147" i="2"/>
  <c r="CP147" i="2"/>
  <c r="CR146" i="11"/>
  <c r="CJ146" i="3"/>
  <c r="CO146" i="3" s="1"/>
  <c r="CJ146" i="9"/>
  <c r="CO146" i="9" s="1"/>
  <c r="CQ149" i="3"/>
  <c r="CQ145" i="3"/>
  <c r="CN5" i="3"/>
  <c r="CQ145" i="8"/>
  <c r="M10" i="23" s="1"/>
  <c r="CQ149" i="8"/>
  <c r="CN5" i="8"/>
  <c r="CP145" i="10"/>
  <c r="CL146" i="2"/>
  <c r="CQ146" i="2" s="1"/>
  <c r="E30" i="15"/>
  <c r="CJ146" i="7"/>
  <c r="CO146" i="7" s="1"/>
  <c r="CL148" i="7"/>
  <c r="CQ148" i="7" s="1"/>
  <c r="CQ147" i="7"/>
  <c r="CP148" i="9"/>
  <c r="DB146" i="4"/>
  <c r="CN148" i="3"/>
  <c r="CP148" i="3"/>
  <c r="CO148" i="3"/>
  <c r="CN6" i="7"/>
  <c r="CP6" i="7"/>
  <c r="CO6" i="7"/>
  <c r="CP149" i="5"/>
  <c r="CP145" i="5"/>
  <c r="CI146" i="6"/>
  <c r="CO148" i="2"/>
  <c r="CN148" i="2"/>
  <c r="CP148" i="2"/>
  <c r="CR146" i="10"/>
  <c r="CN147" i="10"/>
  <c r="CO147" i="10"/>
  <c r="CP147" i="10"/>
  <c r="CN6" i="6"/>
  <c r="CO6" i="6"/>
  <c r="CO149" i="6" s="1"/>
  <c r="CP6" i="6"/>
  <c r="CP145" i="6" s="1"/>
  <c r="CN147" i="3"/>
  <c r="CO147" i="3"/>
  <c r="CP147" i="3"/>
  <c r="CN149" i="2"/>
  <c r="CN145" i="2"/>
  <c r="CN146" i="2" s="1"/>
  <c r="DB146" i="3"/>
  <c r="CL148" i="5"/>
  <c r="CQ148" i="5" s="1"/>
  <c r="CN149" i="5"/>
  <c r="CN145" i="5"/>
  <c r="CJ146" i="4"/>
  <c r="CO146" i="4" s="1"/>
  <c r="CI146" i="8"/>
  <c r="CI146" i="5"/>
  <c r="CQ149" i="1"/>
  <c r="CQ145" i="1"/>
  <c r="D22" i="15" s="1"/>
  <c r="CN93" i="1"/>
  <c r="CP93" i="1"/>
  <c r="CO93" i="1"/>
  <c r="D18" i="15"/>
  <c r="DB146" i="1"/>
  <c r="CL146" i="1"/>
  <c r="CQ146" i="1" s="1"/>
  <c r="D30" i="15"/>
  <c r="CL148" i="1"/>
  <c r="CQ148" i="1" s="1"/>
  <c r="CQ147" i="1"/>
  <c r="CP149" i="6"/>
  <c r="CR146" i="6"/>
  <c r="CL148" i="6"/>
  <c r="CQ148" i="6" s="1"/>
  <c r="CQ147" i="6"/>
  <c r="CK146" i="6"/>
  <c r="CP146" i="6" s="1"/>
  <c r="I20" i="15"/>
  <c r="CO145" i="6"/>
  <c r="CJ146" i="6"/>
  <c r="CO146" i="6" s="1"/>
  <c r="I19" i="15"/>
  <c r="CN5" i="6"/>
  <c r="CQ145" i="6"/>
  <c r="CQ149" i="6"/>
  <c r="CO148" i="11"/>
  <c r="CP148" i="11"/>
  <c r="CN148" i="11"/>
  <c r="CI146" i="11"/>
  <c r="CJ146" i="11"/>
  <c r="CO146" i="11" s="1"/>
  <c r="CP5" i="11"/>
  <c r="CO5" i="11"/>
  <c r="CL146" i="11"/>
  <c r="CQ146" i="11" s="1"/>
  <c r="CN147" i="11"/>
  <c r="CP147" i="11"/>
  <c r="CO147" i="11"/>
  <c r="CP5" i="9"/>
  <c r="CO5" i="9"/>
  <c r="CP5" i="8"/>
  <c r="CO5" i="8"/>
  <c r="CO5" i="3"/>
  <c r="CP5" i="3"/>
  <c r="I22" i="15" l="1"/>
  <c r="K10" i="23"/>
  <c r="CN148" i="9"/>
  <c r="Q11" i="23"/>
  <c r="CN148" i="10"/>
  <c r="CN146" i="5"/>
  <c r="CO145" i="10"/>
  <c r="CO148" i="10"/>
  <c r="CN149" i="3"/>
  <c r="CN145" i="3"/>
  <c r="CN145" i="4"/>
  <c r="CN146" i="4" s="1"/>
  <c r="CN149" i="7"/>
  <c r="CN145" i="7"/>
  <c r="CP148" i="8"/>
  <c r="CN148" i="8"/>
  <c r="CO148" i="8"/>
  <c r="CO148" i="4"/>
  <c r="CN148" i="4"/>
  <c r="CP148" i="4"/>
  <c r="CN145" i="9"/>
  <c r="CN149" i="9"/>
  <c r="CP149" i="8"/>
  <c r="CP145" i="8"/>
  <c r="CP145" i="11"/>
  <c r="CP149" i="11"/>
  <c r="CP148" i="5"/>
  <c r="CO148" i="5"/>
  <c r="CN148" i="5"/>
  <c r="CP147" i="7"/>
  <c r="CO147" i="7"/>
  <c r="CN147" i="7"/>
  <c r="CN145" i="10"/>
  <c r="CN149" i="10"/>
  <c r="CN149" i="11"/>
  <c r="CN145" i="11"/>
  <c r="CO149" i="3"/>
  <c r="CO145" i="3"/>
  <c r="CP149" i="9"/>
  <c r="CP145" i="9"/>
  <c r="CP145" i="7"/>
  <c r="CP149" i="7"/>
  <c r="CO147" i="8"/>
  <c r="CP147" i="8"/>
  <c r="CN147" i="8"/>
  <c r="CO147" i="4"/>
  <c r="CN147" i="4"/>
  <c r="CP147" i="4"/>
  <c r="CO145" i="8"/>
  <c r="CO149" i="8"/>
  <c r="CO149" i="11"/>
  <c r="CO145" i="11"/>
  <c r="CN149" i="8"/>
  <c r="CN145" i="8"/>
  <c r="CP149" i="3"/>
  <c r="CP145" i="3"/>
  <c r="CO145" i="9"/>
  <c r="CO149" i="9"/>
  <c r="CO148" i="7"/>
  <c r="CN148" i="7"/>
  <c r="CP148" i="7"/>
  <c r="CO149" i="7"/>
  <c r="CO145" i="7"/>
  <c r="CO149" i="1"/>
  <c r="CO145" i="1"/>
  <c r="CP149" i="1"/>
  <c r="CP145" i="1"/>
  <c r="CN147" i="1"/>
  <c r="CO147" i="1"/>
  <c r="CP147" i="1"/>
  <c r="CN149" i="1"/>
  <c r="CN145" i="1"/>
  <c r="CN148" i="1"/>
  <c r="CO148" i="1"/>
  <c r="CP148" i="1"/>
  <c r="CO147" i="6"/>
  <c r="CP147" i="6"/>
  <c r="CN147" i="6"/>
  <c r="CN149" i="6"/>
  <c r="CN145" i="6"/>
  <c r="CN148" i="6"/>
  <c r="CO148" i="6"/>
  <c r="CP148" i="6"/>
  <c r="AL144" i="11"/>
  <c r="AI144" i="11"/>
  <c r="AL143" i="11"/>
  <c r="AI143" i="11"/>
  <c r="AL142" i="11"/>
  <c r="AI142" i="11"/>
  <c r="AL141" i="11"/>
  <c r="AI141" i="11"/>
  <c r="AL140" i="11"/>
  <c r="AI140" i="11"/>
  <c r="AL139" i="11"/>
  <c r="AI139" i="11"/>
  <c r="AL138" i="11"/>
  <c r="AI138" i="11"/>
  <c r="AL137" i="11"/>
  <c r="AI137" i="11"/>
  <c r="AL136" i="11"/>
  <c r="AI136" i="11"/>
  <c r="AL135" i="11"/>
  <c r="AI135" i="11"/>
  <c r="AL134" i="11"/>
  <c r="AI134" i="11"/>
  <c r="AL133" i="11"/>
  <c r="AI133" i="11"/>
  <c r="AL132" i="11"/>
  <c r="AI132" i="11"/>
  <c r="AL131" i="11"/>
  <c r="AI131" i="11"/>
  <c r="AL130" i="11"/>
  <c r="AI130" i="11"/>
  <c r="AL129" i="11"/>
  <c r="AI129" i="11"/>
  <c r="AL128" i="11"/>
  <c r="AI128" i="11"/>
  <c r="AL127" i="11"/>
  <c r="AI127" i="11"/>
  <c r="AL126" i="11"/>
  <c r="AI126" i="11"/>
  <c r="AL125" i="11"/>
  <c r="AI125" i="11"/>
  <c r="AL124" i="11"/>
  <c r="AI124" i="11"/>
  <c r="AL123" i="11"/>
  <c r="AI123" i="11"/>
  <c r="AL122" i="11"/>
  <c r="AI122" i="11"/>
  <c r="AL121" i="11"/>
  <c r="AI121" i="11"/>
  <c r="AL120" i="11"/>
  <c r="AI120" i="11"/>
  <c r="AL119" i="11"/>
  <c r="AI119" i="11"/>
  <c r="AL118" i="11"/>
  <c r="AI118" i="11"/>
  <c r="AL117" i="11"/>
  <c r="AI117" i="11"/>
  <c r="AL116" i="11"/>
  <c r="AI116" i="11"/>
  <c r="AL115" i="11"/>
  <c r="AI115" i="11"/>
  <c r="AL114" i="11"/>
  <c r="AI114" i="11"/>
  <c r="AL113" i="11"/>
  <c r="AI113" i="11"/>
  <c r="AL112" i="11"/>
  <c r="AI112" i="11"/>
  <c r="AL111" i="11"/>
  <c r="AI111" i="11"/>
  <c r="AL110" i="11"/>
  <c r="AI110" i="11"/>
  <c r="AL109" i="11"/>
  <c r="AI109" i="11"/>
  <c r="AL108" i="11"/>
  <c r="AI108" i="11"/>
  <c r="AL107" i="11"/>
  <c r="AI107" i="11"/>
  <c r="AL106" i="11"/>
  <c r="AI106" i="11"/>
  <c r="AL105" i="11"/>
  <c r="AI105" i="11"/>
  <c r="AL104" i="11"/>
  <c r="AI104" i="11"/>
  <c r="AL103" i="11"/>
  <c r="AI103" i="11"/>
  <c r="AL102" i="11"/>
  <c r="AI102" i="11"/>
  <c r="AL101" i="11"/>
  <c r="AI101" i="11"/>
  <c r="AL100" i="11"/>
  <c r="AI100" i="11"/>
  <c r="AL99" i="11"/>
  <c r="AI99" i="11"/>
  <c r="AL98" i="11"/>
  <c r="AI98" i="11"/>
  <c r="AL97" i="11"/>
  <c r="AI97" i="11"/>
  <c r="AL96" i="11"/>
  <c r="AI96" i="11"/>
  <c r="AL95" i="11"/>
  <c r="AI95" i="11"/>
  <c r="AL94" i="11"/>
  <c r="AI94" i="11"/>
  <c r="AL93" i="11"/>
  <c r="AI93" i="11"/>
  <c r="AL92" i="11"/>
  <c r="AI92" i="11"/>
  <c r="AL91" i="11"/>
  <c r="AI91" i="11"/>
  <c r="AL90" i="11"/>
  <c r="AI90" i="11"/>
  <c r="AL89" i="11"/>
  <c r="AI89" i="11"/>
  <c r="AL88" i="11"/>
  <c r="AI88" i="11"/>
  <c r="AL87" i="11"/>
  <c r="AI87" i="11"/>
  <c r="AL86" i="11"/>
  <c r="AI86" i="11"/>
  <c r="AL85" i="11"/>
  <c r="AI85" i="11"/>
  <c r="AL84" i="11"/>
  <c r="AI84" i="11"/>
  <c r="AL83" i="11"/>
  <c r="AI83" i="11"/>
  <c r="AL82" i="11"/>
  <c r="AI82" i="11"/>
  <c r="AL81" i="11"/>
  <c r="AI81" i="11"/>
  <c r="AL80" i="11"/>
  <c r="AI80" i="11"/>
  <c r="AL79" i="11"/>
  <c r="AI79" i="11"/>
  <c r="AL78" i="11"/>
  <c r="AI78" i="11"/>
  <c r="AL77" i="11"/>
  <c r="AI77" i="11"/>
  <c r="AL76" i="11"/>
  <c r="AI76" i="11"/>
  <c r="AL75" i="11"/>
  <c r="AI75" i="11"/>
  <c r="AL74" i="11"/>
  <c r="AI74" i="11"/>
  <c r="AL73" i="11"/>
  <c r="AI73" i="11"/>
  <c r="AL72" i="11"/>
  <c r="AI72" i="11"/>
  <c r="AL71" i="11"/>
  <c r="AI71" i="11"/>
  <c r="AL70" i="11"/>
  <c r="AI70" i="11"/>
  <c r="AL69" i="11"/>
  <c r="AI69" i="11"/>
  <c r="AL68" i="11"/>
  <c r="AI68" i="11"/>
  <c r="AL67" i="11"/>
  <c r="AI67" i="11"/>
  <c r="AL66" i="11"/>
  <c r="AI66" i="11"/>
  <c r="AL65" i="11"/>
  <c r="AI65" i="11"/>
  <c r="AL64" i="11"/>
  <c r="AI64" i="11"/>
  <c r="AL63" i="11"/>
  <c r="AI63" i="11"/>
  <c r="AL62" i="11"/>
  <c r="AI62" i="11"/>
  <c r="AL61" i="11"/>
  <c r="AI61" i="11"/>
  <c r="AL60" i="11"/>
  <c r="AI60" i="11"/>
  <c r="AL59" i="11"/>
  <c r="AI59" i="11"/>
  <c r="AL58" i="11"/>
  <c r="AI58" i="11"/>
  <c r="AL57" i="11"/>
  <c r="AI57" i="11"/>
  <c r="AL56" i="11"/>
  <c r="AI56" i="11"/>
  <c r="AL55" i="11"/>
  <c r="AI55" i="11"/>
  <c r="AL54" i="11"/>
  <c r="AI54" i="11"/>
  <c r="AL53" i="11"/>
  <c r="AI53" i="11"/>
  <c r="AL52" i="11"/>
  <c r="AI52" i="11"/>
  <c r="AL51" i="11"/>
  <c r="AI51" i="11"/>
  <c r="AL50" i="11"/>
  <c r="AI50" i="11"/>
  <c r="AL49" i="11"/>
  <c r="AI49" i="11"/>
  <c r="AM49" i="11" s="1"/>
  <c r="AM48" i="11"/>
  <c r="AL48" i="11"/>
  <c r="AI48" i="11"/>
  <c r="AM47" i="11"/>
  <c r="AL47" i="11"/>
  <c r="AI47" i="11"/>
  <c r="AM46" i="11"/>
  <c r="AL46" i="11"/>
  <c r="AI46" i="11"/>
  <c r="AL45" i="11"/>
  <c r="AI45" i="11"/>
  <c r="AM45" i="11" s="1"/>
  <c r="AM44" i="11"/>
  <c r="AL44" i="11"/>
  <c r="AI44" i="11"/>
  <c r="AM43" i="11"/>
  <c r="AL43" i="11"/>
  <c r="AI43" i="11"/>
  <c r="AL42" i="11"/>
  <c r="AI42" i="11"/>
  <c r="AL41" i="11"/>
  <c r="AI41" i="11"/>
  <c r="AM41" i="11" s="1"/>
  <c r="AL40" i="11"/>
  <c r="AI40" i="11"/>
  <c r="AL39" i="11"/>
  <c r="AI39" i="11"/>
  <c r="AL38" i="11"/>
  <c r="AI38" i="11"/>
  <c r="AL37" i="11"/>
  <c r="AI37" i="11"/>
  <c r="AM37" i="11" s="1"/>
  <c r="AM36" i="11"/>
  <c r="AL36" i="11"/>
  <c r="AI36" i="11"/>
  <c r="AL35" i="11"/>
  <c r="AI35" i="11"/>
  <c r="AL34" i="11"/>
  <c r="AI34" i="11"/>
  <c r="AL33" i="11"/>
  <c r="AI33" i="11"/>
  <c r="AM33" i="11" s="1"/>
  <c r="AL32" i="11"/>
  <c r="AI32" i="11"/>
  <c r="AL31" i="11"/>
  <c r="AI31" i="11"/>
  <c r="AL30" i="11"/>
  <c r="AI30" i="11"/>
  <c r="AL29" i="11"/>
  <c r="AI29" i="11"/>
  <c r="AM29" i="11" s="1"/>
  <c r="AL28" i="11"/>
  <c r="AI28" i="11"/>
  <c r="AL27" i="11"/>
  <c r="AI27" i="11"/>
  <c r="AL26" i="11"/>
  <c r="AI26" i="11"/>
  <c r="AL25" i="11"/>
  <c r="AI25" i="11"/>
  <c r="AM25" i="11" s="1"/>
  <c r="AM24" i="11"/>
  <c r="AL24" i="11"/>
  <c r="AI24" i="11"/>
  <c r="AL23" i="11"/>
  <c r="AI23" i="11"/>
  <c r="AL22" i="11"/>
  <c r="AI22" i="11"/>
  <c r="AL21" i="11"/>
  <c r="AI21" i="11"/>
  <c r="AM21" i="11" s="1"/>
  <c r="AL20" i="11"/>
  <c r="AI20" i="11"/>
  <c r="AM20" i="11" s="1"/>
  <c r="AM19" i="11"/>
  <c r="AL19" i="11"/>
  <c r="AI19" i="11"/>
  <c r="AM18" i="11"/>
  <c r="AL18" i="11"/>
  <c r="AI18" i="11"/>
  <c r="AL17" i="11"/>
  <c r="AI17" i="11"/>
  <c r="AM17" i="11" s="1"/>
  <c r="AM16" i="11"/>
  <c r="AL16" i="11"/>
  <c r="AI16" i="11"/>
  <c r="AL15" i="11"/>
  <c r="AI15" i="11"/>
  <c r="AL14" i="11"/>
  <c r="AI14" i="11"/>
  <c r="AL13" i="11"/>
  <c r="AI13" i="11"/>
  <c r="AM13" i="11" s="1"/>
  <c r="AM12" i="11"/>
  <c r="AL12" i="11"/>
  <c r="AI12" i="11"/>
  <c r="AL11" i="11"/>
  <c r="AI11" i="11"/>
  <c r="AL10" i="11"/>
  <c r="AI10" i="11"/>
  <c r="AL9" i="11"/>
  <c r="AI9" i="11"/>
  <c r="AM9" i="11" s="1"/>
  <c r="AL8" i="11"/>
  <c r="AI8" i="11"/>
  <c r="AM8" i="11" s="1"/>
  <c r="AM7" i="11"/>
  <c r="AL7" i="11"/>
  <c r="AI7" i="11"/>
  <c r="AL6" i="11"/>
  <c r="AI6" i="11"/>
  <c r="BB144" i="10"/>
  <c r="AY144" i="10"/>
  <c r="BB143" i="10"/>
  <c r="AY143" i="10"/>
  <c r="BC143" i="10" s="1"/>
  <c r="BB142" i="10"/>
  <c r="AY142" i="10"/>
  <c r="BB141" i="10"/>
  <c r="AY141" i="10"/>
  <c r="BB140" i="10"/>
  <c r="AY140" i="10"/>
  <c r="BB139" i="10"/>
  <c r="AY139" i="10"/>
  <c r="BC139" i="10" s="1"/>
  <c r="BC138" i="10"/>
  <c r="BB138" i="10"/>
  <c r="AY138" i="10"/>
  <c r="BC137" i="10"/>
  <c r="BB137" i="10"/>
  <c r="AY137" i="10"/>
  <c r="BB136" i="10"/>
  <c r="AY136" i="10"/>
  <c r="BB135" i="10"/>
  <c r="AY135" i="10"/>
  <c r="BC135" i="10" s="1"/>
  <c r="BB134" i="10"/>
  <c r="AY134" i="10"/>
  <c r="BB133" i="10"/>
  <c r="AY133" i="10"/>
  <c r="BB132" i="10"/>
  <c r="AY132" i="10"/>
  <c r="BB131" i="10"/>
  <c r="AY131" i="10"/>
  <c r="BC131" i="10" s="1"/>
  <c r="BB130" i="10"/>
  <c r="AY130" i="10"/>
  <c r="BB129" i="10"/>
  <c r="AY129" i="10"/>
  <c r="BB128" i="10"/>
  <c r="AY128" i="10"/>
  <c r="BB127" i="10"/>
  <c r="AY127" i="10"/>
  <c r="BC127" i="10" s="1"/>
  <c r="BB126" i="10"/>
  <c r="AY126" i="10"/>
  <c r="BB125" i="10"/>
  <c r="AY125" i="10"/>
  <c r="BB124" i="10"/>
  <c r="AY124" i="10"/>
  <c r="BB123" i="10"/>
  <c r="AY123" i="10"/>
  <c r="BC123" i="10" s="1"/>
  <c r="BB122" i="10"/>
  <c r="AY122" i="10"/>
  <c r="BB121" i="10"/>
  <c r="AY121" i="10"/>
  <c r="BB120" i="10"/>
  <c r="AY120" i="10"/>
  <c r="BB119" i="10"/>
  <c r="AY119" i="10"/>
  <c r="BC119" i="10" s="1"/>
  <c r="BB118" i="10"/>
  <c r="AY118" i="10"/>
  <c r="BB117" i="10"/>
  <c r="AY117" i="10"/>
  <c r="BB116" i="10"/>
  <c r="AY116" i="10"/>
  <c r="BB115" i="10"/>
  <c r="AY115" i="10"/>
  <c r="BC115" i="10" s="1"/>
  <c r="BB114" i="10"/>
  <c r="AY114" i="10"/>
  <c r="BC114" i="10" s="1"/>
  <c r="BB113" i="10"/>
  <c r="AY113" i="10"/>
  <c r="BB112" i="10"/>
  <c r="AY112" i="10"/>
  <c r="BB111" i="10"/>
  <c r="AY111" i="10"/>
  <c r="BC111" i="10" s="1"/>
  <c r="BB110" i="10"/>
  <c r="AY110" i="10"/>
  <c r="BC110" i="10" s="1"/>
  <c r="BB109" i="10"/>
  <c r="AY109" i="10"/>
  <c r="BB108" i="10"/>
  <c r="AY108" i="10"/>
  <c r="BB107" i="10"/>
  <c r="AY107" i="10"/>
  <c r="BC107" i="10" s="1"/>
  <c r="BB106" i="10"/>
  <c r="AY106" i="10"/>
  <c r="BC106" i="10" s="1"/>
  <c r="BB105" i="10"/>
  <c r="AY105" i="10"/>
  <c r="BB104" i="10"/>
  <c r="AY104" i="10"/>
  <c r="BB103" i="10"/>
  <c r="AY103" i="10"/>
  <c r="BC103" i="10" s="1"/>
  <c r="BB102" i="10"/>
  <c r="AY102" i="10"/>
  <c r="BC102" i="10" s="1"/>
  <c r="BB101" i="10"/>
  <c r="AY101" i="10"/>
  <c r="BB100" i="10"/>
  <c r="AY100" i="10"/>
  <c r="BB99" i="10"/>
  <c r="AY99" i="10"/>
  <c r="BC99" i="10" s="1"/>
  <c r="BB98" i="10"/>
  <c r="AY98" i="10"/>
  <c r="BC98" i="10" s="1"/>
  <c r="BB97" i="10"/>
  <c r="AY97" i="10"/>
  <c r="BB96" i="10"/>
  <c r="AY96" i="10"/>
  <c r="BB95" i="10"/>
  <c r="AY95" i="10"/>
  <c r="BC95" i="10" s="1"/>
  <c r="BB94" i="10"/>
  <c r="AY94" i="10"/>
  <c r="BB93" i="10"/>
  <c r="AY93" i="10"/>
  <c r="BB92" i="10"/>
  <c r="AY92" i="10"/>
  <c r="BB91" i="10"/>
  <c r="AY91" i="10"/>
  <c r="BC91" i="10" s="1"/>
  <c r="BB90" i="10"/>
  <c r="AY90" i="10"/>
  <c r="BB89" i="10"/>
  <c r="AY89" i="10"/>
  <c r="BB88" i="10"/>
  <c r="AY88" i="10"/>
  <c r="BB87" i="10"/>
  <c r="AY87" i="10"/>
  <c r="BC87" i="10" s="1"/>
  <c r="BB86" i="10"/>
  <c r="AY86" i="10"/>
  <c r="BB85" i="10"/>
  <c r="AY85" i="10"/>
  <c r="BB84" i="10"/>
  <c r="AY84" i="10"/>
  <c r="BB83" i="10"/>
  <c r="AY83" i="10"/>
  <c r="BC83" i="10" s="1"/>
  <c r="BB82" i="10"/>
  <c r="AY82" i="10"/>
  <c r="BB81" i="10"/>
  <c r="AY81" i="10"/>
  <c r="BB80" i="10"/>
  <c r="AY80" i="10"/>
  <c r="BB79" i="10"/>
  <c r="AY79" i="10"/>
  <c r="BC79" i="10" s="1"/>
  <c r="BB78" i="10"/>
  <c r="AY78" i="10"/>
  <c r="BB77" i="10"/>
  <c r="AY77" i="10"/>
  <c r="BB76" i="10"/>
  <c r="AY76" i="10"/>
  <c r="BB75" i="10"/>
  <c r="AY75" i="10"/>
  <c r="BC75" i="10" s="1"/>
  <c r="BB74" i="10"/>
  <c r="AY74" i="10"/>
  <c r="BB73" i="10"/>
  <c r="AY73" i="10"/>
  <c r="BB72" i="10"/>
  <c r="AY72" i="10"/>
  <c r="BB71" i="10"/>
  <c r="AY71" i="10"/>
  <c r="BC71" i="10" s="1"/>
  <c r="BB70" i="10"/>
  <c r="AY70" i="10"/>
  <c r="BB69" i="10"/>
  <c r="AY69" i="10"/>
  <c r="BB68" i="10"/>
  <c r="AY68" i="10"/>
  <c r="BB67" i="10"/>
  <c r="AY67" i="10"/>
  <c r="BC67" i="10" s="1"/>
  <c r="BB66" i="10"/>
  <c r="AY66" i="10"/>
  <c r="BB65" i="10"/>
  <c r="AY65" i="10"/>
  <c r="BB64" i="10"/>
  <c r="AY64" i="10"/>
  <c r="BB63" i="10"/>
  <c r="AY63" i="10"/>
  <c r="BC63" i="10" s="1"/>
  <c r="BB62" i="10"/>
  <c r="AY62" i="10"/>
  <c r="BB61" i="10"/>
  <c r="AY61" i="10"/>
  <c r="BB60" i="10"/>
  <c r="AY60" i="10"/>
  <c r="BB59" i="10"/>
  <c r="AY59" i="10"/>
  <c r="BC59" i="10" s="1"/>
  <c r="BB58" i="10"/>
  <c r="AY58" i="10"/>
  <c r="BB57" i="10"/>
  <c r="AY57" i="10"/>
  <c r="BB56" i="10"/>
  <c r="AY56" i="10"/>
  <c r="BB55" i="10"/>
  <c r="AY55" i="10"/>
  <c r="BC55" i="10" s="1"/>
  <c r="BB54" i="10"/>
  <c r="AY54" i="10"/>
  <c r="BB53" i="10"/>
  <c r="AY53" i="10"/>
  <c r="BB52" i="10"/>
  <c r="AY52" i="10"/>
  <c r="BB51" i="10"/>
  <c r="AY51" i="10"/>
  <c r="BC51" i="10" s="1"/>
  <c r="BB50" i="10"/>
  <c r="AY50" i="10"/>
  <c r="BB49" i="10"/>
  <c r="AY49" i="10"/>
  <c r="BB48" i="10"/>
  <c r="AY48" i="10"/>
  <c r="BB47" i="10"/>
  <c r="AY47" i="10"/>
  <c r="BC47" i="10" s="1"/>
  <c r="BB46" i="10"/>
  <c r="AY46" i="10"/>
  <c r="BB45" i="10"/>
  <c r="AY45" i="10"/>
  <c r="BB44" i="10"/>
  <c r="AY44" i="10"/>
  <c r="BB43" i="10"/>
  <c r="AY43" i="10"/>
  <c r="BC43" i="10" s="1"/>
  <c r="BB42" i="10"/>
  <c r="AY42" i="10"/>
  <c r="BB41" i="10"/>
  <c r="AY41" i="10"/>
  <c r="BB40" i="10"/>
  <c r="AY40" i="10"/>
  <c r="BB39" i="10"/>
  <c r="AY39" i="10"/>
  <c r="BC39" i="10" s="1"/>
  <c r="BB38" i="10"/>
  <c r="AY38" i="10"/>
  <c r="BB37" i="10"/>
  <c r="AY37" i="10"/>
  <c r="BB36" i="10"/>
  <c r="AY36" i="10"/>
  <c r="BB35" i="10"/>
  <c r="AY35" i="10"/>
  <c r="BC35" i="10" s="1"/>
  <c r="BB34" i="10"/>
  <c r="AY34" i="10"/>
  <c r="BB33" i="10"/>
  <c r="AY33" i="10"/>
  <c r="BB32" i="10"/>
  <c r="AY32" i="10"/>
  <c r="BB31" i="10"/>
  <c r="AY31" i="10"/>
  <c r="BC31" i="10" s="1"/>
  <c r="BB30" i="10"/>
  <c r="AY30" i="10"/>
  <c r="BB29" i="10"/>
  <c r="AY29" i="10"/>
  <c r="BB28" i="10"/>
  <c r="AY28" i="10"/>
  <c r="BB27" i="10"/>
  <c r="AY27" i="10"/>
  <c r="BC27" i="10" s="1"/>
  <c r="BB26" i="10"/>
  <c r="AY26" i="10"/>
  <c r="BB25" i="10"/>
  <c r="AY25" i="10"/>
  <c r="BB24" i="10"/>
  <c r="AY24" i="10"/>
  <c r="BB23" i="10"/>
  <c r="AY23" i="10"/>
  <c r="BC23" i="10" s="1"/>
  <c r="BB22" i="10"/>
  <c r="AY22" i="10"/>
  <c r="BB21" i="10"/>
  <c r="AY21" i="10"/>
  <c r="BB20" i="10"/>
  <c r="AY20" i="10"/>
  <c r="BC20" i="10" s="1"/>
  <c r="BB19" i="10"/>
  <c r="AY19" i="10"/>
  <c r="BC19" i="10" s="1"/>
  <c r="BB18" i="10"/>
  <c r="AY18" i="10"/>
  <c r="BB17" i="10"/>
  <c r="AY17" i="10"/>
  <c r="BB16" i="10"/>
  <c r="AY16" i="10"/>
  <c r="BC16" i="10" s="1"/>
  <c r="BB15" i="10"/>
  <c r="AY15" i="10"/>
  <c r="BC15" i="10" s="1"/>
  <c r="BB14" i="10"/>
  <c r="AY14" i="10"/>
  <c r="BB13" i="10"/>
  <c r="AY13" i="10"/>
  <c r="BB12" i="10"/>
  <c r="AY12" i="10"/>
  <c r="BC12" i="10" s="1"/>
  <c r="BB11" i="10"/>
  <c r="AY11" i="10"/>
  <c r="BC11" i="10" s="1"/>
  <c r="BB10" i="10"/>
  <c r="AY10" i="10"/>
  <c r="BB9" i="10"/>
  <c r="AY9" i="10"/>
  <c r="BB8" i="10"/>
  <c r="AY8" i="10"/>
  <c r="BC8" i="10" s="1"/>
  <c r="BB7" i="10"/>
  <c r="AY7" i="10"/>
  <c r="BC7" i="10" s="1"/>
  <c r="BB6" i="10"/>
  <c r="AY6" i="10"/>
  <c r="BB5" i="10"/>
  <c r="AW144" i="9"/>
  <c r="AT144" i="9"/>
  <c r="AX144" i="9" s="1"/>
  <c r="AX143" i="9"/>
  <c r="AW143" i="9"/>
  <c r="AT143" i="9"/>
  <c r="AX142" i="9"/>
  <c r="AW142" i="9"/>
  <c r="AT142" i="9"/>
  <c r="AW141" i="9"/>
  <c r="AT141" i="9"/>
  <c r="AW140" i="9"/>
  <c r="AT140" i="9"/>
  <c r="AX140" i="9" s="1"/>
  <c r="AX139" i="9"/>
  <c r="AW139" i="9"/>
  <c r="AT139" i="9"/>
  <c r="AX138" i="9"/>
  <c r="AW138" i="9"/>
  <c r="AT138" i="9"/>
  <c r="AW137" i="9"/>
  <c r="AT137" i="9"/>
  <c r="AW136" i="9"/>
  <c r="AT136" i="9"/>
  <c r="AX136" i="9" s="1"/>
  <c r="AX135" i="9"/>
  <c r="AW135" i="9"/>
  <c r="AT135" i="9"/>
  <c r="AX134" i="9"/>
  <c r="AW134" i="9"/>
  <c r="AT134" i="9"/>
  <c r="AW133" i="9"/>
  <c r="AT133" i="9"/>
  <c r="AW132" i="9"/>
  <c r="AT132" i="9"/>
  <c r="AX132" i="9" s="1"/>
  <c r="AX131" i="9"/>
  <c r="AW131" i="9"/>
  <c r="AT131" i="9"/>
  <c r="AX130" i="9"/>
  <c r="AW130" i="9"/>
  <c r="AT130" i="9"/>
  <c r="AW129" i="9"/>
  <c r="AT129" i="9"/>
  <c r="AW128" i="9"/>
  <c r="AT128" i="9"/>
  <c r="AX128" i="9" s="1"/>
  <c r="AX127" i="9"/>
  <c r="AW127" i="9"/>
  <c r="AT127" i="9"/>
  <c r="AX126" i="9"/>
  <c r="AW126" i="9"/>
  <c r="AT126" i="9"/>
  <c r="AW125" i="9"/>
  <c r="AT125" i="9"/>
  <c r="AW124" i="9"/>
  <c r="AT124" i="9"/>
  <c r="AX124" i="9" s="1"/>
  <c r="AX123" i="9"/>
  <c r="AW123" i="9"/>
  <c r="AT123" i="9"/>
  <c r="AX122" i="9"/>
  <c r="AW122" i="9"/>
  <c r="AT122" i="9"/>
  <c r="AW121" i="9"/>
  <c r="AT121" i="9"/>
  <c r="AW120" i="9"/>
  <c r="AT120" i="9"/>
  <c r="AX120" i="9" s="1"/>
  <c r="AX119" i="9"/>
  <c r="AW119" i="9"/>
  <c r="AT119" i="9"/>
  <c r="AX118" i="9"/>
  <c r="AW118" i="9"/>
  <c r="AT118" i="9"/>
  <c r="AW117" i="9"/>
  <c r="AT117" i="9"/>
  <c r="AW116" i="9"/>
  <c r="AT116" i="9"/>
  <c r="AX116" i="9" s="1"/>
  <c r="AX115" i="9"/>
  <c r="AW115" i="9"/>
  <c r="AT115" i="9"/>
  <c r="AX114" i="9"/>
  <c r="AW114" i="9"/>
  <c r="AT114" i="9"/>
  <c r="AW113" i="9"/>
  <c r="AT113" i="9"/>
  <c r="AW112" i="9"/>
  <c r="AT112" i="9"/>
  <c r="AX112" i="9" s="1"/>
  <c r="AX111" i="9"/>
  <c r="AW111" i="9"/>
  <c r="AT111" i="9"/>
  <c r="AX110" i="9"/>
  <c r="AW110" i="9"/>
  <c r="AT110" i="9"/>
  <c r="AW109" i="9"/>
  <c r="AT109" i="9"/>
  <c r="AW108" i="9"/>
  <c r="AT108" i="9"/>
  <c r="AX108" i="9" s="1"/>
  <c r="AX107" i="9"/>
  <c r="AW107" i="9"/>
  <c r="AT107" i="9"/>
  <c r="AX106" i="9"/>
  <c r="AW106" i="9"/>
  <c r="AT106" i="9"/>
  <c r="AW105" i="9"/>
  <c r="AT105" i="9"/>
  <c r="AW104" i="9"/>
  <c r="AT104" i="9"/>
  <c r="AX104" i="9" s="1"/>
  <c r="AX103" i="9"/>
  <c r="AW103" i="9"/>
  <c r="AT103" i="9"/>
  <c r="AX102" i="9"/>
  <c r="AW102" i="9"/>
  <c r="AT102" i="9"/>
  <c r="AW101" i="9"/>
  <c r="AT101" i="9"/>
  <c r="AW100" i="9"/>
  <c r="AT100" i="9"/>
  <c r="AX100" i="9" s="1"/>
  <c r="AX99" i="9"/>
  <c r="AW99" i="9"/>
  <c r="AT99" i="9"/>
  <c r="AX98" i="9"/>
  <c r="AW98" i="9"/>
  <c r="AT98" i="9"/>
  <c r="AW97" i="9"/>
  <c r="AT97" i="9"/>
  <c r="AW96" i="9"/>
  <c r="AT96" i="9"/>
  <c r="AX96" i="9" s="1"/>
  <c r="AX95" i="9"/>
  <c r="AW95" i="9"/>
  <c r="AT95" i="9"/>
  <c r="AX94" i="9"/>
  <c r="AW94" i="9"/>
  <c r="AT94" i="9"/>
  <c r="AW93" i="9"/>
  <c r="AT93" i="9"/>
  <c r="AW92" i="9"/>
  <c r="AT92" i="9"/>
  <c r="AX92" i="9" s="1"/>
  <c r="AX91" i="9"/>
  <c r="AW91" i="9"/>
  <c r="AT91" i="9"/>
  <c r="AX90" i="9"/>
  <c r="AW90" i="9"/>
  <c r="AT90" i="9"/>
  <c r="AW89" i="9"/>
  <c r="AT89" i="9"/>
  <c r="AW88" i="9"/>
  <c r="AT88" i="9"/>
  <c r="AX88" i="9" s="1"/>
  <c r="AX87" i="9"/>
  <c r="AW87" i="9"/>
  <c r="AT87" i="9"/>
  <c r="AX86" i="9"/>
  <c r="AW86" i="9"/>
  <c r="AT86" i="9"/>
  <c r="AW85" i="9"/>
  <c r="AT85" i="9"/>
  <c r="AW84" i="9"/>
  <c r="AT84" i="9"/>
  <c r="AX84" i="9" s="1"/>
  <c r="AX83" i="9"/>
  <c r="AW83" i="9"/>
  <c r="AT83" i="9"/>
  <c r="AX82" i="9"/>
  <c r="AW82" i="9"/>
  <c r="AT82" i="9"/>
  <c r="AW81" i="9"/>
  <c r="AT81" i="9"/>
  <c r="AW80" i="9"/>
  <c r="AT80" i="9"/>
  <c r="AX80" i="9" s="1"/>
  <c r="AX79" i="9"/>
  <c r="AW79" i="9"/>
  <c r="AT79" i="9"/>
  <c r="AX78" i="9"/>
  <c r="AW78" i="9"/>
  <c r="AT78" i="9"/>
  <c r="AW77" i="9"/>
  <c r="AT77" i="9"/>
  <c r="AW76" i="9"/>
  <c r="AT76" i="9"/>
  <c r="AX76" i="9" s="1"/>
  <c r="AX75" i="9"/>
  <c r="AW75" i="9"/>
  <c r="AT75" i="9"/>
  <c r="AX74" i="9"/>
  <c r="AW74" i="9"/>
  <c r="AT74" i="9"/>
  <c r="AW73" i="9"/>
  <c r="AT73" i="9"/>
  <c r="AW72" i="9"/>
  <c r="AT72" i="9"/>
  <c r="AX72" i="9" s="1"/>
  <c r="AX71" i="9"/>
  <c r="AW71" i="9"/>
  <c r="AT71" i="9"/>
  <c r="AX70" i="9"/>
  <c r="AW70" i="9"/>
  <c r="AT70" i="9"/>
  <c r="AW69" i="9"/>
  <c r="AT69" i="9"/>
  <c r="AW68" i="9"/>
  <c r="AT68" i="9"/>
  <c r="AX68" i="9" s="1"/>
  <c r="AX67" i="9"/>
  <c r="AW67" i="9"/>
  <c r="AT67" i="9"/>
  <c r="AX66" i="9"/>
  <c r="AW66" i="9"/>
  <c r="AT66" i="9"/>
  <c r="AW65" i="9"/>
  <c r="AT65" i="9"/>
  <c r="AW64" i="9"/>
  <c r="AT64" i="9"/>
  <c r="AX64" i="9" s="1"/>
  <c r="AX63" i="9"/>
  <c r="AW63" i="9"/>
  <c r="AT63" i="9"/>
  <c r="AX62" i="9"/>
  <c r="AW62" i="9"/>
  <c r="AT62" i="9"/>
  <c r="AW61" i="9"/>
  <c r="AT61" i="9"/>
  <c r="AW60" i="9"/>
  <c r="AT60" i="9"/>
  <c r="AX60" i="9" s="1"/>
  <c r="AX59" i="9"/>
  <c r="AW59" i="9"/>
  <c r="AT59" i="9"/>
  <c r="AX58" i="9"/>
  <c r="AW58" i="9"/>
  <c r="AT58" i="9"/>
  <c r="AW57" i="9"/>
  <c r="AT57" i="9"/>
  <c r="AW56" i="9"/>
  <c r="AT56" i="9"/>
  <c r="AX56" i="9" s="1"/>
  <c r="AX55" i="9"/>
  <c r="AW55" i="9"/>
  <c r="AT55" i="9"/>
  <c r="AX54" i="9"/>
  <c r="AW54" i="9"/>
  <c r="AT54" i="9"/>
  <c r="AW53" i="9"/>
  <c r="AT53" i="9"/>
  <c r="AW52" i="9"/>
  <c r="AT52" i="9"/>
  <c r="AX52" i="9" s="1"/>
  <c r="AX51" i="9"/>
  <c r="AW51" i="9"/>
  <c r="AT51" i="9"/>
  <c r="AX50" i="9"/>
  <c r="AW50" i="9"/>
  <c r="AT50" i="9"/>
  <c r="AW49" i="9"/>
  <c r="AT49" i="9"/>
  <c r="AW48" i="9"/>
  <c r="AT48" i="9"/>
  <c r="AX48" i="9" s="1"/>
  <c r="AX47" i="9"/>
  <c r="AW47" i="9"/>
  <c r="AT47" i="9"/>
  <c r="AX46" i="9"/>
  <c r="AW46" i="9"/>
  <c r="AT46" i="9"/>
  <c r="AW45" i="9"/>
  <c r="AT45" i="9"/>
  <c r="AW44" i="9"/>
  <c r="AT44" i="9"/>
  <c r="AX44" i="9" s="1"/>
  <c r="AX43" i="9"/>
  <c r="AW43" i="9"/>
  <c r="AT43" i="9"/>
  <c r="AX42" i="9"/>
  <c r="AW42" i="9"/>
  <c r="AT42" i="9"/>
  <c r="AW41" i="9"/>
  <c r="AT41" i="9"/>
  <c r="AX41" i="9" s="1"/>
  <c r="AX40" i="9"/>
  <c r="AW40" i="9"/>
  <c r="AT40" i="9"/>
  <c r="AW39" i="9"/>
  <c r="AT39" i="9"/>
  <c r="AW38" i="9"/>
  <c r="AT38" i="9"/>
  <c r="AW37" i="9"/>
  <c r="AT37" i="9"/>
  <c r="AX37" i="9" s="1"/>
  <c r="AX36" i="9"/>
  <c r="AW36" i="9"/>
  <c r="AT36" i="9"/>
  <c r="AW35" i="9"/>
  <c r="AT35" i="9"/>
  <c r="AW34" i="9"/>
  <c r="AT34" i="9"/>
  <c r="AW33" i="9"/>
  <c r="AT33" i="9"/>
  <c r="AX33" i="9" s="1"/>
  <c r="AW32" i="9"/>
  <c r="AT32" i="9"/>
  <c r="AX32" i="9" s="1"/>
  <c r="AX31" i="9"/>
  <c r="AW31" i="9"/>
  <c r="AT31" i="9"/>
  <c r="AW30" i="9"/>
  <c r="AT30" i="9"/>
  <c r="AW29" i="9"/>
  <c r="AT29" i="9"/>
  <c r="AX29" i="9" s="1"/>
  <c r="AX28" i="9"/>
  <c r="AW28" i="9"/>
  <c r="AT28" i="9"/>
  <c r="AX27" i="9"/>
  <c r="AW27" i="9"/>
  <c r="AT27" i="9"/>
  <c r="AX26" i="9"/>
  <c r="AW26" i="9"/>
  <c r="AT26" i="9"/>
  <c r="AW25" i="9"/>
  <c r="AT25" i="9"/>
  <c r="AX25" i="9" s="1"/>
  <c r="AW24" i="9"/>
  <c r="AT24" i="9"/>
  <c r="AX24" i="9" s="1"/>
  <c r="AX23" i="9"/>
  <c r="AW23" i="9"/>
  <c r="AT23" i="9"/>
  <c r="AX22" i="9"/>
  <c r="AW22" i="9"/>
  <c r="AT22" i="9"/>
  <c r="AW21" i="9"/>
  <c r="AT21" i="9"/>
  <c r="AX21" i="9" s="1"/>
  <c r="AW20" i="9"/>
  <c r="AT20" i="9"/>
  <c r="AX20" i="9" s="1"/>
  <c r="AX19" i="9"/>
  <c r="AW19" i="9"/>
  <c r="AT19" i="9"/>
  <c r="AW18" i="9"/>
  <c r="AT18" i="9"/>
  <c r="AW17" i="9"/>
  <c r="AT17" i="9"/>
  <c r="AX17" i="9" s="1"/>
  <c r="AX16" i="9"/>
  <c r="AW16" i="9"/>
  <c r="AT16" i="9"/>
  <c r="AX15" i="9"/>
  <c r="AW15" i="9"/>
  <c r="AT15" i="9"/>
  <c r="AW14" i="9"/>
  <c r="AT14" i="9"/>
  <c r="AW13" i="9"/>
  <c r="AT13" i="9"/>
  <c r="AX13" i="9" s="1"/>
  <c r="AW12" i="9"/>
  <c r="AT12" i="9"/>
  <c r="AW11" i="9"/>
  <c r="AT11" i="9"/>
  <c r="AW10" i="9"/>
  <c r="AT10" i="9"/>
  <c r="AW9" i="9"/>
  <c r="AT9" i="9"/>
  <c r="AX9" i="9" s="1"/>
  <c r="AX8" i="9"/>
  <c r="AW8" i="9"/>
  <c r="AT8" i="9"/>
  <c r="AX7" i="9"/>
  <c r="AW7" i="9"/>
  <c r="AT7" i="9"/>
  <c r="AX6" i="9"/>
  <c r="AW6" i="9"/>
  <c r="AT6" i="9"/>
  <c r="AW5" i="9"/>
  <c r="AX5" i="9"/>
  <c r="AV144" i="8"/>
  <c r="AS144" i="8"/>
  <c r="AV143" i="8"/>
  <c r="AS143" i="8"/>
  <c r="AV142" i="8"/>
  <c r="AS142" i="8"/>
  <c r="AV141" i="8"/>
  <c r="AS141" i="8"/>
  <c r="AV140" i="8"/>
  <c r="AS140" i="8"/>
  <c r="AV139" i="8"/>
  <c r="AS139" i="8"/>
  <c r="AV138" i="8"/>
  <c r="AS138" i="8"/>
  <c r="AV137" i="8"/>
  <c r="AS137" i="8"/>
  <c r="AV136" i="8"/>
  <c r="AS136" i="8"/>
  <c r="AV135" i="8"/>
  <c r="AS135" i="8"/>
  <c r="AV134" i="8"/>
  <c r="AS134" i="8"/>
  <c r="AV133" i="8"/>
  <c r="AS133" i="8"/>
  <c r="AV132" i="8"/>
  <c r="AS132" i="8"/>
  <c r="AV131" i="8"/>
  <c r="AS131" i="8"/>
  <c r="AV130" i="8"/>
  <c r="AS130" i="8"/>
  <c r="AV129" i="8"/>
  <c r="AS129" i="8"/>
  <c r="AV128" i="8"/>
  <c r="AS128" i="8"/>
  <c r="AV127" i="8"/>
  <c r="AS127" i="8"/>
  <c r="AV126" i="8"/>
  <c r="AS126" i="8"/>
  <c r="AV125" i="8"/>
  <c r="AS125" i="8"/>
  <c r="AV124" i="8"/>
  <c r="AS124" i="8"/>
  <c r="AV123" i="8"/>
  <c r="AS123" i="8"/>
  <c r="AV122" i="8"/>
  <c r="AS122" i="8"/>
  <c r="AV121" i="8"/>
  <c r="AS121" i="8"/>
  <c r="AV120" i="8"/>
  <c r="AS120" i="8"/>
  <c r="AV119" i="8"/>
  <c r="AS119" i="8"/>
  <c r="AV118" i="8"/>
  <c r="AS118" i="8"/>
  <c r="AV117" i="8"/>
  <c r="AS117" i="8"/>
  <c r="AV116" i="8"/>
  <c r="AS116" i="8"/>
  <c r="AV115" i="8"/>
  <c r="AS115" i="8"/>
  <c r="AV114" i="8"/>
  <c r="AS114" i="8"/>
  <c r="AV113" i="8"/>
  <c r="AS113" i="8"/>
  <c r="AV112" i="8"/>
  <c r="AS112" i="8"/>
  <c r="AV111" i="8"/>
  <c r="AS111" i="8"/>
  <c r="AV110" i="8"/>
  <c r="AS110" i="8"/>
  <c r="AV109" i="8"/>
  <c r="AS109" i="8"/>
  <c r="AV108" i="8"/>
  <c r="AS108" i="8"/>
  <c r="AV107" i="8"/>
  <c r="AS107" i="8"/>
  <c r="AV106" i="8"/>
  <c r="AS106" i="8"/>
  <c r="AV105" i="8"/>
  <c r="AS105" i="8"/>
  <c r="AV104" i="8"/>
  <c r="AS104" i="8"/>
  <c r="AV103" i="8"/>
  <c r="AS103" i="8"/>
  <c r="AV102" i="8"/>
  <c r="AS102" i="8"/>
  <c r="AV101" i="8"/>
  <c r="AS101" i="8"/>
  <c r="AV100" i="8"/>
  <c r="AS100" i="8"/>
  <c r="AV99" i="8"/>
  <c r="AS99" i="8"/>
  <c r="AV98" i="8"/>
  <c r="AS98" i="8"/>
  <c r="AV97" i="8"/>
  <c r="AS97" i="8"/>
  <c r="AV96" i="8"/>
  <c r="AS96" i="8"/>
  <c r="AV95" i="8"/>
  <c r="AS95" i="8"/>
  <c r="AV94" i="8"/>
  <c r="AS94" i="8"/>
  <c r="AV93" i="8"/>
  <c r="AS93" i="8"/>
  <c r="AV92" i="8"/>
  <c r="AS92" i="8"/>
  <c r="AV91" i="8"/>
  <c r="AS91" i="8"/>
  <c r="AV90" i="8"/>
  <c r="AS90" i="8"/>
  <c r="AV89" i="8"/>
  <c r="AS89" i="8"/>
  <c r="AV88" i="8"/>
  <c r="AS88" i="8"/>
  <c r="AV87" i="8"/>
  <c r="AS87" i="8"/>
  <c r="AV86" i="8"/>
  <c r="AS86" i="8"/>
  <c r="AV85" i="8"/>
  <c r="AS85" i="8"/>
  <c r="AV84" i="8"/>
  <c r="AS84" i="8"/>
  <c r="AV83" i="8"/>
  <c r="AS83" i="8"/>
  <c r="AV82" i="8"/>
  <c r="AS82" i="8"/>
  <c r="AV81" i="8"/>
  <c r="AS81" i="8"/>
  <c r="AV80" i="8"/>
  <c r="AS80" i="8"/>
  <c r="AV79" i="8"/>
  <c r="AS79" i="8"/>
  <c r="AV78" i="8"/>
  <c r="AS78" i="8"/>
  <c r="AV77" i="8"/>
  <c r="AS77" i="8"/>
  <c r="AV76" i="8"/>
  <c r="AS76" i="8"/>
  <c r="AV75" i="8"/>
  <c r="AS75" i="8"/>
  <c r="AV74" i="8"/>
  <c r="AS74" i="8"/>
  <c r="AV73" i="8"/>
  <c r="AS73" i="8"/>
  <c r="AV72" i="8"/>
  <c r="AS72" i="8"/>
  <c r="AV71" i="8"/>
  <c r="AS71" i="8"/>
  <c r="AV70" i="8"/>
  <c r="AS70" i="8"/>
  <c r="AV69" i="8"/>
  <c r="AS69" i="8"/>
  <c r="AV68" i="8"/>
  <c r="AS68" i="8"/>
  <c r="AV67" i="8"/>
  <c r="AS67" i="8"/>
  <c r="AV66" i="8"/>
  <c r="AS66" i="8"/>
  <c r="AV65" i="8"/>
  <c r="AS65" i="8"/>
  <c r="AV64" i="8"/>
  <c r="AS64" i="8"/>
  <c r="AV63" i="8"/>
  <c r="AS63" i="8"/>
  <c r="AV62" i="8"/>
  <c r="AS62" i="8"/>
  <c r="AV61" i="8"/>
  <c r="AS61" i="8"/>
  <c r="AV60" i="8"/>
  <c r="AS60" i="8"/>
  <c r="AV59" i="8"/>
  <c r="AS59" i="8"/>
  <c r="AV58" i="8"/>
  <c r="AS58" i="8"/>
  <c r="AV57" i="8"/>
  <c r="AS57" i="8"/>
  <c r="AV56" i="8"/>
  <c r="AS56" i="8"/>
  <c r="AV55" i="8"/>
  <c r="AS55" i="8"/>
  <c r="AV54" i="8"/>
  <c r="AS54" i="8"/>
  <c r="AV53" i="8"/>
  <c r="AS53" i="8"/>
  <c r="AV52" i="8"/>
  <c r="AS52" i="8"/>
  <c r="AV51" i="8"/>
  <c r="AS51" i="8"/>
  <c r="AV50" i="8"/>
  <c r="AS50" i="8"/>
  <c r="AV49" i="8"/>
  <c r="AS49" i="8"/>
  <c r="AV48" i="8"/>
  <c r="AS48" i="8"/>
  <c r="AV47" i="8"/>
  <c r="AS47" i="8"/>
  <c r="AV46" i="8"/>
  <c r="AS46" i="8"/>
  <c r="AV45" i="8"/>
  <c r="AS45" i="8"/>
  <c r="AV44" i="8"/>
  <c r="AS44" i="8"/>
  <c r="AV43" i="8"/>
  <c r="AS43" i="8"/>
  <c r="AV42" i="8"/>
  <c r="AS42" i="8"/>
  <c r="AV41" i="8"/>
  <c r="AS41" i="8"/>
  <c r="AV40" i="8"/>
  <c r="AS40" i="8"/>
  <c r="AV39" i="8"/>
  <c r="AS39" i="8"/>
  <c r="AV38" i="8"/>
  <c r="AS38" i="8"/>
  <c r="AV37" i="8"/>
  <c r="AS37" i="8"/>
  <c r="AV36" i="8"/>
  <c r="AS36" i="8"/>
  <c r="AV35" i="8"/>
  <c r="AS35" i="8"/>
  <c r="AV34" i="8"/>
  <c r="AS34" i="8"/>
  <c r="AV33" i="8"/>
  <c r="AS33" i="8"/>
  <c r="AV32" i="8"/>
  <c r="AS32" i="8"/>
  <c r="AV31" i="8"/>
  <c r="AS31" i="8"/>
  <c r="AV30" i="8"/>
  <c r="AS30" i="8"/>
  <c r="AV29" i="8"/>
  <c r="AS29" i="8"/>
  <c r="AV28" i="8"/>
  <c r="AS28" i="8"/>
  <c r="AV27" i="8"/>
  <c r="AS27" i="8"/>
  <c r="AV26" i="8"/>
  <c r="AS26" i="8"/>
  <c r="AV25" i="8"/>
  <c r="AS25" i="8"/>
  <c r="AV24" i="8"/>
  <c r="AS24" i="8"/>
  <c r="AV23" i="8"/>
  <c r="AS23" i="8"/>
  <c r="AV22" i="8"/>
  <c r="AS22" i="8"/>
  <c r="AV21" i="8"/>
  <c r="AS21" i="8"/>
  <c r="AV20" i="8"/>
  <c r="AS20" i="8"/>
  <c r="AV19" i="8"/>
  <c r="AS19" i="8"/>
  <c r="AV18" i="8"/>
  <c r="AS18" i="8"/>
  <c r="AV17" i="8"/>
  <c r="AS17" i="8"/>
  <c r="AV16" i="8"/>
  <c r="AS16" i="8"/>
  <c r="AV15" i="8"/>
  <c r="AS15" i="8"/>
  <c r="AV14" i="8"/>
  <c r="AS14" i="8"/>
  <c r="AV13" i="8"/>
  <c r="AS13" i="8"/>
  <c r="AW13" i="8" s="1"/>
  <c r="AW12" i="8"/>
  <c r="AV12" i="8"/>
  <c r="AS12" i="8"/>
  <c r="AW11" i="8"/>
  <c r="AV11" i="8"/>
  <c r="AS11" i="8"/>
  <c r="AW10" i="8"/>
  <c r="AV10" i="8"/>
  <c r="AS10" i="8"/>
  <c r="AV9" i="8"/>
  <c r="AS9" i="8"/>
  <c r="AW9" i="8" s="1"/>
  <c r="AW8" i="8"/>
  <c r="AV8" i="8"/>
  <c r="AS8" i="8"/>
  <c r="AW7" i="8"/>
  <c r="AV7" i="8"/>
  <c r="AS7" i="8"/>
  <c r="AV6" i="8"/>
  <c r="AS6" i="8"/>
  <c r="AV5" i="8"/>
  <c r="AW5" i="8"/>
  <c r="AV144" i="7"/>
  <c r="AS144" i="7"/>
  <c r="AV143" i="7"/>
  <c r="AS143" i="7"/>
  <c r="AW143" i="7" s="1"/>
  <c r="AV142" i="7"/>
  <c r="AS142" i="7"/>
  <c r="AW142" i="7" s="1"/>
  <c r="AW141" i="7"/>
  <c r="AV141" i="7"/>
  <c r="AS141" i="7"/>
  <c r="AV140" i="7"/>
  <c r="AS140" i="7"/>
  <c r="AV139" i="7"/>
  <c r="AS139" i="7"/>
  <c r="AW139" i="7" s="1"/>
  <c r="AV138" i="7"/>
  <c r="AS138" i="7"/>
  <c r="AW138" i="7" s="1"/>
  <c r="AW137" i="7"/>
  <c r="AV137" i="7"/>
  <c r="AS137" i="7"/>
  <c r="AV136" i="7"/>
  <c r="AS136" i="7"/>
  <c r="AV135" i="7"/>
  <c r="AS135" i="7"/>
  <c r="AW135" i="7" s="1"/>
  <c r="AV134" i="7"/>
  <c r="AS134" i="7"/>
  <c r="AW134" i="7" s="1"/>
  <c r="AW133" i="7"/>
  <c r="AV133" i="7"/>
  <c r="AS133" i="7"/>
  <c r="AV132" i="7"/>
  <c r="AS132" i="7"/>
  <c r="AV131" i="7"/>
  <c r="AS131" i="7"/>
  <c r="AW131" i="7" s="1"/>
  <c r="AV130" i="7"/>
  <c r="AS130" i="7"/>
  <c r="AW130" i="7" s="1"/>
  <c r="AW129" i="7"/>
  <c r="AV129" i="7"/>
  <c r="AS129" i="7"/>
  <c r="AV128" i="7"/>
  <c r="AS128" i="7"/>
  <c r="AV127" i="7"/>
  <c r="AS127" i="7"/>
  <c r="AW127" i="7" s="1"/>
  <c r="AV126" i="7"/>
  <c r="AS126" i="7"/>
  <c r="AW126" i="7" s="1"/>
  <c r="AW125" i="7"/>
  <c r="AV125" i="7"/>
  <c r="AS125" i="7"/>
  <c r="AV124" i="7"/>
  <c r="AS124" i="7"/>
  <c r="AV123" i="7"/>
  <c r="AS123" i="7"/>
  <c r="AW123" i="7" s="1"/>
  <c r="AV122" i="7"/>
  <c r="AS122" i="7"/>
  <c r="AW122" i="7" s="1"/>
  <c r="AW121" i="7"/>
  <c r="AV121" i="7"/>
  <c r="AS121" i="7"/>
  <c r="AV120" i="7"/>
  <c r="AS120" i="7"/>
  <c r="AV119" i="7"/>
  <c r="AS119" i="7"/>
  <c r="AW119" i="7" s="1"/>
  <c r="AV118" i="7"/>
  <c r="AS118" i="7"/>
  <c r="AW118" i="7" s="1"/>
  <c r="AW117" i="7"/>
  <c r="AV117" i="7"/>
  <c r="AS117" i="7"/>
  <c r="AV116" i="7"/>
  <c r="AS116" i="7"/>
  <c r="AV115" i="7"/>
  <c r="AS115" i="7"/>
  <c r="AW115" i="7" s="1"/>
  <c r="AV114" i="7"/>
  <c r="AS114" i="7"/>
  <c r="AW114" i="7" s="1"/>
  <c r="AW113" i="7"/>
  <c r="AV113" i="7"/>
  <c r="AS113" i="7"/>
  <c r="AV112" i="7"/>
  <c r="AS112" i="7"/>
  <c r="AV111" i="7"/>
  <c r="AS111" i="7"/>
  <c r="AW111" i="7" s="1"/>
  <c r="AV110" i="7"/>
  <c r="AS110" i="7"/>
  <c r="AW110" i="7" s="1"/>
  <c r="AW109" i="7"/>
  <c r="AV109" i="7"/>
  <c r="AS109" i="7"/>
  <c r="AV108" i="7"/>
  <c r="AS108" i="7"/>
  <c r="AV107" i="7"/>
  <c r="AS107" i="7"/>
  <c r="AW107" i="7" s="1"/>
  <c r="AV106" i="7"/>
  <c r="AS106" i="7"/>
  <c r="AW106" i="7" s="1"/>
  <c r="AW105" i="7"/>
  <c r="AV105" i="7"/>
  <c r="AS105" i="7"/>
  <c r="AV104" i="7"/>
  <c r="AS104" i="7"/>
  <c r="AV103" i="7"/>
  <c r="AS103" i="7"/>
  <c r="AW103" i="7" s="1"/>
  <c r="AV102" i="7"/>
  <c r="AS102" i="7"/>
  <c r="AW102" i="7" s="1"/>
  <c r="AW101" i="7"/>
  <c r="AV101" i="7"/>
  <c r="AS101" i="7"/>
  <c r="AV100" i="7"/>
  <c r="AS100" i="7"/>
  <c r="AV99" i="7"/>
  <c r="AS99" i="7"/>
  <c r="AW99" i="7" s="1"/>
  <c r="AV98" i="7"/>
  <c r="AS98" i="7"/>
  <c r="AW98" i="7" s="1"/>
  <c r="AW97" i="7"/>
  <c r="AV97" i="7"/>
  <c r="AS97" i="7"/>
  <c r="AV96" i="7"/>
  <c r="AS96" i="7"/>
  <c r="AV95" i="7"/>
  <c r="AS95" i="7"/>
  <c r="AW95" i="7" s="1"/>
  <c r="AV94" i="7"/>
  <c r="AS94" i="7"/>
  <c r="AW94" i="7" s="1"/>
  <c r="AW93" i="7"/>
  <c r="AV93" i="7"/>
  <c r="AS93" i="7"/>
  <c r="AV92" i="7"/>
  <c r="AS92" i="7"/>
  <c r="AV91" i="7"/>
  <c r="AS91" i="7"/>
  <c r="AW91" i="7" s="1"/>
  <c r="AV90" i="7"/>
  <c r="AS90" i="7"/>
  <c r="AW90" i="7" s="1"/>
  <c r="AW89" i="7"/>
  <c r="AV89" i="7"/>
  <c r="AS89" i="7"/>
  <c r="AV88" i="7"/>
  <c r="AS88" i="7"/>
  <c r="AV87" i="7"/>
  <c r="AS87" i="7"/>
  <c r="AW87" i="7" s="1"/>
  <c r="AV86" i="7"/>
  <c r="AS86" i="7"/>
  <c r="AW86" i="7" s="1"/>
  <c r="AW85" i="7"/>
  <c r="AV85" i="7"/>
  <c r="AS85" i="7"/>
  <c r="AV84" i="7"/>
  <c r="AS84" i="7"/>
  <c r="AV83" i="7"/>
  <c r="AS83" i="7"/>
  <c r="AW83" i="7" s="1"/>
  <c r="AV82" i="7"/>
  <c r="AS82" i="7"/>
  <c r="AW82" i="7" s="1"/>
  <c r="AW81" i="7"/>
  <c r="AV81" i="7"/>
  <c r="AS81" i="7"/>
  <c r="AV80" i="7"/>
  <c r="AS80" i="7"/>
  <c r="AV79" i="7"/>
  <c r="AS79" i="7"/>
  <c r="AW79" i="7" s="1"/>
  <c r="AV78" i="7"/>
  <c r="AS78" i="7"/>
  <c r="AW78" i="7" s="1"/>
  <c r="AW77" i="7"/>
  <c r="AV77" i="7"/>
  <c r="AS77" i="7"/>
  <c r="AV76" i="7"/>
  <c r="AS76" i="7"/>
  <c r="AV75" i="7"/>
  <c r="AS75" i="7"/>
  <c r="AW75" i="7" s="1"/>
  <c r="AV74" i="7"/>
  <c r="AS74" i="7"/>
  <c r="AW74" i="7" s="1"/>
  <c r="AW73" i="7"/>
  <c r="AV73" i="7"/>
  <c r="AS73" i="7"/>
  <c r="AV72" i="7"/>
  <c r="AS72" i="7"/>
  <c r="AV71" i="7"/>
  <c r="AS71" i="7"/>
  <c r="AW71" i="7" s="1"/>
  <c r="AV70" i="7"/>
  <c r="AS70" i="7"/>
  <c r="AW70" i="7" s="1"/>
  <c r="AW69" i="7"/>
  <c r="AV69" i="7"/>
  <c r="AS69" i="7"/>
  <c r="AV68" i="7"/>
  <c r="AS68" i="7"/>
  <c r="AV67" i="7"/>
  <c r="AS67" i="7"/>
  <c r="AW67" i="7" s="1"/>
  <c r="AV66" i="7"/>
  <c r="AS66" i="7"/>
  <c r="AW66" i="7" s="1"/>
  <c r="AW65" i="7"/>
  <c r="AV65" i="7"/>
  <c r="AS65" i="7"/>
  <c r="AV64" i="7"/>
  <c r="AS64" i="7"/>
  <c r="AV63" i="7"/>
  <c r="AS63" i="7"/>
  <c r="AW63" i="7" s="1"/>
  <c r="AV62" i="7"/>
  <c r="AS62" i="7"/>
  <c r="AW62" i="7" s="1"/>
  <c r="AW61" i="7"/>
  <c r="AV61" i="7"/>
  <c r="AS61" i="7"/>
  <c r="AV60" i="7"/>
  <c r="AS60" i="7"/>
  <c r="AV59" i="7"/>
  <c r="AS59" i="7"/>
  <c r="AW59" i="7" s="1"/>
  <c r="AV58" i="7"/>
  <c r="AS58" i="7"/>
  <c r="AW58" i="7" s="1"/>
  <c r="AW57" i="7"/>
  <c r="AV57" i="7"/>
  <c r="AS57" i="7"/>
  <c r="AV56" i="7"/>
  <c r="AS56" i="7"/>
  <c r="AV55" i="7"/>
  <c r="AS55" i="7"/>
  <c r="AW55" i="7" s="1"/>
  <c r="AV54" i="7"/>
  <c r="AS54" i="7"/>
  <c r="AW54" i="7" s="1"/>
  <c r="AW53" i="7"/>
  <c r="AV53" i="7"/>
  <c r="AS53" i="7"/>
  <c r="AV52" i="7"/>
  <c r="AS52" i="7"/>
  <c r="AV51" i="7"/>
  <c r="AS51" i="7"/>
  <c r="AW51" i="7" s="1"/>
  <c r="AV50" i="7"/>
  <c r="AS50" i="7"/>
  <c r="AW50" i="7" s="1"/>
  <c r="AW49" i="7"/>
  <c r="AV49" i="7"/>
  <c r="AS49" i="7"/>
  <c r="AV48" i="7"/>
  <c r="AS48" i="7"/>
  <c r="AV47" i="7"/>
  <c r="AS47" i="7"/>
  <c r="AW47" i="7" s="1"/>
  <c r="AA47" i="7"/>
  <c r="AV46" i="7"/>
  <c r="AS46" i="7"/>
  <c r="AW46" i="7" s="1"/>
  <c r="AV45" i="7"/>
  <c r="AS45" i="7"/>
  <c r="AV44" i="7"/>
  <c r="AS44" i="7"/>
  <c r="AW44" i="7" s="1"/>
  <c r="AV43" i="7"/>
  <c r="AS43" i="7"/>
  <c r="AW43" i="7" s="1"/>
  <c r="AW42" i="7"/>
  <c r="AV42" i="7"/>
  <c r="AS42" i="7"/>
  <c r="AV41" i="7"/>
  <c r="AS41" i="7"/>
  <c r="AV40" i="7"/>
  <c r="AS40" i="7"/>
  <c r="AW40" i="7" s="1"/>
  <c r="AV39" i="7"/>
  <c r="AS39" i="7"/>
  <c r="AW39" i="7" s="1"/>
  <c r="AW38" i="7"/>
  <c r="AV38" i="7"/>
  <c r="AS38" i="7"/>
  <c r="AV37" i="7"/>
  <c r="AS37" i="7"/>
  <c r="AV36" i="7"/>
  <c r="AS36" i="7"/>
  <c r="AW36" i="7" s="1"/>
  <c r="AV35" i="7"/>
  <c r="AS35" i="7"/>
  <c r="AW35" i="7" s="1"/>
  <c r="AW34" i="7"/>
  <c r="AV34" i="7"/>
  <c r="AS34" i="7"/>
  <c r="AV33" i="7"/>
  <c r="AS33" i="7"/>
  <c r="AV32" i="7"/>
  <c r="AS32" i="7"/>
  <c r="AW32" i="7" s="1"/>
  <c r="AV31" i="7"/>
  <c r="AS31" i="7"/>
  <c r="AW31" i="7" s="1"/>
  <c r="AW30" i="7"/>
  <c r="AV30" i="7"/>
  <c r="AS30" i="7"/>
  <c r="AV29" i="7"/>
  <c r="AS29" i="7"/>
  <c r="AV28" i="7"/>
  <c r="AS28" i="7"/>
  <c r="AW28" i="7" s="1"/>
  <c r="AV27" i="7"/>
  <c r="AS27" i="7"/>
  <c r="AW27" i="7" s="1"/>
  <c r="AW26" i="7"/>
  <c r="AV26" i="7"/>
  <c r="AS26" i="7"/>
  <c r="AV25" i="7"/>
  <c r="AS25" i="7"/>
  <c r="AV24" i="7"/>
  <c r="AS24" i="7"/>
  <c r="AW24" i="7" s="1"/>
  <c r="AV23" i="7"/>
  <c r="AS23" i="7"/>
  <c r="AW23" i="7" s="1"/>
  <c r="AW22" i="7"/>
  <c r="AV22" i="7"/>
  <c r="AS22" i="7"/>
  <c r="AV21" i="7"/>
  <c r="AS21" i="7"/>
  <c r="AV20" i="7"/>
  <c r="AS20" i="7"/>
  <c r="AW20" i="7" s="1"/>
  <c r="AV19" i="7"/>
  <c r="AS19" i="7"/>
  <c r="AW19" i="7" s="1"/>
  <c r="AV18" i="7"/>
  <c r="AS18" i="7"/>
  <c r="AV17" i="7"/>
  <c r="AS17" i="7"/>
  <c r="AW17" i="7" s="1"/>
  <c r="AV16" i="7"/>
  <c r="AS16" i="7"/>
  <c r="AW16" i="7" s="1"/>
  <c r="AW15" i="7"/>
  <c r="AV15" i="7"/>
  <c r="AS15" i="7"/>
  <c r="AW14" i="7"/>
  <c r="AV14" i="7"/>
  <c r="AS14" i="7"/>
  <c r="AV13" i="7"/>
  <c r="AS13" i="7"/>
  <c r="AW13" i="7" s="1"/>
  <c r="AV12" i="7"/>
  <c r="AS12" i="7"/>
  <c r="AW12" i="7" s="1"/>
  <c r="AV11" i="7"/>
  <c r="AS11" i="7"/>
  <c r="AW11" i="7" s="1"/>
  <c r="AW10" i="7"/>
  <c r="AV10" i="7"/>
  <c r="AS10" i="7"/>
  <c r="AV9" i="7"/>
  <c r="AS9" i="7"/>
  <c r="AW9" i="7" s="1"/>
  <c r="AV8" i="7"/>
  <c r="AS8" i="7"/>
  <c r="AW8" i="7" s="1"/>
  <c r="AV7" i="7"/>
  <c r="AS7" i="7"/>
  <c r="AW7" i="7" s="1"/>
  <c r="AV6" i="7"/>
  <c r="AS6" i="7"/>
  <c r="AV5" i="7"/>
  <c r="AW5" i="7"/>
  <c r="AX144" i="6"/>
  <c r="AU144" i="6"/>
  <c r="AX143" i="6"/>
  <c r="AU143" i="6"/>
  <c r="AY143" i="6" s="1"/>
  <c r="AX142" i="6"/>
  <c r="AU142" i="6"/>
  <c r="AY142" i="6" s="1"/>
  <c r="AX141" i="6"/>
  <c r="AU141" i="6"/>
  <c r="AX140" i="6"/>
  <c r="AU140" i="6"/>
  <c r="AX139" i="6"/>
  <c r="AU139" i="6"/>
  <c r="AY139" i="6" s="1"/>
  <c r="AY138" i="6"/>
  <c r="AX138" i="6"/>
  <c r="AU138" i="6"/>
  <c r="AX137" i="6"/>
  <c r="AU137" i="6"/>
  <c r="AX136" i="6"/>
  <c r="AU136" i="6"/>
  <c r="AX135" i="6"/>
  <c r="AU135" i="6"/>
  <c r="AY135" i="6" s="1"/>
  <c r="AY134" i="6"/>
  <c r="AX134" i="6"/>
  <c r="AU134" i="6"/>
  <c r="AX133" i="6"/>
  <c r="AU133" i="6"/>
  <c r="AX132" i="6"/>
  <c r="AU132" i="6"/>
  <c r="AX131" i="6"/>
  <c r="AU131" i="6"/>
  <c r="AY131" i="6" s="1"/>
  <c r="AX130" i="6"/>
  <c r="AU130" i="6"/>
  <c r="AX129" i="6"/>
  <c r="AU129" i="6"/>
  <c r="AX128" i="6"/>
  <c r="AU128" i="6"/>
  <c r="AX127" i="6"/>
  <c r="AU127" i="6"/>
  <c r="AY127" i="6" s="1"/>
  <c r="AY126" i="6"/>
  <c r="AX126" i="6"/>
  <c r="AU126" i="6"/>
  <c r="AX125" i="6"/>
  <c r="AU125" i="6"/>
  <c r="AX124" i="6"/>
  <c r="AU124" i="6"/>
  <c r="AX123" i="6"/>
  <c r="AU123" i="6"/>
  <c r="AY123" i="6" s="1"/>
  <c r="AX122" i="6"/>
  <c r="AU122" i="6"/>
  <c r="AX121" i="6"/>
  <c r="AU121" i="6"/>
  <c r="AX120" i="6"/>
  <c r="AU120" i="6"/>
  <c r="AX119" i="6"/>
  <c r="AU119" i="6"/>
  <c r="AY119" i="6" s="1"/>
  <c r="AX118" i="6"/>
  <c r="AU118" i="6"/>
  <c r="AY118" i="6" s="1"/>
  <c r="AX117" i="6"/>
  <c r="AU117" i="6"/>
  <c r="AX116" i="6"/>
  <c r="AU116" i="6"/>
  <c r="AX115" i="6"/>
  <c r="AU115" i="6"/>
  <c r="AY115" i="6" s="1"/>
  <c r="AX114" i="6"/>
  <c r="AU114" i="6"/>
  <c r="AX113" i="6"/>
  <c r="AU113" i="6"/>
  <c r="AX112" i="6"/>
  <c r="AU112" i="6"/>
  <c r="AX111" i="6"/>
  <c r="AU111" i="6"/>
  <c r="AY111" i="6" s="1"/>
  <c r="AY110" i="6"/>
  <c r="AX110" i="6"/>
  <c r="AU110" i="6"/>
  <c r="AX109" i="6"/>
  <c r="AU109" i="6"/>
  <c r="AX108" i="6"/>
  <c r="AU108" i="6"/>
  <c r="AX107" i="6"/>
  <c r="AU107" i="6"/>
  <c r="AY107" i="6" s="1"/>
  <c r="AY106" i="6"/>
  <c r="AX106" i="6"/>
  <c r="AU106" i="6"/>
  <c r="AX105" i="6"/>
  <c r="AU105" i="6"/>
  <c r="AX104" i="6"/>
  <c r="AU104" i="6"/>
  <c r="AX103" i="6"/>
  <c r="AU103" i="6"/>
  <c r="AY103" i="6" s="1"/>
  <c r="AX102" i="6"/>
  <c r="AU102" i="6"/>
  <c r="AX101" i="6"/>
  <c r="AU101" i="6"/>
  <c r="AX100" i="6"/>
  <c r="AU100" i="6"/>
  <c r="AX99" i="6"/>
  <c r="AU99" i="6"/>
  <c r="AY99" i="6" s="1"/>
  <c r="AY98" i="6"/>
  <c r="AX98" i="6"/>
  <c r="AU98" i="6"/>
  <c r="AX97" i="6"/>
  <c r="AU97" i="6"/>
  <c r="AX96" i="6"/>
  <c r="AU96" i="6"/>
  <c r="AX95" i="6"/>
  <c r="AU95" i="6"/>
  <c r="AY95" i="6" s="1"/>
  <c r="AY94" i="6"/>
  <c r="AX94" i="6"/>
  <c r="AU94" i="6"/>
  <c r="AX93" i="6"/>
  <c r="AU93" i="6"/>
  <c r="AX92" i="6"/>
  <c r="AU92" i="6"/>
  <c r="AX91" i="6"/>
  <c r="AU91" i="6"/>
  <c r="AY91" i="6" s="1"/>
  <c r="AX90" i="6"/>
  <c r="AU90" i="6"/>
  <c r="AX89" i="6"/>
  <c r="AU89" i="6"/>
  <c r="AX88" i="6"/>
  <c r="AU88" i="6"/>
  <c r="AX87" i="6"/>
  <c r="AU87" i="6"/>
  <c r="AY87" i="6" s="1"/>
  <c r="AX86" i="6"/>
  <c r="AU86" i="6"/>
  <c r="AY86" i="6" s="1"/>
  <c r="AX85" i="6"/>
  <c r="AU85" i="6"/>
  <c r="AX84" i="6"/>
  <c r="AU84" i="6"/>
  <c r="AY84" i="6" s="1"/>
  <c r="AX83" i="6"/>
  <c r="AU83" i="6"/>
  <c r="AY83" i="6" s="1"/>
  <c r="AX82" i="6"/>
  <c r="AU82" i="6"/>
  <c r="AX81" i="6"/>
  <c r="AU81" i="6"/>
  <c r="AX80" i="6"/>
  <c r="AU80" i="6"/>
  <c r="AY80" i="6" s="1"/>
  <c r="AX79" i="6"/>
  <c r="AU79" i="6"/>
  <c r="AY79" i="6" s="1"/>
  <c r="AX78" i="6"/>
  <c r="AU78" i="6"/>
  <c r="AY78" i="6" s="1"/>
  <c r="AX77" i="6"/>
  <c r="AU77" i="6"/>
  <c r="AX76" i="6"/>
  <c r="AU76" i="6"/>
  <c r="AY76" i="6" s="1"/>
  <c r="AX75" i="6"/>
  <c r="AU75" i="6"/>
  <c r="AY75" i="6" s="1"/>
  <c r="AX74" i="6"/>
  <c r="AU74" i="6"/>
  <c r="AY74" i="6" s="1"/>
  <c r="AY73" i="6"/>
  <c r="AX73" i="6"/>
  <c r="AU73" i="6"/>
  <c r="AX72" i="6"/>
  <c r="AU72" i="6"/>
  <c r="AY72" i="6" s="1"/>
  <c r="AX71" i="6"/>
  <c r="AU71" i="6"/>
  <c r="AY71" i="6" s="1"/>
  <c r="AX70" i="6"/>
  <c r="AU70" i="6"/>
  <c r="AX69" i="6"/>
  <c r="AU69" i="6"/>
  <c r="AX68" i="6"/>
  <c r="AU68" i="6"/>
  <c r="AY68" i="6" s="1"/>
  <c r="AX67" i="6"/>
  <c r="AU67" i="6"/>
  <c r="AY67" i="6" s="1"/>
  <c r="AX66" i="6"/>
  <c r="AU66" i="6"/>
  <c r="AY66" i="6" s="1"/>
  <c r="AX65" i="6"/>
  <c r="AU65" i="6"/>
  <c r="AX64" i="6"/>
  <c r="AU64" i="6"/>
  <c r="AY64" i="6" s="1"/>
  <c r="AX63" i="6"/>
  <c r="AU63" i="6"/>
  <c r="AY63" i="6" s="1"/>
  <c r="AX62" i="6"/>
  <c r="AU62" i="6"/>
  <c r="AY62" i="6" s="1"/>
  <c r="AX61" i="6"/>
  <c r="AU61" i="6"/>
  <c r="AX60" i="6"/>
  <c r="AU60" i="6"/>
  <c r="AY60" i="6" s="1"/>
  <c r="AX59" i="6"/>
  <c r="AU59" i="6"/>
  <c r="AY59" i="6" s="1"/>
  <c r="AX58" i="6"/>
  <c r="AU58" i="6"/>
  <c r="AY58" i="6" s="1"/>
  <c r="AX57" i="6"/>
  <c r="AU57" i="6"/>
  <c r="AX56" i="6"/>
  <c r="AU56" i="6"/>
  <c r="AY56" i="6" s="1"/>
  <c r="AX55" i="6"/>
  <c r="AU55" i="6"/>
  <c r="AY55" i="6" s="1"/>
  <c r="AY54" i="6"/>
  <c r="AX54" i="6"/>
  <c r="AU54" i="6"/>
  <c r="AX53" i="6"/>
  <c r="AU53" i="6"/>
  <c r="AX52" i="6"/>
  <c r="AU52" i="6"/>
  <c r="AY52" i="6" s="1"/>
  <c r="AX51" i="6"/>
  <c r="AU51" i="6"/>
  <c r="AY51" i="6" s="1"/>
  <c r="AX50" i="6"/>
  <c r="AU50" i="6"/>
  <c r="AY50" i="6" s="1"/>
  <c r="AX49" i="6"/>
  <c r="AU49" i="6"/>
  <c r="AX48" i="6"/>
  <c r="AU48" i="6"/>
  <c r="AY48" i="6" s="1"/>
  <c r="AX47" i="6"/>
  <c r="AU47" i="6"/>
  <c r="AY47" i="6" s="1"/>
  <c r="AB47" i="6"/>
  <c r="AX46" i="6"/>
  <c r="AU46" i="6"/>
  <c r="AX45" i="6"/>
  <c r="AU45" i="6"/>
  <c r="AY45" i="6" s="1"/>
  <c r="AX44" i="6"/>
  <c r="AU44" i="6"/>
  <c r="AY44" i="6" s="1"/>
  <c r="AX43" i="6"/>
  <c r="AU43" i="6"/>
  <c r="AY43" i="6" s="1"/>
  <c r="AX42" i="6"/>
  <c r="AU42" i="6"/>
  <c r="AX41" i="6"/>
  <c r="AU41" i="6"/>
  <c r="AY41" i="6" s="1"/>
  <c r="AX40" i="6"/>
  <c r="AU40" i="6"/>
  <c r="AY40" i="6" s="1"/>
  <c r="AY39" i="6"/>
  <c r="AX39" i="6"/>
  <c r="AU39" i="6"/>
  <c r="AX38" i="6"/>
  <c r="AU38" i="6"/>
  <c r="AX37" i="6"/>
  <c r="AU37" i="6"/>
  <c r="AY37" i="6" s="1"/>
  <c r="AX36" i="6"/>
  <c r="AU36" i="6"/>
  <c r="AY36" i="6" s="1"/>
  <c r="AX35" i="6"/>
  <c r="AU35" i="6"/>
  <c r="AY35" i="6" s="1"/>
  <c r="AX34" i="6"/>
  <c r="AU34" i="6"/>
  <c r="AX33" i="6"/>
  <c r="AU33" i="6"/>
  <c r="AY33" i="6" s="1"/>
  <c r="AX32" i="6"/>
  <c r="AU32" i="6"/>
  <c r="AY32" i="6" s="1"/>
  <c r="AX31" i="6"/>
  <c r="AU31" i="6"/>
  <c r="AY31" i="6" s="1"/>
  <c r="AX30" i="6"/>
  <c r="AU30" i="6"/>
  <c r="AX29" i="6"/>
  <c r="AU29" i="6"/>
  <c r="AY29" i="6" s="1"/>
  <c r="AX28" i="6"/>
  <c r="AU28" i="6"/>
  <c r="AY28" i="6" s="1"/>
  <c r="AX27" i="6"/>
  <c r="AU27" i="6"/>
  <c r="AY27" i="6" s="1"/>
  <c r="AX26" i="6"/>
  <c r="AU26" i="6"/>
  <c r="AX25" i="6"/>
  <c r="AU25" i="6"/>
  <c r="AY25" i="6" s="1"/>
  <c r="AX24" i="6"/>
  <c r="AU24" i="6"/>
  <c r="AY24" i="6" s="1"/>
  <c r="AX23" i="6"/>
  <c r="AU23" i="6"/>
  <c r="AY23" i="6" s="1"/>
  <c r="AX22" i="6"/>
  <c r="AU22" i="6"/>
  <c r="AX21" i="6"/>
  <c r="AU21" i="6"/>
  <c r="AY21" i="6" s="1"/>
  <c r="AX20" i="6"/>
  <c r="AU20" i="6"/>
  <c r="AY20" i="6" s="1"/>
  <c r="AX19" i="6"/>
  <c r="AU19" i="6"/>
  <c r="AY19" i="6" s="1"/>
  <c r="AX18" i="6"/>
  <c r="AU18" i="6"/>
  <c r="AX17" i="6"/>
  <c r="AU17" i="6"/>
  <c r="AY17" i="6" s="1"/>
  <c r="AX16" i="6"/>
  <c r="AU16" i="6"/>
  <c r="AY16" i="6" s="1"/>
  <c r="AX15" i="6"/>
  <c r="AU15" i="6"/>
  <c r="AY15" i="6" s="1"/>
  <c r="AX14" i="6"/>
  <c r="AU14" i="6"/>
  <c r="AX13" i="6"/>
  <c r="AU13" i="6"/>
  <c r="AY13" i="6" s="1"/>
  <c r="AX12" i="6"/>
  <c r="AU12" i="6"/>
  <c r="AY12" i="6" s="1"/>
  <c r="AX11" i="6"/>
  <c r="AU11" i="6"/>
  <c r="AY11" i="6" s="1"/>
  <c r="AX10" i="6"/>
  <c r="AU10" i="6"/>
  <c r="AX9" i="6"/>
  <c r="AU9" i="6"/>
  <c r="AY9" i="6" s="1"/>
  <c r="AX8" i="6"/>
  <c r="AU8" i="6"/>
  <c r="AY8" i="6" s="1"/>
  <c r="AY7" i="6"/>
  <c r="AX7" i="6"/>
  <c r="AU7" i="6"/>
  <c r="AX6" i="6"/>
  <c r="AU6" i="6"/>
  <c r="AX5" i="6"/>
  <c r="AY5" i="6"/>
  <c r="AP144" i="5"/>
  <c r="AO144" i="5"/>
  <c r="AL144" i="5"/>
  <c r="AO143" i="5"/>
  <c r="AL143" i="5"/>
  <c r="AO142" i="5"/>
  <c r="AL142" i="5"/>
  <c r="AO141" i="5"/>
  <c r="AL141" i="5"/>
  <c r="AP140" i="5"/>
  <c r="AO140" i="5"/>
  <c r="AL140" i="5"/>
  <c r="AO139" i="5"/>
  <c r="AL139" i="5"/>
  <c r="AO138" i="5"/>
  <c r="AL138" i="5"/>
  <c r="AO137" i="5"/>
  <c r="AL137" i="5"/>
  <c r="AP136" i="5"/>
  <c r="AO136" i="5"/>
  <c r="AL136" i="5"/>
  <c r="AO135" i="5"/>
  <c r="AL135" i="5"/>
  <c r="AO134" i="5"/>
  <c r="AL134" i="5"/>
  <c r="AO133" i="5"/>
  <c r="AL133" i="5"/>
  <c r="AP132" i="5"/>
  <c r="AO132" i="5"/>
  <c r="AL132" i="5"/>
  <c r="AO131" i="5"/>
  <c r="AL131" i="5"/>
  <c r="AO130" i="5"/>
  <c r="AL130" i="5"/>
  <c r="AO129" i="5"/>
  <c r="AL129" i="5"/>
  <c r="AP128" i="5"/>
  <c r="AO128" i="5"/>
  <c r="AL128" i="5"/>
  <c r="AO127" i="5"/>
  <c r="AL127" i="5"/>
  <c r="AO126" i="5"/>
  <c r="AL126" i="5"/>
  <c r="AO125" i="5"/>
  <c r="AL125" i="5"/>
  <c r="AP124" i="5"/>
  <c r="AO124" i="5"/>
  <c r="AL124" i="5"/>
  <c r="AO123" i="5"/>
  <c r="AL123" i="5"/>
  <c r="AO122" i="5"/>
  <c r="AL122" i="5"/>
  <c r="AO121" i="5"/>
  <c r="AL121" i="5"/>
  <c r="AP120" i="5"/>
  <c r="AO120" i="5"/>
  <c r="AL120" i="5"/>
  <c r="AO119" i="5"/>
  <c r="AL119" i="5"/>
  <c r="AO118" i="5"/>
  <c r="AL118" i="5"/>
  <c r="AO117" i="5"/>
  <c r="AL117" i="5"/>
  <c r="AP116" i="5"/>
  <c r="AO116" i="5"/>
  <c r="AL116" i="5"/>
  <c r="AO115" i="5"/>
  <c r="AL115" i="5"/>
  <c r="AO114" i="5"/>
  <c r="AL114" i="5"/>
  <c r="AO113" i="5"/>
  <c r="AL113" i="5"/>
  <c r="AP112" i="5"/>
  <c r="AO112" i="5"/>
  <c r="AL112" i="5"/>
  <c r="AO111" i="5"/>
  <c r="AL111" i="5"/>
  <c r="AO110" i="5"/>
  <c r="AL110" i="5"/>
  <c r="AO109" i="5"/>
  <c r="AL109" i="5"/>
  <c r="AP108" i="5"/>
  <c r="AO108" i="5"/>
  <c r="AL108" i="5"/>
  <c r="AO107" i="5"/>
  <c r="AL107" i="5"/>
  <c r="AO106" i="5"/>
  <c r="AL106" i="5"/>
  <c r="AO105" i="5"/>
  <c r="AL105" i="5"/>
  <c r="AP104" i="5"/>
  <c r="AO104" i="5"/>
  <c r="AL104" i="5"/>
  <c r="AO103" i="5"/>
  <c r="AL103" i="5"/>
  <c r="AO102" i="5"/>
  <c r="AL102" i="5"/>
  <c r="AO101" i="5"/>
  <c r="AL101" i="5"/>
  <c r="AP100" i="5"/>
  <c r="AO100" i="5"/>
  <c r="AL100" i="5"/>
  <c r="AO99" i="5"/>
  <c r="AL99" i="5"/>
  <c r="AO98" i="5"/>
  <c r="AL98" i="5"/>
  <c r="AO97" i="5"/>
  <c r="AL97" i="5"/>
  <c r="AP96" i="5"/>
  <c r="AO96" i="5"/>
  <c r="AL96" i="5"/>
  <c r="AO95" i="5"/>
  <c r="AL95" i="5"/>
  <c r="AO94" i="5"/>
  <c r="AL94" i="5"/>
  <c r="AO93" i="5"/>
  <c r="AL93" i="5"/>
  <c r="AP92" i="5"/>
  <c r="AO92" i="5"/>
  <c r="AL92" i="5"/>
  <c r="AO91" i="5"/>
  <c r="AL91" i="5"/>
  <c r="AO90" i="5"/>
  <c r="AL90" i="5"/>
  <c r="AO89" i="5"/>
  <c r="AL89" i="5"/>
  <c r="AP88" i="5"/>
  <c r="AO88" i="5"/>
  <c r="AL88" i="5"/>
  <c r="AO87" i="5"/>
  <c r="AL87" i="5"/>
  <c r="AO86" i="5"/>
  <c r="AL86" i="5"/>
  <c r="AO85" i="5"/>
  <c r="AL85" i="5"/>
  <c r="AP84" i="5"/>
  <c r="AO84" i="5"/>
  <c r="AL84" i="5"/>
  <c r="AO83" i="5"/>
  <c r="AL83" i="5"/>
  <c r="AO82" i="5"/>
  <c r="AL82" i="5"/>
  <c r="AO81" i="5"/>
  <c r="AL81" i="5"/>
  <c r="AP80" i="5"/>
  <c r="AO80" i="5"/>
  <c r="AL80" i="5"/>
  <c r="AO79" i="5"/>
  <c r="AL79" i="5"/>
  <c r="AO78" i="5"/>
  <c r="AL78" i="5"/>
  <c r="AO77" i="5"/>
  <c r="AL77" i="5"/>
  <c r="AP76" i="5"/>
  <c r="AO76" i="5"/>
  <c r="AL76" i="5"/>
  <c r="AO75" i="5"/>
  <c r="AL75" i="5"/>
  <c r="AO74" i="5"/>
  <c r="AL74" i="5"/>
  <c r="AO73" i="5"/>
  <c r="AL73" i="5"/>
  <c r="AP72" i="5"/>
  <c r="AO72" i="5"/>
  <c r="AL72" i="5"/>
  <c r="AO71" i="5"/>
  <c r="AL71" i="5"/>
  <c r="AO70" i="5"/>
  <c r="AL70" i="5"/>
  <c r="AO69" i="5"/>
  <c r="AL69" i="5"/>
  <c r="AP68" i="5"/>
  <c r="AO68" i="5"/>
  <c r="AL68" i="5"/>
  <c r="AO67" i="5"/>
  <c r="AL67" i="5"/>
  <c r="AO66" i="5"/>
  <c r="AL66" i="5"/>
  <c r="AO65" i="5"/>
  <c r="AL65" i="5"/>
  <c r="AP64" i="5"/>
  <c r="AO64" i="5"/>
  <c r="AL64" i="5"/>
  <c r="AO63" i="5"/>
  <c r="AL63" i="5"/>
  <c r="AO62" i="5"/>
  <c r="AL62" i="5"/>
  <c r="AO61" i="5"/>
  <c r="AL61" i="5"/>
  <c r="AP60" i="5"/>
  <c r="AO60" i="5"/>
  <c r="AL60" i="5"/>
  <c r="AO59" i="5"/>
  <c r="AL59" i="5"/>
  <c r="AO58" i="5"/>
  <c r="AL58" i="5"/>
  <c r="AO57" i="5"/>
  <c r="AL57" i="5"/>
  <c r="AP56" i="5"/>
  <c r="AO56" i="5"/>
  <c r="AL56" i="5"/>
  <c r="AO55" i="5"/>
  <c r="AL55" i="5"/>
  <c r="AO54" i="5"/>
  <c r="AL54" i="5"/>
  <c r="AO53" i="5"/>
  <c r="AL53" i="5"/>
  <c r="AP52" i="5"/>
  <c r="AO52" i="5"/>
  <c r="AL52" i="5"/>
  <c r="AO51" i="5"/>
  <c r="AL51" i="5"/>
  <c r="AO50" i="5"/>
  <c r="AL50" i="5"/>
  <c r="AO49" i="5"/>
  <c r="AL49" i="5"/>
  <c r="AP49" i="5" s="1"/>
  <c r="AO48" i="5"/>
  <c r="AL48" i="5"/>
  <c r="AO47" i="5"/>
  <c r="AL47" i="5"/>
  <c r="W47" i="5"/>
  <c r="AO46" i="5"/>
  <c r="AL46" i="5"/>
  <c r="AP46" i="5" s="1"/>
  <c r="AP45" i="5"/>
  <c r="AO45" i="5"/>
  <c r="AL45" i="5"/>
  <c r="AP44" i="5"/>
  <c r="AO44" i="5"/>
  <c r="AL44" i="5"/>
  <c r="AO43" i="5"/>
  <c r="AL43" i="5"/>
  <c r="AO42" i="5"/>
  <c r="AL42" i="5"/>
  <c r="AP42" i="5" s="1"/>
  <c r="AO41" i="5"/>
  <c r="AL41" i="5"/>
  <c r="AO40" i="5"/>
  <c r="AL40" i="5"/>
  <c r="AO39" i="5"/>
  <c r="AL39" i="5"/>
  <c r="AO38" i="5"/>
  <c r="AL38" i="5"/>
  <c r="AP38" i="5" s="1"/>
  <c r="AP37" i="5"/>
  <c r="AO37" i="5"/>
  <c r="AL37" i="5"/>
  <c r="AP36" i="5"/>
  <c r="AO36" i="5"/>
  <c r="AL36" i="5"/>
  <c r="AP35" i="5"/>
  <c r="AO35" i="5"/>
  <c r="AL35" i="5"/>
  <c r="AO34" i="5"/>
  <c r="AL34" i="5"/>
  <c r="AP34" i="5" s="1"/>
  <c r="AP33" i="5"/>
  <c r="AO33" i="5"/>
  <c r="AL33" i="5"/>
  <c r="AP32" i="5"/>
  <c r="AO32" i="5"/>
  <c r="AL32" i="5"/>
  <c r="AO31" i="5"/>
  <c r="AL31" i="5"/>
  <c r="AO30" i="5"/>
  <c r="AL30" i="5"/>
  <c r="AP30" i="5" s="1"/>
  <c r="AO29" i="5"/>
  <c r="AL29" i="5"/>
  <c r="AO28" i="5"/>
  <c r="AL28" i="5"/>
  <c r="AO27" i="5"/>
  <c r="AL27" i="5"/>
  <c r="AO26" i="5"/>
  <c r="AL26" i="5"/>
  <c r="AP26" i="5" s="1"/>
  <c r="AP25" i="5"/>
  <c r="AO25" i="5"/>
  <c r="AL25" i="5"/>
  <c r="AO24" i="5"/>
  <c r="AL24" i="5"/>
  <c r="AO23" i="5"/>
  <c r="AL23" i="5"/>
  <c r="AO22" i="5"/>
  <c r="AL22" i="5"/>
  <c r="AP22" i="5" s="1"/>
  <c r="AO21" i="5"/>
  <c r="AL21" i="5"/>
  <c r="AO20" i="5"/>
  <c r="AL20" i="5"/>
  <c r="AO19" i="5"/>
  <c r="AL19" i="5"/>
  <c r="AO18" i="5"/>
  <c r="AL18" i="5"/>
  <c r="AP18" i="5" s="1"/>
  <c r="AO17" i="5"/>
  <c r="AL17" i="5"/>
  <c r="AO16" i="5"/>
  <c r="AL16" i="5"/>
  <c r="AO15" i="5"/>
  <c r="AL15" i="5"/>
  <c r="AO14" i="5"/>
  <c r="AL14" i="5"/>
  <c r="AP14" i="5" s="1"/>
  <c r="AP13" i="5"/>
  <c r="AO13" i="5"/>
  <c r="AL13" i="5"/>
  <c r="AO12" i="5"/>
  <c r="AL12" i="5"/>
  <c r="AO11" i="5"/>
  <c r="AL11" i="5"/>
  <c r="AO10" i="5"/>
  <c r="AL10" i="5"/>
  <c r="AP10" i="5" s="1"/>
  <c r="AO9" i="5"/>
  <c r="AL9" i="5"/>
  <c r="AP9" i="5" s="1"/>
  <c r="AP8" i="5"/>
  <c r="AO8" i="5"/>
  <c r="AL8" i="5"/>
  <c r="AP7" i="5"/>
  <c r="AO7" i="5"/>
  <c r="AL7" i="5"/>
  <c r="AO6" i="5"/>
  <c r="AL6" i="5"/>
  <c r="AP6" i="5" s="1"/>
  <c r="AP5" i="5"/>
  <c r="AO5" i="5"/>
  <c r="AL5" i="5"/>
  <c r="AM144" i="4"/>
  <c r="AJ144" i="4"/>
  <c r="AM143" i="4"/>
  <c r="AJ143" i="4"/>
  <c r="AM142" i="4"/>
  <c r="AJ142" i="4"/>
  <c r="AM141" i="4"/>
  <c r="AJ141" i="4"/>
  <c r="AM140" i="4"/>
  <c r="AJ140" i="4"/>
  <c r="AM139" i="4"/>
  <c r="AJ139" i="4"/>
  <c r="AM138" i="4"/>
  <c r="AJ138" i="4"/>
  <c r="AM137" i="4"/>
  <c r="AJ137" i="4"/>
  <c r="AM136" i="4"/>
  <c r="AJ136" i="4"/>
  <c r="AM135" i="4"/>
  <c r="AJ135" i="4"/>
  <c r="AM134" i="4"/>
  <c r="AJ134" i="4"/>
  <c r="AM133" i="4"/>
  <c r="AJ133" i="4"/>
  <c r="AM132" i="4"/>
  <c r="AJ132" i="4"/>
  <c r="AM131" i="4"/>
  <c r="AJ131" i="4"/>
  <c r="AM130" i="4"/>
  <c r="AJ130" i="4"/>
  <c r="AM129" i="4"/>
  <c r="AJ129" i="4"/>
  <c r="AM128" i="4"/>
  <c r="AJ128" i="4"/>
  <c r="AM127" i="4"/>
  <c r="AJ127" i="4"/>
  <c r="AM126" i="4"/>
  <c r="AJ126" i="4"/>
  <c r="AM125" i="4"/>
  <c r="AJ125" i="4"/>
  <c r="AM124" i="4"/>
  <c r="AJ124" i="4"/>
  <c r="AM123" i="4"/>
  <c r="AJ123" i="4"/>
  <c r="AM122" i="4"/>
  <c r="AJ122" i="4"/>
  <c r="AM121" i="4"/>
  <c r="AJ121" i="4"/>
  <c r="AM120" i="4"/>
  <c r="AJ120" i="4"/>
  <c r="AM119" i="4"/>
  <c r="AJ119" i="4"/>
  <c r="AM118" i="4"/>
  <c r="AJ118" i="4"/>
  <c r="AM117" i="4"/>
  <c r="AJ117" i="4"/>
  <c r="AM116" i="4"/>
  <c r="AJ116" i="4"/>
  <c r="AM115" i="4"/>
  <c r="AJ115" i="4"/>
  <c r="AM114" i="4"/>
  <c r="AJ114" i="4"/>
  <c r="AM113" i="4"/>
  <c r="AJ113" i="4"/>
  <c r="AM112" i="4"/>
  <c r="AJ112" i="4"/>
  <c r="AM111" i="4"/>
  <c r="AJ111" i="4"/>
  <c r="AM110" i="4"/>
  <c r="AJ110" i="4"/>
  <c r="AM109" i="4"/>
  <c r="AJ109" i="4"/>
  <c r="AM108" i="4"/>
  <c r="AJ108" i="4"/>
  <c r="AM107" i="4"/>
  <c r="AJ107" i="4"/>
  <c r="AM106" i="4"/>
  <c r="AJ106" i="4"/>
  <c r="AM105" i="4"/>
  <c r="AJ105" i="4"/>
  <c r="AM104" i="4"/>
  <c r="AJ104" i="4"/>
  <c r="AM103" i="4"/>
  <c r="AJ103" i="4"/>
  <c r="AM102" i="4"/>
  <c r="AJ102" i="4"/>
  <c r="AM101" i="4"/>
  <c r="AJ101" i="4"/>
  <c r="AM100" i="4"/>
  <c r="AJ100" i="4"/>
  <c r="AM99" i="4"/>
  <c r="AJ99" i="4"/>
  <c r="AM98" i="4"/>
  <c r="AJ98" i="4"/>
  <c r="AM97" i="4"/>
  <c r="AJ97" i="4"/>
  <c r="AM96" i="4"/>
  <c r="AJ96" i="4"/>
  <c r="AM95" i="4"/>
  <c r="AJ95" i="4"/>
  <c r="AM94" i="4"/>
  <c r="AJ94" i="4"/>
  <c r="AM93" i="4"/>
  <c r="AJ93" i="4"/>
  <c r="AM92" i="4"/>
  <c r="AJ92" i="4"/>
  <c r="AM91" i="4"/>
  <c r="AJ91" i="4"/>
  <c r="AM90" i="4"/>
  <c r="AJ90" i="4"/>
  <c r="AM89" i="4"/>
  <c r="AJ89" i="4"/>
  <c r="AM88" i="4"/>
  <c r="AJ88" i="4"/>
  <c r="AM87" i="4"/>
  <c r="AJ87" i="4"/>
  <c r="AM86" i="4"/>
  <c r="AJ86" i="4"/>
  <c r="AM85" i="4"/>
  <c r="AJ85" i="4"/>
  <c r="AM84" i="4"/>
  <c r="AJ84" i="4"/>
  <c r="AM83" i="4"/>
  <c r="AJ83" i="4"/>
  <c r="AM82" i="4"/>
  <c r="AJ82" i="4"/>
  <c r="AM81" i="4"/>
  <c r="AJ81" i="4"/>
  <c r="AM80" i="4"/>
  <c r="AJ80" i="4"/>
  <c r="AM79" i="4"/>
  <c r="AJ79" i="4"/>
  <c r="AM78" i="4"/>
  <c r="AJ78" i="4"/>
  <c r="AM77" i="4"/>
  <c r="AJ77" i="4"/>
  <c r="AM76" i="4"/>
  <c r="AJ76" i="4"/>
  <c r="AM75" i="4"/>
  <c r="AJ75" i="4"/>
  <c r="AM74" i="4"/>
  <c r="AJ74" i="4"/>
  <c r="AM73" i="4"/>
  <c r="AJ73" i="4"/>
  <c r="AM72" i="4"/>
  <c r="AJ72" i="4"/>
  <c r="AM71" i="4"/>
  <c r="AJ71" i="4"/>
  <c r="AM70" i="4"/>
  <c r="AJ70" i="4"/>
  <c r="AM69" i="4"/>
  <c r="AJ69" i="4"/>
  <c r="AM68" i="4"/>
  <c r="AJ68" i="4"/>
  <c r="AM67" i="4"/>
  <c r="AJ67" i="4"/>
  <c r="AM66" i="4"/>
  <c r="AJ66" i="4"/>
  <c r="AM65" i="4"/>
  <c r="AJ65" i="4"/>
  <c r="AM64" i="4"/>
  <c r="AJ64" i="4"/>
  <c r="AM63" i="4"/>
  <c r="AJ63" i="4"/>
  <c r="AM62" i="4"/>
  <c r="AJ62" i="4"/>
  <c r="AM61" i="4"/>
  <c r="AJ61" i="4"/>
  <c r="AM60" i="4"/>
  <c r="AJ60" i="4"/>
  <c r="AM59" i="4"/>
  <c r="AJ59" i="4"/>
  <c r="AM58" i="4"/>
  <c r="AJ58" i="4"/>
  <c r="AM57" i="4"/>
  <c r="AJ57" i="4"/>
  <c r="AM56" i="4"/>
  <c r="AJ56" i="4"/>
  <c r="AM55" i="4"/>
  <c r="AJ55" i="4"/>
  <c r="AM54" i="4"/>
  <c r="AJ54" i="4"/>
  <c r="AM53" i="4"/>
  <c r="AJ53" i="4"/>
  <c r="AM52" i="4"/>
  <c r="AJ52" i="4"/>
  <c r="AM51" i="4"/>
  <c r="AJ51" i="4"/>
  <c r="AM50" i="4"/>
  <c r="AJ50" i="4"/>
  <c r="AM49" i="4"/>
  <c r="AJ49" i="4"/>
  <c r="AM48" i="4"/>
  <c r="AJ48" i="4"/>
  <c r="AM47" i="4"/>
  <c r="AJ47" i="4"/>
  <c r="V47" i="4"/>
  <c r="AM46" i="4"/>
  <c r="AJ46" i="4"/>
  <c r="AN45" i="4"/>
  <c r="AM45" i="4"/>
  <c r="AJ45" i="4"/>
  <c r="AN44" i="4"/>
  <c r="AM44" i="4"/>
  <c r="AJ44" i="4"/>
  <c r="AN43" i="4"/>
  <c r="AM43" i="4"/>
  <c r="AJ43" i="4"/>
  <c r="AM42" i="4"/>
  <c r="AJ42" i="4"/>
  <c r="AN41" i="4"/>
  <c r="AM41" i="4"/>
  <c r="AJ41" i="4"/>
  <c r="AN40" i="4"/>
  <c r="AM40" i="4"/>
  <c r="AJ40" i="4"/>
  <c r="AN39" i="4"/>
  <c r="AM39" i="4"/>
  <c r="AJ39" i="4"/>
  <c r="AM38" i="4"/>
  <c r="AJ38" i="4"/>
  <c r="AN37" i="4"/>
  <c r="AM37" i="4"/>
  <c r="AJ37" i="4"/>
  <c r="AN36" i="4"/>
  <c r="AM36" i="4"/>
  <c r="AJ36" i="4"/>
  <c r="AN35" i="4"/>
  <c r="AM35" i="4"/>
  <c r="AJ35" i="4"/>
  <c r="AM34" i="4"/>
  <c r="AJ34" i="4"/>
  <c r="AN33" i="4"/>
  <c r="AM33" i="4"/>
  <c r="AJ33" i="4"/>
  <c r="AN32" i="4"/>
  <c r="AM32" i="4"/>
  <c r="AJ32" i="4"/>
  <c r="AN31" i="4"/>
  <c r="AM31" i="4"/>
  <c r="AJ31" i="4"/>
  <c r="AM30" i="4"/>
  <c r="AJ30" i="4"/>
  <c r="AN30" i="4" s="1"/>
  <c r="AN29" i="4"/>
  <c r="AM29" i="4"/>
  <c r="AJ29" i="4"/>
  <c r="AN28" i="4"/>
  <c r="AM28" i="4"/>
  <c r="AJ28" i="4"/>
  <c r="AM27" i="4"/>
  <c r="AJ27" i="4"/>
  <c r="AM26" i="4"/>
  <c r="AJ26" i="4"/>
  <c r="AN26" i="4" s="1"/>
  <c r="AM25" i="4"/>
  <c r="AJ25" i="4"/>
  <c r="AM24" i="4"/>
  <c r="AJ24" i="4"/>
  <c r="AM23" i="4"/>
  <c r="AJ23" i="4"/>
  <c r="AM22" i="4"/>
  <c r="AJ22" i="4"/>
  <c r="AN22" i="4" s="1"/>
  <c r="AN21" i="4"/>
  <c r="AM21" i="4"/>
  <c r="AJ21" i="4"/>
  <c r="AM20" i="4"/>
  <c r="AJ20" i="4"/>
  <c r="AM19" i="4"/>
  <c r="AJ19" i="4"/>
  <c r="AM18" i="4"/>
  <c r="AJ18" i="4"/>
  <c r="AN18" i="4" s="1"/>
  <c r="AM17" i="4"/>
  <c r="AJ17" i="4"/>
  <c r="AM16" i="4"/>
  <c r="AJ16" i="4"/>
  <c r="AM15" i="4"/>
  <c r="AJ15" i="4"/>
  <c r="AM14" i="4"/>
  <c r="AJ14" i="4"/>
  <c r="AN14" i="4" s="1"/>
  <c r="AM13" i="4"/>
  <c r="AJ13" i="4"/>
  <c r="AM12" i="4"/>
  <c r="AJ12" i="4"/>
  <c r="AM11" i="4"/>
  <c r="AJ11" i="4"/>
  <c r="AM10" i="4"/>
  <c r="AJ10" i="4"/>
  <c r="AN10" i="4" s="1"/>
  <c r="AN9" i="4"/>
  <c r="AM9" i="4"/>
  <c r="AJ9" i="4"/>
  <c r="AM8" i="4"/>
  <c r="AJ8" i="4"/>
  <c r="AM7" i="4"/>
  <c r="AJ7" i="4"/>
  <c r="AM6" i="4"/>
  <c r="AJ6" i="4"/>
  <c r="AN6" i="4" s="1"/>
  <c r="AM5" i="4"/>
  <c r="AJ5" i="4"/>
  <c r="AN5" i="4" s="1"/>
  <c r="AM144" i="3"/>
  <c r="AJ144" i="3"/>
  <c r="AN144" i="3" s="1"/>
  <c r="AM143" i="3"/>
  <c r="AJ143" i="3"/>
  <c r="AN143" i="3" s="1"/>
  <c r="AN142" i="3"/>
  <c r="AM142" i="3"/>
  <c r="AJ142" i="3"/>
  <c r="AN141" i="3"/>
  <c r="AM141" i="3"/>
  <c r="AJ141" i="3"/>
  <c r="AM140" i="3"/>
  <c r="AJ140" i="3"/>
  <c r="AN140" i="3" s="1"/>
  <c r="AN139" i="3"/>
  <c r="AM139" i="3"/>
  <c r="AJ139" i="3"/>
  <c r="AM138" i="3"/>
  <c r="AJ138" i="3"/>
  <c r="AM137" i="3"/>
  <c r="AJ137" i="3"/>
  <c r="AM136" i="3"/>
  <c r="AJ136" i="3"/>
  <c r="AN136" i="3" s="1"/>
  <c r="AN135" i="3"/>
  <c r="AM135" i="3"/>
  <c r="AJ135" i="3"/>
  <c r="AM134" i="3"/>
  <c r="AJ134" i="3"/>
  <c r="AM133" i="3"/>
  <c r="AJ133" i="3"/>
  <c r="AM132" i="3"/>
  <c r="AJ132" i="3"/>
  <c r="AN132" i="3" s="1"/>
  <c r="AM131" i="3"/>
  <c r="AJ131" i="3"/>
  <c r="AN131" i="3" s="1"/>
  <c r="AN130" i="3"/>
  <c r="AM130" i="3"/>
  <c r="AJ130" i="3"/>
  <c r="AM129" i="3"/>
  <c r="AJ129" i="3"/>
  <c r="AM128" i="3"/>
  <c r="AJ128" i="3"/>
  <c r="AN128" i="3" s="1"/>
  <c r="AN127" i="3"/>
  <c r="AM127" i="3"/>
  <c r="AJ127" i="3"/>
  <c r="AN126" i="3"/>
  <c r="AM126" i="3"/>
  <c r="AJ126" i="3"/>
  <c r="AN125" i="3"/>
  <c r="AM125" i="3"/>
  <c r="AJ125" i="3"/>
  <c r="AM124" i="3"/>
  <c r="AJ124" i="3"/>
  <c r="AN124" i="3" s="1"/>
  <c r="AM123" i="3"/>
  <c r="AJ123" i="3"/>
  <c r="AN123" i="3" s="1"/>
  <c r="AN122" i="3"/>
  <c r="AM122" i="3"/>
  <c r="AJ122" i="3"/>
  <c r="AN121" i="3"/>
  <c r="AM121" i="3"/>
  <c r="AJ121" i="3"/>
  <c r="AM120" i="3"/>
  <c r="AJ120" i="3"/>
  <c r="AN120" i="3" s="1"/>
  <c r="AM119" i="3"/>
  <c r="AJ119" i="3"/>
  <c r="AN119" i="3" s="1"/>
  <c r="AN118" i="3"/>
  <c r="AM118" i="3"/>
  <c r="AJ118" i="3"/>
  <c r="AM117" i="3"/>
  <c r="AJ117" i="3"/>
  <c r="AM116" i="3"/>
  <c r="AJ116" i="3"/>
  <c r="AN116" i="3" s="1"/>
  <c r="AN115" i="3"/>
  <c r="AM115" i="3"/>
  <c r="AJ115" i="3"/>
  <c r="AM114" i="3"/>
  <c r="AJ114" i="3"/>
  <c r="AM113" i="3"/>
  <c r="AJ113" i="3"/>
  <c r="AM112" i="3"/>
  <c r="AJ112" i="3"/>
  <c r="AN112" i="3" s="1"/>
  <c r="AM111" i="3"/>
  <c r="AJ111" i="3"/>
  <c r="AM110" i="3"/>
  <c r="AJ110" i="3"/>
  <c r="AM109" i="3"/>
  <c r="AJ109" i="3"/>
  <c r="AM108" i="3"/>
  <c r="AJ108" i="3"/>
  <c r="AN108" i="3" s="1"/>
  <c r="AN107" i="3"/>
  <c r="AM107" i="3"/>
  <c r="AJ107" i="3"/>
  <c r="AM106" i="3"/>
  <c r="AJ106" i="3"/>
  <c r="AM105" i="3"/>
  <c r="AJ105" i="3"/>
  <c r="AM104" i="3"/>
  <c r="AJ104" i="3"/>
  <c r="AN104" i="3" s="1"/>
  <c r="AN103" i="3"/>
  <c r="AM103" i="3"/>
  <c r="AJ103" i="3"/>
  <c r="AM102" i="3"/>
  <c r="AJ102" i="3"/>
  <c r="AM101" i="3"/>
  <c r="AJ101" i="3"/>
  <c r="AM100" i="3"/>
  <c r="AJ100" i="3"/>
  <c r="AN100" i="3" s="1"/>
  <c r="AM99" i="3"/>
  <c r="AJ99" i="3"/>
  <c r="AM98" i="3"/>
  <c r="AJ98" i="3"/>
  <c r="AM97" i="3"/>
  <c r="AJ97" i="3"/>
  <c r="AM96" i="3"/>
  <c r="AJ96" i="3"/>
  <c r="AN96" i="3" s="1"/>
  <c r="AN95" i="3"/>
  <c r="AM95" i="3"/>
  <c r="AJ95" i="3"/>
  <c r="AM94" i="3"/>
  <c r="AJ94" i="3"/>
  <c r="AM93" i="3"/>
  <c r="AJ93" i="3"/>
  <c r="AM92" i="3"/>
  <c r="AJ92" i="3"/>
  <c r="AN92" i="3" s="1"/>
  <c r="AM91" i="3"/>
  <c r="AJ91" i="3"/>
  <c r="AM90" i="3"/>
  <c r="AJ90" i="3"/>
  <c r="AM89" i="3"/>
  <c r="AJ89" i="3"/>
  <c r="AM88" i="3"/>
  <c r="AJ88" i="3"/>
  <c r="AN88" i="3" s="1"/>
  <c r="AM87" i="3"/>
  <c r="AJ87" i="3"/>
  <c r="AM86" i="3"/>
  <c r="AJ86" i="3"/>
  <c r="AM85" i="3"/>
  <c r="AJ85" i="3"/>
  <c r="AM84" i="3"/>
  <c r="AJ84" i="3"/>
  <c r="AN84" i="3" s="1"/>
  <c r="AN83" i="3"/>
  <c r="AM83" i="3"/>
  <c r="AJ83" i="3"/>
  <c r="AM82" i="3"/>
  <c r="AJ82" i="3"/>
  <c r="AN81" i="3"/>
  <c r="AM81" i="3"/>
  <c r="AJ81" i="3"/>
  <c r="AM80" i="3"/>
  <c r="AJ80" i="3"/>
  <c r="AN80" i="3" s="1"/>
  <c r="AM79" i="3"/>
  <c r="AJ79" i="3"/>
  <c r="AM78" i="3"/>
  <c r="AJ78" i="3"/>
  <c r="AM77" i="3"/>
  <c r="AJ77" i="3"/>
  <c r="AM76" i="3"/>
  <c r="AJ76" i="3"/>
  <c r="AN76" i="3" s="1"/>
  <c r="AM75" i="3"/>
  <c r="AJ75" i="3"/>
  <c r="AM74" i="3"/>
  <c r="AJ74" i="3"/>
  <c r="AM73" i="3"/>
  <c r="AJ73" i="3"/>
  <c r="AM72" i="3"/>
  <c r="AJ72" i="3"/>
  <c r="AN72" i="3" s="1"/>
  <c r="AN71" i="3"/>
  <c r="AM71" i="3"/>
  <c r="AJ71" i="3"/>
  <c r="AM70" i="3"/>
  <c r="AJ70" i="3"/>
  <c r="AM69" i="3"/>
  <c r="AJ69" i="3"/>
  <c r="AM68" i="3"/>
  <c r="AJ68" i="3"/>
  <c r="AN68" i="3" s="1"/>
  <c r="AN67" i="3"/>
  <c r="AM67" i="3"/>
  <c r="AJ67" i="3"/>
  <c r="AM66" i="3"/>
  <c r="AJ66" i="3"/>
  <c r="AN65" i="3"/>
  <c r="AM65" i="3"/>
  <c r="AJ65" i="3"/>
  <c r="AM64" i="3"/>
  <c r="AJ64" i="3"/>
  <c r="AN64" i="3" s="1"/>
  <c r="AM63" i="3"/>
  <c r="AJ63" i="3"/>
  <c r="AN63" i="3" s="1"/>
  <c r="AN62" i="3"/>
  <c r="AM62" i="3"/>
  <c r="AJ62" i="3"/>
  <c r="AN61" i="3"/>
  <c r="AM61" i="3"/>
  <c r="AJ61" i="3"/>
  <c r="AM60" i="3"/>
  <c r="AJ60" i="3"/>
  <c r="AN60" i="3" s="1"/>
  <c r="AM59" i="3"/>
  <c r="AJ59" i="3"/>
  <c r="AN59" i="3" s="1"/>
  <c r="AM58" i="3"/>
  <c r="AJ58" i="3"/>
  <c r="AM57" i="3"/>
  <c r="AJ57" i="3"/>
  <c r="AN57" i="3" s="1"/>
  <c r="AM56" i="3"/>
  <c r="AJ56" i="3"/>
  <c r="AN56" i="3" s="1"/>
  <c r="AN55" i="3"/>
  <c r="AM55" i="3"/>
  <c r="AJ55" i="3"/>
  <c r="AM54" i="3"/>
  <c r="AJ54" i="3"/>
  <c r="AM53" i="3"/>
  <c r="AJ53" i="3"/>
  <c r="AM52" i="3"/>
  <c r="AJ52" i="3"/>
  <c r="AN52" i="3" s="1"/>
  <c r="AN51" i="3"/>
  <c r="AM51" i="3"/>
  <c r="AJ51" i="3"/>
  <c r="AM50" i="3"/>
  <c r="AJ50" i="3"/>
  <c r="AN49" i="3"/>
  <c r="AM49" i="3"/>
  <c r="AJ49" i="3"/>
  <c r="AM48" i="3"/>
  <c r="AJ48" i="3"/>
  <c r="AN48" i="3" s="1"/>
  <c r="AM47" i="3"/>
  <c r="AJ47" i="3"/>
  <c r="AM46" i="3"/>
  <c r="AJ46" i="3"/>
  <c r="AM45" i="3"/>
  <c r="AJ45" i="3"/>
  <c r="AM44" i="3"/>
  <c r="AJ44" i="3"/>
  <c r="AN44" i="3" s="1"/>
  <c r="AM43" i="3"/>
  <c r="AJ43" i="3"/>
  <c r="AM42" i="3"/>
  <c r="AJ42" i="3"/>
  <c r="AM41" i="3"/>
  <c r="AJ41" i="3"/>
  <c r="AM40" i="3"/>
  <c r="AJ40" i="3"/>
  <c r="AN40" i="3" s="1"/>
  <c r="AN39" i="3"/>
  <c r="AM39" i="3"/>
  <c r="AJ39" i="3"/>
  <c r="AN38" i="3"/>
  <c r="AM38" i="3"/>
  <c r="AJ38" i="3"/>
  <c r="AM37" i="3"/>
  <c r="AJ37" i="3"/>
  <c r="AM36" i="3"/>
  <c r="AJ36" i="3"/>
  <c r="AN36" i="3" s="1"/>
  <c r="AN35" i="3"/>
  <c r="AM35" i="3"/>
  <c r="AJ35" i="3"/>
  <c r="AM34" i="3"/>
  <c r="AJ34" i="3"/>
  <c r="AN33" i="3"/>
  <c r="AM33" i="3"/>
  <c r="AJ33" i="3"/>
  <c r="AM32" i="3"/>
  <c r="AJ32" i="3"/>
  <c r="AN32" i="3" s="1"/>
  <c r="AM31" i="3"/>
  <c r="AJ31" i="3"/>
  <c r="AN31" i="3" s="1"/>
  <c r="AN30" i="3"/>
  <c r="AM30" i="3"/>
  <c r="AJ30" i="3"/>
  <c r="AN29" i="3"/>
  <c r="AM29" i="3"/>
  <c r="AJ29" i="3"/>
  <c r="AM28" i="3"/>
  <c r="AJ28" i="3"/>
  <c r="AN28" i="3" s="1"/>
  <c r="AM27" i="3"/>
  <c r="AJ27" i="3"/>
  <c r="AN27" i="3" s="1"/>
  <c r="AM26" i="3"/>
  <c r="AJ26" i="3"/>
  <c r="AM25" i="3"/>
  <c r="AJ25" i="3"/>
  <c r="AN25" i="3" s="1"/>
  <c r="AM24" i="3"/>
  <c r="AJ24" i="3"/>
  <c r="AN24" i="3" s="1"/>
  <c r="AN23" i="3"/>
  <c r="AM23" i="3"/>
  <c r="AJ23" i="3"/>
  <c r="AM22" i="3"/>
  <c r="AJ22" i="3"/>
  <c r="AM21" i="3"/>
  <c r="AJ21" i="3"/>
  <c r="AM20" i="3"/>
  <c r="AJ20" i="3"/>
  <c r="AN20" i="3" s="1"/>
  <c r="AN19" i="3"/>
  <c r="AM19" i="3"/>
  <c r="AJ19" i="3"/>
  <c r="AM18" i="3"/>
  <c r="AJ18" i="3"/>
  <c r="AN17" i="3"/>
  <c r="AM17" i="3"/>
  <c r="AJ17" i="3"/>
  <c r="AM16" i="3"/>
  <c r="AJ16" i="3"/>
  <c r="AN16" i="3" s="1"/>
  <c r="AM15" i="3"/>
  <c r="AJ15" i="3"/>
  <c r="AM14" i="3"/>
  <c r="AJ14" i="3"/>
  <c r="AM13" i="3"/>
  <c r="AJ13" i="3"/>
  <c r="AM12" i="3"/>
  <c r="AJ12" i="3"/>
  <c r="AN12" i="3" s="1"/>
  <c r="AM11" i="3"/>
  <c r="AJ11" i="3"/>
  <c r="AM10" i="3"/>
  <c r="AJ10" i="3"/>
  <c r="AM9" i="3"/>
  <c r="AJ9" i="3"/>
  <c r="AM8" i="3"/>
  <c r="AJ8" i="3"/>
  <c r="AN8" i="3" s="1"/>
  <c r="AN7" i="3"/>
  <c r="AM7" i="3"/>
  <c r="AJ7" i="3"/>
  <c r="AM6" i="3"/>
  <c r="AJ6" i="3"/>
  <c r="AM5" i="3"/>
  <c r="AJ5" i="3"/>
  <c r="AM144" i="2"/>
  <c r="AJ144" i="2"/>
  <c r="AN144" i="2" s="1"/>
  <c r="AN143" i="2"/>
  <c r="AM143" i="2"/>
  <c r="AJ143" i="2"/>
  <c r="AM142" i="2"/>
  <c r="AJ142" i="2"/>
  <c r="AN141" i="2"/>
  <c r="AM141" i="2"/>
  <c r="AJ141" i="2"/>
  <c r="AM140" i="2"/>
  <c r="AJ140" i="2"/>
  <c r="AN140" i="2" s="1"/>
  <c r="AN139" i="2"/>
  <c r="AM139" i="2"/>
  <c r="AJ139" i="2"/>
  <c r="AM138" i="2"/>
  <c r="AJ138" i="2"/>
  <c r="AN137" i="2"/>
  <c r="AM137" i="2"/>
  <c r="AJ137" i="2"/>
  <c r="AM136" i="2"/>
  <c r="AJ136" i="2"/>
  <c r="AN136" i="2" s="1"/>
  <c r="AN135" i="2"/>
  <c r="AM135" i="2"/>
  <c r="AJ135" i="2"/>
  <c r="AM134" i="2"/>
  <c r="AJ134" i="2"/>
  <c r="AN133" i="2"/>
  <c r="AM133" i="2"/>
  <c r="AJ133" i="2"/>
  <c r="AM132" i="2"/>
  <c r="AJ132" i="2"/>
  <c r="AN132" i="2" s="1"/>
  <c r="AN131" i="2"/>
  <c r="AM131" i="2"/>
  <c r="AJ131" i="2"/>
  <c r="AM130" i="2"/>
  <c r="AJ130" i="2"/>
  <c r="AN129" i="2"/>
  <c r="AM129" i="2"/>
  <c r="AJ129" i="2"/>
  <c r="AM128" i="2"/>
  <c r="AJ128" i="2"/>
  <c r="AM127" i="2"/>
  <c r="AJ127" i="2"/>
  <c r="AN127" i="2" s="1"/>
  <c r="AM126" i="2"/>
  <c r="AJ126" i="2"/>
  <c r="AN126" i="2" s="1"/>
  <c r="AN125" i="2"/>
  <c r="AM125" i="2"/>
  <c r="AJ125" i="2"/>
  <c r="AM124" i="2"/>
  <c r="AJ124" i="2"/>
  <c r="AM123" i="2"/>
  <c r="AJ123" i="2"/>
  <c r="AN123" i="2" s="1"/>
  <c r="AM122" i="2"/>
  <c r="AJ122" i="2"/>
  <c r="AN122" i="2" s="1"/>
  <c r="AN121" i="2"/>
  <c r="AM121" i="2"/>
  <c r="AJ121" i="2"/>
  <c r="AM120" i="2"/>
  <c r="AJ120" i="2"/>
  <c r="AM119" i="2"/>
  <c r="AJ119" i="2"/>
  <c r="AN119" i="2" s="1"/>
  <c r="AM118" i="2"/>
  <c r="AJ118" i="2"/>
  <c r="AN118" i="2" s="1"/>
  <c r="AN117" i="2"/>
  <c r="AM117" i="2"/>
  <c r="AJ117" i="2"/>
  <c r="AM116" i="2"/>
  <c r="AJ116" i="2"/>
  <c r="AM115" i="2"/>
  <c r="AJ115" i="2"/>
  <c r="AN115" i="2" s="1"/>
  <c r="AM114" i="2"/>
  <c r="AJ114" i="2"/>
  <c r="AN114" i="2" s="1"/>
  <c r="AN113" i="2"/>
  <c r="AM113" i="2"/>
  <c r="AJ113" i="2"/>
  <c r="AM112" i="2"/>
  <c r="AJ112" i="2"/>
  <c r="AM111" i="2"/>
  <c r="AJ111" i="2"/>
  <c r="AN111" i="2" s="1"/>
  <c r="AM110" i="2"/>
  <c r="AJ110" i="2"/>
  <c r="AN110" i="2" s="1"/>
  <c r="AN109" i="2"/>
  <c r="AM109" i="2"/>
  <c r="AJ109" i="2"/>
  <c r="AM108" i="2"/>
  <c r="AJ108" i="2"/>
  <c r="AM107" i="2"/>
  <c r="AJ107" i="2"/>
  <c r="AN107" i="2" s="1"/>
  <c r="AM106" i="2"/>
  <c r="AJ106" i="2"/>
  <c r="AN106" i="2" s="1"/>
  <c r="AN105" i="2"/>
  <c r="AM105" i="2"/>
  <c r="AJ105" i="2"/>
  <c r="AM104" i="2"/>
  <c r="AJ104" i="2"/>
  <c r="AM103" i="2"/>
  <c r="AJ103" i="2"/>
  <c r="AN103" i="2" s="1"/>
  <c r="AM102" i="2"/>
  <c r="AJ102" i="2"/>
  <c r="AN102" i="2" s="1"/>
  <c r="AN101" i="2"/>
  <c r="AM101" i="2"/>
  <c r="AJ101" i="2"/>
  <c r="AM100" i="2"/>
  <c r="AJ100" i="2"/>
  <c r="AM99" i="2"/>
  <c r="AJ99" i="2"/>
  <c r="AN99" i="2" s="1"/>
  <c r="AM98" i="2"/>
  <c r="AJ98" i="2"/>
  <c r="AN98" i="2" s="1"/>
  <c r="AN97" i="2"/>
  <c r="AM97" i="2"/>
  <c r="AJ97" i="2"/>
  <c r="AM96" i="2"/>
  <c r="AJ96" i="2"/>
  <c r="AM95" i="2"/>
  <c r="AJ95" i="2"/>
  <c r="AN95" i="2" s="1"/>
  <c r="AM94" i="2"/>
  <c r="AJ94" i="2"/>
  <c r="AN94" i="2" s="1"/>
  <c r="AN93" i="2"/>
  <c r="AM93" i="2"/>
  <c r="AJ93" i="2"/>
  <c r="AM92" i="2"/>
  <c r="AJ92" i="2"/>
  <c r="AM91" i="2"/>
  <c r="AJ91" i="2"/>
  <c r="AN91" i="2" s="1"/>
  <c r="AM90" i="2"/>
  <c r="AJ90" i="2"/>
  <c r="AN90" i="2" s="1"/>
  <c r="AN89" i="2"/>
  <c r="AM89" i="2"/>
  <c r="AJ89" i="2"/>
  <c r="AM88" i="2"/>
  <c r="AJ88" i="2"/>
  <c r="AM87" i="2"/>
  <c r="AJ87" i="2"/>
  <c r="AN87" i="2" s="1"/>
  <c r="AM86" i="2"/>
  <c r="AJ86" i="2"/>
  <c r="AN86" i="2" s="1"/>
  <c r="AN85" i="2"/>
  <c r="AM85" i="2"/>
  <c r="AJ85" i="2"/>
  <c r="AM84" i="2"/>
  <c r="AJ84" i="2"/>
  <c r="AM83" i="2"/>
  <c r="AJ83" i="2"/>
  <c r="AN83" i="2" s="1"/>
  <c r="AM82" i="2"/>
  <c r="AJ82" i="2"/>
  <c r="AN82" i="2" s="1"/>
  <c r="AN81" i="2"/>
  <c r="AM81" i="2"/>
  <c r="AJ81" i="2"/>
  <c r="AM80" i="2"/>
  <c r="AJ80" i="2"/>
  <c r="AM79" i="2"/>
  <c r="AJ79" i="2"/>
  <c r="AN79" i="2" s="1"/>
  <c r="AM78" i="2"/>
  <c r="AJ78" i="2"/>
  <c r="AN78" i="2" s="1"/>
  <c r="AN77" i="2"/>
  <c r="AM77" i="2"/>
  <c r="AJ77" i="2"/>
  <c r="AM76" i="2"/>
  <c r="AJ76" i="2"/>
  <c r="AM75" i="2"/>
  <c r="AJ75" i="2"/>
  <c r="AN75" i="2" s="1"/>
  <c r="AM74" i="2"/>
  <c r="AJ74" i="2"/>
  <c r="AN74" i="2" s="1"/>
  <c r="AN73" i="2"/>
  <c r="AM73" i="2"/>
  <c r="AJ73" i="2"/>
  <c r="AM72" i="2"/>
  <c r="AJ72" i="2"/>
  <c r="AM71" i="2"/>
  <c r="AJ71" i="2"/>
  <c r="AN71" i="2" s="1"/>
  <c r="AM70" i="2"/>
  <c r="AJ70" i="2"/>
  <c r="AN70" i="2" s="1"/>
  <c r="AN69" i="2"/>
  <c r="AM69" i="2"/>
  <c r="AJ69" i="2"/>
  <c r="AM68" i="2"/>
  <c r="AJ68" i="2"/>
  <c r="AM67" i="2"/>
  <c r="AJ67" i="2"/>
  <c r="AN67" i="2" s="1"/>
  <c r="AM66" i="2"/>
  <c r="AJ66" i="2"/>
  <c r="AN66" i="2" s="1"/>
  <c r="AN65" i="2"/>
  <c r="AM65" i="2"/>
  <c r="AJ65" i="2"/>
  <c r="AM64" i="2"/>
  <c r="AJ64" i="2"/>
  <c r="AM63" i="2"/>
  <c r="AJ63" i="2"/>
  <c r="AN63" i="2" s="1"/>
  <c r="AM62" i="2"/>
  <c r="AJ62" i="2"/>
  <c r="AN62" i="2" s="1"/>
  <c r="AN61" i="2"/>
  <c r="AM61" i="2"/>
  <c r="AJ61" i="2"/>
  <c r="AM60" i="2"/>
  <c r="AJ60" i="2"/>
  <c r="AM59" i="2"/>
  <c r="AJ59" i="2"/>
  <c r="AN59" i="2" s="1"/>
  <c r="AM58" i="2"/>
  <c r="AJ58" i="2"/>
  <c r="AN58" i="2" s="1"/>
  <c r="AN57" i="2"/>
  <c r="AM57" i="2"/>
  <c r="AJ57" i="2"/>
  <c r="AM56" i="2"/>
  <c r="AJ56" i="2"/>
  <c r="AM55" i="2"/>
  <c r="AJ55" i="2"/>
  <c r="AN55" i="2" s="1"/>
  <c r="AM54" i="2"/>
  <c r="AJ54" i="2"/>
  <c r="AN54" i="2" s="1"/>
  <c r="AN53" i="2"/>
  <c r="AM53" i="2"/>
  <c r="AJ53" i="2"/>
  <c r="AM52" i="2"/>
  <c r="AJ52" i="2"/>
  <c r="AM51" i="2"/>
  <c r="AJ51" i="2"/>
  <c r="AN51" i="2" s="1"/>
  <c r="AM50" i="2"/>
  <c r="AJ50" i="2"/>
  <c r="AN50" i="2" s="1"/>
  <c r="AN49" i="2"/>
  <c r="AM49" i="2"/>
  <c r="AJ49" i="2"/>
  <c r="AM48" i="2"/>
  <c r="AJ48" i="2"/>
  <c r="AM47" i="2"/>
  <c r="AJ47" i="2"/>
  <c r="AN47" i="2" s="1"/>
  <c r="AM46" i="2"/>
  <c r="AJ46" i="2"/>
  <c r="AN46" i="2" s="1"/>
  <c r="AN45" i="2"/>
  <c r="AM45" i="2"/>
  <c r="AJ45" i="2"/>
  <c r="AN44" i="2"/>
  <c r="AM44" i="2"/>
  <c r="AJ44" i="2"/>
  <c r="AM43" i="2"/>
  <c r="AJ43" i="2"/>
  <c r="AN43" i="2" s="1"/>
  <c r="AM42" i="2"/>
  <c r="AJ42" i="2"/>
  <c r="AN42" i="2" s="1"/>
  <c r="AN41" i="2"/>
  <c r="AM41" i="2"/>
  <c r="AJ41" i="2"/>
  <c r="AM40" i="2"/>
  <c r="AJ40" i="2"/>
  <c r="AM39" i="2"/>
  <c r="AJ39" i="2"/>
  <c r="AN39" i="2" s="1"/>
  <c r="AM38" i="2"/>
  <c r="AJ38" i="2"/>
  <c r="AN38" i="2" s="1"/>
  <c r="AN37" i="2"/>
  <c r="AM37" i="2"/>
  <c r="AJ37" i="2"/>
  <c r="AM36" i="2"/>
  <c r="AJ36" i="2"/>
  <c r="AM35" i="2"/>
  <c r="AJ35" i="2"/>
  <c r="AN35" i="2" s="1"/>
  <c r="AM34" i="2"/>
  <c r="AJ34" i="2"/>
  <c r="AN34" i="2" s="1"/>
  <c r="AN33" i="2"/>
  <c r="AM33" i="2"/>
  <c r="AJ33" i="2"/>
  <c r="AM32" i="2"/>
  <c r="AJ32" i="2"/>
  <c r="AM31" i="2"/>
  <c r="AJ31" i="2"/>
  <c r="AN31" i="2" s="1"/>
  <c r="AM30" i="2"/>
  <c r="AJ30" i="2"/>
  <c r="AN30" i="2" s="1"/>
  <c r="AN29" i="2"/>
  <c r="AM29" i="2"/>
  <c r="AJ29" i="2"/>
  <c r="AM28" i="2"/>
  <c r="AJ28" i="2"/>
  <c r="AM27" i="2"/>
  <c r="AJ27" i="2"/>
  <c r="AN27" i="2" s="1"/>
  <c r="AM26" i="2"/>
  <c r="AJ26" i="2"/>
  <c r="AN26" i="2" s="1"/>
  <c r="AN25" i="2"/>
  <c r="AM25" i="2"/>
  <c r="AJ25" i="2"/>
  <c r="AM24" i="2"/>
  <c r="AJ24" i="2"/>
  <c r="AM23" i="2"/>
  <c r="AJ23" i="2"/>
  <c r="AN23" i="2" s="1"/>
  <c r="AM22" i="2"/>
  <c r="AJ22" i="2"/>
  <c r="AN22" i="2" s="1"/>
  <c r="AN21" i="2"/>
  <c r="AM21" i="2"/>
  <c r="AJ21" i="2"/>
  <c r="AM20" i="2"/>
  <c r="AJ20" i="2"/>
  <c r="AM19" i="2"/>
  <c r="AJ19" i="2"/>
  <c r="AN19" i="2" s="1"/>
  <c r="AM18" i="2"/>
  <c r="AJ18" i="2"/>
  <c r="AN18" i="2" s="1"/>
  <c r="AN17" i="2"/>
  <c r="AM17" i="2"/>
  <c r="AJ17" i="2"/>
  <c r="AM16" i="2"/>
  <c r="AJ16" i="2"/>
  <c r="AM15" i="2"/>
  <c r="AJ15" i="2"/>
  <c r="AN15" i="2" s="1"/>
  <c r="AM14" i="2"/>
  <c r="AJ14" i="2"/>
  <c r="AN14" i="2" s="1"/>
  <c r="AN13" i="2"/>
  <c r="AM13" i="2"/>
  <c r="AJ13" i="2"/>
  <c r="AM12" i="2"/>
  <c r="AJ12" i="2"/>
  <c r="AM11" i="2"/>
  <c r="AJ11" i="2"/>
  <c r="AN11" i="2" s="1"/>
  <c r="AM10" i="2"/>
  <c r="AJ10" i="2"/>
  <c r="AN10" i="2" s="1"/>
  <c r="AN9" i="2"/>
  <c r="AM9" i="2"/>
  <c r="AJ9" i="2"/>
  <c r="AM8" i="2"/>
  <c r="AJ8" i="2"/>
  <c r="AM7" i="2"/>
  <c r="AJ7" i="2"/>
  <c r="AN7" i="2" s="1"/>
  <c r="AM6" i="2"/>
  <c r="AJ6" i="2"/>
  <c r="AN6" i="2" s="1"/>
  <c r="AN5" i="2"/>
  <c r="AM5" i="2"/>
  <c r="AJ5" i="2"/>
  <c r="CN146" i="10" l="1"/>
  <c r="CN146" i="3"/>
  <c r="CN146" i="9"/>
  <c r="AN13" i="3"/>
  <c r="AN14" i="3"/>
  <c r="AN45" i="3"/>
  <c r="AN46" i="3"/>
  <c r="AN77" i="3"/>
  <c r="AN78" i="3"/>
  <c r="AN86" i="3"/>
  <c r="AN89" i="3"/>
  <c r="AN90" i="3"/>
  <c r="AN98" i="3"/>
  <c r="AN109" i="3"/>
  <c r="AN110" i="3"/>
  <c r="AN12" i="4"/>
  <c r="AN15" i="4"/>
  <c r="AN16" i="4"/>
  <c r="AN24" i="4"/>
  <c r="AN47" i="4"/>
  <c r="AN50" i="4"/>
  <c r="AN51" i="4"/>
  <c r="AN54" i="4"/>
  <c r="AN55" i="4"/>
  <c r="AN58" i="4"/>
  <c r="AN59" i="4"/>
  <c r="AN62" i="4"/>
  <c r="AN63" i="4"/>
  <c r="AN66" i="4"/>
  <c r="AN67" i="4"/>
  <c r="AN70" i="4"/>
  <c r="AN71" i="4"/>
  <c r="AN74" i="4"/>
  <c r="AN75" i="4"/>
  <c r="AN78" i="4"/>
  <c r="AN79" i="4"/>
  <c r="AN82" i="4"/>
  <c r="AN83" i="4"/>
  <c r="AN86" i="4"/>
  <c r="AN87" i="4"/>
  <c r="AN90" i="4"/>
  <c r="AN91" i="4"/>
  <c r="AN94" i="4"/>
  <c r="AN95" i="4"/>
  <c r="AN98" i="4"/>
  <c r="AN99" i="4"/>
  <c r="AN102" i="4"/>
  <c r="AN103" i="4"/>
  <c r="AN106" i="4"/>
  <c r="AN107" i="4"/>
  <c r="AN110" i="4"/>
  <c r="AN111" i="4"/>
  <c r="AN114" i="4"/>
  <c r="AN115" i="4"/>
  <c r="AN118" i="4"/>
  <c r="AN119" i="4"/>
  <c r="AN122" i="4"/>
  <c r="AN123" i="4"/>
  <c r="AN126" i="4"/>
  <c r="AN127" i="4"/>
  <c r="AN130" i="4"/>
  <c r="AN131" i="4"/>
  <c r="AN134" i="4"/>
  <c r="AN135" i="4"/>
  <c r="AN138" i="4"/>
  <c r="AN139" i="4"/>
  <c r="AN142" i="4"/>
  <c r="AN143" i="4"/>
  <c r="AP16" i="5"/>
  <c r="AP19" i="5"/>
  <c r="AP20" i="5"/>
  <c r="AP28" i="5"/>
  <c r="AP39" i="5"/>
  <c r="AP40" i="5"/>
  <c r="AP47" i="5"/>
  <c r="AY70" i="6"/>
  <c r="AY90" i="6"/>
  <c r="AY122" i="6"/>
  <c r="AY129" i="6"/>
  <c r="AY130" i="6"/>
  <c r="AW14" i="8"/>
  <c r="AW15" i="8"/>
  <c r="AW18" i="8"/>
  <c r="AW19" i="8"/>
  <c r="AW22" i="8"/>
  <c r="AW23" i="8"/>
  <c r="AW26" i="8"/>
  <c r="AW27" i="8"/>
  <c r="AW30" i="8"/>
  <c r="AW31" i="8"/>
  <c r="AW34" i="8"/>
  <c r="AW35" i="8"/>
  <c r="AW38" i="8"/>
  <c r="AW39" i="8"/>
  <c r="AW42" i="8"/>
  <c r="AW43" i="8"/>
  <c r="AW46" i="8"/>
  <c r="AW47" i="8"/>
  <c r="AW50" i="8"/>
  <c r="AW51" i="8"/>
  <c r="AW54" i="8"/>
  <c r="AW55" i="8"/>
  <c r="AW58" i="8"/>
  <c r="AW59" i="8"/>
  <c r="AW62" i="8"/>
  <c r="AW63" i="8"/>
  <c r="AW66" i="8"/>
  <c r="AW67" i="8"/>
  <c r="AW70" i="8"/>
  <c r="AW71" i="8"/>
  <c r="AW74" i="8"/>
  <c r="AW75" i="8"/>
  <c r="AW78" i="8"/>
  <c r="AW79" i="8"/>
  <c r="AW82" i="8"/>
  <c r="AW83" i="8"/>
  <c r="AW86" i="8"/>
  <c r="AW87" i="8"/>
  <c r="AW90" i="8"/>
  <c r="AW91" i="8"/>
  <c r="AW94" i="8"/>
  <c r="AW95" i="8"/>
  <c r="AW98" i="8"/>
  <c r="AW99" i="8"/>
  <c r="AW102" i="8"/>
  <c r="AW103" i="8"/>
  <c r="AW106" i="8"/>
  <c r="AW107" i="8"/>
  <c r="AW110" i="8"/>
  <c r="AW111" i="8"/>
  <c r="AW114" i="8"/>
  <c r="AW115" i="8"/>
  <c r="AW118" i="8"/>
  <c r="AW119" i="8"/>
  <c r="AW122" i="8"/>
  <c r="AW123" i="8"/>
  <c r="AW126" i="8"/>
  <c r="AW127" i="8"/>
  <c r="AW130" i="8"/>
  <c r="AW131" i="8"/>
  <c r="AW134" i="8"/>
  <c r="AW135" i="8"/>
  <c r="AW138" i="8"/>
  <c r="AW139" i="8"/>
  <c r="AW142" i="8"/>
  <c r="AW143" i="8"/>
  <c r="AX10" i="9"/>
  <c r="AX11" i="9"/>
  <c r="BC61" i="10"/>
  <c r="BC62" i="10"/>
  <c r="AM27" i="11"/>
  <c r="AM30" i="11"/>
  <c r="AM31" i="11"/>
  <c r="AM39" i="11"/>
  <c r="AM50" i="11"/>
  <c r="AM51" i="11"/>
  <c r="AM54" i="11"/>
  <c r="AM55" i="11"/>
  <c r="AM58" i="11"/>
  <c r="AM59" i="11"/>
  <c r="AM62" i="11"/>
  <c r="AM63" i="11"/>
  <c r="AM66" i="11"/>
  <c r="AM67" i="11"/>
  <c r="AM70" i="11"/>
  <c r="AM71" i="11"/>
  <c r="AM74" i="11"/>
  <c r="AM75" i="11"/>
  <c r="AM78" i="11"/>
  <c r="AM79" i="11"/>
  <c r="AM82" i="11"/>
  <c r="AM83" i="11"/>
  <c r="AM86" i="11"/>
  <c r="AM87" i="11"/>
  <c r="AM90" i="11"/>
  <c r="AM91" i="11"/>
  <c r="AM94" i="11"/>
  <c r="AM95" i="11"/>
  <c r="AM98" i="11"/>
  <c r="AM99" i="11"/>
  <c r="AM102" i="11"/>
  <c r="AM103" i="11"/>
  <c r="AM106" i="11"/>
  <c r="AM107" i="11"/>
  <c r="AM110" i="11"/>
  <c r="AM111" i="11"/>
  <c r="AM114" i="11"/>
  <c r="AM115" i="11"/>
  <c r="AM118" i="11"/>
  <c r="AM119" i="11"/>
  <c r="AM122" i="11"/>
  <c r="AM123" i="11"/>
  <c r="AM126" i="11"/>
  <c r="AM127" i="11"/>
  <c r="AM130" i="11"/>
  <c r="AM131" i="11"/>
  <c r="AM134" i="11"/>
  <c r="AM135" i="11"/>
  <c r="AM138" i="11"/>
  <c r="AM139" i="11"/>
  <c r="AM142" i="11"/>
  <c r="AM143" i="11"/>
  <c r="AN9" i="3"/>
  <c r="AN11" i="3"/>
  <c r="AN15" i="3"/>
  <c r="AN21" i="3"/>
  <c r="AN22" i="3"/>
  <c r="AN41" i="3"/>
  <c r="AN43" i="3"/>
  <c r="AN47" i="3"/>
  <c r="AN53" i="3"/>
  <c r="AN54" i="3"/>
  <c r="AN73" i="3"/>
  <c r="AN75" i="3"/>
  <c r="AN79" i="3"/>
  <c r="AN87" i="3"/>
  <c r="AN91" i="3"/>
  <c r="AN93" i="3"/>
  <c r="AN94" i="3"/>
  <c r="AN99" i="3"/>
  <c r="AN111" i="3"/>
  <c r="AN134" i="3"/>
  <c r="AN137" i="3"/>
  <c r="AN138" i="3"/>
  <c r="AN8" i="4"/>
  <c r="AN13" i="4"/>
  <c r="AN17" i="4"/>
  <c r="AN19" i="4"/>
  <c r="AN20" i="4"/>
  <c r="AN25" i="4"/>
  <c r="AN48" i="4"/>
  <c r="AN52" i="4"/>
  <c r="AN56" i="4"/>
  <c r="AN60" i="4"/>
  <c r="AN64" i="4"/>
  <c r="AN68" i="4"/>
  <c r="AN72" i="4"/>
  <c r="AN76" i="4"/>
  <c r="AN80" i="4"/>
  <c r="AN84" i="4"/>
  <c r="AN88" i="4"/>
  <c r="AN92" i="4"/>
  <c r="AN96" i="4"/>
  <c r="AN100" i="4"/>
  <c r="AN104" i="4"/>
  <c r="AN108" i="4"/>
  <c r="AN112" i="4"/>
  <c r="AN116" i="4"/>
  <c r="AN120" i="4"/>
  <c r="AN124" i="4"/>
  <c r="AN128" i="4"/>
  <c r="AN132" i="4"/>
  <c r="AN136" i="4"/>
  <c r="AN140" i="4"/>
  <c r="AN144" i="4"/>
  <c r="AP12" i="5"/>
  <c r="AP17" i="5"/>
  <c r="AP21" i="5"/>
  <c r="AP23" i="5"/>
  <c r="AP24" i="5"/>
  <c r="AP29" i="5"/>
  <c r="AP41" i="5"/>
  <c r="AP48" i="5"/>
  <c r="AP50" i="5"/>
  <c r="AP51" i="5"/>
  <c r="AP54" i="5"/>
  <c r="AP55" i="5"/>
  <c r="AP58" i="5"/>
  <c r="AP59" i="5"/>
  <c r="AP62" i="5"/>
  <c r="AP63" i="5"/>
  <c r="AP66" i="5"/>
  <c r="AP67" i="5"/>
  <c r="AP70" i="5"/>
  <c r="AP71" i="5"/>
  <c r="AP74" i="5"/>
  <c r="AP75" i="5"/>
  <c r="AP78" i="5"/>
  <c r="AP79" i="5"/>
  <c r="AP82" i="5"/>
  <c r="AP83" i="5"/>
  <c r="AP86" i="5"/>
  <c r="AP87" i="5"/>
  <c r="AP90" i="5"/>
  <c r="AP91" i="5"/>
  <c r="AP94" i="5"/>
  <c r="AP95" i="5"/>
  <c r="AP98" i="5"/>
  <c r="AP99" i="5"/>
  <c r="AP102" i="5"/>
  <c r="AP103" i="5"/>
  <c r="AP106" i="5"/>
  <c r="AP107" i="5"/>
  <c r="AP110" i="5"/>
  <c r="AP111" i="5"/>
  <c r="AP114" i="5"/>
  <c r="AP115" i="5"/>
  <c r="AP118" i="5"/>
  <c r="AP119" i="5"/>
  <c r="AP122" i="5"/>
  <c r="AP123" i="5"/>
  <c r="AP126" i="5"/>
  <c r="AP127" i="5"/>
  <c r="AP130" i="5"/>
  <c r="AP131" i="5"/>
  <c r="AP134" i="5"/>
  <c r="AP135" i="5"/>
  <c r="AP138" i="5"/>
  <c r="AP139" i="5"/>
  <c r="AP142" i="5"/>
  <c r="AP143" i="5"/>
  <c r="AY10" i="6"/>
  <c r="AY102" i="6"/>
  <c r="AY114" i="6"/>
  <c r="AW16" i="8"/>
  <c r="AW20" i="8"/>
  <c r="AW24" i="8"/>
  <c r="AW28" i="8"/>
  <c r="AW32" i="8"/>
  <c r="AW36" i="8"/>
  <c r="AW40" i="8"/>
  <c r="AW44" i="8"/>
  <c r="AW48" i="8"/>
  <c r="AW52" i="8"/>
  <c r="AW56" i="8"/>
  <c r="AW60" i="8"/>
  <c r="AW64" i="8"/>
  <c r="AW68" i="8"/>
  <c r="AW72" i="8"/>
  <c r="AW76" i="8"/>
  <c r="AW80" i="8"/>
  <c r="AW84" i="8"/>
  <c r="AW88" i="8"/>
  <c r="AW92" i="8"/>
  <c r="AW96" i="8"/>
  <c r="AW100" i="8"/>
  <c r="AW104" i="8"/>
  <c r="AW108" i="8"/>
  <c r="AW112" i="8"/>
  <c r="AW116" i="8"/>
  <c r="AW120" i="8"/>
  <c r="AW124" i="8"/>
  <c r="AW128" i="8"/>
  <c r="AW132" i="8"/>
  <c r="AW136" i="8"/>
  <c r="AW140" i="8"/>
  <c r="AW144" i="8"/>
  <c r="AX12" i="9"/>
  <c r="AX35" i="9"/>
  <c r="AX38" i="9"/>
  <c r="AX39" i="9"/>
  <c r="BC41" i="10"/>
  <c r="BC42" i="10"/>
  <c r="BC141" i="10"/>
  <c r="BC142" i="10"/>
  <c r="AM11" i="11"/>
  <c r="AM14" i="11"/>
  <c r="AM15" i="11"/>
  <c r="AM23" i="11"/>
  <c r="AM28" i="11"/>
  <c r="AM32" i="11"/>
  <c r="AM34" i="11"/>
  <c r="AM35" i="11"/>
  <c r="AM40" i="11"/>
  <c r="AM52" i="11"/>
  <c r="AM56" i="11"/>
  <c r="AM60" i="11"/>
  <c r="AM64" i="11"/>
  <c r="AM68" i="11"/>
  <c r="AM72" i="11"/>
  <c r="AM76" i="11"/>
  <c r="AM80" i="11"/>
  <c r="AM84" i="11"/>
  <c r="AM88" i="11"/>
  <c r="AM92" i="11"/>
  <c r="AM96" i="11"/>
  <c r="AM100" i="11"/>
  <c r="AM104" i="11"/>
  <c r="AM108" i="11"/>
  <c r="AM112" i="11"/>
  <c r="AM116" i="11"/>
  <c r="AM120" i="11"/>
  <c r="AM124" i="11"/>
  <c r="AM128" i="11"/>
  <c r="AM132" i="11"/>
  <c r="AM136" i="11"/>
  <c r="AM140" i="11"/>
  <c r="AM144" i="11"/>
  <c r="CN146" i="11"/>
  <c r="AN8" i="2"/>
  <c r="AN12" i="2"/>
  <c r="AN16" i="2"/>
  <c r="AN20" i="2"/>
  <c r="AN24" i="2"/>
  <c r="AN28" i="2"/>
  <c r="AN32" i="2"/>
  <c r="AN36" i="2"/>
  <c r="AN40" i="2"/>
  <c r="AN48" i="2"/>
  <c r="AN52" i="2"/>
  <c r="AN56" i="2"/>
  <c r="AN60" i="2"/>
  <c r="AN64" i="2"/>
  <c r="AN68" i="2"/>
  <c r="AN72" i="2"/>
  <c r="AN76" i="2"/>
  <c r="AN80" i="2"/>
  <c r="AN84" i="2"/>
  <c r="AN88" i="2"/>
  <c r="AN92" i="2"/>
  <c r="AN96" i="2"/>
  <c r="AN100" i="2"/>
  <c r="AN104" i="2"/>
  <c r="AN108" i="2"/>
  <c r="AN112" i="2"/>
  <c r="AN116" i="2"/>
  <c r="AN120" i="2"/>
  <c r="AN124" i="2"/>
  <c r="AN128" i="2"/>
  <c r="AN5" i="3"/>
  <c r="AN6" i="3"/>
  <c r="AN37" i="3"/>
  <c r="AN69" i="3"/>
  <c r="AN70" i="3"/>
  <c r="AN102" i="3"/>
  <c r="AN105" i="3"/>
  <c r="AN106" i="3"/>
  <c r="AN114" i="3"/>
  <c r="CN146" i="8"/>
  <c r="CN146" i="7"/>
  <c r="CN146" i="1"/>
  <c r="D21" i="15"/>
  <c r="CN146" i="6"/>
  <c r="I21" i="15"/>
  <c r="AY42" i="6"/>
  <c r="AY57" i="6"/>
  <c r="AY141" i="6"/>
  <c r="AY26" i="6"/>
  <c r="AY14" i="6"/>
  <c r="AY30" i="6"/>
  <c r="AY46" i="6"/>
  <c r="AY61" i="6"/>
  <c r="AY77" i="6"/>
  <c r="AY82" i="6"/>
  <c r="AY89" i="6"/>
  <c r="AY93" i="6"/>
  <c r="AY97" i="6"/>
  <c r="AY101" i="6"/>
  <c r="AY105" i="6"/>
  <c r="AY109" i="6"/>
  <c r="AY113" i="6"/>
  <c r="AY117" i="6"/>
  <c r="AY121" i="6"/>
  <c r="AY125" i="6"/>
  <c r="AY133" i="6"/>
  <c r="AY137" i="6"/>
  <c r="BC18" i="10"/>
  <c r="BC86" i="10"/>
  <c r="BC45" i="10"/>
  <c r="BC46" i="10"/>
  <c r="BC90" i="10"/>
  <c r="BC29" i="10"/>
  <c r="BC30" i="10"/>
  <c r="BC57" i="10"/>
  <c r="BC58" i="10"/>
  <c r="BC77" i="10"/>
  <c r="BC78" i="10"/>
  <c r="BC125" i="10"/>
  <c r="BC126" i="10"/>
  <c r="BC10" i="10"/>
  <c r="BC25" i="10"/>
  <c r="BC26" i="10"/>
  <c r="BC73" i="10"/>
  <c r="BC74" i="10"/>
  <c r="BC82" i="10"/>
  <c r="BC121" i="10"/>
  <c r="BC122" i="10"/>
  <c r="BC6" i="10"/>
  <c r="BC14" i="10"/>
  <c r="BC22" i="10"/>
  <c r="BC37" i="10"/>
  <c r="BC38" i="10"/>
  <c r="BC53" i="10"/>
  <c r="BC54" i="10"/>
  <c r="BC69" i="10"/>
  <c r="BC70" i="10"/>
  <c r="BC97" i="10"/>
  <c r="BC101" i="10"/>
  <c r="BC105" i="10"/>
  <c r="BC109" i="10"/>
  <c r="BC113" i="10"/>
  <c r="BC117" i="10"/>
  <c r="BC118" i="10"/>
  <c r="BC133" i="10"/>
  <c r="BC134" i="10"/>
  <c r="BC33" i="10"/>
  <c r="BC34" i="10"/>
  <c r="BC49" i="10"/>
  <c r="BC50" i="10"/>
  <c r="BC65" i="10"/>
  <c r="BC66" i="10"/>
  <c r="BC81" i="10"/>
  <c r="BC85" i="10"/>
  <c r="BC89" i="10"/>
  <c r="BC93" i="10"/>
  <c r="BC94" i="10"/>
  <c r="BC129" i="10"/>
  <c r="BC130" i="10"/>
  <c r="AM53" i="11"/>
  <c r="AM57" i="11"/>
  <c r="AM65" i="11"/>
  <c r="AM69" i="11"/>
  <c r="AM77" i="11"/>
  <c r="AM81" i="11"/>
  <c r="AM85" i="11"/>
  <c r="AM93" i="11"/>
  <c r="AM101" i="11"/>
  <c r="AM113" i="11"/>
  <c r="AM121" i="11"/>
  <c r="AM125" i="11"/>
  <c r="AM129" i="11"/>
  <c r="AM133" i="11"/>
  <c r="AM137" i="11"/>
  <c r="AM141" i="11"/>
  <c r="AM10" i="11"/>
  <c r="AM26" i="11"/>
  <c r="AM42" i="11"/>
  <c r="AM61" i="11"/>
  <c r="AM73" i="11"/>
  <c r="AM89" i="11"/>
  <c r="AM97" i="11"/>
  <c r="AM105" i="11"/>
  <c r="AM109" i="11"/>
  <c r="AM117" i="11"/>
  <c r="AM6" i="11"/>
  <c r="AM22" i="11"/>
  <c r="AM38" i="11"/>
  <c r="BC56" i="10"/>
  <c r="BC120" i="10"/>
  <c r="BC36" i="10"/>
  <c r="BC52" i="10"/>
  <c r="BC108" i="10"/>
  <c r="BC112" i="10"/>
  <c r="BC132" i="10"/>
  <c r="BC5" i="10"/>
  <c r="BC9" i="10"/>
  <c r="BC13" i="10"/>
  <c r="BC17" i="10"/>
  <c r="BC21" i="10"/>
  <c r="BC32" i="10"/>
  <c r="BC48" i="10"/>
  <c r="BC64" i="10"/>
  <c r="BC80" i="10"/>
  <c r="BC84" i="10"/>
  <c r="BC88" i="10"/>
  <c r="BC92" i="10"/>
  <c r="BC128" i="10"/>
  <c r="BC144" i="10"/>
  <c r="BC24" i="10"/>
  <c r="BC40" i="10"/>
  <c r="BC72" i="10"/>
  <c r="BC136" i="10"/>
  <c r="BC68" i="10"/>
  <c r="BC96" i="10"/>
  <c r="BC100" i="10"/>
  <c r="BC104" i="10"/>
  <c r="BC116" i="10"/>
  <c r="BC28" i="10"/>
  <c r="BC44" i="10"/>
  <c r="BC60" i="10"/>
  <c r="BC76" i="10"/>
  <c r="BC124" i="10"/>
  <c r="BC140" i="10"/>
  <c r="AX49" i="9"/>
  <c r="AX53" i="9"/>
  <c r="AX61" i="9"/>
  <c r="AX69" i="9"/>
  <c r="AX77" i="9"/>
  <c r="AX81" i="9"/>
  <c r="AX89" i="9"/>
  <c r="AX93" i="9"/>
  <c r="AX97" i="9"/>
  <c r="AX113" i="9"/>
  <c r="AX117" i="9"/>
  <c r="AX125" i="9"/>
  <c r="AX129" i="9"/>
  <c r="AX133" i="9"/>
  <c r="AX137" i="9"/>
  <c r="AX141" i="9"/>
  <c r="AX18" i="9"/>
  <c r="AX34" i="9"/>
  <c r="AX45" i="9"/>
  <c r="AX57" i="9"/>
  <c r="AX65" i="9"/>
  <c r="AX73" i="9"/>
  <c r="AX85" i="9"/>
  <c r="AX101" i="9"/>
  <c r="AX105" i="9"/>
  <c r="AX109" i="9"/>
  <c r="AX121" i="9"/>
  <c r="AX14" i="9"/>
  <c r="AX30" i="9"/>
  <c r="AW21" i="8"/>
  <c r="AW29" i="8"/>
  <c r="AW33" i="8"/>
  <c r="AW37" i="8"/>
  <c r="AW41" i="8"/>
  <c r="AW45" i="8"/>
  <c r="AW49" i="8"/>
  <c r="AW53" i="8"/>
  <c r="AW57" i="8"/>
  <c r="AW61" i="8"/>
  <c r="AW77" i="8"/>
  <c r="AW85" i="8"/>
  <c r="AW89" i="8"/>
  <c r="AW93" i="8"/>
  <c r="AW101" i="8"/>
  <c r="AW105" i="8"/>
  <c r="AW109" i="8"/>
  <c r="AW117" i="8"/>
  <c r="AW121" i="8"/>
  <c r="AW129" i="8"/>
  <c r="AW133" i="8"/>
  <c r="AW137" i="8"/>
  <c r="AW141" i="8"/>
  <c r="AW6" i="8"/>
  <c r="AW17" i="8"/>
  <c r="AW25" i="8"/>
  <c r="AW65" i="8"/>
  <c r="AW69" i="8"/>
  <c r="AW73" i="8"/>
  <c r="AW81" i="8"/>
  <c r="AW97" i="8"/>
  <c r="AW113" i="8"/>
  <c r="AW125" i="8"/>
  <c r="AW25" i="7"/>
  <c r="AW29" i="7"/>
  <c r="AW41" i="7"/>
  <c r="AW45" i="7"/>
  <c r="AW48" i="7"/>
  <c r="AW56" i="7"/>
  <c r="AW60" i="7"/>
  <c r="AW64" i="7"/>
  <c r="AW68" i="7"/>
  <c r="AW72" i="7"/>
  <c r="AW76" i="7"/>
  <c r="AW80" i="7"/>
  <c r="AW84" i="7"/>
  <c r="AW88" i="7"/>
  <c r="AW92" i="7"/>
  <c r="AW96" i="7"/>
  <c r="AW100" i="7"/>
  <c r="AW108" i="7"/>
  <c r="AW112" i="7"/>
  <c r="AW120" i="7"/>
  <c r="AW124" i="7"/>
  <c r="AW128" i="7"/>
  <c r="AW132" i="7"/>
  <c r="AW136" i="7"/>
  <c r="AW140" i="7"/>
  <c r="AW144" i="7"/>
  <c r="AW18" i="7"/>
  <c r="AW6" i="7"/>
  <c r="AW21" i="7"/>
  <c r="AW33" i="7"/>
  <c r="AW37" i="7"/>
  <c r="AW52" i="7"/>
  <c r="AW104" i="7"/>
  <c r="AW116" i="7"/>
  <c r="AY18" i="6"/>
  <c r="AY34" i="6"/>
  <c r="AY49" i="6"/>
  <c r="AY65" i="6"/>
  <c r="AY81" i="6"/>
  <c r="AY88" i="6"/>
  <c r="AY92" i="6"/>
  <c r="AY96" i="6"/>
  <c r="AY100" i="6"/>
  <c r="AY104" i="6"/>
  <c r="AY108" i="6"/>
  <c r="AY112" i="6"/>
  <c r="AY116" i="6"/>
  <c r="AY120" i="6"/>
  <c r="AY124" i="6"/>
  <c r="AY128" i="6"/>
  <c r="AY132" i="6"/>
  <c r="AY136" i="6"/>
  <c r="AY140" i="6"/>
  <c r="AY144" i="6"/>
  <c r="AY6" i="6"/>
  <c r="AY22" i="6"/>
  <c r="AY38" i="6"/>
  <c r="AY53" i="6"/>
  <c r="AY69" i="6"/>
  <c r="AY85" i="6"/>
  <c r="AP53" i="5"/>
  <c r="AP61" i="5"/>
  <c r="AP69" i="5"/>
  <c r="AP77" i="5"/>
  <c r="AP85" i="5"/>
  <c r="AP97" i="5"/>
  <c r="AP105" i="5"/>
  <c r="AP113" i="5"/>
  <c r="AP117" i="5"/>
  <c r="AP121" i="5"/>
  <c r="AP133" i="5"/>
  <c r="AP137" i="5"/>
  <c r="AP141" i="5"/>
  <c r="AP27" i="5"/>
  <c r="AP43" i="5"/>
  <c r="AP15" i="5"/>
  <c r="AP31" i="5"/>
  <c r="AP57" i="5"/>
  <c r="AP65" i="5"/>
  <c r="AP73" i="5"/>
  <c r="AP81" i="5"/>
  <c r="AP89" i="5"/>
  <c r="AP93" i="5"/>
  <c r="AP101" i="5"/>
  <c r="AP109" i="5"/>
  <c r="AP125" i="5"/>
  <c r="AP129" i="5"/>
  <c r="AP11" i="5"/>
  <c r="AN49" i="4"/>
  <c r="AN53" i="4"/>
  <c r="AN57" i="4"/>
  <c r="AN61" i="4"/>
  <c r="AN69" i="4"/>
  <c r="AN77" i="4"/>
  <c r="AN85" i="4"/>
  <c r="AN89" i="4"/>
  <c r="AN93" i="4"/>
  <c r="AN101" i="4"/>
  <c r="AN113" i="4"/>
  <c r="AN117" i="4"/>
  <c r="AN121" i="4"/>
  <c r="AN125" i="4"/>
  <c r="AN133" i="4"/>
  <c r="AN137" i="4"/>
  <c r="AN141" i="4"/>
  <c r="AN7" i="4"/>
  <c r="AN23" i="4"/>
  <c r="AN11" i="4"/>
  <c r="AN27" i="4"/>
  <c r="AN34" i="4"/>
  <c r="AN38" i="4"/>
  <c r="AN42" i="4"/>
  <c r="AN46" i="4"/>
  <c r="AN65" i="4"/>
  <c r="AN73" i="4"/>
  <c r="AN81" i="4"/>
  <c r="AN97" i="4"/>
  <c r="AN105" i="4"/>
  <c r="AN109" i="4"/>
  <c r="AN129" i="4"/>
  <c r="AN42" i="3"/>
  <c r="AN50" i="3"/>
  <c r="AN58" i="3"/>
  <c r="AN74" i="3"/>
  <c r="AN113" i="3"/>
  <c r="AN129" i="3"/>
  <c r="AN85" i="3"/>
  <c r="AN101" i="3"/>
  <c r="AN117" i="3"/>
  <c r="AN133" i="3"/>
  <c r="AN10" i="3"/>
  <c r="AN18" i="3"/>
  <c r="AN26" i="3"/>
  <c r="AN34" i="3"/>
  <c r="AN66" i="3"/>
  <c r="AN82" i="3"/>
  <c r="AN97" i="3"/>
  <c r="AN130" i="2"/>
  <c r="AN134" i="2"/>
  <c r="AN138" i="2"/>
  <c r="AN142" i="2"/>
  <c r="CW145" i="11" l="1"/>
</calcChain>
</file>

<file path=xl/comments1.xml><?xml version="1.0" encoding="utf-8"?>
<comments xmlns="http://schemas.openxmlformats.org/spreadsheetml/2006/main">
  <authors>
    <author>Scheinert, Jan</author>
  </authors>
  <commentList>
    <comment ref="E15" authorId="0">
      <text>
        <r>
          <rPr>
            <b/>
            <sz val="9"/>
            <color indexed="81"/>
            <rFont val="Tahoma"/>
            <charset val="1"/>
          </rPr>
          <t>Scheinert, Jan:</t>
        </r>
        <r>
          <rPr>
            <sz val="9"/>
            <color indexed="81"/>
            <rFont val="Tahoma"/>
            <charset val="1"/>
          </rPr>
          <t xml:space="preserve">
Gewerbesteuerumlage bereits verrechnet</t>
        </r>
      </text>
    </comment>
    <comment ref="E19" authorId="0">
      <text>
        <r>
          <rPr>
            <b/>
            <sz val="9"/>
            <color indexed="81"/>
            <rFont val="Tahoma"/>
            <family val="2"/>
          </rPr>
          <t>Scheinert, Jan:</t>
        </r>
        <r>
          <rPr>
            <sz val="9"/>
            <color indexed="81"/>
            <rFont val="Tahoma"/>
            <family val="2"/>
          </rPr>
          <t xml:space="preserve">
Wert vom + 2 Jahre (in 2015 aus der Steuerkraft 2017)</t>
        </r>
      </text>
    </comment>
    <comment ref="E20" authorId="0">
      <text>
        <r>
          <rPr>
            <b/>
            <sz val="9"/>
            <color indexed="81"/>
            <rFont val="Tahoma"/>
            <family val="2"/>
          </rPr>
          <t>Scheinert, Jan:</t>
        </r>
        <r>
          <rPr>
            <sz val="9"/>
            <color indexed="81"/>
            <rFont val="Tahoma"/>
            <family val="2"/>
          </rPr>
          <t xml:space="preserve">
Wert direkt aus den FAG Werten (2015 für 2015...)</t>
        </r>
      </text>
    </comment>
  </commentList>
</comments>
</file>

<file path=xl/comments2.xml><?xml version="1.0" encoding="utf-8"?>
<comments xmlns="http://schemas.openxmlformats.org/spreadsheetml/2006/main">
  <authors>
    <author>Scheinert, Jan</author>
  </authors>
  <commentList>
    <comment ref="J10" authorId="0">
      <text>
        <r>
          <rPr>
            <b/>
            <sz val="9"/>
            <color indexed="81"/>
            <rFont val="Tahoma"/>
            <family val="2"/>
          </rPr>
          <t>Scheinert, Jan:</t>
        </r>
        <r>
          <rPr>
            <sz val="9"/>
            <color indexed="81"/>
            <rFont val="Tahoma"/>
            <family val="2"/>
          </rPr>
          <t xml:space="preserve">
2017 zu 2018</t>
        </r>
      </text>
    </comment>
  </commentList>
</comments>
</file>

<file path=xl/comments3.xml><?xml version="1.0" encoding="utf-8"?>
<comments xmlns="http://schemas.openxmlformats.org/spreadsheetml/2006/main">
  <authors>
    <author>Scheinert, Jan</author>
  </authors>
  <commentList>
    <comment ref="B25" authorId="0">
      <text>
        <r>
          <rPr>
            <b/>
            <sz val="9"/>
            <color indexed="81"/>
            <rFont val="Tahoma"/>
            <family val="2"/>
          </rPr>
          <t>Scheinert, Jan:</t>
        </r>
        <r>
          <rPr>
            <sz val="9"/>
            <color indexed="81"/>
            <rFont val="Tahoma"/>
            <family val="2"/>
          </rPr>
          <t xml:space="preserve">
§ 23
Kreisumlage
(1) Soweit die sonstigen Erträge und Einzahlungen eines Landkreises seinen Bedarf nicht decken, ist eine Umlage von den kreisangehörigen Gemeinden zu erheben (Kreisumlage).
(2) Die Kreisumlage wird für jedes Haushaltsjahr in einem Vomhundertsatz der Umlagegrundlagen (Umlagesatz) bemessen. Der Umlagesatz ist in der Haushaltssatzung festzusetzen. Umlagegrundlagen sind
1. die Steuerkraftmesszahlen nach § 12 Absatz 4,
2. die Schlüsselzuweisungen des Vorjahres,
3. abzüglich der Finanzausgleichsumlage gemäß § 8 des laufenden Jahres.
(3) Bei der Berechnung der Kreisumlage für die großen kreisangehörigen Städte werden die Steuerkraftzahlen nach § 12 Absatz 4 Satz 2 Nummer 1 bis 6 auf 86 Prozent gesenkt. Die Regelung nach Satz 1 wird im Abstand von zwei Jahren dahingehend überprüft, ob aufgrund von Veränderungen der Grunddaten zur Berechnung der Steuerkraftzahlen im Vergleich der großen kreisangehörigen Städte und kreisangehörigen Gemeinden Anpassungen erforderlich sind.
(4) Die Kreisumlage ist zwischen großen kreisangehörigen Städten und sonstigen kreisangehörigen Gemeinden zu differenzieren, wenn große kreisangehörige Städte in ihrem Gebiet Aufgaben anstelle des Landkreises wahrnehmen und anderweitig kein ausreichender finanzieller Ausgleich stattfindet. Das Innenministerium kann das Nähere zur Ermittlung und Festsetzung der Kreisumlage durch Rechtsverordnung regeln.
(5) Die Kreisumlage ist anteilig zu zahlen, wenn Teilbeträge der Gemeindeschlüsselzuweisungen und der Gemeindeanteile an der Einkommensteuer und der Umsatzsteuer den Gemeinden zufließen. Ergibt sich nach Absatz 2 eine negative Umlagegrundlage, hat die kreisangehörige Gemeinde gegenüber dem Landkreis einen Zahlungsanspruch. Der Landkreis kann für rückständige Beträge Verzugszinsen in Höhe von 3 Prozentpunkten über dem jeweiligen Basiszinssatz fordern. Das Innenministerium kann das Nähere zur Ermittlung und Festsetzung der Kreisumlage durch Rechtsverordnung regeln.
Siehe auch
§ 12
Schlüsselzuweisungen an kreisangehörige Gemeinden und kreisfreie Städte
(1) Gemeinden erhalten Schlüsselzuweisungen, die nach der Steuerkraft berechnet werden und die die unterschiedliche Finanzkraft ausgleichen sollen. Die Berechnung der Schlüsselzuweisungen für die kreisfreien und die großen kreisangehörigen Städte erfolgt getrennt von der Berechnung der Schlüsselzuweisungen für die anderen kreisangehörigen Gemeinden.
(2) Von der Zuweisung nach § 11 Absatz 2 Satz 1 Nummer 2 entfallen auf Gemeindeaufgaben 67,939 Prozent und 32,061 Prozent auf Kreisaufgaben. Der auf die Kreisaufgaben entfallene Anteil der Zuweisung wird den kreisfreien Städten im Verhältnis ihrer Einwohnerzahlen gewährt. Im Übrigen erfolgt die Verteilung der Zuweisung nach Absatz 3.
(3) Die Höhe der Schlüsselzuweisungen für Gemeindeaufgaben bemisst sich für jede Gemeinde nach ihrer Steuerkraft (Steuerkraftmesszahl) und ihrem auf die Einwohner errechneten Finanzbedarf (Ausgangsmesszahl) im Verhältnis zu den übrigen Gemeinden der jeweiligen auf der Grundlage von Absatz 1 Satz 2 zu betrachtenden Vergleichsgruppe.
(4) Die Steuerkraftmesszahl einer Gemeinde wird durch Addition der Steuerkraftzahlen der Grundsteuer (A und B), der Gewerbesteuer, des Gemeindeanteils an der Einkommensteuer, des Gemeindeanteils an der Umsatzsteuer, des Bundesausgleiches für Grundsteuermindereinnahmen sowie des kommunalen Anteils am Familienleistungsausgleich ermittelt. Für kreisfreie sowie große kreisangehörige Städte und kreisangehörige Gemeinden werden jeweils gesondert angesetzt
1. als Steuerkraftzahl der Grundsteuer von Betrieben der Land- und Forstwirtschaft (Grundsteuer A) und auf Grundstücke (Grundsteuer B) die nach Absatz 5 zu ermittelnden Messbeträge vervielfältigt mit dem gewogenen landesdurchschnittlichen Hebesatz des vorvergangenen Haushaltsjahres,
2. als Steuerkraftzahl der Gewerbesteuer die nach Absatz 5 zu ermittelnden Messbeträge, vervielfältigt mit dem gewogenen landesdurchschnittlichen Hebesatz des vorvergangenen
Haushaltsjahres abzüglich der Istausgaben an Gewerbesteuerumlage des Vorvorjahres,
3. das Istaufkommen des Gemeindeanteils an der Einkommensteuer des Vorvorjahres,
4. das Istaufkommen des Gemeindeanteils an der Umsatzsteuer des Vorvorjahres,
5. das Istaufkommen der Ausgleichszuweisung nach § 7 Absatz 4 Satz 2 des Vorvorjahres
und
6. das Istaufkommen der Ausgleichszahlungen für Grundsteuermindereinnahmen des Vorvorjahres nach Artikel 106 Absatz 8 des Grundgesetzes. Das Innenministerium kann im Benehmen mit dem Finanzministerium durch Rechtsverordnung vom gewogenen landesdurchschnittlichen Hebesatz des Vorvorjahres abweichende Hebesätze zur Berechnung der Steuerkraft festsetzen.
(5) Die Messbeträge der Grund- und Gewerbesteuer werden durch Teilung des Istaufkommens des vorvergangenen Haushaltsjahres durch den örtlichen Hebesatz des vorvergangenen Haushaltsjahres errechnet. Die Steuerkraftzahlen der Realsteuern (Grundsteuer A und B sowie Gewerbesteuer) werden auf Grundlage der nach § 3 Absatz 2 Nummer 2 des Finanz- und Personalstatistikgesetzes in der Fassung der Bekanntmachung vom 22. Februar 2006 (BGBl. I S. 438), das durch Artikel 15 Absatz 79 des Gesetzes vom 5. Februar 2009 (BGBl. I S. 160) geändert worden ist, zu erfolgenden Meldungen der Gemeinden ermittelt.
(6) Soweit die Steuerkraftzahl einer Realsteuer negativ ist, wird der örtliche Hebesatz des Jahres mit dem zuletzt positiven Steueraufkommen der jeweiligen Steuerart zu Grunde gelegt. Bei einem örtlichen Hebesatz von „Null“ werden der landesdurchschnittliche gewogene Hebesatz aller kreisangehörigen Gemeinden sowie der landesdurchschnittliche gewogene Messbetrag pro Einwohner aller kreisangehörigen Gemeinden in Ansatz gebracht.
(7) Werden nach einem öffentlich-rechtlichen Vertrag zwischen Gemeinden eines Landkreises Regelungen über die Aufteilung von Grundsteueraufkommen oder Gewerbesteueraufkommen getroffen, so können diese bei der Ermittlung der Steuerkraftmesszahl für das betreffende Jahr berücksichtigt werden, wenn der öffentlich-rechtliche Vertrag mindestens für die Dauer von fünf Jahren geschlossen sowie eine Auseinandersetzungsregelung für Fälle der Steuerrückzahlung getroffen worden ist und die Gemeinden für das zu teilende Steueraufkommen Hebesätze in gleicher Höhe festgesetzt haben. Das Nähere regelt das Innenministerium durch Verwaltungsvorschrift.
(8) Soweit sich bei Gebietsänderungen (Gemeindezusammenschlüsse und Eingemeindungen) die Realsteuerhebesätze der bisherigen Gemeinden unterscheiden, ist der Berechnung der Steuerkraftzahlen der gewogene durchschnittliche Hebesatz der zusammengeschlossenen Gemeinde zu Grunde zu legen. Gleiches gilt, wenn nach Gebietsänderungen für einen Übergangszeitraum unterschiedliche Hebesätze in einem Gemeindegebiet angewandt werden.
(9) Die Ausgangsmesszahl einer Gemeinde wird durch Vervielfältigung ihrer Einwohnerzahl mit den nach Satz 2 ermittelten Grundbeträgen berechnet. Die Grundbeträge sind durch rechnerische Näherung bestimmte Werte, die so festgesetzt werden, dass die für Schlüsselzuweisungen für die kreisangehörigen Gemeinden mit Ausnahme der großen kreisangehörigen Städte (§ 11 Absatz 2 Satz 1 Nummer 1) oder für die kreisfreien und großen kreisangehörigen Städte (§ 11 Absatz 2 Satz 1 Nummer 2) zur Verfügung stehenden Schlüsselmassen jeweils aufgebraucht werden. Bei der Berechnung der Grundbeträge bleiben die Abzugsbeträge nach § 11 Absatz 2 Satz 2 unberücksichtigt.
(10) Die Höhe der Schlüsselzuweisungen wird durch Vergleich der Ausgangsmesszahl mit der Steuerkraftmesszahl berechnet. Ist die Ausgangsmesszahl höher als die Steuerkraftmesszahl, erhält die Gemeinde jeweils 60 Prozent des Unterschiedsbetrages.
</t>
        </r>
      </text>
    </comment>
    <comment ref="B71" authorId="0">
      <text>
        <r>
          <rPr>
            <b/>
            <sz val="9"/>
            <color indexed="81"/>
            <rFont val="Tahoma"/>
            <family val="2"/>
          </rPr>
          <t>Scheinert, Jan:</t>
        </r>
        <r>
          <rPr>
            <sz val="9"/>
            <color indexed="81"/>
            <rFont val="Tahoma"/>
            <family val="2"/>
          </rPr>
          <t xml:space="preserve">
§ 13
Schlüsselzuweisungen an Landkreise
(1) Landkreise erhalten Schlüsselzuweisungen, die die unterschiedliche Finanzkraft ausgleichen sollen. Sie werden nach der Umlagekraft der Landkreise berechnet.
(2) Die Höhe der Schlüsselzuweisungen an die Landkreise bemisst sich für jeden Landkreis im Verhältnis zu den anderen Landkreisen nach seiner Umlagekraft (Umlagekraftmesszahl) und seinem auf die Einwohner und die Gebietsfläche des Landkreises errechneten Finanzbedarf(Ausgangsmesszahl).
(3) Die Umlagekraftmesszahlen der Landkreise werden auf Grundlage des gewogenen landesdurchschnittlichen Kreisumlagesatzes des Vorvorjahres aus den Umlagegrundlagen nach § 23 Absatz 2 Satz 3 Nummer 1 und 2 ermittelt.
(4) Die Ausgangsmesszahl eines Landkreises wird durch die Vervielfachung der Einwohnerzahl des Landkreises nach Satz 2 mit dem nach Satz 3 zu ermittelnden Grundbetrag berechnet. Die für die Landkreise zu Grunde zu legende Einwohnerzahl ergibt sich aus der Addition von 73 Prozent der Einwohnerzahl mit 27 Prozent der in Einwohnerzahlen je Landkreis umgerechneten Gebietsflächenanteile als Produkt der Gebietsfläche und der durchschnittlichen Einwohnerzahl je Quadratkilometer der Landkreise. Der Grundbetrag ist ein durch rechnerische Näherung bestimmter Wert, der so festgesetzt wird, dass die zur Verfügung stehende Schlüsselmasse (§ 11 Absatz 2 Nummer 3) aufgebraucht wird.
(5) Die Höhe der Schlüsselzuweisungen eines Landkreises wird durch Vergleich der Ausgangsmesszahl und der Umlagekraftmesszahl ermittelt. Ist die Ausgangsmesszahl höher als die Umlagekraftmesszahl, erhält der Landkreis 60 Prozent des Unterschiedsbetrages als Schlüsselzuweisungen.
</t>
        </r>
      </text>
    </comment>
    <comment ref="B94" authorId="0">
      <text>
        <r>
          <rPr>
            <b/>
            <sz val="9"/>
            <color indexed="81"/>
            <rFont val="Tahoma"/>
            <family val="2"/>
          </rPr>
          <t>Scheinert, Jan:</t>
        </r>
        <r>
          <rPr>
            <sz val="9"/>
            <color indexed="81"/>
            <rFont val="Tahoma"/>
            <family val="2"/>
          </rPr>
          <t xml:space="preserve">
§ 15
Verteilung des Ausgleichs für übertragene Aufgaben
(1) Von den nach § 10 Absatz 1 Nummer 1 Buchstabe a bereitgestellten Mitteln werden 41 100 000 Euro den Ämtern und amtsfreien Gemeinden ohne große kreisangehörige Städte im Verhältnis ihrer Einwohnerzahlen gewährt.
(2) Von den nach § 10 Absatz 1 Nummer 1 Buchstabe a bereitgestellten Mitteln werden 105 200 000 Euro den Landkreisen gewährt. Hiervon erhält jeder Landkreis 1 500 000 Euro als Grundbetrag, die verbleibenden Mittel werden entsprechend § 13 Absatz 4 Satz 2 verteilt.
(3) Von den nach § 10 Absatz 1 Nummer 1 Buchstabe a bereitgestellten Mitteln werden 36 800 000 Euro den kreisfreien Städten im Verhältnis ihrer Einwohnerzahlen gewährt. Die großen kreisangehörigen Städte erhalten für die Wahrnehmung der übertragenen Aufgaben Mittel in Höhe von 16 600 000 Euro, die im Verhältnis ihrer Einwohnerzahlen gewährt werden.
(4) Von den nach § 10 Absatz 1 Nummer 1 Buchstabe a bereitgestellten Mitteln werden 25 400 000 Euro den Trägern von Katasterämtern zum Ausgleich der damit verbundenen Belastungen gewährt. Die Zuweisungen werden durch das Innenministerium zu gleichen Teilen unter Berücksichtigung der Einwohnerzahl, der Gesamtfläche und der Anzahl der Flurstücke des Katasterbezirkes jährlich festgesetzt.
(5) Im Abstand von mindestens vier Jahren ist zu überprüfen, ob aufgrund von Veränderungen im Aufgabenbestand eine Anpassung des Ausgleichs für übertragene Aufgaben und seiner Verteilung notwendig ist. Die Prüfung findet im Beirat nach § 30 auf Basis eines vom Innenministerium zu erstellenden Prüfungsberichts statt.
</t>
        </r>
      </text>
    </comment>
    <comment ref="B118" authorId="0">
      <text>
        <r>
          <rPr>
            <b/>
            <sz val="9"/>
            <color indexed="81"/>
            <rFont val="Tahoma"/>
            <family val="2"/>
          </rPr>
          <t>Scheinert, Jan:</t>
        </r>
        <r>
          <rPr>
            <sz val="9"/>
            <color indexed="81"/>
            <rFont val="Tahoma"/>
            <family val="2"/>
          </rPr>
          <t xml:space="preserve">
§ 17
Zuweisungen für die Träger der Schülerbeförderung in den Landkreisen
Die Träger der Schülerbeförderung in den Landkreisen erhalten zum Ausgleich der damit verbundenen Belastungen Zuweisungen in Höhe der nach § 10 Absatz 1 Nummer 1 Buchstabe c bereitgestellten Mittel. Die bereitgestellten Mittel werden nach dem Anteil der für das vorangegangene Haushaltsjahr nachgewiesenen Auszahlungen für Fahrtkosten abzüglich der Zuweisungen, die das Land auf der Grundlage von § 113 Absatz 5 Schulgesetz des Landes Mecklenburg-Vorpommern zum Ausgleich der Mehrkosten gewährt, verteilt.
</t>
        </r>
      </text>
    </comment>
    <comment ref="B142" authorId="0">
      <text>
        <r>
          <rPr>
            <b/>
            <sz val="9"/>
            <color indexed="81"/>
            <rFont val="Tahoma"/>
            <family val="2"/>
          </rPr>
          <t>Scheinert, Jan:</t>
        </r>
        <r>
          <rPr>
            <sz val="9"/>
            <color indexed="81"/>
            <rFont val="Tahoma"/>
            <family val="2"/>
          </rPr>
          <t xml:space="preserve">
§ 18
Zuweisungen für die Träger des öffentlichen Personennahverkehrs
(1) Die Träger des öffentlichen Personennahverkehrs erhalten zum Ausgleich der damit verbundenen besonderen Belastungen Zuweisungen in Höhe der nach § 10 Absatz 1 Nummer 1 Buchstabe d bereitgestellten Mittel.
(2) Die nach § 10 Absatz 1 Nummer 1 Buchstabe d bereitgestellten Mittel werden zu gleichen Teilen verteilt auf der Grundlage
1. der Einwohnerzahl der Träger und
2. der genehmigten und unter Berücksichtigung der nach den durchschnittlichen Kosten der jeweils eingesetzten Verkehrsmittel gewichteten Fahrplankilometer gewährt. Die Festsetzung erfolgt durch das Innenministerium im Einvernehmen mit dem fachlich zuständigen Ministerium.
</t>
        </r>
      </text>
    </comment>
  </commentList>
</comments>
</file>

<file path=xl/comments4.xml><?xml version="1.0" encoding="utf-8"?>
<comments xmlns="http://schemas.openxmlformats.org/spreadsheetml/2006/main">
  <authors>
    <author>Schulz, Paul</author>
  </authors>
  <commentList>
    <comment ref="AH5" authorId="0">
      <text>
        <r>
          <rPr>
            <b/>
            <sz val="9"/>
            <color indexed="81"/>
            <rFont val="Tahoma"/>
            <family val="2"/>
          </rPr>
          <t>Schulz, Paul:</t>
        </r>
        <r>
          <rPr>
            <sz val="9"/>
            <color indexed="81"/>
            <rFont val="Tahoma"/>
            <family val="2"/>
          </rPr>
          <t xml:space="preserve">
ich bin mir nicht sicher was ihr haben wollt</t>
        </r>
      </text>
    </comment>
  </commentList>
</comments>
</file>

<file path=xl/sharedStrings.xml><?xml version="1.0" encoding="utf-8"?>
<sst xmlns="http://schemas.openxmlformats.org/spreadsheetml/2006/main" count="13204" uniqueCount="858">
  <si>
    <t>Rücklagen                          (Allg. Rücklage) vorhanden?             ja =1/nein = 0</t>
  </si>
  <si>
    <t>Hebesatz Grundsteuer A unterhalb des gewogenen Durchschnitts-hebesatzes der kreisangehörigen Gemeinden des Vorvorjahres    (239 %)                  ja =1/nein =0</t>
  </si>
  <si>
    <t>Hebesatz Grundsteuer B unterhalb des gewogenen Durchschnitts-hebesatzes der kreisangehörigen Gemeinden des Vorvorjahres    (318 %)                  ja =1/nein =0</t>
  </si>
  <si>
    <t>Hebesatz Gewerbesteuer unterhalb des gewogenen Durchschnitts-hebesatzes der kreisangehörigen Gemeinden des Vorvorjahres   (269 %)                  ja =1/nein =0</t>
  </si>
  <si>
    <t>Festsetzung aller drei Hebesätze unterhalb der gewogenen Durchschnitts-hebesätze?                    ja =1/nein = 0</t>
  </si>
  <si>
    <t>örtliche Verbrauchs - und Aufwandssteuer 2007</t>
  </si>
  <si>
    <t>Steuerkraftmesszahl 2005</t>
  </si>
  <si>
    <t>Steuer Ist-Aufkommen 2007</t>
  </si>
  <si>
    <t>Differenz IST-Steuern/ Steuerkraftmess-zahl</t>
  </si>
  <si>
    <t>Schlüsselzu-weisungen gesamt 2007</t>
  </si>
  <si>
    <t>Summe Steuern und Schlüssel-zuweisungen</t>
  </si>
  <si>
    <t>Kreisumlage</t>
  </si>
  <si>
    <t>Differenz Steuern, Schlüsselzu-weisungen und Kreisumlage</t>
  </si>
  <si>
    <t>Anteil Kreisumlage an Ist-Steuer-einnahmen</t>
  </si>
  <si>
    <t>Anteil Kreisumlage an Ist-Steuer-einnahmen und Schlüssel-zuweisungen</t>
  </si>
  <si>
    <t>Amtsumlage 2007</t>
  </si>
  <si>
    <t>Gemeinde-nummer</t>
  </si>
  <si>
    <t>Amt</t>
  </si>
  <si>
    <t>Gemeinde</t>
  </si>
  <si>
    <t>Einwohner am 31.12.2006</t>
  </si>
  <si>
    <t>Ergebnis Verwaltungshaushalt vor Zuführung zum Vermögenshaushalt in €</t>
  </si>
  <si>
    <t>Zuführung zum Vermögens-haushalt in €</t>
  </si>
  <si>
    <t>Ist- Überschuss/ Fehlbetrag laut kassenmäßigem Abschluss</t>
  </si>
  <si>
    <t>Höhe der Rücklagen in €</t>
  </si>
  <si>
    <t>Kassenkredite vorhanden per 31.12.2007?          ja =1/nein = 0</t>
  </si>
  <si>
    <t xml:space="preserve"> Kassenkredite per 31.12.2007 (Gesamt in €)</t>
  </si>
  <si>
    <t xml:space="preserve">Guthaben auf Konten gesamt vorhanden per 31.12.2007?           ja =1/ nein = 0 </t>
  </si>
  <si>
    <t>Guthaben auf Konten gesamt per 31.12.2007  in €</t>
  </si>
  <si>
    <t>Hebesatz Grundsteuer A</t>
  </si>
  <si>
    <t>Hebesatz Grundsteuer B</t>
  </si>
  <si>
    <t>Hebesatz Gewerbe-steuer</t>
  </si>
  <si>
    <t xml:space="preserve"> Investitionskredite per 31.12.2007 (Gesamt in €)</t>
  </si>
  <si>
    <t>investive Verschuldung        in €/ EW</t>
  </si>
  <si>
    <t>Haushalts-sicherungskonzept vorhanden?         ja/nein</t>
  </si>
  <si>
    <t>Wurde eine Konsolidierungs-vereinbarung abgeschlossen? ja/nein</t>
  </si>
  <si>
    <t>Wurde eine Fehl-betragszuweisung beantragt?            ja / nein</t>
  </si>
  <si>
    <t>Hundesteuer</t>
  </si>
  <si>
    <t>Vergnügungssteuer</t>
  </si>
  <si>
    <t>Zweitwohnsitzsteuer</t>
  </si>
  <si>
    <t>Plan</t>
  </si>
  <si>
    <t>AO</t>
  </si>
  <si>
    <t>Greifswald, Hansestadt</t>
  </si>
  <si>
    <t>Anklam, Stadt</t>
  </si>
  <si>
    <t>nein</t>
  </si>
  <si>
    <t>Heringsdorf</t>
  </si>
  <si>
    <t>Pasewalk, Stadt</t>
  </si>
  <si>
    <t>Strasburg (Uckermark)</t>
  </si>
  <si>
    <t>Ueckermünde, Stadt</t>
  </si>
  <si>
    <t>Buggenhagen</t>
  </si>
  <si>
    <t>Krummin</t>
  </si>
  <si>
    <t>Lassan, Stadt</t>
  </si>
  <si>
    <t>Lütow</t>
  </si>
  <si>
    <t>Sauzin</t>
  </si>
  <si>
    <t>Wolgast, Stadt</t>
  </si>
  <si>
    <t>Zemitz</t>
  </si>
  <si>
    <t>Ahlbeck</t>
  </si>
  <si>
    <t>ja</t>
  </si>
  <si>
    <t>Altwarp</t>
  </si>
  <si>
    <t>Eggesin, Stadt</t>
  </si>
  <si>
    <t>Grambin</t>
  </si>
  <si>
    <t>Hintersee</t>
  </si>
  <si>
    <t>Leopoldshagen</t>
  </si>
  <si>
    <t>Liepgarten</t>
  </si>
  <si>
    <t>Lübs</t>
  </si>
  <si>
    <t>Luckow</t>
  </si>
  <si>
    <t>Meiersberg</t>
  </si>
  <si>
    <t>Mönkebude</t>
  </si>
  <si>
    <t>Vogelsang-Warsin</t>
  </si>
  <si>
    <t>Bargischow</t>
  </si>
  <si>
    <t>-</t>
  </si>
  <si>
    <t>Blesewitz</t>
  </si>
  <si>
    <t>Boldekow</t>
  </si>
  <si>
    <t>Bugewitz</t>
  </si>
  <si>
    <t>Butzow</t>
  </si>
  <si>
    <t>Ducherow</t>
  </si>
  <si>
    <t>Iven</t>
  </si>
  <si>
    <t>Krien</t>
  </si>
  <si>
    <t>Krusenfelde</t>
  </si>
  <si>
    <t>Medow</t>
  </si>
  <si>
    <t>Neu Kosenow</t>
  </si>
  <si>
    <t>Neuenkirchen</t>
  </si>
  <si>
    <t>Postlow</t>
  </si>
  <si>
    <t>Rossin</t>
  </si>
  <si>
    <t>Sarnow</t>
  </si>
  <si>
    <t>Spantekow</t>
  </si>
  <si>
    <t>Stolpe an der Peene</t>
  </si>
  <si>
    <t>Neetzow-Liepen</t>
  </si>
  <si>
    <t>Alt Tellin</t>
  </si>
  <si>
    <t>Bentzin</t>
  </si>
  <si>
    <t>Daberkow</t>
  </si>
  <si>
    <t>Jarmen, Stadt</t>
  </si>
  <si>
    <t>Kruckow</t>
  </si>
  <si>
    <t>Tutow</t>
  </si>
  <si>
    <t>Völschow</t>
  </si>
  <si>
    <t>Behrenhoff</t>
  </si>
  <si>
    <t>Dargelin</t>
  </si>
  <si>
    <t>Dersekow</t>
  </si>
  <si>
    <t>Diedrichshagen</t>
  </si>
  <si>
    <t>Hinrichshagen</t>
  </si>
  <si>
    <t>Levenhagen</t>
  </si>
  <si>
    <t>Mesekenhagen</t>
  </si>
  <si>
    <t>Wackerow</t>
  </si>
  <si>
    <t>Weitenhagen</t>
  </si>
  <si>
    <t>Bergholz</t>
  </si>
  <si>
    <t>Blankensee</t>
  </si>
  <si>
    <t>Boock</t>
  </si>
  <si>
    <t>Glasow</t>
  </si>
  <si>
    <t>Grambow</t>
  </si>
  <si>
    <t>Krackow</t>
  </si>
  <si>
    <t>Löcknitz</t>
  </si>
  <si>
    <t>Nadrensee</t>
  </si>
  <si>
    <t>Penkun, Stadt</t>
  </si>
  <si>
    <t>Plöwen</t>
  </si>
  <si>
    <t>Ramin</t>
  </si>
  <si>
    <t>Rossow</t>
  </si>
  <si>
    <t>Rothenklempenow</t>
  </si>
  <si>
    <t>Brünzow</t>
  </si>
  <si>
    <t>Hanshagen</t>
  </si>
  <si>
    <t>Katzow</t>
  </si>
  <si>
    <t>Kemnitz</t>
  </si>
  <si>
    <t>Kröslin</t>
  </si>
  <si>
    <t>Loissin</t>
  </si>
  <si>
    <t>Lubmin</t>
  </si>
  <si>
    <t>Neu Boltenhagen</t>
  </si>
  <si>
    <t>Rubenow</t>
  </si>
  <si>
    <t>Wusterhusen</t>
  </si>
  <si>
    <t>Görmin</t>
  </si>
  <si>
    <t>Loitz, Stadt</t>
  </si>
  <si>
    <t>Sassen-Trantow</t>
  </si>
  <si>
    <t>Altwigshagen</t>
  </si>
  <si>
    <t>Ferdinandshof</t>
  </si>
  <si>
    <t>Hammer a. d. Uecker</t>
  </si>
  <si>
    <t>Heinrichswalde</t>
  </si>
  <si>
    <t>Rothemühl</t>
  </si>
  <si>
    <t>Torgelow, Stadt</t>
  </si>
  <si>
    <t>Wilhelmsburg</t>
  </si>
  <si>
    <t>Brietzig</t>
  </si>
  <si>
    <t>Fahrenwalde</t>
  </si>
  <si>
    <t>Groß Luckow</t>
  </si>
  <si>
    <t>Jatznick</t>
  </si>
  <si>
    <t>Koblentz</t>
  </si>
  <si>
    <t>Krugsdorf</t>
  </si>
  <si>
    <t>Nieden</t>
  </si>
  <si>
    <t>Papendorf</t>
  </si>
  <si>
    <t>Polzow</t>
  </si>
  <si>
    <t>Rollwitz</t>
  </si>
  <si>
    <t>Schönwalde</t>
  </si>
  <si>
    <t>Viereck</t>
  </si>
  <si>
    <t>Zerrenthin</t>
  </si>
  <si>
    <t>Karlshagen</t>
  </si>
  <si>
    <t>Mölschow</t>
  </si>
  <si>
    <t>Peenemünde</t>
  </si>
  <si>
    <t>Trassenheide</t>
  </si>
  <si>
    <t>Zinnowitz</t>
  </si>
  <si>
    <t>Benz</t>
  </si>
  <si>
    <t>Dargen</t>
  </si>
  <si>
    <t>Garz</t>
  </si>
  <si>
    <t>Kamminke</t>
  </si>
  <si>
    <t>Korswandt</t>
  </si>
  <si>
    <t>Koserow</t>
  </si>
  <si>
    <t>Loddin</t>
  </si>
  <si>
    <t>Mellenthin</t>
  </si>
  <si>
    <t>Pudagla</t>
  </si>
  <si>
    <t>Rankwitz</t>
  </si>
  <si>
    <t>Stolpe auf Usedom</t>
  </si>
  <si>
    <t>Ückeritz</t>
  </si>
  <si>
    <t>Usedom, Stadt</t>
  </si>
  <si>
    <t>Zempin</t>
  </si>
  <si>
    <t>Zirchow</t>
  </si>
  <si>
    <t>Bandelin</t>
  </si>
  <si>
    <t>Gribow</t>
  </si>
  <si>
    <t>Groß Kiesow</t>
  </si>
  <si>
    <t>Groß Polzin</t>
  </si>
  <si>
    <t>Gützkow, Stadt</t>
  </si>
  <si>
    <t>Karlsburg</t>
  </si>
  <si>
    <t>Klein Bünzow</t>
  </si>
  <si>
    <t>7.801.90</t>
  </si>
  <si>
    <t>Lühmannsdorf</t>
  </si>
  <si>
    <t>Murchin</t>
  </si>
  <si>
    <t>Rubkow</t>
  </si>
  <si>
    <t>Schmatzin</t>
  </si>
  <si>
    <t>Wrangelsburg</t>
  </si>
  <si>
    <t>Ziethen</t>
  </si>
  <si>
    <t>Züssow</t>
  </si>
  <si>
    <r>
      <t xml:space="preserve">Hebesatz Grundsteuer A unterhalb des gewogenen Durchschnitts-hebesatzes der kreisangehörigen Gemeinden des Vorvorjahres    </t>
    </r>
    <r>
      <rPr>
        <sz val="11"/>
        <rFont val="Arial"/>
        <family val="2"/>
      </rPr>
      <t xml:space="preserve">(241 %) </t>
    </r>
    <r>
      <rPr>
        <sz val="11"/>
        <color theme="1"/>
        <rFont val="Arial"/>
        <family val="2"/>
      </rPr>
      <t xml:space="preserve">                 ja =1/nein =0</t>
    </r>
  </si>
  <si>
    <r>
      <t xml:space="preserve">Hebesatz Grundsteuer B unterhalb des gewogenen Durchschnitts-hebesatzes der kreisangehörigen Gemeinden des Vorvorjahres    </t>
    </r>
    <r>
      <rPr>
        <sz val="11"/>
        <rFont val="Arial"/>
        <family val="2"/>
      </rPr>
      <t xml:space="preserve">(320 %) </t>
    </r>
    <r>
      <rPr>
        <sz val="11"/>
        <color theme="1"/>
        <rFont val="Arial"/>
        <family val="2"/>
      </rPr>
      <t xml:space="preserve">                 ja =1/nein =0</t>
    </r>
  </si>
  <si>
    <r>
      <t>Hebesatz Gewerbesteuer unterhalb des gewogenen Durchschnitts-hebesatzes der kreisangehörigen Gemeinden des Vorvorjahres</t>
    </r>
    <r>
      <rPr>
        <sz val="11"/>
        <rFont val="Arial"/>
        <family val="2"/>
      </rPr>
      <t xml:space="preserve">   (279 %)</t>
    </r>
    <r>
      <rPr>
        <sz val="11"/>
        <color theme="1"/>
        <rFont val="Arial"/>
        <family val="2"/>
      </rPr>
      <t xml:space="preserve">                  ja =1/nein =0</t>
    </r>
  </si>
  <si>
    <t>örtliche Verbrauchs - und Aufwandssteuer 2008</t>
  </si>
  <si>
    <t>Steuerkraftmesszahl 2006</t>
  </si>
  <si>
    <t>Steuer Ist-Aufkommen 2008</t>
  </si>
  <si>
    <t>Schlüsselzu-weisungen gesamt 2008</t>
  </si>
  <si>
    <t>Kreisumlage 2008</t>
  </si>
  <si>
    <t>Amtsumlage 2008</t>
  </si>
  <si>
    <t>Einwohner am 31.12.2007</t>
  </si>
  <si>
    <t>Kassenkredite vorhanden per 31.12.2008?          ja =1/nein = 0</t>
  </si>
  <si>
    <t>Kassenkredite per 31.12.2008 (Gesamt in €)</t>
  </si>
  <si>
    <t xml:space="preserve">Guthaben auf Konten gesamt vorhanden per 31.12.2008?           ja =1/ nein = 0 </t>
  </si>
  <si>
    <t>Guthaben auf Konten gesamt per 31.12.2008  in €</t>
  </si>
  <si>
    <t xml:space="preserve"> Investitionskredite per 31.12.2008 (Gesamt in €)</t>
  </si>
  <si>
    <t xml:space="preserve">nein </t>
  </si>
  <si>
    <r>
      <t xml:space="preserve">Hebesatz Grundsteuer A unterhalb des gewogenen Durchschnitts-hebesatzes der kreisangehörigen Gemeinden des Vorvorjahres    </t>
    </r>
    <r>
      <rPr>
        <sz val="11"/>
        <rFont val="Arial"/>
        <family val="2"/>
      </rPr>
      <t xml:space="preserve">(245 %) </t>
    </r>
    <r>
      <rPr>
        <sz val="11"/>
        <color theme="1"/>
        <rFont val="Arial"/>
        <family val="2"/>
      </rPr>
      <t xml:space="preserve">                 ja =1/nein =0</t>
    </r>
  </si>
  <si>
    <r>
      <t xml:space="preserve">Hebesatz Grundsteuer B unterhalb des gewogenen Durchschnitts-hebesatzes der kreisangehörigen Gemeinden des Vorvorjahres    </t>
    </r>
    <r>
      <rPr>
        <sz val="11"/>
        <rFont val="Arial"/>
        <family val="2"/>
      </rPr>
      <t xml:space="preserve">(322 %) </t>
    </r>
    <r>
      <rPr>
        <sz val="11"/>
        <color theme="1"/>
        <rFont val="Arial"/>
        <family val="2"/>
      </rPr>
      <t xml:space="preserve">                 ja =1/nein =0</t>
    </r>
  </si>
  <si>
    <t>örtliche Verbrauchs - und Aufwandssteuer 2009</t>
  </si>
  <si>
    <t>Steuerkraftmesszahl 2007</t>
  </si>
  <si>
    <t>Steuer Ist-Aufkommen 2009</t>
  </si>
  <si>
    <t>Schlüsselzu-weisungen gesamt 2009</t>
  </si>
  <si>
    <t>Kreisumlage 2009</t>
  </si>
  <si>
    <t>Amtsumlage 2009</t>
  </si>
  <si>
    <t>Einwohner am 31.12.2008</t>
  </si>
  <si>
    <t>Kassenkredite vorhanden per 31.12.2009?          ja =1/nein = 0</t>
  </si>
  <si>
    <t>Kassenkredite per 31.12.2009 (Gesamt in €)</t>
  </si>
  <si>
    <t xml:space="preserve">Guthaben auf Konten gesamt vorhanden per 31.12.2009?           ja =1/ nein = 0 </t>
  </si>
  <si>
    <t>Guthaben auf Konten gesamt per 31.12.2009  in €</t>
  </si>
  <si>
    <r>
      <t>Hebesatz Gewerbesteuer unterhalb des gewogenen Durchschnitts-hebesatzes der kreisangehörigen Gemeinden des Vorvorjahres</t>
    </r>
    <r>
      <rPr>
        <sz val="11"/>
        <rFont val="Arial"/>
        <family val="2"/>
      </rPr>
      <t xml:space="preserve">   (287 %)</t>
    </r>
    <r>
      <rPr>
        <sz val="11"/>
        <color theme="1"/>
        <rFont val="Arial"/>
        <family val="2"/>
      </rPr>
      <t xml:space="preserve">                  ja =1/nein =0</t>
    </r>
  </si>
  <si>
    <t xml:space="preserve"> Investitionskredite per 31.12.2009 (Gesamt in €)</t>
  </si>
  <si>
    <t>nicht vorhanden</t>
  </si>
  <si>
    <r>
      <t xml:space="preserve">Hebesatz Grundsteuer A unterhalb des gewogenen Durchschnitts-hebesatzes der kreisangehörigen Gemeinden des Vorvorjahres    </t>
    </r>
    <r>
      <rPr>
        <sz val="10"/>
        <rFont val="Arial"/>
        <family val="2"/>
      </rPr>
      <t xml:space="preserve">(247,40 %) </t>
    </r>
    <r>
      <rPr>
        <sz val="10"/>
        <color theme="1"/>
        <rFont val="Arial"/>
        <family val="2"/>
      </rPr>
      <t xml:space="preserve">                 ja =1/nein =0</t>
    </r>
  </si>
  <si>
    <r>
      <t xml:space="preserve">Hebesatz Grundsteuer B unterhalb des gewogenen Durchschnitts-hebesatzes der kreisangehörigen Gemeinden des Vorvorjahres    </t>
    </r>
    <r>
      <rPr>
        <sz val="10"/>
        <rFont val="Arial"/>
        <family val="2"/>
      </rPr>
      <t xml:space="preserve">(323,39 %) </t>
    </r>
    <r>
      <rPr>
        <sz val="10"/>
        <color theme="1"/>
        <rFont val="Arial"/>
        <family val="2"/>
      </rPr>
      <t xml:space="preserve">                 ja =1/nein =0</t>
    </r>
  </si>
  <si>
    <r>
      <t>Hebesatz Gewerbesteuer unterhalb des gewogenen Durchschnitts-hebesatzes der kreisangehörigen Gemeinden des Vorvorjahres</t>
    </r>
    <r>
      <rPr>
        <sz val="11"/>
        <rFont val="Arial"/>
        <family val="2"/>
      </rPr>
      <t xml:space="preserve">   (294,76 %)</t>
    </r>
    <r>
      <rPr>
        <sz val="11"/>
        <color theme="1"/>
        <rFont val="Arial"/>
        <family val="2"/>
      </rPr>
      <t xml:space="preserve">                  ja =1/nein =0</t>
    </r>
  </si>
  <si>
    <t>örtliche Verbrauchs - und Aufwandssteuer 2010</t>
  </si>
  <si>
    <t>Steuerkraftmesszahl 2008</t>
  </si>
  <si>
    <t>Steuer Ist-Aufkommen 2010</t>
  </si>
  <si>
    <t>Schlüsselzu-weisungen gesamt 2010</t>
  </si>
  <si>
    <t>Kreisumlage 2010</t>
  </si>
  <si>
    <t>Amtsumlage 2010</t>
  </si>
  <si>
    <t>Einwohner am 31.12.2009</t>
  </si>
  <si>
    <t>Kassenkredite vorhanden per 31.12.2010?          ja =1/nein = 0</t>
  </si>
  <si>
    <t xml:space="preserve"> Kassenkredite per 31.12.2010 (Gesamt in €)</t>
  </si>
  <si>
    <t xml:space="preserve">Guthaben auf Konten gesamt vorhanden per 31.12.2010?           ja =1/ nein = 0 </t>
  </si>
  <si>
    <t>Guthaben auf Konten gesamt per 31.12.2010  in €</t>
  </si>
  <si>
    <t xml:space="preserve"> Investitionskredite per 31.12.2010 (Gesamt in €)</t>
  </si>
  <si>
    <t xml:space="preserve">     nein</t>
  </si>
  <si>
    <r>
      <t xml:space="preserve">Hebesatz Grundsteuer A unterhalb des gewogenen Durchschnitts-hebesatzes der kreisangehörigen Gemeinden des Vorvorjahres    </t>
    </r>
    <r>
      <rPr>
        <sz val="10"/>
        <rFont val="Arial"/>
        <family val="2"/>
      </rPr>
      <t xml:space="preserve">(248,66 %) </t>
    </r>
    <r>
      <rPr>
        <sz val="10"/>
        <color theme="1"/>
        <rFont val="Arial"/>
        <family val="2"/>
      </rPr>
      <t xml:space="preserve">                 ja =1/nein =0</t>
    </r>
  </si>
  <si>
    <r>
      <t xml:space="preserve">Hebesatz Grundsteuer B unterhalb des gewogenen Durchschnitts-hebesatzes der kreisangehörigen Gemeinden des Vorvorjahres    </t>
    </r>
    <r>
      <rPr>
        <sz val="10"/>
        <rFont val="Arial"/>
        <family val="2"/>
      </rPr>
      <t xml:space="preserve">(324,03 %) </t>
    </r>
    <r>
      <rPr>
        <sz val="10"/>
        <color theme="1"/>
        <rFont val="Arial"/>
        <family val="2"/>
      </rPr>
      <t xml:space="preserve">                 ja =1/nein =0</t>
    </r>
  </si>
  <si>
    <r>
      <t>Hebesatz Gewerbesteuer unterhalb des gewogenen Durchschnitts-hebesatzes der kreisangehörigen Gemeinden des Vorvorjahres</t>
    </r>
    <r>
      <rPr>
        <sz val="11"/>
        <rFont val="Arial"/>
        <family val="2"/>
      </rPr>
      <t xml:space="preserve">   (297,58 %)</t>
    </r>
    <r>
      <rPr>
        <sz val="11"/>
        <color theme="1"/>
        <rFont val="Arial"/>
        <family val="2"/>
      </rPr>
      <t xml:space="preserve">                  ja =1/nein =0</t>
    </r>
  </si>
  <si>
    <t>örtliche Verbrauchs - und Aufwandssteuer 2011</t>
  </si>
  <si>
    <t>Steuerkraftmesszahl 2009</t>
  </si>
  <si>
    <t>Steuer Ist-Aufkommen 2011</t>
  </si>
  <si>
    <t>Schlüsselzu-weisungen gesamt 2011</t>
  </si>
  <si>
    <t>Kreisumlage 2011</t>
  </si>
  <si>
    <t>Amtsumlage 2011</t>
  </si>
  <si>
    <t>Einwohner am 31.12.2010</t>
  </si>
  <si>
    <t>Ungedeckte Fehlbeträge bereits zum Umstellungstag  auf die Doppik per 31.12.2011?            ja = 1/nein = 0</t>
  </si>
  <si>
    <t>Kassenkredite vorhanden per 31.12.2011?          ja =1/nein = 0</t>
  </si>
  <si>
    <t>Kassenkredite per 31.12.2011 (Gesamt in €)</t>
  </si>
  <si>
    <t xml:space="preserve">Guthaben auf Konten gesamt vorhanden per 31.12.2011?           ja =1/ nein = 0 </t>
  </si>
  <si>
    <t>Guthaben auf Konten gesamt per 31.12.2011  in €</t>
  </si>
  <si>
    <t xml:space="preserve"> Investitionskredite per 31.12.2011 (Gesamt in €)</t>
  </si>
  <si>
    <t>Höhe des Eigenkapitals (Eröffnungs-bilanz)</t>
  </si>
  <si>
    <t>Ja</t>
  </si>
  <si>
    <t>nrin</t>
  </si>
  <si>
    <t xml:space="preserve">ja </t>
  </si>
  <si>
    <t>Rücklagen gem.      § 47 Abs. 5 Pkt. 1.1 und 1.2 GemHVO-Doppik  vorhanden?             ja =1/nein = 0</t>
  </si>
  <si>
    <r>
      <t xml:space="preserve">Hebesatz Grundsteuer A unterhalb des gewogenen Durchschnittshebesatzes der kreisangehörigen Gemeinden des Vorvorjahres    </t>
    </r>
    <r>
      <rPr>
        <sz val="11"/>
        <rFont val="Arial"/>
        <family val="2"/>
      </rPr>
      <t xml:space="preserve">(255,79 %) </t>
    </r>
    <r>
      <rPr>
        <sz val="11"/>
        <color theme="1"/>
        <rFont val="Arial"/>
        <family val="2"/>
      </rPr>
      <t xml:space="preserve">                 ja =1/nein =0</t>
    </r>
  </si>
  <si>
    <r>
      <t xml:space="preserve">Hebesatz Grundsteuer B unterhalb des gewogenen Durchschnitts-hebesatzes der kreisangehörigen Gemeinden des Vorvorjahres    </t>
    </r>
    <r>
      <rPr>
        <sz val="11"/>
        <rFont val="Arial"/>
        <family val="2"/>
      </rPr>
      <t xml:space="preserve">(334,54 %) </t>
    </r>
    <r>
      <rPr>
        <sz val="11"/>
        <color theme="1"/>
        <rFont val="Arial"/>
        <family val="2"/>
      </rPr>
      <t xml:space="preserve">                 ja =1/nein =0</t>
    </r>
  </si>
  <si>
    <r>
      <t>Hebesatz Gewerbesteuer unterhalb des gewogenen Durchschnitts-hebesatzes der kreisangehörigen Gemeinden des Vorvorjahres</t>
    </r>
    <r>
      <rPr>
        <sz val="11"/>
        <rFont val="Arial"/>
        <family val="2"/>
      </rPr>
      <t xml:space="preserve">   (304,86 %)</t>
    </r>
    <r>
      <rPr>
        <sz val="11"/>
        <color theme="1"/>
        <rFont val="Arial"/>
        <family val="2"/>
      </rPr>
      <t xml:space="preserve">                  ja =1/nein =0</t>
    </r>
  </si>
  <si>
    <t>Muster 5a 
Saldo der ordentlichen und außerordentlichen Ein- und Auszahlungen 
(Zeile 6) per 31.12.2012</t>
  </si>
  <si>
    <t>Muster 5a 
Saldo der liquiden Mittel u. der Kredite zur Sicherg. d. Zahlungsfähigk. (Zeile 11) per 31.12.2012</t>
  </si>
  <si>
    <t>örtliche Verbrauchs - und Aufwandssteuer 2012</t>
  </si>
  <si>
    <t>Amtsumlage 2012</t>
  </si>
  <si>
    <t>Einwohner am 31.12.2011</t>
  </si>
  <si>
    <t>Plan Finanzhaushalt 2012 Zeile 26
(alter Vordruck)</t>
  </si>
  <si>
    <t>vorl. Ist Finanz-haushalt 2012 
Zeile 26 (alter Vordruck)</t>
  </si>
  <si>
    <t>jahresbezogener Ausgleich im Finanzhaushalt   ja = 1 /nein = 0</t>
  </si>
  <si>
    <t>jahresbezogener Überschuss Finanzhaushalt    in €</t>
  </si>
  <si>
    <t>jahresbezogene Unterdeckung Finanzhaushalt   in €</t>
  </si>
  <si>
    <t>Ausgleich des Finanzhaushaltes unter Anrechnung von Vorträgen aus Vorjahren möglich?             ja =1/nein = 0</t>
  </si>
  <si>
    <t>Gesamtüberschuss der Gemeinden mit augewiesenem kumulativen Ausgleich des FHH  per 31.12.2012             in €</t>
  </si>
  <si>
    <t>Kumulativ nicht ausgeglichener FHH ab welchem Haushaltsjahr?</t>
  </si>
  <si>
    <t>Liquiditätskredite vorhanden per 31.12.2012?          ja =1/nein = 0</t>
  </si>
  <si>
    <t>Verbindlichkeiten aus Liquiditäts-krediten per 31.12.2012 (Gesamt in €)</t>
  </si>
  <si>
    <t xml:space="preserve">Guthaben auf Konten gesamt vorhanden per 31.12.2012?           ja =1/ nein = 0 </t>
  </si>
  <si>
    <t>Guthaben auf Konten gesamt per 31.12.2012  in €</t>
  </si>
  <si>
    <t>Verbindlichkeiten Investitionskredite per 31.12.2012 (Gesamt in €)</t>
  </si>
  <si>
    <t>Verlustvortrag (-)
Überschuss (+)
per 31.12.2012 Ergebnishaushalt</t>
  </si>
  <si>
    <t>Verlustvortrag (-)
Überschuss (+)
per 31.12.2012  Finanzhaushalt</t>
  </si>
  <si>
    <t>Steuerkraftmesszahl 2010</t>
  </si>
  <si>
    <t>Steuer Ist-Aufkommen 2012</t>
  </si>
  <si>
    <t>Schlüsselzu-weisungen gesamt 2012</t>
  </si>
  <si>
    <t>Kreisumlage 2012</t>
  </si>
  <si>
    <t>?</t>
  </si>
  <si>
    <t>vor 2009</t>
  </si>
  <si>
    <t>nein (2011)</t>
  </si>
  <si>
    <r>
      <t xml:space="preserve">Hebesatz Grundsteuer A unterhalb des gewogenen Durchschnitts-hebesatzes der kreisangehörigen Gemeinden des Vorvorjahres    </t>
    </r>
    <r>
      <rPr>
        <sz val="11"/>
        <rFont val="Arial"/>
        <family val="2"/>
      </rPr>
      <t xml:space="preserve">(263,40 %) </t>
    </r>
    <r>
      <rPr>
        <sz val="11"/>
        <color theme="1"/>
        <rFont val="Arial"/>
        <family val="2"/>
      </rPr>
      <t xml:space="preserve">                 ja =1/nein =0</t>
    </r>
  </si>
  <si>
    <r>
      <t xml:space="preserve">Hebesatz Grundsteuer B unterhalb des gewogenen Durchschnitts-hebesatzes der kreisangehörigen Gemeinden des Vorvorjahres    </t>
    </r>
    <r>
      <rPr>
        <sz val="11"/>
        <rFont val="Arial"/>
        <family val="2"/>
      </rPr>
      <t xml:space="preserve">(340,15 %) </t>
    </r>
    <r>
      <rPr>
        <sz val="11"/>
        <color theme="1"/>
        <rFont val="Arial"/>
        <family val="2"/>
      </rPr>
      <t xml:space="preserve">                 ja =1/nein =0</t>
    </r>
  </si>
  <si>
    <r>
      <t>Hebesatz Gewerbesteuer unterhalb des gewogenen Durchschnitts-hebesatzes der kreisangehörigen Gemeinden des Vorvorjahres</t>
    </r>
    <r>
      <rPr>
        <sz val="11"/>
        <rFont val="Arial"/>
        <family val="2"/>
      </rPr>
      <t xml:space="preserve">   (303,11 %)</t>
    </r>
    <r>
      <rPr>
        <sz val="11"/>
        <color theme="1"/>
        <rFont val="Arial"/>
        <family val="2"/>
      </rPr>
      <t xml:space="preserve">                  ja =1/nein =0</t>
    </r>
  </si>
  <si>
    <t>Muster 5a 
Saldo der ordentlichen und außerordentlichen Ein- und Auszahlungen 
(Zeile 6) per 31.12.2013</t>
  </si>
  <si>
    <t>Muster 5a 
Saldo der liquiden Mittel u. der Kredite zur Sicherg. d. Zahlungsfähigk. (Zeile 11) per 31.12.2013</t>
  </si>
  <si>
    <t>örtliche Verbrauchs - und Aufwandssteuer 2013</t>
  </si>
  <si>
    <t>Amtsumlage 2013</t>
  </si>
  <si>
    <t>Einwohner am 31.12.2012</t>
  </si>
  <si>
    <t>Plan Finanzhaushalt 2013 Zeile 26
(alter Vordruck)</t>
  </si>
  <si>
    <t>vorl. Ist Finanz-haushalt 2013 
Zeile 26 (alter Vordruck)</t>
  </si>
  <si>
    <t>Gesamtüberschuss der Gemeinden mit augewiesenem kumulativen Ausgleich des FHH  per 31.12.2013             in €</t>
  </si>
  <si>
    <t>Liquiditätskredite vorhanden per 31.12.2013?          ja =1/nein = 0</t>
  </si>
  <si>
    <t>Verbindlichkeiten aus Liquiditäts-krediten per 31.12.2013 (Gesamt in €)</t>
  </si>
  <si>
    <t xml:space="preserve">Guthaben auf Konten gesamt vorhanden per 31.12.2013?           ja =1/ nein = 0 </t>
  </si>
  <si>
    <t>Guthaben auf Konten gesamt per 31.12.2013  in €</t>
  </si>
  <si>
    <t>Verbindlichkeiten Investitionskredite per 31.12.2013 (Gesamt in €)</t>
  </si>
  <si>
    <t>Verlustvortrag (-)
Überschuss (+)
per 31.12.2013 Ergebnishaushalt</t>
  </si>
  <si>
    <t>Verlustvortrag (-)
Überschuss (+)
per 31.12.2013  Finanzhaushalt</t>
  </si>
  <si>
    <t>Steuerkraftmesszahl 2011</t>
  </si>
  <si>
    <t>Steuer Ist-Aufkommen 2013</t>
  </si>
  <si>
    <t>Schlüsselzu-weisungen gesamt  2013</t>
  </si>
  <si>
    <t>Kreisumlage 2013</t>
  </si>
  <si>
    <r>
      <t xml:space="preserve">Hebesatz Grundsteuer A unterhalb des gewogenen Durchschnitts-hebesatzes der kreisangehörigen Gemeinden des Vorvorjahres    </t>
    </r>
    <r>
      <rPr>
        <sz val="11"/>
        <rFont val="Arial"/>
        <family val="2"/>
      </rPr>
      <t xml:space="preserve">(266,58 %) </t>
    </r>
    <r>
      <rPr>
        <sz val="11"/>
        <color theme="1"/>
        <rFont val="Arial"/>
        <family val="2"/>
      </rPr>
      <t xml:space="preserve">                 ja =1/nein =0</t>
    </r>
  </si>
  <si>
    <r>
      <t xml:space="preserve">Hebesatz Grundsteuer B unterhalb des gewogenen Durchschnitts-hebesatzes der kreisangehörigen Gemeinden des Vorvorjahres    </t>
    </r>
    <r>
      <rPr>
        <sz val="11"/>
        <rFont val="Arial"/>
        <family val="2"/>
      </rPr>
      <t xml:space="preserve">(344,12 %) </t>
    </r>
    <r>
      <rPr>
        <sz val="11"/>
        <color theme="1"/>
        <rFont val="Arial"/>
        <family val="2"/>
      </rPr>
      <t xml:space="preserve">                 ja =1/nein =0</t>
    </r>
  </si>
  <si>
    <r>
      <t>Hebesatz Gewerbesteuer unterhalb des gewogenen Durchschnitts-hebesatzes der kreisangehörigen Gemeinden des Vorvorjahres</t>
    </r>
    <r>
      <rPr>
        <sz val="11"/>
        <rFont val="Arial"/>
        <family val="2"/>
      </rPr>
      <t xml:space="preserve">   (315,88 %)</t>
    </r>
    <r>
      <rPr>
        <sz val="11"/>
        <color theme="1"/>
        <rFont val="Arial"/>
        <family val="2"/>
      </rPr>
      <t xml:space="preserve">                  ja =1/nein =0</t>
    </r>
  </si>
  <si>
    <t>Muster 5a 
Saldo der ordentlichen und außerordentlichen Ein- und Auszahlungen 
(Zeile 6) per 31.12.2014</t>
  </si>
  <si>
    <t>Muster 5a 
Saldo der liquiden Mittel u. der Kredite zur Sicherg. d. Zahlungsfähigk. (Zeile 11) per 31.12.2014</t>
  </si>
  <si>
    <t>örtliche Verbrauchs - und Aufwandssteuer 2014</t>
  </si>
  <si>
    <t>Amtsumlage 2014</t>
  </si>
  <si>
    <t>Einwohner am 31.12.2013</t>
  </si>
  <si>
    <t>Plan Finanzhaushalt 2014 Zeile 26
(alter Vordruck)</t>
  </si>
  <si>
    <t>vorl. Ist Finanz-haushalt 2014 
Zeile 26 (alter Vordruck)</t>
  </si>
  <si>
    <t>Gesamtüberschuss der Gemeinden mit augewiesenem kumulativen Ausgleich des FHH  per 31.12.2014             in €</t>
  </si>
  <si>
    <t>Liquiditätskredite vorhanden per 31.12.2014?          ja =1/nein = 0</t>
  </si>
  <si>
    <t>Verbindlichkeiten aus Liquiditäts-krediten per 31.12.2014 (Gesamt in €)</t>
  </si>
  <si>
    <t xml:space="preserve">Guthaben auf Konten gesamt vorhanden per 31.12.2014?           ja =1/ nein = 0 </t>
  </si>
  <si>
    <t>Guthaben auf Konten gesamt per 31.12.2014  in €</t>
  </si>
  <si>
    <t>Verbindlichkeiten Investitionskredite per 31.12.2014 (Gesamt in €)</t>
  </si>
  <si>
    <t>Verlustvortrag (-)
Überschuss (+)
per 31.12.2014 Ergebnishaushalt</t>
  </si>
  <si>
    <t>Verlustvortrag (-)
Überschuss (+)
per 31.12.2014  Finanzhaushalt</t>
  </si>
  <si>
    <t>Steuerkraftmesszahl 2012</t>
  </si>
  <si>
    <t>Steuer Ist-Aufkommen 2014</t>
  </si>
  <si>
    <t>Schlüsselzu-weisungen gesamt 2014</t>
  </si>
  <si>
    <t>Kreisumlage 2014</t>
  </si>
  <si>
    <r>
      <t xml:space="preserve">Hebesatz Grundsteuer A unterhalb des gewogenen Durchschnitts-hebesatzes der kreisangehörigen Gemeinden des Vorvorjahres    </t>
    </r>
    <r>
      <rPr>
        <sz val="11"/>
        <rFont val="Arial"/>
        <family val="2"/>
      </rPr>
      <t xml:space="preserve">(275,41 %) </t>
    </r>
    <r>
      <rPr>
        <sz val="11"/>
        <color theme="1"/>
        <rFont val="Arial"/>
        <family val="2"/>
      </rPr>
      <t xml:space="preserve">                 ja =1/nein =0</t>
    </r>
  </si>
  <si>
    <r>
      <t xml:space="preserve">Hebesatz Grundsteuer B unterhalb des gewogenen Durchschnitts-hebesatzes der kreisangehörigen Gemeinden des Vorvorjahres    </t>
    </r>
    <r>
      <rPr>
        <sz val="11"/>
        <rFont val="Arial"/>
        <family val="2"/>
      </rPr>
      <t xml:space="preserve">(349,33 %) </t>
    </r>
    <r>
      <rPr>
        <sz val="11"/>
        <color theme="1"/>
        <rFont val="Arial"/>
        <family val="2"/>
      </rPr>
      <t xml:space="preserve">                 ja =1/nein =0</t>
    </r>
  </si>
  <si>
    <r>
      <t>Hebesatz Gewerbesteuer unterhalb des gewogenen Durchschnitts-hebesatzes der kreisangehörigen Gemeinden des Vorvorjahres</t>
    </r>
    <r>
      <rPr>
        <sz val="11"/>
        <rFont val="Arial"/>
        <family val="2"/>
      </rPr>
      <t xml:space="preserve">   (317,39 %)</t>
    </r>
    <r>
      <rPr>
        <sz val="11"/>
        <color theme="1"/>
        <rFont val="Arial"/>
        <family val="2"/>
      </rPr>
      <t xml:space="preserve">                  ja =1/nein =0</t>
    </r>
  </si>
  <si>
    <t>Muster 5a 
Saldo der ordentlichen und außerordentlichen Ein- und Auszahlungen 
(Zeile 6) per 31.12.2015</t>
  </si>
  <si>
    <t>Muster 5a 
Saldo der liquiden Mittel u. der Kredite zur Sicherg. d. Zahlungsfähigk. (Zeile 11) per 31.12.2015</t>
  </si>
  <si>
    <t>örtliche Verbrauchs - und Aufwandssteuer 2015</t>
  </si>
  <si>
    <t>Kreisumlage 2015</t>
  </si>
  <si>
    <t>Amtsumlage 2015</t>
  </si>
  <si>
    <t>Einwohner am 31.12.2014</t>
  </si>
  <si>
    <t>Plan Finanzhaushalt 2015 Zeile 26
(alter Vordruck)</t>
  </si>
  <si>
    <t>vorl. Ist Finanz-haushalt 2015 
Zeile 26 (alter Vordruck)</t>
  </si>
  <si>
    <t>Gesamtüberschuss der Gemeinden mit augewiesenem kumulativen Ausgleich des FHH  per 31.12.2015             in €</t>
  </si>
  <si>
    <t>Liquiditätskredite vorhanden per 31.12.2015?          ja =1/nein = 0</t>
  </si>
  <si>
    <t>Verbindlichkeiten aus Liquiditäts-krediten per 31.12.2015 (Gesamt in €)</t>
  </si>
  <si>
    <t xml:space="preserve">Guthaben auf Konten gesamt vorhanden per 31.12.2015?           ja =1/ nein = 0 </t>
  </si>
  <si>
    <t>Guthaben auf Konten gesamt per 31.12.2015  in €</t>
  </si>
  <si>
    <t>Verbindlichkeiten Investitionskredite per 31.12.2015 (Gesamt in €)</t>
  </si>
  <si>
    <t>Verlustvortrag (-)
Überschuss (+)
per 31.12.2015 Ergebnishaushalt</t>
  </si>
  <si>
    <t>Verlustvortrag (-)
Überschuss (+)
per 31.12.2015  Finanzhaushalt</t>
  </si>
  <si>
    <t>Steuerkraftmesszahl 2013</t>
  </si>
  <si>
    <t>Steuer Ist-Aufkommen 2015</t>
  </si>
  <si>
    <t>Schlüsselzu-weisungen gesamt 2015</t>
  </si>
  <si>
    <r>
      <t xml:space="preserve">Hebesatz Grundsteuer A unterhalb des gewogenen Durchschnitts-hebesatzes der kreisangehörigen Gemeinden des Vorvorjahres    </t>
    </r>
    <r>
      <rPr>
        <sz val="11"/>
        <rFont val="Arial"/>
        <family val="2"/>
      </rPr>
      <t xml:space="preserve">(281,46 %) </t>
    </r>
    <r>
      <rPr>
        <sz val="11"/>
        <color theme="1"/>
        <rFont val="Arial"/>
        <family val="2"/>
      </rPr>
      <t xml:space="preserve">                 ja =1/nein =0</t>
    </r>
  </si>
  <si>
    <r>
      <t xml:space="preserve">Hebesatz Grundsteuer B unterhalb des gewogenen Durchschnitts-hebesatzes der kreisangehörigen Gemeinden des Vorvorjahres    </t>
    </r>
    <r>
      <rPr>
        <sz val="11"/>
        <rFont val="Arial"/>
        <family val="2"/>
      </rPr>
      <t xml:space="preserve">(353,28 %) </t>
    </r>
    <r>
      <rPr>
        <sz val="11"/>
        <color theme="1"/>
        <rFont val="Arial"/>
        <family val="2"/>
      </rPr>
      <t xml:space="preserve">                 ja =1/nein =0</t>
    </r>
  </si>
  <si>
    <r>
      <t>Hebesatz Gewerbesteuer unterhalb des gewogenen Durchschnitts-hebesatzes der kreisangehörigen Gemeinden des Vorvorjahres</t>
    </r>
    <r>
      <rPr>
        <sz val="11"/>
        <rFont val="Arial"/>
        <family val="2"/>
      </rPr>
      <t xml:space="preserve">   (321,65 %)</t>
    </r>
    <r>
      <rPr>
        <sz val="11"/>
        <color theme="1"/>
        <rFont val="Arial"/>
        <family val="2"/>
      </rPr>
      <t xml:space="preserve">                  ja =1/nein =0</t>
    </r>
  </si>
  <si>
    <t>Liegen die Jahresabschlüsse vor? Wenn, nein dann bitte das Datum eintragen bis wann die Fertigstellung erledigt sein wird?</t>
  </si>
  <si>
    <t>Muster 5a 
Saldo der ordentlichen und außerordentlichen Ein- und Auszahlungen 
(Zeile 6) per 31.12.2016</t>
  </si>
  <si>
    <t>Muster 5a 
Saldo der liquiden Mittel u. der Kredite zur Sicherg. d. Zahlungsfähigk. (Zeile 11) per 31.12.2016</t>
  </si>
  <si>
    <t>örtliche Verbrauchs - und Aufwandssteuer 2016</t>
  </si>
  <si>
    <t>Steuerkraftmesszahl 2014</t>
  </si>
  <si>
    <t>Steuer Ist-Aufkommen 2016</t>
  </si>
  <si>
    <t>Schlüsselzu-weisungen gesamt 2016</t>
  </si>
  <si>
    <t>Kreisumlage 2016</t>
  </si>
  <si>
    <t>Amtsumlage 2016</t>
  </si>
  <si>
    <t>Einwohner am 31.12.2015</t>
  </si>
  <si>
    <t>Plan Finanzhaushalt 2016 Zeile 26
(alter Vordruck)</t>
  </si>
  <si>
    <t>vorl. Ist Finanz-haushalt 2016 
Zeile 26 (alter Vordruck)</t>
  </si>
  <si>
    <t>Gesamtüberschuss der Gemeinden mit augewiesenem kumulativen Ausgleich des FHH  per 31.12.2016             in €</t>
  </si>
  <si>
    <t>Liquiditätskredite vorhanden per 31.12.2016?          ja =1/nein = 0</t>
  </si>
  <si>
    <t xml:space="preserve">Guthaben auf Konten gesamt vorhanden per 31.12.2016?           ja =1/ nein = 0 </t>
  </si>
  <si>
    <t>Guthaben auf Konten gesamt per 31.12.2016  in €</t>
  </si>
  <si>
    <t>Verbindlichkeiten Investitionskredite per 31.12.2016 (Gesamt in €)</t>
  </si>
  <si>
    <t>Verlustvortrag (-)
Überschuss (+)
per 31.12.2016 Ergebnishaushalt</t>
  </si>
  <si>
    <t>Verlustvortrag (-)
Überschuss (+)
per 31.12.2016  Finanzhaushalt</t>
  </si>
  <si>
    <t>ja (Termin SV 19.10.2017)</t>
  </si>
  <si>
    <t>nein, 2018</t>
  </si>
  <si>
    <t>nein, evt. 2018</t>
  </si>
  <si>
    <t>nein, evt. 2019</t>
  </si>
  <si>
    <t>Ende 2018</t>
  </si>
  <si>
    <t>1. Quartal 2018</t>
  </si>
  <si>
    <t>2. Quartal 2018</t>
  </si>
  <si>
    <t>4. Quartal 2018</t>
  </si>
  <si>
    <t>z.Z. in Prüfung</t>
  </si>
  <si>
    <t>Nicht möglich,</t>
  </si>
  <si>
    <t xml:space="preserve">da noch keine </t>
  </si>
  <si>
    <t>Abschreibungen</t>
  </si>
  <si>
    <t>und Auflösungen der</t>
  </si>
  <si>
    <t xml:space="preserve">Sonderposten </t>
  </si>
  <si>
    <t>gebucht wurden.</t>
  </si>
  <si>
    <t>Ende 2017</t>
  </si>
  <si>
    <t>Anfang 2018</t>
  </si>
  <si>
    <t>Mitte 2018</t>
  </si>
  <si>
    <t>ja, noch nicht geprüft</t>
  </si>
  <si>
    <t>in 2018</t>
  </si>
  <si>
    <t>in 2018/2019</t>
  </si>
  <si>
    <t>voraussichtl. 12/2018</t>
  </si>
  <si>
    <t>voraussichtl. 06/2019</t>
  </si>
  <si>
    <t>31.12.2017</t>
  </si>
  <si>
    <t>noch nicht fertig</t>
  </si>
  <si>
    <r>
      <t xml:space="preserve">Hebesatz Grundsteuer A unterhalb des gewogenen Durchschnitts-hebesatzes der kreisangehörigen Gemeinden des Vorvorjahres    </t>
    </r>
    <r>
      <rPr>
        <sz val="11"/>
        <rFont val="Arial"/>
        <family val="2"/>
      </rPr>
      <t xml:space="preserve">(293,28 %) </t>
    </r>
    <r>
      <rPr>
        <sz val="11"/>
        <color theme="1"/>
        <rFont val="Arial"/>
        <family val="2"/>
      </rPr>
      <t xml:space="preserve">                 ja =1/nein =0</t>
    </r>
  </si>
  <si>
    <r>
      <t xml:space="preserve">Hebesatz Grundsteuer B unterhalb des gewogenen Durchschnitts-hebesatzes der kreisangehörigen Gemeinden des Vorvorjahres    </t>
    </r>
    <r>
      <rPr>
        <sz val="11"/>
        <rFont val="Arial"/>
        <family val="2"/>
      </rPr>
      <t xml:space="preserve">(361,25 %) </t>
    </r>
    <r>
      <rPr>
        <sz val="11"/>
        <color theme="1"/>
        <rFont val="Arial"/>
        <family val="2"/>
      </rPr>
      <t xml:space="preserve">                 ja =1/nein =0</t>
    </r>
  </si>
  <si>
    <r>
      <t>Hebesatz Gewerbesteuer unterhalb des gewogenen Durchschnitts-hebesatzes der kreisangehörigen Gemeinden des Vorvorjahres</t>
    </r>
    <r>
      <rPr>
        <sz val="11"/>
        <rFont val="Arial"/>
        <family val="2"/>
      </rPr>
      <t xml:space="preserve">   (326,18 %)</t>
    </r>
    <r>
      <rPr>
        <sz val="11"/>
        <color theme="1"/>
        <rFont val="Arial"/>
        <family val="2"/>
      </rPr>
      <t xml:space="preserve">                  ja =1/nein =0</t>
    </r>
  </si>
  <si>
    <t>örtliche Verbrauchs - und Aufwandssteuer 2017</t>
  </si>
  <si>
    <t>Steuerkraftmesszahl 2015</t>
  </si>
  <si>
    <t xml:space="preserve"> Voraussichtl. Steuer Ist-Aufkommen 2017</t>
  </si>
  <si>
    <t>Schlüsselzu-weisungen gesamt 2017</t>
  </si>
  <si>
    <t>Kreisumlage 2017</t>
  </si>
  <si>
    <t>Amtsumlage 2017</t>
  </si>
  <si>
    <t>Plan Finanzhaushalt 2017 Zeile 26
(alter Vordruck)</t>
  </si>
  <si>
    <t>vorauss. Ist Finanz-haushalt 2017 
Zeile 26 (alter Vordruck)</t>
  </si>
  <si>
    <t>Voraussichtliche Verbindlichkeiten Investitionskredite per 31.12.2017 (Gesamt in €)</t>
  </si>
  <si>
    <t>V-Ist AO</t>
  </si>
  <si>
    <t>Gewogene Durchschnittshebesätze (nur kreisangehörige Gemeinden) laut Anlagen FAG bzw. Statistisches Amt</t>
  </si>
  <si>
    <t>Jahr</t>
  </si>
  <si>
    <t>Grundsteuer A</t>
  </si>
  <si>
    <t>Grundsteuer B</t>
  </si>
  <si>
    <t>Gewerbesteuer</t>
  </si>
  <si>
    <t>Angaben beziehen sich auf 2010</t>
  </si>
  <si>
    <t>Stadt Ueckermünde 10.127</t>
  </si>
  <si>
    <t>Verlustvortrag (-)
Überschuss (+)
per 31.12.2010  Finanzhaushalt</t>
  </si>
  <si>
    <t>Verlustvortrag (-)
Überschuss (+)
per 31.12.2010 Ergebnishaushalt</t>
  </si>
  <si>
    <t>Beträge beziehen sich auf 2011</t>
  </si>
  <si>
    <t>Stadt Ueckermünde 9.984</t>
  </si>
  <si>
    <t>Jahresverlust</t>
  </si>
  <si>
    <t>Jahresergebnis</t>
  </si>
  <si>
    <t>Kontosalden</t>
  </si>
  <si>
    <t>Vollständig</t>
  </si>
  <si>
    <t>Zuführung Rücklage</t>
  </si>
  <si>
    <t>Neuaufnahme Kassenkredit</t>
  </si>
  <si>
    <t>Durchschnitt</t>
  </si>
  <si>
    <t>Anzahl der Gemeinden:</t>
  </si>
  <si>
    <t>Rücklauf in %</t>
  </si>
  <si>
    <t>Verbindlichkeiten aus Liquiditätskrediten per 31.12.2016 (Gesamt in €)</t>
  </si>
  <si>
    <t>örtliche Steuer</t>
  </si>
  <si>
    <t>Gemeindefinanzanalyse des Landkreises Vorpommern-Greifswald</t>
  </si>
  <si>
    <t>Einwohner</t>
  </si>
  <si>
    <r>
      <t>Saldo der ordentlichen und außerordentlichen Ein- und Auszahlungen</t>
    </r>
    <r>
      <rPr>
        <sz val="8"/>
        <color theme="1"/>
        <rFont val="Calibri"/>
        <family val="2"/>
        <scheme val="minor"/>
      </rPr>
      <t xml:space="preserve"> </t>
    </r>
    <r>
      <rPr>
        <b/>
        <sz val="8"/>
        <color theme="1"/>
        <rFont val="Calibri"/>
        <family val="2"/>
        <scheme val="minor"/>
      </rPr>
      <t>(Zeile 26)</t>
    </r>
  </si>
  <si>
    <t>Kassenkredit Saldo</t>
  </si>
  <si>
    <t>KontoGuthaben</t>
  </si>
  <si>
    <t>Höhe der Rücklagen Saldo</t>
  </si>
  <si>
    <t>Rücklagenzuführung</t>
  </si>
  <si>
    <t>Haushaltssicherungskonzept vorhanden? ja/nein</t>
  </si>
  <si>
    <t>Vollständigkeit</t>
  </si>
  <si>
    <t>Anzahl der Gemeinden die Kassenkredit aufnehmen/erhöhen mussten</t>
  </si>
  <si>
    <t>Anzahl der Gemeinden die über Rücklagen verfügen</t>
  </si>
  <si>
    <t>Anzahl der Gemeinden die vollständig gemeldet haben</t>
  </si>
  <si>
    <t>Zuweisungen nach FAG</t>
  </si>
  <si>
    <t>Lfd.</t>
  </si>
  <si>
    <t>GEMEINDE</t>
  </si>
  <si>
    <t>*Fusionen</t>
  </si>
  <si>
    <t>Analyse der gemeindlichen Finanzdaten zur Haushaltsplanerstellung des Landkreises Vorpommern-Greifswald für das Jahr 2016</t>
  </si>
  <si>
    <t>UMLAGEN GESAMT</t>
  </si>
  <si>
    <t>ALTFEHL-BETRAGS-UMLAGE</t>
  </si>
  <si>
    <t xml:space="preserve">ENTWICKLUNG DER UMLAGEN    2014 bis 2016  </t>
  </si>
  <si>
    <t>KREIS-                  UMLAGE</t>
  </si>
  <si>
    <t>AMTS-                             UMLAGE</t>
  </si>
  <si>
    <t>KREIS-                                  UMLAGE</t>
  </si>
  <si>
    <t>AMTS-                                         UMLAGE</t>
  </si>
  <si>
    <t>KREIS-                                          UMLAGE</t>
  </si>
  <si>
    <t>FINANZ-         AUS-                    GLEICHS-       UMLAGE</t>
  </si>
  <si>
    <t>Anlage 35</t>
  </si>
  <si>
    <t>Schlüsselzuweisungen (§12 FAG)</t>
  </si>
  <si>
    <t>Schlüsselzuweisungen (§18 FAG)</t>
  </si>
  <si>
    <t>Schlüsselzuweisungen (§17 FAG)</t>
  </si>
  <si>
    <t>Schlüsselzuweisungen (§15/2 FAG)</t>
  </si>
  <si>
    <t>Schlüsselzuweisungen (§15/4 FAG)</t>
  </si>
  <si>
    <t>Einnahmen</t>
  </si>
  <si>
    <t>Zweitwohnsitzstuer</t>
  </si>
  <si>
    <t>sonstige Steuern</t>
  </si>
  <si>
    <t>Umlagen</t>
  </si>
  <si>
    <t>Altfehlbetragsumlage</t>
  </si>
  <si>
    <t>Amtsumlage</t>
  </si>
  <si>
    <t>Differenz Zuweisungen zu Umlagen</t>
  </si>
  <si>
    <t>Δ in %</t>
  </si>
  <si>
    <t>Δ pro Einwohner</t>
  </si>
  <si>
    <t>Differenz Zuweisungen und Einnahmen zu Umlagen</t>
  </si>
  <si>
    <t>Situation der Zuweisungen, Einnahmen und der Umlagen</t>
  </si>
  <si>
    <t>Auswertung zur Steuererhebung</t>
  </si>
  <si>
    <t>Satz</t>
  </si>
  <si>
    <t>Festsetzung aller drei Hebesätze unterhalb der gewogenen Durchschnittshebesätze</t>
  </si>
  <si>
    <t>gew. Durchschnitt</t>
  </si>
  <si>
    <t>Vorpommern-Greifswald</t>
  </si>
  <si>
    <t>ProKopf-Guthaben</t>
  </si>
  <si>
    <t>BZR</t>
  </si>
  <si>
    <t>BSt</t>
  </si>
  <si>
    <t>Bezeichnung</t>
  </si>
  <si>
    <t>6011  Grundsteuer A</t>
  </si>
  <si>
    <t>6012  Grundsteuer B</t>
  </si>
  <si>
    <t>6013  Gewerbesteuer</t>
  </si>
  <si>
    <t>6021  Gemeindeanteil an der Einkommensteuer</t>
  </si>
  <si>
    <t>6022  Gemeindeanteil an der Umsatzsteuer</t>
  </si>
  <si>
    <t>6031  Vergnügungssteuer</t>
  </si>
  <si>
    <t>6032  Hundesteuer</t>
  </si>
  <si>
    <t>6034  Zweitwohnungssteuer</t>
  </si>
  <si>
    <t>6039  Sonstige örtliche Steuern</t>
  </si>
  <si>
    <t>6051  Leistungen nach dem Familienleistungsausgleich</t>
  </si>
  <si>
    <t>6111  Schlüsselzuweisungen vom Land</t>
  </si>
  <si>
    <t>6811  Investitionszuwendungen vom Land</t>
  </si>
  <si>
    <t>7341  Gewerbesteuerumlage</t>
  </si>
  <si>
    <t>07500152</t>
  </si>
  <si>
    <t>07500254</t>
  </si>
  <si>
    <t>07500352</t>
  </si>
  <si>
    <t>07500459</t>
  </si>
  <si>
    <t>07500511</t>
  </si>
  <si>
    <t>07500663</t>
  </si>
  <si>
    <t>07500753</t>
  </si>
  <si>
    <t>07500855</t>
  </si>
  <si>
    <t>07500954</t>
  </si>
  <si>
    <t>07501062</t>
  </si>
  <si>
    <t>07501156</t>
  </si>
  <si>
    <t>07501256</t>
  </si>
  <si>
    <t>07501353</t>
  </si>
  <si>
    <t>07501553</t>
  </si>
  <si>
    <t>07501656</t>
  </si>
  <si>
    <t>07501760</t>
  </si>
  <si>
    <t>07501857</t>
  </si>
  <si>
    <t>07502053</t>
  </si>
  <si>
    <t>07502151</t>
  </si>
  <si>
    <t>07502253</t>
  </si>
  <si>
    <t>07502354</t>
  </si>
  <si>
    <t>07502555</t>
  </si>
  <si>
    <t>07502662</t>
  </si>
  <si>
    <t>07502755</t>
  </si>
  <si>
    <t>07502855</t>
  </si>
  <si>
    <t>07502953</t>
  </si>
  <si>
    <t>07503152</t>
  </si>
  <si>
    <t>07503260</t>
  </si>
  <si>
    <t>07503359</t>
  </si>
  <si>
    <t>07503462</t>
  </si>
  <si>
    <t>07503556</t>
  </si>
  <si>
    <t>07503658</t>
  </si>
  <si>
    <t>07503752</t>
  </si>
  <si>
    <t>07503856</t>
  </si>
  <si>
    <t>07503901</t>
  </si>
  <si>
    <t>07504063</t>
  </si>
  <si>
    <t>07504163</t>
  </si>
  <si>
    <t>07504260</t>
  </si>
  <si>
    <t>07504363</t>
  </si>
  <si>
    <t>07504463</t>
  </si>
  <si>
    <t>07504559</t>
  </si>
  <si>
    <t>07504657</t>
  </si>
  <si>
    <t>07504859</t>
  </si>
  <si>
    <t>07504912</t>
  </si>
  <si>
    <t>07505055</t>
  </si>
  <si>
    <t>07505152</t>
  </si>
  <si>
    <t>07505353</t>
  </si>
  <si>
    <t>07505454</t>
  </si>
  <si>
    <t>07505560</t>
  </si>
  <si>
    <t>07505662</t>
  </si>
  <si>
    <t>07505763</t>
  </si>
  <si>
    <t>07505861</t>
  </si>
  <si>
    <t>07505957</t>
  </si>
  <si>
    <t>07506057</t>
  </si>
  <si>
    <t>07506163</t>
  </si>
  <si>
    <t>07506360</t>
  </si>
  <si>
    <t>07506562</t>
  </si>
  <si>
    <t>07506662</t>
  </si>
  <si>
    <t>07506756</t>
  </si>
  <si>
    <t>07506853</t>
  </si>
  <si>
    <t>07506957</t>
  </si>
  <si>
    <t>07507054</t>
  </si>
  <si>
    <t>07507160</t>
  </si>
  <si>
    <t>07507251</t>
  </si>
  <si>
    <t>07507353</t>
  </si>
  <si>
    <t>07507451</t>
  </si>
  <si>
    <t>07507552</t>
  </si>
  <si>
    <t>07507655</t>
  </si>
  <si>
    <t>07507852</t>
  </si>
  <si>
    <t>07507956</t>
  </si>
  <si>
    <t>07508062</t>
  </si>
  <si>
    <t>07508157</t>
  </si>
  <si>
    <t>07508258</t>
  </si>
  <si>
    <t>07508357</t>
  </si>
  <si>
    <t>07508452</t>
  </si>
  <si>
    <t>07508552</t>
  </si>
  <si>
    <t>07508663</t>
  </si>
  <si>
    <t>07508751</t>
  </si>
  <si>
    <t>07508853</t>
  </si>
  <si>
    <t>07508952</t>
  </si>
  <si>
    <t>07509062</t>
  </si>
  <si>
    <t>07509155</t>
  </si>
  <si>
    <t>07509261</t>
  </si>
  <si>
    <t>07509352</t>
  </si>
  <si>
    <t>07509463</t>
  </si>
  <si>
    <t>07509556</t>
  </si>
  <si>
    <t>07509757</t>
  </si>
  <si>
    <t>07509853</t>
  </si>
  <si>
    <t>07510153</t>
  </si>
  <si>
    <t>07510255</t>
  </si>
  <si>
    <t>07510360</t>
  </si>
  <si>
    <t>07510460</t>
  </si>
  <si>
    <t>07510513</t>
  </si>
  <si>
    <t>07510661</t>
  </si>
  <si>
    <t>07510756</t>
  </si>
  <si>
    <t>07510856</t>
  </si>
  <si>
    <t>07510960</t>
  </si>
  <si>
    <t>07511053</t>
  </si>
  <si>
    <t>07511162</t>
  </si>
  <si>
    <t>07511356</t>
  </si>
  <si>
    <t>07511462</t>
  </si>
  <si>
    <t>07511560</t>
  </si>
  <si>
    <t>07511653</t>
  </si>
  <si>
    <t>07511756</t>
  </si>
  <si>
    <t>07511859</t>
  </si>
  <si>
    <t>07511956</t>
  </si>
  <si>
    <t>07512057</t>
  </si>
  <si>
    <t>07512163</t>
  </si>
  <si>
    <t>07512253</t>
  </si>
  <si>
    <t>07512358</t>
  </si>
  <si>
    <t>07512451</t>
  </si>
  <si>
    <t>07512563</t>
  </si>
  <si>
    <t>07512660</t>
  </si>
  <si>
    <t>07512753</t>
  </si>
  <si>
    <t>07512853</t>
  </si>
  <si>
    <t>07512962</t>
  </si>
  <si>
    <t>07513014</t>
  </si>
  <si>
    <t>Strasburg (Uckermark), Stadt</t>
  </si>
  <si>
    <t>07513159</t>
  </si>
  <si>
    <t>07513361</t>
  </si>
  <si>
    <t>07513454</t>
  </si>
  <si>
    <t>07513562</t>
  </si>
  <si>
    <t>07513615</t>
  </si>
  <si>
    <t>07513762</t>
  </si>
  <si>
    <t>07513860</t>
  </si>
  <si>
    <t>07513952</t>
  </si>
  <si>
    <t>07514054</t>
  </si>
  <si>
    <t>07514155</t>
  </si>
  <si>
    <t>07514255</t>
  </si>
  <si>
    <t>07514359</t>
  </si>
  <si>
    <t>07514451</t>
  </si>
  <si>
    <t>07514563</t>
  </si>
  <si>
    <t>07514657</t>
  </si>
  <si>
    <t>07514751</t>
  </si>
  <si>
    <t>07514862</t>
  </si>
  <si>
    <t>07514960</t>
  </si>
  <si>
    <t>07515063</t>
  </si>
  <si>
    <t>07515161</t>
  </si>
  <si>
    <t>07515262</t>
  </si>
  <si>
    <t>07515463</t>
  </si>
  <si>
    <t>07515553</t>
  </si>
  <si>
    <t>07599951</t>
  </si>
  <si>
    <t>Amtsverwaltung Am Peenestrom</t>
  </si>
  <si>
    <t>07599952</t>
  </si>
  <si>
    <t>Amtsverwaltung Am Stettiner Haff</t>
  </si>
  <si>
    <t>07599953</t>
  </si>
  <si>
    <t>Amtsverwaltung Anklam-Land</t>
  </si>
  <si>
    <t>07599954</t>
  </si>
  <si>
    <t>Amtsverwaltung Jarmen-Tutow</t>
  </si>
  <si>
    <t>07599955</t>
  </si>
  <si>
    <t>Amtsverwaltung Landhagen</t>
  </si>
  <si>
    <t>07599956</t>
  </si>
  <si>
    <t>Amtsverwaltung Löcknitz-Penkun</t>
  </si>
  <si>
    <t>07599957</t>
  </si>
  <si>
    <t>Amtsverwaltung Lubmin</t>
  </si>
  <si>
    <t>07599958</t>
  </si>
  <si>
    <t>Amtsverwaltung Peenetal/Loitz</t>
  </si>
  <si>
    <t>07599959</t>
  </si>
  <si>
    <t>Amtsverwaltung Torgelow-Ferdinandshof</t>
  </si>
  <si>
    <t>07599960</t>
  </si>
  <si>
    <t>Amtsverwaltung Uecker-Randow-Tal</t>
  </si>
  <si>
    <t>07599961</t>
  </si>
  <si>
    <t>Amtsverwaltung Usedom-Nord</t>
  </si>
  <si>
    <t>07599962</t>
  </si>
  <si>
    <t>Amtsverwaltung Usedom-Süd</t>
  </si>
  <si>
    <t>07599963</t>
  </si>
  <si>
    <t>Amtsverwaltung Züssow</t>
  </si>
  <si>
    <t>07504759</t>
  </si>
  <si>
    <t>Heinrichsruh</t>
  </si>
  <si>
    <t>07506463</t>
  </si>
  <si>
    <t>Kölzin</t>
  </si>
  <si>
    <t>07507753</t>
  </si>
  <si>
    <t>Liepen</t>
  </si>
  <si>
    <t>07509653</t>
  </si>
  <si>
    <t>Neetzow</t>
  </si>
  <si>
    <t>07513252</t>
  </si>
  <si>
    <t>Torgelow-Holländerei</t>
  </si>
  <si>
    <t>Gemeindeanteil an der Einkommensteuer</t>
  </si>
  <si>
    <t>Gemeindeanteil an der Umsatzsteuer</t>
  </si>
  <si>
    <t>Leistungen nach dem Familienleistungsausgleich</t>
  </si>
  <si>
    <t>ca. 3130000</t>
  </si>
  <si>
    <t>für HGW gelten nicht die gew. Sätze der kreisangehörigen Gemeinden</t>
  </si>
  <si>
    <t>summe</t>
  </si>
  <si>
    <t>Anzahl der Gemeinden die den unterjährigen Haushaltsausgleich erreicht haben</t>
  </si>
  <si>
    <t>Anzahl der Gemeinden die Haushaltsausgleich erreicht haben</t>
  </si>
  <si>
    <t>Haushaltsausgleich erreicht</t>
  </si>
  <si>
    <t>Haushaltsausgleich erreicht (unterjährig)</t>
  </si>
  <si>
    <t>Wurde eine Konsolidierungsvereinbarung abgeschlossen? ja/nein</t>
  </si>
  <si>
    <t>Summe</t>
  </si>
  <si>
    <t>Mecklenburg-Vorpommern</t>
  </si>
  <si>
    <t>Ludwigslust-Parchim</t>
  </si>
  <si>
    <t>Nordwestmecklenburg</t>
  </si>
  <si>
    <t>Vorpommern-Rügen</t>
  </si>
  <si>
    <t>Landkreis Rostock</t>
  </si>
  <si>
    <t>Mecklenburgische Seenplatte</t>
  </si>
  <si>
    <t>Schwerin, Landeshauptstadt</t>
  </si>
  <si>
    <t>Rostock, Hansestadt</t>
  </si>
  <si>
    <t>in EUR</t>
  </si>
  <si>
    <t>in km²</t>
  </si>
  <si>
    <t>Flurstücken</t>
  </si>
  <si>
    <t>Einwohnern</t>
  </si>
  <si>
    <t>Fläche</t>
  </si>
  <si>
    <t>zuweisung</t>
  </si>
  <si>
    <t>nach</t>
  </si>
  <si>
    <t>an den</t>
  </si>
  <si>
    <t>am</t>
  </si>
  <si>
    <t>an der</t>
  </si>
  <si>
    <t>Landkreis</t>
  </si>
  <si>
    <t>nummer</t>
  </si>
  <si>
    <t>Dez</t>
  </si>
  <si>
    <t>Nov</t>
  </si>
  <si>
    <t>Okt</t>
  </si>
  <si>
    <t>Sep</t>
  </si>
  <si>
    <t>Aug</t>
  </si>
  <si>
    <t>Jul</t>
  </si>
  <si>
    <t>Jun</t>
  </si>
  <si>
    <t>Mai</t>
  </si>
  <si>
    <t>Apr</t>
  </si>
  <si>
    <t>Mrz</t>
  </si>
  <si>
    <t>Feb</t>
  </si>
  <si>
    <t>Jan</t>
  </si>
  <si>
    <t>Jahres-</t>
  </si>
  <si>
    <t>Zuweisung</t>
  </si>
  <si>
    <t>Anteil</t>
  </si>
  <si>
    <t>Flurstücke</t>
  </si>
  <si>
    <t>Kreisfreie Stadt</t>
  </si>
  <si>
    <t>Gemeinde-</t>
  </si>
  <si>
    <t>im Jahr 2014</t>
  </si>
  <si>
    <t>Konnexzuweisung</t>
  </si>
  <si>
    <t>SchulG M-V)</t>
  </si>
  <si>
    <t>der Landkreise</t>
  </si>
  <si>
    <t>Abzug der</t>
  </si>
  <si>
    <t>(§ 113 Abs. 5</t>
  </si>
  <si>
    <t>aus Finanzplanung</t>
  </si>
  <si>
    <t>Fahrtkosten nach</t>
  </si>
  <si>
    <t>Konnexität</t>
  </si>
  <si>
    <t>Schülerbeförderung</t>
  </si>
  <si>
    <t>Anteil an</t>
  </si>
  <si>
    <t>Zuweisung für</t>
  </si>
  <si>
    <t>Fahrtkosten der</t>
  </si>
  <si>
    <t>im Jahr 2015</t>
  </si>
  <si>
    <t>im Jahr 2016</t>
  </si>
  <si>
    <t>im Jahr 2017</t>
  </si>
  <si>
    <t>kilometern</t>
  </si>
  <si>
    <t>Fahrplan-</t>
  </si>
  <si>
    <t>nach Wichtung</t>
  </si>
  <si>
    <t>kilometer</t>
  </si>
  <si>
    <t>1) Absenkung bei den großen kreisangehörigen Städten gemäß § 23 Absatz 3 FAG M-V</t>
  </si>
  <si>
    <t>Landkreis Vorpommern-Greifswald</t>
  </si>
  <si>
    <t>Neubildung</t>
  </si>
  <si>
    <t>59 0 OVP</t>
  </si>
  <si>
    <t>62 0 UER</t>
  </si>
  <si>
    <t>52 0 DEM</t>
  </si>
  <si>
    <t>01 0 HGW</t>
  </si>
  <si>
    <t>(Sp.5+Sp.6./.Sp.7.)</t>
  </si>
  <si>
    <t>grundlage 2015</t>
  </si>
  <si>
    <t>Amtsumlage-</t>
  </si>
  <si>
    <t>§ 8 FAG M-V</t>
  </si>
  <si>
    <t>messzahl 1)</t>
  </si>
  <si>
    <t>Kreis-,</t>
  </si>
  <si>
    <t>Umlage nach</t>
  </si>
  <si>
    <t>Schlüssel-</t>
  </si>
  <si>
    <t>Steuerkraft-</t>
  </si>
  <si>
    <t>ehemaliger</t>
  </si>
  <si>
    <t>59 - OVP</t>
  </si>
  <si>
    <t>62 - UER</t>
  </si>
  <si>
    <t>52 - DEM</t>
  </si>
  <si>
    <t>01 - HGW</t>
  </si>
  <si>
    <t>grundlage 2016</t>
  </si>
  <si>
    <t>1) Absenkung bei den großen kreisangehörigen Städten gemäß § 23 Absatz 3 FAG M-V</t>
  </si>
  <si>
    <t>grundlage 2017</t>
  </si>
  <si>
    <t>messzahl  1)</t>
  </si>
  <si>
    <t>(Sp.5+Sp.6.+Sp.7./.Sp.8.)</t>
  </si>
  <si>
    <t>grundlage 2018</t>
  </si>
  <si>
    <t>Schlüssel0</t>
  </si>
  <si>
    <t>messzahl</t>
  </si>
  <si>
    <t>50% der</t>
  </si>
  <si>
    <t>Zwecke</t>
  </si>
  <si>
    <t>Aufwand</t>
  </si>
  <si>
    <t>für investive</t>
  </si>
  <si>
    <t>für laufenden</t>
  </si>
  <si>
    <t>insgesamt</t>
  </si>
  <si>
    <t>zuweisungen</t>
  </si>
  <si>
    <t>je</t>
  </si>
  <si>
    <t>betrag</t>
  </si>
  <si>
    <t>Schlüsselzuweisungen für investive Zwecke</t>
  </si>
  <si>
    <t>Schlüsselzuweisungen für laufenden Aufwand</t>
  </si>
  <si>
    <t>Schlüsselzuweisungen insgesamt</t>
  </si>
  <si>
    <t>Finanzkraft</t>
  </si>
  <si>
    <t>Unterschieds-</t>
  </si>
  <si>
    <t>Ausgangs-</t>
  </si>
  <si>
    <t>1) Die Steuerkraft der großen kreisangehörigen Städte wird gemäß § 23 Absatz 3 FG M-V im Jahr 2015 mit 86 % berücksichtigt.</t>
  </si>
  <si>
    <t>in %</t>
  </si>
  <si>
    <t>Städte</t>
  </si>
  <si>
    <t>im Vorjahr</t>
  </si>
  <si>
    <t>kreisangehörigen</t>
  </si>
  <si>
    <t>der Gemeinden</t>
  </si>
  <si>
    <t>der Gemeinden 1)</t>
  </si>
  <si>
    <t>der großen</t>
  </si>
  <si>
    <t>Kreisumlagesatz</t>
  </si>
  <si>
    <t>anteil</t>
  </si>
  <si>
    <t>(nivelliert)</t>
  </si>
  <si>
    <t>$18</t>
  </si>
  <si>
    <t>$17</t>
  </si>
  <si>
    <t>$15/4</t>
  </si>
  <si>
    <t>§15/2</t>
  </si>
  <si>
    <t>Umlagekraft-</t>
  </si>
  <si>
    <t>gewogener</t>
  </si>
  <si>
    <t>Einwohner-</t>
  </si>
  <si>
    <t>1) Die Steuerkraft der großen kreisangehörigen Städte wird gemäß § 23 Absatz 3 FG M-V im Jahr 2016 mit 86 % berücksichtigt.</t>
  </si>
  <si>
    <t>1) Die Steuerkraft der großen kreisangehörigen Städte wird gemäß § 23 Absatz 3 FG M-V im Jahr 2017 mit 86 % berücksichtigt.</t>
  </si>
  <si>
    <t>der Gemeinden 1)</t>
  </si>
  <si>
    <t>1) Die Steuerkraft der großen kreisangehörigen Städte wird gemäß § 23 Absatz 3 FG M-V im Jahr 2018 mit 91 % berücksichtigt.</t>
  </si>
  <si>
    <t>50 % der</t>
  </si>
  <si>
    <t>Grundbetrag</t>
  </si>
  <si>
    <t>tatsächliche Steuer (nach §12 FAG)</t>
  </si>
  <si>
    <t>nach §12</t>
  </si>
  <si>
    <t>nach §23</t>
  </si>
  <si>
    <t>Einnahmen über Steuerkraft nach FAG</t>
  </si>
  <si>
    <t>Saldo I</t>
  </si>
  <si>
    <t>Steuern+Schlüsselzuweisungen-Kreisumlage</t>
  </si>
  <si>
    <t>Saldo II</t>
  </si>
  <si>
    <t>Steuern+Schlüsselzuweisungen-Kreis/Amtsumlage</t>
  </si>
  <si>
    <t>ESTG</t>
  </si>
  <si>
    <t>USTG</t>
  </si>
  <si>
    <t>Familie</t>
  </si>
  <si>
    <t>Steuerkraft des Vorvorjahres</t>
  </si>
  <si>
    <t>Schätzwerte</t>
  </si>
  <si>
    <t>Kreisumlagesatz (%)</t>
  </si>
  <si>
    <t>Saldo I je Einwohner</t>
  </si>
  <si>
    <t>Saldo II je Einwohner</t>
  </si>
  <si>
    <t>Ersparnis durch Senkung KU</t>
  </si>
  <si>
    <t>ja  noch nicht festgestellt</t>
  </si>
  <si>
    <t>in Prüfung 12/17</t>
  </si>
  <si>
    <t>j</t>
  </si>
  <si>
    <t>Daten-Vollständigkeit</t>
  </si>
  <si>
    <t>Grundlage Kreisumlage</t>
  </si>
  <si>
    <t>Grundlage Kreisumlage (§23)</t>
  </si>
  <si>
    <t>Grundlage der Kreisumlage</t>
  </si>
  <si>
    <t>§ 23 FAG M-V</t>
  </si>
  <si>
    <t>Steuerkraftmesszahl des Vorvorjahres</t>
  </si>
  <si>
    <t xml:space="preserve">Schlüsselzuweisung </t>
  </si>
  <si>
    <t>Modell zur Berechnung der Kreisumlagegrundlage</t>
  </si>
  <si>
    <t>alte Variante</t>
  </si>
  <si>
    <t>Übergangsvariante</t>
  </si>
  <si>
    <t>neue Variante</t>
  </si>
  <si>
    <t>Zuweisungen des Landkreises</t>
  </si>
  <si>
    <t>gesamt</t>
  </si>
  <si>
    <t>Schlüsselzuweisungen der Gemeinden</t>
  </si>
  <si>
    <t>Schlüsselzuweisung</t>
  </si>
  <si>
    <t>höchste Zuwächse Top 10</t>
  </si>
  <si>
    <t>Veränderung</t>
  </si>
  <si>
    <t>höchste Verluste Top 10</t>
  </si>
  <si>
    <t>§ 13 FAG M-V</t>
  </si>
  <si>
    <t>§ 15 FAG M-V</t>
  </si>
  <si>
    <t>Grundbetrag (nach Absatz 2)</t>
  </si>
  <si>
    <t>Kataster (Nach Absatz 4)</t>
  </si>
  <si>
    <t>§ 17 FAG M-V</t>
  </si>
  <si>
    <t>§ 18 FAG M-V</t>
  </si>
  <si>
    <t>ÖPNV</t>
  </si>
  <si>
    <t>Gewerbesteuer pur</t>
  </si>
  <si>
    <t>Umlagen an den Kreis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</si>
</sst>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0.00\ &quot;€&quot;_-;\-* #,##0.00\ &quot;€&quot;_-;_-* &quot;-&quot;??\ &quot;€&quot;_-;_-@_-"/>
    <numFmt numFmtId="43" formatCode="_-* #,##0.00\ _€_-;\-* #,##0.00\ _€_-;_-* &quot;-&quot;??\ _€_-;_-@_-"/>
    <numFmt numFmtId="164" formatCode="_-* #,##0\ _€_-;\-* #,##0\ _€_-;_-* &quot;-&quot;??\ _€_-;_-@_-"/>
    <numFmt numFmtId="165" formatCode="#,##0.00\ _€"/>
    <numFmt numFmtId="166" formatCode="_-* #,##0.00\ [$€-1]_-;\-* #,##0.00\ [$€-1]_-;_-* &quot;-&quot;??\ [$€-1]_-"/>
    <numFmt numFmtId="167" formatCode="#,##0_ ;[Red]\-#,##0\ "/>
    <numFmt numFmtId="168" formatCode="#,##0.00_ ;[Red]\-#,##0.00\ "/>
  </numFmts>
  <fonts count="84" x14ac:knownFonts="1">
    <font>
      <sz val="11"/>
      <color theme="1"/>
      <name val="Calibri"/>
      <family val="2"/>
      <scheme val="minor"/>
    </font>
    <font>
      <sz val="11"/>
      <color theme="1"/>
      <name val="Calibri"/>
      <family val="2"/>
      <scheme val="minor"/>
    </font>
    <font>
      <b/>
      <sz val="11"/>
      <color theme="1"/>
      <name val="Calibri"/>
      <family val="2"/>
      <scheme val="minor"/>
    </font>
    <font>
      <b/>
      <sz val="18"/>
      <color theme="1"/>
      <name val="Arial"/>
      <family val="2"/>
    </font>
    <font>
      <sz val="11"/>
      <color theme="1"/>
      <name val="Arial"/>
      <family val="2"/>
    </font>
    <font>
      <b/>
      <sz val="11"/>
      <color theme="1"/>
      <name val="Arial"/>
      <family val="2"/>
    </font>
    <font>
      <sz val="10"/>
      <color theme="1"/>
      <name val="Arial"/>
      <family val="2"/>
    </font>
    <font>
      <sz val="10"/>
      <color indexed="8"/>
      <name val="Arial"/>
      <family val="2"/>
    </font>
    <font>
      <sz val="11"/>
      <color rgb="FF000000"/>
      <name val="Calibri"/>
      <family val="2"/>
      <charset val="1"/>
    </font>
    <font>
      <sz val="11"/>
      <color rgb="FF000000"/>
      <name val="Arial"/>
      <family val="2"/>
      <charset val="1"/>
    </font>
    <font>
      <sz val="10"/>
      <color rgb="FF000000"/>
      <name val="Arial"/>
      <family val="2"/>
      <charset val="1"/>
    </font>
    <font>
      <sz val="11"/>
      <color indexed="8"/>
      <name val="Arial"/>
      <family val="2"/>
    </font>
    <font>
      <sz val="11"/>
      <name val="Arial"/>
      <family val="2"/>
    </font>
    <font>
      <sz val="12"/>
      <name val="Times New Roman"/>
      <family val="1"/>
    </font>
    <font>
      <sz val="10"/>
      <name val="Arial"/>
      <family val="2"/>
    </font>
    <font>
      <sz val="10"/>
      <color theme="1"/>
      <name val="Calibri"/>
      <family val="2"/>
      <scheme val="minor"/>
    </font>
    <font>
      <sz val="10"/>
      <color rgb="FFFF0000"/>
      <name val="Arial"/>
      <family val="2"/>
      <charset val="1"/>
    </font>
    <font>
      <sz val="11"/>
      <color rgb="FFFF0000"/>
      <name val="Arial"/>
      <family val="2"/>
    </font>
    <font>
      <sz val="11"/>
      <name val="Arial"/>
      <family val="2"/>
      <charset val="1"/>
    </font>
    <font>
      <sz val="10"/>
      <name val="Arial"/>
      <family val="2"/>
      <charset val="1"/>
    </font>
    <font>
      <sz val="11"/>
      <name val="Calibri"/>
      <family val="2"/>
      <scheme val="minor"/>
    </font>
    <font>
      <sz val="11"/>
      <color indexed="8"/>
      <name val="Calibri"/>
      <family val="2"/>
      <charset val="1"/>
    </font>
    <font>
      <sz val="11"/>
      <color indexed="8"/>
      <name val="Arial"/>
      <family val="2"/>
      <charset val="1"/>
    </font>
    <font>
      <sz val="10"/>
      <color indexed="10"/>
      <name val="Arial"/>
      <family val="2"/>
      <charset val="1"/>
    </font>
    <font>
      <sz val="10"/>
      <color indexed="8"/>
      <name val="Arial"/>
      <family val="2"/>
      <charset val="1"/>
    </font>
    <font>
      <sz val="10"/>
      <color rgb="FFFF0000"/>
      <name val="Arial"/>
      <family val="2"/>
    </font>
    <font>
      <sz val="8"/>
      <color indexed="8"/>
      <name val="Arial"/>
      <family val="2"/>
    </font>
    <font>
      <sz val="11"/>
      <color rgb="FFFF0000"/>
      <name val="Arial"/>
      <family val="2"/>
      <charset val="1"/>
    </font>
    <font>
      <b/>
      <sz val="10"/>
      <name val="Arial"/>
      <family val="2"/>
    </font>
    <font>
      <b/>
      <sz val="12"/>
      <color theme="1"/>
      <name val="Calibri"/>
      <family val="2"/>
      <scheme val="minor"/>
    </font>
    <font>
      <sz val="10"/>
      <name val="Arial"/>
    </font>
    <font>
      <b/>
      <sz val="8"/>
      <name val="Arial"/>
      <family val="2"/>
    </font>
    <font>
      <sz val="8"/>
      <name val="Arial"/>
      <family val="2"/>
    </font>
    <font>
      <sz val="8"/>
      <color theme="1"/>
      <name val="Arial"/>
      <family val="2"/>
    </font>
    <font>
      <b/>
      <sz val="16"/>
      <color theme="1"/>
      <name val="Calibri"/>
      <family val="2"/>
      <scheme val="minor"/>
    </font>
    <font>
      <sz val="8"/>
      <color theme="1"/>
      <name val="Calibri"/>
      <family val="2"/>
      <scheme val="minor"/>
    </font>
    <font>
      <b/>
      <sz val="8"/>
      <color theme="1"/>
      <name val="Calibri"/>
      <family val="2"/>
      <scheme val="minor"/>
    </font>
    <font>
      <sz val="11"/>
      <color theme="0" tint="-0.499984740745262"/>
      <name val="Arial"/>
      <family val="2"/>
    </font>
    <font>
      <b/>
      <sz val="14"/>
      <color theme="1"/>
      <name val="Arial"/>
      <family val="2"/>
    </font>
    <font>
      <b/>
      <sz val="8"/>
      <color theme="1"/>
      <name val="Arial Narrow"/>
      <family val="2"/>
    </font>
    <font>
      <b/>
      <sz val="8"/>
      <color theme="1"/>
      <name val="Arial"/>
      <family val="2"/>
    </font>
    <font>
      <sz val="8"/>
      <color theme="1"/>
      <name val="Arial Narrow"/>
      <family val="2"/>
    </font>
    <font>
      <sz val="11"/>
      <color theme="1"/>
      <name val="Arial Narrow"/>
      <family val="2"/>
    </font>
    <font>
      <sz val="10"/>
      <color theme="1"/>
      <name val="Arial Narrow"/>
      <family val="2"/>
    </font>
    <font>
      <b/>
      <sz val="10"/>
      <color theme="1"/>
      <name val="Arial Narrow"/>
      <family val="2"/>
    </font>
    <font>
      <sz val="11"/>
      <color theme="1"/>
      <name val="Calibri"/>
      <family val="2"/>
    </font>
    <font>
      <b/>
      <sz val="14"/>
      <color theme="1"/>
      <name val="Calibri"/>
      <family val="2"/>
      <scheme val="minor"/>
    </font>
    <font>
      <sz val="9"/>
      <color theme="1"/>
      <name val="Calibri"/>
      <family val="2"/>
      <scheme val="minor"/>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sz val="9"/>
      <color indexed="81"/>
      <name val="Tahoma"/>
      <family val="2"/>
    </font>
    <font>
      <b/>
      <sz val="9"/>
      <color indexed="81"/>
      <name val="Tahoma"/>
      <family val="2"/>
    </font>
    <font>
      <sz val="7"/>
      <color theme="1"/>
      <name val="Calibri"/>
      <family val="2"/>
      <scheme val="minor"/>
    </font>
    <font>
      <b/>
      <sz val="18"/>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1"/>
      <name val="Arial"/>
    </font>
    <font>
      <sz val="9"/>
      <color indexed="81"/>
      <name val="Tahoma"/>
      <charset val="1"/>
    </font>
    <font>
      <b/>
      <sz val="9"/>
      <color indexed="81"/>
      <name val="Tahoma"/>
      <charset val="1"/>
    </font>
  </fonts>
  <fills count="47">
    <fill>
      <patternFill patternType="none"/>
    </fill>
    <fill>
      <patternFill patternType="gray125"/>
    </fill>
    <fill>
      <patternFill patternType="solid">
        <fgColor theme="0" tint="-4.9989318521683403E-2"/>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2" tint="-0.249977111117893"/>
        <bgColor indexed="64"/>
      </patternFill>
    </fill>
  </fills>
  <borders count="8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auto="1"/>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medium">
        <color auto="1"/>
      </right>
      <top style="thin">
        <color indexed="64"/>
      </top>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medium">
        <color indexed="64"/>
      </left>
      <right/>
      <top/>
      <bottom/>
      <diagonal/>
    </border>
    <border>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right/>
      <top style="medium">
        <color indexed="64"/>
      </top>
      <bottom style="medium">
        <color indexed="64"/>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n">
        <color indexed="64"/>
      </left>
      <right style="thick">
        <color indexed="64"/>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right style="medium">
        <color indexed="64"/>
      </right>
      <top style="medium">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diagonal/>
    </border>
    <border>
      <left/>
      <right/>
      <top style="medium">
        <color indexed="64"/>
      </top>
      <bottom style="thick">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3">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0" fontId="21" fillId="0" borderId="0"/>
    <xf numFmtId="0" fontId="8" fillId="0" borderId="0"/>
    <xf numFmtId="166" fontId="14" fillId="0" borderId="0" applyFont="0" applyFill="0" applyBorder="0" applyAlignment="0" applyProtection="0"/>
    <xf numFmtId="166" fontId="14" fillId="0" borderId="0" applyFont="0" applyFill="0" applyBorder="0" applyAlignment="0" applyProtection="0"/>
    <xf numFmtId="0" fontId="1" fillId="0" borderId="0"/>
    <xf numFmtId="0" fontId="30" fillId="0" borderId="0"/>
    <xf numFmtId="44" fontId="1" fillId="0" borderId="0" applyFont="0" applyFill="0" applyBorder="0" applyAlignment="0" applyProtection="0"/>
    <xf numFmtId="0" fontId="48" fillId="0" borderId="0" applyNumberFormat="0" applyFill="0" applyBorder="0" applyAlignment="0" applyProtection="0"/>
    <xf numFmtId="0" fontId="6" fillId="0" borderId="0"/>
    <xf numFmtId="0" fontId="49" fillId="0" borderId="61" applyNumberFormat="0" applyFill="0" applyAlignment="0" applyProtection="0"/>
    <xf numFmtId="0" fontId="50" fillId="0" borderId="62" applyNumberFormat="0" applyFill="0" applyAlignment="0" applyProtection="0"/>
    <xf numFmtId="0" fontId="51" fillId="0" borderId="63" applyNumberFormat="0" applyFill="0" applyAlignment="0" applyProtection="0"/>
    <xf numFmtId="0" fontId="51" fillId="0" borderId="0" applyNumberFormat="0" applyFill="0" applyBorder="0" applyAlignment="0" applyProtection="0"/>
    <xf numFmtId="0" fontId="52" fillId="12" borderId="0" applyNumberFormat="0" applyBorder="0" applyAlignment="0" applyProtection="0"/>
    <xf numFmtId="0" fontId="53" fillId="13" borderId="0" applyNumberFormat="0" applyBorder="0" applyAlignment="0" applyProtection="0"/>
    <xf numFmtId="0" fontId="54" fillId="14" borderId="0" applyNumberFormat="0" applyBorder="0" applyAlignment="0" applyProtection="0"/>
    <xf numFmtId="0" fontId="55" fillId="15" borderId="64" applyNumberFormat="0" applyAlignment="0" applyProtection="0"/>
    <xf numFmtId="0" fontId="56" fillId="16" borderId="65" applyNumberFormat="0" applyAlignment="0" applyProtection="0"/>
    <xf numFmtId="0" fontId="57" fillId="16" borderId="64" applyNumberFormat="0" applyAlignment="0" applyProtection="0"/>
    <xf numFmtId="0" fontId="58" fillId="0" borderId="66" applyNumberFormat="0" applyFill="0" applyAlignment="0" applyProtection="0"/>
    <xf numFmtId="0" fontId="59" fillId="17" borderId="67" applyNumberFormat="0" applyAlignment="0" applyProtection="0"/>
    <xf numFmtId="0" fontId="25" fillId="0" borderId="0" applyNumberFormat="0" applyFill="0" applyBorder="0" applyAlignment="0" applyProtection="0"/>
    <xf numFmtId="0" fontId="6" fillId="18" borderId="68" applyNumberFormat="0" applyFont="0" applyAlignment="0" applyProtection="0"/>
    <xf numFmtId="0" fontId="60" fillId="0" borderId="0" applyNumberFormat="0" applyFill="0" applyBorder="0" applyAlignment="0" applyProtection="0"/>
    <xf numFmtId="0" fontId="61" fillId="0" borderId="69" applyNumberFormat="0" applyFill="0" applyAlignment="0" applyProtection="0"/>
    <xf numFmtId="0" fontId="62"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2" fillId="22" borderId="0" applyNumberFormat="0" applyBorder="0" applyAlignment="0" applyProtection="0"/>
    <xf numFmtId="0" fontId="62"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2" fillId="26" borderId="0" applyNumberFormat="0" applyBorder="0" applyAlignment="0" applyProtection="0"/>
    <xf numFmtId="0" fontId="62"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2" fillId="30" borderId="0" applyNumberFormat="0" applyBorder="0" applyAlignment="0" applyProtection="0"/>
    <xf numFmtId="0" fontId="62"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2" fillId="34" borderId="0" applyNumberFormat="0" applyBorder="0" applyAlignment="0" applyProtection="0"/>
    <xf numFmtId="0" fontId="62"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2" fillId="42" borderId="0" applyNumberFormat="0" applyBorder="0" applyAlignment="0" applyProtection="0"/>
    <xf numFmtId="0" fontId="67" fillId="0" borderId="61" applyNumberFormat="0" applyFill="0" applyAlignment="0" applyProtection="0"/>
    <xf numFmtId="0" fontId="68" fillId="0" borderId="62" applyNumberFormat="0" applyFill="0" applyAlignment="0" applyProtection="0"/>
    <xf numFmtId="0" fontId="69" fillId="0" borderId="63" applyNumberFormat="0" applyFill="0" applyAlignment="0" applyProtection="0"/>
    <xf numFmtId="0" fontId="69" fillId="0" borderId="0" applyNumberFormat="0" applyFill="0" applyBorder="0" applyAlignment="0" applyProtection="0"/>
    <xf numFmtId="0" fontId="70" fillId="12" borderId="0" applyNumberFormat="0" applyBorder="0" applyAlignment="0" applyProtection="0"/>
    <xf numFmtId="0" fontId="71" fillId="13" borderId="0" applyNumberFormat="0" applyBorder="0" applyAlignment="0" applyProtection="0"/>
    <xf numFmtId="0" fontId="72" fillId="14" borderId="0" applyNumberFormat="0" applyBorder="0" applyAlignment="0" applyProtection="0"/>
    <xf numFmtId="0" fontId="73" fillId="15" borderId="64" applyNumberFormat="0" applyAlignment="0" applyProtection="0"/>
    <xf numFmtId="0" fontId="74" fillId="16" borderId="65" applyNumberFormat="0" applyAlignment="0" applyProtection="0"/>
    <xf numFmtId="0" fontId="75" fillId="16" borderId="64" applyNumberFormat="0" applyAlignment="0" applyProtection="0"/>
    <xf numFmtId="0" fontId="76" fillId="0" borderId="66" applyNumberFormat="0" applyFill="0" applyAlignment="0" applyProtection="0"/>
    <xf numFmtId="0" fontId="77" fillId="17" borderId="67" applyNumberFormat="0" applyAlignment="0" applyProtection="0"/>
    <xf numFmtId="0" fontId="78" fillId="0" borderId="0" applyNumberFormat="0" applyFill="0" applyBorder="0" applyAlignment="0" applyProtection="0"/>
    <xf numFmtId="0" fontId="1" fillId="18" borderId="68" applyNumberFormat="0" applyFont="0" applyAlignment="0" applyProtection="0"/>
    <xf numFmtId="0" fontId="79" fillId="0" borderId="0" applyNumberFormat="0" applyFill="0" applyBorder="0" applyAlignment="0" applyProtection="0"/>
    <xf numFmtId="0" fontId="2" fillId="0" borderId="69" applyNumberFormat="0" applyFill="0" applyAlignment="0" applyProtection="0"/>
    <xf numFmtId="0" fontId="8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80" fillId="38" borderId="0" applyNumberFormat="0" applyBorder="0" applyAlignment="0" applyProtection="0"/>
    <xf numFmtId="0" fontId="80"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80" fillId="42" borderId="0" applyNumberFormat="0" applyBorder="0" applyAlignment="0" applyProtection="0"/>
  </cellStyleXfs>
  <cellXfs count="592">
    <xf numFmtId="0" fontId="0" fillId="0" borderId="0" xfId="0"/>
    <xf numFmtId="0" fontId="3" fillId="0" borderId="1" xfId="0" applyFont="1" applyFill="1" applyBorder="1" applyAlignment="1" applyProtection="1">
      <alignment horizontal="center" vertical="center"/>
      <protection locked="0"/>
    </xf>
    <xf numFmtId="0" fontId="4" fillId="0" borderId="0" xfId="0" applyFont="1" applyProtection="1">
      <protection locked="0"/>
    </xf>
    <xf numFmtId="0" fontId="4" fillId="0" borderId="0" xfId="0" applyFont="1" applyBorder="1" applyProtection="1">
      <protection locked="0"/>
    </xf>
    <xf numFmtId="0" fontId="4" fillId="0" borderId="0" xfId="0" applyFont="1" applyBorder="1" applyProtection="1"/>
    <xf numFmtId="0" fontId="4" fillId="0" borderId="0" xfId="0" applyFont="1" applyProtection="1"/>
    <xf numFmtId="0" fontId="3" fillId="2" borderId="2" xfId="0" applyFont="1" applyFill="1" applyBorder="1" applyAlignment="1" applyProtection="1">
      <alignment horizontal="center" vertical="center"/>
      <protection locked="0"/>
    </xf>
    <xf numFmtId="0" fontId="4" fillId="2" borderId="2" xfId="0" applyFont="1" applyFill="1" applyBorder="1" applyProtection="1">
      <protection locked="0"/>
    </xf>
    <xf numFmtId="0" fontId="4" fillId="2" borderId="9" xfId="0"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wrapText="1"/>
      <protection locked="0"/>
    </xf>
    <xf numFmtId="0" fontId="4" fillId="2" borderId="19" xfId="0" applyFont="1" applyFill="1" applyBorder="1" applyAlignment="1" applyProtection="1">
      <alignment horizontal="center" vertical="center" wrapText="1"/>
      <protection locked="0"/>
    </xf>
    <xf numFmtId="0" fontId="4" fillId="2" borderId="20" xfId="0" applyFont="1" applyFill="1" applyBorder="1" applyAlignment="1" applyProtection="1">
      <alignment horizontal="center" vertical="center" wrapText="1"/>
      <protection locked="0"/>
    </xf>
    <xf numFmtId="0" fontId="4" fillId="2" borderId="21" xfId="0" applyFont="1" applyFill="1" applyBorder="1" applyAlignment="1" applyProtection="1">
      <alignment horizontal="center" vertical="center" wrapText="1"/>
      <protection locked="0"/>
    </xf>
    <xf numFmtId="0" fontId="4" fillId="2" borderId="22" xfId="0" applyFont="1" applyFill="1" applyBorder="1" applyAlignment="1" applyProtection="1">
      <alignment horizontal="center" vertical="center" wrapText="1"/>
      <protection locked="0"/>
    </xf>
    <xf numFmtId="0" fontId="4" fillId="2" borderId="23" xfId="0" applyFont="1" applyFill="1" applyBorder="1" applyAlignment="1" applyProtection="1">
      <alignment horizontal="center" wrapText="1"/>
      <protection locked="0"/>
    </xf>
    <xf numFmtId="0" fontId="4" fillId="2" borderId="24" xfId="0" applyFont="1" applyFill="1" applyBorder="1" applyAlignment="1" applyProtection="1">
      <alignment horizontal="center" wrapText="1"/>
      <protection locked="0"/>
    </xf>
    <xf numFmtId="0" fontId="4" fillId="2" borderId="21" xfId="0" applyFont="1" applyFill="1" applyBorder="1" applyAlignment="1" applyProtection="1">
      <alignment horizontal="center" wrapText="1"/>
      <protection locked="0"/>
    </xf>
    <xf numFmtId="0" fontId="4" fillId="0" borderId="28" xfId="0" applyFont="1" applyFill="1" applyBorder="1" applyProtection="1">
      <protection locked="0"/>
    </xf>
    <xf numFmtId="0" fontId="4" fillId="0" borderId="29" xfId="0" applyFont="1" applyFill="1" applyBorder="1" applyProtection="1">
      <protection locked="0"/>
    </xf>
    <xf numFmtId="0" fontId="6" fillId="0" borderId="29" xfId="0" applyFont="1" applyFill="1" applyBorder="1" applyProtection="1">
      <protection locked="0"/>
    </xf>
    <xf numFmtId="0" fontId="4" fillId="0" borderId="16" xfId="0" applyFont="1" applyFill="1" applyBorder="1" applyProtection="1">
      <protection locked="0"/>
    </xf>
    <xf numFmtId="0" fontId="4" fillId="0" borderId="12" xfId="0" applyFont="1" applyFill="1" applyBorder="1" applyProtection="1">
      <protection locked="0"/>
    </xf>
    <xf numFmtId="0" fontId="6" fillId="0" borderId="12" xfId="0" applyFont="1" applyFill="1" applyBorder="1" applyProtection="1">
      <protection locked="0"/>
    </xf>
    <xf numFmtId="4" fontId="6" fillId="0" borderId="12" xfId="0" applyNumberFormat="1" applyFont="1" applyFill="1" applyBorder="1" applyProtection="1">
      <protection locked="0"/>
    </xf>
    <xf numFmtId="0" fontId="6" fillId="0" borderId="12" xfId="0" applyFont="1" applyFill="1" applyBorder="1" applyAlignment="1" applyProtection="1">
      <alignment horizontal="center"/>
      <protection locked="0"/>
    </xf>
    <xf numFmtId="4" fontId="10" fillId="0" borderId="12" xfId="3" applyNumberFormat="1" applyFont="1" applyFill="1" applyBorder="1" applyProtection="1">
      <protection locked="0"/>
    </xf>
    <xf numFmtId="0" fontId="10" fillId="0" borderId="12" xfId="3" applyFont="1" applyFill="1" applyBorder="1" applyProtection="1">
      <protection locked="0"/>
    </xf>
    <xf numFmtId="0" fontId="10" fillId="0" borderId="12" xfId="3" applyFont="1" applyFill="1" applyBorder="1" applyAlignment="1" applyProtection="1">
      <alignment horizontal="center"/>
      <protection locked="0"/>
    </xf>
    <xf numFmtId="4" fontId="7" fillId="0" borderId="12" xfId="0" applyNumberFormat="1" applyFont="1" applyFill="1" applyBorder="1" applyProtection="1">
      <protection locked="0"/>
    </xf>
    <xf numFmtId="0" fontId="7" fillId="0" borderId="12" xfId="0" applyFont="1" applyFill="1" applyBorder="1" applyProtection="1">
      <protection locked="0"/>
    </xf>
    <xf numFmtId="0" fontId="7" fillId="0" borderId="12" xfId="0" applyFont="1" applyFill="1" applyBorder="1" applyAlignment="1" applyProtection="1">
      <alignment horizontal="center"/>
      <protection locked="0"/>
    </xf>
    <xf numFmtId="0" fontId="6" fillId="0" borderId="29" xfId="0" applyFont="1" applyFill="1" applyBorder="1" applyAlignment="1" applyProtection="1">
      <alignment horizontal="center"/>
      <protection locked="0"/>
    </xf>
    <xf numFmtId="43" fontId="6" fillId="0" borderId="12" xfId="1" applyFont="1" applyFill="1" applyBorder="1" applyProtection="1">
      <protection locked="0"/>
    </xf>
    <xf numFmtId="0" fontId="4" fillId="2" borderId="26" xfId="0" applyFont="1" applyFill="1" applyBorder="1" applyAlignment="1" applyProtection="1">
      <alignment horizontal="center" wrapText="1"/>
      <protection locked="0"/>
    </xf>
    <xf numFmtId="4" fontId="10" fillId="0" borderId="31" xfId="3" applyNumberFormat="1" applyFont="1" applyFill="1" applyBorder="1" applyProtection="1">
      <protection locked="0"/>
    </xf>
    <xf numFmtId="4" fontId="0" fillId="0" borderId="12" xfId="0" applyNumberFormat="1" applyBorder="1"/>
    <xf numFmtId="4" fontId="0" fillId="0" borderId="12" xfId="0" applyNumberFormat="1" applyBorder="1" applyProtection="1">
      <protection locked="0"/>
    </xf>
    <xf numFmtId="0" fontId="3" fillId="0" borderId="2" xfId="0" applyFont="1" applyFill="1" applyBorder="1" applyAlignment="1" applyProtection="1">
      <alignment horizontal="center" vertical="center"/>
      <protection locked="0"/>
    </xf>
    <xf numFmtId="0" fontId="4" fillId="2" borderId="3" xfId="0" applyFont="1" applyFill="1" applyBorder="1" applyProtection="1">
      <protection locked="0"/>
    </xf>
    <xf numFmtId="0" fontId="4" fillId="2" borderId="2" xfId="0" applyFont="1" applyFill="1" applyBorder="1" applyProtection="1"/>
    <xf numFmtId="0" fontId="4" fillId="2" borderId="9" xfId="0" applyFont="1" applyFill="1" applyBorder="1" applyAlignment="1" applyProtection="1">
      <alignment horizontal="center" vertical="center" wrapText="1"/>
    </xf>
    <xf numFmtId="4" fontId="6" fillId="0" borderId="31" xfId="0" applyNumberFormat="1" applyFont="1" applyFill="1" applyBorder="1" applyProtection="1">
      <protection locked="0"/>
    </xf>
    <xf numFmtId="4" fontId="0" fillId="0" borderId="12" xfId="0" applyNumberFormat="1" applyFill="1" applyBorder="1"/>
    <xf numFmtId="0" fontId="0" fillId="0" borderId="12" xfId="0" applyBorder="1" applyProtection="1">
      <protection locked="0"/>
    </xf>
    <xf numFmtId="4" fontId="7" fillId="0" borderId="31" xfId="0" applyNumberFormat="1" applyFont="1" applyFill="1" applyBorder="1" applyProtection="1">
      <protection locked="0"/>
    </xf>
    <xf numFmtId="0" fontId="10" fillId="0" borderId="12" xfId="3" applyFont="1" applyBorder="1" applyAlignment="1" applyProtection="1">
      <alignment horizontal="right"/>
      <protection locked="0"/>
    </xf>
    <xf numFmtId="4" fontId="6" fillId="0" borderId="30" xfId="0" applyNumberFormat="1" applyFont="1" applyFill="1" applyBorder="1" applyProtection="1">
      <protection locked="0"/>
    </xf>
    <xf numFmtId="0" fontId="4" fillId="2" borderId="8" xfId="0" applyFont="1" applyFill="1" applyBorder="1" applyProtection="1">
      <protection locked="0"/>
    </xf>
    <xf numFmtId="0" fontId="4" fillId="2" borderId="3" xfId="0" applyFont="1" applyFill="1" applyBorder="1" applyProtection="1"/>
    <xf numFmtId="0" fontId="4" fillId="2" borderId="37" xfId="0" applyFont="1" applyFill="1" applyBorder="1" applyAlignment="1" applyProtection="1">
      <alignment horizontal="center" vertical="center" wrapText="1"/>
      <protection locked="0"/>
    </xf>
    <xf numFmtId="0" fontId="4" fillId="2" borderId="18" xfId="0" applyFont="1" applyFill="1" applyBorder="1" applyAlignment="1" applyProtection="1">
      <alignment horizontal="center" vertical="center" wrapText="1"/>
      <protection locked="0"/>
    </xf>
    <xf numFmtId="0" fontId="4" fillId="2" borderId="37" xfId="0" applyFont="1" applyFill="1" applyBorder="1" applyAlignment="1" applyProtection="1">
      <alignment horizontal="center" vertical="center" wrapText="1"/>
    </xf>
    <xf numFmtId="0" fontId="19" fillId="0" borderId="12" xfId="3" applyFont="1" applyFill="1" applyBorder="1" applyAlignment="1" applyProtection="1">
      <alignment horizontal="center"/>
      <protection locked="0"/>
    </xf>
    <xf numFmtId="0" fontId="4" fillId="2" borderId="19" xfId="0" applyFont="1" applyFill="1" applyBorder="1" applyAlignment="1" applyProtection="1">
      <alignment horizontal="center" vertical="center" wrapText="1"/>
    </xf>
    <xf numFmtId="4" fontId="6" fillId="0" borderId="34" xfId="0" applyNumberFormat="1" applyFont="1" applyFill="1" applyBorder="1" applyProtection="1">
      <protection locked="0"/>
    </xf>
    <xf numFmtId="0" fontId="24" fillId="0" borderId="39" xfId="4" applyFont="1" applyBorder="1" applyAlignment="1" applyProtection="1">
      <alignment horizontal="right"/>
      <protection locked="0"/>
    </xf>
    <xf numFmtId="4" fontId="4" fillId="0" borderId="6" xfId="0" applyNumberFormat="1" applyFont="1" applyBorder="1" applyProtection="1">
      <protection locked="0"/>
    </xf>
    <xf numFmtId="4" fontId="4" fillId="0" borderId="12" xfId="0" applyNumberFormat="1" applyFont="1" applyBorder="1" applyProtection="1">
      <protection locked="0"/>
    </xf>
    <xf numFmtId="4" fontId="6" fillId="0" borderId="32" xfId="0" applyNumberFormat="1" applyFont="1" applyFill="1" applyBorder="1" applyProtection="1">
      <protection locked="0"/>
    </xf>
    <xf numFmtId="4" fontId="4" fillId="0" borderId="29" xfId="0" applyNumberFormat="1" applyFont="1" applyBorder="1" applyProtection="1">
      <protection locked="0"/>
    </xf>
    <xf numFmtId="0" fontId="4" fillId="2" borderId="49" xfId="0" applyFont="1" applyFill="1" applyBorder="1" applyAlignment="1" applyProtection="1">
      <alignment horizontal="center" vertical="center" wrapText="1"/>
      <protection locked="0"/>
    </xf>
    <xf numFmtId="0" fontId="4" fillId="2" borderId="13" xfId="0" applyFont="1" applyFill="1" applyBorder="1" applyAlignment="1" applyProtection="1">
      <alignment horizontal="center" vertical="center" wrapText="1"/>
      <protection locked="0"/>
    </xf>
    <xf numFmtId="0" fontId="4" fillId="2" borderId="33"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2" borderId="51" xfId="0" applyFont="1" applyFill="1" applyBorder="1" applyAlignment="1" applyProtection="1">
      <alignment horizontal="center" vertical="center" wrapText="1"/>
      <protection locked="0"/>
    </xf>
    <xf numFmtId="0" fontId="4" fillId="2" borderId="52" xfId="0" applyFont="1" applyFill="1" applyBorder="1" applyAlignment="1" applyProtection="1">
      <alignment horizontal="center" vertical="center" wrapText="1"/>
      <protection locked="0"/>
    </xf>
    <xf numFmtId="0" fontId="4" fillId="2" borderId="53" xfId="0" applyFont="1" applyFill="1" applyBorder="1" applyAlignment="1" applyProtection="1">
      <alignment horizontal="center" vertical="center" wrapText="1"/>
      <protection locked="0"/>
    </xf>
    <xf numFmtId="14" fontId="6" fillId="0" borderId="12" xfId="0" applyNumberFormat="1" applyFont="1" applyFill="1" applyBorder="1" applyProtection="1">
      <protection locked="0"/>
    </xf>
    <xf numFmtId="17" fontId="10" fillId="0" borderId="12" xfId="3" applyNumberFormat="1" applyFont="1" applyFill="1" applyBorder="1" applyAlignment="1" applyProtection="1">
      <alignment horizontal="center"/>
      <protection locked="0"/>
    </xf>
    <xf numFmtId="14" fontId="0" fillId="0" borderId="12" xfId="0" applyNumberFormat="1" applyBorder="1" applyProtection="1">
      <protection locked="0"/>
    </xf>
    <xf numFmtId="14" fontId="7" fillId="0" borderId="12" xfId="0" applyNumberFormat="1" applyFont="1" applyFill="1" applyBorder="1" applyProtection="1">
      <protection locked="0"/>
    </xf>
    <xf numFmtId="0" fontId="26" fillId="0" borderId="12" xfId="0" applyFont="1" applyFill="1" applyBorder="1" applyProtection="1">
      <protection locked="0"/>
    </xf>
    <xf numFmtId="4" fontId="10" fillId="0" borderId="29" xfId="3" applyNumberFormat="1" applyFont="1" applyBorder="1" applyProtection="1">
      <protection locked="0"/>
    </xf>
    <xf numFmtId="17" fontId="6" fillId="0" borderId="12" xfId="0" applyNumberFormat="1" applyFont="1" applyFill="1" applyBorder="1" applyProtection="1">
      <protection locked="0"/>
    </xf>
    <xf numFmtId="49" fontId="6" fillId="0" borderId="12" xfId="0" applyNumberFormat="1" applyFont="1" applyFill="1" applyBorder="1" applyAlignment="1" applyProtection="1">
      <alignment horizontal="right"/>
      <protection locked="0"/>
    </xf>
    <xf numFmtId="14" fontId="6" fillId="0" borderId="29" xfId="0" applyNumberFormat="1" applyFont="1" applyFill="1" applyBorder="1" applyProtection="1">
      <protection locked="0"/>
    </xf>
    <xf numFmtId="0" fontId="29" fillId="0" borderId="12" xfId="0" applyFont="1" applyBorder="1" applyAlignment="1">
      <alignment horizontal="center"/>
    </xf>
    <xf numFmtId="0" fontId="29" fillId="0" borderId="12" xfId="0" applyFont="1" applyBorder="1"/>
    <xf numFmtId="0" fontId="0" fillId="0" borderId="12" xfId="0" applyBorder="1" applyAlignment="1">
      <alignment horizontal="center"/>
    </xf>
    <xf numFmtId="10" fontId="0" fillId="0" borderId="12" xfId="0" applyNumberFormat="1" applyBorder="1" applyAlignment="1">
      <alignment horizontal="right"/>
    </xf>
    <xf numFmtId="0" fontId="4" fillId="0" borderId="36" xfId="0" applyFont="1" applyFill="1" applyBorder="1" applyProtection="1">
      <protection locked="0"/>
    </xf>
    <xf numFmtId="165" fontId="31" fillId="0" borderId="12" xfId="9" applyNumberFormat="1" applyFont="1" applyFill="1" applyBorder="1" applyAlignment="1">
      <alignment vertical="top" wrapText="1"/>
    </xf>
    <xf numFmtId="165" fontId="32" fillId="0" borderId="12" xfId="9" applyNumberFormat="1" applyFont="1" applyFill="1" applyBorder="1" applyAlignment="1">
      <alignment vertical="top" wrapText="1"/>
    </xf>
    <xf numFmtId="0" fontId="0" fillId="0" borderId="4" xfId="0" applyBorder="1"/>
    <xf numFmtId="4" fontId="0" fillId="0" borderId="0" xfId="0" applyNumberFormat="1"/>
    <xf numFmtId="3" fontId="0" fillId="0" borderId="0" xfId="0" applyNumberFormat="1"/>
    <xf numFmtId="0" fontId="0" fillId="0" borderId="37" xfId="0" applyBorder="1"/>
    <xf numFmtId="4" fontId="32" fillId="0" borderId="12" xfId="0" applyNumberFormat="1" applyFont="1" applyFill="1" applyBorder="1" applyAlignment="1">
      <alignment vertical="top" wrapText="1"/>
    </xf>
    <xf numFmtId="0" fontId="4" fillId="0" borderId="0" xfId="0" applyFont="1" applyAlignment="1" applyProtection="1">
      <alignment horizontal="center"/>
      <protection locked="0"/>
    </xf>
    <xf numFmtId="0" fontId="33" fillId="6" borderId="1" xfId="0"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wrapText="1"/>
      <protection locked="0"/>
    </xf>
    <xf numFmtId="0" fontId="6" fillId="7" borderId="12" xfId="0" applyFont="1" applyFill="1" applyBorder="1" applyProtection="1">
      <protection locked="0"/>
    </xf>
    <xf numFmtId="167" fontId="6" fillId="7" borderId="12" xfId="0" applyNumberFormat="1" applyFont="1" applyFill="1" applyBorder="1" applyProtection="1">
      <protection locked="0"/>
    </xf>
    <xf numFmtId="0" fontId="4" fillId="7" borderId="12" xfId="0" applyFont="1" applyFill="1" applyBorder="1" applyProtection="1">
      <protection locked="0"/>
    </xf>
    <xf numFmtId="167" fontId="5" fillId="7" borderId="12" xfId="0" applyNumberFormat="1" applyFont="1" applyFill="1" applyBorder="1" applyProtection="1">
      <protection locked="0"/>
    </xf>
    <xf numFmtId="0" fontId="5" fillId="7" borderId="12" xfId="0" applyFont="1" applyFill="1" applyBorder="1" applyProtection="1">
      <protection locked="0"/>
    </xf>
    <xf numFmtId="167" fontId="4" fillId="7" borderId="12" xfId="0" applyNumberFormat="1" applyFont="1" applyFill="1" applyBorder="1" applyProtection="1">
      <protection locked="0"/>
    </xf>
    <xf numFmtId="10" fontId="4" fillId="7" borderId="12" xfId="0" applyNumberFormat="1" applyFont="1" applyFill="1" applyBorder="1" applyProtection="1">
      <protection locked="0"/>
    </xf>
    <xf numFmtId="10" fontId="33" fillId="10" borderId="1" xfId="0" applyNumberFormat="1" applyFont="1" applyFill="1" applyBorder="1" applyAlignment="1" applyProtection="1">
      <alignment horizontal="center" vertical="center" wrapText="1"/>
      <protection locked="0"/>
    </xf>
    <xf numFmtId="0" fontId="0" fillId="9" borderId="0" xfId="0" applyFill="1"/>
    <xf numFmtId="0" fontId="0" fillId="7" borderId="3" xfId="0" applyFill="1" applyBorder="1"/>
    <xf numFmtId="0" fontId="2" fillId="7" borderId="4" xfId="0" applyFont="1" applyFill="1" applyBorder="1" applyAlignment="1">
      <alignment horizontal="right" vertical="center"/>
    </xf>
    <xf numFmtId="0" fontId="2" fillId="7" borderId="19" xfId="0" applyFont="1" applyFill="1" applyBorder="1" applyAlignment="1">
      <alignment horizontal="center" vertical="center"/>
    </xf>
    <xf numFmtId="0" fontId="2" fillId="10" borderId="1" xfId="0" applyFont="1" applyFill="1" applyBorder="1" applyAlignment="1">
      <alignment horizontal="center" vertical="center" wrapText="1"/>
    </xf>
    <xf numFmtId="167" fontId="0" fillId="2" borderId="32" xfId="0" applyNumberFormat="1" applyFill="1" applyBorder="1" applyAlignment="1">
      <alignment horizontal="center" vertical="center"/>
    </xf>
    <xf numFmtId="167" fontId="0" fillId="2" borderId="57" xfId="0" applyNumberFormat="1" applyFill="1" applyBorder="1" applyAlignment="1">
      <alignment horizontal="center" vertical="center"/>
    </xf>
    <xf numFmtId="167" fontId="0" fillId="2" borderId="58" xfId="0" applyNumberFormat="1" applyFill="1" applyBorder="1" applyAlignment="1">
      <alignment horizontal="center" vertical="center"/>
    </xf>
    <xf numFmtId="167" fontId="0" fillId="2" borderId="27" xfId="0" applyNumberFormat="1" applyFill="1" applyBorder="1" applyAlignment="1">
      <alignment horizontal="center" vertical="center"/>
    </xf>
    <xf numFmtId="167" fontId="0" fillId="2" borderId="38" xfId="0" applyNumberFormat="1" applyFill="1" applyBorder="1" applyAlignment="1">
      <alignment horizontal="center" vertical="center"/>
    </xf>
    <xf numFmtId="167" fontId="0" fillId="2" borderId="46" xfId="0" applyNumberFormat="1" applyFill="1" applyBorder="1" applyAlignment="1">
      <alignment horizontal="center" vertical="center"/>
    </xf>
    <xf numFmtId="0" fontId="0" fillId="10" borderId="0" xfId="0" applyFill="1"/>
    <xf numFmtId="0" fontId="0" fillId="7" borderId="55" xfId="0" applyFill="1" applyBorder="1" applyAlignment="1">
      <alignment horizontal="left" wrapText="1"/>
    </xf>
    <xf numFmtId="0" fontId="33" fillId="0" borderId="34" xfId="0" applyFont="1" applyBorder="1" applyAlignment="1">
      <alignment horizontal="center" vertical="center"/>
    </xf>
    <xf numFmtId="0" fontId="37" fillId="0" borderId="12" xfId="0" applyFont="1" applyBorder="1" applyAlignment="1">
      <alignment horizontal="right" vertical="center"/>
    </xf>
    <xf numFmtId="0" fontId="4" fillId="0" borderId="0" xfId="0" applyFont="1"/>
    <xf numFmtId="0" fontId="38" fillId="0" borderId="0" xfId="0" applyFont="1"/>
    <xf numFmtId="0" fontId="41" fillId="4" borderId="16" xfId="0" applyFont="1" applyFill="1" applyBorder="1" applyAlignment="1">
      <alignment horizontal="center" vertical="center"/>
    </xf>
    <xf numFmtId="0" fontId="41" fillId="4" borderId="17" xfId="0" applyFont="1" applyFill="1" applyBorder="1" applyAlignment="1">
      <alignment horizontal="center" vertical="center"/>
    </xf>
    <xf numFmtId="0" fontId="41" fillId="4" borderId="12" xfId="0" applyFont="1" applyFill="1" applyBorder="1" applyAlignment="1">
      <alignment horizontal="center" vertical="center"/>
    </xf>
    <xf numFmtId="0" fontId="41" fillId="4" borderId="31" xfId="0" applyFont="1" applyFill="1" applyBorder="1" applyAlignment="1">
      <alignment horizontal="center" vertical="center"/>
    </xf>
    <xf numFmtId="164" fontId="41" fillId="4" borderId="12" xfId="0" applyNumberFormat="1" applyFont="1" applyFill="1" applyBorder="1" applyAlignment="1">
      <alignment horizontal="center" vertical="center"/>
    </xf>
    <xf numFmtId="164" fontId="41" fillId="4" borderId="31" xfId="0" applyNumberFormat="1" applyFont="1" applyFill="1" applyBorder="1" applyAlignment="1">
      <alignment horizontal="center" vertical="center"/>
    </xf>
    <xf numFmtId="0" fontId="0" fillId="0" borderId="0" xfId="0" applyBorder="1"/>
    <xf numFmtId="0" fontId="41" fillId="4" borderId="16" xfId="0" applyFont="1" applyFill="1" applyBorder="1" applyAlignment="1">
      <alignment horizontal="right" vertical="center"/>
    </xf>
    <xf numFmtId="0" fontId="41" fillId="4" borderId="17" xfId="0" applyFont="1" applyFill="1" applyBorder="1" applyAlignment="1">
      <alignment vertical="center"/>
    </xf>
    <xf numFmtId="164" fontId="41" fillId="4" borderId="16" xfId="1" applyNumberFormat="1" applyFont="1" applyFill="1" applyBorder="1" applyAlignment="1">
      <alignment vertical="center"/>
    </xf>
    <xf numFmtId="164" fontId="41" fillId="4" borderId="12" xfId="1" applyNumberFormat="1" applyFont="1" applyFill="1" applyBorder="1" applyAlignment="1">
      <alignment vertical="center"/>
    </xf>
    <xf numFmtId="164" fontId="41" fillId="4" borderId="31" xfId="1" applyNumberFormat="1" applyFont="1" applyFill="1" applyBorder="1" applyAlignment="1">
      <alignment vertical="center"/>
    </xf>
    <xf numFmtId="164" fontId="41" fillId="4" borderId="17" xfId="0" applyNumberFormat="1" applyFont="1" applyFill="1" applyBorder="1"/>
    <xf numFmtId="164" fontId="41" fillId="4" borderId="16" xfId="1" applyNumberFormat="1" applyFont="1" applyFill="1" applyBorder="1"/>
    <xf numFmtId="164" fontId="41" fillId="4" borderId="12" xfId="1" applyNumberFormat="1" applyFont="1" applyFill="1" applyBorder="1"/>
    <xf numFmtId="164" fontId="41" fillId="4" borderId="31" xfId="1" applyNumberFormat="1" applyFont="1" applyFill="1" applyBorder="1"/>
    <xf numFmtId="164" fontId="41" fillId="4" borderId="17" xfId="1" applyNumberFormat="1" applyFont="1" applyFill="1" applyBorder="1" applyAlignment="1">
      <alignment vertical="center"/>
    </xf>
    <xf numFmtId="164" fontId="41" fillId="4" borderId="17" xfId="1" applyNumberFormat="1" applyFont="1" applyFill="1" applyBorder="1"/>
    <xf numFmtId="164" fontId="41" fillId="4" borderId="16" xfId="0" applyNumberFormat="1" applyFont="1" applyFill="1" applyBorder="1" applyAlignment="1">
      <alignment vertical="center"/>
    </xf>
    <xf numFmtId="164" fontId="41" fillId="4" borderId="12" xfId="0" applyNumberFormat="1" applyFont="1" applyFill="1" applyBorder="1" applyAlignment="1">
      <alignment vertical="center"/>
    </xf>
    <xf numFmtId="164" fontId="6" fillId="0" borderId="0" xfId="1" applyNumberFormat="1" applyFont="1" applyBorder="1" applyAlignment="1">
      <alignment vertical="center"/>
    </xf>
    <xf numFmtId="164" fontId="0" fillId="0" borderId="0" xfId="0" applyNumberFormat="1" applyBorder="1"/>
    <xf numFmtId="164" fontId="41" fillId="4" borderId="36" xfId="1" applyNumberFormat="1" applyFont="1" applyFill="1" applyBorder="1"/>
    <xf numFmtId="164" fontId="41" fillId="4" borderId="60" xfId="1" applyNumberFormat="1" applyFont="1" applyFill="1" applyBorder="1"/>
    <xf numFmtId="0" fontId="41" fillId="4" borderId="25" xfId="0" applyFont="1" applyFill="1" applyBorder="1" applyAlignment="1">
      <alignment vertical="center"/>
    </xf>
    <xf numFmtId="0" fontId="41" fillId="4" borderId="26" xfId="0" applyFont="1" applyFill="1" applyBorder="1" applyAlignment="1">
      <alignment vertical="center"/>
    </xf>
    <xf numFmtId="164" fontId="39" fillId="4" borderId="25" xfId="1" applyNumberFormat="1" applyFont="1" applyFill="1" applyBorder="1" applyAlignment="1">
      <alignment vertical="center"/>
    </xf>
    <xf numFmtId="164" fontId="39" fillId="4" borderId="23" xfId="1" applyNumberFormat="1" applyFont="1" applyFill="1" applyBorder="1" applyAlignment="1">
      <alignment vertical="center"/>
    </xf>
    <xf numFmtId="164" fontId="39" fillId="4" borderId="21" xfId="1" applyNumberFormat="1" applyFont="1" applyFill="1" applyBorder="1" applyAlignment="1">
      <alignment vertical="center"/>
    </xf>
    <xf numFmtId="164" fontId="39" fillId="4" borderId="26" xfId="0" applyNumberFormat="1" applyFont="1" applyFill="1" applyBorder="1" applyAlignment="1">
      <alignment vertical="center"/>
    </xf>
    <xf numFmtId="164" fontId="39" fillId="4" borderId="26" xfId="1" applyNumberFormat="1" applyFont="1" applyFill="1" applyBorder="1" applyAlignment="1">
      <alignment vertical="center"/>
    </xf>
    <xf numFmtId="0" fontId="42" fillId="0" borderId="0" xfId="0" applyFont="1"/>
    <xf numFmtId="0" fontId="43" fillId="0" borderId="0" xfId="0" applyFont="1" applyBorder="1" applyAlignment="1"/>
    <xf numFmtId="4" fontId="44" fillId="0" borderId="0" xfId="0" applyNumberFormat="1" applyFont="1" applyBorder="1" applyAlignment="1"/>
    <xf numFmtId="0" fontId="43" fillId="0" borderId="0" xfId="0" applyFont="1"/>
    <xf numFmtId="0" fontId="41" fillId="0" borderId="0" xfId="0" applyFont="1"/>
    <xf numFmtId="0" fontId="6" fillId="0" borderId="0" xfId="0" applyFont="1"/>
    <xf numFmtId="9" fontId="6" fillId="7" borderId="12" xfId="2" applyFont="1" applyFill="1" applyBorder="1" applyProtection="1">
      <protection locked="0"/>
    </xf>
    <xf numFmtId="0" fontId="0" fillId="7" borderId="56" xfId="0" applyFill="1" applyBorder="1" applyAlignment="1">
      <alignment horizontal="left" wrapText="1"/>
    </xf>
    <xf numFmtId="0" fontId="2" fillId="7" borderId="8" xfId="0" applyFont="1" applyFill="1" applyBorder="1" applyAlignment="1">
      <alignment horizontal="right" vertical="center"/>
    </xf>
    <xf numFmtId="0" fontId="2" fillId="7" borderId="20" xfId="0" applyFont="1" applyFill="1" applyBorder="1" applyAlignment="1">
      <alignment horizontal="center" vertical="center"/>
    </xf>
    <xf numFmtId="0" fontId="2" fillId="7" borderId="3" xfId="0" applyFont="1" applyFill="1" applyBorder="1" applyAlignment="1">
      <alignment horizontal="center" vertical="center"/>
    </xf>
    <xf numFmtId="0" fontId="0" fillId="7" borderId="37" xfId="0" applyFill="1" applyBorder="1" applyAlignment="1">
      <alignment horizontal="left" wrapText="1"/>
    </xf>
    <xf numFmtId="0" fontId="0" fillId="7" borderId="27" xfId="0" applyFill="1" applyBorder="1" applyAlignment="1">
      <alignment horizontal="right" wrapText="1"/>
    </xf>
    <xf numFmtId="0" fontId="35" fillId="7" borderId="56" xfId="0" applyFont="1" applyFill="1" applyBorder="1" applyAlignment="1">
      <alignment horizontal="center" wrapText="1"/>
    </xf>
    <xf numFmtId="0" fontId="61" fillId="0" borderId="0" xfId="12" applyFont="1" applyAlignment="1">
      <alignment horizontal="center" wrapText="1"/>
    </xf>
    <xf numFmtId="0" fontId="6" fillId="0" borderId="0" xfId="12"/>
    <xf numFmtId="3" fontId="6" fillId="0" borderId="0" xfId="12" applyNumberFormat="1"/>
    <xf numFmtId="0" fontId="6" fillId="0" borderId="0" xfId="12" quotePrefix="1"/>
    <xf numFmtId="0" fontId="6" fillId="0" borderId="0" xfId="12"/>
    <xf numFmtId="3" fontId="6" fillId="0" borderId="0" xfId="12" applyNumberFormat="1"/>
    <xf numFmtId="0" fontId="6" fillId="0" borderId="0" xfId="12" quotePrefix="1"/>
    <xf numFmtId="3" fontId="61" fillId="0" borderId="0" xfId="12" applyNumberFormat="1" applyFont="1"/>
    <xf numFmtId="0" fontId="6" fillId="0" borderId="0" xfId="12"/>
    <xf numFmtId="3" fontId="6" fillId="0" borderId="0" xfId="12" applyNumberFormat="1"/>
    <xf numFmtId="0" fontId="6" fillId="0" borderId="0" xfId="12" quotePrefix="1"/>
    <xf numFmtId="167" fontId="2" fillId="2" borderId="32" xfId="0" applyNumberFormat="1" applyFont="1" applyFill="1" applyBorder="1" applyAlignment="1">
      <alignment horizontal="center" vertical="center"/>
    </xf>
    <xf numFmtId="9" fontId="61" fillId="7" borderId="12" xfId="2" applyFont="1" applyFill="1" applyBorder="1" applyProtection="1">
      <protection locked="0"/>
    </xf>
    <xf numFmtId="0" fontId="4" fillId="5" borderId="0" xfId="0" applyFont="1" applyFill="1" applyAlignment="1" applyProtection="1">
      <alignment horizontal="center"/>
      <protection locked="0"/>
    </xf>
    <xf numFmtId="4" fontId="6" fillId="0" borderId="29" xfId="0" applyNumberFormat="1" applyFont="1" applyFill="1" applyBorder="1" applyProtection="1"/>
    <xf numFmtId="0" fontId="17" fillId="0" borderId="0" xfId="0" applyFont="1" applyProtection="1">
      <protection locked="0"/>
    </xf>
    <xf numFmtId="3" fontId="6" fillId="0" borderId="29" xfId="0" applyNumberFormat="1" applyFont="1" applyFill="1" applyBorder="1" applyProtection="1">
      <protection locked="0"/>
    </xf>
    <xf numFmtId="4" fontId="6" fillId="0" borderId="29" xfId="0" applyNumberFormat="1" applyFont="1" applyFill="1" applyBorder="1" applyProtection="1">
      <protection locked="0"/>
    </xf>
    <xf numFmtId="1" fontId="6" fillId="0" borderId="29" xfId="0" applyNumberFormat="1" applyFont="1" applyFill="1" applyBorder="1" applyProtection="1">
      <protection locked="0"/>
    </xf>
    <xf numFmtId="167" fontId="0" fillId="10" borderId="32" xfId="0" applyNumberFormat="1" applyFill="1" applyBorder="1" applyAlignment="1">
      <alignment horizontal="center" vertical="center"/>
    </xf>
    <xf numFmtId="167" fontId="2" fillId="10" borderId="32" xfId="0" applyNumberFormat="1" applyFont="1" applyFill="1" applyBorder="1" applyAlignment="1">
      <alignment horizontal="center" vertical="center"/>
    </xf>
    <xf numFmtId="0" fontId="0" fillId="7" borderId="12" xfId="0" applyFill="1" applyBorder="1"/>
    <xf numFmtId="0" fontId="6" fillId="0" borderId="0" xfId="12" applyFill="1"/>
    <xf numFmtId="3" fontId="6" fillId="0" borderId="0" xfId="12" applyNumberFormat="1" applyFill="1"/>
    <xf numFmtId="9" fontId="0" fillId="2" borderId="32" xfId="2" applyFont="1" applyFill="1" applyBorder="1" applyAlignment="1">
      <alignment horizontal="center" vertical="center"/>
    </xf>
    <xf numFmtId="9" fontId="0" fillId="2" borderId="57" xfId="2" applyFont="1" applyFill="1" applyBorder="1" applyAlignment="1">
      <alignment horizontal="center" vertical="center"/>
    </xf>
    <xf numFmtId="0" fontId="4" fillId="5" borderId="9" xfId="0" applyFont="1" applyFill="1" applyBorder="1" applyAlignment="1" applyProtection="1">
      <alignment horizontal="center" vertical="center" wrapText="1"/>
      <protection locked="0"/>
    </xf>
    <xf numFmtId="167" fontId="0" fillId="2" borderId="12" xfId="0" applyNumberFormat="1" applyFill="1" applyBorder="1" applyAlignment="1">
      <alignment horizontal="center" vertical="center"/>
    </xf>
    <xf numFmtId="167" fontId="47" fillId="2" borderId="12" xfId="0" applyNumberFormat="1" applyFont="1" applyFill="1" applyBorder="1" applyAlignment="1">
      <alignment horizontal="center" vertical="center"/>
    </xf>
    <xf numFmtId="167" fontId="0" fillId="2" borderId="5" xfId="0" applyNumberFormat="1" applyFill="1" applyBorder="1" applyAlignment="1">
      <alignment horizontal="center" vertical="center"/>
    </xf>
    <xf numFmtId="167" fontId="0" fillId="2" borderId="6" xfId="0" applyNumberFormat="1" applyFill="1" applyBorder="1" applyAlignment="1">
      <alignment horizontal="center" vertical="center"/>
    </xf>
    <xf numFmtId="167" fontId="0" fillId="2" borderId="7" xfId="0" applyNumberFormat="1" applyFill="1" applyBorder="1" applyAlignment="1">
      <alignment horizontal="center" vertical="center"/>
    </xf>
    <xf numFmtId="167" fontId="0" fillId="2" borderId="16" xfId="0" applyNumberFormat="1" applyFill="1" applyBorder="1" applyAlignment="1">
      <alignment horizontal="center" vertical="center"/>
    </xf>
    <xf numFmtId="167" fontId="0" fillId="2" borderId="17" xfId="0" applyNumberFormat="1" applyFill="1" applyBorder="1" applyAlignment="1">
      <alignment horizontal="center" vertical="center"/>
    </xf>
    <xf numFmtId="167" fontId="47" fillId="2" borderId="16" xfId="0" applyNumberFormat="1" applyFont="1" applyFill="1" applyBorder="1" applyAlignment="1">
      <alignment horizontal="center" vertical="center"/>
    </xf>
    <xf numFmtId="167" fontId="47" fillId="2" borderId="17" xfId="0" applyNumberFormat="1" applyFont="1" applyFill="1" applyBorder="1" applyAlignment="1">
      <alignment horizontal="center" vertical="center"/>
    </xf>
    <xf numFmtId="167" fontId="0" fillId="2" borderId="25" xfId="0" applyNumberFormat="1" applyFill="1" applyBorder="1" applyAlignment="1">
      <alignment horizontal="center" vertical="center"/>
    </xf>
    <xf numFmtId="167" fontId="0" fillId="2" borderId="23" xfId="0" applyNumberFormat="1" applyFill="1" applyBorder="1" applyAlignment="1">
      <alignment horizontal="center" vertical="center"/>
    </xf>
    <xf numFmtId="167" fontId="0" fillId="2" borderId="26" xfId="0" applyNumberFormat="1" applyFill="1" applyBorder="1" applyAlignment="1">
      <alignment horizontal="center" vertical="center"/>
    </xf>
    <xf numFmtId="167" fontId="0" fillId="2" borderId="28" xfId="0" applyNumberFormat="1" applyFill="1" applyBorder="1" applyAlignment="1">
      <alignment horizontal="center" vertical="center"/>
    </xf>
    <xf numFmtId="167" fontId="0" fillId="2" borderId="51" xfId="0" applyNumberFormat="1" applyFill="1" applyBorder="1" applyAlignment="1">
      <alignment horizontal="center" vertical="center"/>
    </xf>
    <xf numFmtId="0" fontId="0" fillId="7" borderId="56" xfId="0" applyFill="1" applyBorder="1" applyAlignment="1">
      <alignment horizontal="left" wrapText="1"/>
    </xf>
    <xf numFmtId="0" fontId="0" fillId="7" borderId="59" xfId="0" applyFill="1" applyBorder="1" applyAlignment="1">
      <alignment horizontal="left" wrapText="1"/>
    </xf>
    <xf numFmtId="14" fontId="0" fillId="0" borderId="0" xfId="0" applyNumberFormat="1"/>
    <xf numFmtId="0" fontId="0" fillId="5" borderId="0" xfId="0" applyFill="1"/>
    <xf numFmtId="4" fontId="0" fillId="5" borderId="0" xfId="0" applyNumberFormat="1" applyFill="1"/>
    <xf numFmtId="4" fontId="2" fillId="0" borderId="0" xfId="0" applyNumberFormat="1" applyFont="1"/>
    <xf numFmtId="4" fontId="0" fillId="0" borderId="0" xfId="0" applyNumberFormat="1" applyFont="1"/>
    <xf numFmtId="0" fontId="0" fillId="0" borderId="0" xfId="0" applyAlignment="1">
      <alignment horizontal="center"/>
    </xf>
    <xf numFmtId="0" fontId="0" fillId="7" borderId="0" xfId="0" applyFill="1"/>
    <xf numFmtId="0" fontId="0" fillId="0" borderId="12" xfId="0" applyBorder="1"/>
    <xf numFmtId="0" fontId="65" fillId="7" borderId="56" xfId="0" applyFont="1" applyFill="1" applyBorder="1"/>
    <xf numFmtId="0" fontId="6" fillId="7" borderId="31" xfId="0" applyFont="1" applyFill="1" applyBorder="1" applyProtection="1">
      <protection locked="0"/>
    </xf>
    <xf numFmtId="0" fontId="4" fillId="7" borderId="31" xfId="0" applyFont="1" applyFill="1" applyBorder="1" applyProtection="1">
      <protection locked="0"/>
    </xf>
    <xf numFmtId="0" fontId="2" fillId="0" borderId="0" xfId="0" applyFont="1" applyAlignment="1">
      <alignment horizontal="center"/>
    </xf>
    <xf numFmtId="0" fontId="2" fillId="0" borderId="12" xfId="0" applyFont="1" applyBorder="1" applyAlignment="1">
      <alignment horizontal="center"/>
    </xf>
    <xf numFmtId="0" fontId="0" fillId="7" borderId="56" xfId="0" applyFill="1" applyBorder="1" applyAlignment="1">
      <alignment horizontal="right" wrapText="1"/>
    </xf>
    <xf numFmtId="0" fontId="0" fillId="7" borderId="4" xfId="0" applyFill="1" applyBorder="1" applyAlignment="1">
      <alignment horizontal="right" wrapText="1"/>
    </xf>
    <xf numFmtId="0" fontId="0" fillId="7" borderId="54" xfId="0" applyFill="1" applyBorder="1" applyAlignment="1">
      <alignment horizontal="right" wrapText="1"/>
    </xf>
    <xf numFmtId="168" fontId="4" fillId="0" borderId="12" xfId="1" applyNumberFormat="1" applyFont="1" applyFill="1" applyBorder="1" applyProtection="1">
      <protection locked="0"/>
    </xf>
    <xf numFmtId="168" fontId="4" fillId="0" borderId="29" xfId="0" applyNumberFormat="1" applyFont="1" applyFill="1" applyBorder="1" applyProtection="1">
      <protection locked="0"/>
    </xf>
    <xf numFmtId="168" fontId="6" fillId="0" borderId="29" xfId="0" applyNumberFormat="1" applyFont="1" applyFill="1" applyBorder="1" applyProtection="1">
      <protection locked="0"/>
    </xf>
    <xf numFmtId="168" fontId="4" fillId="0" borderId="12" xfId="0" applyNumberFormat="1" applyFont="1" applyFill="1" applyBorder="1" applyProtection="1">
      <protection locked="0"/>
    </xf>
    <xf numFmtId="168" fontId="6" fillId="0" borderId="12" xfId="0" applyNumberFormat="1" applyFont="1" applyFill="1" applyBorder="1" applyProtection="1">
      <protection locked="0"/>
    </xf>
    <xf numFmtId="168" fontId="9" fillId="0" borderId="12" xfId="3" applyNumberFormat="1" applyFont="1" applyFill="1" applyBorder="1" applyProtection="1">
      <protection locked="0"/>
    </xf>
    <xf numFmtId="168" fontId="10" fillId="0" borderId="12" xfId="3" applyNumberFormat="1" applyFont="1" applyFill="1" applyBorder="1" applyAlignment="1" applyProtection="1">
      <alignment horizontal="right"/>
      <protection locked="0"/>
    </xf>
    <xf numFmtId="168" fontId="10" fillId="0" borderId="12" xfId="3" applyNumberFormat="1" applyFont="1" applyFill="1" applyBorder="1" applyProtection="1">
      <protection locked="0"/>
    </xf>
    <xf numFmtId="168" fontId="11" fillId="0" borderId="12" xfId="0" applyNumberFormat="1" applyFont="1" applyFill="1" applyBorder="1" applyProtection="1">
      <protection locked="0"/>
    </xf>
    <xf numFmtId="168" fontId="7" fillId="0" borderId="12" xfId="0" applyNumberFormat="1" applyFont="1" applyFill="1" applyBorder="1" applyAlignment="1" applyProtection="1">
      <alignment horizontal="right"/>
      <protection locked="0"/>
    </xf>
    <xf numFmtId="168" fontId="7" fillId="0" borderId="12" xfId="0" applyNumberFormat="1" applyFont="1" applyFill="1" applyBorder="1" applyProtection="1">
      <protection locked="0"/>
    </xf>
    <xf numFmtId="168" fontId="11" fillId="0" borderId="0" xfId="0" applyNumberFormat="1" applyFont="1" applyAlignment="1" applyProtection="1">
      <alignment horizontal="right"/>
      <protection locked="0"/>
    </xf>
    <xf numFmtId="168" fontId="12" fillId="0" borderId="12" xfId="0" applyNumberFormat="1" applyFont="1" applyFill="1" applyBorder="1" applyAlignment="1" applyProtection="1">
      <alignment horizontal="right"/>
      <protection locked="0"/>
    </xf>
    <xf numFmtId="168" fontId="4" fillId="0" borderId="12" xfId="0" applyNumberFormat="1" applyFont="1" applyFill="1" applyBorder="1" applyAlignment="1" applyProtection="1">
      <alignment horizontal="right"/>
      <protection locked="0"/>
    </xf>
    <xf numFmtId="168" fontId="6" fillId="0" borderId="12" xfId="1" applyNumberFormat="1" applyFont="1" applyFill="1" applyBorder="1" applyProtection="1">
      <protection locked="0"/>
    </xf>
    <xf numFmtId="168" fontId="0" fillId="0" borderId="0" xfId="0" applyNumberFormat="1"/>
    <xf numFmtId="168" fontId="4" fillId="0" borderId="12" xfId="0" applyNumberFormat="1" applyFont="1" applyBorder="1" applyProtection="1">
      <protection locked="0"/>
    </xf>
    <xf numFmtId="168" fontId="6" fillId="0" borderId="0" xfId="0" applyNumberFormat="1" applyFont="1" applyProtection="1">
      <protection locked="0"/>
    </xf>
    <xf numFmtId="168" fontId="14" fillId="0" borderId="12" xfId="0" applyNumberFormat="1" applyFont="1" applyFill="1" applyBorder="1" applyProtection="1">
      <protection locked="0"/>
    </xf>
    <xf numFmtId="168" fontId="6" fillId="0" borderId="12" xfId="0" applyNumberFormat="1" applyFont="1" applyFill="1" applyBorder="1" applyProtection="1"/>
    <xf numFmtId="168" fontId="4" fillId="0" borderId="0" xfId="0" applyNumberFormat="1" applyFont="1" applyProtection="1">
      <protection locked="0"/>
    </xf>
    <xf numFmtId="168" fontId="12" fillId="0" borderId="12" xfId="0" applyNumberFormat="1" applyFont="1" applyFill="1" applyBorder="1" applyAlignment="1" applyProtection="1">
      <protection locked="0"/>
    </xf>
    <xf numFmtId="168" fontId="0" fillId="0" borderId="12" xfId="0" applyNumberFormat="1" applyBorder="1"/>
    <xf numFmtId="168" fontId="14" fillId="0" borderId="12" xfId="0" applyNumberFormat="1" applyFont="1" applyFill="1" applyBorder="1" applyProtection="1"/>
    <xf numFmtId="168" fontId="10" fillId="0" borderId="12" xfId="3" applyNumberFormat="1" applyFont="1" applyFill="1" applyBorder="1" applyAlignment="1" applyProtection="1">
      <alignment horizontal="center"/>
      <protection locked="0"/>
    </xf>
    <xf numFmtId="168" fontId="7" fillId="0" borderId="12" xfId="0" applyNumberFormat="1" applyFont="1" applyFill="1" applyBorder="1" applyAlignment="1" applyProtection="1">
      <alignment horizontal="center"/>
      <protection locked="0"/>
    </xf>
    <xf numFmtId="168" fontId="12" fillId="0" borderId="12" xfId="0" applyNumberFormat="1" applyFont="1" applyFill="1" applyBorder="1" applyProtection="1">
      <protection locked="0"/>
    </xf>
    <xf numFmtId="168" fontId="7" fillId="0" borderId="12" xfId="1" applyNumberFormat="1" applyFont="1" applyFill="1" applyBorder="1" applyProtection="1">
      <protection locked="0"/>
    </xf>
    <xf numFmtId="168" fontId="6" fillId="0" borderId="12" xfId="0" applyNumberFormat="1" applyFont="1" applyFill="1" applyBorder="1" applyAlignment="1" applyProtection="1">
      <protection locked="0"/>
    </xf>
    <xf numFmtId="168" fontId="0" fillId="0" borderId="12" xfId="0" applyNumberFormat="1" applyFill="1" applyBorder="1"/>
    <xf numFmtId="168" fontId="9" fillId="0" borderId="12" xfId="3" applyNumberFormat="1" applyFont="1" applyFill="1" applyBorder="1" applyAlignment="1" applyProtection="1">
      <alignment horizontal="right"/>
      <protection locked="0"/>
    </xf>
    <xf numFmtId="168" fontId="0" fillId="0" borderId="12" xfId="0" applyNumberFormat="1" applyBorder="1" applyProtection="1">
      <protection locked="0"/>
    </xf>
    <xf numFmtId="168" fontId="7" fillId="0" borderId="12" xfId="0" applyNumberFormat="1" applyFont="1" applyFill="1" applyBorder="1" applyAlignment="1" applyProtection="1">
      <alignment horizontal="center" vertical="center"/>
      <protection locked="0"/>
    </xf>
    <xf numFmtId="168" fontId="7" fillId="0" borderId="12" xfId="0" applyNumberFormat="1" applyFont="1" applyFill="1" applyBorder="1" applyAlignment="1" applyProtection="1">
      <alignment vertical="center"/>
      <protection locked="0"/>
    </xf>
    <xf numFmtId="168" fontId="9" fillId="0" borderId="12" xfId="3" applyNumberFormat="1" applyFont="1" applyBorder="1" applyProtection="1">
      <protection locked="0"/>
    </xf>
    <xf numFmtId="168" fontId="10" fillId="0" borderId="12" xfId="3" applyNumberFormat="1" applyFont="1" applyBorder="1" applyProtection="1">
      <protection locked="0"/>
    </xf>
    <xf numFmtId="168" fontId="10" fillId="0" borderId="12" xfId="3" applyNumberFormat="1" applyFont="1" applyBorder="1" applyAlignment="1" applyProtection="1">
      <alignment horizontal="center"/>
      <protection locked="0"/>
    </xf>
    <xf numFmtId="168" fontId="16" fillId="0" borderId="12" xfId="3" applyNumberFormat="1" applyFont="1" applyBorder="1" applyProtection="1">
      <protection locked="0"/>
    </xf>
    <xf numFmtId="168" fontId="9" fillId="0" borderId="12" xfId="3" applyNumberFormat="1" applyFont="1" applyBorder="1" applyAlignment="1" applyProtection="1">
      <alignment horizontal="right"/>
      <protection locked="0"/>
    </xf>
    <xf numFmtId="168" fontId="4" fillId="0" borderId="6" xfId="0" applyNumberFormat="1" applyFont="1" applyBorder="1" applyProtection="1">
      <protection locked="0"/>
    </xf>
    <xf numFmtId="168" fontId="6" fillId="0" borderId="31" xfId="0" applyNumberFormat="1" applyFont="1" applyFill="1" applyBorder="1" applyProtection="1">
      <protection locked="0"/>
    </xf>
    <xf numFmtId="168" fontId="18" fillId="0" borderId="12" xfId="3" applyNumberFormat="1" applyFont="1" applyFill="1" applyBorder="1" applyAlignment="1" applyProtection="1">
      <alignment horizontal="right"/>
      <protection locked="0"/>
    </xf>
    <xf numFmtId="168" fontId="19" fillId="0" borderId="12" xfId="3" applyNumberFormat="1" applyFont="1" applyFill="1" applyBorder="1" applyProtection="1">
      <protection locked="0"/>
    </xf>
    <xf numFmtId="168" fontId="19" fillId="0" borderId="12" xfId="3" applyNumberFormat="1" applyFont="1" applyFill="1" applyBorder="1" applyAlignment="1" applyProtection="1">
      <alignment horizontal="center"/>
      <protection locked="0"/>
    </xf>
    <xf numFmtId="168" fontId="11" fillId="0" borderId="0" xfId="0" applyNumberFormat="1" applyFont="1" applyFill="1" applyProtection="1">
      <protection locked="0"/>
    </xf>
    <xf numFmtId="168" fontId="22" fillId="0" borderId="39" xfId="4" applyNumberFormat="1" applyFont="1" applyBorder="1" applyProtection="1">
      <protection locked="0"/>
    </xf>
    <xf numFmtId="168" fontId="23" fillId="0" borderId="39" xfId="4" applyNumberFormat="1" applyFont="1" applyBorder="1" applyProtection="1">
      <protection locked="0"/>
    </xf>
    <xf numFmtId="168" fontId="24" fillId="0" borderId="39" xfId="4" applyNumberFormat="1" applyFont="1" applyBorder="1" applyProtection="1">
      <protection locked="0"/>
    </xf>
    <xf numFmtId="168" fontId="24" fillId="0" borderId="39" xfId="4" applyNumberFormat="1" applyFont="1" applyBorder="1" applyAlignment="1" applyProtection="1">
      <alignment horizontal="center"/>
      <protection locked="0"/>
    </xf>
    <xf numFmtId="168" fontId="6" fillId="43" borderId="29" xfId="0" applyNumberFormat="1" applyFont="1" applyFill="1" applyBorder="1" applyProtection="1">
      <protection locked="0"/>
    </xf>
    <xf numFmtId="168" fontId="6" fillId="5" borderId="29" xfId="0" applyNumberFormat="1" applyFont="1" applyFill="1" applyBorder="1" applyProtection="1">
      <protection locked="0"/>
    </xf>
    <xf numFmtId="168" fontId="9" fillId="0" borderId="12" xfId="3" applyNumberFormat="1" applyFont="1" applyFill="1" applyBorder="1" applyAlignment="1" applyProtection="1">
      <alignment horizontal="center"/>
      <protection locked="0"/>
    </xf>
    <xf numFmtId="168" fontId="9" fillId="0" borderId="0" xfId="3" applyNumberFormat="1" applyFont="1" applyFill="1" applyProtection="1">
      <protection locked="0"/>
    </xf>
    <xf numFmtId="168" fontId="10" fillId="0" borderId="12" xfId="3" applyNumberFormat="1" applyFont="1" applyBorder="1" applyAlignment="1" applyProtection="1">
      <alignment horizontal="right"/>
      <protection locked="0"/>
    </xf>
    <xf numFmtId="168" fontId="28" fillId="0" borderId="12" xfId="0" applyNumberFormat="1" applyFont="1" applyFill="1" applyBorder="1" applyProtection="1">
      <protection locked="0"/>
    </xf>
    <xf numFmtId="168" fontId="25" fillId="0" borderId="12" xfId="0" applyNumberFormat="1" applyFont="1" applyFill="1" applyBorder="1" applyProtection="1">
      <protection locked="0"/>
    </xf>
    <xf numFmtId="168" fontId="6" fillId="5" borderId="12" xfId="0" applyNumberFormat="1" applyFont="1" applyFill="1" applyBorder="1" applyProtection="1">
      <protection locked="0"/>
    </xf>
    <xf numFmtId="168" fontId="4" fillId="0" borderId="13" xfId="0" applyNumberFormat="1" applyFont="1" applyBorder="1" applyProtection="1">
      <protection locked="0"/>
    </xf>
    <xf numFmtId="168" fontId="6" fillId="0" borderId="6" xfId="0" applyNumberFormat="1" applyFont="1" applyFill="1" applyBorder="1" applyProtection="1">
      <protection locked="0"/>
    </xf>
    <xf numFmtId="168" fontId="6" fillId="0" borderId="38" xfId="0" applyNumberFormat="1" applyFont="1" applyFill="1" applyBorder="1" applyProtection="1">
      <protection locked="0"/>
    </xf>
    <xf numFmtId="168" fontId="6" fillId="0" borderId="35" xfId="0" applyNumberFormat="1" applyFont="1" applyFill="1" applyBorder="1" applyProtection="1">
      <protection locked="0"/>
    </xf>
    <xf numFmtId="168" fontId="6" fillId="0" borderId="29" xfId="0" applyNumberFormat="1" applyFont="1" applyFill="1" applyBorder="1" applyProtection="1"/>
    <xf numFmtId="168" fontId="6" fillId="0" borderId="34" xfId="0" applyNumberFormat="1" applyFont="1" applyFill="1" applyBorder="1" applyProtection="1">
      <protection locked="0"/>
    </xf>
    <xf numFmtId="168" fontId="2" fillId="4" borderId="12" xfId="0" applyNumberFormat="1" applyFont="1" applyFill="1" applyBorder="1"/>
    <xf numFmtId="168" fontId="14" fillId="0" borderId="12" xfId="0" applyNumberFormat="1" applyFont="1" applyBorder="1"/>
    <xf numFmtId="168" fontId="10" fillId="0" borderId="34" xfId="3" applyNumberFormat="1" applyFont="1" applyFill="1" applyBorder="1" applyProtection="1">
      <protection locked="0"/>
    </xf>
    <xf numFmtId="168" fontId="10" fillId="0" borderId="31" xfId="3" applyNumberFormat="1" applyFont="1" applyFill="1" applyBorder="1" applyProtection="1">
      <protection locked="0"/>
    </xf>
    <xf numFmtId="168" fontId="10" fillId="0" borderId="29" xfId="3" applyNumberFormat="1" applyFont="1" applyFill="1" applyBorder="1" applyProtection="1">
      <protection locked="0"/>
    </xf>
    <xf numFmtId="168" fontId="19" fillId="0" borderId="29" xfId="3" applyNumberFormat="1" applyFont="1" applyFill="1" applyBorder="1" applyProtection="1">
      <protection locked="0"/>
    </xf>
    <xf numFmtId="168" fontId="10" fillId="0" borderId="29" xfId="3" applyNumberFormat="1" applyFont="1" applyBorder="1" applyProtection="1">
      <protection locked="0"/>
    </xf>
    <xf numFmtId="168" fontId="7" fillId="0" borderId="34" xfId="0" applyNumberFormat="1" applyFont="1" applyFill="1" applyBorder="1" applyProtection="1">
      <protection locked="0"/>
    </xf>
    <xf numFmtId="168" fontId="7" fillId="0" borderId="31" xfId="0" applyNumberFormat="1" applyFont="1" applyFill="1" applyBorder="1" applyProtection="1">
      <protection locked="0"/>
    </xf>
    <xf numFmtId="168" fontId="7" fillId="0" borderId="29" xfId="0" applyNumberFormat="1" applyFont="1" applyFill="1" applyBorder="1" applyProtection="1">
      <protection locked="0"/>
    </xf>
    <xf numFmtId="168" fontId="10" fillId="0" borderId="34" xfId="3" applyNumberFormat="1" applyFont="1" applyBorder="1" applyProtection="1">
      <protection locked="0"/>
    </xf>
    <xf numFmtId="168" fontId="6" fillId="0" borderId="32" xfId="0" applyNumberFormat="1" applyFont="1" applyFill="1" applyBorder="1" applyProtection="1">
      <protection locked="0"/>
    </xf>
    <xf numFmtId="168" fontId="6" fillId="0" borderId="30" xfId="0" applyNumberFormat="1" applyFont="1" applyFill="1" applyBorder="1" applyProtection="1">
      <protection locked="0"/>
    </xf>
    <xf numFmtId="168" fontId="6" fillId="0" borderId="12" xfId="0" applyNumberFormat="1" applyFont="1" applyBorder="1" applyAlignment="1" applyProtection="1">
      <alignment horizontal="right"/>
      <protection locked="0"/>
    </xf>
    <xf numFmtId="168" fontId="4" fillId="0" borderId="36" xfId="0" applyNumberFormat="1" applyFont="1" applyBorder="1" applyProtection="1">
      <protection locked="0"/>
    </xf>
    <xf numFmtId="168" fontId="4" fillId="0" borderId="29" xfId="0" applyNumberFormat="1" applyFont="1" applyBorder="1" applyProtection="1">
      <protection locked="0"/>
    </xf>
    <xf numFmtId="168" fontId="6" fillId="4" borderId="29" xfId="0" applyNumberFormat="1" applyFont="1" applyFill="1" applyBorder="1" applyProtection="1">
      <protection locked="0"/>
    </xf>
    <xf numFmtId="168" fontId="10" fillId="0" borderId="31" xfId="3" applyNumberFormat="1" applyFont="1" applyBorder="1" applyProtection="1">
      <protection locked="0"/>
    </xf>
    <xf numFmtId="168" fontId="16" fillId="0" borderId="29" xfId="3" applyNumberFormat="1" applyFont="1" applyBorder="1" applyProtection="1">
      <protection locked="0"/>
    </xf>
    <xf numFmtId="168" fontId="27" fillId="0" borderId="29" xfId="3" applyNumberFormat="1" applyFont="1" applyBorder="1" applyProtection="1">
      <protection locked="0"/>
    </xf>
    <xf numFmtId="168" fontId="9" fillId="0" borderId="29" xfId="3" applyNumberFormat="1" applyFont="1" applyBorder="1" applyProtection="1">
      <protection locked="0"/>
    </xf>
    <xf numFmtId="168" fontId="16" fillId="0" borderId="31" xfId="3" applyNumberFormat="1" applyFont="1" applyBorder="1" applyProtection="1">
      <protection locked="0"/>
    </xf>
    <xf numFmtId="168" fontId="10" fillId="0" borderId="29" xfId="3" applyNumberFormat="1" applyFont="1" applyBorder="1" applyAlignment="1" applyProtection="1">
      <alignment horizontal="center"/>
      <protection locked="0"/>
    </xf>
    <xf numFmtId="168" fontId="0" fillId="0" borderId="6" xfId="0" applyNumberFormat="1" applyBorder="1" applyProtection="1">
      <protection locked="0"/>
    </xf>
    <xf numFmtId="168" fontId="6" fillId="5" borderId="30" xfId="0" applyNumberFormat="1" applyFont="1" applyFill="1" applyBorder="1" applyProtection="1">
      <protection locked="0"/>
    </xf>
    <xf numFmtId="168" fontId="6" fillId="0" borderId="12" xfId="0" applyNumberFormat="1" applyFont="1" applyBorder="1" applyProtection="1">
      <protection locked="0"/>
    </xf>
    <xf numFmtId="168" fontId="6" fillId="0" borderId="12" xfId="0" applyNumberFormat="1" applyFont="1" applyBorder="1" applyProtection="1"/>
    <xf numFmtId="168" fontId="4" fillId="0" borderId="12" xfId="0" applyNumberFormat="1" applyFont="1" applyBorder="1" applyProtection="1"/>
    <xf numFmtId="168" fontId="0" fillId="4" borderId="12" xfId="0" applyNumberFormat="1" applyFill="1" applyBorder="1"/>
    <xf numFmtId="168" fontId="20" fillId="4" borderId="12" xfId="0" applyNumberFormat="1" applyFont="1" applyFill="1" applyBorder="1"/>
    <xf numFmtId="168" fontId="17" fillId="0" borderId="12" xfId="0" applyNumberFormat="1" applyFont="1" applyFill="1" applyBorder="1" applyProtection="1">
      <protection locked="0"/>
    </xf>
    <xf numFmtId="168" fontId="25" fillId="0" borderId="12" xfId="0" applyNumberFormat="1" applyFont="1" applyBorder="1" applyProtection="1">
      <protection locked="0"/>
    </xf>
    <xf numFmtId="168" fontId="17" fillId="0" borderId="12" xfId="0" applyNumberFormat="1" applyFont="1" applyBorder="1" applyProtection="1">
      <protection locked="0"/>
    </xf>
    <xf numFmtId="168" fontId="11" fillId="0" borderId="12" xfId="0" applyNumberFormat="1" applyFont="1" applyBorder="1" applyProtection="1">
      <protection locked="0"/>
    </xf>
    <xf numFmtId="168" fontId="6" fillId="0" borderId="6" xfId="0" applyNumberFormat="1" applyFont="1" applyBorder="1" applyProtection="1">
      <protection locked="0"/>
    </xf>
    <xf numFmtId="168" fontId="6" fillId="0" borderId="36" xfId="0" applyNumberFormat="1" applyFont="1" applyBorder="1" applyProtection="1">
      <protection locked="0"/>
    </xf>
    <xf numFmtId="168" fontId="6" fillId="0" borderId="29" xfId="0" applyNumberFormat="1" applyFont="1" applyFill="1" applyBorder="1" applyAlignment="1" applyProtection="1">
      <protection locked="0"/>
    </xf>
    <xf numFmtId="168" fontId="6" fillId="0" borderId="29" xfId="0" applyNumberFormat="1" applyFont="1" applyBorder="1" applyProtection="1">
      <protection locked="0"/>
    </xf>
    <xf numFmtId="168" fontId="14" fillId="4" borderId="12" xfId="0" applyNumberFormat="1" applyFont="1" applyFill="1" applyBorder="1" applyAlignment="1">
      <alignment horizontal="right" vertical="center"/>
    </xf>
    <xf numFmtId="168" fontId="14" fillId="0" borderId="12" xfId="0" applyNumberFormat="1" applyFont="1" applyBorder="1" applyAlignment="1">
      <alignment horizontal="right" vertical="center"/>
    </xf>
    <xf numFmtId="168" fontId="14" fillId="0" borderId="12" xfId="0" applyNumberFormat="1" applyFont="1" applyFill="1" applyBorder="1" applyAlignment="1" applyProtection="1">
      <protection locked="0"/>
    </xf>
    <xf numFmtId="168" fontId="0" fillId="0" borderId="2" xfId="0" applyNumberFormat="1" applyBorder="1" applyProtection="1">
      <protection locked="0"/>
    </xf>
    <xf numFmtId="168" fontId="0" fillId="0" borderId="9" xfId="0" applyNumberFormat="1" applyBorder="1" applyProtection="1">
      <protection locked="0"/>
    </xf>
    <xf numFmtId="168" fontId="0" fillId="0" borderId="19" xfId="0" applyNumberFormat="1" applyBorder="1" applyProtection="1">
      <protection locked="0"/>
    </xf>
    <xf numFmtId="168" fontId="23" fillId="0" borderId="39" xfId="4" applyNumberFormat="1" applyFont="1" applyBorder="1" applyAlignment="1" applyProtection="1">
      <alignment horizontal="right"/>
      <protection locked="0"/>
    </xf>
    <xf numFmtId="168" fontId="23" fillId="0" borderId="40" xfId="4" applyNumberFormat="1" applyFont="1" applyBorder="1" applyProtection="1">
      <protection locked="0"/>
    </xf>
    <xf numFmtId="168" fontId="24" fillId="0" borderId="41" xfId="4" applyNumberFormat="1" applyFont="1" applyBorder="1" applyProtection="1">
      <protection locked="0"/>
    </xf>
    <xf numFmtId="168" fontId="24" fillId="0" borderId="42" xfId="4" applyNumberFormat="1" applyFont="1" applyBorder="1" applyProtection="1">
      <protection locked="0"/>
    </xf>
    <xf numFmtId="168" fontId="23" fillId="0" borderId="42" xfId="4" applyNumberFormat="1" applyFont="1" applyBorder="1" applyProtection="1">
      <protection locked="0"/>
    </xf>
    <xf numFmtId="168" fontId="24" fillId="0" borderId="40" xfId="4" applyNumberFormat="1" applyFont="1" applyBorder="1" applyProtection="1">
      <protection locked="0"/>
    </xf>
    <xf numFmtId="168" fontId="24" fillId="0" borderId="39" xfId="4" applyNumberFormat="1" applyFont="1" applyBorder="1" applyAlignment="1" applyProtection="1">
      <alignment horizontal="right"/>
      <protection locked="0"/>
    </xf>
    <xf numFmtId="168" fontId="24" fillId="0" borderId="42" xfId="4" applyNumberFormat="1" applyFont="1" applyFill="1" applyBorder="1" applyProtection="1">
      <protection locked="0"/>
    </xf>
    <xf numFmtId="168" fontId="4" fillId="0" borderId="0" xfId="0" applyNumberFormat="1" applyFont="1" applyBorder="1" applyProtection="1">
      <protection locked="0"/>
    </xf>
    <xf numFmtId="168" fontId="14" fillId="0" borderId="12" xfId="0" applyNumberFormat="1" applyFont="1" applyBorder="1" applyAlignment="1">
      <alignment horizontal="right" vertical="top"/>
    </xf>
    <xf numFmtId="168" fontId="14" fillId="4" borderId="12" xfId="0" applyNumberFormat="1" applyFont="1" applyFill="1" applyBorder="1"/>
    <xf numFmtId="168" fontId="4" fillId="0" borderId="34" xfId="0" applyNumberFormat="1" applyFont="1" applyBorder="1" applyProtection="1">
      <protection locked="0"/>
    </xf>
    <xf numFmtId="168" fontId="14" fillId="0" borderId="12" xfId="0" applyNumberFormat="1" applyFont="1" applyBorder="1" applyAlignment="1">
      <alignment horizontal="right" vertical="top" wrapText="1"/>
    </xf>
    <xf numFmtId="168" fontId="19" fillId="0" borderId="31" xfId="3" applyNumberFormat="1" applyFont="1" applyFill="1" applyBorder="1" applyProtection="1">
      <protection locked="0"/>
    </xf>
    <xf numFmtId="168" fontId="18" fillId="0" borderId="12" xfId="3" applyNumberFormat="1" applyFont="1" applyFill="1" applyBorder="1" applyProtection="1">
      <protection locked="0"/>
    </xf>
    <xf numFmtId="168" fontId="6" fillId="0" borderId="12" xfId="0" applyNumberFormat="1" applyFont="1" applyFill="1" applyBorder="1" applyAlignment="1" applyProtection="1">
      <alignment wrapText="1"/>
      <protection locked="0"/>
    </xf>
    <xf numFmtId="168" fontId="0" fillId="0" borderId="31" xfId="0" applyNumberFormat="1" applyBorder="1" applyProtection="1">
      <protection locked="0"/>
    </xf>
    <xf numFmtId="168" fontId="0" fillId="3" borderId="12" xfId="0" applyNumberFormat="1" applyFill="1" applyBorder="1" applyProtection="1">
      <protection locked="0"/>
    </xf>
    <xf numFmtId="168" fontId="16" fillId="0" borderId="12" xfId="3" applyNumberFormat="1" applyFont="1" applyBorder="1" applyAlignment="1" applyProtection="1">
      <alignment horizontal="right"/>
      <protection locked="0"/>
    </xf>
    <xf numFmtId="168" fontId="6" fillId="0" borderId="30" xfId="0" applyNumberFormat="1" applyFont="1" applyFill="1" applyBorder="1" applyAlignment="1" applyProtection="1">
      <alignment horizontal="right"/>
      <protection locked="0"/>
    </xf>
    <xf numFmtId="168" fontId="6" fillId="0" borderId="31" xfId="0" applyNumberFormat="1" applyFont="1" applyFill="1" applyBorder="1" applyAlignment="1" applyProtection="1">
      <alignment horizontal="right"/>
      <protection locked="0"/>
    </xf>
    <xf numFmtId="168" fontId="6" fillId="0" borderId="13" xfId="0" applyNumberFormat="1" applyFont="1" applyBorder="1" applyProtection="1">
      <protection locked="0"/>
    </xf>
    <xf numFmtId="168" fontId="4" fillId="0" borderId="6" xfId="0" applyNumberFormat="1" applyFont="1" applyBorder="1" applyAlignment="1" applyProtection="1">
      <alignment wrapText="1"/>
      <protection locked="0"/>
    </xf>
    <xf numFmtId="168" fontId="4" fillId="0" borderId="12" xfId="0" applyNumberFormat="1" applyFont="1" applyBorder="1" applyAlignment="1" applyProtection="1">
      <alignment wrapText="1"/>
      <protection locked="0"/>
    </xf>
    <xf numFmtId="168" fontId="4" fillId="0" borderId="12" xfId="0" applyNumberFormat="1" applyFont="1" applyBorder="1" applyAlignment="1" applyProtection="1">
      <alignment wrapText="1"/>
    </xf>
    <xf numFmtId="168" fontId="4" fillId="0" borderId="29" xfId="0" applyNumberFormat="1" applyFont="1" applyBorder="1" applyAlignment="1" applyProtection="1">
      <alignment wrapText="1"/>
      <protection locked="0"/>
    </xf>
    <xf numFmtId="168" fontId="4" fillId="0" borderId="34" xfId="0" applyNumberFormat="1" applyFont="1" applyBorder="1" applyAlignment="1" applyProtection="1">
      <alignment wrapText="1"/>
      <protection locked="0"/>
    </xf>
    <xf numFmtId="168" fontId="9" fillId="0" borderId="29" xfId="3" applyNumberFormat="1" applyFont="1" applyFill="1" applyBorder="1" applyAlignment="1" applyProtection="1">
      <alignment wrapText="1"/>
      <protection locked="0"/>
    </xf>
    <xf numFmtId="168" fontId="9" fillId="0" borderId="12" xfId="3" applyNumberFormat="1" applyFont="1" applyFill="1" applyBorder="1" applyAlignment="1" applyProtection="1">
      <alignment wrapText="1"/>
      <protection locked="0"/>
    </xf>
    <xf numFmtId="168" fontId="9" fillId="0" borderId="12" xfId="3" applyNumberFormat="1" applyFont="1" applyBorder="1" applyAlignment="1" applyProtection="1">
      <alignment wrapText="1"/>
      <protection locked="0"/>
    </xf>
    <xf numFmtId="168" fontId="11" fillId="0" borderId="29" xfId="0" applyNumberFormat="1" applyFont="1" applyBorder="1" applyAlignment="1" applyProtection="1">
      <alignment wrapText="1"/>
      <protection locked="0"/>
    </xf>
    <xf numFmtId="168" fontId="11" fillId="0" borderId="12" xfId="0" applyNumberFormat="1" applyFont="1" applyBorder="1" applyAlignment="1" applyProtection="1">
      <alignment wrapText="1"/>
      <protection locked="0"/>
    </xf>
    <xf numFmtId="168" fontId="11" fillId="0" borderId="12" xfId="0" applyNumberFormat="1" applyFont="1" applyFill="1" applyBorder="1" applyAlignment="1" applyProtection="1">
      <alignment wrapText="1"/>
      <protection locked="0"/>
    </xf>
    <xf numFmtId="168" fontId="6" fillId="0" borderId="29" xfId="0" applyNumberFormat="1" applyFont="1" applyFill="1" applyBorder="1" applyAlignment="1" applyProtection="1">
      <alignment wrapText="1"/>
      <protection locked="0"/>
    </xf>
    <xf numFmtId="168" fontId="14" fillId="0" borderId="12" xfId="0" applyNumberFormat="1" applyFont="1" applyBorder="1" applyAlignment="1">
      <alignment horizontal="right" vertical="center" wrapText="1"/>
    </xf>
    <xf numFmtId="4" fontId="10" fillId="0" borderId="29" xfId="3" applyNumberFormat="1" applyFont="1" applyFill="1" applyBorder="1" applyProtection="1">
      <protection locked="0"/>
    </xf>
    <xf numFmtId="4" fontId="7" fillId="0" borderId="29" xfId="0" applyNumberFormat="1" applyFont="1" applyFill="1" applyBorder="1" applyProtection="1">
      <protection locked="0"/>
    </xf>
    <xf numFmtId="168" fontId="12" fillId="0" borderId="6" xfId="0" applyNumberFormat="1" applyFont="1" applyBorder="1" applyAlignment="1" applyProtection="1">
      <alignment horizontal="right" vertical="top" wrapText="1"/>
      <protection locked="0"/>
    </xf>
    <xf numFmtId="168" fontId="12" fillId="0" borderId="12" xfId="0" applyNumberFormat="1" applyFont="1" applyBorder="1" applyAlignment="1" applyProtection="1">
      <alignment horizontal="right" vertical="top" wrapText="1"/>
      <protection locked="0"/>
    </xf>
    <xf numFmtId="168" fontId="13" fillId="0" borderId="12" xfId="0" applyNumberFormat="1" applyFont="1" applyBorder="1" applyAlignment="1" applyProtection="1">
      <alignment horizontal="right" vertical="top" wrapText="1"/>
      <protection locked="0"/>
    </xf>
    <xf numFmtId="0" fontId="2" fillId="2" borderId="25" xfId="0" applyFont="1" applyFill="1" applyBorder="1"/>
    <xf numFmtId="3" fontId="0" fillId="2" borderId="23" xfId="0" applyNumberFormat="1" applyFill="1" applyBorder="1"/>
    <xf numFmtId="3" fontId="0" fillId="0" borderId="26" xfId="0" applyNumberFormat="1" applyFill="1" applyBorder="1"/>
    <xf numFmtId="0" fontId="0" fillId="2" borderId="12" xfId="0" applyFill="1" applyBorder="1"/>
    <xf numFmtId="0" fontId="0" fillId="11" borderId="0" xfId="0" applyFill="1"/>
    <xf numFmtId="167" fontId="0" fillId="11" borderId="0" xfId="0" applyNumberFormat="1" applyFill="1"/>
    <xf numFmtId="9" fontId="0" fillId="11" borderId="0" xfId="2" applyFont="1" applyFill="1"/>
    <xf numFmtId="167" fontId="0" fillId="44" borderId="51" xfId="0" applyNumberFormat="1" applyFill="1" applyBorder="1" applyAlignment="1">
      <alignment horizontal="center" vertical="center"/>
    </xf>
    <xf numFmtId="167" fontId="0" fillId="44" borderId="52" xfId="0" applyNumberFormat="1" applyFill="1" applyBorder="1" applyAlignment="1">
      <alignment horizontal="center" vertical="center"/>
    </xf>
    <xf numFmtId="167" fontId="0" fillId="44" borderId="53" xfId="0" applyNumberFormat="1" applyFill="1" applyBorder="1" applyAlignment="1">
      <alignment horizontal="center" vertical="center"/>
    </xf>
    <xf numFmtId="167" fontId="0" fillId="44" borderId="12" xfId="0" applyNumberFormat="1" applyFill="1" applyBorder="1" applyAlignment="1">
      <alignment horizontal="center" vertical="center"/>
    </xf>
    <xf numFmtId="167" fontId="2" fillId="44" borderId="12" xfId="0" applyNumberFormat="1" applyFont="1" applyFill="1" applyBorder="1" applyAlignment="1">
      <alignment horizontal="center" vertical="center"/>
    </xf>
    <xf numFmtId="0" fontId="0" fillId="44" borderId="12" xfId="0" applyFill="1" applyBorder="1"/>
    <xf numFmtId="167" fontId="2" fillId="44" borderId="32" xfId="0" applyNumberFormat="1" applyFont="1" applyFill="1" applyBorder="1" applyAlignment="1">
      <alignment horizontal="center" vertical="center"/>
    </xf>
    <xf numFmtId="167" fontId="0" fillId="44" borderId="32" xfId="0" applyNumberFormat="1" applyFill="1" applyBorder="1" applyAlignment="1">
      <alignment horizontal="center" vertical="center"/>
    </xf>
    <xf numFmtId="10" fontId="47" fillId="44" borderId="32" xfId="2" applyNumberFormat="1" applyFont="1" applyFill="1" applyBorder="1" applyAlignment="1">
      <alignment horizontal="center" vertical="center"/>
    </xf>
    <xf numFmtId="0" fontId="0" fillId="44" borderId="34" xfId="0" applyFill="1" applyBorder="1"/>
    <xf numFmtId="167" fontId="2" fillId="44" borderId="34" xfId="0" applyNumberFormat="1" applyFont="1" applyFill="1" applyBorder="1" applyAlignment="1">
      <alignment horizontal="center" vertical="center"/>
    </xf>
    <xf numFmtId="0" fontId="2" fillId="6" borderId="1" xfId="0" applyFont="1" applyFill="1" applyBorder="1" applyAlignment="1">
      <alignment horizontal="center" vertical="center" wrapText="1"/>
    </xf>
    <xf numFmtId="0" fontId="0" fillId="11" borderId="70" xfId="0" applyFill="1" applyBorder="1"/>
    <xf numFmtId="167" fontId="0" fillId="44" borderId="71" xfId="0" applyNumberFormat="1" applyFill="1" applyBorder="1" applyAlignment="1">
      <alignment horizontal="center" vertical="center"/>
    </xf>
    <xf numFmtId="167" fontId="0" fillId="44" borderId="72" xfId="0" applyNumberFormat="1" applyFill="1" applyBorder="1" applyAlignment="1">
      <alignment horizontal="center" vertical="center"/>
    </xf>
    <xf numFmtId="167" fontId="2" fillId="44" borderId="72" xfId="0" applyNumberFormat="1" applyFont="1" applyFill="1" applyBorder="1" applyAlignment="1">
      <alignment horizontal="center" vertical="center"/>
    </xf>
    <xf numFmtId="167" fontId="2" fillId="44" borderId="73" xfId="0" applyNumberFormat="1" applyFont="1" applyFill="1" applyBorder="1" applyAlignment="1">
      <alignment horizontal="center" vertical="center"/>
    </xf>
    <xf numFmtId="167" fontId="0" fillId="44" borderId="73" xfId="0" applyNumberFormat="1" applyFill="1" applyBorder="1" applyAlignment="1">
      <alignment horizontal="center" vertical="center"/>
    </xf>
    <xf numFmtId="10" fontId="47" fillId="44" borderId="73" xfId="2" applyNumberFormat="1" applyFont="1" applyFill="1" applyBorder="1" applyAlignment="1">
      <alignment horizontal="center" vertical="center"/>
    </xf>
    <xf numFmtId="0" fontId="65" fillId="7" borderId="74" xfId="0" applyFont="1" applyFill="1" applyBorder="1"/>
    <xf numFmtId="167" fontId="0" fillId="44" borderId="75" xfId="0" applyNumberFormat="1" applyFill="1" applyBorder="1" applyAlignment="1">
      <alignment horizontal="center" vertical="center"/>
    </xf>
    <xf numFmtId="167" fontId="0" fillId="44" borderId="76" xfId="0" applyNumberFormat="1" applyFill="1" applyBorder="1" applyAlignment="1">
      <alignment horizontal="center" vertical="center"/>
    </xf>
    <xf numFmtId="0" fontId="2" fillId="7" borderId="27" xfId="0" applyFont="1" applyFill="1" applyBorder="1" applyAlignment="1">
      <alignment horizontal="center" vertical="center"/>
    </xf>
    <xf numFmtId="0" fontId="2" fillId="7" borderId="59" xfId="0" applyFont="1" applyFill="1" applyBorder="1"/>
    <xf numFmtId="0" fontId="2" fillId="7" borderId="78" xfId="0" applyFont="1" applyFill="1" applyBorder="1"/>
    <xf numFmtId="0" fontId="0" fillId="11" borderId="77" xfId="0" applyFill="1" applyBorder="1"/>
    <xf numFmtId="0" fontId="0" fillId="7" borderId="0" xfId="0" applyFill="1" applyBorder="1"/>
    <xf numFmtId="0" fontId="2" fillId="7" borderId="0" xfId="0" applyFont="1" applyFill="1" applyBorder="1" applyAlignment="1">
      <alignment horizontal="right" vertical="center"/>
    </xf>
    <xf numFmtId="0" fontId="0" fillId="11" borderId="81" xfId="0" applyFill="1" applyBorder="1"/>
    <xf numFmtId="167" fontId="0" fillId="9" borderId="72" xfId="0" applyNumberFormat="1" applyFill="1" applyBorder="1" applyAlignment="1">
      <alignment horizontal="center" vertical="center"/>
    </xf>
    <xf numFmtId="0" fontId="46" fillId="10" borderId="0" xfId="0" applyFont="1" applyFill="1" applyAlignment="1">
      <alignment horizontal="center"/>
    </xf>
    <xf numFmtId="0" fontId="2" fillId="10" borderId="0" xfId="0" applyFont="1" applyFill="1"/>
    <xf numFmtId="0" fontId="0" fillId="46" borderId="4" xfId="0" applyFill="1" applyBorder="1"/>
    <xf numFmtId="0" fontId="0" fillId="46" borderId="4" xfId="0" applyFill="1" applyBorder="1" applyAlignment="1">
      <alignment horizontal="right"/>
    </xf>
    <xf numFmtId="0" fontId="2" fillId="46" borderId="4" xfId="0" applyFont="1" applyFill="1" applyBorder="1"/>
    <xf numFmtId="0" fontId="2" fillId="46" borderId="8" xfId="0" applyFont="1" applyFill="1" applyBorder="1"/>
    <xf numFmtId="0" fontId="2" fillId="2" borderId="5" xfId="0" applyFont="1" applyFill="1" applyBorder="1"/>
    <xf numFmtId="3" fontId="0" fillId="2" borderId="6" xfId="0" applyNumberFormat="1" applyFill="1" applyBorder="1"/>
    <xf numFmtId="3" fontId="0" fillId="0" borderId="7" xfId="0" applyNumberFormat="1" applyFill="1" applyBorder="1"/>
    <xf numFmtId="0" fontId="2" fillId="2" borderId="16" xfId="0" applyFont="1" applyFill="1" applyBorder="1"/>
    <xf numFmtId="3" fontId="0" fillId="2" borderId="12" xfId="0" applyNumberFormat="1" applyFill="1" applyBorder="1"/>
    <xf numFmtId="3" fontId="0" fillId="0" borderId="17" xfId="0" applyNumberFormat="1" applyFill="1" applyBorder="1"/>
    <xf numFmtId="0" fontId="0" fillId="45" borderId="0" xfId="0" applyFill="1"/>
    <xf numFmtId="0" fontId="0" fillId="46" borderId="4" xfId="0" applyFill="1" applyBorder="1" applyAlignment="1">
      <alignment horizontal="center"/>
    </xf>
    <xf numFmtId="0" fontId="2" fillId="2" borderId="55" xfId="0" applyFont="1" applyFill="1" applyBorder="1" applyAlignment="1">
      <alignment horizontal="center" vertical="top"/>
    </xf>
    <xf numFmtId="0" fontId="0" fillId="2" borderId="84" xfId="0" applyFill="1" applyBorder="1" applyAlignment="1">
      <alignment horizontal="center" vertical="center"/>
    </xf>
    <xf numFmtId="3" fontId="0" fillId="2" borderId="84" xfId="0" applyNumberFormat="1" applyFill="1" applyBorder="1"/>
    <xf numFmtId="3" fontId="0" fillId="2" borderId="85" xfId="0" applyNumberFormat="1" applyFill="1" applyBorder="1"/>
    <xf numFmtId="3" fontId="0" fillId="10" borderId="0" xfId="0" applyNumberFormat="1" applyFill="1"/>
    <xf numFmtId="0" fontId="0" fillId="2" borderId="17" xfId="0" applyFill="1" applyBorder="1"/>
    <xf numFmtId="0" fontId="0" fillId="10" borderId="37" xfId="0" applyFill="1" applyBorder="1"/>
    <xf numFmtId="3" fontId="0" fillId="10" borderId="0" xfId="0" applyNumberFormat="1" applyFill="1" applyBorder="1"/>
    <xf numFmtId="3" fontId="0" fillId="10" borderId="18" xfId="0" applyNumberFormat="1" applyFill="1" applyBorder="1"/>
    <xf numFmtId="3" fontId="0" fillId="2" borderId="17" xfId="0" applyNumberFormat="1" applyFill="1" applyBorder="1"/>
    <xf numFmtId="0" fontId="0" fillId="2" borderId="16" xfId="0" applyFill="1" applyBorder="1"/>
    <xf numFmtId="3" fontId="0" fillId="2" borderId="26" xfId="0" applyNumberFormat="1" applyFill="1" applyBorder="1"/>
    <xf numFmtId="0" fontId="2" fillId="2" borderId="55" xfId="0" applyFont="1" applyFill="1" applyBorder="1" applyAlignment="1">
      <alignment horizontal="center" vertical="center"/>
    </xf>
    <xf numFmtId="0" fontId="0" fillId="10" borderId="0" xfId="0" applyFill="1" applyBorder="1"/>
    <xf numFmtId="3" fontId="0" fillId="2" borderId="7" xfId="0" applyNumberFormat="1" applyFill="1" applyBorder="1"/>
    <xf numFmtId="0" fontId="0" fillId="46" borderId="20" xfId="0" applyFill="1" applyBorder="1"/>
    <xf numFmtId="0" fontId="2" fillId="2" borderId="55" xfId="0" applyFont="1" applyFill="1" applyBorder="1" applyAlignment="1">
      <alignment vertical="center"/>
    </xf>
    <xf numFmtId="0" fontId="0" fillId="2" borderId="84" xfId="0" applyFill="1" applyBorder="1" applyAlignment="1">
      <alignment horizontal="center"/>
    </xf>
    <xf numFmtId="0" fontId="0" fillId="2" borderId="25" xfId="0" applyFill="1" applyBorder="1"/>
    <xf numFmtId="0" fontId="0" fillId="2" borderId="47" xfId="0" applyFill="1" applyBorder="1" applyAlignment="1">
      <alignment vertical="center"/>
    </xf>
    <xf numFmtId="0" fontId="0" fillId="2" borderId="28" xfId="0" applyFill="1" applyBorder="1" applyAlignment="1">
      <alignment vertical="center"/>
    </xf>
    <xf numFmtId="0" fontId="0" fillId="46" borderId="0" xfId="0" applyFill="1" applyBorder="1" applyAlignment="1"/>
    <xf numFmtId="0" fontId="0" fillId="46" borderId="0" xfId="0" applyFill="1" applyBorder="1" applyAlignment="1">
      <alignment horizontal="right"/>
    </xf>
    <xf numFmtId="0" fontId="0" fillId="2" borderId="34" xfId="0" applyFill="1" applyBorder="1" applyAlignment="1">
      <alignment horizontal="center" vertical="center"/>
    </xf>
    <xf numFmtId="0" fontId="0" fillId="0" borderId="0" xfId="0" applyFill="1"/>
    <xf numFmtId="3" fontId="0" fillId="0" borderId="0" xfId="0" applyNumberFormat="1" applyFill="1"/>
    <xf numFmtId="4" fontId="0" fillId="0" borderId="0" xfId="0" applyNumberFormat="1" applyFill="1"/>
    <xf numFmtId="0" fontId="81" fillId="0" borderId="0" xfId="0" applyFont="1" applyAlignment="1">
      <alignment horizontal="center" wrapText="1"/>
    </xf>
    <xf numFmtId="0" fontId="0" fillId="7" borderId="55" xfId="0" applyFill="1" applyBorder="1" applyAlignment="1">
      <alignment horizontal="left" wrapText="1"/>
    </xf>
    <xf numFmtId="0" fontId="0" fillId="7" borderId="56" xfId="0" applyFill="1" applyBorder="1" applyAlignment="1">
      <alignment horizontal="left" wrapText="1"/>
    </xf>
    <xf numFmtId="0" fontId="0" fillId="11" borderId="0" xfId="0" applyFill="1" applyBorder="1"/>
    <xf numFmtId="0" fontId="2" fillId="7" borderId="55" xfId="0" applyFont="1" applyFill="1" applyBorder="1"/>
    <xf numFmtId="0" fontId="0" fillId="7" borderId="56" xfId="0" applyFill="1" applyBorder="1"/>
    <xf numFmtId="168" fontId="6" fillId="5" borderId="31" xfId="0" applyNumberFormat="1" applyFont="1" applyFill="1" applyBorder="1" applyProtection="1">
      <protection locked="0"/>
    </xf>
    <xf numFmtId="167" fontId="0" fillId="9" borderId="12" xfId="0" applyNumberFormat="1" applyFill="1" applyBorder="1" applyAlignment="1">
      <alignment horizontal="center" vertical="center"/>
    </xf>
    <xf numFmtId="0" fontId="0" fillId="7" borderId="55" xfId="0" applyFill="1" applyBorder="1"/>
    <xf numFmtId="0" fontId="47" fillId="7" borderId="56" xfId="0" applyFont="1" applyFill="1" applyBorder="1" applyAlignment="1">
      <alignment horizontal="left" wrapText="1"/>
    </xf>
    <xf numFmtId="0" fontId="0" fillId="7" borderId="54" xfId="0" applyFill="1" applyBorder="1" applyAlignment="1">
      <alignment horizontal="left" wrapText="1"/>
    </xf>
    <xf numFmtId="0" fontId="0" fillId="7" borderId="27" xfId="0" applyFill="1" applyBorder="1" applyAlignment="1">
      <alignment horizontal="left" wrapText="1"/>
    </xf>
    <xf numFmtId="0" fontId="0" fillId="7" borderId="79" xfId="0" applyFill="1" applyBorder="1" applyAlignment="1">
      <alignment horizontal="center" vertical="center"/>
    </xf>
    <xf numFmtId="0" fontId="0" fillId="7" borderId="80" xfId="0" applyFill="1" applyBorder="1" applyAlignment="1">
      <alignment horizontal="center" vertical="center"/>
    </xf>
    <xf numFmtId="0" fontId="0" fillId="7" borderId="9" xfId="0" applyFill="1" applyBorder="1" applyAlignment="1">
      <alignment horizontal="center" vertical="center"/>
    </xf>
    <xf numFmtId="0" fontId="0" fillId="7" borderId="19" xfId="0" applyFill="1" applyBorder="1" applyAlignment="1">
      <alignment horizontal="center" vertical="center"/>
    </xf>
    <xf numFmtId="0" fontId="35" fillId="7" borderId="4" xfId="0" applyFont="1" applyFill="1" applyBorder="1" applyAlignment="1">
      <alignment horizontal="center" vertical="center" wrapText="1"/>
    </xf>
    <xf numFmtId="0" fontId="35" fillId="7" borderId="54" xfId="0" applyFont="1" applyFill="1" applyBorder="1" applyAlignment="1">
      <alignment horizontal="center" vertical="center" wrapText="1"/>
    </xf>
    <xf numFmtId="0" fontId="0" fillId="7" borderId="59" xfId="0" applyFill="1" applyBorder="1" applyAlignment="1">
      <alignment horizontal="center" wrapText="1"/>
    </xf>
    <xf numFmtId="0" fontId="0" fillId="7" borderId="56" xfId="0" applyFill="1" applyBorder="1" applyAlignment="1">
      <alignment horizontal="center" wrapText="1"/>
    </xf>
    <xf numFmtId="0" fontId="0" fillId="7" borderId="3" xfId="0" applyFill="1" applyBorder="1" applyAlignment="1">
      <alignment horizontal="center" vertical="center"/>
    </xf>
    <xf numFmtId="0" fontId="0" fillId="7" borderId="8" xfId="0" applyFill="1" applyBorder="1" applyAlignment="1">
      <alignment horizontal="center" vertical="center"/>
    </xf>
    <xf numFmtId="0" fontId="0" fillId="7" borderId="20" xfId="0" applyFill="1" applyBorder="1" applyAlignment="1">
      <alignment horizontal="center" vertical="center"/>
    </xf>
    <xf numFmtId="0" fontId="0" fillId="7" borderId="27" xfId="0" applyFill="1" applyBorder="1" applyAlignment="1">
      <alignment horizontal="center" vertical="center"/>
    </xf>
    <xf numFmtId="0" fontId="45" fillId="7" borderId="55" xfId="0" applyFont="1" applyFill="1" applyBorder="1" applyAlignment="1">
      <alignment horizontal="left"/>
    </xf>
    <xf numFmtId="0" fontId="45" fillId="7" borderId="56" xfId="0" applyFont="1" applyFill="1" applyBorder="1" applyAlignment="1">
      <alignment horizontal="left"/>
    </xf>
    <xf numFmtId="0" fontId="46" fillId="8" borderId="55" xfId="0" applyFont="1" applyFill="1" applyBorder="1" applyAlignment="1">
      <alignment horizontal="center"/>
    </xf>
    <xf numFmtId="0" fontId="46" fillId="8" borderId="59" xfId="0" applyFont="1" applyFill="1" applyBorder="1" applyAlignment="1">
      <alignment horizontal="center"/>
    </xf>
    <xf numFmtId="0" fontId="46" fillId="8" borderId="56" xfId="0" applyFont="1" applyFill="1" applyBorder="1" applyAlignment="1">
      <alignment horizontal="center"/>
    </xf>
    <xf numFmtId="0" fontId="0" fillId="7" borderId="55" xfId="0" applyFill="1" applyBorder="1" applyAlignment="1">
      <alignment horizontal="left" wrapText="1"/>
    </xf>
    <xf numFmtId="0" fontId="0" fillId="7" borderId="56" xfId="0" applyFill="1" applyBorder="1" applyAlignment="1">
      <alignment horizontal="left" wrapText="1"/>
    </xf>
    <xf numFmtId="0" fontId="0" fillId="7" borderId="2" xfId="0" applyFill="1" applyBorder="1" applyAlignment="1">
      <alignment horizontal="center" vertical="center"/>
    </xf>
    <xf numFmtId="0" fontId="0" fillId="7" borderId="20" xfId="0" applyFill="1" applyBorder="1" applyAlignment="1">
      <alignment horizontal="left" wrapText="1"/>
    </xf>
    <xf numFmtId="0" fontId="0" fillId="7" borderId="59" xfId="0" applyFill="1" applyBorder="1" applyAlignment="1">
      <alignment horizontal="left" wrapText="1"/>
    </xf>
    <xf numFmtId="0" fontId="34" fillId="11" borderId="3" xfId="0" applyFont="1" applyFill="1" applyBorder="1" applyAlignment="1">
      <alignment horizontal="center" vertical="center"/>
    </xf>
    <xf numFmtId="0" fontId="34" fillId="11" borderId="4" xfId="0" applyFont="1" applyFill="1" applyBorder="1" applyAlignment="1">
      <alignment horizontal="center" vertical="center"/>
    </xf>
    <xf numFmtId="0" fontId="34" fillId="11" borderId="8" xfId="0" applyFont="1" applyFill="1" applyBorder="1" applyAlignment="1">
      <alignment horizontal="center" vertical="center"/>
    </xf>
    <xf numFmtId="0" fontId="34" fillId="11" borderId="20" xfId="0" applyFont="1" applyFill="1" applyBorder="1" applyAlignment="1">
      <alignment horizontal="center" vertical="center"/>
    </xf>
    <xf numFmtId="0" fontId="34" fillId="11" borderId="54" xfId="0" applyFont="1" applyFill="1" applyBorder="1" applyAlignment="1">
      <alignment horizontal="center" vertical="center"/>
    </xf>
    <xf numFmtId="0" fontId="34" fillId="11" borderId="27" xfId="0" applyFont="1" applyFill="1" applyBorder="1" applyAlignment="1">
      <alignment horizontal="center" vertical="center"/>
    </xf>
    <xf numFmtId="0" fontId="0" fillId="2" borderId="35" xfId="0" applyFill="1" applyBorder="1" applyAlignment="1">
      <alignment horizontal="center"/>
    </xf>
    <xf numFmtId="0" fontId="0" fillId="2" borderId="45" xfId="0" applyFill="1" applyBorder="1" applyAlignment="1">
      <alignment horizontal="center"/>
    </xf>
    <xf numFmtId="0" fontId="0" fillId="2" borderId="46" xfId="0" applyFill="1" applyBorder="1" applyAlignment="1">
      <alignment horizontal="center"/>
    </xf>
    <xf numFmtId="0" fontId="2" fillId="2" borderId="5" xfId="0" applyFont="1" applyFill="1" applyBorder="1" applyAlignment="1">
      <alignment horizontal="center"/>
    </xf>
    <xf numFmtId="0" fontId="2" fillId="2" borderId="7" xfId="0" applyFont="1" applyFill="1" applyBorder="1" applyAlignment="1">
      <alignment horizontal="center"/>
    </xf>
    <xf numFmtId="0" fontId="0" fillId="2" borderId="5" xfId="0" applyFill="1" applyBorder="1" applyAlignment="1">
      <alignment horizontal="center" vertical="center"/>
    </xf>
    <xf numFmtId="0" fontId="0" fillId="2" borderId="16" xfId="0" applyFill="1" applyBorder="1" applyAlignment="1">
      <alignment horizontal="center" vertical="center"/>
    </xf>
    <xf numFmtId="0" fontId="29" fillId="46" borderId="3" xfId="0" applyFont="1" applyFill="1" applyBorder="1" applyAlignment="1">
      <alignment horizontal="center" vertical="center"/>
    </xf>
    <xf numFmtId="0" fontId="29" fillId="46" borderId="20" xfId="0" applyFont="1" applyFill="1" applyBorder="1" applyAlignment="1">
      <alignment horizontal="center" vertical="center"/>
    </xf>
    <xf numFmtId="0" fontId="66" fillId="11" borderId="55" xfId="0" applyFont="1" applyFill="1" applyBorder="1" applyAlignment="1">
      <alignment horizontal="center"/>
    </xf>
    <xf numFmtId="0" fontId="66" fillId="11" borderId="59" xfId="0" applyFont="1" applyFill="1" applyBorder="1" applyAlignment="1">
      <alignment horizontal="center"/>
    </xf>
    <xf numFmtId="0" fontId="66" fillId="11" borderId="56" xfId="0" applyFont="1" applyFill="1" applyBorder="1" applyAlignment="1">
      <alignment horizontal="center"/>
    </xf>
    <xf numFmtId="0" fontId="29" fillId="46" borderId="37" xfId="0" applyFont="1" applyFill="1" applyBorder="1" applyAlignment="1">
      <alignment horizontal="center" vertical="center"/>
    </xf>
    <xf numFmtId="0" fontId="0" fillId="2" borderId="82" xfId="0" applyFill="1" applyBorder="1" applyAlignment="1">
      <alignment horizontal="center" vertical="center"/>
    </xf>
    <xf numFmtId="0" fontId="0" fillId="2" borderId="83" xfId="0" applyFill="1" applyBorder="1" applyAlignment="1">
      <alignment horizontal="center" vertical="center"/>
    </xf>
    <xf numFmtId="0" fontId="0" fillId="2" borderId="58" xfId="0" applyFill="1" applyBorder="1" applyAlignment="1">
      <alignment horizontal="center" vertical="center"/>
    </xf>
    <xf numFmtId="0" fontId="0" fillId="2" borderId="6" xfId="0" applyFill="1" applyBorder="1" applyAlignment="1">
      <alignment horizontal="center" vertical="center"/>
    </xf>
    <xf numFmtId="0" fontId="0" fillId="2" borderId="23" xfId="0" applyFill="1" applyBorder="1" applyAlignment="1">
      <alignment horizontal="center" vertical="center"/>
    </xf>
    <xf numFmtId="0" fontId="0" fillId="0" borderId="12" xfId="0" applyBorder="1" applyAlignment="1">
      <alignment horizontal="center"/>
    </xf>
    <xf numFmtId="0" fontId="4" fillId="2" borderId="6" xfId="0" applyFont="1" applyFill="1" applyBorder="1" applyAlignment="1" applyProtection="1">
      <alignment horizontal="center" vertical="center" wrapText="1"/>
    </xf>
    <xf numFmtId="0" fontId="0" fillId="0" borderId="12" xfId="0" applyBorder="1" applyAlignment="1" applyProtection="1">
      <alignment wrapText="1"/>
    </xf>
    <xf numFmtId="0" fontId="0" fillId="0" borderId="23" xfId="0" applyBorder="1" applyAlignment="1" applyProtection="1">
      <alignment wrapText="1"/>
    </xf>
    <xf numFmtId="0" fontId="4" fillId="2" borderId="7" xfId="0" applyFont="1" applyFill="1" applyBorder="1" applyAlignment="1" applyProtection="1">
      <alignment horizontal="center" vertical="center" wrapText="1"/>
    </xf>
    <xf numFmtId="0" fontId="0" fillId="0" borderId="17" xfId="0" applyBorder="1" applyAlignment="1" applyProtection="1">
      <alignment wrapText="1"/>
    </xf>
    <xf numFmtId="0" fontId="0" fillId="0" borderId="26" xfId="0" applyBorder="1" applyAlignment="1" applyProtection="1">
      <alignment wrapText="1"/>
    </xf>
    <xf numFmtId="0" fontId="4" fillId="2" borderId="8" xfId="0" applyFont="1" applyFill="1"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27" xfId="0" applyBorder="1" applyAlignment="1" applyProtection="1">
      <alignment wrapText="1"/>
      <protection locked="0"/>
    </xf>
    <xf numFmtId="0" fontId="4" fillId="2" borderId="10" xfId="0"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3" xfId="0" applyFont="1" applyFill="1" applyBorder="1" applyAlignment="1" applyProtection="1">
      <alignment horizontal="center" vertical="center" wrapText="1"/>
      <protection locked="0"/>
    </xf>
    <xf numFmtId="0" fontId="4" fillId="2" borderId="14"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0" fontId="4" fillId="2" borderId="5" xfId="0" applyFont="1" applyFill="1" applyBorder="1" applyAlignment="1" applyProtection="1">
      <alignment horizontal="center" vertical="center" wrapText="1"/>
      <protection locked="0"/>
    </xf>
    <xf numFmtId="0" fontId="0" fillId="0" borderId="16" xfId="0" applyBorder="1" applyAlignment="1" applyProtection="1">
      <protection locked="0"/>
    </xf>
    <xf numFmtId="0" fontId="0" fillId="0" borderId="25" xfId="0" applyBorder="1" applyAlignment="1" applyProtection="1">
      <protection locked="0"/>
    </xf>
    <xf numFmtId="0" fontId="4" fillId="2" borderId="6" xfId="0" applyFont="1" applyFill="1" applyBorder="1" applyAlignment="1" applyProtection="1">
      <alignment horizontal="center" vertical="center" wrapText="1"/>
      <protection locked="0"/>
    </xf>
    <xf numFmtId="0" fontId="0" fillId="0" borderId="12" xfId="0" applyBorder="1" applyAlignment="1" applyProtection="1">
      <alignment wrapText="1"/>
      <protection locked="0"/>
    </xf>
    <xf numFmtId="0" fontId="0" fillId="0" borderId="23" xfId="0" applyBorder="1" applyAlignment="1" applyProtection="1">
      <alignment wrapText="1"/>
      <protection locked="0"/>
    </xf>
    <xf numFmtId="0" fontId="5" fillId="2" borderId="2" xfId="0" applyFont="1" applyFill="1" applyBorder="1" applyAlignment="1" applyProtection="1">
      <alignment horizontal="center" vertical="center" wrapText="1"/>
    </xf>
    <xf numFmtId="0" fontId="0" fillId="0" borderId="9" xfId="0" applyBorder="1" applyAlignment="1" applyProtection="1">
      <alignment wrapText="1"/>
    </xf>
    <xf numFmtId="0" fontId="0" fillId="0" borderId="19" xfId="0" applyBorder="1" applyAlignment="1" applyProtection="1">
      <alignment wrapText="1"/>
    </xf>
    <xf numFmtId="0" fontId="4" fillId="2" borderId="3" xfId="0" applyFont="1" applyFill="1" applyBorder="1" applyAlignment="1" applyProtection="1">
      <alignment horizontal="center"/>
      <protection locked="0"/>
    </xf>
    <xf numFmtId="0" fontId="4" fillId="2" borderId="4" xfId="0" applyFont="1" applyFill="1" applyBorder="1" applyAlignment="1" applyProtection="1">
      <alignment horizontal="center"/>
      <protection locked="0"/>
    </xf>
    <xf numFmtId="0" fontId="4" fillId="2" borderId="2" xfId="0" applyFont="1" applyFill="1" applyBorder="1" applyAlignment="1" applyProtection="1">
      <alignment horizontal="center" vertical="center" wrapText="1"/>
      <protection locked="0"/>
    </xf>
    <xf numFmtId="0" fontId="0" fillId="0" borderId="9" xfId="0" applyBorder="1" applyAlignment="1" applyProtection="1">
      <alignment wrapText="1"/>
      <protection locked="0"/>
    </xf>
    <xf numFmtId="0" fontId="0" fillId="0" borderId="19" xfId="0" applyBorder="1" applyAlignment="1" applyProtection="1">
      <alignment wrapText="1"/>
      <protection locked="0"/>
    </xf>
    <xf numFmtId="0" fontId="0" fillId="0" borderId="9" xfId="0" applyBorder="1" applyAlignment="1" applyProtection="1">
      <protection locked="0"/>
    </xf>
    <xf numFmtId="0" fontId="0" fillId="0" borderId="19" xfId="0" applyBorder="1" applyAlignment="1" applyProtection="1">
      <protection locked="0"/>
    </xf>
    <xf numFmtId="0" fontId="4" fillId="2" borderId="33" xfId="0" applyFont="1" applyFill="1" applyBorder="1" applyAlignment="1" applyProtection="1">
      <alignment horizontal="center" vertical="center" wrapText="1"/>
      <protection locked="0"/>
    </xf>
    <xf numFmtId="0" fontId="4" fillId="2" borderId="8" xfId="0" applyFont="1" applyFill="1" applyBorder="1" applyAlignment="1" applyProtection="1">
      <alignment horizontal="center"/>
      <protection locked="0"/>
    </xf>
    <xf numFmtId="0" fontId="6" fillId="2" borderId="2" xfId="0" applyFont="1" applyFill="1" applyBorder="1" applyAlignment="1" applyProtection="1">
      <alignment horizontal="center" vertical="center" wrapText="1"/>
      <protection locked="0"/>
    </xf>
    <xf numFmtId="0" fontId="15" fillId="0" borderId="9" xfId="0" applyFont="1" applyBorder="1" applyAlignment="1" applyProtection="1">
      <protection locked="0"/>
    </xf>
    <xf numFmtId="0" fontId="15" fillId="0" borderId="19" xfId="0" applyFont="1" applyBorder="1" applyAlignment="1" applyProtection="1">
      <protection locked="0"/>
    </xf>
    <xf numFmtId="0" fontId="0" fillId="0" borderId="13" xfId="0" applyBorder="1" applyAlignment="1" applyProtection="1">
      <alignment wrapText="1"/>
    </xf>
    <xf numFmtId="0" fontId="0" fillId="0" borderId="33" xfId="0" applyBorder="1" applyAlignment="1" applyProtection="1">
      <alignment wrapText="1"/>
    </xf>
    <xf numFmtId="0" fontId="0" fillId="0" borderId="18" xfId="0" applyBorder="1" applyAlignment="1" applyProtection="1">
      <alignment wrapText="1"/>
      <protection locked="0"/>
    </xf>
    <xf numFmtId="0" fontId="0" fillId="0" borderId="13" xfId="0" applyBorder="1" applyAlignment="1" applyProtection="1">
      <alignment wrapText="1"/>
      <protection locked="0"/>
    </xf>
    <xf numFmtId="0" fontId="4" fillId="5" borderId="2" xfId="0" applyFont="1" applyFill="1" applyBorder="1" applyAlignment="1" applyProtection="1">
      <alignment horizontal="center" vertical="center" wrapText="1"/>
      <protection locked="0"/>
    </xf>
    <xf numFmtId="0" fontId="0" fillId="5" borderId="9" xfId="0" applyFill="1" applyBorder="1" applyAlignment="1" applyProtection="1">
      <protection locked="0"/>
    </xf>
    <xf numFmtId="0" fontId="0" fillId="5" borderId="19" xfId="0" applyFill="1" applyBorder="1" applyAlignment="1" applyProtection="1">
      <protection locked="0"/>
    </xf>
    <xf numFmtId="0" fontId="5" fillId="2" borderId="12" xfId="0" applyFont="1" applyFill="1" applyBorder="1" applyAlignment="1" applyProtection="1">
      <alignment horizontal="center" vertical="center" wrapText="1"/>
    </xf>
    <xf numFmtId="0" fontId="0" fillId="0" borderId="12" xfId="0" applyBorder="1" applyAlignment="1" applyProtection="1">
      <alignment horizontal="center" vertical="center" wrapText="1"/>
      <protection locked="0"/>
    </xf>
    <xf numFmtId="0" fontId="4" fillId="2" borderId="2" xfId="0" applyFont="1" applyFill="1" applyBorder="1" applyAlignment="1" applyProtection="1">
      <alignment horizontal="center" vertical="center" wrapText="1"/>
    </xf>
    <xf numFmtId="0" fontId="0" fillId="2" borderId="9" xfId="0" applyFill="1" applyBorder="1" applyAlignment="1" applyProtection="1">
      <alignment wrapText="1"/>
    </xf>
    <xf numFmtId="0" fontId="0" fillId="2" borderId="43" xfId="0" applyFill="1" applyBorder="1" applyAlignment="1" applyProtection="1">
      <alignment wrapText="1"/>
    </xf>
    <xf numFmtId="0" fontId="0" fillId="2" borderId="9" xfId="0" applyFill="1" applyBorder="1" applyAlignment="1" applyProtection="1">
      <alignment wrapText="1"/>
      <protection locked="0"/>
    </xf>
    <xf numFmtId="0" fontId="0" fillId="2" borderId="43" xfId="0" applyFill="1" applyBorder="1" applyAlignment="1" applyProtection="1">
      <alignment wrapText="1"/>
      <protection locked="0"/>
    </xf>
    <xf numFmtId="0" fontId="4" fillId="2" borderId="48" xfId="0" applyFont="1" applyFill="1"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0" fillId="0" borderId="52" xfId="0" applyBorder="1" applyAlignment="1" applyProtection="1">
      <protection locked="0"/>
    </xf>
    <xf numFmtId="0" fontId="5" fillId="2" borderId="48" xfId="0" applyFont="1" applyFill="1" applyBorder="1" applyAlignment="1" applyProtection="1">
      <alignment horizontal="center" vertical="center" wrapText="1"/>
    </xf>
    <xf numFmtId="0" fontId="0" fillId="0" borderId="36" xfId="0" applyBorder="1" applyAlignment="1" applyProtection="1">
      <alignment horizontal="center" vertical="center" wrapText="1"/>
    </xf>
    <xf numFmtId="0" fontId="0" fillId="0" borderId="52" xfId="0" applyBorder="1" applyAlignment="1" applyProtection="1"/>
    <xf numFmtId="0" fontId="4" fillId="2" borderId="48" xfId="0" applyFont="1" applyFill="1" applyBorder="1" applyAlignment="1" applyProtection="1">
      <alignment horizontal="center" vertical="center" wrapText="1"/>
    </xf>
    <xf numFmtId="0" fontId="4" fillId="2" borderId="8" xfId="0" applyFont="1" applyFill="1"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27" xfId="0" applyBorder="1" applyAlignment="1" applyProtection="1">
      <alignment wrapText="1"/>
    </xf>
    <xf numFmtId="0" fontId="4" fillId="2" borderId="47" xfId="0" applyFont="1" applyFill="1" applyBorder="1" applyAlignment="1" applyProtection="1">
      <alignment horizontal="center" vertical="center" wrapText="1"/>
      <protection locked="0"/>
    </xf>
    <xf numFmtId="0" fontId="0" fillId="0" borderId="50" xfId="0" applyBorder="1" applyAlignment="1" applyProtection="1">
      <alignment horizontal="center" vertical="center" wrapText="1"/>
      <protection locked="0"/>
    </xf>
    <xf numFmtId="0" fontId="0" fillId="0" borderId="51" xfId="0" applyBorder="1" applyAlignment="1" applyProtection="1">
      <alignment wrapText="1"/>
      <protection locked="0"/>
    </xf>
    <xf numFmtId="0" fontId="4" fillId="2" borderId="44" xfId="0" applyFont="1" applyFill="1" applyBorder="1" applyAlignment="1" applyProtection="1">
      <alignment horizontal="center" wrapText="1"/>
      <protection locked="0"/>
    </xf>
    <xf numFmtId="0" fontId="4" fillId="2" borderId="45" xfId="0" applyFont="1" applyFill="1" applyBorder="1" applyAlignment="1" applyProtection="1">
      <alignment horizontal="center" wrapText="1"/>
      <protection locked="0"/>
    </xf>
    <xf numFmtId="0" fontId="4" fillId="2" borderId="46" xfId="0" applyFont="1" applyFill="1" applyBorder="1" applyAlignment="1" applyProtection="1">
      <alignment horizontal="center" wrapText="1"/>
      <protection locked="0"/>
    </xf>
    <xf numFmtId="0" fontId="4" fillId="2" borderId="1" xfId="0" applyFont="1" applyFill="1" applyBorder="1" applyAlignment="1" applyProtection="1">
      <alignment horizontal="center" vertical="center" wrapText="1"/>
      <protection locked="0"/>
    </xf>
    <xf numFmtId="0" fontId="0" fillId="0" borderId="1" xfId="0" applyBorder="1" applyAlignment="1" applyProtection="1">
      <protection locked="0"/>
    </xf>
    <xf numFmtId="0" fontId="39" fillId="4" borderId="5" xfId="0" applyFont="1" applyFill="1" applyBorder="1" applyAlignment="1">
      <alignment horizontal="center" vertical="center"/>
    </xf>
    <xf numFmtId="0" fontId="39" fillId="4" borderId="6" xfId="0" applyFont="1" applyFill="1" applyBorder="1" applyAlignment="1">
      <alignment horizontal="center" vertical="center"/>
    </xf>
    <xf numFmtId="0" fontId="39" fillId="4" borderId="35" xfId="0" applyFont="1" applyFill="1" applyBorder="1" applyAlignment="1">
      <alignment horizontal="center" vertical="center"/>
    </xf>
    <xf numFmtId="0" fontId="39" fillId="4" borderId="7" xfId="0" applyFont="1" applyFill="1" applyBorder="1" applyAlignment="1">
      <alignment horizontal="center" vertical="center"/>
    </xf>
    <xf numFmtId="0" fontId="39" fillId="4" borderId="12" xfId="0" applyFont="1" applyFill="1" applyBorder="1" applyAlignment="1">
      <alignment horizontal="center" vertical="center" wrapText="1"/>
    </xf>
    <xf numFmtId="0" fontId="33" fillId="0" borderId="31" xfId="0" applyFont="1" applyBorder="1" applyAlignment="1">
      <alignment horizontal="left" vertical="center"/>
    </xf>
    <xf numFmtId="0" fontId="33" fillId="0" borderId="11" xfId="0" applyFont="1" applyBorder="1" applyAlignment="1">
      <alignment horizontal="left" vertical="center"/>
    </xf>
    <xf numFmtId="0" fontId="33" fillId="0" borderId="34" xfId="0" applyFont="1" applyBorder="1" applyAlignment="1">
      <alignment horizontal="left" vertical="center"/>
    </xf>
    <xf numFmtId="0" fontId="38" fillId="0" borderId="55" xfId="0" applyFont="1" applyBorder="1" applyAlignment="1">
      <alignment horizontal="center" vertical="center"/>
    </xf>
    <xf numFmtId="0" fontId="38" fillId="0" borderId="59" xfId="0" applyFont="1" applyBorder="1" applyAlignment="1">
      <alignment horizontal="center" vertical="center"/>
    </xf>
    <xf numFmtId="0" fontId="38" fillId="0" borderId="56" xfId="0" applyFont="1" applyBorder="1" applyAlignment="1">
      <alignment horizontal="center" vertical="center"/>
    </xf>
    <xf numFmtId="0" fontId="39" fillId="4" borderId="17" xfId="0" applyFont="1" applyFill="1" applyBorder="1" applyAlignment="1">
      <alignment horizontal="center" vertical="center"/>
    </xf>
    <xf numFmtId="0" fontId="39" fillId="4" borderId="16" xfId="0" applyFont="1" applyFill="1" applyBorder="1" applyAlignment="1">
      <alignment horizontal="center" vertical="center"/>
    </xf>
    <xf numFmtId="0" fontId="39" fillId="4" borderId="16" xfId="0" applyFont="1" applyFill="1" applyBorder="1" applyAlignment="1">
      <alignment horizontal="center" vertical="center" wrapText="1"/>
    </xf>
    <xf numFmtId="0" fontId="39" fillId="4" borderId="17" xfId="0" applyFont="1" applyFill="1" applyBorder="1" applyAlignment="1">
      <alignment horizontal="center" vertical="center" wrapText="1"/>
    </xf>
    <xf numFmtId="0" fontId="40" fillId="0" borderId="0" xfId="0" applyFont="1" applyBorder="1" applyAlignment="1">
      <alignment horizontal="center" vertical="center" wrapText="1"/>
    </xf>
    <xf numFmtId="0" fontId="39" fillId="4" borderId="13" xfId="0" applyFont="1" applyFill="1" applyBorder="1" applyAlignment="1">
      <alignment horizontal="center" vertical="center" wrapText="1"/>
    </xf>
    <xf numFmtId="0" fontId="39" fillId="4" borderId="36" xfId="0" applyFont="1" applyFill="1" applyBorder="1" applyAlignment="1">
      <alignment horizontal="center" vertical="center" wrapText="1"/>
    </xf>
    <xf numFmtId="0" fontId="39" fillId="4" borderId="29" xfId="0" applyFont="1" applyFill="1" applyBorder="1" applyAlignment="1">
      <alignment horizontal="center" vertical="center" wrapText="1"/>
    </xf>
    <xf numFmtId="164" fontId="39" fillId="4" borderId="12" xfId="0" applyNumberFormat="1" applyFont="1" applyFill="1" applyBorder="1" applyAlignment="1">
      <alignment horizontal="center" vertical="center" wrapText="1"/>
    </xf>
  </cellXfs>
  <cellStyles count="93">
    <cellStyle name="20 % - Akzent1" xfId="70" builtinId="30" customBuiltin="1"/>
    <cellStyle name="20 % - Akzent1 2" xfId="30"/>
    <cellStyle name="20 % - Akzent2" xfId="74" builtinId="34" customBuiltin="1"/>
    <cellStyle name="20 % - Akzent2 2" xfId="34"/>
    <cellStyle name="20 % - Akzent3" xfId="78" builtinId="38" customBuiltin="1"/>
    <cellStyle name="20 % - Akzent3 2" xfId="38"/>
    <cellStyle name="20 % - Akzent4" xfId="82" builtinId="42" customBuiltin="1"/>
    <cellStyle name="20 % - Akzent4 2" xfId="42"/>
    <cellStyle name="20 % - Akzent5" xfId="86" builtinId="46" customBuiltin="1"/>
    <cellStyle name="20 % - Akzent5 2" xfId="46"/>
    <cellStyle name="20 % - Akzent6" xfId="90" builtinId="50" customBuiltin="1"/>
    <cellStyle name="20 % - Akzent6 2" xfId="50"/>
    <cellStyle name="40 % - Akzent1" xfId="71" builtinId="31" customBuiltin="1"/>
    <cellStyle name="40 % - Akzent1 2" xfId="31"/>
    <cellStyle name="40 % - Akzent2" xfId="75" builtinId="35" customBuiltin="1"/>
    <cellStyle name="40 % - Akzent2 2" xfId="35"/>
    <cellStyle name="40 % - Akzent3" xfId="79" builtinId="39" customBuiltin="1"/>
    <cellStyle name="40 % - Akzent3 2" xfId="39"/>
    <cellStyle name="40 % - Akzent4" xfId="83" builtinId="43" customBuiltin="1"/>
    <cellStyle name="40 % - Akzent4 2" xfId="43"/>
    <cellStyle name="40 % - Akzent5" xfId="87" builtinId="47" customBuiltin="1"/>
    <cellStyle name="40 % - Akzent5 2" xfId="47"/>
    <cellStyle name="40 % - Akzent6" xfId="91" builtinId="51" customBuiltin="1"/>
    <cellStyle name="40 % - Akzent6 2" xfId="51"/>
    <cellStyle name="60 % - Akzent1" xfId="72" builtinId="32" customBuiltin="1"/>
    <cellStyle name="60 % - Akzent1 2" xfId="32"/>
    <cellStyle name="60 % - Akzent2" xfId="76" builtinId="36" customBuiltin="1"/>
    <cellStyle name="60 % - Akzent2 2" xfId="36"/>
    <cellStyle name="60 % - Akzent3" xfId="80" builtinId="40" customBuiltin="1"/>
    <cellStyle name="60 % - Akzent3 2" xfId="40"/>
    <cellStyle name="60 % - Akzent4" xfId="84" builtinId="44" customBuiltin="1"/>
    <cellStyle name="60 % - Akzent4 2" xfId="44"/>
    <cellStyle name="60 % - Akzent5" xfId="88" builtinId="48" customBuiltin="1"/>
    <cellStyle name="60 % - Akzent5 2" xfId="48"/>
    <cellStyle name="60 % - Akzent6" xfId="92" builtinId="52" customBuiltin="1"/>
    <cellStyle name="60 % - Akzent6 2" xfId="52"/>
    <cellStyle name="Akzent1" xfId="69" builtinId="29" customBuiltin="1"/>
    <cellStyle name="Akzent1 2" xfId="29"/>
    <cellStyle name="Akzent2" xfId="73" builtinId="33" customBuiltin="1"/>
    <cellStyle name="Akzent2 2" xfId="33"/>
    <cellStyle name="Akzent3" xfId="77" builtinId="37" customBuiltin="1"/>
    <cellStyle name="Akzent3 2" xfId="37"/>
    <cellStyle name="Akzent4" xfId="81" builtinId="41" customBuiltin="1"/>
    <cellStyle name="Akzent4 2" xfId="41"/>
    <cellStyle name="Akzent5" xfId="85" builtinId="45" customBuiltin="1"/>
    <cellStyle name="Akzent5 2" xfId="45"/>
    <cellStyle name="Akzent6" xfId="89" builtinId="49" customBuiltin="1"/>
    <cellStyle name="Akzent6 2" xfId="49"/>
    <cellStyle name="Ausgabe" xfId="61" builtinId="21" customBuiltin="1"/>
    <cellStyle name="Ausgabe 2" xfId="21"/>
    <cellStyle name="Berechnung" xfId="62" builtinId="22" customBuiltin="1"/>
    <cellStyle name="Berechnung 2" xfId="22"/>
    <cellStyle name="Eingabe" xfId="60" builtinId="20" customBuiltin="1"/>
    <cellStyle name="Eingabe 2" xfId="20"/>
    <cellStyle name="Ergebnis" xfId="68" builtinId="25" customBuiltin="1"/>
    <cellStyle name="Ergebnis 2" xfId="28"/>
    <cellStyle name="Erklärender Text" xfId="67" builtinId="53" customBuiltin="1"/>
    <cellStyle name="Erklärender Text 2" xfId="5"/>
    <cellStyle name="Erklärender Text 3" xfId="27"/>
    <cellStyle name="Euro" xfId="6"/>
    <cellStyle name="Euro 2" xfId="7"/>
    <cellStyle name="Gut" xfId="57" builtinId="26" customBuiltin="1"/>
    <cellStyle name="Gut 2" xfId="17"/>
    <cellStyle name="Komma" xfId="1" builtinId="3"/>
    <cellStyle name="Neutral" xfId="59" builtinId="28" customBuiltin="1"/>
    <cellStyle name="Neutral 2" xfId="19"/>
    <cellStyle name="Notiz" xfId="66" builtinId="10" customBuiltin="1"/>
    <cellStyle name="Notiz 2" xfId="26"/>
    <cellStyle name="Prozent" xfId="2" builtinId="5"/>
    <cellStyle name="Schlecht" xfId="58" builtinId="27" customBuiltin="1"/>
    <cellStyle name="Schlecht 2" xfId="18"/>
    <cellStyle name="Standard" xfId="0" builtinId="0"/>
    <cellStyle name="Standard 2" xfId="3"/>
    <cellStyle name="Standard 2 2" xfId="8"/>
    <cellStyle name="Standard 2 3" xfId="9"/>
    <cellStyle name="Standard 3" xfId="4"/>
    <cellStyle name="Standard 4" xfId="12"/>
    <cellStyle name="Überschrift" xfId="11" builtinId="15" customBuiltin="1"/>
    <cellStyle name="Überschrift 1" xfId="53" builtinId="16" customBuiltin="1"/>
    <cellStyle name="Überschrift 1 2" xfId="13"/>
    <cellStyle name="Überschrift 2" xfId="54" builtinId="17" customBuiltin="1"/>
    <cellStyle name="Überschrift 2 2" xfId="14"/>
    <cellStyle name="Überschrift 3" xfId="55" builtinId="18" customBuiltin="1"/>
    <cellStyle name="Überschrift 3 2" xfId="15"/>
    <cellStyle name="Überschrift 4" xfId="56" builtinId="19" customBuiltin="1"/>
    <cellStyle name="Überschrift 4 2" xfId="16"/>
    <cellStyle name="Verknüpfte Zelle" xfId="63" builtinId="24" customBuiltin="1"/>
    <cellStyle name="Verknüpfte Zelle 2" xfId="23"/>
    <cellStyle name="Währung 2" xfId="10"/>
    <cellStyle name="Warnender Text" xfId="65" builtinId="11" customBuiltin="1"/>
    <cellStyle name="Warnender Text 2" xfId="25"/>
    <cellStyle name="Zelle überprüfen" xfId="64" builtinId="23" customBuiltin="1"/>
    <cellStyle name="Zelle überprüfen 2" xfId="24"/>
  </cellStyles>
  <dxfs count="19">
    <dxf>
      <numFmt numFmtId="3" formatCode="#,##0"/>
    </dxf>
    <dxf>
      <font>
        <b/>
        <i val="0"/>
        <strike val="0"/>
        <condense val="0"/>
        <extend val="0"/>
        <outline val="0"/>
        <shadow val="0"/>
        <u val="none"/>
        <vertAlign val="baseline"/>
        <sz val="10"/>
        <color theme="1"/>
        <name val="Arial"/>
        <scheme val="none"/>
      </font>
      <alignment horizontal="center" vertical="bottom" textRotation="0" wrapText="1" indent="0" justifyLastLine="0" shrinkToFit="0" readingOrder="0"/>
    </dxf>
    <dxf>
      <numFmt numFmtId="3" formatCode="#,##0"/>
    </dxf>
    <dxf>
      <font>
        <b/>
        <i val="0"/>
        <strike val="0"/>
        <condense val="0"/>
        <extend val="0"/>
        <outline val="0"/>
        <shadow val="0"/>
        <u val="none"/>
        <vertAlign val="baseline"/>
        <sz val="10"/>
        <color theme="1"/>
        <name val="Arial"/>
        <scheme val="none"/>
      </font>
      <alignment horizontal="center" vertical="bottom" textRotation="0" wrapText="1" indent="0" justifyLastLine="0" shrinkToFit="0" readingOrder="0"/>
    </dxf>
    <dxf>
      <numFmt numFmtId="3" formatCode="#,##0"/>
    </dxf>
    <dxf>
      <numFmt numFmtId="3" formatCode="#,##0"/>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38"/>
    </mc:Choice>
    <mc:Fallback>
      <c:style val="38"/>
    </mc:Fallback>
  </mc:AlternateContent>
  <c:chart>
    <c:title>
      <c:tx>
        <c:rich>
          <a:bodyPr/>
          <a:lstStyle/>
          <a:p>
            <a:pPr>
              <a:defRPr/>
            </a:pPr>
            <a:r>
              <a:rPr lang="en-US"/>
              <a:t>Saldo</a:t>
            </a:r>
          </a:p>
        </c:rich>
      </c:tx>
      <c:layout/>
      <c:overlay val="0"/>
    </c:title>
    <c:autoTitleDeleted val="0"/>
    <c:plotArea>
      <c:layout/>
      <c:barChart>
        <c:barDir val="col"/>
        <c:grouping val="stacked"/>
        <c:varyColors val="0"/>
        <c:ser>
          <c:idx val="0"/>
          <c:order val="0"/>
          <c:tx>
            <c:strRef>
              <c:f>'Saldo FAG-Umlagen'!$E$34</c:f>
              <c:strCache>
                <c:ptCount val="1"/>
                <c:pt idx="0">
                  <c:v>Steuern+Schlüsselzuweisungen-Kreisumlage</c:v>
                </c:pt>
              </c:strCache>
            </c:strRef>
          </c:tx>
          <c:invertIfNegative val="0"/>
          <c:cat>
            <c:strRef>
              <c:f>'Saldo FAG-Umlagen'!$N$8:$Q$9</c:f>
              <c:strCache>
                <c:ptCount val="4"/>
                <c:pt idx="0">
                  <c:v>2015</c:v>
                </c:pt>
                <c:pt idx="1">
                  <c:v>2016</c:v>
                </c:pt>
                <c:pt idx="2">
                  <c:v>2017</c:v>
                </c:pt>
                <c:pt idx="3">
                  <c:v>2018</c:v>
                </c:pt>
              </c:strCache>
            </c:strRef>
          </c:cat>
          <c:val>
            <c:numRef>
              <c:f>'Saldo FAG-Umlagen'!$N$34:$Q$34</c:f>
              <c:numCache>
                <c:formatCode>#,##0_ ;[Red]\-#,##0\ </c:formatCode>
                <c:ptCount val="4"/>
                <c:pt idx="0">
                  <c:v>151599121.2879</c:v>
                </c:pt>
                <c:pt idx="1">
                  <c:v>151124731.53450003</c:v>
                </c:pt>
                <c:pt idx="2">
                  <c:v>144498171.64150006</c:v>
                </c:pt>
                <c:pt idx="3">
                  <c:v>156668417.48005196</c:v>
                </c:pt>
              </c:numCache>
            </c:numRef>
          </c:val>
        </c:ser>
        <c:dLbls>
          <c:showLegendKey val="0"/>
          <c:showVal val="1"/>
          <c:showCatName val="0"/>
          <c:showSerName val="0"/>
          <c:showPercent val="0"/>
          <c:showBubbleSize val="0"/>
        </c:dLbls>
        <c:gapWidth val="95"/>
        <c:overlap val="100"/>
        <c:axId val="116254592"/>
        <c:axId val="116256128"/>
      </c:barChart>
      <c:catAx>
        <c:axId val="116254592"/>
        <c:scaling>
          <c:orientation val="minMax"/>
        </c:scaling>
        <c:delete val="0"/>
        <c:axPos val="b"/>
        <c:majorTickMark val="none"/>
        <c:minorTickMark val="none"/>
        <c:tickLblPos val="nextTo"/>
        <c:crossAx val="116256128"/>
        <c:crosses val="autoZero"/>
        <c:auto val="1"/>
        <c:lblAlgn val="ctr"/>
        <c:lblOffset val="100"/>
        <c:noMultiLvlLbl val="0"/>
      </c:catAx>
      <c:valAx>
        <c:axId val="116256128"/>
        <c:scaling>
          <c:orientation val="minMax"/>
        </c:scaling>
        <c:delete val="1"/>
        <c:axPos val="l"/>
        <c:numFmt formatCode="#,##0_ ;[Red]\-#,##0\ " sourceLinked="1"/>
        <c:majorTickMark val="none"/>
        <c:minorTickMark val="none"/>
        <c:tickLblPos val="nextTo"/>
        <c:crossAx val="116254592"/>
        <c:crosses val="autoZero"/>
        <c:crossBetween val="between"/>
      </c:valAx>
    </c:plotArea>
    <c:legend>
      <c:legendPos val="t"/>
      <c:layout/>
      <c:overlay val="0"/>
    </c:legend>
    <c:plotVisOnly val="1"/>
    <c:dispBlanksAs val="gap"/>
    <c:showDLblsOverMax val="0"/>
  </c:chart>
  <c:spPr>
    <a:solidFill>
      <a:schemeClr val="accent4">
        <a:lumMod val="20000"/>
        <a:lumOff val="80000"/>
      </a:schemeClr>
    </a:solidFill>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7.5871571187798373E-2"/>
          <c:y val="8.5214695957415404E-2"/>
          <c:w val="0.89354408746333669"/>
          <c:h val="0.85441845476678802"/>
        </c:manualLayout>
      </c:layout>
      <c:lineChart>
        <c:grouping val="stacked"/>
        <c:varyColors val="0"/>
        <c:ser>
          <c:idx val="0"/>
          <c:order val="0"/>
          <c:tx>
            <c:strRef>
              <c:f>Gemeindefinanzanalyse!$B$10</c:f>
              <c:strCache>
                <c:ptCount val="1"/>
                <c:pt idx="0">
                  <c:v>Kontosalden</c:v>
                </c:pt>
              </c:strCache>
            </c:strRef>
          </c:tx>
          <c:spPr>
            <a:ln w="60325">
              <a:solidFill>
                <a:schemeClr val="accent4"/>
              </a:solidFill>
            </a:ln>
          </c:spPr>
          <c:marker>
            <c:symbol val="none"/>
          </c:marker>
          <c:cat>
            <c:strRef>
              <c:f>Gemeindefinanzanalyse!$D$5:$N$6</c:f>
              <c:strCache>
                <c:ptCount val="11"/>
                <c:pt idx="0">
                  <c:v>2007</c:v>
                </c:pt>
                <c:pt idx="1">
                  <c:v>2008</c:v>
                </c:pt>
                <c:pt idx="2">
                  <c:v>2009</c:v>
                </c:pt>
                <c:pt idx="3">
                  <c:v>2010</c:v>
                </c:pt>
                <c:pt idx="4">
                  <c:v>2011</c:v>
                </c:pt>
                <c:pt idx="5">
                  <c:v>2012</c:v>
                </c:pt>
                <c:pt idx="6">
                  <c:v>2013</c:v>
                </c:pt>
                <c:pt idx="7">
                  <c:v>2014</c:v>
                </c:pt>
                <c:pt idx="8">
                  <c:v>2015</c:v>
                </c:pt>
                <c:pt idx="9">
                  <c:v>2016</c:v>
                </c:pt>
                <c:pt idx="10">
                  <c:v>2017</c:v>
                </c:pt>
              </c:strCache>
            </c:strRef>
          </c:cat>
          <c:val>
            <c:numRef>
              <c:f>Gemeindefinanzanalyse!$D$10:$N$10</c:f>
              <c:numCache>
                <c:formatCode>#,##0_ ;[Red]\-#,##0\ </c:formatCode>
                <c:ptCount val="11"/>
                <c:pt idx="0">
                  <c:v>12958507.220000006</c:v>
                </c:pt>
                <c:pt idx="1">
                  <c:v>28516517.530000001</c:v>
                </c:pt>
                <c:pt idx="2">
                  <c:v>26650827.179999989</c:v>
                </c:pt>
                <c:pt idx="3">
                  <c:v>14893845.070000008</c:v>
                </c:pt>
                <c:pt idx="4">
                  <c:v>3907875.6900000004</c:v>
                </c:pt>
                <c:pt idx="5">
                  <c:v>36956.759999994189</c:v>
                </c:pt>
                <c:pt idx="6">
                  <c:v>-1629390.2100000046</c:v>
                </c:pt>
                <c:pt idx="7">
                  <c:v>-14938472.689999998</c:v>
                </c:pt>
                <c:pt idx="8">
                  <c:v>-13080082.270000003</c:v>
                </c:pt>
                <c:pt idx="9">
                  <c:v>16039693.549999975</c:v>
                </c:pt>
                <c:pt idx="10">
                  <c:v>0</c:v>
                </c:pt>
              </c:numCache>
            </c:numRef>
          </c:val>
          <c:smooth val="0"/>
        </c:ser>
        <c:dLbls>
          <c:showLegendKey val="0"/>
          <c:showVal val="0"/>
          <c:showCatName val="0"/>
          <c:showSerName val="0"/>
          <c:showPercent val="0"/>
          <c:showBubbleSize val="0"/>
        </c:dLbls>
        <c:marker val="1"/>
        <c:smooth val="0"/>
        <c:axId val="117096448"/>
        <c:axId val="117097984"/>
      </c:lineChart>
      <c:dateAx>
        <c:axId val="117096448"/>
        <c:scaling>
          <c:orientation val="minMax"/>
        </c:scaling>
        <c:delete val="0"/>
        <c:axPos val="b"/>
        <c:majorTickMark val="out"/>
        <c:minorTickMark val="none"/>
        <c:tickLblPos val="low"/>
        <c:crossAx val="117097984"/>
        <c:crosses val="autoZero"/>
        <c:auto val="0"/>
        <c:lblOffset val="100"/>
        <c:baseTimeUnit val="days"/>
      </c:dateAx>
      <c:valAx>
        <c:axId val="117097984"/>
        <c:scaling>
          <c:orientation val="minMax"/>
        </c:scaling>
        <c:delete val="0"/>
        <c:axPos val="l"/>
        <c:majorGridlines/>
        <c:numFmt formatCode="#,##0_ ;[Red]\-#,##0\ " sourceLinked="1"/>
        <c:majorTickMark val="out"/>
        <c:minorTickMark val="none"/>
        <c:tickLblPos val="nextTo"/>
        <c:crossAx val="117096448"/>
        <c:crosses val="autoZero"/>
        <c:crossBetween val="between"/>
      </c:valAx>
      <c:spPr>
        <a:solidFill>
          <a:schemeClr val="bg1">
            <a:lumMod val="85000"/>
          </a:schemeClr>
        </a:solidFill>
      </c:spPr>
    </c:plotArea>
    <c:plotVisOnly val="1"/>
    <c:dispBlanksAs val="zero"/>
    <c:showDLblsOverMax val="0"/>
  </c:chart>
  <c:spPr>
    <a:solidFill>
      <a:schemeClr val="bg2">
        <a:lumMod val="90000"/>
      </a:schemeClr>
    </a:solidFill>
  </c:spPr>
  <c:printSettings>
    <c:headerFooter/>
    <c:pageMargins b="0.78740157499999996" l="0.70000000000000007" r="0.70000000000000007" t="0.78740157499999996"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7.5871571187798373E-2"/>
          <c:y val="8.5214695957415404E-2"/>
          <c:w val="0.89354408746333669"/>
          <c:h val="0.85441845476678802"/>
        </c:manualLayout>
      </c:layout>
      <c:lineChart>
        <c:grouping val="stacked"/>
        <c:varyColors val="0"/>
        <c:ser>
          <c:idx val="0"/>
          <c:order val="0"/>
          <c:tx>
            <c:strRef>
              <c:f>Gemeindefinanzanalyse!$B$9</c:f>
              <c:strCache>
                <c:ptCount val="1"/>
                <c:pt idx="0">
                  <c:v>Jahresergebnis</c:v>
                </c:pt>
              </c:strCache>
            </c:strRef>
          </c:tx>
          <c:spPr>
            <a:ln w="60325">
              <a:solidFill>
                <a:schemeClr val="accent4"/>
              </a:solidFill>
            </a:ln>
          </c:spPr>
          <c:marker>
            <c:symbol val="none"/>
          </c:marker>
          <c:cat>
            <c:strRef>
              <c:f>Gemeindefinanzanalyse!$D$5:$N$6</c:f>
              <c:strCache>
                <c:ptCount val="11"/>
                <c:pt idx="0">
                  <c:v>2007</c:v>
                </c:pt>
                <c:pt idx="1">
                  <c:v>2008</c:v>
                </c:pt>
                <c:pt idx="2">
                  <c:v>2009</c:v>
                </c:pt>
                <c:pt idx="3">
                  <c:v>2010</c:v>
                </c:pt>
                <c:pt idx="4">
                  <c:v>2011</c:v>
                </c:pt>
                <c:pt idx="5">
                  <c:v>2012</c:v>
                </c:pt>
                <c:pt idx="6">
                  <c:v>2013</c:v>
                </c:pt>
                <c:pt idx="7">
                  <c:v>2014</c:v>
                </c:pt>
                <c:pt idx="8">
                  <c:v>2015</c:v>
                </c:pt>
                <c:pt idx="9">
                  <c:v>2016</c:v>
                </c:pt>
                <c:pt idx="10">
                  <c:v>2017</c:v>
                </c:pt>
              </c:strCache>
            </c:strRef>
          </c:cat>
          <c:val>
            <c:numRef>
              <c:f>Gemeindefinanzanalyse!$D$9:$N$9</c:f>
              <c:numCache>
                <c:formatCode>#,##0_ ;[Red]\-#,##0\ </c:formatCode>
                <c:ptCount val="11"/>
                <c:pt idx="0">
                  <c:v>32037071.550000012</c:v>
                </c:pt>
                <c:pt idx="1">
                  <c:v>35880452.980000012</c:v>
                </c:pt>
                <c:pt idx="2">
                  <c:v>33162159.379999995</c:v>
                </c:pt>
                <c:pt idx="3">
                  <c:v>16982979.169999998</c:v>
                </c:pt>
                <c:pt idx="4">
                  <c:v>14074702.879999997</c:v>
                </c:pt>
                <c:pt idx="5">
                  <c:v>3691135.5500000007</c:v>
                </c:pt>
                <c:pt idx="6">
                  <c:v>-2323673.6600000015</c:v>
                </c:pt>
                <c:pt idx="7">
                  <c:v>-5696898.4400000004</c:v>
                </c:pt>
                <c:pt idx="8">
                  <c:v>-334610.36000000127</c:v>
                </c:pt>
                <c:pt idx="9">
                  <c:v>5385455.3600000031</c:v>
                </c:pt>
                <c:pt idx="10">
                  <c:v>-17099016.640000001</c:v>
                </c:pt>
              </c:numCache>
            </c:numRef>
          </c:val>
          <c:smooth val="0"/>
        </c:ser>
        <c:dLbls>
          <c:showLegendKey val="0"/>
          <c:showVal val="0"/>
          <c:showCatName val="0"/>
          <c:showSerName val="0"/>
          <c:showPercent val="0"/>
          <c:showBubbleSize val="0"/>
        </c:dLbls>
        <c:marker val="1"/>
        <c:smooth val="0"/>
        <c:axId val="117318784"/>
        <c:axId val="117320320"/>
      </c:lineChart>
      <c:dateAx>
        <c:axId val="117318784"/>
        <c:scaling>
          <c:orientation val="minMax"/>
        </c:scaling>
        <c:delete val="0"/>
        <c:axPos val="b"/>
        <c:majorTickMark val="out"/>
        <c:minorTickMark val="none"/>
        <c:tickLblPos val="low"/>
        <c:crossAx val="117320320"/>
        <c:crosses val="autoZero"/>
        <c:auto val="0"/>
        <c:lblOffset val="100"/>
        <c:baseTimeUnit val="days"/>
      </c:dateAx>
      <c:valAx>
        <c:axId val="117320320"/>
        <c:scaling>
          <c:orientation val="minMax"/>
        </c:scaling>
        <c:delete val="0"/>
        <c:axPos val="l"/>
        <c:majorGridlines/>
        <c:numFmt formatCode="#,##0_ ;[Red]\-#,##0\ " sourceLinked="1"/>
        <c:majorTickMark val="out"/>
        <c:minorTickMark val="none"/>
        <c:tickLblPos val="nextTo"/>
        <c:crossAx val="117318784"/>
        <c:crosses val="autoZero"/>
        <c:crossBetween val="between"/>
      </c:valAx>
      <c:spPr>
        <a:solidFill>
          <a:schemeClr val="bg1">
            <a:lumMod val="85000"/>
          </a:schemeClr>
        </a:solidFill>
      </c:spPr>
    </c:plotArea>
    <c:plotVisOnly val="1"/>
    <c:dispBlanksAs val="zero"/>
    <c:showDLblsOverMax val="0"/>
  </c:chart>
  <c:spPr>
    <a:solidFill>
      <a:schemeClr val="bg2">
        <a:lumMod val="90000"/>
      </a:schemeClr>
    </a:solidFill>
  </c:spPr>
  <c:printSettings>
    <c:headerFooter/>
    <c:pageMargins b="0.78740157499999996" l="0.70000000000000007" r="0.70000000000000007" t="0.78740157499999996"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792960392515"/>
          <c:y val="0.13792775903012122"/>
          <c:w val="0.87820002185337787"/>
          <c:h val="0.77723395686650276"/>
        </c:manualLayout>
      </c:layout>
      <c:barChart>
        <c:barDir val="col"/>
        <c:grouping val="clustered"/>
        <c:varyColors val="0"/>
        <c:ser>
          <c:idx val="0"/>
          <c:order val="0"/>
          <c:tx>
            <c:v>Grundlage Kreisumlage</c:v>
          </c:tx>
          <c:spPr>
            <a:ln>
              <a:solidFill>
                <a:schemeClr val="tx2">
                  <a:lumMod val="60000"/>
                  <a:lumOff val="40000"/>
                </a:schemeClr>
              </a:solidFill>
            </a:ln>
          </c:spPr>
          <c:invertIfNegative val="0"/>
          <c:dLbls>
            <c:txPr>
              <a:bodyPr/>
              <a:lstStyle/>
              <a:p>
                <a:pPr>
                  <a:defRPr sz="800" baseline="0"/>
                </a:pPr>
                <a:endParaRPr lang="de-DE"/>
              </a:p>
            </c:txPr>
            <c:showLegendKey val="0"/>
            <c:showVal val="1"/>
            <c:showCatName val="0"/>
            <c:showSerName val="0"/>
            <c:showPercent val="0"/>
            <c:showBubbleSize val="0"/>
            <c:showLeaderLines val="0"/>
          </c:dLbls>
          <c:cat>
            <c:numLit>
              <c:formatCode>General</c:formatCode>
              <c:ptCount val="4"/>
              <c:pt idx="0">
                <c:v>2015</c:v>
              </c:pt>
              <c:pt idx="1">
                <c:v>2016</c:v>
              </c:pt>
              <c:pt idx="2">
                <c:v>2017</c:v>
              </c:pt>
              <c:pt idx="3">
                <c:v>2018</c:v>
              </c:pt>
            </c:numLit>
          </c:cat>
          <c:val>
            <c:numRef>
              <c:f>Kreissicht!$E$26:$H$26</c:f>
              <c:numCache>
                <c:formatCode>#,##0</c:formatCode>
                <c:ptCount val="4"/>
                <c:pt idx="0">
                  <c:v>118514199.86</c:v>
                </c:pt>
                <c:pt idx="1">
                  <c:v>123997713.48</c:v>
                </c:pt>
                <c:pt idx="2">
                  <c:v>139062239.97999999</c:v>
                </c:pt>
                <c:pt idx="3">
                  <c:v>141583718.97</c:v>
                </c:pt>
              </c:numCache>
            </c:numRef>
          </c:val>
        </c:ser>
        <c:ser>
          <c:idx val="1"/>
          <c:order val="1"/>
          <c:tx>
            <c:v>Schlüsselzuweisung</c:v>
          </c:tx>
          <c:spPr>
            <a:ln>
              <a:solidFill>
                <a:srgbClr val="00B050"/>
              </a:solidFill>
            </a:ln>
          </c:spPr>
          <c:invertIfNegative val="0"/>
          <c:dLbls>
            <c:txPr>
              <a:bodyPr/>
              <a:lstStyle/>
              <a:p>
                <a:pPr>
                  <a:defRPr sz="800" baseline="0"/>
                </a:pPr>
                <a:endParaRPr lang="de-DE"/>
              </a:p>
            </c:txPr>
            <c:showLegendKey val="0"/>
            <c:showVal val="1"/>
            <c:showCatName val="0"/>
            <c:showSerName val="0"/>
            <c:showPercent val="0"/>
            <c:showBubbleSize val="0"/>
            <c:showLeaderLines val="0"/>
          </c:dLbls>
          <c:cat>
            <c:numLit>
              <c:formatCode>General</c:formatCode>
              <c:ptCount val="4"/>
              <c:pt idx="0">
                <c:v>2015</c:v>
              </c:pt>
              <c:pt idx="1">
                <c:v>2016</c:v>
              </c:pt>
              <c:pt idx="2">
                <c:v>2017</c:v>
              </c:pt>
              <c:pt idx="3">
                <c:v>2018</c:v>
              </c:pt>
            </c:numLit>
          </c:cat>
          <c:val>
            <c:numRef>
              <c:f>Kreissicht!$E$27:$H$27</c:f>
              <c:numCache>
                <c:formatCode>#,##0</c:formatCode>
                <c:ptCount val="4"/>
                <c:pt idx="0">
                  <c:v>60731949.840000004</c:v>
                </c:pt>
                <c:pt idx="1">
                  <c:v>63424849.600000001</c:v>
                </c:pt>
                <c:pt idx="2">
                  <c:v>66305676.829999998</c:v>
                </c:pt>
                <c:pt idx="3">
                  <c:v>66396881.780000001</c:v>
                </c:pt>
              </c:numCache>
            </c:numRef>
          </c:val>
        </c:ser>
        <c:ser>
          <c:idx val="2"/>
          <c:order val="2"/>
          <c:tx>
            <c:v>Steuerkraftmesszahl</c:v>
          </c:tx>
          <c:spPr>
            <a:ln>
              <a:solidFill>
                <a:schemeClr val="accent2"/>
              </a:solidFill>
            </a:ln>
          </c:spPr>
          <c:invertIfNegative val="0"/>
          <c:dLbls>
            <c:txPr>
              <a:bodyPr/>
              <a:lstStyle/>
              <a:p>
                <a:pPr>
                  <a:defRPr sz="800" baseline="0"/>
                </a:pPr>
                <a:endParaRPr lang="de-DE"/>
              </a:p>
            </c:txPr>
            <c:showLegendKey val="0"/>
            <c:showVal val="1"/>
            <c:showCatName val="0"/>
            <c:showSerName val="0"/>
            <c:showPercent val="0"/>
            <c:showBubbleSize val="0"/>
            <c:showLeaderLines val="0"/>
          </c:dLbls>
          <c:cat>
            <c:numLit>
              <c:formatCode>General</c:formatCode>
              <c:ptCount val="4"/>
              <c:pt idx="0">
                <c:v>2015</c:v>
              </c:pt>
              <c:pt idx="1">
                <c:v>2016</c:v>
              </c:pt>
              <c:pt idx="2">
                <c:v>2017</c:v>
              </c:pt>
              <c:pt idx="3">
                <c:v>2018</c:v>
              </c:pt>
            </c:numLit>
          </c:cat>
          <c:val>
            <c:numRef>
              <c:f>Kreissicht!$E$28:$H$28</c:f>
              <c:numCache>
                <c:formatCode>#,##0</c:formatCode>
                <c:ptCount val="4"/>
                <c:pt idx="0">
                  <c:v>179017106.43000001</c:v>
                </c:pt>
                <c:pt idx="1">
                  <c:v>187145931.65000001</c:v>
                </c:pt>
                <c:pt idx="2">
                  <c:v>203965167.55000001</c:v>
                </c:pt>
                <c:pt idx="3">
                  <c:v>206813758.93000001</c:v>
                </c:pt>
              </c:numCache>
            </c:numRef>
          </c:val>
        </c:ser>
        <c:dLbls>
          <c:showLegendKey val="0"/>
          <c:showVal val="1"/>
          <c:showCatName val="0"/>
          <c:showSerName val="0"/>
          <c:showPercent val="0"/>
          <c:showBubbleSize val="0"/>
        </c:dLbls>
        <c:gapWidth val="75"/>
        <c:axId val="117524736"/>
        <c:axId val="117534720"/>
      </c:barChart>
      <c:catAx>
        <c:axId val="117524736"/>
        <c:scaling>
          <c:orientation val="minMax"/>
        </c:scaling>
        <c:delete val="0"/>
        <c:axPos val="b"/>
        <c:numFmt formatCode="General" sourceLinked="1"/>
        <c:majorTickMark val="none"/>
        <c:minorTickMark val="none"/>
        <c:tickLblPos val="nextTo"/>
        <c:txPr>
          <a:bodyPr/>
          <a:lstStyle/>
          <a:p>
            <a:pPr>
              <a:defRPr b="1"/>
            </a:pPr>
            <a:endParaRPr lang="de-DE"/>
          </a:p>
        </c:txPr>
        <c:crossAx val="117534720"/>
        <c:crosses val="autoZero"/>
        <c:auto val="1"/>
        <c:lblAlgn val="ctr"/>
        <c:lblOffset val="100"/>
        <c:noMultiLvlLbl val="0"/>
      </c:catAx>
      <c:valAx>
        <c:axId val="117534720"/>
        <c:scaling>
          <c:orientation val="minMax"/>
        </c:scaling>
        <c:delete val="0"/>
        <c:axPos val="l"/>
        <c:majorGridlines>
          <c:spPr>
            <a:ln>
              <a:gradFill flip="none" rotWithShape="1">
                <a:gsLst>
                  <a:gs pos="0">
                    <a:schemeClr val="tx1"/>
                  </a:gs>
                  <a:gs pos="66300">
                    <a:srgbClr val="959AA2"/>
                  </a:gs>
                  <a:gs pos="62000">
                    <a:schemeClr val="accent1">
                      <a:tint val="44500"/>
                      <a:satMod val="160000"/>
                    </a:schemeClr>
                  </a:gs>
                  <a:gs pos="100000">
                    <a:schemeClr val="accent1">
                      <a:tint val="23500"/>
                      <a:satMod val="160000"/>
                    </a:schemeClr>
                  </a:gs>
                </a:gsLst>
                <a:lin ang="2700000" scaled="1"/>
                <a:tileRect/>
              </a:gradFill>
            </a:ln>
          </c:spPr>
        </c:majorGridlines>
        <c:numFmt formatCode="#,##0" sourceLinked="1"/>
        <c:majorTickMark val="none"/>
        <c:minorTickMark val="none"/>
        <c:tickLblPos val="nextTo"/>
        <c:txPr>
          <a:bodyPr/>
          <a:lstStyle/>
          <a:p>
            <a:pPr>
              <a:defRPr b="1"/>
            </a:pPr>
            <a:endParaRPr lang="de-DE"/>
          </a:p>
        </c:txPr>
        <c:crossAx val="117524736"/>
        <c:crosses val="autoZero"/>
        <c:crossBetween val="between"/>
      </c:valAx>
    </c:plotArea>
    <c:legend>
      <c:legendPos val="r"/>
      <c:layout>
        <c:manualLayout>
          <c:xMode val="edge"/>
          <c:yMode val="edge"/>
          <c:x val="0.13598730187823241"/>
          <c:y val="5.1589384660250807E-2"/>
          <c:w val="0.81285363826012869"/>
          <c:h val="0.10317015928564485"/>
        </c:manualLayout>
      </c:layout>
      <c:overlay val="0"/>
      <c:txPr>
        <a:bodyPr/>
        <a:lstStyle/>
        <a:p>
          <a:pPr>
            <a:defRPr sz="1200" baseline="0"/>
          </a:pPr>
          <a:endParaRPr lang="de-DE"/>
        </a:p>
      </c:txPr>
    </c:legend>
    <c:plotVisOnly val="1"/>
    <c:dispBlanksAs val="gap"/>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 13 FAG - Schlüsselzuweisung</a:t>
            </a:r>
          </a:p>
        </c:rich>
      </c:tx>
      <c:overlay val="0"/>
    </c:title>
    <c:autoTitleDeleted val="0"/>
    <c:plotArea>
      <c:layout/>
      <c:barChart>
        <c:barDir val="col"/>
        <c:grouping val="clustered"/>
        <c:varyColors val="0"/>
        <c:ser>
          <c:idx val="0"/>
          <c:order val="0"/>
          <c:tx>
            <c:v>Schlüsselzuweisung</c:v>
          </c:tx>
          <c:spPr>
            <a:ln>
              <a:solidFill>
                <a:schemeClr val="tx2">
                  <a:lumMod val="60000"/>
                  <a:lumOff val="40000"/>
                </a:schemeClr>
              </a:solidFill>
            </a:ln>
          </c:spPr>
          <c:invertIfNegative val="0"/>
          <c:dLbls>
            <c:txPr>
              <a:bodyPr/>
              <a:lstStyle/>
              <a:p>
                <a:pPr>
                  <a:defRPr b="1"/>
                </a:pPr>
                <a:endParaRPr lang="de-DE"/>
              </a:p>
            </c:txPr>
            <c:showLegendKey val="0"/>
            <c:showVal val="1"/>
            <c:showCatName val="0"/>
            <c:showSerName val="0"/>
            <c:showPercent val="0"/>
            <c:showBubbleSize val="0"/>
            <c:showLeaderLines val="0"/>
          </c:dLbls>
          <c:cat>
            <c:numRef>
              <c:f>Kreissicht!$E$71:$H$71</c:f>
              <c:numCache>
                <c:formatCode>General</c:formatCode>
                <c:ptCount val="4"/>
                <c:pt idx="0">
                  <c:v>2015</c:v>
                </c:pt>
                <c:pt idx="1">
                  <c:v>2016</c:v>
                </c:pt>
                <c:pt idx="2">
                  <c:v>2017</c:v>
                </c:pt>
                <c:pt idx="3">
                  <c:v>2018</c:v>
                </c:pt>
              </c:numCache>
            </c:numRef>
          </c:cat>
          <c:val>
            <c:numRef>
              <c:f>Kreissicht!$E$72:$H$72</c:f>
              <c:numCache>
                <c:formatCode>#,##0</c:formatCode>
                <c:ptCount val="4"/>
                <c:pt idx="0">
                  <c:v>44438997.789999999</c:v>
                </c:pt>
                <c:pt idx="1">
                  <c:v>45801528.759999998</c:v>
                </c:pt>
                <c:pt idx="2">
                  <c:v>43626059.840000004</c:v>
                </c:pt>
                <c:pt idx="3">
                  <c:v>47215006.93</c:v>
                </c:pt>
              </c:numCache>
            </c:numRef>
          </c:val>
        </c:ser>
        <c:dLbls>
          <c:showLegendKey val="0"/>
          <c:showVal val="1"/>
          <c:showCatName val="0"/>
          <c:showSerName val="0"/>
          <c:showPercent val="0"/>
          <c:showBubbleSize val="0"/>
        </c:dLbls>
        <c:gapWidth val="150"/>
        <c:axId val="117541888"/>
        <c:axId val="117561216"/>
      </c:barChart>
      <c:catAx>
        <c:axId val="117541888"/>
        <c:scaling>
          <c:orientation val="minMax"/>
        </c:scaling>
        <c:delete val="0"/>
        <c:axPos val="b"/>
        <c:numFmt formatCode="General" sourceLinked="1"/>
        <c:majorTickMark val="out"/>
        <c:minorTickMark val="none"/>
        <c:tickLblPos val="nextTo"/>
        <c:txPr>
          <a:bodyPr/>
          <a:lstStyle/>
          <a:p>
            <a:pPr>
              <a:defRPr b="1"/>
            </a:pPr>
            <a:endParaRPr lang="de-DE"/>
          </a:p>
        </c:txPr>
        <c:crossAx val="117561216"/>
        <c:crosses val="autoZero"/>
        <c:auto val="1"/>
        <c:lblAlgn val="ctr"/>
        <c:lblOffset val="100"/>
        <c:noMultiLvlLbl val="0"/>
      </c:catAx>
      <c:valAx>
        <c:axId val="117561216"/>
        <c:scaling>
          <c:orientation val="minMax"/>
        </c:scaling>
        <c:delete val="0"/>
        <c:axPos val="l"/>
        <c:majorGridlines>
          <c:spPr>
            <a:ln>
              <a:gradFill flip="none" rotWithShape="1">
                <a:gsLst>
                  <a:gs pos="0">
                    <a:schemeClr val="tx1"/>
                  </a:gs>
                  <a:gs pos="66300">
                    <a:srgbClr val="959AA2"/>
                  </a:gs>
                  <a:gs pos="62000">
                    <a:schemeClr val="accent1">
                      <a:tint val="44500"/>
                      <a:satMod val="160000"/>
                    </a:schemeClr>
                  </a:gs>
                  <a:gs pos="100000">
                    <a:schemeClr val="accent1">
                      <a:tint val="23500"/>
                      <a:satMod val="160000"/>
                    </a:schemeClr>
                  </a:gs>
                </a:gsLst>
                <a:lin ang="2700000" scaled="1"/>
                <a:tileRect/>
              </a:gradFill>
            </a:ln>
          </c:spPr>
        </c:majorGridlines>
        <c:numFmt formatCode="#,##0" sourceLinked="1"/>
        <c:majorTickMark val="out"/>
        <c:minorTickMark val="none"/>
        <c:tickLblPos val="nextTo"/>
        <c:txPr>
          <a:bodyPr/>
          <a:lstStyle/>
          <a:p>
            <a:pPr>
              <a:defRPr b="1"/>
            </a:pPr>
            <a:endParaRPr lang="de-DE"/>
          </a:p>
        </c:txPr>
        <c:crossAx val="117541888"/>
        <c:crosses val="autoZero"/>
        <c:crossBetween val="between"/>
      </c:valAx>
    </c:plotArea>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 15 Abs. 2,4</a:t>
            </a:r>
            <a:r>
              <a:rPr lang="de-DE" baseline="0"/>
              <a:t> </a:t>
            </a:r>
            <a:r>
              <a:rPr lang="de-DE"/>
              <a:t>FAG  </a:t>
            </a:r>
          </a:p>
        </c:rich>
      </c:tx>
      <c:layout>
        <c:manualLayout>
          <c:xMode val="edge"/>
          <c:yMode val="edge"/>
          <c:x val="1.0203901990831328E-2"/>
          <c:y val="2.1333333333333333E-2"/>
        </c:manualLayout>
      </c:layout>
      <c:overlay val="0"/>
    </c:title>
    <c:autoTitleDeleted val="0"/>
    <c:plotArea>
      <c:layout>
        <c:manualLayout>
          <c:layoutTarget val="inner"/>
          <c:xMode val="edge"/>
          <c:yMode val="edge"/>
          <c:x val="0.10065414405818612"/>
          <c:y val="0.14960909886264218"/>
          <c:w val="0.87755471814493202"/>
          <c:h val="0.76131835520559932"/>
        </c:manualLayout>
      </c:layout>
      <c:barChart>
        <c:barDir val="col"/>
        <c:grouping val="clustered"/>
        <c:varyColors val="0"/>
        <c:ser>
          <c:idx val="0"/>
          <c:order val="0"/>
          <c:tx>
            <c:strRef>
              <c:f>Kreissicht!$C$95</c:f>
              <c:strCache>
                <c:ptCount val="1"/>
                <c:pt idx="0">
                  <c:v>Grundbetrag (nach Absatz 2)</c:v>
                </c:pt>
              </c:strCache>
            </c:strRef>
          </c:tx>
          <c:spPr>
            <a:ln>
              <a:solidFill>
                <a:schemeClr val="tx2">
                  <a:lumMod val="60000"/>
                  <a:lumOff val="40000"/>
                </a:schemeClr>
              </a:solidFill>
            </a:ln>
          </c:spPr>
          <c:invertIfNegative val="0"/>
          <c:cat>
            <c:numRef>
              <c:f>Kreissicht!$E$94:$H$94</c:f>
              <c:numCache>
                <c:formatCode>General</c:formatCode>
                <c:ptCount val="4"/>
                <c:pt idx="0">
                  <c:v>2015</c:v>
                </c:pt>
                <c:pt idx="1">
                  <c:v>2016</c:v>
                </c:pt>
                <c:pt idx="2">
                  <c:v>2017</c:v>
                </c:pt>
                <c:pt idx="3">
                  <c:v>2018</c:v>
                </c:pt>
              </c:numCache>
            </c:numRef>
          </c:cat>
          <c:val>
            <c:numRef>
              <c:f>Kreissicht!$E$95:$H$95</c:f>
              <c:numCache>
                <c:formatCode>#,##0</c:formatCode>
                <c:ptCount val="4"/>
                <c:pt idx="0">
                  <c:v>18979472.390000001</c:v>
                </c:pt>
                <c:pt idx="1">
                  <c:v>18937469.73</c:v>
                </c:pt>
                <c:pt idx="2">
                  <c:v>18907151</c:v>
                </c:pt>
                <c:pt idx="3">
                  <c:v>17823349.77</c:v>
                </c:pt>
              </c:numCache>
            </c:numRef>
          </c:val>
        </c:ser>
        <c:ser>
          <c:idx val="1"/>
          <c:order val="1"/>
          <c:tx>
            <c:strRef>
              <c:f>Kreissicht!$C$96</c:f>
              <c:strCache>
                <c:ptCount val="1"/>
                <c:pt idx="0">
                  <c:v>Kataster (Nach Absatz 4)</c:v>
                </c:pt>
              </c:strCache>
            </c:strRef>
          </c:tx>
          <c:spPr>
            <a:ln>
              <a:solidFill>
                <a:srgbClr val="00B050"/>
              </a:solidFill>
            </a:ln>
          </c:spPr>
          <c:invertIfNegative val="0"/>
          <c:cat>
            <c:numRef>
              <c:f>Kreissicht!$E$94:$H$94</c:f>
              <c:numCache>
                <c:formatCode>General</c:formatCode>
                <c:ptCount val="4"/>
                <c:pt idx="0">
                  <c:v>2015</c:v>
                </c:pt>
                <c:pt idx="1">
                  <c:v>2016</c:v>
                </c:pt>
                <c:pt idx="2">
                  <c:v>2017</c:v>
                </c:pt>
                <c:pt idx="3">
                  <c:v>2018</c:v>
                </c:pt>
              </c:numCache>
            </c:numRef>
          </c:cat>
          <c:val>
            <c:numRef>
              <c:f>Kreissicht!$E$96:$H$96</c:f>
              <c:numCache>
                <c:formatCode>#,##0</c:formatCode>
                <c:ptCount val="4"/>
                <c:pt idx="0">
                  <c:v>4238565.99</c:v>
                </c:pt>
                <c:pt idx="1">
                  <c:v>4235138.3099999996</c:v>
                </c:pt>
                <c:pt idx="2">
                  <c:v>4226341.13</c:v>
                </c:pt>
                <c:pt idx="3">
                  <c:v>3845066.24</c:v>
                </c:pt>
              </c:numCache>
            </c:numRef>
          </c:val>
        </c:ser>
        <c:dLbls>
          <c:showLegendKey val="0"/>
          <c:showVal val="0"/>
          <c:showCatName val="0"/>
          <c:showSerName val="0"/>
          <c:showPercent val="0"/>
          <c:showBubbleSize val="0"/>
        </c:dLbls>
        <c:gapWidth val="150"/>
        <c:axId val="117446528"/>
        <c:axId val="117448064"/>
      </c:barChart>
      <c:catAx>
        <c:axId val="117446528"/>
        <c:scaling>
          <c:orientation val="minMax"/>
        </c:scaling>
        <c:delete val="0"/>
        <c:axPos val="b"/>
        <c:numFmt formatCode="General" sourceLinked="1"/>
        <c:majorTickMark val="none"/>
        <c:minorTickMark val="none"/>
        <c:tickLblPos val="nextTo"/>
        <c:txPr>
          <a:bodyPr/>
          <a:lstStyle/>
          <a:p>
            <a:pPr>
              <a:defRPr b="1"/>
            </a:pPr>
            <a:endParaRPr lang="de-DE"/>
          </a:p>
        </c:txPr>
        <c:crossAx val="117448064"/>
        <c:crosses val="autoZero"/>
        <c:auto val="1"/>
        <c:lblAlgn val="ctr"/>
        <c:lblOffset val="100"/>
        <c:noMultiLvlLbl val="0"/>
      </c:catAx>
      <c:valAx>
        <c:axId val="117448064"/>
        <c:scaling>
          <c:orientation val="minMax"/>
        </c:scaling>
        <c:delete val="0"/>
        <c:axPos val="l"/>
        <c:majorGridlines>
          <c:spPr>
            <a:ln>
              <a:gradFill flip="none" rotWithShape="1">
                <a:gsLst>
                  <a:gs pos="0">
                    <a:schemeClr val="tx1"/>
                  </a:gs>
                  <a:gs pos="66300">
                    <a:srgbClr val="959AA2"/>
                  </a:gs>
                  <a:gs pos="62000">
                    <a:schemeClr val="accent1">
                      <a:tint val="44500"/>
                      <a:satMod val="160000"/>
                    </a:schemeClr>
                  </a:gs>
                  <a:gs pos="100000">
                    <a:schemeClr val="accent1">
                      <a:tint val="23500"/>
                      <a:satMod val="160000"/>
                    </a:schemeClr>
                  </a:gs>
                </a:gsLst>
                <a:lin ang="2700000" scaled="1"/>
                <a:tileRect/>
              </a:gradFill>
            </a:ln>
          </c:spPr>
        </c:majorGridlines>
        <c:numFmt formatCode="#,##0" sourceLinked="1"/>
        <c:majorTickMark val="none"/>
        <c:minorTickMark val="none"/>
        <c:tickLblPos val="nextTo"/>
        <c:txPr>
          <a:bodyPr/>
          <a:lstStyle/>
          <a:p>
            <a:pPr>
              <a:defRPr b="1"/>
            </a:pPr>
            <a:endParaRPr lang="de-DE"/>
          </a:p>
        </c:txPr>
        <c:crossAx val="117446528"/>
        <c:crosses val="autoZero"/>
        <c:crossBetween val="between"/>
      </c:valAx>
    </c:plotArea>
    <c:legend>
      <c:legendPos val="r"/>
      <c:layout>
        <c:manualLayout>
          <c:xMode val="edge"/>
          <c:yMode val="edge"/>
          <c:x val="0.35315786261111487"/>
          <c:y val="3.4904356955380571E-2"/>
          <c:w val="0.62889028100373623"/>
          <c:h val="9.099142607174103E-2"/>
        </c:manualLayout>
      </c:layout>
      <c:overlay val="0"/>
      <c:txPr>
        <a:bodyPr/>
        <a:lstStyle/>
        <a:p>
          <a:pPr>
            <a:defRPr sz="1100"/>
          </a:pPr>
          <a:endParaRPr lang="de-DE"/>
        </a:p>
      </c:txPr>
    </c:legend>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t>
            </a:r>
            <a:r>
              <a:rPr lang="de-DE" baseline="0"/>
              <a:t> 17 FAG - Schülerbeförderung</a:t>
            </a:r>
            <a:endParaRPr lang="de-DE"/>
          </a:p>
        </c:rich>
      </c:tx>
      <c:overlay val="0"/>
    </c:title>
    <c:autoTitleDeleted val="0"/>
    <c:plotArea>
      <c:layout/>
      <c:barChart>
        <c:barDir val="col"/>
        <c:grouping val="clustered"/>
        <c:varyColors val="0"/>
        <c:ser>
          <c:idx val="0"/>
          <c:order val="0"/>
          <c:tx>
            <c:strRef>
              <c:f>Kreissicht!$C$119</c:f>
              <c:strCache>
                <c:ptCount val="1"/>
                <c:pt idx="0">
                  <c:v>Schülerbeförderung</c:v>
                </c:pt>
              </c:strCache>
            </c:strRef>
          </c:tx>
          <c:spPr>
            <a:ln>
              <a:solidFill>
                <a:schemeClr val="tx2">
                  <a:lumMod val="60000"/>
                  <a:lumOff val="40000"/>
                </a:schemeClr>
              </a:solidFill>
            </a:ln>
          </c:spPr>
          <c:invertIfNegative val="0"/>
          <c:dLbls>
            <c:txPr>
              <a:bodyPr/>
              <a:lstStyle/>
              <a:p>
                <a:pPr>
                  <a:defRPr b="1"/>
                </a:pPr>
                <a:endParaRPr lang="de-DE"/>
              </a:p>
            </c:txPr>
            <c:showLegendKey val="0"/>
            <c:showVal val="1"/>
            <c:showCatName val="0"/>
            <c:showSerName val="0"/>
            <c:showPercent val="0"/>
            <c:showBubbleSize val="0"/>
            <c:showLeaderLines val="0"/>
          </c:dLbls>
          <c:cat>
            <c:numRef>
              <c:f>Kreissicht!$E$118:$H$118</c:f>
              <c:numCache>
                <c:formatCode>General</c:formatCode>
                <c:ptCount val="4"/>
                <c:pt idx="0">
                  <c:v>2015</c:v>
                </c:pt>
                <c:pt idx="1">
                  <c:v>2016</c:v>
                </c:pt>
                <c:pt idx="2">
                  <c:v>2017</c:v>
                </c:pt>
                <c:pt idx="3">
                  <c:v>2018</c:v>
                </c:pt>
              </c:numCache>
            </c:numRef>
          </c:cat>
          <c:val>
            <c:numRef>
              <c:f>Kreissicht!$E$119:$H$119</c:f>
              <c:numCache>
                <c:formatCode>#,##0</c:formatCode>
                <c:ptCount val="4"/>
                <c:pt idx="0">
                  <c:v>2006769.45</c:v>
                </c:pt>
                <c:pt idx="1">
                  <c:v>2009222.01</c:v>
                </c:pt>
                <c:pt idx="2">
                  <c:v>2108838.5499999998</c:v>
                </c:pt>
                <c:pt idx="3">
                  <c:v>2089359.07</c:v>
                </c:pt>
              </c:numCache>
            </c:numRef>
          </c:val>
        </c:ser>
        <c:dLbls>
          <c:showLegendKey val="0"/>
          <c:showVal val="1"/>
          <c:showCatName val="0"/>
          <c:showSerName val="0"/>
          <c:showPercent val="0"/>
          <c:showBubbleSize val="0"/>
        </c:dLbls>
        <c:gapWidth val="150"/>
        <c:axId val="117471488"/>
        <c:axId val="117494912"/>
      </c:barChart>
      <c:catAx>
        <c:axId val="117471488"/>
        <c:scaling>
          <c:orientation val="minMax"/>
        </c:scaling>
        <c:delete val="0"/>
        <c:axPos val="b"/>
        <c:numFmt formatCode="General" sourceLinked="1"/>
        <c:majorTickMark val="out"/>
        <c:minorTickMark val="none"/>
        <c:tickLblPos val="nextTo"/>
        <c:txPr>
          <a:bodyPr/>
          <a:lstStyle/>
          <a:p>
            <a:pPr>
              <a:defRPr b="1"/>
            </a:pPr>
            <a:endParaRPr lang="de-DE"/>
          </a:p>
        </c:txPr>
        <c:crossAx val="117494912"/>
        <c:crosses val="autoZero"/>
        <c:auto val="1"/>
        <c:lblAlgn val="ctr"/>
        <c:lblOffset val="100"/>
        <c:noMultiLvlLbl val="0"/>
      </c:catAx>
      <c:valAx>
        <c:axId val="117494912"/>
        <c:scaling>
          <c:orientation val="minMax"/>
        </c:scaling>
        <c:delete val="0"/>
        <c:axPos val="l"/>
        <c:majorGridlines>
          <c:spPr>
            <a:ln>
              <a:gradFill flip="none" rotWithShape="1">
                <a:gsLst>
                  <a:gs pos="0">
                    <a:schemeClr val="tx1"/>
                  </a:gs>
                  <a:gs pos="66300">
                    <a:srgbClr val="959AA2"/>
                  </a:gs>
                  <a:gs pos="62000">
                    <a:schemeClr val="accent1">
                      <a:tint val="44500"/>
                      <a:satMod val="160000"/>
                    </a:schemeClr>
                  </a:gs>
                  <a:gs pos="100000">
                    <a:schemeClr val="accent1">
                      <a:tint val="23500"/>
                      <a:satMod val="160000"/>
                    </a:schemeClr>
                  </a:gs>
                </a:gsLst>
                <a:lin ang="2700000" scaled="1"/>
                <a:tileRect/>
              </a:gradFill>
            </a:ln>
          </c:spPr>
        </c:majorGridlines>
        <c:numFmt formatCode="#,##0" sourceLinked="1"/>
        <c:majorTickMark val="out"/>
        <c:minorTickMark val="none"/>
        <c:tickLblPos val="nextTo"/>
        <c:txPr>
          <a:bodyPr/>
          <a:lstStyle/>
          <a:p>
            <a:pPr>
              <a:defRPr b="1"/>
            </a:pPr>
            <a:endParaRPr lang="de-DE"/>
          </a:p>
        </c:txPr>
        <c:crossAx val="117471488"/>
        <c:crosses val="autoZero"/>
        <c:crossBetween val="between"/>
      </c:valAx>
    </c:plotArea>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 18 FAG - ÖPNV</a:t>
            </a:r>
          </a:p>
        </c:rich>
      </c:tx>
      <c:overlay val="0"/>
    </c:title>
    <c:autoTitleDeleted val="0"/>
    <c:plotArea>
      <c:layout>
        <c:manualLayout>
          <c:layoutTarget val="inner"/>
          <c:xMode val="edge"/>
          <c:yMode val="edge"/>
          <c:x val="0.10395926278399416"/>
          <c:y val="0.15122213496897793"/>
          <c:w val="0.88261543384952834"/>
          <c:h val="0.75155718742704336"/>
        </c:manualLayout>
      </c:layout>
      <c:barChart>
        <c:barDir val="col"/>
        <c:grouping val="clustered"/>
        <c:varyColors val="0"/>
        <c:ser>
          <c:idx val="0"/>
          <c:order val="0"/>
          <c:tx>
            <c:strRef>
              <c:f>Kreissicht!$C$143</c:f>
              <c:strCache>
                <c:ptCount val="1"/>
                <c:pt idx="0">
                  <c:v>ÖPNV</c:v>
                </c:pt>
              </c:strCache>
            </c:strRef>
          </c:tx>
          <c:spPr>
            <a:ln>
              <a:solidFill>
                <a:schemeClr val="tx2">
                  <a:lumMod val="60000"/>
                  <a:lumOff val="40000"/>
                </a:schemeClr>
              </a:solidFill>
            </a:ln>
          </c:spPr>
          <c:invertIfNegative val="0"/>
          <c:dLbls>
            <c:txPr>
              <a:bodyPr/>
              <a:lstStyle/>
              <a:p>
                <a:pPr>
                  <a:defRPr b="1"/>
                </a:pPr>
                <a:endParaRPr lang="de-DE"/>
              </a:p>
            </c:txPr>
            <c:showLegendKey val="0"/>
            <c:showVal val="1"/>
            <c:showCatName val="0"/>
            <c:showSerName val="0"/>
            <c:showPercent val="0"/>
            <c:showBubbleSize val="0"/>
            <c:showLeaderLines val="0"/>
          </c:dLbls>
          <c:cat>
            <c:numRef>
              <c:f>Kreissicht!$E$142:$H$142</c:f>
              <c:numCache>
                <c:formatCode>General</c:formatCode>
                <c:ptCount val="4"/>
                <c:pt idx="0">
                  <c:v>2015</c:v>
                </c:pt>
                <c:pt idx="1">
                  <c:v>2016</c:v>
                </c:pt>
                <c:pt idx="2">
                  <c:v>2017</c:v>
                </c:pt>
                <c:pt idx="3">
                  <c:v>2018</c:v>
                </c:pt>
              </c:numCache>
            </c:numRef>
          </c:cat>
          <c:val>
            <c:numRef>
              <c:f>Kreissicht!$E$143:$H$143</c:f>
              <c:numCache>
                <c:formatCode>#,##0</c:formatCode>
                <c:ptCount val="4"/>
                <c:pt idx="0">
                  <c:v>2117807.88</c:v>
                </c:pt>
                <c:pt idx="1">
                  <c:v>2111525.5299999998</c:v>
                </c:pt>
                <c:pt idx="2">
                  <c:v>2131308.5299999998</c:v>
                </c:pt>
                <c:pt idx="3">
                  <c:v>2146623.31</c:v>
                </c:pt>
              </c:numCache>
            </c:numRef>
          </c:val>
        </c:ser>
        <c:dLbls>
          <c:showLegendKey val="0"/>
          <c:showVal val="1"/>
          <c:showCatName val="0"/>
          <c:showSerName val="0"/>
          <c:showPercent val="0"/>
          <c:showBubbleSize val="0"/>
        </c:dLbls>
        <c:gapWidth val="150"/>
        <c:axId val="118378496"/>
        <c:axId val="118381184"/>
      </c:barChart>
      <c:catAx>
        <c:axId val="118378496"/>
        <c:scaling>
          <c:orientation val="minMax"/>
        </c:scaling>
        <c:delete val="0"/>
        <c:axPos val="b"/>
        <c:numFmt formatCode="General" sourceLinked="1"/>
        <c:majorTickMark val="out"/>
        <c:minorTickMark val="none"/>
        <c:tickLblPos val="nextTo"/>
        <c:txPr>
          <a:bodyPr/>
          <a:lstStyle/>
          <a:p>
            <a:pPr>
              <a:defRPr b="1"/>
            </a:pPr>
            <a:endParaRPr lang="de-DE"/>
          </a:p>
        </c:txPr>
        <c:crossAx val="118381184"/>
        <c:crosses val="autoZero"/>
        <c:auto val="1"/>
        <c:lblAlgn val="ctr"/>
        <c:lblOffset val="100"/>
        <c:noMultiLvlLbl val="0"/>
      </c:catAx>
      <c:valAx>
        <c:axId val="118381184"/>
        <c:scaling>
          <c:orientation val="minMax"/>
        </c:scaling>
        <c:delete val="0"/>
        <c:axPos val="l"/>
        <c:majorGridlines>
          <c:spPr>
            <a:ln>
              <a:gradFill flip="none" rotWithShape="1">
                <a:gsLst>
                  <a:gs pos="0">
                    <a:schemeClr val="tx1"/>
                  </a:gs>
                  <a:gs pos="66300">
                    <a:srgbClr val="959AA2"/>
                  </a:gs>
                  <a:gs pos="62000">
                    <a:schemeClr val="accent1">
                      <a:tint val="44500"/>
                      <a:satMod val="160000"/>
                    </a:schemeClr>
                  </a:gs>
                  <a:gs pos="100000">
                    <a:schemeClr val="accent1">
                      <a:tint val="23500"/>
                      <a:satMod val="160000"/>
                    </a:schemeClr>
                  </a:gs>
                </a:gsLst>
                <a:lin ang="2700000" scaled="1"/>
                <a:tileRect/>
              </a:gradFill>
            </a:ln>
          </c:spPr>
        </c:majorGridlines>
        <c:numFmt formatCode="#,##0" sourceLinked="1"/>
        <c:majorTickMark val="out"/>
        <c:minorTickMark val="none"/>
        <c:tickLblPos val="nextTo"/>
        <c:txPr>
          <a:bodyPr/>
          <a:lstStyle/>
          <a:p>
            <a:pPr>
              <a:defRPr b="1"/>
            </a:pPr>
            <a:endParaRPr lang="de-DE"/>
          </a:p>
        </c:txPr>
        <c:crossAx val="118378496"/>
        <c:crosses val="autoZero"/>
        <c:crossBetween val="between"/>
      </c:valAx>
    </c:plotArea>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v>gesamte Schlüsselzuweisung an den Landkreis</c:v>
          </c:tx>
          <c:invertIfNegative val="0"/>
          <c:cat>
            <c:numRef>
              <c:f>Kreissicht!$E$53:$H$53</c:f>
              <c:numCache>
                <c:formatCode>General</c:formatCode>
                <c:ptCount val="4"/>
                <c:pt idx="0">
                  <c:v>2015</c:v>
                </c:pt>
                <c:pt idx="1">
                  <c:v>2016</c:v>
                </c:pt>
                <c:pt idx="2">
                  <c:v>2017</c:v>
                </c:pt>
                <c:pt idx="3">
                  <c:v>2018</c:v>
                </c:pt>
              </c:numCache>
            </c:numRef>
          </c:cat>
          <c:val>
            <c:numRef>
              <c:f>Kreissicht!$E$54:$H$54</c:f>
              <c:numCache>
                <c:formatCode>#,##0</c:formatCode>
                <c:ptCount val="4"/>
                <c:pt idx="0">
                  <c:v>71781613.5</c:v>
                </c:pt>
                <c:pt idx="1">
                  <c:v>73094884.340000004</c:v>
                </c:pt>
                <c:pt idx="2">
                  <c:v>70999699.050000012</c:v>
                </c:pt>
                <c:pt idx="3">
                  <c:v>73119405.319999993</c:v>
                </c:pt>
              </c:numCache>
            </c:numRef>
          </c:val>
        </c:ser>
        <c:dLbls>
          <c:showLegendKey val="0"/>
          <c:showVal val="0"/>
          <c:showCatName val="0"/>
          <c:showSerName val="0"/>
          <c:showPercent val="0"/>
          <c:showBubbleSize val="0"/>
        </c:dLbls>
        <c:gapWidth val="150"/>
        <c:axId val="118413568"/>
        <c:axId val="118095872"/>
      </c:barChart>
      <c:catAx>
        <c:axId val="118413568"/>
        <c:scaling>
          <c:orientation val="minMax"/>
        </c:scaling>
        <c:delete val="0"/>
        <c:axPos val="b"/>
        <c:numFmt formatCode="General" sourceLinked="1"/>
        <c:majorTickMark val="out"/>
        <c:minorTickMark val="none"/>
        <c:tickLblPos val="nextTo"/>
        <c:crossAx val="118095872"/>
        <c:crosses val="autoZero"/>
        <c:auto val="1"/>
        <c:lblAlgn val="ctr"/>
        <c:lblOffset val="100"/>
        <c:noMultiLvlLbl val="0"/>
      </c:catAx>
      <c:valAx>
        <c:axId val="118095872"/>
        <c:scaling>
          <c:orientation val="minMax"/>
        </c:scaling>
        <c:delete val="0"/>
        <c:axPos val="l"/>
        <c:majorGridlines/>
        <c:numFmt formatCode="#,##0" sourceLinked="1"/>
        <c:majorTickMark val="out"/>
        <c:minorTickMark val="none"/>
        <c:tickLblPos val="nextTo"/>
        <c:crossAx val="118413568"/>
        <c:crosses val="autoZero"/>
        <c:crossBetween val="between"/>
      </c:valAx>
    </c:plotArea>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2.PNG"/><Relationship Id="rId2" Type="http://schemas.openxmlformats.org/officeDocument/2006/relationships/chart" Target="../charts/chart4.xml"/><Relationship Id="rId1" Type="http://schemas.openxmlformats.org/officeDocument/2006/relationships/image" Target="../media/image1.PNG"/><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3</xdr:col>
      <xdr:colOff>28574</xdr:colOff>
      <xdr:row>39</xdr:row>
      <xdr:rowOff>152400</xdr:rowOff>
    </xdr:from>
    <xdr:to>
      <xdr:col>17</xdr:col>
      <xdr:colOff>28574</xdr:colOff>
      <xdr:row>53</xdr:row>
      <xdr:rowOff>61912</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237003</xdr:colOff>
      <xdr:row>32</xdr:row>
      <xdr:rowOff>123265</xdr:rowOff>
    </xdr:from>
    <xdr:to>
      <xdr:col>4</xdr:col>
      <xdr:colOff>627529</xdr:colOff>
      <xdr:row>57</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526676</xdr:colOff>
      <xdr:row>32</xdr:row>
      <xdr:rowOff>179294</xdr:rowOff>
    </xdr:from>
    <xdr:to>
      <xdr:col>13</xdr:col>
      <xdr:colOff>704291</xdr:colOff>
      <xdr:row>57</xdr:row>
      <xdr:rowOff>56029</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421824</xdr:colOff>
      <xdr:row>8</xdr:row>
      <xdr:rowOff>102699</xdr:rowOff>
    </xdr:from>
    <xdr:to>
      <xdr:col>7</xdr:col>
      <xdr:colOff>789214</xdr:colOff>
      <xdr:row>20</xdr:row>
      <xdr:rowOff>10526</xdr:rowOff>
    </xdr:to>
    <xdr:pic>
      <xdr:nvPicPr>
        <xdr:cNvPr id="9" name="Grafik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8360" y="1749163"/>
          <a:ext cx="2966354" cy="2193827"/>
        </a:xfrm>
        <a:prstGeom prst="rect">
          <a:avLst/>
        </a:prstGeom>
      </xdr:spPr>
    </xdr:pic>
    <xdr:clientData/>
  </xdr:twoCellAnchor>
  <xdr:twoCellAnchor>
    <xdr:from>
      <xdr:col>2</xdr:col>
      <xdr:colOff>19048</xdr:colOff>
      <xdr:row>28</xdr:row>
      <xdr:rowOff>95250</xdr:rowOff>
    </xdr:from>
    <xdr:to>
      <xdr:col>8</xdr:col>
      <xdr:colOff>38100</xdr:colOff>
      <xdr:row>46</xdr:row>
      <xdr:rowOff>123825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73</xdr:row>
      <xdr:rowOff>57150</xdr:rowOff>
    </xdr:from>
    <xdr:to>
      <xdr:col>7</xdr:col>
      <xdr:colOff>838200</xdr:colOff>
      <xdr:row>92</xdr:row>
      <xdr:rowOff>28575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95250</xdr:colOff>
      <xdr:row>97</xdr:row>
      <xdr:rowOff>95250</xdr:rowOff>
    </xdr:from>
    <xdr:to>
      <xdr:col>7</xdr:col>
      <xdr:colOff>800100</xdr:colOff>
      <xdr:row>116</xdr:row>
      <xdr:rowOff>47625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85725</xdr:colOff>
      <xdr:row>120</xdr:row>
      <xdr:rowOff>66675</xdr:rowOff>
    </xdr:from>
    <xdr:to>
      <xdr:col>7</xdr:col>
      <xdr:colOff>838200</xdr:colOff>
      <xdr:row>139</xdr:row>
      <xdr:rowOff>28575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76200</xdr:colOff>
      <xdr:row>145</xdr:row>
      <xdr:rowOff>76200</xdr:rowOff>
    </xdr:from>
    <xdr:to>
      <xdr:col>7</xdr:col>
      <xdr:colOff>819150</xdr:colOff>
      <xdr:row>164</xdr:row>
      <xdr:rowOff>66675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19050</xdr:colOff>
      <xdr:row>8</xdr:row>
      <xdr:rowOff>78923</xdr:rowOff>
    </xdr:from>
    <xdr:to>
      <xdr:col>2</xdr:col>
      <xdr:colOff>1811289</xdr:colOff>
      <xdr:row>18</xdr:row>
      <xdr:rowOff>27215</xdr:rowOff>
    </xdr:to>
    <xdr:pic>
      <xdr:nvPicPr>
        <xdr:cNvPr id="7" name="Grafik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3979" y="1725387"/>
          <a:ext cx="3071310" cy="1853292"/>
        </a:xfrm>
        <a:prstGeom prst="rect">
          <a:avLst/>
        </a:prstGeom>
      </xdr:spPr>
    </xdr:pic>
    <xdr:clientData/>
  </xdr:twoCellAnchor>
  <xdr:twoCellAnchor editAs="oneCell">
    <xdr:from>
      <xdr:col>2</xdr:col>
      <xdr:colOff>2084938</xdr:colOff>
      <xdr:row>8</xdr:row>
      <xdr:rowOff>49308</xdr:rowOff>
    </xdr:from>
    <xdr:to>
      <xdr:col>3</xdr:col>
      <xdr:colOff>2380104</xdr:colOff>
      <xdr:row>18</xdr:row>
      <xdr:rowOff>68036</xdr:rowOff>
    </xdr:to>
    <xdr:pic>
      <xdr:nvPicPr>
        <xdr:cNvPr id="8" name="Grafik 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08938" y="1695772"/>
          <a:ext cx="3275130" cy="1923728"/>
        </a:xfrm>
        <a:prstGeom prst="rect">
          <a:avLst/>
        </a:prstGeom>
      </xdr:spPr>
    </xdr:pic>
    <xdr:clientData/>
  </xdr:twoCellAnchor>
  <xdr:twoCellAnchor>
    <xdr:from>
      <xdr:col>2</xdr:col>
      <xdr:colOff>28575</xdr:colOff>
      <xdr:row>54</xdr:row>
      <xdr:rowOff>90486</xdr:rowOff>
    </xdr:from>
    <xdr:to>
      <xdr:col>7</xdr:col>
      <xdr:colOff>838200</xdr:colOff>
      <xdr:row>68</xdr:row>
      <xdr:rowOff>190499</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I$\Global\Controlling\Controlling\Orientierungsdaten%20FAG%20Stand%2002.11.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ient\I$\Global\Controlling\Controlling\Abw&#228;gung%20Kreisumlage%20(Stand%2006.11.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 12 - 2015"/>
      <sheetName val="§ 12 - 2016"/>
      <sheetName val="§ 12 - 2017"/>
      <sheetName val="§ 12 - 2018"/>
      <sheetName val="§ 13 - 2015"/>
      <sheetName val="§ 13 - 2016"/>
      <sheetName val="§ 13 - 2017"/>
      <sheetName val="§ 13 - 2018"/>
      <sheetName val="§ 15 II - 2015"/>
      <sheetName val="§ 15 II - 2016"/>
      <sheetName val="§ 15 II - 2017"/>
      <sheetName val="§ 15 II - 2018"/>
      <sheetName val="§ 15 IV - 2015"/>
      <sheetName val="§ 15 IV - 2016"/>
      <sheetName val="§ 15 IV - 2017"/>
      <sheetName val="§ 15 IV - 2018"/>
      <sheetName val="§ 17 - 2015"/>
      <sheetName val="§ 17 - 2016"/>
      <sheetName val="§ 17 - 2017"/>
      <sheetName val="§ 17 - 2018"/>
      <sheetName val="§ 18 - 2015"/>
      <sheetName val="§ 18 - 2016"/>
      <sheetName val="§ 18 - 2017"/>
      <sheetName val="§ 18 - 2018"/>
      <sheetName val="§ 23 - 2015"/>
      <sheetName val="§ 23 - 2016"/>
      <sheetName val="§ 23 - 2017"/>
      <sheetName val="§ 23 - 20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2007"/>
      <sheetName val="2008"/>
      <sheetName val="2009"/>
      <sheetName val="2010"/>
      <sheetName val="2011"/>
      <sheetName val="2012"/>
      <sheetName val="2013"/>
      <sheetName val="2014"/>
      <sheetName val="2015"/>
      <sheetName val="2016"/>
      <sheetName val="2017"/>
      <sheetName val="Hebesätze"/>
      <sheetName val="2010-Doppik"/>
      <sheetName val="2011-Doppik"/>
    </sheetNames>
    <sheetDataSet>
      <sheetData sheetId="0"/>
      <sheetData sheetId="1">
        <row r="5">
          <cell r="CE5">
            <v>0</v>
          </cell>
          <cell r="CM5">
            <v>0</v>
          </cell>
        </row>
        <row r="6">
          <cell r="CE6">
            <v>0</v>
          </cell>
          <cell r="CM6">
            <v>1079022.8899999999</v>
          </cell>
        </row>
        <row r="7">
          <cell r="CE7">
            <v>0</v>
          </cell>
          <cell r="CM7">
            <v>0</v>
          </cell>
        </row>
        <row r="8">
          <cell r="CE8">
            <v>0</v>
          </cell>
          <cell r="CM8">
            <v>704673.19</v>
          </cell>
        </row>
        <row r="9">
          <cell r="CE9">
            <v>0</v>
          </cell>
          <cell r="CM9">
            <v>142258.26</v>
          </cell>
        </row>
        <row r="10">
          <cell r="CE10">
            <v>0</v>
          </cell>
          <cell r="CM10">
            <v>5061777.5999999996</v>
          </cell>
        </row>
        <row r="11">
          <cell r="CE11">
            <v>0</v>
          </cell>
          <cell r="CM11">
            <v>0</v>
          </cell>
        </row>
        <row r="12">
          <cell r="CE12">
            <v>0</v>
          </cell>
          <cell r="CM12">
            <v>0</v>
          </cell>
        </row>
        <row r="13">
          <cell r="CE13">
            <v>0</v>
          </cell>
          <cell r="CM13">
            <v>0</v>
          </cell>
        </row>
        <row r="14">
          <cell r="CE14">
            <v>0</v>
          </cell>
          <cell r="CM14">
            <v>0</v>
          </cell>
        </row>
        <row r="15">
          <cell r="CE15">
            <v>0</v>
          </cell>
          <cell r="CM15">
            <v>0</v>
          </cell>
        </row>
        <row r="16">
          <cell r="CE16">
            <v>0</v>
          </cell>
          <cell r="CM16">
            <v>0</v>
          </cell>
        </row>
        <row r="17">
          <cell r="CE17">
            <v>0</v>
          </cell>
          <cell r="CM17">
            <v>0</v>
          </cell>
        </row>
        <row r="18">
          <cell r="CE18">
            <v>-320687.18</v>
          </cell>
          <cell r="CM18">
            <v>0</v>
          </cell>
        </row>
        <row r="19">
          <cell r="CE19">
            <v>0</v>
          </cell>
          <cell r="CM19">
            <v>0</v>
          </cell>
        </row>
        <row r="20">
          <cell r="CE20">
            <v>-8157583.8499999996</v>
          </cell>
          <cell r="CM20">
            <v>0</v>
          </cell>
        </row>
        <row r="21">
          <cell r="CE21">
            <v>0</v>
          </cell>
          <cell r="CM21">
            <v>35079.97</v>
          </cell>
        </row>
        <row r="22">
          <cell r="CE22">
            <v>0</v>
          </cell>
          <cell r="CM22">
            <v>118287.34</v>
          </cell>
        </row>
        <row r="23">
          <cell r="CE23">
            <v>0</v>
          </cell>
          <cell r="CM23">
            <v>176584.95999999999</v>
          </cell>
        </row>
        <row r="24">
          <cell r="CE24">
            <v>-86852.28</v>
          </cell>
          <cell r="CM24">
            <v>0</v>
          </cell>
        </row>
        <row r="25">
          <cell r="CE25">
            <v>-101159.17</v>
          </cell>
          <cell r="CM25">
            <v>0</v>
          </cell>
        </row>
        <row r="26">
          <cell r="CE26">
            <v>-40445.839999999997</v>
          </cell>
          <cell r="CM26">
            <v>45334.6</v>
          </cell>
        </row>
        <row r="27">
          <cell r="CE27">
            <v>0</v>
          </cell>
          <cell r="CM27">
            <v>42981.32</v>
          </cell>
        </row>
        <row r="28">
          <cell r="CE28">
            <v>-305799.53000000003</v>
          </cell>
          <cell r="CM28">
            <v>89301.16</v>
          </cell>
        </row>
        <row r="29">
          <cell r="CE29">
            <v>-35512.410000000003</v>
          </cell>
          <cell r="CM29">
            <v>14310.67</v>
          </cell>
        </row>
        <row r="30">
          <cell r="CE30">
            <v>0</v>
          </cell>
          <cell r="CM30">
            <v>348000</v>
          </cell>
        </row>
        <row r="31">
          <cell r="CE31">
            <v>0</v>
          </cell>
          <cell r="CM31">
            <v>34339</v>
          </cell>
        </row>
        <row r="32">
          <cell r="CE32">
            <v>0</v>
          </cell>
          <cell r="CM32">
            <v>78486</v>
          </cell>
        </row>
        <row r="33">
          <cell r="CE33">
            <v>0</v>
          </cell>
          <cell r="CM33">
            <v>57000</v>
          </cell>
        </row>
        <row r="34">
          <cell r="CE34">
            <v>0</v>
          </cell>
          <cell r="CM34">
            <v>147972</v>
          </cell>
        </row>
        <row r="35">
          <cell r="CE35">
            <v>192477</v>
          </cell>
          <cell r="CM35">
            <v>0</v>
          </cell>
        </row>
        <row r="36">
          <cell r="CE36">
            <v>0</v>
          </cell>
          <cell r="CM36">
            <v>202000</v>
          </cell>
        </row>
        <row r="37">
          <cell r="CE37">
            <v>0</v>
          </cell>
          <cell r="CM37">
            <v>150000</v>
          </cell>
        </row>
        <row r="38">
          <cell r="CE38">
            <v>9028</v>
          </cell>
          <cell r="CM38">
            <v>1000</v>
          </cell>
        </row>
        <row r="39">
          <cell r="CE39">
            <v>0</v>
          </cell>
          <cell r="CM39">
            <v>0</v>
          </cell>
        </row>
        <row r="40">
          <cell r="CE40">
            <v>0</v>
          </cell>
          <cell r="CM40">
            <v>54000</v>
          </cell>
        </row>
        <row r="41">
          <cell r="CE41">
            <v>0</v>
          </cell>
          <cell r="CM41">
            <v>165145</v>
          </cell>
        </row>
        <row r="42">
          <cell r="CE42">
            <v>0</v>
          </cell>
          <cell r="CM42">
            <v>323000</v>
          </cell>
        </row>
        <row r="43">
          <cell r="CE43">
            <v>0</v>
          </cell>
          <cell r="CM43">
            <v>13000</v>
          </cell>
        </row>
        <row r="44">
          <cell r="CE44">
            <v>0</v>
          </cell>
          <cell r="CM44">
            <v>88045</v>
          </cell>
        </row>
        <row r="45">
          <cell r="CE45">
            <v>0</v>
          </cell>
          <cell r="CM45">
            <v>533069</v>
          </cell>
        </row>
        <row r="46">
          <cell r="CE46">
            <v>0</v>
          </cell>
          <cell r="CM46">
            <v>53000</v>
          </cell>
        </row>
        <row r="47">
          <cell r="CE47">
            <v>0</v>
          </cell>
          <cell r="CM47">
            <v>406000</v>
          </cell>
        </row>
        <row r="48">
          <cell r="CE48">
            <v>0</v>
          </cell>
          <cell r="CM48">
            <v>0</v>
          </cell>
        </row>
        <row r="49">
          <cell r="CE49">
            <v>0</v>
          </cell>
          <cell r="CM49">
            <v>0</v>
          </cell>
        </row>
        <row r="50">
          <cell r="CE50">
            <v>0</v>
          </cell>
          <cell r="CM50">
            <v>0</v>
          </cell>
        </row>
        <row r="51">
          <cell r="CE51">
            <v>0</v>
          </cell>
          <cell r="CM51">
            <v>0</v>
          </cell>
        </row>
        <row r="52">
          <cell r="CE52">
            <v>0</v>
          </cell>
          <cell r="CM52">
            <v>0</v>
          </cell>
        </row>
        <row r="53">
          <cell r="CE53">
            <v>0</v>
          </cell>
          <cell r="CM53">
            <v>0</v>
          </cell>
        </row>
        <row r="54">
          <cell r="CE54">
            <v>0</v>
          </cell>
          <cell r="CM54">
            <v>0</v>
          </cell>
        </row>
        <row r="55">
          <cell r="CE55">
            <v>1280</v>
          </cell>
          <cell r="CM55">
            <v>106086</v>
          </cell>
        </row>
        <row r="56">
          <cell r="CE56">
            <v>97000</v>
          </cell>
          <cell r="CM56">
            <v>0</v>
          </cell>
        </row>
        <row r="57">
          <cell r="CE57">
            <v>0</v>
          </cell>
          <cell r="CM57">
            <v>451665</v>
          </cell>
        </row>
        <row r="58">
          <cell r="CE58">
            <v>0</v>
          </cell>
          <cell r="CM58">
            <v>227886</v>
          </cell>
        </row>
        <row r="59">
          <cell r="CE59">
            <v>0</v>
          </cell>
          <cell r="CM59">
            <v>534237</v>
          </cell>
        </row>
        <row r="60">
          <cell r="CE60">
            <v>0</v>
          </cell>
          <cell r="CM60">
            <v>124022</v>
          </cell>
        </row>
        <row r="61">
          <cell r="CE61">
            <v>0</v>
          </cell>
          <cell r="CM61">
            <v>718269</v>
          </cell>
        </row>
        <row r="62">
          <cell r="CE62">
            <v>0</v>
          </cell>
          <cell r="CM62">
            <v>198916</v>
          </cell>
        </row>
        <row r="63">
          <cell r="CE63">
            <v>2114292</v>
          </cell>
          <cell r="CM63">
            <v>0</v>
          </cell>
        </row>
        <row r="64">
          <cell r="CE64">
            <v>0</v>
          </cell>
          <cell r="CM64">
            <v>37709</v>
          </cell>
        </row>
        <row r="65">
          <cell r="CE65">
            <v>0</v>
          </cell>
          <cell r="CM65">
            <v>115995.53</v>
          </cell>
        </row>
        <row r="66">
          <cell r="CE66">
            <v>19711.07</v>
          </cell>
          <cell r="CM66">
            <v>114971.23</v>
          </cell>
        </row>
        <row r="67">
          <cell r="CE67">
            <v>0</v>
          </cell>
          <cell r="CM67">
            <v>321480.82</v>
          </cell>
        </row>
        <row r="68">
          <cell r="CE68">
            <v>0</v>
          </cell>
          <cell r="CM68">
            <v>141344.74</v>
          </cell>
        </row>
        <row r="69">
          <cell r="CE69">
            <v>0</v>
          </cell>
          <cell r="CM69">
            <v>188183.53</v>
          </cell>
        </row>
        <row r="70">
          <cell r="CE70">
            <v>0</v>
          </cell>
          <cell r="CM70">
            <v>234027.41</v>
          </cell>
        </row>
        <row r="71">
          <cell r="CE71">
            <v>0</v>
          </cell>
          <cell r="CM71">
            <v>202470.51</v>
          </cell>
        </row>
        <row r="72">
          <cell r="CE72">
            <v>35733.370000000003</v>
          </cell>
          <cell r="CM72">
            <v>14272.79</v>
          </cell>
        </row>
        <row r="73">
          <cell r="CE73">
            <v>560685.76</v>
          </cell>
          <cell r="CM73">
            <v>0</v>
          </cell>
        </row>
        <row r="74">
          <cell r="CE74">
            <v>0</v>
          </cell>
          <cell r="CM74">
            <v>94715.71</v>
          </cell>
        </row>
        <row r="75">
          <cell r="CE75">
            <v>0</v>
          </cell>
          <cell r="CM75">
            <v>138690.59</v>
          </cell>
        </row>
        <row r="76">
          <cell r="CE76">
            <v>0</v>
          </cell>
          <cell r="CM76">
            <v>62228.05</v>
          </cell>
        </row>
        <row r="77">
          <cell r="CE77">
            <v>0</v>
          </cell>
          <cell r="CM77">
            <v>183713.59</v>
          </cell>
        </row>
        <row r="78">
          <cell r="CE78">
            <v>0</v>
          </cell>
          <cell r="CM78">
            <v>0</v>
          </cell>
        </row>
        <row r="79">
          <cell r="CE79">
            <v>0</v>
          </cell>
          <cell r="CM79">
            <v>0</v>
          </cell>
        </row>
        <row r="80">
          <cell r="CE80">
            <v>0</v>
          </cell>
          <cell r="CM80">
            <v>0</v>
          </cell>
        </row>
        <row r="81">
          <cell r="CE81">
            <v>0</v>
          </cell>
          <cell r="CM81">
            <v>0</v>
          </cell>
        </row>
        <row r="82">
          <cell r="CE82">
            <v>0</v>
          </cell>
          <cell r="CM82">
            <v>0</v>
          </cell>
        </row>
        <row r="83">
          <cell r="CE83">
            <v>0</v>
          </cell>
          <cell r="CM83">
            <v>0</v>
          </cell>
        </row>
        <row r="84">
          <cell r="CE84">
            <v>0</v>
          </cell>
          <cell r="CM84">
            <v>0</v>
          </cell>
        </row>
        <row r="85">
          <cell r="CE85">
            <v>0</v>
          </cell>
          <cell r="CM85">
            <v>0</v>
          </cell>
        </row>
        <row r="86">
          <cell r="CE86">
            <v>0</v>
          </cell>
          <cell r="CM86">
            <v>0</v>
          </cell>
        </row>
        <row r="87">
          <cell r="CE87">
            <v>0</v>
          </cell>
          <cell r="CM87">
            <v>0</v>
          </cell>
        </row>
        <row r="88">
          <cell r="CE88">
            <v>0</v>
          </cell>
          <cell r="CM88">
            <v>0</v>
          </cell>
        </row>
        <row r="89">
          <cell r="CE89">
            <v>0</v>
          </cell>
          <cell r="CM89">
            <v>0</v>
          </cell>
        </row>
        <row r="90">
          <cell r="CE90">
            <v>0</v>
          </cell>
          <cell r="CM90">
            <v>0</v>
          </cell>
        </row>
        <row r="91">
          <cell r="CE91">
            <v>0</v>
          </cell>
          <cell r="CM91">
            <v>101171.27</v>
          </cell>
        </row>
        <row r="92">
          <cell r="CE92">
            <v>0</v>
          </cell>
          <cell r="CM92">
            <v>631892.24</v>
          </cell>
        </row>
        <row r="93">
          <cell r="CE93">
            <v>11336.28</v>
          </cell>
          <cell r="CM93">
            <v>23108.400000000001</v>
          </cell>
        </row>
        <row r="94">
          <cell r="CE94">
            <v>0</v>
          </cell>
          <cell r="CM94">
            <v>76652.56</v>
          </cell>
        </row>
        <row r="95">
          <cell r="CE95">
            <v>0</v>
          </cell>
          <cell r="CM95">
            <v>168044.72</v>
          </cell>
        </row>
        <row r="96">
          <cell r="CE96">
            <v>0</v>
          </cell>
          <cell r="CM96">
            <v>1034767.49</v>
          </cell>
        </row>
        <row r="97">
          <cell r="CE97">
            <v>293654.28000000003</v>
          </cell>
          <cell r="CM97">
            <v>0</v>
          </cell>
        </row>
        <row r="98">
          <cell r="CE98">
            <v>0</v>
          </cell>
          <cell r="CM98">
            <v>0</v>
          </cell>
        </row>
        <row r="99">
          <cell r="CE99">
            <v>0</v>
          </cell>
          <cell r="CM99">
            <v>0</v>
          </cell>
        </row>
        <row r="100">
          <cell r="CE100">
            <v>0</v>
          </cell>
          <cell r="CM100">
            <v>0</v>
          </cell>
        </row>
        <row r="101">
          <cell r="CE101">
            <v>0</v>
          </cell>
          <cell r="CM101">
            <v>0</v>
          </cell>
        </row>
        <row r="102">
          <cell r="CE102">
            <v>0</v>
          </cell>
          <cell r="CM102">
            <v>0</v>
          </cell>
        </row>
        <row r="103">
          <cell r="CE103">
            <v>0</v>
          </cell>
          <cell r="CM103">
            <v>0</v>
          </cell>
        </row>
        <row r="104">
          <cell r="CE104">
            <v>0</v>
          </cell>
          <cell r="CM104">
            <v>0</v>
          </cell>
        </row>
        <row r="105">
          <cell r="CE105">
            <v>0</v>
          </cell>
          <cell r="CM105">
            <v>0</v>
          </cell>
        </row>
        <row r="106">
          <cell r="CE106">
            <v>0</v>
          </cell>
          <cell r="CM106">
            <v>0</v>
          </cell>
        </row>
        <row r="107">
          <cell r="CE107">
            <v>0</v>
          </cell>
          <cell r="CM107">
            <v>0</v>
          </cell>
        </row>
        <row r="108">
          <cell r="CE108">
            <v>0</v>
          </cell>
          <cell r="CM108">
            <v>0</v>
          </cell>
        </row>
        <row r="109">
          <cell r="CE109">
            <v>0</v>
          </cell>
          <cell r="CM109">
            <v>0</v>
          </cell>
        </row>
        <row r="110">
          <cell r="CE110">
            <v>0</v>
          </cell>
          <cell r="CM110">
            <v>0</v>
          </cell>
        </row>
        <row r="111">
          <cell r="CE111">
            <v>0</v>
          </cell>
          <cell r="CM111">
            <v>0</v>
          </cell>
        </row>
        <row r="112">
          <cell r="CE112">
            <v>0</v>
          </cell>
          <cell r="CM112">
            <v>0</v>
          </cell>
        </row>
        <row r="113">
          <cell r="CE113">
            <v>0</v>
          </cell>
          <cell r="CM113">
            <v>0</v>
          </cell>
        </row>
        <row r="114">
          <cell r="CE114">
            <v>0</v>
          </cell>
          <cell r="CM114">
            <v>0</v>
          </cell>
        </row>
        <row r="115">
          <cell r="CE115">
            <v>0</v>
          </cell>
          <cell r="CM115">
            <v>0</v>
          </cell>
        </row>
        <row r="116">
          <cell r="CE116">
            <v>0</v>
          </cell>
          <cell r="CM116">
            <v>0</v>
          </cell>
        </row>
        <row r="117">
          <cell r="CE117">
            <v>0</v>
          </cell>
          <cell r="CM117">
            <v>0</v>
          </cell>
        </row>
        <row r="118">
          <cell r="CE118">
            <v>0</v>
          </cell>
          <cell r="CM118">
            <v>0</v>
          </cell>
        </row>
        <row r="119">
          <cell r="CE119">
            <v>0</v>
          </cell>
          <cell r="CM119">
            <v>0</v>
          </cell>
        </row>
        <row r="120">
          <cell r="CE120">
            <v>0</v>
          </cell>
          <cell r="CM120">
            <v>0</v>
          </cell>
        </row>
        <row r="121">
          <cell r="CE121">
            <v>0</v>
          </cell>
          <cell r="CM121">
            <v>0</v>
          </cell>
        </row>
        <row r="122">
          <cell r="CE122">
            <v>0</v>
          </cell>
          <cell r="CM122">
            <v>0</v>
          </cell>
        </row>
        <row r="123">
          <cell r="CE123">
            <v>0</v>
          </cell>
          <cell r="CM123">
            <v>0</v>
          </cell>
        </row>
        <row r="124">
          <cell r="CE124">
            <v>0</v>
          </cell>
          <cell r="CM124">
            <v>0</v>
          </cell>
        </row>
        <row r="125">
          <cell r="CE125">
            <v>0</v>
          </cell>
          <cell r="CM125">
            <v>0</v>
          </cell>
        </row>
        <row r="126">
          <cell r="CE126">
            <v>0</v>
          </cell>
          <cell r="CM126">
            <v>0</v>
          </cell>
        </row>
        <row r="127">
          <cell r="CE127">
            <v>0</v>
          </cell>
          <cell r="CM127">
            <v>0</v>
          </cell>
        </row>
        <row r="128">
          <cell r="CE128">
            <v>0</v>
          </cell>
          <cell r="CM128">
            <v>0</v>
          </cell>
        </row>
        <row r="129">
          <cell r="CE129">
            <v>0</v>
          </cell>
          <cell r="CM129">
            <v>0</v>
          </cell>
        </row>
        <row r="130">
          <cell r="CE130">
            <v>0</v>
          </cell>
          <cell r="CM130">
            <v>0</v>
          </cell>
        </row>
        <row r="131">
          <cell r="CE131">
            <v>0</v>
          </cell>
          <cell r="CM131">
            <v>37567.730000000003</v>
          </cell>
        </row>
        <row r="132">
          <cell r="CE132">
            <v>0</v>
          </cell>
          <cell r="CM132">
            <v>42488.94</v>
          </cell>
        </row>
        <row r="133">
          <cell r="CE133">
            <v>0</v>
          </cell>
          <cell r="CM133">
            <v>327617.59000000003</v>
          </cell>
        </row>
        <row r="134">
          <cell r="CE134">
            <v>11368.09</v>
          </cell>
          <cell r="CM134">
            <v>0</v>
          </cell>
        </row>
        <row r="135">
          <cell r="CE135">
            <v>0</v>
          </cell>
          <cell r="CM135">
            <v>138607.65</v>
          </cell>
        </row>
        <row r="136">
          <cell r="CE136">
            <v>0</v>
          </cell>
          <cell r="CM136">
            <v>113699.6</v>
          </cell>
        </row>
        <row r="137">
          <cell r="CE137">
            <v>0</v>
          </cell>
          <cell r="CM137">
            <v>421794.71</v>
          </cell>
        </row>
        <row r="138">
          <cell r="CE138">
            <v>0</v>
          </cell>
          <cell r="CM138">
            <v>98369.97</v>
          </cell>
        </row>
        <row r="139">
          <cell r="CE139">
            <v>0</v>
          </cell>
          <cell r="CM139">
            <v>192051.53</v>
          </cell>
        </row>
        <row r="140">
          <cell r="CE140">
            <v>0</v>
          </cell>
          <cell r="CM140">
            <v>103184.41</v>
          </cell>
        </row>
        <row r="141">
          <cell r="CE141">
            <v>0</v>
          </cell>
          <cell r="CM141">
            <v>20144.8</v>
          </cell>
        </row>
        <row r="142">
          <cell r="CE142">
            <v>0</v>
          </cell>
          <cell r="CM142">
            <v>58009.42</v>
          </cell>
        </row>
        <row r="143">
          <cell r="CE143">
            <v>27344.93</v>
          </cell>
          <cell r="CM143">
            <v>21946.51</v>
          </cell>
        </row>
        <row r="144">
          <cell r="CE144">
            <v>0</v>
          </cell>
          <cell r="CM144">
            <v>1031600.19</v>
          </cell>
        </row>
      </sheetData>
      <sheetData sheetId="2">
        <row r="5">
          <cell r="CE5">
            <v>0</v>
          </cell>
          <cell r="CM5">
            <v>0</v>
          </cell>
        </row>
        <row r="6">
          <cell r="CE6">
            <v>0</v>
          </cell>
          <cell r="CM6">
            <v>1322816.01</v>
          </cell>
        </row>
        <row r="7">
          <cell r="CE7">
            <v>0</v>
          </cell>
          <cell r="CM7">
            <v>0</v>
          </cell>
        </row>
        <row r="8">
          <cell r="CE8">
            <v>0</v>
          </cell>
          <cell r="CM8">
            <v>962172.55</v>
          </cell>
        </row>
        <row r="9">
          <cell r="CE9">
            <v>0</v>
          </cell>
          <cell r="CM9">
            <v>467054.96</v>
          </cell>
        </row>
        <row r="10">
          <cell r="CE10">
            <v>0</v>
          </cell>
          <cell r="CM10">
            <v>5206806.8600000003</v>
          </cell>
        </row>
        <row r="11">
          <cell r="CE11">
            <v>0</v>
          </cell>
          <cell r="CM11">
            <v>0</v>
          </cell>
        </row>
        <row r="12">
          <cell r="CE12">
            <v>0</v>
          </cell>
          <cell r="CM12">
            <v>0</v>
          </cell>
        </row>
        <row r="13">
          <cell r="CE13">
            <v>0</v>
          </cell>
          <cell r="CM13">
            <v>0</v>
          </cell>
        </row>
        <row r="14">
          <cell r="CE14">
            <v>0</v>
          </cell>
          <cell r="CM14">
            <v>0</v>
          </cell>
        </row>
        <row r="15">
          <cell r="CE15">
            <v>0</v>
          </cell>
          <cell r="CM15">
            <v>0</v>
          </cell>
        </row>
        <row r="16">
          <cell r="CE16">
            <v>0</v>
          </cell>
          <cell r="CM16">
            <v>0</v>
          </cell>
        </row>
        <row r="17">
          <cell r="CE17">
            <v>0</v>
          </cell>
          <cell r="CM17">
            <v>0</v>
          </cell>
        </row>
        <row r="18">
          <cell r="CE18">
            <v>-365160.93</v>
          </cell>
          <cell r="CM18">
            <v>0</v>
          </cell>
        </row>
        <row r="19">
          <cell r="CE19">
            <v>0</v>
          </cell>
          <cell r="CM19">
            <v>0</v>
          </cell>
        </row>
        <row r="20">
          <cell r="CE20">
            <v>0</v>
          </cell>
          <cell r="CM20">
            <v>0</v>
          </cell>
        </row>
        <row r="21">
          <cell r="CE21">
            <v>0</v>
          </cell>
          <cell r="CM21">
            <v>58995.08</v>
          </cell>
        </row>
        <row r="22">
          <cell r="CE22">
            <v>0</v>
          </cell>
          <cell r="CM22">
            <v>36921.410000000003</v>
          </cell>
        </row>
        <row r="23">
          <cell r="CE23">
            <v>0</v>
          </cell>
          <cell r="CM23">
            <v>199738.41</v>
          </cell>
        </row>
        <row r="24">
          <cell r="CE24">
            <v>-72203.78</v>
          </cell>
          <cell r="CM24">
            <v>0</v>
          </cell>
        </row>
        <row r="25">
          <cell r="CE25">
            <v>-15925.41</v>
          </cell>
          <cell r="CM25">
            <v>5914.77</v>
          </cell>
        </row>
        <row r="26">
          <cell r="CE26">
            <v>0</v>
          </cell>
          <cell r="CM26">
            <v>88714.22</v>
          </cell>
        </row>
        <row r="27">
          <cell r="CE27">
            <v>0</v>
          </cell>
          <cell r="CM27">
            <v>2600656</v>
          </cell>
        </row>
        <row r="28">
          <cell r="CE28">
            <v>-79905.350000000006</v>
          </cell>
          <cell r="CM28">
            <v>0</v>
          </cell>
        </row>
        <row r="29">
          <cell r="CE29">
            <v>0</v>
          </cell>
          <cell r="CM29">
            <v>1106.31</v>
          </cell>
        </row>
        <row r="30">
          <cell r="CE30">
            <v>0</v>
          </cell>
          <cell r="CM30">
            <v>434000</v>
          </cell>
        </row>
        <row r="31">
          <cell r="CE31">
            <v>0</v>
          </cell>
          <cell r="CM31">
            <v>12568</v>
          </cell>
        </row>
        <row r="32">
          <cell r="CE32">
            <v>0</v>
          </cell>
          <cell r="CM32">
            <v>64385</v>
          </cell>
        </row>
        <row r="33">
          <cell r="CE33">
            <v>0</v>
          </cell>
          <cell r="CM33">
            <v>49000</v>
          </cell>
        </row>
        <row r="34">
          <cell r="CE34">
            <v>0</v>
          </cell>
          <cell r="CM34">
            <v>184055</v>
          </cell>
        </row>
        <row r="35">
          <cell r="CE35">
            <v>0</v>
          </cell>
          <cell r="CM35">
            <v>29000</v>
          </cell>
        </row>
        <row r="36">
          <cell r="CE36">
            <v>0</v>
          </cell>
          <cell r="CM36">
            <v>190000</v>
          </cell>
        </row>
        <row r="37">
          <cell r="CE37">
            <v>0</v>
          </cell>
          <cell r="CM37">
            <v>113000</v>
          </cell>
        </row>
        <row r="38">
          <cell r="CE38">
            <v>6775</v>
          </cell>
          <cell r="CM38">
            <v>0</v>
          </cell>
        </row>
        <row r="39">
          <cell r="CE39">
            <v>0</v>
          </cell>
          <cell r="CM39">
            <v>70000</v>
          </cell>
        </row>
        <row r="40">
          <cell r="CE40">
            <v>0</v>
          </cell>
          <cell r="CM40">
            <v>38000</v>
          </cell>
        </row>
        <row r="41">
          <cell r="CE41">
            <v>0</v>
          </cell>
          <cell r="CM41">
            <v>105616</v>
          </cell>
        </row>
        <row r="42">
          <cell r="CE42">
            <v>0</v>
          </cell>
          <cell r="CM42">
            <v>382000</v>
          </cell>
        </row>
        <row r="43">
          <cell r="CE43">
            <v>0</v>
          </cell>
          <cell r="CM43">
            <v>10000</v>
          </cell>
        </row>
        <row r="44">
          <cell r="CE44">
            <v>0</v>
          </cell>
          <cell r="CM44">
            <v>96769</v>
          </cell>
        </row>
        <row r="45">
          <cell r="CE45">
            <v>0</v>
          </cell>
          <cell r="CM45">
            <v>488931</v>
          </cell>
        </row>
        <row r="46">
          <cell r="CE46">
            <v>0</v>
          </cell>
          <cell r="CM46">
            <v>142000</v>
          </cell>
        </row>
        <row r="47">
          <cell r="CE47">
            <v>0</v>
          </cell>
          <cell r="CM47">
            <v>445000</v>
          </cell>
        </row>
        <row r="48">
          <cell r="CE48">
            <v>0</v>
          </cell>
          <cell r="CM48">
            <v>0</v>
          </cell>
        </row>
        <row r="49">
          <cell r="CE49">
            <v>0</v>
          </cell>
          <cell r="CM49">
            <v>0</v>
          </cell>
        </row>
        <row r="50">
          <cell r="CE50">
            <v>0</v>
          </cell>
          <cell r="CM50">
            <v>0</v>
          </cell>
        </row>
        <row r="51">
          <cell r="CE51">
            <v>0</v>
          </cell>
          <cell r="CM51">
            <v>0</v>
          </cell>
        </row>
        <row r="52">
          <cell r="CE52">
            <v>0</v>
          </cell>
          <cell r="CM52">
            <v>0</v>
          </cell>
        </row>
        <row r="53">
          <cell r="CE53">
            <v>0</v>
          </cell>
          <cell r="CM53">
            <v>0</v>
          </cell>
        </row>
        <row r="54">
          <cell r="CE54">
            <v>0</v>
          </cell>
          <cell r="CM54">
            <v>0</v>
          </cell>
        </row>
        <row r="55">
          <cell r="CE55">
            <v>150888</v>
          </cell>
          <cell r="CM55">
            <v>85799</v>
          </cell>
        </row>
        <row r="56">
          <cell r="CE56">
            <v>67000</v>
          </cell>
          <cell r="CM56">
            <v>0</v>
          </cell>
        </row>
        <row r="57">
          <cell r="CE57">
            <v>0</v>
          </cell>
          <cell r="CM57">
            <v>481893</v>
          </cell>
        </row>
        <row r="58">
          <cell r="CE58">
            <v>0</v>
          </cell>
          <cell r="CM58">
            <v>230562</v>
          </cell>
        </row>
        <row r="59">
          <cell r="CE59">
            <v>0</v>
          </cell>
          <cell r="CM59">
            <v>805499</v>
          </cell>
        </row>
        <row r="60">
          <cell r="CE60">
            <v>0</v>
          </cell>
          <cell r="CM60">
            <v>192008</v>
          </cell>
        </row>
        <row r="61">
          <cell r="CE61">
            <v>0</v>
          </cell>
          <cell r="CM61">
            <v>706783</v>
          </cell>
        </row>
        <row r="62">
          <cell r="CE62">
            <v>0</v>
          </cell>
          <cell r="CM62">
            <v>37331</v>
          </cell>
        </row>
        <row r="63">
          <cell r="CE63">
            <v>2297673</v>
          </cell>
          <cell r="CM63">
            <v>0</v>
          </cell>
        </row>
        <row r="64">
          <cell r="CE64">
            <v>0</v>
          </cell>
          <cell r="CM64">
            <v>131292</v>
          </cell>
        </row>
        <row r="65">
          <cell r="CE65">
            <v>0</v>
          </cell>
          <cell r="CM65">
            <v>97788.37</v>
          </cell>
        </row>
        <row r="66">
          <cell r="CE66">
            <v>0</v>
          </cell>
          <cell r="CM66">
            <v>74274.59</v>
          </cell>
        </row>
        <row r="67">
          <cell r="CE67">
            <v>0</v>
          </cell>
          <cell r="CM67">
            <v>212721.93</v>
          </cell>
        </row>
        <row r="68">
          <cell r="CE68">
            <v>0</v>
          </cell>
          <cell r="CM68">
            <v>150071.59</v>
          </cell>
        </row>
        <row r="69">
          <cell r="CE69">
            <v>0</v>
          </cell>
          <cell r="CM69">
            <v>201004.36</v>
          </cell>
        </row>
        <row r="70">
          <cell r="CE70">
            <v>0</v>
          </cell>
          <cell r="CM70">
            <v>403558.56</v>
          </cell>
        </row>
        <row r="71">
          <cell r="CE71">
            <v>0</v>
          </cell>
          <cell r="CM71">
            <v>289510.45</v>
          </cell>
        </row>
        <row r="72">
          <cell r="CE72">
            <v>0</v>
          </cell>
          <cell r="CM72">
            <v>96011.32</v>
          </cell>
        </row>
        <row r="73">
          <cell r="CE73">
            <v>110480.64</v>
          </cell>
          <cell r="CM73">
            <v>1124.67</v>
          </cell>
        </row>
        <row r="74">
          <cell r="CE74">
            <v>0</v>
          </cell>
          <cell r="CM74">
            <v>22534.37</v>
          </cell>
        </row>
        <row r="75">
          <cell r="CE75">
            <v>0</v>
          </cell>
          <cell r="CM75">
            <v>177017.96</v>
          </cell>
        </row>
        <row r="76">
          <cell r="CE76">
            <v>0</v>
          </cell>
          <cell r="CM76">
            <v>63081.42</v>
          </cell>
        </row>
        <row r="77">
          <cell r="CE77">
            <v>0</v>
          </cell>
          <cell r="CM77">
            <v>599031.98</v>
          </cell>
        </row>
        <row r="78">
          <cell r="CE78">
            <v>0</v>
          </cell>
          <cell r="CM78">
            <v>0</v>
          </cell>
        </row>
        <row r="79">
          <cell r="CE79">
            <v>0</v>
          </cell>
          <cell r="CM79">
            <v>0</v>
          </cell>
        </row>
        <row r="80">
          <cell r="CE80">
            <v>0</v>
          </cell>
          <cell r="CM80">
            <v>0</v>
          </cell>
        </row>
        <row r="81">
          <cell r="CE81">
            <v>0</v>
          </cell>
          <cell r="CM81">
            <v>0</v>
          </cell>
        </row>
        <row r="82">
          <cell r="CE82">
            <v>0</v>
          </cell>
          <cell r="CM82">
            <v>0</v>
          </cell>
        </row>
        <row r="83">
          <cell r="CE83">
            <v>0</v>
          </cell>
          <cell r="CM83">
            <v>0</v>
          </cell>
        </row>
        <row r="84">
          <cell r="CE84">
            <v>0</v>
          </cell>
          <cell r="CM84">
            <v>0</v>
          </cell>
        </row>
        <row r="85">
          <cell r="CE85">
            <v>0</v>
          </cell>
          <cell r="CM85">
            <v>0</v>
          </cell>
        </row>
        <row r="86">
          <cell r="CE86">
            <v>0</v>
          </cell>
          <cell r="CM86">
            <v>0</v>
          </cell>
        </row>
        <row r="87">
          <cell r="CE87">
            <v>0</v>
          </cell>
          <cell r="CM87">
            <v>0</v>
          </cell>
        </row>
        <row r="88">
          <cell r="CE88">
            <v>0</v>
          </cell>
          <cell r="CM88">
            <v>0</v>
          </cell>
        </row>
        <row r="89">
          <cell r="CE89">
            <v>0</v>
          </cell>
          <cell r="CM89">
            <v>0</v>
          </cell>
        </row>
        <row r="90">
          <cell r="CE90">
            <v>0</v>
          </cell>
          <cell r="CM90">
            <v>0</v>
          </cell>
        </row>
        <row r="91">
          <cell r="CE91">
            <v>0</v>
          </cell>
          <cell r="CM91">
            <v>72874.2</v>
          </cell>
        </row>
        <row r="92">
          <cell r="CE92">
            <v>0</v>
          </cell>
          <cell r="CM92">
            <v>681028.83</v>
          </cell>
        </row>
        <row r="93">
          <cell r="CE93">
            <v>0</v>
          </cell>
          <cell r="CM93">
            <v>22680.94</v>
          </cell>
        </row>
        <row r="94">
          <cell r="CE94">
            <v>0</v>
          </cell>
          <cell r="CM94">
            <v>85737.35</v>
          </cell>
        </row>
        <row r="95">
          <cell r="CE95">
            <v>0</v>
          </cell>
          <cell r="CM95">
            <v>123590</v>
          </cell>
        </row>
        <row r="96">
          <cell r="CE96">
            <v>0</v>
          </cell>
          <cell r="CM96">
            <v>1519128.64</v>
          </cell>
        </row>
        <row r="97">
          <cell r="CE97">
            <v>237801.99</v>
          </cell>
          <cell r="CM97">
            <v>0</v>
          </cell>
        </row>
        <row r="98">
          <cell r="CE98">
            <v>0</v>
          </cell>
          <cell r="CM98">
            <v>0</v>
          </cell>
        </row>
        <row r="99">
          <cell r="CE99">
            <v>0</v>
          </cell>
          <cell r="CM99">
            <v>0</v>
          </cell>
        </row>
        <row r="100">
          <cell r="CE100">
            <v>0</v>
          </cell>
          <cell r="CM100">
            <v>0</v>
          </cell>
        </row>
        <row r="101">
          <cell r="CE101">
            <v>0</v>
          </cell>
          <cell r="CM101">
            <v>0</v>
          </cell>
        </row>
        <row r="102">
          <cell r="CE102">
            <v>0</v>
          </cell>
          <cell r="CM102">
            <v>0</v>
          </cell>
        </row>
        <row r="103">
          <cell r="CE103">
            <v>0</v>
          </cell>
          <cell r="CM103">
            <v>0</v>
          </cell>
        </row>
        <row r="104">
          <cell r="CE104">
            <v>0</v>
          </cell>
          <cell r="CM104">
            <v>0</v>
          </cell>
        </row>
        <row r="105">
          <cell r="CE105">
            <v>0</v>
          </cell>
          <cell r="CM105">
            <v>0</v>
          </cell>
        </row>
        <row r="106">
          <cell r="CE106">
            <v>0</v>
          </cell>
          <cell r="CM106">
            <v>0</v>
          </cell>
        </row>
        <row r="107">
          <cell r="CE107">
            <v>0</v>
          </cell>
          <cell r="CM107">
            <v>0</v>
          </cell>
        </row>
        <row r="108">
          <cell r="CE108">
            <v>0</v>
          </cell>
          <cell r="CM108">
            <v>0</v>
          </cell>
        </row>
        <row r="109">
          <cell r="CE109">
            <v>0</v>
          </cell>
          <cell r="CM109">
            <v>0</v>
          </cell>
        </row>
        <row r="110">
          <cell r="CE110">
            <v>0</v>
          </cell>
          <cell r="CM110">
            <v>0</v>
          </cell>
        </row>
        <row r="111">
          <cell r="CE111">
            <v>0</v>
          </cell>
          <cell r="CM111">
            <v>0</v>
          </cell>
        </row>
        <row r="112">
          <cell r="CE112">
            <v>0</v>
          </cell>
          <cell r="CM112">
            <v>0</v>
          </cell>
        </row>
        <row r="113">
          <cell r="CE113">
            <v>0</v>
          </cell>
          <cell r="CM113">
            <v>0</v>
          </cell>
        </row>
        <row r="114">
          <cell r="CE114">
            <v>0</v>
          </cell>
          <cell r="CM114">
            <v>0</v>
          </cell>
        </row>
        <row r="115">
          <cell r="CE115">
            <v>0</v>
          </cell>
          <cell r="CM115">
            <v>0</v>
          </cell>
        </row>
        <row r="116">
          <cell r="CE116">
            <v>0</v>
          </cell>
          <cell r="CM116">
            <v>0</v>
          </cell>
        </row>
        <row r="117">
          <cell r="CE117">
            <v>0</v>
          </cell>
          <cell r="CM117">
            <v>0</v>
          </cell>
        </row>
        <row r="118">
          <cell r="CE118">
            <v>0</v>
          </cell>
          <cell r="CM118">
            <v>0</v>
          </cell>
        </row>
        <row r="119">
          <cell r="CE119">
            <v>0</v>
          </cell>
          <cell r="CM119">
            <v>0</v>
          </cell>
        </row>
        <row r="120">
          <cell r="CE120">
            <v>0</v>
          </cell>
          <cell r="CM120">
            <v>0</v>
          </cell>
        </row>
        <row r="121">
          <cell r="CE121">
            <v>0</v>
          </cell>
          <cell r="CM121">
            <v>0</v>
          </cell>
        </row>
        <row r="122">
          <cell r="CE122">
            <v>0</v>
          </cell>
          <cell r="CM122">
            <v>0</v>
          </cell>
        </row>
        <row r="123">
          <cell r="CE123">
            <v>0</v>
          </cell>
          <cell r="CM123">
            <v>0</v>
          </cell>
        </row>
        <row r="124">
          <cell r="CE124">
            <v>0</v>
          </cell>
          <cell r="CM124">
            <v>0</v>
          </cell>
        </row>
        <row r="125">
          <cell r="CE125">
            <v>0</v>
          </cell>
          <cell r="CM125">
            <v>0</v>
          </cell>
        </row>
        <row r="126">
          <cell r="CE126">
            <v>0</v>
          </cell>
          <cell r="CM126">
            <v>0</v>
          </cell>
        </row>
        <row r="127">
          <cell r="CE127">
            <v>0</v>
          </cell>
          <cell r="CM127">
            <v>0</v>
          </cell>
        </row>
        <row r="128">
          <cell r="CE128">
            <v>0</v>
          </cell>
          <cell r="CM128">
            <v>0</v>
          </cell>
        </row>
        <row r="129">
          <cell r="CE129">
            <v>0</v>
          </cell>
          <cell r="CM129">
            <v>0</v>
          </cell>
        </row>
        <row r="130">
          <cell r="CE130">
            <v>0</v>
          </cell>
          <cell r="CM130">
            <v>0</v>
          </cell>
        </row>
        <row r="131">
          <cell r="CE131">
            <v>0</v>
          </cell>
          <cell r="CM131">
            <v>83609.45</v>
          </cell>
        </row>
        <row r="132">
          <cell r="CE132">
            <v>0</v>
          </cell>
          <cell r="CM132">
            <v>73423.5</v>
          </cell>
        </row>
        <row r="133">
          <cell r="CE133">
            <v>0</v>
          </cell>
          <cell r="CM133">
            <v>331417.8</v>
          </cell>
        </row>
        <row r="134">
          <cell r="CE134">
            <v>0</v>
          </cell>
          <cell r="CM134">
            <v>65294.1</v>
          </cell>
        </row>
        <row r="135">
          <cell r="CE135">
            <v>0</v>
          </cell>
          <cell r="CM135">
            <v>396471.6</v>
          </cell>
        </row>
        <row r="136">
          <cell r="CE136">
            <v>0</v>
          </cell>
          <cell r="CM136">
            <v>300059.64</v>
          </cell>
        </row>
        <row r="137">
          <cell r="CE137">
            <v>0</v>
          </cell>
          <cell r="CM137">
            <v>435907.23</v>
          </cell>
        </row>
        <row r="138">
          <cell r="CE138">
            <v>0</v>
          </cell>
          <cell r="CM138">
            <v>172244.19</v>
          </cell>
        </row>
        <row r="139">
          <cell r="CE139">
            <v>0</v>
          </cell>
          <cell r="CM139">
            <v>298310.56</v>
          </cell>
        </row>
        <row r="140">
          <cell r="CE140">
            <v>0</v>
          </cell>
          <cell r="CM140">
            <v>151579.54</v>
          </cell>
        </row>
        <row r="141">
          <cell r="CE141">
            <v>0</v>
          </cell>
          <cell r="CM141">
            <v>31253.57</v>
          </cell>
        </row>
        <row r="142">
          <cell r="CE142">
            <v>0</v>
          </cell>
          <cell r="CM142">
            <v>112212.56</v>
          </cell>
        </row>
        <row r="143">
          <cell r="CE143">
            <v>0</v>
          </cell>
          <cell r="CM143">
            <v>102494.32</v>
          </cell>
        </row>
        <row r="144">
          <cell r="CE144">
            <v>0</v>
          </cell>
          <cell r="CM144">
            <v>1010260.8</v>
          </cell>
        </row>
      </sheetData>
      <sheetData sheetId="3">
        <row r="5">
          <cell r="CE5">
            <v>0</v>
          </cell>
          <cell r="CM5">
            <v>0</v>
          </cell>
        </row>
        <row r="6">
          <cell r="CE6">
            <v>0</v>
          </cell>
          <cell r="CM6">
            <v>2088439.42</v>
          </cell>
        </row>
        <row r="7">
          <cell r="CE7">
            <v>0</v>
          </cell>
          <cell r="CM7">
            <v>0</v>
          </cell>
        </row>
        <row r="8">
          <cell r="CE8">
            <v>0</v>
          </cell>
          <cell r="CM8">
            <v>1275221.23</v>
          </cell>
        </row>
        <row r="9">
          <cell r="CE9">
            <v>0</v>
          </cell>
          <cell r="CM9">
            <v>155619.51</v>
          </cell>
        </row>
        <row r="10">
          <cell r="CE10">
            <v>0</v>
          </cell>
          <cell r="CM10">
            <v>5188186.24</v>
          </cell>
        </row>
        <row r="11">
          <cell r="CE11">
            <v>0</v>
          </cell>
          <cell r="CM11">
            <v>0</v>
          </cell>
        </row>
        <row r="12">
          <cell r="CE12">
            <v>0</v>
          </cell>
          <cell r="CM12">
            <v>0</v>
          </cell>
        </row>
        <row r="13">
          <cell r="CE13">
            <v>0</v>
          </cell>
          <cell r="CM13">
            <v>0</v>
          </cell>
        </row>
        <row r="14">
          <cell r="CE14">
            <v>0</v>
          </cell>
          <cell r="CM14">
            <v>0</v>
          </cell>
        </row>
        <row r="15">
          <cell r="CE15">
            <v>0</v>
          </cell>
          <cell r="CM15">
            <v>0</v>
          </cell>
        </row>
        <row r="16">
          <cell r="CE16">
            <v>0</v>
          </cell>
          <cell r="CM16">
            <v>0</v>
          </cell>
        </row>
        <row r="17">
          <cell r="CE17">
            <v>0</v>
          </cell>
          <cell r="CM17">
            <v>0</v>
          </cell>
        </row>
        <row r="18">
          <cell r="CE18">
            <v>394700.54</v>
          </cell>
          <cell r="CM18">
            <v>0</v>
          </cell>
        </row>
        <row r="19">
          <cell r="CE19">
            <v>0</v>
          </cell>
          <cell r="CM19">
            <v>0</v>
          </cell>
        </row>
        <row r="20">
          <cell r="CE20">
            <v>0</v>
          </cell>
          <cell r="CM20">
            <v>0</v>
          </cell>
        </row>
        <row r="21">
          <cell r="CE21">
            <v>0</v>
          </cell>
          <cell r="CM21">
            <v>119162.17</v>
          </cell>
        </row>
        <row r="22">
          <cell r="CE22">
            <v>0</v>
          </cell>
          <cell r="CM22">
            <v>36921.410000000003</v>
          </cell>
        </row>
        <row r="23">
          <cell r="CE23">
            <v>0</v>
          </cell>
          <cell r="CM23">
            <v>220513.53</v>
          </cell>
        </row>
        <row r="24">
          <cell r="CE24">
            <v>0</v>
          </cell>
          <cell r="CM24">
            <v>15543.81</v>
          </cell>
        </row>
        <row r="25">
          <cell r="CE25">
            <v>47351.24</v>
          </cell>
          <cell r="CM25">
            <v>0</v>
          </cell>
        </row>
        <row r="26">
          <cell r="CE26">
            <v>0</v>
          </cell>
          <cell r="CM26">
            <v>86314.27</v>
          </cell>
        </row>
        <row r="27">
          <cell r="CE27">
            <v>0</v>
          </cell>
          <cell r="CM27">
            <v>22033.97</v>
          </cell>
        </row>
        <row r="28">
          <cell r="CE28">
            <v>0</v>
          </cell>
          <cell r="CM28">
            <v>22619.01</v>
          </cell>
        </row>
        <row r="29">
          <cell r="CE29">
            <v>0</v>
          </cell>
          <cell r="CM29">
            <v>30502.55</v>
          </cell>
        </row>
        <row r="30">
          <cell r="CE30">
            <v>0</v>
          </cell>
          <cell r="CM30">
            <v>265000</v>
          </cell>
        </row>
        <row r="31">
          <cell r="CE31">
            <v>0</v>
          </cell>
          <cell r="CM31">
            <v>2821</v>
          </cell>
        </row>
        <row r="32">
          <cell r="CE32">
            <v>0</v>
          </cell>
          <cell r="CM32">
            <v>21877</v>
          </cell>
        </row>
        <row r="33">
          <cell r="CE33">
            <v>0</v>
          </cell>
          <cell r="CM33">
            <v>0</v>
          </cell>
        </row>
        <row r="34">
          <cell r="CE34">
            <v>0</v>
          </cell>
          <cell r="CM34">
            <v>234029</v>
          </cell>
        </row>
        <row r="35">
          <cell r="CE35">
            <v>0</v>
          </cell>
          <cell r="CM35">
            <v>0</v>
          </cell>
        </row>
        <row r="36">
          <cell r="CE36">
            <v>0</v>
          </cell>
          <cell r="CM36">
            <v>118000</v>
          </cell>
        </row>
        <row r="37">
          <cell r="CE37">
            <v>0</v>
          </cell>
          <cell r="CM37">
            <v>6000</v>
          </cell>
        </row>
        <row r="38">
          <cell r="CE38">
            <v>0</v>
          </cell>
          <cell r="CM38">
            <v>0</v>
          </cell>
        </row>
        <row r="39">
          <cell r="CE39">
            <v>0</v>
          </cell>
          <cell r="CM39">
            <v>100000</v>
          </cell>
        </row>
        <row r="40">
          <cell r="CE40">
            <v>0</v>
          </cell>
          <cell r="CM40">
            <v>6000</v>
          </cell>
        </row>
        <row r="41">
          <cell r="CE41">
            <v>0</v>
          </cell>
          <cell r="CM41">
            <v>186000</v>
          </cell>
        </row>
        <row r="42">
          <cell r="CE42">
            <v>0</v>
          </cell>
          <cell r="CM42">
            <v>357000</v>
          </cell>
        </row>
        <row r="43">
          <cell r="CE43">
            <v>0</v>
          </cell>
          <cell r="CM43">
            <v>0</v>
          </cell>
        </row>
        <row r="44">
          <cell r="CE44">
            <v>0</v>
          </cell>
          <cell r="CM44">
            <v>134303</v>
          </cell>
        </row>
        <row r="45">
          <cell r="CE45">
            <v>0</v>
          </cell>
          <cell r="CM45">
            <v>645000</v>
          </cell>
        </row>
        <row r="46">
          <cell r="CE46">
            <v>0</v>
          </cell>
          <cell r="CM46">
            <v>46000</v>
          </cell>
        </row>
        <row r="47">
          <cell r="CE47">
            <v>0</v>
          </cell>
          <cell r="CM47">
            <v>228000</v>
          </cell>
        </row>
        <row r="48">
          <cell r="CE48">
            <v>0</v>
          </cell>
          <cell r="CM48">
            <v>0</v>
          </cell>
        </row>
        <row r="49">
          <cell r="CE49">
            <v>0</v>
          </cell>
          <cell r="CM49">
            <v>0</v>
          </cell>
        </row>
        <row r="50">
          <cell r="CE50">
            <v>0</v>
          </cell>
          <cell r="CM50">
            <v>0</v>
          </cell>
        </row>
        <row r="51">
          <cell r="CE51">
            <v>0</v>
          </cell>
          <cell r="CM51">
            <v>0</v>
          </cell>
        </row>
        <row r="52">
          <cell r="CE52">
            <v>0</v>
          </cell>
          <cell r="CM52">
            <v>0</v>
          </cell>
        </row>
        <row r="53">
          <cell r="CE53">
            <v>0</v>
          </cell>
          <cell r="CM53">
            <v>0</v>
          </cell>
        </row>
        <row r="54">
          <cell r="CE54">
            <v>0</v>
          </cell>
          <cell r="CM54">
            <v>0</v>
          </cell>
        </row>
        <row r="55">
          <cell r="CE55">
            <v>0</v>
          </cell>
          <cell r="CM55">
            <v>0</v>
          </cell>
        </row>
        <row r="56">
          <cell r="CE56">
            <v>81866</v>
          </cell>
          <cell r="CM56">
            <v>0</v>
          </cell>
        </row>
        <row r="57">
          <cell r="CE57">
            <v>0</v>
          </cell>
          <cell r="CM57">
            <v>613675</v>
          </cell>
        </row>
        <row r="58">
          <cell r="CE58">
            <v>0</v>
          </cell>
          <cell r="CM58">
            <v>211191</v>
          </cell>
        </row>
        <row r="59">
          <cell r="CE59">
            <v>0</v>
          </cell>
          <cell r="CM59">
            <v>880462</v>
          </cell>
        </row>
        <row r="60">
          <cell r="CE60">
            <v>0</v>
          </cell>
          <cell r="CM60">
            <v>202428</v>
          </cell>
        </row>
        <row r="61">
          <cell r="CE61">
            <v>0</v>
          </cell>
          <cell r="CM61">
            <v>847076</v>
          </cell>
        </row>
        <row r="62">
          <cell r="CE62">
            <v>0</v>
          </cell>
          <cell r="CM62">
            <v>0</v>
          </cell>
        </row>
        <row r="63">
          <cell r="CE63">
            <v>2578814</v>
          </cell>
          <cell r="CM63">
            <v>0</v>
          </cell>
        </row>
        <row r="64">
          <cell r="CE64">
            <v>0</v>
          </cell>
          <cell r="CM64">
            <v>282057</v>
          </cell>
        </row>
        <row r="65">
          <cell r="CE65">
            <v>0</v>
          </cell>
          <cell r="CM65">
            <v>56945.03</v>
          </cell>
        </row>
        <row r="66">
          <cell r="CE66">
            <v>0</v>
          </cell>
          <cell r="CM66">
            <v>73152.460000000006</v>
          </cell>
        </row>
        <row r="67">
          <cell r="CE67">
            <v>0</v>
          </cell>
          <cell r="CM67">
            <v>231800.91</v>
          </cell>
        </row>
        <row r="68">
          <cell r="CE68">
            <v>0</v>
          </cell>
          <cell r="CM68">
            <v>145457.24</v>
          </cell>
        </row>
        <row r="69">
          <cell r="CE69">
            <v>0</v>
          </cell>
          <cell r="CM69">
            <v>221437.49</v>
          </cell>
        </row>
        <row r="70">
          <cell r="CE70">
            <v>0</v>
          </cell>
          <cell r="CM70">
            <v>439612.86</v>
          </cell>
        </row>
        <row r="71">
          <cell r="CE71">
            <v>0</v>
          </cell>
          <cell r="CM71">
            <v>161801.70000000001</v>
          </cell>
        </row>
        <row r="72">
          <cell r="CE72">
            <v>0</v>
          </cell>
          <cell r="CM72">
            <v>91827.7</v>
          </cell>
        </row>
        <row r="73">
          <cell r="CE73">
            <v>401651.76</v>
          </cell>
          <cell r="CM73">
            <v>25643.94</v>
          </cell>
        </row>
        <row r="74">
          <cell r="CE74">
            <v>0</v>
          </cell>
          <cell r="CM74">
            <v>39508.269999999997</v>
          </cell>
        </row>
        <row r="75">
          <cell r="CE75">
            <v>0</v>
          </cell>
          <cell r="CM75">
            <v>64097.32</v>
          </cell>
        </row>
        <row r="76">
          <cell r="CE76">
            <v>0</v>
          </cell>
          <cell r="CM76">
            <v>77071.53</v>
          </cell>
        </row>
        <row r="77">
          <cell r="CE77">
            <v>0</v>
          </cell>
          <cell r="CM77">
            <v>523741.57</v>
          </cell>
        </row>
        <row r="78">
          <cell r="CE78">
            <v>0</v>
          </cell>
          <cell r="CM78">
            <v>0</v>
          </cell>
        </row>
        <row r="79">
          <cell r="CE79">
            <v>0</v>
          </cell>
          <cell r="CM79">
            <v>0</v>
          </cell>
        </row>
        <row r="80">
          <cell r="CE80">
            <v>0</v>
          </cell>
          <cell r="CM80">
            <v>0</v>
          </cell>
        </row>
        <row r="81">
          <cell r="CE81">
            <v>0</v>
          </cell>
          <cell r="CM81">
            <v>0</v>
          </cell>
        </row>
        <row r="82">
          <cell r="CE82">
            <v>0</v>
          </cell>
          <cell r="CM82">
            <v>0</v>
          </cell>
        </row>
        <row r="83">
          <cell r="CE83">
            <v>0</v>
          </cell>
          <cell r="CM83">
            <v>0</v>
          </cell>
        </row>
        <row r="84">
          <cell r="CE84">
            <v>0</v>
          </cell>
          <cell r="CM84">
            <v>0</v>
          </cell>
        </row>
        <row r="85">
          <cell r="CE85">
            <v>0</v>
          </cell>
          <cell r="CM85">
            <v>0</v>
          </cell>
        </row>
        <row r="86">
          <cell r="CE86">
            <v>0</v>
          </cell>
          <cell r="CM86">
            <v>0</v>
          </cell>
        </row>
        <row r="87">
          <cell r="CE87">
            <v>0</v>
          </cell>
          <cell r="CM87">
            <v>0</v>
          </cell>
        </row>
        <row r="88">
          <cell r="CE88">
            <v>0</v>
          </cell>
          <cell r="CM88">
            <v>0</v>
          </cell>
        </row>
        <row r="89">
          <cell r="CE89">
            <v>0</v>
          </cell>
          <cell r="CM89">
            <v>0</v>
          </cell>
        </row>
        <row r="90">
          <cell r="CE90">
            <v>0</v>
          </cell>
          <cell r="CM90">
            <v>0</v>
          </cell>
        </row>
        <row r="91">
          <cell r="CE91">
            <v>0</v>
          </cell>
          <cell r="CM91">
            <v>116185.47</v>
          </cell>
        </row>
        <row r="92">
          <cell r="CE92">
            <v>0</v>
          </cell>
          <cell r="CM92">
            <v>349013.47</v>
          </cell>
        </row>
        <row r="93">
          <cell r="CE93">
            <v>35458.99</v>
          </cell>
          <cell r="CM93">
            <v>0</v>
          </cell>
        </row>
        <row r="94">
          <cell r="CE94">
            <v>0</v>
          </cell>
          <cell r="CM94">
            <v>141095.16</v>
          </cell>
        </row>
        <row r="95">
          <cell r="CE95">
            <v>0</v>
          </cell>
          <cell r="CM95">
            <v>98001.03</v>
          </cell>
        </row>
        <row r="96">
          <cell r="CE96">
            <v>0</v>
          </cell>
          <cell r="CM96">
            <v>832800.07</v>
          </cell>
        </row>
        <row r="97">
          <cell r="CE97">
            <v>0</v>
          </cell>
          <cell r="CM97">
            <v>8753.41</v>
          </cell>
        </row>
        <row r="98">
          <cell r="CE98">
            <v>0</v>
          </cell>
          <cell r="CM98">
            <v>0</v>
          </cell>
        </row>
        <row r="99">
          <cell r="CE99">
            <v>0</v>
          </cell>
          <cell r="CM99">
            <v>0</v>
          </cell>
        </row>
        <row r="100">
          <cell r="CE100">
            <v>0</v>
          </cell>
          <cell r="CM100">
            <v>0</v>
          </cell>
        </row>
        <row r="101">
          <cell r="CE101">
            <v>0</v>
          </cell>
          <cell r="CM101">
            <v>0</v>
          </cell>
        </row>
        <row r="102">
          <cell r="CE102">
            <v>0</v>
          </cell>
          <cell r="CM102">
            <v>0</v>
          </cell>
        </row>
        <row r="103">
          <cell r="CE103">
            <v>0</v>
          </cell>
          <cell r="CM103">
            <v>0</v>
          </cell>
        </row>
        <row r="104">
          <cell r="CE104">
            <v>0</v>
          </cell>
          <cell r="CM104">
            <v>0</v>
          </cell>
        </row>
        <row r="105">
          <cell r="CE105">
            <v>0</v>
          </cell>
          <cell r="CM105">
            <v>0</v>
          </cell>
        </row>
        <row r="106">
          <cell r="CE106">
            <v>0</v>
          </cell>
          <cell r="CM106">
            <v>0</v>
          </cell>
        </row>
        <row r="107">
          <cell r="CE107">
            <v>0</v>
          </cell>
          <cell r="CM107">
            <v>0</v>
          </cell>
        </row>
        <row r="108">
          <cell r="CE108">
            <v>0</v>
          </cell>
          <cell r="CM108">
            <v>0</v>
          </cell>
        </row>
        <row r="109">
          <cell r="CE109">
            <v>0</v>
          </cell>
          <cell r="CM109">
            <v>0</v>
          </cell>
        </row>
        <row r="110">
          <cell r="CE110">
            <v>0</v>
          </cell>
          <cell r="CM110">
            <v>0</v>
          </cell>
        </row>
        <row r="111">
          <cell r="CE111">
            <v>0</v>
          </cell>
          <cell r="CM111">
            <v>0</v>
          </cell>
        </row>
        <row r="112">
          <cell r="CE112">
            <v>0</v>
          </cell>
          <cell r="CM112">
            <v>0</v>
          </cell>
        </row>
        <row r="113">
          <cell r="CE113">
            <v>0</v>
          </cell>
          <cell r="CM113">
            <v>0</v>
          </cell>
        </row>
        <row r="114">
          <cell r="CE114">
            <v>0</v>
          </cell>
          <cell r="CM114">
            <v>0</v>
          </cell>
        </row>
        <row r="115">
          <cell r="CE115">
            <v>0</v>
          </cell>
          <cell r="CM115">
            <v>0</v>
          </cell>
        </row>
        <row r="116">
          <cell r="CE116">
            <v>0</v>
          </cell>
          <cell r="CM116">
            <v>0</v>
          </cell>
        </row>
        <row r="117">
          <cell r="CE117">
            <v>0</v>
          </cell>
          <cell r="CM117">
            <v>0</v>
          </cell>
        </row>
        <row r="118">
          <cell r="CE118">
            <v>0</v>
          </cell>
          <cell r="CM118">
            <v>0</v>
          </cell>
        </row>
        <row r="119">
          <cell r="CE119">
            <v>0</v>
          </cell>
          <cell r="CM119">
            <v>0</v>
          </cell>
        </row>
        <row r="120">
          <cell r="CE120">
            <v>0</v>
          </cell>
          <cell r="CM120">
            <v>0</v>
          </cell>
        </row>
        <row r="121">
          <cell r="CE121">
            <v>0</v>
          </cell>
          <cell r="CM121">
            <v>0</v>
          </cell>
        </row>
        <row r="122">
          <cell r="CE122">
            <v>0</v>
          </cell>
          <cell r="CM122">
            <v>0</v>
          </cell>
        </row>
        <row r="123">
          <cell r="CE123">
            <v>0</v>
          </cell>
          <cell r="CM123">
            <v>0</v>
          </cell>
        </row>
        <row r="124">
          <cell r="CE124">
            <v>0</v>
          </cell>
          <cell r="CM124">
            <v>0</v>
          </cell>
        </row>
        <row r="125">
          <cell r="CE125">
            <v>0</v>
          </cell>
          <cell r="CM125">
            <v>0</v>
          </cell>
        </row>
        <row r="126">
          <cell r="CE126">
            <v>0</v>
          </cell>
          <cell r="CM126">
            <v>0</v>
          </cell>
        </row>
        <row r="127">
          <cell r="CE127">
            <v>0</v>
          </cell>
          <cell r="CM127">
            <v>0</v>
          </cell>
        </row>
        <row r="128">
          <cell r="CE128">
            <v>0</v>
          </cell>
          <cell r="CM128">
            <v>0</v>
          </cell>
        </row>
        <row r="129">
          <cell r="CE129">
            <v>0</v>
          </cell>
          <cell r="CM129">
            <v>0</v>
          </cell>
        </row>
        <row r="130">
          <cell r="CE130">
            <v>0</v>
          </cell>
          <cell r="CM130">
            <v>0</v>
          </cell>
        </row>
        <row r="131">
          <cell r="CE131">
            <v>0</v>
          </cell>
          <cell r="CM131">
            <v>318280.93</v>
          </cell>
        </row>
        <row r="132">
          <cell r="CE132">
            <v>0</v>
          </cell>
          <cell r="CM132">
            <v>86280.320000000007</v>
          </cell>
        </row>
        <row r="133">
          <cell r="CE133">
            <v>0</v>
          </cell>
          <cell r="CM133">
            <v>462579.17</v>
          </cell>
        </row>
        <row r="134">
          <cell r="CE134">
            <v>0</v>
          </cell>
          <cell r="CM134">
            <v>82507.63</v>
          </cell>
        </row>
        <row r="135">
          <cell r="CE135">
            <v>0</v>
          </cell>
          <cell r="CM135">
            <v>669221.01</v>
          </cell>
        </row>
        <row r="136">
          <cell r="CE136">
            <v>0</v>
          </cell>
          <cell r="CM136">
            <v>327649.36</v>
          </cell>
        </row>
        <row r="137">
          <cell r="CE137">
            <v>0</v>
          </cell>
          <cell r="CM137">
            <v>403612.06</v>
          </cell>
        </row>
        <row r="138">
          <cell r="CE138">
            <v>0</v>
          </cell>
          <cell r="CM138">
            <v>195593.19</v>
          </cell>
        </row>
        <row r="139">
          <cell r="CE139">
            <v>0</v>
          </cell>
          <cell r="CM139">
            <v>276935.45</v>
          </cell>
        </row>
        <row r="140">
          <cell r="CE140">
            <v>0</v>
          </cell>
          <cell r="CM140">
            <v>145333.6</v>
          </cell>
        </row>
        <row r="141">
          <cell r="CE141">
            <v>0</v>
          </cell>
          <cell r="CM141">
            <v>36004.65</v>
          </cell>
        </row>
        <row r="142">
          <cell r="CE142">
            <v>0</v>
          </cell>
          <cell r="CM142">
            <v>143246.89000000001</v>
          </cell>
        </row>
        <row r="143">
          <cell r="CE143">
            <v>0</v>
          </cell>
          <cell r="CM143">
            <v>135704.53</v>
          </cell>
        </row>
        <row r="144">
          <cell r="CE144">
            <v>0</v>
          </cell>
          <cell r="CM144">
            <v>396532.35</v>
          </cell>
        </row>
      </sheetData>
      <sheetData sheetId="4">
        <row r="5">
          <cell r="CE5">
            <v>0</v>
          </cell>
          <cell r="CM5">
            <v>0</v>
          </cell>
        </row>
        <row r="6">
          <cell r="CE6">
            <v>0</v>
          </cell>
          <cell r="CM6">
            <v>199115.25</v>
          </cell>
        </row>
        <row r="7">
          <cell r="CE7">
            <v>0</v>
          </cell>
          <cell r="CM7">
            <v>0</v>
          </cell>
        </row>
        <row r="8">
          <cell r="CE8">
            <v>0</v>
          </cell>
          <cell r="CM8">
            <v>975427.78</v>
          </cell>
        </row>
        <row r="9">
          <cell r="CE9">
            <v>113011</v>
          </cell>
          <cell r="CM9">
            <v>172239</v>
          </cell>
        </row>
        <row r="10">
          <cell r="CE10">
            <v>0</v>
          </cell>
          <cell r="CM10">
            <v>0</v>
          </cell>
        </row>
        <row r="11">
          <cell r="CE11">
            <v>0</v>
          </cell>
          <cell r="CM11">
            <v>0</v>
          </cell>
        </row>
        <row r="12">
          <cell r="CE12">
            <v>0</v>
          </cell>
          <cell r="CM12">
            <v>0</v>
          </cell>
        </row>
        <row r="13">
          <cell r="CE13">
            <v>0</v>
          </cell>
          <cell r="CM13">
            <v>0</v>
          </cell>
        </row>
        <row r="14">
          <cell r="CE14">
            <v>0</v>
          </cell>
          <cell r="CM14">
            <v>0</v>
          </cell>
        </row>
        <row r="15">
          <cell r="CE15">
            <v>0</v>
          </cell>
          <cell r="CM15">
            <v>0</v>
          </cell>
        </row>
        <row r="16">
          <cell r="CE16">
            <v>0</v>
          </cell>
          <cell r="CM16">
            <v>0</v>
          </cell>
        </row>
        <row r="17">
          <cell r="CE17">
            <v>0</v>
          </cell>
          <cell r="CM17">
            <v>0</v>
          </cell>
        </row>
        <row r="18">
          <cell r="CE18">
            <v>0</v>
          </cell>
          <cell r="CM18">
            <v>0</v>
          </cell>
        </row>
        <row r="19">
          <cell r="CE19">
            <v>0</v>
          </cell>
          <cell r="CM19">
            <v>0</v>
          </cell>
        </row>
        <row r="20">
          <cell r="CE20">
            <v>0</v>
          </cell>
          <cell r="CM20">
            <v>0</v>
          </cell>
        </row>
        <row r="21">
          <cell r="CE21">
            <v>0</v>
          </cell>
          <cell r="CM21">
            <v>0</v>
          </cell>
        </row>
        <row r="22">
          <cell r="CE22">
            <v>0</v>
          </cell>
          <cell r="CM22">
            <v>0</v>
          </cell>
        </row>
        <row r="23">
          <cell r="CE23">
            <v>0</v>
          </cell>
          <cell r="CM23">
            <v>0</v>
          </cell>
        </row>
        <row r="24">
          <cell r="CE24">
            <v>0</v>
          </cell>
          <cell r="CM24">
            <v>0</v>
          </cell>
        </row>
        <row r="25">
          <cell r="CE25">
            <v>0</v>
          </cell>
          <cell r="CM25">
            <v>0</v>
          </cell>
        </row>
        <row r="26">
          <cell r="CE26">
            <v>0</v>
          </cell>
          <cell r="CM26">
            <v>0</v>
          </cell>
        </row>
        <row r="27">
          <cell r="CE27">
            <v>0</v>
          </cell>
          <cell r="CM27">
            <v>0</v>
          </cell>
        </row>
        <row r="28">
          <cell r="CE28">
            <v>0</v>
          </cell>
          <cell r="CM28">
            <v>0</v>
          </cell>
        </row>
        <row r="29">
          <cell r="CE29">
            <v>17109.080000000002</v>
          </cell>
          <cell r="CM29">
            <v>0</v>
          </cell>
        </row>
        <row r="30">
          <cell r="CE30">
            <v>0</v>
          </cell>
          <cell r="CM30">
            <v>294000</v>
          </cell>
        </row>
        <row r="31">
          <cell r="CE31">
            <v>0</v>
          </cell>
          <cell r="CM31">
            <v>9000</v>
          </cell>
        </row>
        <row r="32">
          <cell r="CE32">
            <v>56339</v>
          </cell>
          <cell r="CM32">
            <v>54000</v>
          </cell>
        </row>
        <row r="33">
          <cell r="CE33">
            <v>0</v>
          </cell>
          <cell r="CM33">
            <v>0</v>
          </cell>
        </row>
        <row r="34">
          <cell r="CE34">
            <v>0</v>
          </cell>
          <cell r="CM34">
            <v>176000</v>
          </cell>
        </row>
        <row r="35">
          <cell r="CE35">
            <v>297530</v>
          </cell>
          <cell r="CM35">
            <v>0</v>
          </cell>
        </row>
        <row r="36">
          <cell r="CE36">
            <v>0</v>
          </cell>
          <cell r="CM36">
            <v>171000</v>
          </cell>
        </row>
        <row r="37">
          <cell r="CE37">
            <v>0</v>
          </cell>
          <cell r="CM37">
            <v>6000</v>
          </cell>
        </row>
        <row r="38">
          <cell r="CE38">
            <v>32087</v>
          </cell>
          <cell r="CM38">
            <v>0</v>
          </cell>
        </row>
        <row r="39">
          <cell r="CE39">
            <v>0</v>
          </cell>
          <cell r="CM39">
            <v>168000</v>
          </cell>
        </row>
        <row r="40">
          <cell r="CE40">
            <v>0</v>
          </cell>
          <cell r="CM40">
            <v>0</v>
          </cell>
        </row>
        <row r="41">
          <cell r="CE41">
            <v>0</v>
          </cell>
          <cell r="CM41">
            <v>206000</v>
          </cell>
        </row>
        <row r="42">
          <cell r="CE42">
            <v>0</v>
          </cell>
          <cell r="CM42">
            <v>229000</v>
          </cell>
        </row>
        <row r="43">
          <cell r="CE43">
            <v>0</v>
          </cell>
          <cell r="CM43">
            <v>0</v>
          </cell>
        </row>
        <row r="44">
          <cell r="CE44">
            <v>0</v>
          </cell>
          <cell r="CM44">
            <v>122000</v>
          </cell>
        </row>
        <row r="45">
          <cell r="CE45">
            <v>0</v>
          </cell>
          <cell r="CM45">
            <v>326000</v>
          </cell>
        </row>
        <row r="46">
          <cell r="CE46">
            <v>0</v>
          </cell>
          <cell r="CM46">
            <v>465000</v>
          </cell>
        </row>
        <row r="47">
          <cell r="CE47">
            <v>0</v>
          </cell>
          <cell r="CM47">
            <v>141000</v>
          </cell>
        </row>
        <row r="48">
          <cell r="CE48">
            <v>0</v>
          </cell>
          <cell r="CM48">
            <v>0</v>
          </cell>
        </row>
        <row r="49">
          <cell r="CE49">
            <v>0</v>
          </cell>
          <cell r="CM49">
            <v>0</v>
          </cell>
        </row>
        <row r="50">
          <cell r="CE50">
            <v>0</v>
          </cell>
          <cell r="CM50">
            <v>0</v>
          </cell>
        </row>
        <row r="51">
          <cell r="CE51">
            <v>0</v>
          </cell>
          <cell r="CM51">
            <v>0</v>
          </cell>
        </row>
        <row r="52">
          <cell r="CE52">
            <v>0</v>
          </cell>
          <cell r="CM52">
            <v>0</v>
          </cell>
        </row>
        <row r="53">
          <cell r="CE53">
            <v>0</v>
          </cell>
          <cell r="CM53">
            <v>0</v>
          </cell>
        </row>
        <row r="54">
          <cell r="CE54">
            <v>0</v>
          </cell>
          <cell r="CM54">
            <v>0</v>
          </cell>
        </row>
        <row r="55">
          <cell r="CE55">
            <v>167625</v>
          </cell>
          <cell r="CM55">
            <v>0</v>
          </cell>
        </row>
        <row r="56">
          <cell r="CE56">
            <v>100054</v>
          </cell>
          <cell r="CM56">
            <v>0</v>
          </cell>
        </row>
        <row r="57">
          <cell r="CE57">
            <v>0</v>
          </cell>
          <cell r="CM57">
            <v>585250</v>
          </cell>
        </row>
        <row r="58">
          <cell r="CE58">
            <v>0</v>
          </cell>
          <cell r="CM58">
            <v>188680</v>
          </cell>
        </row>
        <row r="59">
          <cell r="CE59">
            <v>0</v>
          </cell>
          <cell r="CM59">
            <v>892662</v>
          </cell>
        </row>
        <row r="60">
          <cell r="CE60">
            <v>0</v>
          </cell>
          <cell r="CM60">
            <v>189156</v>
          </cell>
        </row>
        <row r="61">
          <cell r="CE61">
            <v>0</v>
          </cell>
          <cell r="CM61">
            <v>905433</v>
          </cell>
        </row>
        <row r="62">
          <cell r="CE62">
            <v>234589</v>
          </cell>
          <cell r="CM62">
            <v>0</v>
          </cell>
        </row>
        <row r="63">
          <cell r="CE63">
            <v>2433092</v>
          </cell>
          <cell r="CM63">
            <v>0</v>
          </cell>
        </row>
        <row r="64">
          <cell r="CE64">
            <v>0</v>
          </cell>
          <cell r="CM64">
            <v>33445</v>
          </cell>
        </row>
        <row r="65">
          <cell r="CE65">
            <v>36751.97</v>
          </cell>
          <cell r="CM65">
            <v>12969.05</v>
          </cell>
        </row>
        <row r="66">
          <cell r="CE66">
            <v>0</v>
          </cell>
          <cell r="CM66">
            <v>114076.32</v>
          </cell>
        </row>
        <row r="67">
          <cell r="CE67">
            <v>0</v>
          </cell>
          <cell r="CM67">
            <v>149459.38</v>
          </cell>
        </row>
        <row r="68">
          <cell r="CE68">
            <v>0</v>
          </cell>
          <cell r="CM68">
            <v>138206.9</v>
          </cell>
        </row>
        <row r="69">
          <cell r="CE69">
            <v>0</v>
          </cell>
          <cell r="CM69">
            <v>55468.03</v>
          </cell>
        </row>
        <row r="70">
          <cell r="CE70">
            <v>0</v>
          </cell>
          <cell r="CM70">
            <v>440856.59</v>
          </cell>
        </row>
        <row r="71">
          <cell r="CE71">
            <v>403099.42</v>
          </cell>
          <cell r="CM71">
            <v>4114.41</v>
          </cell>
        </row>
        <row r="72">
          <cell r="CE72">
            <v>2278.09</v>
          </cell>
          <cell r="CM72">
            <v>55914.74</v>
          </cell>
        </row>
        <row r="73">
          <cell r="CE73">
            <v>640291.11</v>
          </cell>
          <cell r="CM73">
            <v>43.94</v>
          </cell>
        </row>
        <row r="74">
          <cell r="CE74">
            <v>0</v>
          </cell>
          <cell r="CM74">
            <v>36099.69</v>
          </cell>
        </row>
        <row r="75">
          <cell r="CE75">
            <v>9089.1200000000008</v>
          </cell>
          <cell r="CM75">
            <v>6253.89</v>
          </cell>
        </row>
        <row r="76">
          <cell r="CE76">
            <v>0</v>
          </cell>
          <cell r="CM76">
            <v>36203.29</v>
          </cell>
        </row>
        <row r="77">
          <cell r="CE77">
            <v>0</v>
          </cell>
          <cell r="CM77">
            <v>613148.17000000004</v>
          </cell>
        </row>
        <row r="78">
          <cell r="CE78">
            <v>0</v>
          </cell>
          <cell r="CM78">
            <v>0</v>
          </cell>
        </row>
        <row r="79">
          <cell r="CE79">
            <v>0</v>
          </cell>
          <cell r="CM79">
            <v>0</v>
          </cell>
        </row>
        <row r="80">
          <cell r="CE80">
            <v>0</v>
          </cell>
          <cell r="CM80">
            <v>0</v>
          </cell>
        </row>
        <row r="81">
          <cell r="CE81">
            <v>0</v>
          </cell>
          <cell r="CM81">
            <v>0</v>
          </cell>
        </row>
        <row r="82">
          <cell r="CE82">
            <v>0</v>
          </cell>
          <cell r="CM82">
            <v>0</v>
          </cell>
        </row>
        <row r="83">
          <cell r="CE83">
            <v>0</v>
          </cell>
          <cell r="CM83">
            <v>0</v>
          </cell>
        </row>
        <row r="84">
          <cell r="CE84">
            <v>0</v>
          </cell>
          <cell r="CM84">
            <v>0</v>
          </cell>
        </row>
        <row r="85">
          <cell r="CE85">
            <v>0</v>
          </cell>
          <cell r="CM85">
            <v>0</v>
          </cell>
        </row>
        <row r="86">
          <cell r="CE86">
            <v>0</v>
          </cell>
          <cell r="CM86">
            <v>0</v>
          </cell>
        </row>
        <row r="87">
          <cell r="CE87">
            <v>0</v>
          </cell>
          <cell r="CM87">
            <v>0</v>
          </cell>
        </row>
        <row r="88">
          <cell r="CE88">
            <v>0</v>
          </cell>
          <cell r="CM88">
            <v>0</v>
          </cell>
        </row>
        <row r="89">
          <cell r="CE89">
            <v>0</v>
          </cell>
          <cell r="CM89">
            <v>0</v>
          </cell>
        </row>
        <row r="90">
          <cell r="CE90">
            <v>0</v>
          </cell>
          <cell r="CM90">
            <v>0</v>
          </cell>
        </row>
        <row r="91">
          <cell r="CE91">
            <v>0</v>
          </cell>
          <cell r="CM91">
            <v>69084.149999999994</v>
          </cell>
        </row>
        <row r="92">
          <cell r="CE92">
            <v>0</v>
          </cell>
          <cell r="CM92">
            <v>0</v>
          </cell>
        </row>
        <row r="93">
          <cell r="CE93">
            <v>105303.67999999999</v>
          </cell>
          <cell r="CM93">
            <v>0</v>
          </cell>
        </row>
        <row r="94">
          <cell r="CE94">
            <v>0</v>
          </cell>
          <cell r="CM94">
            <v>11435.2</v>
          </cell>
        </row>
        <row r="95">
          <cell r="CE95">
            <v>0</v>
          </cell>
          <cell r="CM95">
            <v>31706.91</v>
          </cell>
        </row>
        <row r="96">
          <cell r="CE96">
            <v>0</v>
          </cell>
          <cell r="CM96">
            <v>413.6</v>
          </cell>
        </row>
        <row r="97">
          <cell r="CE97">
            <v>237776.59</v>
          </cell>
          <cell r="CM97">
            <v>0</v>
          </cell>
        </row>
        <row r="98">
          <cell r="CE98">
            <v>0</v>
          </cell>
          <cell r="CM98">
            <v>0</v>
          </cell>
        </row>
        <row r="99">
          <cell r="CE99">
            <v>0</v>
          </cell>
          <cell r="CM99">
            <v>0</v>
          </cell>
        </row>
        <row r="100">
          <cell r="CE100">
            <v>0</v>
          </cell>
          <cell r="CM100">
            <v>0</v>
          </cell>
        </row>
        <row r="101">
          <cell r="CE101">
            <v>0</v>
          </cell>
          <cell r="CM101">
            <v>0</v>
          </cell>
        </row>
        <row r="102">
          <cell r="CE102">
            <v>0</v>
          </cell>
          <cell r="CM102">
            <v>0</v>
          </cell>
        </row>
        <row r="103">
          <cell r="CE103">
            <v>0</v>
          </cell>
          <cell r="CM103">
            <v>0</v>
          </cell>
        </row>
        <row r="104">
          <cell r="CE104">
            <v>0</v>
          </cell>
          <cell r="CM104">
            <v>0</v>
          </cell>
        </row>
        <row r="105">
          <cell r="CE105">
            <v>0</v>
          </cell>
          <cell r="CM105">
            <v>0</v>
          </cell>
        </row>
        <row r="106">
          <cell r="CE106">
            <v>0</v>
          </cell>
          <cell r="CM106">
            <v>0</v>
          </cell>
        </row>
        <row r="107">
          <cell r="CE107">
            <v>0</v>
          </cell>
          <cell r="CM107">
            <v>0</v>
          </cell>
        </row>
        <row r="108">
          <cell r="CE108">
            <v>0</v>
          </cell>
          <cell r="CM108">
            <v>0</v>
          </cell>
        </row>
        <row r="109">
          <cell r="CE109">
            <v>0</v>
          </cell>
          <cell r="CM109">
            <v>0</v>
          </cell>
        </row>
        <row r="110">
          <cell r="CE110">
            <v>0</v>
          </cell>
          <cell r="CM110">
            <v>0</v>
          </cell>
        </row>
        <row r="111">
          <cell r="CE111">
            <v>0</v>
          </cell>
          <cell r="CM111">
            <v>0</v>
          </cell>
        </row>
        <row r="112">
          <cell r="CE112">
            <v>0</v>
          </cell>
          <cell r="CM112">
            <v>0</v>
          </cell>
        </row>
        <row r="113">
          <cell r="CE113">
            <v>0</v>
          </cell>
          <cell r="CM113">
            <v>0</v>
          </cell>
        </row>
        <row r="114">
          <cell r="CE114">
            <v>0</v>
          </cell>
          <cell r="CM114">
            <v>0</v>
          </cell>
        </row>
        <row r="115">
          <cell r="CE115">
            <v>0</v>
          </cell>
          <cell r="CM115">
            <v>0</v>
          </cell>
        </row>
        <row r="116">
          <cell r="CE116">
            <v>0</v>
          </cell>
          <cell r="CM116">
            <v>0</v>
          </cell>
        </row>
        <row r="117">
          <cell r="CE117">
            <v>0</v>
          </cell>
          <cell r="CM117">
            <v>0</v>
          </cell>
        </row>
        <row r="118">
          <cell r="CE118">
            <v>0</v>
          </cell>
          <cell r="CM118">
            <v>0</v>
          </cell>
        </row>
        <row r="119">
          <cell r="CE119">
            <v>0</v>
          </cell>
          <cell r="CM119">
            <v>0</v>
          </cell>
        </row>
        <row r="120">
          <cell r="CE120">
            <v>0</v>
          </cell>
          <cell r="CM120">
            <v>0</v>
          </cell>
        </row>
        <row r="121">
          <cell r="CE121">
            <v>0</v>
          </cell>
          <cell r="CM121">
            <v>0</v>
          </cell>
        </row>
        <row r="122">
          <cell r="CE122">
            <v>0</v>
          </cell>
          <cell r="CM122">
            <v>0</v>
          </cell>
        </row>
        <row r="123">
          <cell r="CE123">
            <v>0</v>
          </cell>
          <cell r="CM123">
            <v>0</v>
          </cell>
        </row>
        <row r="124">
          <cell r="CE124">
            <v>0</v>
          </cell>
          <cell r="CM124">
            <v>0</v>
          </cell>
        </row>
        <row r="125">
          <cell r="CE125">
            <v>0</v>
          </cell>
          <cell r="CM125">
            <v>0</v>
          </cell>
        </row>
        <row r="126">
          <cell r="CE126">
            <v>0</v>
          </cell>
          <cell r="CM126">
            <v>0</v>
          </cell>
        </row>
        <row r="127">
          <cell r="CE127">
            <v>0</v>
          </cell>
          <cell r="CM127">
            <v>0</v>
          </cell>
        </row>
        <row r="128">
          <cell r="CE128">
            <v>0</v>
          </cell>
          <cell r="CM128">
            <v>0</v>
          </cell>
        </row>
        <row r="129">
          <cell r="CE129">
            <v>0</v>
          </cell>
          <cell r="CM129">
            <v>0</v>
          </cell>
        </row>
        <row r="130">
          <cell r="CE130">
            <v>0</v>
          </cell>
          <cell r="CM130">
            <v>0</v>
          </cell>
        </row>
        <row r="131">
          <cell r="CE131">
            <v>0</v>
          </cell>
          <cell r="CM131">
            <v>718797.2</v>
          </cell>
        </row>
        <row r="132">
          <cell r="CE132">
            <v>0</v>
          </cell>
          <cell r="CM132">
            <v>99772.85</v>
          </cell>
        </row>
        <row r="133">
          <cell r="CE133">
            <v>0</v>
          </cell>
          <cell r="CM133">
            <v>438636.95</v>
          </cell>
        </row>
        <row r="134">
          <cell r="CE134">
            <v>0</v>
          </cell>
          <cell r="CM134">
            <v>54450.87</v>
          </cell>
        </row>
        <row r="135">
          <cell r="CE135">
            <v>0</v>
          </cell>
          <cell r="CM135">
            <v>265921.44</v>
          </cell>
        </row>
        <row r="136">
          <cell r="CE136">
            <v>0</v>
          </cell>
          <cell r="CM136">
            <v>39884.86</v>
          </cell>
        </row>
        <row r="137">
          <cell r="CE137">
            <v>0</v>
          </cell>
          <cell r="CM137">
            <v>253742.33</v>
          </cell>
        </row>
        <row r="138">
          <cell r="CE138">
            <v>0</v>
          </cell>
          <cell r="CM138">
            <v>50751.6</v>
          </cell>
        </row>
        <row r="139">
          <cell r="CE139">
            <v>78459.64</v>
          </cell>
          <cell r="CM139">
            <v>0</v>
          </cell>
        </row>
        <row r="140">
          <cell r="CE140">
            <v>0</v>
          </cell>
          <cell r="CM140">
            <v>69907.66</v>
          </cell>
        </row>
        <row r="141">
          <cell r="CE141">
            <v>0</v>
          </cell>
          <cell r="CM141">
            <v>2783.86</v>
          </cell>
        </row>
        <row r="142">
          <cell r="CE142">
            <v>0</v>
          </cell>
          <cell r="CM142">
            <v>121843.9</v>
          </cell>
        </row>
        <row r="143">
          <cell r="CE143">
            <v>52952.79</v>
          </cell>
          <cell r="CM143">
            <v>18109.990000000002</v>
          </cell>
        </row>
        <row r="144">
          <cell r="CE144">
            <v>0</v>
          </cell>
          <cell r="CM144">
            <v>101329</v>
          </cell>
        </row>
      </sheetData>
      <sheetData sheetId="5">
        <row r="5">
          <cell r="CE5">
            <v>0</v>
          </cell>
          <cell r="CM5">
            <v>0</v>
          </cell>
        </row>
        <row r="6">
          <cell r="CE6">
            <v>0</v>
          </cell>
          <cell r="CM6">
            <v>869622.4</v>
          </cell>
        </row>
        <row r="7">
          <cell r="CE7">
            <v>0</v>
          </cell>
          <cell r="CM7">
            <v>0</v>
          </cell>
        </row>
        <row r="8">
          <cell r="CE8">
            <v>0</v>
          </cell>
          <cell r="CM8">
            <v>1574607.68</v>
          </cell>
        </row>
        <row r="9">
          <cell r="CE9">
            <v>0</v>
          </cell>
          <cell r="CM9">
            <v>152231</v>
          </cell>
        </row>
        <row r="10">
          <cell r="CE10">
            <v>0</v>
          </cell>
          <cell r="CM10">
            <v>0</v>
          </cell>
        </row>
        <row r="11">
          <cell r="CE11">
            <v>0</v>
          </cell>
          <cell r="CM11">
            <v>0</v>
          </cell>
        </row>
        <row r="12">
          <cell r="CE12">
            <v>0</v>
          </cell>
          <cell r="CM12">
            <v>0</v>
          </cell>
        </row>
        <row r="13">
          <cell r="CE13">
            <v>0</v>
          </cell>
          <cell r="CM13">
            <v>0</v>
          </cell>
        </row>
        <row r="14">
          <cell r="CE14">
            <v>0</v>
          </cell>
          <cell r="CM14">
            <v>0</v>
          </cell>
        </row>
        <row r="15">
          <cell r="CE15">
            <v>0</v>
          </cell>
          <cell r="CM15">
            <v>0</v>
          </cell>
        </row>
        <row r="16">
          <cell r="CE16">
            <v>0</v>
          </cell>
          <cell r="CM16">
            <v>0</v>
          </cell>
        </row>
        <row r="17">
          <cell r="CE17">
            <v>0</v>
          </cell>
          <cell r="CM17">
            <v>0</v>
          </cell>
        </row>
        <row r="18">
          <cell r="CE18">
            <v>0</v>
          </cell>
          <cell r="CM18">
            <v>0</v>
          </cell>
        </row>
        <row r="19">
          <cell r="CE19">
            <v>0</v>
          </cell>
          <cell r="CM19">
            <v>0</v>
          </cell>
        </row>
        <row r="20">
          <cell r="CE20">
            <v>0</v>
          </cell>
          <cell r="CM20">
            <v>0</v>
          </cell>
        </row>
        <row r="21">
          <cell r="CE21">
            <v>0</v>
          </cell>
          <cell r="CM21">
            <v>0</v>
          </cell>
        </row>
        <row r="22">
          <cell r="CE22">
            <v>0</v>
          </cell>
          <cell r="CM22">
            <v>0</v>
          </cell>
        </row>
        <row r="23">
          <cell r="CE23">
            <v>0</v>
          </cell>
          <cell r="CM23">
            <v>0</v>
          </cell>
        </row>
        <row r="24">
          <cell r="CE24">
            <v>0</v>
          </cell>
          <cell r="CM24">
            <v>0</v>
          </cell>
        </row>
        <row r="25">
          <cell r="CE25">
            <v>0</v>
          </cell>
          <cell r="CM25">
            <v>0</v>
          </cell>
        </row>
        <row r="26">
          <cell r="CE26">
            <v>0</v>
          </cell>
          <cell r="CM26">
            <v>0</v>
          </cell>
        </row>
        <row r="27">
          <cell r="CE27">
            <v>0</v>
          </cell>
          <cell r="CM27">
            <v>0</v>
          </cell>
        </row>
        <row r="28">
          <cell r="CE28">
            <v>0</v>
          </cell>
          <cell r="CM28">
            <v>0</v>
          </cell>
        </row>
        <row r="29">
          <cell r="CE29">
            <v>32942.269999999997</v>
          </cell>
          <cell r="CM29">
            <v>0</v>
          </cell>
        </row>
        <row r="30">
          <cell r="CE30">
            <v>0</v>
          </cell>
          <cell r="CM30">
            <v>305000</v>
          </cell>
        </row>
        <row r="31">
          <cell r="CE31">
            <v>43713</v>
          </cell>
          <cell r="CM31">
            <v>1000</v>
          </cell>
        </row>
        <row r="32">
          <cell r="CE32">
            <v>58580</v>
          </cell>
          <cell r="CM32">
            <v>47000</v>
          </cell>
        </row>
        <row r="33">
          <cell r="CE33">
            <v>2507</v>
          </cell>
          <cell r="CM33">
            <v>46000</v>
          </cell>
        </row>
        <row r="34">
          <cell r="CE34">
            <v>0</v>
          </cell>
          <cell r="CM34">
            <v>134000</v>
          </cell>
        </row>
        <row r="35">
          <cell r="CE35">
            <v>225294</v>
          </cell>
          <cell r="CM35">
            <v>0</v>
          </cell>
        </row>
        <row r="36">
          <cell r="CE36">
            <v>0</v>
          </cell>
          <cell r="CM36">
            <v>252000</v>
          </cell>
        </row>
        <row r="37">
          <cell r="CE37">
            <v>0</v>
          </cell>
          <cell r="CM37">
            <v>0</v>
          </cell>
        </row>
        <row r="38">
          <cell r="CE38">
            <v>59614</v>
          </cell>
          <cell r="CM38">
            <v>0</v>
          </cell>
        </row>
        <row r="39">
          <cell r="CE39">
            <v>0</v>
          </cell>
          <cell r="CM39">
            <v>178000</v>
          </cell>
        </row>
        <row r="40">
          <cell r="CE40">
            <v>24218</v>
          </cell>
          <cell r="CM40">
            <v>0</v>
          </cell>
        </row>
        <row r="41">
          <cell r="CE41">
            <v>0</v>
          </cell>
          <cell r="CM41">
            <v>242000</v>
          </cell>
        </row>
        <row r="42">
          <cell r="CE42">
            <v>0</v>
          </cell>
          <cell r="CM42">
            <v>179000</v>
          </cell>
        </row>
        <row r="43">
          <cell r="CE43">
            <v>5672</v>
          </cell>
          <cell r="CM43">
            <v>0</v>
          </cell>
        </row>
        <row r="44">
          <cell r="CE44">
            <v>0</v>
          </cell>
          <cell r="CM44">
            <v>129000</v>
          </cell>
        </row>
        <row r="45">
          <cell r="CE45">
            <v>329263</v>
          </cell>
          <cell r="CM45">
            <v>58000</v>
          </cell>
        </row>
        <row r="46">
          <cell r="CE46">
            <v>0</v>
          </cell>
          <cell r="CM46">
            <v>196000</v>
          </cell>
        </row>
        <row r="47">
          <cell r="CE47">
            <v>17746</v>
          </cell>
          <cell r="CM47">
            <v>0</v>
          </cell>
        </row>
        <row r="48">
          <cell r="CE48">
            <v>0</v>
          </cell>
          <cell r="CM48">
            <v>0</v>
          </cell>
        </row>
        <row r="49">
          <cell r="CE49">
            <v>0</v>
          </cell>
          <cell r="CM49">
            <v>0</v>
          </cell>
        </row>
        <row r="50">
          <cell r="CE50">
            <v>0</v>
          </cell>
          <cell r="CM50">
            <v>0</v>
          </cell>
        </row>
        <row r="51">
          <cell r="CE51">
            <v>0</v>
          </cell>
          <cell r="CM51">
            <v>0</v>
          </cell>
        </row>
        <row r="52">
          <cell r="CE52">
            <v>0</v>
          </cell>
          <cell r="CM52">
            <v>0</v>
          </cell>
        </row>
        <row r="53">
          <cell r="CE53">
            <v>0</v>
          </cell>
          <cell r="CM53">
            <v>0</v>
          </cell>
        </row>
        <row r="54">
          <cell r="CE54">
            <v>0</v>
          </cell>
          <cell r="CM54">
            <v>0</v>
          </cell>
        </row>
        <row r="55">
          <cell r="CE55">
            <v>175098</v>
          </cell>
          <cell r="CM55">
            <v>0</v>
          </cell>
        </row>
        <row r="56">
          <cell r="CE56">
            <v>120146</v>
          </cell>
          <cell r="CM56">
            <v>0</v>
          </cell>
        </row>
        <row r="57">
          <cell r="CE57">
            <v>0</v>
          </cell>
          <cell r="CM57">
            <v>636059</v>
          </cell>
        </row>
        <row r="58">
          <cell r="CE58">
            <v>0</v>
          </cell>
          <cell r="CM58">
            <v>176807</v>
          </cell>
        </row>
        <row r="59">
          <cell r="CE59">
            <v>0</v>
          </cell>
          <cell r="CM59">
            <v>878686</v>
          </cell>
        </row>
        <row r="60">
          <cell r="CE60">
            <v>0</v>
          </cell>
          <cell r="CM60">
            <v>102067</v>
          </cell>
        </row>
        <row r="61">
          <cell r="CE61">
            <v>0</v>
          </cell>
          <cell r="CM61">
            <v>905433</v>
          </cell>
        </row>
        <row r="62">
          <cell r="CE62">
            <v>305087</v>
          </cell>
          <cell r="CM62">
            <v>0</v>
          </cell>
        </row>
        <row r="63">
          <cell r="CE63">
            <v>2750983</v>
          </cell>
          <cell r="CM63">
            <v>0</v>
          </cell>
        </row>
        <row r="64">
          <cell r="CE64">
            <v>0</v>
          </cell>
          <cell r="CM64">
            <v>69214</v>
          </cell>
        </row>
        <row r="65">
          <cell r="CE65">
            <v>103338.89</v>
          </cell>
          <cell r="CM65">
            <v>0</v>
          </cell>
        </row>
        <row r="66">
          <cell r="CE66">
            <v>0</v>
          </cell>
          <cell r="CM66">
            <v>33589.19</v>
          </cell>
        </row>
        <row r="67">
          <cell r="CE67">
            <v>0</v>
          </cell>
          <cell r="CM67">
            <v>73104.41</v>
          </cell>
        </row>
        <row r="68">
          <cell r="CE68">
            <v>0</v>
          </cell>
          <cell r="CM68">
            <v>184554.01</v>
          </cell>
        </row>
        <row r="69">
          <cell r="CE69">
            <v>13323.42</v>
          </cell>
          <cell r="CM69">
            <v>29.11</v>
          </cell>
        </row>
        <row r="70">
          <cell r="CE70">
            <v>0</v>
          </cell>
          <cell r="CM70">
            <v>262872.77</v>
          </cell>
        </row>
        <row r="71">
          <cell r="CE71">
            <v>415901.38</v>
          </cell>
          <cell r="CM71">
            <v>121721.02</v>
          </cell>
        </row>
        <row r="72">
          <cell r="CE72">
            <v>0</v>
          </cell>
          <cell r="CM72">
            <v>111691.64</v>
          </cell>
        </row>
        <row r="73">
          <cell r="CE73">
            <v>1098465.18</v>
          </cell>
          <cell r="CM73">
            <v>0</v>
          </cell>
        </row>
        <row r="74">
          <cell r="CE74">
            <v>9217.86</v>
          </cell>
          <cell r="CM74">
            <v>5998.53</v>
          </cell>
        </row>
        <row r="75">
          <cell r="CE75">
            <v>4412.6899999999996</v>
          </cell>
          <cell r="CM75">
            <v>19481.68</v>
          </cell>
        </row>
        <row r="76">
          <cell r="CE76">
            <v>0</v>
          </cell>
          <cell r="CM76">
            <v>11959.59</v>
          </cell>
        </row>
        <row r="77">
          <cell r="CE77">
            <v>0</v>
          </cell>
          <cell r="CM77">
            <v>495778.41</v>
          </cell>
        </row>
        <row r="78">
          <cell r="CE78">
            <v>0</v>
          </cell>
          <cell r="CM78">
            <v>0</v>
          </cell>
        </row>
        <row r="79">
          <cell r="CE79">
            <v>0</v>
          </cell>
          <cell r="CM79">
            <v>0</v>
          </cell>
        </row>
        <row r="80">
          <cell r="CE80">
            <v>0</v>
          </cell>
          <cell r="CM80">
            <v>0</v>
          </cell>
        </row>
        <row r="81">
          <cell r="CE81">
            <v>0</v>
          </cell>
          <cell r="CM81">
            <v>0</v>
          </cell>
        </row>
        <row r="82">
          <cell r="CE82">
            <v>0</v>
          </cell>
          <cell r="CM82">
            <v>0</v>
          </cell>
        </row>
        <row r="83">
          <cell r="CE83">
            <v>0</v>
          </cell>
          <cell r="CM83">
            <v>0</v>
          </cell>
        </row>
        <row r="84">
          <cell r="CE84">
            <v>0</v>
          </cell>
          <cell r="CM84">
            <v>0</v>
          </cell>
        </row>
        <row r="85">
          <cell r="CE85">
            <v>0</v>
          </cell>
          <cell r="CM85">
            <v>0</v>
          </cell>
        </row>
        <row r="86">
          <cell r="CE86">
            <v>0</v>
          </cell>
          <cell r="CM86">
            <v>0</v>
          </cell>
        </row>
        <row r="87">
          <cell r="CE87">
            <v>0</v>
          </cell>
          <cell r="CM87">
            <v>0</v>
          </cell>
        </row>
        <row r="88">
          <cell r="CE88">
            <v>0</v>
          </cell>
          <cell r="CM88">
            <v>0</v>
          </cell>
        </row>
        <row r="89">
          <cell r="CE89">
            <v>0</v>
          </cell>
          <cell r="CM89">
            <v>0</v>
          </cell>
        </row>
        <row r="90">
          <cell r="CE90">
            <v>0</v>
          </cell>
          <cell r="CM90">
            <v>0</v>
          </cell>
        </row>
        <row r="91">
          <cell r="CE91">
            <v>84845.69</v>
          </cell>
          <cell r="CM91">
            <v>0</v>
          </cell>
        </row>
        <row r="92">
          <cell r="CE92">
            <v>221132.2</v>
          </cell>
          <cell r="CM92">
            <v>0</v>
          </cell>
        </row>
        <row r="93">
          <cell r="CE93">
            <v>103102.29</v>
          </cell>
          <cell r="CM93">
            <v>0</v>
          </cell>
        </row>
        <row r="94">
          <cell r="CE94">
            <v>9899.82</v>
          </cell>
          <cell r="CM94">
            <v>0</v>
          </cell>
        </row>
        <row r="95">
          <cell r="CE95">
            <v>0</v>
          </cell>
          <cell r="CM95">
            <v>31706.91</v>
          </cell>
        </row>
        <row r="96">
          <cell r="CE96">
            <v>1164785.04</v>
          </cell>
          <cell r="CM96">
            <v>413.6</v>
          </cell>
        </row>
        <row r="97">
          <cell r="CE97">
            <v>170529.03</v>
          </cell>
          <cell r="CM97">
            <v>0</v>
          </cell>
        </row>
        <row r="98">
          <cell r="CE98">
            <v>0</v>
          </cell>
          <cell r="CM98">
            <v>0</v>
          </cell>
        </row>
        <row r="99">
          <cell r="CE99">
            <v>0</v>
          </cell>
          <cell r="CM99">
            <v>0</v>
          </cell>
        </row>
        <row r="100">
          <cell r="CE100">
            <v>0</v>
          </cell>
          <cell r="CM100">
            <v>0</v>
          </cell>
        </row>
        <row r="101">
          <cell r="CE101">
            <v>0</v>
          </cell>
          <cell r="CM101">
            <v>0</v>
          </cell>
        </row>
        <row r="102">
          <cell r="CE102">
            <v>0</v>
          </cell>
          <cell r="CM102">
            <v>0</v>
          </cell>
        </row>
        <row r="103">
          <cell r="CE103">
            <v>0</v>
          </cell>
          <cell r="CM103">
            <v>0</v>
          </cell>
        </row>
        <row r="104">
          <cell r="CE104">
            <v>0</v>
          </cell>
          <cell r="CM104">
            <v>0</v>
          </cell>
        </row>
        <row r="105">
          <cell r="CE105">
            <v>0</v>
          </cell>
          <cell r="CM105">
            <v>0</v>
          </cell>
        </row>
        <row r="106">
          <cell r="CE106">
            <v>0</v>
          </cell>
          <cell r="CM106">
            <v>0</v>
          </cell>
        </row>
        <row r="107">
          <cell r="CE107">
            <v>0</v>
          </cell>
          <cell r="CM107">
            <v>0</v>
          </cell>
        </row>
        <row r="108">
          <cell r="CE108">
            <v>0</v>
          </cell>
          <cell r="CM108">
            <v>0</v>
          </cell>
        </row>
        <row r="109">
          <cell r="CE109">
            <v>0</v>
          </cell>
          <cell r="CM109">
            <v>0</v>
          </cell>
        </row>
        <row r="110">
          <cell r="CE110">
            <v>0</v>
          </cell>
          <cell r="CM110">
            <v>0</v>
          </cell>
        </row>
        <row r="111">
          <cell r="CE111">
            <v>0</v>
          </cell>
          <cell r="CM111">
            <v>0</v>
          </cell>
        </row>
        <row r="112">
          <cell r="CE112">
            <v>0</v>
          </cell>
          <cell r="CM112">
            <v>0</v>
          </cell>
        </row>
        <row r="113">
          <cell r="CE113">
            <v>0</v>
          </cell>
          <cell r="CM113">
            <v>0</v>
          </cell>
        </row>
        <row r="114">
          <cell r="CE114">
            <v>0</v>
          </cell>
          <cell r="CM114">
            <v>0</v>
          </cell>
        </row>
        <row r="115">
          <cell r="CE115">
            <v>0</v>
          </cell>
          <cell r="CM115">
            <v>0</v>
          </cell>
        </row>
        <row r="116">
          <cell r="CE116">
            <v>0</v>
          </cell>
          <cell r="CM116">
            <v>0</v>
          </cell>
        </row>
        <row r="117">
          <cell r="CE117">
            <v>0</v>
          </cell>
          <cell r="CM117">
            <v>0</v>
          </cell>
        </row>
        <row r="118">
          <cell r="CE118">
            <v>0</v>
          </cell>
          <cell r="CM118">
            <v>0</v>
          </cell>
        </row>
        <row r="119">
          <cell r="CE119">
            <v>0</v>
          </cell>
          <cell r="CM119">
            <v>0</v>
          </cell>
        </row>
        <row r="120">
          <cell r="CE120">
            <v>0</v>
          </cell>
          <cell r="CM120">
            <v>0</v>
          </cell>
        </row>
        <row r="121">
          <cell r="CE121">
            <v>0</v>
          </cell>
          <cell r="CM121">
            <v>0</v>
          </cell>
        </row>
        <row r="122">
          <cell r="CE122">
            <v>0</v>
          </cell>
          <cell r="CM122">
            <v>0</v>
          </cell>
        </row>
        <row r="123">
          <cell r="CE123">
            <v>0</v>
          </cell>
          <cell r="CM123">
            <v>0</v>
          </cell>
        </row>
        <row r="124">
          <cell r="CE124">
            <v>0</v>
          </cell>
          <cell r="CM124">
            <v>0</v>
          </cell>
        </row>
        <row r="125">
          <cell r="CE125">
            <v>0</v>
          </cell>
          <cell r="CM125">
            <v>0</v>
          </cell>
        </row>
        <row r="126">
          <cell r="CE126">
            <v>0</v>
          </cell>
          <cell r="CM126">
            <v>0</v>
          </cell>
        </row>
        <row r="127">
          <cell r="CE127">
            <v>0</v>
          </cell>
          <cell r="CM127">
            <v>0</v>
          </cell>
        </row>
        <row r="128">
          <cell r="CE128">
            <v>0</v>
          </cell>
          <cell r="CM128">
            <v>0</v>
          </cell>
        </row>
        <row r="129">
          <cell r="CE129">
            <v>0</v>
          </cell>
          <cell r="CM129">
            <v>0</v>
          </cell>
        </row>
        <row r="130">
          <cell r="CE130">
            <v>0</v>
          </cell>
          <cell r="CM130">
            <v>0</v>
          </cell>
        </row>
        <row r="131">
          <cell r="CE131">
            <v>0</v>
          </cell>
          <cell r="CM131">
            <v>598123.6</v>
          </cell>
        </row>
        <row r="132">
          <cell r="CE132">
            <v>0</v>
          </cell>
          <cell r="CM132">
            <v>93697.86</v>
          </cell>
        </row>
        <row r="133">
          <cell r="CE133">
            <v>0</v>
          </cell>
          <cell r="CM133">
            <v>410253.3</v>
          </cell>
        </row>
        <row r="134">
          <cell r="CE134">
            <v>0</v>
          </cell>
          <cell r="CM134">
            <v>58586.02</v>
          </cell>
        </row>
        <row r="135">
          <cell r="CE135">
            <v>0</v>
          </cell>
          <cell r="CM135">
            <v>39721.949999999997</v>
          </cell>
        </row>
        <row r="136">
          <cell r="CE136">
            <v>175889.16</v>
          </cell>
          <cell r="CM136">
            <v>0</v>
          </cell>
        </row>
        <row r="137">
          <cell r="CE137">
            <v>0</v>
          </cell>
          <cell r="CM137">
            <v>34200.120000000003</v>
          </cell>
        </row>
        <row r="138">
          <cell r="CE138">
            <v>18180.79</v>
          </cell>
          <cell r="CM138">
            <v>0</v>
          </cell>
        </row>
        <row r="139">
          <cell r="CE139">
            <v>0</v>
          </cell>
          <cell r="CM139">
            <v>33097.03</v>
          </cell>
        </row>
        <row r="140">
          <cell r="CE140">
            <v>0</v>
          </cell>
          <cell r="CM140">
            <v>34653.75</v>
          </cell>
        </row>
        <row r="141">
          <cell r="CE141">
            <v>41320.949999999997</v>
          </cell>
          <cell r="CM141">
            <v>0</v>
          </cell>
        </row>
        <row r="142">
          <cell r="CE142">
            <v>0</v>
          </cell>
          <cell r="CM142">
            <v>81696.820000000007</v>
          </cell>
        </row>
        <row r="143">
          <cell r="CE143">
            <v>58939.11</v>
          </cell>
          <cell r="CM143">
            <v>14207.31</v>
          </cell>
        </row>
        <row r="144">
          <cell r="CE144">
            <v>0</v>
          </cell>
          <cell r="CM144">
            <v>117863.55</v>
          </cell>
        </row>
      </sheetData>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id="4" name="Statistik2016" displayName="Statistik2016" ref="A1:R156" totalsRowShown="0">
  <autoFilter ref="A1:R156"/>
  <tableColumns count="18">
    <tableColumn id="1" name="Jahr"/>
    <tableColumn id="2" name="BZR"/>
    <tableColumn id="3" name="BSt"/>
    <tableColumn id="4" name="Bezeichnung"/>
    <tableColumn id="5" name="6011  Grundsteuer A"/>
    <tableColumn id="6" name="6012  Grundsteuer B"/>
    <tableColumn id="7" name="6013  Gewerbesteuer"/>
    <tableColumn id="8" name="6021  Gemeindeanteil an der Einkommensteuer"/>
    <tableColumn id="9" name="6022  Gemeindeanteil an der Umsatzsteuer"/>
    <tableColumn id="10" name="6031  Vergnügungssteuer"/>
    <tableColumn id="11" name="6032  Hundesteuer"/>
    <tableColumn id="12" name="6034  Zweitwohnungssteuer"/>
    <tableColumn id="13" name="6039  Sonstige örtliche Steuern"/>
    <tableColumn id="14" name="6051  Leistungen nach dem Familienleistungsausgleich"/>
    <tableColumn id="15" name="6111  Schlüsselzuweisungen vom Land"/>
    <tableColumn id="16" name="6811  Investitionszuwendungen vom Land"/>
    <tableColumn id="17" name="7341  Gewerbesteuerumlage"/>
    <tableColumn id="18" name="Gewerbesteuer pur" dataDxfId="5">
      <calculatedColumnFormula>I2-Q2</calculatedColumnFormula>
    </tableColumn>
  </tableColumns>
  <tableStyleInfo name="TableStyleMedium19" showFirstColumn="0" showLastColumn="0" showRowStripes="1" showColumnStripes="0"/>
</table>
</file>

<file path=xl/tables/table2.xml><?xml version="1.0" encoding="utf-8"?>
<table xmlns="http://schemas.openxmlformats.org/spreadsheetml/2006/main" id="3" name="Statistik2015" displayName="Statistik2015" ref="A1:R156" totalsRowShown="0">
  <autoFilter ref="A1:R156"/>
  <tableColumns count="18">
    <tableColumn id="1" name="Jahr"/>
    <tableColumn id="2" name="BZR"/>
    <tableColumn id="3" name="BSt"/>
    <tableColumn id="4" name="Bezeichnung"/>
    <tableColumn id="5" name="6011  Grundsteuer A"/>
    <tableColumn id="6" name="6012  Grundsteuer B"/>
    <tableColumn id="7" name="6013  Gewerbesteuer"/>
    <tableColumn id="8" name="6021  Gemeindeanteil an der Einkommensteuer"/>
    <tableColumn id="9" name="6022  Gemeindeanteil an der Umsatzsteuer"/>
    <tableColumn id="10" name="6031  Vergnügungssteuer"/>
    <tableColumn id="11" name="6032  Hundesteuer"/>
    <tableColumn id="12" name="6034  Zweitwohnungssteuer"/>
    <tableColumn id="13" name="6039  Sonstige örtliche Steuern"/>
    <tableColumn id="14" name="6051  Leistungen nach dem Familienleistungsausgleich"/>
    <tableColumn id="15" name="6111  Schlüsselzuweisungen vom Land"/>
    <tableColumn id="16" name="6811  Investitionszuwendungen vom Land"/>
    <tableColumn id="17" name="7341  Gewerbesteuerumlage"/>
    <tableColumn id="18" name="Gewerbesteuer pur" dataDxfId="4">
      <calculatedColumnFormula>I2-Q2</calculatedColumnFormula>
    </tableColumn>
  </tableColumns>
  <tableStyleInfo name="TableStyleMedium19" showFirstColumn="0" showLastColumn="0" showRowStripes="1" showColumnStripes="0"/>
</table>
</file>

<file path=xl/tables/table3.xml><?xml version="1.0" encoding="utf-8"?>
<table xmlns="http://schemas.openxmlformats.org/spreadsheetml/2006/main" id="2" name="Statistik2014" displayName="Statistik2014" ref="A1:R156" totalsRowShown="0" headerRowDxfId="3">
  <autoFilter ref="A1:R156"/>
  <tableColumns count="18">
    <tableColumn id="1" name="Jahr"/>
    <tableColumn id="2" name="BZR"/>
    <tableColumn id="3" name="BSt"/>
    <tableColumn id="4" name="Bezeichnung"/>
    <tableColumn id="5" name="6011  Grundsteuer A"/>
    <tableColumn id="6" name="6012  Grundsteuer B"/>
    <tableColumn id="7" name="6013  Gewerbesteuer"/>
    <tableColumn id="8" name="6021  Gemeindeanteil an der Einkommensteuer"/>
    <tableColumn id="9" name="6022  Gemeindeanteil an der Umsatzsteuer"/>
    <tableColumn id="10" name="6031  Vergnügungssteuer"/>
    <tableColumn id="11" name="6032  Hundesteuer"/>
    <tableColumn id="12" name="6034  Zweitwohnungssteuer"/>
    <tableColumn id="13" name="6039  Sonstige örtliche Steuern"/>
    <tableColumn id="14" name="6051  Leistungen nach dem Familienleistungsausgleich"/>
    <tableColumn id="15" name="6111  Schlüsselzuweisungen vom Land"/>
    <tableColumn id="16" name="6811  Investitionszuwendungen vom Land"/>
    <tableColumn id="17" name="7341  Gewerbesteuerumlage"/>
    <tableColumn id="18" name="Gewerbesteuer pur" dataDxfId="2">
      <calculatedColumnFormula>I2-Q2</calculatedColumnFormula>
    </tableColumn>
  </tableColumns>
  <tableStyleInfo name="TableStyleMedium19" showFirstColumn="0" showLastColumn="0" showRowStripes="1" showColumnStripes="0"/>
</table>
</file>

<file path=xl/tables/table4.xml><?xml version="1.0" encoding="utf-8"?>
<table xmlns="http://schemas.openxmlformats.org/spreadsheetml/2006/main" id="1" name="Statistik2013" displayName="Statistik2013" ref="A1:R160" totalsRowShown="0" headerRowDxfId="1">
  <autoFilter ref="A1:R160"/>
  <tableColumns count="18">
    <tableColumn id="1" name="Jahr"/>
    <tableColumn id="2" name="BZR"/>
    <tableColumn id="3" name="BSt"/>
    <tableColumn id="4" name="Bezeichnung"/>
    <tableColumn id="5" name="6011  Grundsteuer A"/>
    <tableColumn id="6" name="6012  Grundsteuer B"/>
    <tableColumn id="7" name="6013  Gewerbesteuer"/>
    <tableColumn id="8" name="6021  Gemeindeanteil an der Einkommensteuer"/>
    <tableColumn id="9" name="6022  Gemeindeanteil an der Umsatzsteuer"/>
    <tableColumn id="10" name="6031  Vergnügungssteuer"/>
    <tableColumn id="11" name="6032  Hundesteuer"/>
    <tableColumn id="12" name="6034  Zweitwohnungssteuer"/>
    <tableColumn id="13" name="6039  Sonstige örtliche Steuern"/>
    <tableColumn id="14" name="6051  Leistungen nach dem Familienleistungsausgleich"/>
    <tableColumn id="15" name="6111  Schlüsselzuweisungen vom Land"/>
    <tableColumn id="16" name="6811  Investitionszuwendungen vom Land"/>
    <tableColumn id="17" name="7341  Gewerbesteuerumlage"/>
    <tableColumn id="18" name="Gewerbesteuer pur" dataDxfId="0">
      <calculatedColumnFormula>I2-Q2</calculatedColumnFormula>
    </tableColumn>
  </tableColumns>
  <tableStyleInfo name="TableStyleMedium19" showFirstColumn="0" showLastColumn="0" showRowStripes="1" showColumnStripes="0"/>
</table>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5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S45"/>
  <sheetViews>
    <sheetView tabSelected="1" topLeftCell="A5" zoomScale="85" zoomScaleNormal="85" workbookViewId="0">
      <selection activeCell="Q38" sqref="Q38"/>
    </sheetView>
  </sheetViews>
  <sheetFormatPr baseColWidth="10" defaultRowHeight="15" outlineLevelRow="1" outlineLevelCol="1" x14ac:dyDescent="0.25"/>
  <cols>
    <col min="1" max="1" width="11.42578125" style="371"/>
    <col min="2" max="2" width="0" style="371" hidden="1" customWidth="1"/>
    <col min="3" max="3" width="4.85546875" style="371" customWidth="1"/>
    <col min="4" max="4" width="11.42578125" style="371"/>
    <col min="5" max="5" width="31.28515625" style="371" customWidth="1"/>
    <col min="6" max="13" width="11.42578125" style="371" hidden="1" customWidth="1" outlineLevel="1"/>
    <col min="14" max="14" width="11.42578125" style="371" collapsed="1"/>
    <col min="15" max="17" width="11.42578125" style="371"/>
    <col min="18" max="18" width="2" style="371" customWidth="1"/>
    <col min="19" max="16384" width="11.42578125" style="371"/>
  </cols>
  <sheetData>
    <row r="1" spans="1:19" hidden="1" x14ac:dyDescent="0.25"/>
    <row r="2" spans="1:19" ht="15.75" hidden="1" customHeight="1" x14ac:dyDescent="0.25"/>
    <row r="3" spans="1:19" ht="15.75" hidden="1" customHeight="1" x14ac:dyDescent="0.25"/>
    <row r="4" spans="1:19" ht="15.75" hidden="1" customHeight="1" x14ac:dyDescent="0.25"/>
    <row r="5" spans="1:19" ht="15.75" customHeight="1" x14ac:dyDescent="0.25">
      <c r="A5" s="402"/>
    </row>
    <row r="7" spans="1:19" ht="15.75" thickBot="1" x14ac:dyDescent="0.3">
      <c r="D7" s="386"/>
      <c r="E7" s="386"/>
      <c r="F7" s="386"/>
      <c r="G7" s="386"/>
      <c r="H7" s="386"/>
      <c r="I7" s="386"/>
      <c r="J7" s="386"/>
      <c r="K7" s="386"/>
      <c r="L7" s="386"/>
      <c r="M7" s="386"/>
      <c r="N7" s="386"/>
      <c r="O7" s="386"/>
      <c r="P7" s="386"/>
      <c r="Q7" s="386"/>
    </row>
    <row r="8" spans="1:19" ht="16.5" thickTop="1" thickBot="1" x14ac:dyDescent="0.3">
      <c r="C8" s="399"/>
      <c r="D8" s="400"/>
      <c r="E8" s="401" t="s">
        <v>410</v>
      </c>
      <c r="F8" s="459">
        <v>2007</v>
      </c>
      <c r="G8" s="459">
        <v>2008</v>
      </c>
      <c r="H8" s="459">
        <v>2009</v>
      </c>
      <c r="I8" s="459">
        <v>2010</v>
      </c>
      <c r="J8" s="459">
        <v>2011</v>
      </c>
      <c r="K8" s="459">
        <v>2012</v>
      </c>
      <c r="L8" s="459">
        <v>2013</v>
      </c>
      <c r="M8" s="459">
        <v>2014</v>
      </c>
      <c r="N8" s="459">
        <v>2015</v>
      </c>
      <c r="O8" s="459">
        <v>2016</v>
      </c>
      <c r="P8" s="459">
        <v>2017</v>
      </c>
      <c r="Q8" s="457">
        <v>2018</v>
      </c>
    </row>
    <row r="9" spans="1:19" ht="15.75" thickBot="1" x14ac:dyDescent="0.3">
      <c r="C9" s="399"/>
      <c r="D9" s="396" t="s">
        <v>18</v>
      </c>
      <c r="E9" s="385" t="s">
        <v>478</v>
      </c>
      <c r="F9" s="460"/>
      <c r="G9" s="460"/>
      <c r="H9" s="460"/>
      <c r="I9" s="460"/>
      <c r="J9" s="460"/>
      <c r="K9" s="460"/>
      <c r="L9" s="460"/>
      <c r="M9" s="460"/>
      <c r="N9" s="460"/>
      <c r="O9" s="460"/>
      <c r="P9" s="460"/>
      <c r="Q9" s="458"/>
    </row>
    <row r="10" spans="1:19" ht="15.75" thickBot="1" x14ac:dyDescent="0.3">
      <c r="C10" s="399"/>
      <c r="D10" s="463" t="s">
        <v>831</v>
      </c>
      <c r="E10" s="464"/>
      <c r="F10" s="374">
        <f>VLOOKUP($E$9,'2007'!$CA$5:$CQ$146,17,0)</f>
        <v>78</v>
      </c>
      <c r="G10" s="375">
        <f>VLOOKUP($E$9,'2008'!$CA$5:$CQ$146,17,0)</f>
        <v>78</v>
      </c>
      <c r="H10" s="375">
        <f>VLOOKUP($E$9,'2009'!$CA$5:$CQ$146,17,0)</f>
        <v>78</v>
      </c>
      <c r="I10" s="375">
        <f>VLOOKUP($E$9,'2010'!$CA$5:$CQ$146,17,0)</f>
        <v>65</v>
      </c>
      <c r="J10" s="375">
        <f>VLOOKUP($E$9,'2011'!$CA$5:$CQ$146,17,0)</f>
        <v>65</v>
      </c>
      <c r="K10" s="375">
        <f>VLOOKUP($E$9,'2012'!$CA$5:$CQ$146,17,0)</f>
        <v>106</v>
      </c>
      <c r="L10" s="375">
        <f>VLOOKUP($E$9,'2013'!$CA$5:$CQ$146,17,0)</f>
        <v>104</v>
      </c>
      <c r="M10" s="375">
        <f>VLOOKUP($E$9,'2014'!$CA$5:$CQ$146,17,0)</f>
        <v>95</v>
      </c>
      <c r="N10" s="375">
        <f>VLOOKUP($E$9,'2015'!$CA$5:$CQ$146,17,0)</f>
        <v>101</v>
      </c>
      <c r="O10" s="375">
        <f>VLOOKUP($E$9,'2016'!$CA$5:$CQ$146,17,0)</f>
        <v>128</v>
      </c>
      <c r="P10" s="376">
        <f>(VLOOKUP($E$9,'2017'!$CA$5:$CQ$146,17,0))</f>
        <v>69</v>
      </c>
      <c r="Q10" s="387"/>
    </row>
    <row r="11" spans="1:19" ht="15.75" thickBot="1" x14ac:dyDescent="0.3">
      <c r="C11" s="399"/>
      <c r="D11" s="203"/>
      <c r="E11" s="217" t="s">
        <v>432</v>
      </c>
      <c r="F11" s="377">
        <f>VLOOKUP($E$9,'2007'!$CA$5:$CM$146,2,0)</f>
        <v>116224</v>
      </c>
      <c r="G11" s="377">
        <f>VLOOKUP($E$9,'2008'!$CA$5:$CM$146,2,0)</f>
        <v>114870</v>
      </c>
      <c r="H11" s="377">
        <f>VLOOKUP($E$9,'2009'!$CA$5:$CM$146,2,0)</f>
        <v>112884</v>
      </c>
      <c r="I11" s="377">
        <f>VLOOKUP($E$9,'2010'!$CA$5:$CM$146,2,0)</f>
        <v>112380</v>
      </c>
      <c r="J11" s="377">
        <f>VLOOKUP($E$9,'2011'!$CA$5:$CM$146,2,0)</f>
        <v>110534</v>
      </c>
      <c r="K11" s="377">
        <f>VLOOKUP($E$9,'2012'!$CA$5:$CM$146,2,0)</f>
        <v>197923</v>
      </c>
      <c r="L11" s="377">
        <f>VLOOKUP($E$9,'2013'!$CA$5:$CM$146,2,0)</f>
        <v>140344</v>
      </c>
      <c r="M11" s="377">
        <f>VLOOKUP($E$9,'2014'!$CA$5:$CM$146,2,0)</f>
        <v>125782</v>
      </c>
      <c r="N11" s="377">
        <f>VLOOKUP($E$9,'2015'!$CA$5:$CM$146,2,0)</f>
        <v>193247</v>
      </c>
      <c r="O11" s="377">
        <f>VLOOKUP($E$9,'2016'!$CA$5:$CM$146,2,0)</f>
        <v>239080</v>
      </c>
      <c r="P11" s="377">
        <f>VLOOKUP($E$9,'2017'!$CA$5:$CM$146,2,0)</f>
        <v>136697</v>
      </c>
      <c r="Q11" s="388">
        <f>IF(SUM(M10:P10)=4,AVERAGE(M11:P11),0)</f>
        <v>0</v>
      </c>
    </row>
    <row r="12" spans="1:19" ht="15.75" thickBot="1" x14ac:dyDescent="0.3">
      <c r="C12" s="448"/>
      <c r="D12" s="449" t="s">
        <v>811</v>
      </c>
      <c r="E12" s="450"/>
      <c r="F12" s="384">
        <f t="shared" ref="F12:M12" si="0">SUM(F13:F18)</f>
        <v>0</v>
      </c>
      <c r="G12" s="378">
        <f t="shared" si="0"/>
        <v>0</v>
      </c>
      <c r="H12" s="378">
        <f t="shared" si="0"/>
        <v>0</v>
      </c>
      <c r="I12" s="378">
        <f t="shared" si="0"/>
        <v>0</v>
      </c>
      <c r="J12" s="378">
        <f t="shared" si="0"/>
        <v>0</v>
      </c>
      <c r="K12" s="378">
        <f t="shared" si="0"/>
        <v>0</v>
      </c>
      <c r="L12" s="378">
        <f>SUM(L13:L18)</f>
        <v>124510887</v>
      </c>
      <c r="M12" s="378">
        <f t="shared" si="0"/>
        <v>130604028</v>
      </c>
      <c r="N12" s="378">
        <f>SUM(N13:N18)</f>
        <v>146795470</v>
      </c>
      <c r="O12" s="378">
        <f t="shared" ref="O12:Q12" si="1">SUM(O13:O18)</f>
        <v>147310061</v>
      </c>
      <c r="P12" s="378">
        <f t="shared" si="1"/>
        <v>151091970.40000004</v>
      </c>
      <c r="Q12" s="389">
        <f t="shared" si="1"/>
        <v>159396851.61999997</v>
      </c>
    </row>
    <row r="13" spans="1:19" ht="15.75" outlineLevel="1" thickBot="1" x14ac:dyDescent="0.3">
      <c r="C13" s="448"/>
      <c r="D13" s="446"/>
      <c r="E13" s="447" t="s">
        <v>411</v>
      </c>
      <c r="F13" s="383"/>
      <c r="G13" s="379"/>
      <c r="H13" s="379"/>
      <c r="I13" s="379"/>
      <c r="J13" s="379"/>
      <c r="K13" s="379"/>
      <c r="L13" s="377">
        <f>VLOOKUP($E$9,Statistik2013[[#All],[Bezeichnung]:[6111  Schlüsselzuweisungen vom Land]],2,0)</f>
        <v>2023267</v>
      </c>
      <c r="M13" s="377">
        <f>VLOOKUP($E$9,Statistik2014[[#All],[Bezeichnung]:[6111  Schlüsselzuweisungen vom Land]],2,0)</f>
        <v>2136523</v>
      </c>
      <c r="N13" s="377">
        <f>VLOOKUP($E$9,Statistik2015[[#All],[Bezeichnung]:[6111  Schlüsselzuweisungen vom Land]],2,0)</f>
        <v>2198612</v>
      </c>
      <c r="O13" s="377">
        <f>VLOOKUP($E$9,Statistik2016[[#All],[Bezeichnung]:[6111  Schlüsselzuweisungen vom Land]],2,0)</f>
        <v>2318652</v>
      </c>
      <c r="P13" s="452">
        <f>O13</f>
        <v>2318652</v>
      </c>
      <c r="Q13" s="403">
        <f>P13*1.035</f>
        <v>2399804.8199999998</v>
      </c>
    </row>
    <row r="14" spans="1:19" ht="15.75" outlineLevel="1" thickBot="1" x14ac:dyDescent="0.3">
      <c r="C14" s="448"/>
      <c r="D14" s="446"/>
      <c r="E14" s="447" t="s">
        <v>412</v>
      </c>
      <c r="F14" s="383"/>
      <c r="G14" s="379"/>
      <c r="H14" s="379"/>
      <c r="I14" s="379"/>
      <c r="J14" s="379"/>
      <c r="K14" s="379"/>
      <c r="L14" s="377">
        <f>VLOOKUP($E$9,Statistik2013[[#All],[Bezeichnung]:[6111  Schlüsselzuweisungen vom Land]],3,0)</f>
        <v>20479450</v>
      </c>
      <c r="M14" s="377">
        <f>VLOOKUP($E$9,Statistik2014[[#All],[Bezeichnung]:[6111  Schlüsselzuweisungen vom Land]],3,0)</f>
        <v>20828354</v>
      </c>
      <c r="N14" s="377">
        <f>VLOOKUP($E$9,Statistik2015[[#All],[Bezeichnung]:[6111  Schlüsselzuweisungen vom Land]],3,0)</f>
        <v>22215331</v>
      </c>
      <c r="O14" s="377">
        <f>VLOOKUP($E$9,Statistik2016[[#All],[Bezeichnung]:[6111  Schlüsselzuweisungen vom Land]],3,0)</f>
        <v>23385063</v>
      </c>
      <c r="P14" s="452">
        <f>O14</f>
        <v>23385063</v>
      </c>
      <c r="Q14" s="403">
        <f>P14*1.05</f>
        <v>24554316.150000002</v>
      </c>
      <c r="S14" s="99" t="s">
        <v>823</v>
      </c>
    </row>
    <row r="15" spans="1:19" ht="15.75" outlineLevel="1" thickBot="1" x14ac:dyDescent="0.3">
      <c r="C15" s="448"/>
      <c r="D15" s="446"/>
      <c r="E15" s="447" t="s">
        <v>413</v>
      </c>
      <c r="F15" s="383"/>
      <c r="G15" s="379"/>
      <c r="H15" s="379"/>
      <c r="I15" s="379"/>
      <c r="J15" s="379"/>
      <c r="K15" s="379"/>
      <c r="L15" s="377">
        <f>VLOOKUP($E$9,Statistik2013[[#All],[Bezeichnung]:[Gewerbesteuer pur]],15,0)</f>
        <v>44233022</v>
      </c>
      <c r="M15" s="377">
        <f>VLOOKUP($E$9,Statistik2014[[#All],[Bezeichnung]:[Gewerbesteuer pur]],15,0)</f>
        <v>45264941</v>
      </c>
      <c r="N15" s="377">
        <f>VLOOKUP($E$9,Statistik2015[[#All],[Bezeichnung]:[Gewerbesteuer pur]],15,0)</f>
        <v>52994128</v>
      </c>
      <c r="O15" s="377">
        <f>VLOOKUP($E$9,Statistik2016[[#All],[Bezeichnung]:[Gewerbesteuer pur]],15,0)</f>
        <v>51330769</v>
      </c>
      <c r="P15" s="452">
        <f>AVERAGE(L15:O15)</f>
        <v>48455715</v>
      </c>
      <c r="Q15" s="403">
        <f>P15*1.05</f>
        <v>50878500.75</v>
      </c>
    </row>
    <row r="16" spans="1:19" ht="30.75" outlineLevel="1" thickBot="1" x14ac:dyDescent="0.3">
      <c r="C16" s="448"/>
      <c r="D16" s="446"/>
      <c r="E16" s="447" t="s">
        <v>673</v>
      </c>
      <c r="F16" s="383"/>
      <c r="G16" s="379"/>
      <c r="H16" s="379"/>
      <c r="I16" s="379"/>
      <c r="J16" s="379"/>
      <c r="K16" s="379"/>
      <c r="L16" s="377">
        <f>VLOOKUP($E$9,Statistik2013[[#All],[Bezeichnung]:[6111  Schlüsselzuweisungen vom Land]],5,0)</f>
        <v>42461126</v>
      </c>
      <c r="M16" s="377">
        <f>VLOOKUP($E$9,Statistik2014[[#All],[Bezeichnung]:[6111  Schlüsselzuweisungen vom Land]],5,0)</f>
        <v>46309300</v>
      </c>
      <c r="N16" s="377">
        <f>VLOOKUP($E$9,Statistik2015[[#All],[Bezeichnung]:[6111  Schlüsselzuweisungen vom Land]],5,0)</f>
        <v>51939184</v>
      </c>
      <c r="O16" s="377">
        <f>VLOOKUP($E$9,Statistik2016[[#All],[Bezeichnung]:[6111  Schlüsselzuweisungen vom Land]],5,0)</f>
        <v>52593104</v>
      </c>
      <c r="P16" s="377">
        <f>VLOOKUP($E$9,'FAg-Orientierung 1718'!$B$7:$H$147,5,0)</f>
        <v>56711290.300000012</v>
      </c>
      <c r="Q16" s="388">
        <f>VLOOKUP($E$9,'FAg-Orientierung 1718'!$B$7:$H$147,2,0)</f>
        <v>57270156.299999982</v>
      </c>
    </row>
    <row r="17" spans="3:17" ht="30.75" outlineLevel="1" thickBot="1" x14ac:dyDescent="0.3">
      <c r="C17" s="448"/>
      <c r="D17" s="446"/>
      <c r="E17" s="447" t="s">
        <v>674</v>
      </c>
      <c r="F17" s="383"/>
      <c r="G17" s="379"/>
      <c r="H17" s="379"/>
      <c r="I17" s="379"/>
      <c r="J17" s="379"/>
      <c r="K17" s="379"/>
      <c r="L17" s="377">
        <f>VLOOKUP($E$9,Statistik2013[[#All],[Bezeichnung]:[6111  Schlüsselzuweisungen vom Land]],6,0)</f>
        <v>7060480</v>
      </c>
      <c r="M17" s="377">
        <f>VLOOKUP($E$9,Statistik2014[[#All],[Bezeichnung]:[6111  Schlüsselzuweisungen vom Land]],6,0)</f>
        <v>7274153</v>
      </c>
      <c r="N17" s="377">
        <f>VLOOKUP($E$9,Statistik2015[[#All],[Bezeichnung]:[6111  Schlüsselzuweisungen vom Land]],6,0)</f>
        <v>8586552</v>
      </c>
      <c r="O17" s="377">
        <f>VLOOKUP($E$9,Statistik2016[[#All],[Bezeichnung]:[6111  Schlüsselzuweisungen vom Land]],6,0)</f>
        <v>8755205</v>
      </c>
      <c r="P17" s="377">
        <f>VLOOKUP($E$9,'FAg-Orientierung 1718'!$B$7:$H$147,6,0)</f>
        <v>10988508.869999999</v>
      </c>
      <c r="Q17" s="388">
        <f>VLOOKUP($E$9,'FAg-Orientierung 1718'!$B$7:$H$147,3,0)</f>
        <v>13902586.119999997</v>
      </c>
    </row>
    <row r="18" spans="3:17" ht="32.25" customHeight="1" outlineLevel="1" thickBot="1" x14ac:dyDescent="0.3">
      <c r="C18" s="448"/>
      <c r="D18" s="446"/>
      <c r="E18" s="447" t="s">
        <v>675</v>
      </c>
      <c r="F18" s="383"/>
      <c r="G18" s="379"/>
      <c r="H18" s="379"/>
      <c r="I18" s="379"/>
      <c r="J18" s="379"/>
      <c r="K18" s="379"/>
      <c r="L18" s="377">
        <f>VLOOKUP($E$9,Statistik2013[[#All],[Bezeichnung]:[6111  Schlüsselzuweisungen vom Land]],11,0)</f>
        <v>8253542</v>
      </c>
      <c r="M18" s="377">
        <f>VLOOKUP($E$9,Statistik2014[[#All],[Bezeichnung]:[6111  Schlüsselzuweisungen vom Land]],11,0)</f>
        <v>8790757</v>
      </c>
      <c r="N18" s="377">
        <f>VLOOKUP($E$9,Statistik2015[[#All],[Bezeichnung]:[6111  Schlüsselzuweisungen vom Land]],11,0)</f>
        <v>8861663</v>
      </c>
      <c r="O18" s="377">
        <f>VLOOKUP($E$9,Statistik2016[[#All],[Bezeichnung]:[6111  Schlüsselzuweisungen vom Land]],11,0)</f>
        <v>8927268</v>
      </c>
      <c r="P18" s="377">
        <f>VLOOKUP($E$9,'FAg-Orientierung 1718'!$B$7:$H$147,7,0)</f>
        <v>9232741.2300000042</v>
      </c>
      <c r="Q18" s="388">
        <f>VLOOKUP($E$9,'FAg-Orientierung 1718'!$B$7:$H$147,4,0)</f>
        <v>10391487.480000002</v>
      </c>
    </row>
    <row r="19" spans="3:17" x14ac:dyDescent="0.25">
      <c r="C19" s="399"/>
      <c r="D19" s="461" t="s">
        <v>822</v>
      </c>
      <c r="E19" s="218" t="s">
        <v>812</v>
      </c>
      <c r="F19" s="379"/>
      <c r="G19" s="379"/>
      <c r="H19" s="379"/>
      <c r="I19" s="379"/>
      <c r="J19" s="379"/>
      <c r="K19" s="379"/>
      <c r="L19" s="379"/>
      <c r="M19" s="379"/>
      <c r="N19" s="378">
        <f>IFERROR(VLOOKUP($E$9,'§ 12 - 2017'!$C$8:$E$148,3,0),0)</f>
        <v>144808677.66999999</v>
      </c>
      <c r="O19" s="378">
        <f>IFERROR(VLOOKUP($E$9,'§ 12 - 2018'!$C$8:$E$148,3,0),0)</f>
        <v>145226574.49999997</v>
      </c>
      <c r="P19" s="378"/>
      <c r="Q19" s="389"/>
    </row>
    <row r="20" spans="3:17" ht="15.75" thickBot="1" x14ac:dyDescent="0.3">
      <c r="C20" s="399"/>
      <c r="D20" s="462"/>
      <c r="E20" s="219" t="s">
        <v>813</v>
      </c>
      <c r="F20" s="379"/>
      <c r="G20" s="379"/>
      <c r="H20" s="379"/>
      <c r="I20" s="379"/>
      <c r="J20" s="379"/>
      <c r="K20" s="379"/>
      <c r="L20" s="379"/>
      <c r="M20" s="379"/>
      <c r="N20" s="378">
        <f>VLOOKUP($E$9,'§ 23 - 2015'!$C$8:$E$148,3,0)</f>
        <v>118514199.86</v>
      </c>
      <c r="O20" s="378">
        <f>VLOOKUP($E$9,'§ 23 - 2016'!$C$8:$E$148,3,0)</f>
        <v>123997713.48</v>
      </c>
      <c r="P20" s="378">
        <f>VLOOKUP($E$9,'§ 23 - 2017'!$C$8:$E$148,3,0)</f>
        <v>139062239.97999999</v>
      </c>
      <c r="Q20" s="389">
        <f>VLOOKUP($E$9,'§ 23 - 2018'!$C$8:$E$148,3,0)</f>
        <v>141583718.97</v>
      </c>
    </row>
    <row r="21" spans="3:17" ht="15.75" hidden="1" thickBot="1" x14ac:dyDescent="0.3">
      <c r="C21" s="448"/>
      <c r="D21" s="453"/>
      <c r="E21" s="454" t="s">
        <v>814</v>
      </c>
      <c r="F21" s="383"/>
      <c r="G21" s="379"/>
      <c r="H21" s="379"/>
      <c r="I21" s="379"/>
      <c r="J21" s="379"/>
      <c r="K21" s="379"/>
      <c r="L21" s="379"/>
      <c r="M21" s="379"/>
      <c r="N21" s="377">
        <f>N12-N19</f>
        <v>1986792.3300000131</v>
      </c>
      <c r="O21" s="377">
        <f>O12-O19</f>
        <v>2083486.5000000298</v>
      </c>
      <c r="P21" s="377">
        <f>P12-P19</f>
        <v>151091970.40000004</v>
      </c>
      <c r="Q21" s="388">
        <f>Q12-Q19</f>
        <v>159396851.61999997</v>
      </c>
    </row>
    <row r="22" spans="3:17" ht="15.75" thickBot="1" x14ac:dyDescent="0.3">
      <c r="C22" s="399"/>
      <c r="D22" s="455" t="s">
        <v>443</v>
      </c>
      <c r="E22" s="456"/>
      <c r="F22" s="380">
        <f t="shared" ref="F22:M22" si="2">SUM(F23:F27)</f>
        <v>0</v>
      </c>
      <c r="G22" s="380">
        <f t="shared" si="2"/>
        <v>0</v>
      </c>
      <c r="H22" s="380">
        <f t="shared" si="2"/>
        <v>0</v>
      </c>
      <c r="I22" s="380">
        <f t="shared" si="2"/>
        <v>0</v>
      </c>
      <c r="J22" s="380">
        <f t="shared" si="2"/>
        <v>0</v>
      </c>
      <c r="K22" s="380">
        <f t="shared" si="2"/>
        <v>0</v>
      </c>
      <c r="L22" s="380">
        <f t="shared" si="2"/>
        <v>0</v>
      </c>
      <c r="M22" s="380">
        <f t="shared" si="2"/>
        <v>0</v>
      </c>
      <c r="N22" s="380">
        <f>SUM(N23:N27)</f>
        <v>90767465.309999987</v>
      </c>
      <c r="O22" s="380">
        <f t="shared" ref="O22:Q22" si="3">SUM(O23:O27)</f>
        <v>93599032.410000026</v>
      </c>
      <c r="P22" s="380">
        <f t="shared" si="3"/>
        <v>91095603.989999995</v>
      </c>
      <c r="Q22" s="390">
        <f t="shared" si="3"/>
        <v>94976198.5</v>
      </c>
    </row>
    <row r="23" spans="3:17" ht="15.75" outlineLevel="1" thickBot="1" x14ac:dyDescent="0.3">
      <c r="C23" s="399"/>
      <c r="D23" s="203"/>
      <c r="E23" s="202" t="s">
        <v>458</v>
      </c>
      <c r="F23" s="379"/>
      <c r="G23" s="379"/>
      <c r="H23" s="379"/>
      <c r="I23" s="379"/>
      <c r="J23" s="379"/>
      <c r="K23" s="379"/>
      <c r="L23" s="379"/>
      <c r="M23" s="379"/>
      <c r="N23" s="381">
        <f>IFERROR(VLOOKUP($E$9,'§ 12 - 2015'!$C$8:$L$148,10,0),0)</f>
        <v>63424849.599999994</v>
      </c>
      <c r="O23" s="381">
        <f>IFERROR(VLOOKUP($E$9,'§ 12 - 2016'!$C$8:$L$148,10,0),0)</f>
        <v>66305676.830000013</v>
      </c>
      <c r="P23" s="381">
        <f>IFERROR(VLOOKUP($E$9,'§ 12 - 2017'!$C$8:$L$148,10,0),0)</f>
        <v>63721964.780000001</v>
      </c>
      <c r="Q23" s="391">
        <f>IFERROR(VLOOKUP($E$9,'§ 12 - 2018'!$C$8:$L$148,10,0),0)</f>
        <v>69071800.110000014</v>
      </c>
    </row>
    <row r="24" spans="3:17" ht="19.5" customHeight="1" outlineLevel="1" thickBot="1" x14ac:dyDescent="0.3">
      <c r="C24" s="399"/>
      <c r="D24" s="203"/>
      <c r="E24" s="202" t="s">
        <v>461</v>
      </c>
      <c r="F24" s="379"/>
      <c r="G24" s="379"/>
      <c r="H24" s="379"/>
      <c r="I24" s="379"/>
      <c r="J24" s="379"/>
      <c r="K24" s="379"/>
      <c r="L24" s="379"/>
      <c r="M24" s="379"/>
      <c r="N24" s="381">
        <f>IFERROR(VLOOKUP($E$9,'§ 15 II - 2015'!$B$7:$G$12,6,0),0)</f>
        <v>18979472.390000001</v>
      </c>
      <c r="O24" s="381">
        <f>IFERROR(VLOOKUP($E$9,'§ 15 II - 2016'!$B$7:$G$12,6,0),0)</f>
        <v>18937469.73</v>
      </c>
      <c r="P24" s="381">
        <f>IFERROR(VLOOKUP($E$9,'§ 15 II - 2017'!$B$7:$G$12,6,0),0)</f>
        <v>18907151</v>
      </c>
      <c r="Q24" s="391">
        <f>IFERROR(VLOOKUP($E$9,'§ 15 II - 2018'!$B$7:$G$12,6,0),0)</f>
        <v>17823349.77</v>
      </c>
    </row>
    <row r="25" spans="3:17" ht="17.25" customHeight="1" outlineLevel="1" thickBot="1" x14ac:dyDescent="0.3">
      <c r="C25" s="399"/>
      <c r="D25" s="203"/>
      <c r="E25" s="202" t="s">
        <v>462</v>
      </c>
      <c r="F25" s="379"/>
      <c r="G25" s="379"/>
      <c r="H25" s="379"/>
      <c r="I25" s="379"/>
      <c r="J25" s="379"/>
      <c r="K25" s="379"/>
      <c r="L25" s="379"/>
      <c r="M25" s="379"/>
      <c r="N25" s="381">
        <f>IFERROR(VLOOKUP($E$9,'§ 15 IV - 2015'!$B$7:$L$14,11,0),0)</f>
        <v>4238565.99</v>
      </c>
      <c r="O25" s="381">
        <f>IFERROR(VLOOKUP($E$9,'§ 15 IV - 2016'!$B$7:$L$14,11,0),0)</f>
        <v>4235138.3099999996</v>
      </c>
      <c r="P25" s="381">
        <f>IFERROR(VLOOKUP($E$9,'§ 15 IV - 2017'!$B$7:$L$14,11,0),0)</f>
        <v>4226341.13</v>
      </c>
      <c r="Q25" s="391">
        <f>IFERROR(VLOOKUP($E$9,'§ 15 IV - 2018'!$B$7:$L$14,11,0),0)</f>
        <v>3845066.24</v>
      </c>
    </row>
    <row r="26" spans="3:17" ht="15.75" outlineLevel="1" thickBot="1" x14ac:dyDescent="0.3">
      <c r="C26" s="399"/>
      <c r="D26" s="203"/>
      <c r="E26" s="202" t="s">
        <v>460</v>
      </c>
      <c r="F26" s="379"/>
      <c r="G26" s="379"/>
      <c r="H26" s="379"/>
      <c r="I26" s="379"/>
      <c r="J26" s="379"/>
      <c r="K26" s="379"/>
      <c r="L26" s="379"/>
      <c r="M26" s="379"/>
      <c r="N26" s="381">
        <f>IFERROR(VLOOKUP($E$9,'§ 17 - 2015'!$B$9:$G$14,6,0),0)</f>
        <v>2006769.45</v>
      </c>
      <c r="O26" s="381">
        <f>IFERROR(VLOOKUP($E$9,'§ 17 - 2016'!$B$9:$G$14,6,0),0)</f>
        <v>2009222.01</v>
      </c>
      <c r="P26" s="381">
        <f>IFERROR(VLOOKUP($E$9,'§ 17 - 2017'!$B$9:$G$14,6,0),0)</f>
        <v>2108838.5499999998</v>
      </c>
      <c r="Q26" s="391">
        <f>IFERROR(VLOOKUP($E$9,'§ 17 - 2018'!$B$9:$G$14,6,0),0)</f>
        <v>2089359.07</v>
      </c>
    </row>
    <row r="27" spans="3:17" ht="15.75" outlineLevel="1" thickBot="1" x14ac:dyDescent="0.3">
      <c r="C27" s="399"/>
      <c r="D27" s="203"/>
      <c r="E27" s="202" t="s">
        <v>459</v>
      </c>
      <c r="F27" s="379"/>
      <c r="G27" s="379"/>
      <c r="H27" s="379"/>
      <c r="I27" s="379"/>
      <c r="J27" s="379"/>
      <c r="K27" s="379"/>
      <c r="L27" s="379"/>
      <c r="M27" s="379"/>
      <c r="N27" s="381">
        <f>IFERROR(VLOOKUP($E$9,'§ 18 - 2015'!$B$8:$I$15,8,0),0)</f>
        <v>2117807.88</v>
      </c>
      <c r="O27" s="381">
        <f>IFERROR(VLOOKUP($E$9,'§ 18 - 2016'!$B$8:$I$15,8,0),0)</f>
        <v>2111525.5299999998</v>
      </c>
      <c r="P27" s="381">
        <f>IFERROR(VLOOKUP($E$9,'§ 18 - 2017'!$B$8:$I$15,8,0),0)</f>
        <v>2131308.5299999998</v>
      </c>
      <c r="Q27" s="391">
        <f>IFERROR(VLOOKUP($E$9,'§ 18 - 2018'!$B$8:$I$15,8,0),0)</f>
        <v>2146623.31</v>
      </c>
    </row>
    <row r="28" spans="3:17" ht="15.75" thickBot="1" x14ac:dyDescent="0.3">
      <c r="C28" s="448"/>
      <c r="D28" s="449" t="s">
        <v>857</v>
      </c>
      <c r="E28" s="450"/>
      <c r="F28" s="384">
        <f t="shared" ref="F28:M28" si="4">F31+F32</f>
        <v>0</v>
      </c>
      <c r="G28" s="378">
        <f t="shared" si="4"/>
        <v>0</v>
      </c>
      <c r="H28" s="378">
        <f t="shared" si="4"/>
        <v>0</v>
      </c>
      <c r="I28" s="378">
        <f t="shared" si="4"/>
        <v>0</v>
      </c>
      <c r="J28" s="378">
        <f t="shared" si="4"/>
        <v>0</v>
      </c>
      <c r="K28" s="378">
        <f t="shared" si="4"/>
        <v>0</v>
      </c>
      <c r="L28" s="378">
        <f t="shared" si="4"/>
        <v>0</v>
      </c>
      <c r="M28" s="378">
        <f t="shared" si="4"/>
        <v>0</v>
      </c>
      <c r="N28" s="378">
        <f>N31+N32</f>
        <v>85963814.022100002</v>
      </c>
      <c r="O28" s="378">
        <f t="shared" ref="O28:Q28" si="5">O31+O32</f>
        <v>89784361.875499994</v>
      </c>
      <c r="P28" s="378">
        <f t="shared" si="5"/>
        <v>97689402.748500004</v>
      </c>
      <c r="Q28" s="389">
        <f t="shared" si="5"/>
        <v>97704632.63994801</v>
      </c>
    </row>
    <row r="29" spans="3:17" ht="15.75" outlineLevel="1" thickBot="1" x14ac:dyDescent="0.3">
      <c r="C29" s="448"/>
      <c r="D29" s="449"/>
      <c r="E29" s="450" t="s">
        <v>833</v>
      </c>
      <c r="F29" s="384"/>
      <c r="G29" s="378"/>
      <c r="H29" s="378"/>
      <c r="I29" s="378"/>
      <c r="J29" s="378"/>
      <c r="K29" s="378"/>
      <c r="L29" s="378"/>
      <c r="M29" s="378"/>
      <c r="N29" s="381">
        <f>VLOOKUP($E$9,'§ 23 - 2015'!$C$8:$H$148,6,0)</f>
        <v>179017106.43000001</v>
      </c>
      <c r="O29" s="381">
        <f>VLOOKUP($E$9,'§ 23 - 2016'!$C$8:$H$148,6,0)</f>
        <v>187145931.65000001</v>
      </c>
      <c r="P29" s="381">
        <f>VLOOKUP($E$9,'§ 23 - 2017'!$C$8:$H$148,6,0)</f>
        <v>203965167.55000001</v>
      </c>
      <c r="Q29" s="391">
        <f>VLOOKUP($E$9,'§ 23 - 2018'!$C$8:$I$148,7,0)</f>
        <v>206813758.93000001</v>
      </c>
    </row>
    <row r="30" spans="3:17" ht="15.75" outlineLevel="1" thickBot="1" x14ac:dyDescent="0.3">
      <c r="C30" s="399"/>
      <c r="D30" s="397"/>
      <c r="E30" s="202" t="s">
        <v>824</v>
      </c>
      <c r="F30" s="378"/>
      <c r="G30" s="378"/>
      <c r="H30" s="378"/>
      <c r="I30" s="378"/>
      <c r="J30" s="378"/>
      <c r="K30" s="378"/>
      <c r="L30" s="378"/>
      <c r="M30" s="378"/>
      <c r="N30" s="382">
        <v>0.47</v>
      </c>
      <c r="O30" s="382">
        <v>0.47</v>
      </c>
      <c r="P30" s="382">
        <v>0.47</v>
      </c>
      <c r="Q30" s="392">
        <v>0.46360000000000001</v>
      </c>
    </row>
    <row r="31" spans="3:17" ht="15.75" outlineLevel="1" thickBot="1" x14ac:dyDescent="0.3">
      <c r="C31" s="399"/>
      <c r="D31" s="203"/>
      <c r="E31" s="202" t="s">
        <v>11</v>
      </c>
      <c r="F31" s="379"/>
      <c r="G31" s="379"/>
      <c r="H31" s="379"/>
      <c r="I31" s="379"/>
      <c r="J31" s="379"/>
      <c r="K31" s="379"/>
      <c r="L31" s="379"/>
      <c r="M31" s="379"/>
      <c r="N31" s="381">
        <f>N29*N30</f>
        <v>84138040.022100002</v>
      </c>
      <c r="O31" s="381">
        <f t="shared" ref="O31:Q31" si="6">O29*O30</f>
        <v>87958587.875499994</v>
      </c>
      <c r="P31" s="381">
        <f t="shared" si="6"/>
        <v>95863628.748500004</v>
      </c>
      <c r="Q31" s="391">
        <f t="shared" si="6"/>
        <v>95878858.63994801</v>
      </c>
    </row>
    <row r="32" spans="3:17" ht="15.75" outlineLevel="1" thickBot="1" x14ac:dyDescent="0.3">
      <c r="C32" s="399"/>
      <c r="D32" s="203"/>
      <c r="E32" s="202" t="s">
        <v>467</v>
      </c>
      <c r="F32" s="379"/>
      <c r="G32" s="379"/>
      <c r="H32" s="379"/>
      <c r="I32" s="379"/>
      <c r="J32" s="379"/>
      <c r="K32" s="379"/>
      <c r="L32" s="379"/>
      <c r="M32" s="379"/>
      <c r="N32" s="381">
        <f>VLOOKUP($E$9,Altfehlbetrag!$B$10:$I$150,8,0)</f>
        <v>1825774.0000000009</v>
      </c>
      <c r="O32" s="381">
        <f>VLOOKUP($E$9,Altfehlbetrag!$B$10:$I$150,8,0)</f>
        <v>1825774.0000000009</v>
      </c>
      <c r="P32" s="381">
        <f>VLOOKUP($E$9,Altfehlbetrag!$B$10:$I$150,8,0)</f>
        <v>1825774.0000000009</v>
      </c>
      <c r="Q32" s="391">
        <f>VLOOKUP($E$9,Altfehlbetrag!$B$10:$I$150,8,0)</f>
        <v>1825774.0000000009</v>
      </c>
    </row>
    <row r="33" spans="3:17" ht="15.75" outlineLevel="1" thickBot="1" x14ac:dyDescent="0.3">
      <c r="C33" s="399"/>
      <c r="D33" s="203"/>
      <c r="E33" s="202" t="s">
        <v>827</v>
      </c>
      <c r="F33" s="383"/>
      <c r="G33" s="379"/>
      <c r="H33" s="379"/>
      <c r="I33" s="379"/>
      <c r="J33" s="379"/>
      <c r="K33" s="379"/>
      <c r="L33" s="379"/>
      <c r="M33" s="379"/>
      <c r="N33" s="379"/>
      <c r="O33" s="379"/>
      <c r="P33" s="379"/>
      <c r="Q33" s="391">
        <f>((VLOOKUP($E$9,'§ 23 - 2018'!$C$8:$I$148,7,0))*P30)-(VLOOKUP($E$9,'§ 23 - 2018'!$C$8:$I$148,7,0))*Q30</f>
        <v>1323608.0571519881</v>
      </c>
    </row>
    <row r="34" spans="3:17" ht="15.75" thickBot="1" x14ac:dyDescent="0.3">
      <c r="C34" s="399"/>
      <c r="D34" s="397" t="s">
        <v>815</v>
      </c>
      <c r="E34" s="212" t="s">
        <v>816</v>
      </c>
      <c r="F34" s="384">
        <f t="shared" ref="F34:Q34" si="7">F12+F22-F28</f>
        <v>0</v>
      </c>
      <c r="G34" s="378">
        <f t="shared" si="7"/>
        <v>0</v>
      </c>
      <c r="H34" s="378">
        <f t="shared" si="7"/>
        <v>0</v>
      </c>
      <c r="I34" s="378">
        <f t="shared" si="7"/>
        <v>0</v>
      </c>
      <c r="J34" s="378">
        <f t="shared" si="7"/>
        <v>0</v>
      </c>
      <c r="K34" s="378">
        <f t="shared" si="7"/>
        <v>0</v>
      </c>
      <c r="L34" s="378">
        <f t="shared" si="7"/>
        <v>124510887</v>
      </c>
      <c r="M34" s="378">
        <f t="shared" si="7"/>
        <v>130604028</v>
      </c>
      <c r="N34" s="378">
        <f t="shared" si="7"/>
        <v>151599121.2879</v>
      </c>
      <c r="O34" s="378">
        <f t="shared" si="7"/>
        <v>151124731.53450003</v>
      </c>
      <c r="P34" s="378">
        <f t="shared" si="7"/>
        <v>144498171.64150006</v>
      </c>
      <c r="Q34" s="389">
        <f t="shared" si="7"/>
        <v>156668417.48005196</v>
      </c>
    </row>
    <row r="35" spans="3:17" ht="15.75" thickBot="1" x14ac:dyDescent="0.3">
      <c r="C35" s="399"/>
      <c r="D35" s="397"/>
      <c r="E35" s="212" t="s">
        <v>825</v>
      </c>
      <c r="F35" s="377">
        <f>IFERROR(F34/F11,0)</f>
        <v>0</v>
      </c>
      <c r="G35" s="377">
        <f t="shared" ref="G35:Q35" si="8">IFERROR(G34/G11,0)</f>
        <v>0</v>
      </c>
      <c r="H35" s="377">
        <f t="shared" si="8"/>
        <v>0</v>
      </c>
      <c r="I35" s="377">
        <f t="shared" si="8"/>
        <v>0</v>
      </c>
      <c r="J35" s="377">
        <f t="shared" si="8"/>
        <v>0</v>
      </c>
      <c r="K35" s="377">
        <f t="shared" si="8"/>
        <v>0</v>
      </c>
      <c r="L35" s="377">
        <f t="shared" si="8"/>
        <v>887.18354186855152</v>
      </c>
      <c r="M35" s="377">
        <f t="shared" si="8"/>
        <v>1038.3363915345599</v>
      </c>
      <c r="N35" s="377">
        <f t="shared" si="8"/>
        <v>784.48369852002872</v>
      </c>
      <c r="O35" s="377">
        <f t="shared" si="8"/>
        <v>632.10946768654856</v>
      </c>
      <c r="P35" s="377"/>
      <c r="Q35" s="388"/>
    </row>
    <row r="36" spans="3:17" ht="15.75" thickBot="1" x14ac:dyDescent="0.3">
      <c r="C36" s="399"/>
      <c r="D36" s="203"/>
      <c r="E36" s="202" t="s">
        <v>468</v>
      </c>
      <c r="F36" s="379"/>
      <c r="G36" s="379"/>
      <c r="H36" s="379"/>
      <c r="I36" s="379"/>
      <c r="J36" s="379"/>
      <c r="K36" s="379"/>
      <c r="L36" s="379"/>
      <c r="M36" s="379"/>
      <c r="N36" s="381">
        <f>VLOOKUP($E$9,'2015'!$CA$5:$DA$147,22,0)</f>
        <v>16467139.02</v>
      </c>
      <c r="O36" s="381">
        <f>VLOOKUP($E$9,'2016'!$CA$5:$DA$147,22,0)</f>
        <v>22103965.550000012</v>
      </c>
      <c r="P36" s="381">
        <f>VLOOKUP($E$9,'2017'!$CA$5:$DA$147,22,0)</f>
        <v>17805264.749999996</v>
      </c>
      <c r="Q36" s="403">
        <f>IF(E9="Vorpommern-Greifswald",21066669,IF(P36+O36&gt;0,(Q29*Q30/2),0))</f>
        <v>21066669</v>
      </c>
    </row>
    <row r="37" spans="3:17" ht="15.75" thickBot="1" x14ac:dyDescent="0.3">
      <c r="C37" s="399"/>
      <c r="D37" s="397" t="s">
        <v>817</v>
      </c>
      <c r="E37" s="212" t="s">
        <v>818</v>
      </c>
      <c r="F37" s="384">
        <f>F34-F36</f>
        <v>0</v>
      </c>
      <c r="G37" s="378">
        <f t="shared" ref="G37:Q37" si="9">G34-G36</f>
        <v>0</v>
      </c>
      <c r="H37" s="378">
        <f t="shared" si="9"/>
        <v>0</v>
      </c>
      <c r="I37" s="378">
        <f t="shared" si="9"/>
        <v>0</v>
      </c>
      <c r="J37" s="378">
        <f t="shared" si="9"/>
        <v>0</v>
      </c>
      <c r="K37" s="378">
        <f t="shared" si="9"/>
        <v>0</v>
      </c>
      <c r="L37" s="378">
        <f t="shared" si="9"/>
        <v>124510887</v>
      </c>
      <c r="M37" s="378">
        <f t="shared" si="9"/>
        <v>130604028</v>
      </c>
      <c r="N37" s="378">
        <f t="shared" si="9"/>
        <v>135131982.26789999</v>
      </c>
      <c r="O37" s="378">
        <f t="shared" si="9"/>
        <v>129020765.98450002</v>
      </c>
      <c r="P37" s="378">
        <f t="shared" si="9"/>
        <v>126692906.89150006</v>
      </c>
      <c r="Q37" s="389">
        <f t="shared" si="9"/>
        <v>135601748.48005196</v>
      </c>
    </row>
    <row r="38" spans="3:17" ht="15.75" thickBot="1" x14ac:dyDescent="0.3">
      <c r="C38" s="399"/>
      <c r="D38" s="398"/>
      <c r="E38" s="393" t="s">
        <v>826</v>
      </c>
      <c r="F38" s="394">
        <f>IFERROR(F37/F11,0)</f>
        <v>0</v>
      </c>
      <c r="G38" s="394">
        <f t="shared" ref="G38:Q38" si="10">IFERROR(G37/G11,0)</f>
        <v>0</v>
      </c>
      <c r="H38" s="394">
        <f t="shared" si="10"/>
        <v>0</v>
      </c>
      <c r="I38" s="394">
        <f t="shared" si="10"/>
        <v>0</v>
      </c>
      <c r="J38" s="394">
        <f t="shared" si="10"/>
        <v>0</v>
      </c>
      <c r="K38" s="394">
        <f t="shared" si="10"/>
        <v>0</v>
      </c>
      <c r="L38" s="394">
        <f t="shared" si="10"/>
        <v>887.18354186855152</v>
      </c>
      <c r="M38" s="394">
        <f t="shared" si="10"/>
        <v>1038.3363915345599</v>
      </c>
      <c r="N38" s="394">
        <f t="shared" si="10"/>
        <v>699.27078954860872</v>
      </c>
      <c r="O38" s="394">
        <f t="shared" si="10"/>
        <v>539.65520321440533</v>
      </c>
      <c r="P38" s="394"/>
      <c r="Q38" s="395"/>
    </row>
    <row r="39" spans="3:17" ht="15.75" thickTop="1" x14ac:dyDescent="0.25"/>
    <row r="40" spans="3:17" x14ac:dyDescent="0.25">
      <c r="N40" s="372"/>
      <c r="O40" s="372"/>
      <c r="P40" s="372"/>
      <c r="Q40" s="372"/>
    </row>
    <row r="41" spans="3:17" x14ac:dyDescent="0.25">
      <c r="N41" s="373"/>
      <c r="O41" s="373"/>
      <c r="P41" s="373"/>
      <c r="Q41" s="373"/>
    </row>
    <row r="44" spans="3:17" x14ac:dyDescent="0.25">
      <c r="N44" s="372"/>
      <c r="O44" s="372"/>
      <c r="P44" s="372"/>
      <c r="Q44" s="372"/>
    </row>
    <row r="45" spans="3:17" x14ac:dyDescent="0.25">
      <c r="N45" s="373"/>
      <c r="O45" s="373"/>
      <c r="P45" s="373"/>
      <c r="Q45" s="373"/>
    </row>
  </sheetData>
  <mergeCells count="15">
    <mergeCell ref="D22:E22"/>
    <mergeCell ref="Q8:Q9"/>
    <mergeCell ref="L8:L9"/>
    <mergeCell ref="M8:M9"/>
    <mergeCell ref="N8:N9"/>
    <mergeCell ref="O8:O9"/>
    <mergeCell ref="P8:P9"/>
    <mergeCell ref="D19:D20"/>
    <mergeCell ref="F8:F9"/>
    <mergeCell ref="G8:G9"/>
    <mergeCell ref="H8:H9"/>
    <mergeCell ref="I8:I9"/>
    <mergeCell ref="J8:J9"/>
    <mergeCell ref="K8:K9"/>
    <mergeCell ref="D10:E10"/>
  </mergeCells>
  <pageMargins left="0.7" right="0.7" top="0.78740157499999996" bottom="0.78740157499999996" header="0.3" footer="0.3"/>
  <pageSetup paperSize="9" orientation="portrait" horizontalDpi="4294967293" verticalDpi="0"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2" id="{670C9957-5A92-4C7F-85D0-F1A30F45366B}">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F10:P10</xm:sqref>
        </x14:conditionalFormatting>
        <x14:conditionalFormatting xmlns:xm="http://schemas.microsoft.com/office/excel/2006/main">
          <x14:cfRule type="iconSet" priority="1" id="{8BC275ED-F860-450B-8078-BF4A562AD9FC}">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Q10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Altfehlbetrag!$R$9:$R$149</xm:f>
          </x14:formula1>
          <xm:sqref>E9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148"/>
  <sheetViews>
    <sheetView topLeftCell="A127" workbookViewId="0">
      <selection activeCell="A147" sqref="A147:XFD147"/>
    </sheetView>
  </sheetViews>
  <sheetFormatPr baseColWidth="10" defaultRowHeight="15" x14ac:dyDescent="0.25"/>
  <cols>
    <col min="5" max="6" width="12.7109375" bestFit="1" customWidth="1"/>
    <col min="7" max="7" width="13.28515625" bestFit="1" customWidth="1"/>
    <col min="8" max="8" width="12.7109375" bestFit="1" customWidth="1"/>
    <col min="10" max="10" width="13.140625" bestFit="1" customWidth="1"/>
    <col min="12" max="12" width="12.7109375" bestFit="1" customWidth="1"/>
  </cols>
  <sheetData>
    <row r="2" spans="1:50" x14ac:dyDescent="0.25">
      <c r="A2" t="s">
        <v>722</v>
      </c>
      <c r="B2" t="s">
        <v>17</v>
      </c>
      <c r="C2" t="s">
        <v>18</v>
      </c>
      <c r="D2" t="s">
        <v>432</v>
      </c>
      <c r="E2" t="s">
        <v>758</v>
      </c>
      <c r="F2" t="s">
        <v>786</v>
      </c>
      <c r="G2" t="s">
        <v>785</v>
      </c>
      <c r="H2" t="s">
        <v>784</v>
      </c>
      <c r="I2" t="s">
        <v>784</v>
      </c>
      <c r="J2" t="s">
        <v>757</v>
      </c>
      <c r="K2" t="s">
        <v>757</v>
      </c>
      <c r="L2" t="s">
        <v>757</v>
      </c>
      <c r="M2" t="s">
        <v>783</v>
      </c>
      <c r="Y2" t="s">
        <v>757</v>
      </c>
      <c r="Z2" t="s">
        <v>782</v>
      </c>
      <c r="AL2" t="s">
        <v>757</v>
      </c>
      <c r="AM2" t="s">
        <v>781</v>
      </c>
    </row>
    <row r="3" spans="1:50" x14ac:dyDescent="0.25">
      <c r="A3" t="s">
        <v>704</v>
      </c>
      <c r="D3" t="s">
        <v>701</v>
      </c>
      <c r="E3" t="s">
        <v>771</v>
      </c>
      <c r="F3" t="s">
        <v>771</v>
      </c>
      <c r="G3" t="s">
        <v>780</v>
      </c>
      <c r="I3" t="s">
        <v>779</v>
      </c>
      <c r="J3" t="s">
        <v>778</v>
      </c>
      <c r="K3" t="s">
        <v>778</v>
      </c>
      <c r="L3" t="s">
        <v>778</v>
      </c>
      <c r="Y3" t="s">
        <v>778</v>
      </c>
      <c r="AL3" t="s">
        <v>778</v>
      </c>
    </row>
    <row r="4" spans="1:50" x14ac:dyDescent="0.25">
      <c r="D4" s="204">
        <v>42551</v>
      </c>
      <c r="I4" t="s">
        <v>432</v>
      </c>
      <c r="J4" t="s">
        <v>776</v>
      </c>
      <c r="K4" t="s">
        <v>775</v>
      </c>
      <c r="L4" t="s">
        <v>777</v>
      </c>
      <c r="Y4" t="s">
        <v>776</v>
      </c>
      <c r="AL4" t="s">
        <v>775</v>
      </c>
    </row>
    <row r="5" spans="1:50" x14ac:dyDescent="0.25">
      <c r="J5" t="s">
        <v>774</v>
      </c>
      <c r="K5" t="s">
        <v>773</v>
      </c>
      <c r="M5" t="s">
        <v>716</v>
      </c>
      <c r="N5" t="s">
        <v>715</v>
      </c>
      <c r="O5" t="s">
        <v>714</v>
      </c>
      <c r="P5" t="s">
        <v>713</v>
      </c>
      <c r="Q5" t="s">
        <v>712</v>
      </c>
      <c r="R5" t="s">
        <v>711</v>
      </c>
      <c r="S5" t="s">
        <v>710</v>
      </c>
      <c r="T5" t="s">
        <v>709</v>
      </c>
      <c r="U5" t="s">
        <v>708</v>
      </c>
      <c r="V5" t="s">
        <v>707</v>
      </c>
      <c r="W5" t="s">
        <v>706</v>
      </c>
      <c r="X5" t="s">
        <v>705</v>
      </c>
      <c r="Y5" t="s">
        <v>774</v>
      </c>
      <c r="Z5" t="s">
        <v>716</v>
      </c>
      <c r="AA5" t="s">
        <v>715</v>
      </c>
      <c r="AB5" t="s">
        <v>714</v>
      </c>
      <c r="AC5" t="s">
        <v>713</v>
      </c>
      <c r="AD5" t="s">
        <v>712</v>
      </c>
      <c r="AE5" t="s">
        <v>711</v>
      </c>
      <c r="AF5" t="s">
        <v>710</v>
      </c>
      <c r="AG5" t="s">
        <v>709</v>
      </c>
      <c r="AH5" t="s">
        <v>708</v>
      </c>
      <c r="AI5" t="s">
        <v>707</v>
      </c>
      <c r="AJ5" t="s">
        <v>706</v>
      </c>
      <c r="AK5" t="s">
        <v>705</v>
      </c>
      <c r="AL5" t="s">
        <v>773</v>
      </c>
      <c r="AM5" t="s">
        <v>716</v>
      </c>
      <c r="AN5" t="s">
        <v>715</v>
      </c>
      <c r="AO5" t="s">
        <v>714</v>
      </c>
      <c r="AP5" t="s">
        <v>713</v>
      </c>
      <c r="AQ5" t="s">
        <v>712</v>
      </c>
      <c r="AR5" t="s">
        <v>711</v>
      </c>
      <c r="AS5" t="s">
        <v>710</v>
      </c>
      <c r="AT5" t="s">
        <v>709</v>
      </c>
      <c r="AU5" t="s">
        <v>708</v>
      </c>
      <c r="AV5" t="s">
        <v>707</v>
      </c>
      <c r="AW5" t="s">
        <v>706</v>
      </c>
      <c r="AX5" t="s">
        <v>705</v>
      </c>
    </row>
    <row r="6" spans="1:50" x14ac:dyDescent="0.25">
      <c r="E6" t="s">
        <v>693</v>
      </c>
      <c r="L6" t="s">
        <v>693</v>
      </c>
      <c r="M6" t="s">
        <v>693</v>
      </c>
      <c r="Y6" t="s">
        <v>693</v>
      </c>
      <c r="Z6" t="s">
        <v>693</v>
      </c>
      <c r="AL6" t="s">
        <v>693</v>
      </c>
      <c r="AM6" t="s">
        <v>693</v>
      </c>
    </row>
    <row r="7" spans="1:50" x14ac:dyDescent="0.25">
      <c r="A7">
        <v>1</v>
      </c>
      <c r="B7">
        <v>2</v>
      </c>
      <c r="C7">
        <v>3</v>
      </c>
      <c r="D7">
        <v>4</v>
      </c>
      <c r="E7">
        <v>5</v>
      </c>
      <c r="F7">
        <v>6</v>
      </c>
      <c r="G7">
        <v>7</v>
      </c>
      <c r="H7">
        <v>8</v>
      </c>
      <c r="I7">
        <v>9</v>
      </c>
      <c r="J7">
        <v>10</v>
      </c>
      <c r="K7">
        <v>11</v>
      </c>
      <c r="L7">
        <v>12</v>
      </c>
      <c r="M7">
        <v>13</v>
      </c>
      <c r="N7">
        <v>14</v>
      </c>
      <c r="O7">
        <v>15</v>
      </c>
      <c r="P7">
        <v>16</v>
      </c>
      <c r="Q7">
        <v>17</v>
      </c>
      <c r="R7">
        <v>18</v>
      </c>
      <c r="S7">
        <v>19</v>
      </c>
      <c r="T7">
        <v>20</v>
      </c>
      <c r="U7">
        <v>21</v>
      </c>
      <c r="V7">
        <v>22</v>
      </c>
      <c r="W7">
        <v>23</v>
      </c>
      <c r="X7">
        <v>24</v>
      </c>
      <c r="Y7">
        <v>25</v>
      </c>
      <c r="Z7">
        <v>26</v>
      </c>
      <c r="AA7">
        <v>27</v>
      </c>
      <c r="AB7">
        <v>28</v>
      </c>
      <c r="AC7">
        <v>29</v>
      </c>
      <c r="AD7">
        <v>30</v>
      </c>
      <c r="AE7">
        <v>31</v>
      </c>
      <c r="AF7">
        <v>32</v>
      </c>
      <c r="AG7">
        <v>33</v>
      </c>
      <c r="AH7">
        <v>34</v>
      </c>
      <c r="AI7">
        <v>35</v>
      </c>
      <c r="AJ7">
        <v>36</v>
      </c>
      <c r="AK7">
        <v>37</v>
      </c>
      <c r="AL7">
        <v>38</v>
      </c>
      <c r="AM7">
        <v>39</v>
      </c>
      <c r="AN7">
        <v>40</v>
      </c>
      <c r="AO7">
        <v>41</v>
      </c>
      <c r="AP7">
        <v>42</v>
      </c>
      <c r="AQ7">
        <v>43</v>
      </c>
      <c r="AR7">
        <v>44</v>
      </c>
      <c r="AS7">
        <v>45</v>
      </c>
      <c r="AT7">
        <v>46</v>
      </c>
      <c r="AU7">
        <v>47</v>
      </c>
      <c r="AV7">
        <v>48</v>
      </c>
      <c r="AW7">
        <v>49</v>
      </c>
      <c r="AX7">
        <v>50</v>
      </c>
    </row>
    <row r="8" spans="1:50" x14ac:dyDescent="0.25">
      <c r="A8">
        <v>13075001</v>
      </c>
      <c r="B8">
        <v>5552</v>
      </c>
      <c r="C8" t="s">
        <v>55</v>
      </c>
      <c r="D8">
        <v>621</v>
      </c>
      <c r="E8" s="84">
        <v>216281.68</v>
      </c>
      <c r="F8" s="84">
        <v>621197.13</v>
      </c>
      <c r="G8" s="84">
        <v>404915.45</v>
      </c>
      <c r="H8" s="84">
        <v>479476.72</v>
      </c>
      <c r="I8">
        <v>772.1</v>
      </c>
      <c r="J8" s="84">
        <v>240297.07</v>
      </c>
      <c r="K8" s="84">
        <v>22897.97</v>
      </c>
      <c r="L8" s="84">
        <v>263195.03999999998</v>
      </c>
      <c r="M8" s="84">
        <v>21932.92</v>
      </c>
      <c r="N8" s="84">
        <v>21932.92</v>
      </c>
      <c r="O8" s="84">
        <v>21932.92</v>
      </c>
      <c r="P8" s="84">
        <v>21932.92</v>
      </c>
      <c r="Q8" s="84">
        <v>21932.92</v>
      </c>
      <c r="R8" s="84">
        <v>21932.92</v>
      </c>
      <c r="S8" s="84">
        <v>21932.92</v>
      </c>
      <c r="T8" s="84">
        <v>21932.92</v>
      </c>
      <c r="U8" s="84">
        <v>21932.92</v>
      </c>
      <c r="V8" s="84">
        <v>21932.92</v>
      </c>
      <c r="W8" s="84">
        <v>21932.92</v>
      </c>
      <c r="X8" s="84">
        <v>21932.92</v>
      </c>
      <c r="Y8" s="84">
        <v>240297.07</v>
      </c>
      <c r="Z8" s="84">
        <v>20024.759999999998</v>
      </c>
      <c r="AA8" s="84">
        <v>20024.759999999998</v>
      </c>
      <c r="AB8" s="84">
        <v>20024.759999999998</v>
      </c>
      <c r="AC8" s="84">
        <v>20024.759999999998</v>
      </c>
      <c r="AD8" s="84">
        <v>20024.759999999998</v>
      </c>
      <c r="AE8" s="84">
        <v>20024.759999999998</v>
      </c>
      <c r="AF8" s="84">
        <v>20024.759999999998</v>
      </c>
      <c r="AG8" s="84">
        <v>20024.759999999998</v>
      </c>
      <c r="AH8" s="84">
        <v>20024.759999999998</v>
      </c>
      <c r="AI8" s="84">
        <v>20024.759999999998</v>
      </c>
      <c r="AJ8" s="84">
        <v>20024.759999999998</v>
      </c>
      <c r="AK8" s="84">
        <v>20024.71</v>
      </c>
      <c r="AL8" s="84">
        <v>22897.97</v>
      </c>
      <c r="AM8" s="84">
        <v>1908.16</v>
      </c>
      <c r="AN8" s="84">
        <v>1908.16</v>
      </c>
      <c r="AO8" s="84">
        <v>1908.16</v>
      </c>
      <c r="AP8" s="84">
        <v>1908.16</v>
      </c>
      <c r="AQ8" s="84">
        <v>1908.16</v>
      </c>
      <c r="AR8" s="84">
        <v>1908.16</v>
      </c>
      <c r="AS8" s="84">
        <v>1908.16</v>
      </c>
      <c r="AT8" s="84">
        <v>1908.16</v>
      </c>
      <c r="AU8" s="84">
        <v>1908.16</v>
      </c>
      <c r="AV8" s="84">
        <v>1908.16</v>
      </c>
      <c r="AW8" s="84">
        <v>1908.16</v>
      </c>
      <c r="AX8" s="84">
        <v>1908.21</v>
      </c>
    </row>
    <row r="9" spans="1:50" x14ac:dyDescent="0.25">
      <c r="A9">
        <v>13075002</v>
      </c>
      <c r="B9">
        <v>5554</v>
      </c>
      <c r="C9" t="s">
        <v>87</v>
      </c>
      <c r="D9">
        <v>393</v>
      </c>
      <c r="E9" s="84">
        <v>204110.54</v>
      </c>
      <c r="F9" s="84">
        <v>393124.76</v>
      </c>
      <c r="G9" s="84">
        <v>189014.22</v>
      </c>
      <c r="H9" s="84">
        <v>326969.78000000003</v>
      </c>
      <c r="I9">
        <v>831.98</v>
      </c>
      <c r="J9" s="84">
        <v>112170.49</v>
      </c>
      <c r="K9" s="84">
        <v>10688.75</v>
      </c>
      <c r="L9" s="84">
        <v>122859.24</v>
      </c>
      <c r="M9" s="84">
        <v>10238.27</v>
      </c>
      <c r="N9" s="84">
        <v>10238.27</v>
      </c>
      <c r="O9" s="84">
        <v>10238.27</v>
      </c>
      <c r="P9" s="84">
        <v>10238.27</v>
      </c>
      <c r="Q9" s="84">
        <v>10238.27</v>
      </c>
      <c r="R9" s="84">
        <v>10238.27</v>
      </c>
      <c r="S9" s="84">
        <v>10238.27</v>
      </c>
      <c r="T9" s="84">
        <v>10238.27</v>
      </c>
      <c r="U9" s="84">
        <v>10238.27</v>
      </c>
      <c r="V9" s="84">
        <v>10238.27</v>
      </c>
      <c r="W9" s="84">
        <v>10238.27</v>
      </c>
      <c r="X9" s="84">
        <v>10238.27</v>
      </c>
      <c r="Y9" s="84">
        <v>112170.49</v>
      </c>
      <c r="Z9" s="84">
        <v>9347.5499999999993</v>
      </c>
      <c r="AA9" s="84">
        <v>9347.5499999999993</v>
      </c>
      <c r="AB9" s="84">
        <v>9347.5499999999993</v>
      </c>
      <c r="AC9" s="84">
        <v>9347.5499999999993</v>
      </c>
      <c r="AD9" s="84">
        <v>9347.5499999999993</v>
      </c>
      <c r="AE9" s="84">
        <v>9347.5499999999993</v>
      </c>
      <c r="AF9" s="84">
        <v>9347.5499999999993</v>
      </c>
      <c r="AG9" s="84">
        <v>9347.5499999999993</v>
      </c>
      <c r="AH9" s="84">
        <v>9347.5499999999993</v>
      </c>
      <c r="AI9" s="84">
        <v>9347.5499999999993</v>
      </c>
      <c r="AJ9" s="84">
        <v>9347.5499999999993</v>
      </c>
      <c r="AK9" s="84">
        <v>9347.44</v>
      </c>
      <c r="AL9" s="84">
        <v>10688.75</v>
      </c>
      <c r="AM9">
        <v>890.72</v>
      </c>
      <c r="AN9">
        <v>890.72</v>
      </c>
      <c r="AO9">
        <v>890.72</v>
      </c>
      <c r="AP9">
        <v>890.72</v>
      </c>
      <c r="AQ9">
        <v>890.72</v>
      </c>
      <c r="AR9">
        <v>890.72</v>
      </c>
      <c r="AS9">
        <v>890.72</v>
      </c>
      <c r="AT9">
        <v>890.72</v>
      </c>
      <c r="AU9">
        <v>890.72</v>
      </c>
      <c r="AV9">
        <v>890.72</v>
      </c>
      <c r="AW9">
        <v>890.72</v>
      </c>
      <c r="AX9">
        <v>890.83</v>
      </c>
    </row>
    <row r="10" spans="1:50" x14ac:dyDescent="0.25">
      <c r="A10">
        <v>13075003</v>
      </c>
      <c r="B10">
        <v>5552</v>
      </c>
      <c r="C10" t="s">
        <v>57</v>
      </c>
      <c r="D10">
        <v>477</v>
      </c>
      <c r="E10" s="84">
        <v>162149.92000000001</v>
      </c>
      <c r="F10" s="84">
        <v>477151.42</v>
      </c>
      <c r="G10" s="84">
        <v>315001.5</v>
      </c>
      <c r="H10" s="84">
        <v>366900.89</v>
      </c>
      <c r="I10">
        <v>769.18</v>
      </c>
      <c r="J10" s="84">
        <v>186937.64</v>
      </c>
      <c r="K10" s="84">
        <v>17813.330000000002</v>
      </c>
      <c r="L10" s="84">
        <v>204750.97</v>
      </c>
      <c r="M10" s="84">
        <v>17062.580000000002</v>
      </c>
      <c r="N10" s="84">
        <v>17062.580000000002</v>
      </c>
      <c r="O10" s="84">
        <v>17062.580000000002</v>
      </c>
      <c r="P10" s="84">
        <v>17062.580000000002</v>
      </c>
      <c r="Q10" s="84">
        <v>17062.580000000002</v>
      </c>
      <c r="R10" s="84">
        <v>17062.580000000002</v>
      </c>
      <c r="S10" s="84">
        <v>17062.580000000002</v>
      </c>
      <c r="T10" s="84">
        <v>17062.580000000002</v>
      </c>
      <c r="U10" s="84">
        <v>17062.580000000002</v>
      </c>
      <c r="V10" s="84">
        <v>17062.580000000002</v>
      </c>
      <c r="W10" s="84">
        <v>17062.580000000002</v>
      </c>
      <c r="X10" s="84">
        <v>17062.59</v>
      </c>
      <c r="Y10" s="84">
        <v>186937.64</v>
      </c>
      <c r="Z10" s="84">
        <v>15578.14</v>
      </c>
      <c r="AA10" s="84">
        <v>15578.14</v>
      </c>
      <c r="AB10" s="84">
        <v>15578.14</v>
      </c>
      <c r="AC10" s="84">
        <v>15578.14</v>
      </c>
      <c r="AD10" s="84">
        <v>15578.14</v>
      </c>
      <c r="AE10" s="84">
        <v>15578.14</v>
      </c>
      <c r="AF10" s="84">
        <v>15578.14</v>
      </c>
      <c r="AG10" s="84">
        <v>15578.14</v>
      </c>
      <c r="AH10" s="84">
        <v>15578.14</v>
      </c>
      <c r="AI10" s="84">
        <v>15578.14</v>
      </c>
      <c r="AJ10" s="84">
        <v>15578.14</v>
      </c>
      <c r="AK10" s="84">
        <v>15578.1</v>
      </c>
      <c r="AL10" s="84">
        <v>17813.330000000002</v>
      </c>
      <c r="AM10" s="84">
        <v>1484.44</v>
      </c>
      <c r="AN10" s="84">
        <v>1484.44</v>
      </c>
      <c r="AO10" s="84">
        <v>1484.44</v>
      </c>
      <c r="AP10" s="84">
        <v>1484.44</v>
      </c>
      <c r="AQ10" s="84">
        <v>1484.44</v>
      </c>
      <c r="AR10" s="84">
        <v>1484.44</v>
      </c>
      <c r="AS10" s="84">
        <v>1484.44</v>
      </c>
      <c r="AT10" s="84">
        <v>1484.44</v>
      </c>
      <c r="AU10" s="84">
        <v>1484.44</v>
      </c>
      <c r="AV10" s="84">
        <v>1484.44</v>
      </c>
      <c r="AW10" s="84">
        <v>1484.44</v>
      </c>
      <c r="AX10" s="84">
        <v>1484.49</v>
      </c>
    </row>
    <row r="11" spans="1:50" x14ac:dyDescent="0.25">
      <c r="A11">
        <v>13075004</v>
      </c>
      <c r="B11">
        <v>5559</v>
      </c>
      <c r="C11" t="s">
        <v>129</v>
      </c>
      <c r="D11">
        <v>405</v>
      </c>
      <c r="E11" s="84">
        <v>153536.59</v>
      </c>
      <c r="F11" s="84">
        <v>405128.56</v>
      </c>
      <c r="G11" s="84">
        <v>251591.97</v>
      </c>
      <c r="H11" s="84">
        <v>317071.37</v>
      </c>
      <c r="I11">
        <v>782.89</v>
      </c>
      <c r="J11" s="84">
        <v>149307.25</v>
      </c>
      <c r="K11" s="84">
        <v>14227.53</v>
      </c>
      <c r="L11" s="84">
        <v>163534.78</v>
      </c>
      <c r="M11" s="84">
        <v>13627.89</v>
      </c>
      <c r="N11" s="84">
        <v>13627.89</v>
      </c>
      <c r="O11" s="84">
        <v>13627.89</v>
      </c>
      <c r="P11" s="84">
        <v>13627.89</v>
      </c>
      <c r="Q11" s="84">
        <v>13627.89</v>
      </c>
      <c r="R11" s="84">
        <v>13627.89</v>
      </c>
      <c r="S11" s="84">
        <v>13627.89</v>
      </c>
      <c r="T11" s="84">
        <v>13627.89</v>
      </c>
      <c r="U11" s="84">
        <v>13627.89</v>
      </c>
      <c r="V11" s="84">
        <v>13627.89</v>
      </c>
      <c r="W11" s="84">
        <v>13627.89</v>
      </c>
      <c r="X11" s="84">
        <v>13627.99</v>
      </c>
      <c r="Y11" s="84">
        <v>149307.25</v>
      </c>
      <c r="Z11" s="84">
        <v>12442.27</v>
      </c>
      <c r="AA11" s="84">
        <v>12442.27</v>
      </c>
      <c r="AB11" s="84">
        <v>12442.27</v>
      </c>
      <c r="AC11" s="84">
        <v>12442.27</v>
      </c>
      <c r="AD11" s="84">
        <v>12442.27</v>
      </c>
      <c r="AE11" s="84">
        <v>12442.27</v>
      </c>
      <c r="AF11" s="84">
        <v>12442.27</v>
      </c>
      <c r="AG11" s="84">
        <v>12442.27</v>
      </c>
      <c r="AH11" s="84">
        <v>12442.27</v>
      </c>
      <c r="AI11" s="84">
        <v>12442.27</v>
      </c>
      <c r="AJ11" s="84">
        <v>12442.27</v>
      </c>
      <c r="AK11" s="84">
        <v>12442.28</v>
      </c>
      <c r="AL11" s="84">
        <v>14227.53</v>
      </c>
      <c r="AM11" s="84">
        <v>1185.6199999999999</v>
      </c>
      <c r="AN11" s="84">
        <v>1185.6199999999999</v>
      </c>
      <c r="AO11" s="84">
        <v>1185.6199999999999</v>
      </c>
      <c r="AP11" s="84">
        <v>1185.6199999999999</v>
      </c>
      <c r="AQ11" s="84">
        <v>1185.6199999999999</v>
      </c>
      <c r="AR11" s="84">
        <v>1185.6199999999999</v>
      </c>
      <c r="AS11" s="84">
        <v>1185.6199999999999</v>
      </c>
      <c r="AT11" s="84">
        <v>1185.6199999999999</v>
      </c>
      <c r="AU11" s="84">
        <v>1185.6199999999999</v>
      </c>
      <c r="AV11" s="84">
        <v>1185.6199999999999</v>
      </c>
      <c r="AW11" s="84">
        <v>1185.6199999999999</v>
      </c>
      <c r="AX11" s="84">
        <v>1185.71</v>
      </c>
    </row>
    <row r="12" spans="1:50" x14ac:dyDescent="0.25">
      <c r="A12">
        <v>13075005</v>
      </c>
      <c r="B12">
        <v>511</v>
      </c>
      <c r="C12" t="s">
        <v>42</v>
      </c>
      <c r="D12" s="85">
        <v>12682</v>
      </c>
      <c r="E12" s="84">
        <v>6554085.5700000003</v>
      </c>
      <c r="F12" s="84">
        <v>12686025.810000001</v>
      </c>
      <c r="G12" s="84">
        <v>6131940.2400000002</v>
      </c>
      <c r="H12" s="84">
        <v>10539846.73</v>
      </c>
      <c r="I12">
        <v>831.09</v>
      </c>
      <c r="J12" s="84">
        <v>3638999.94</v>
      </c>
      <c r="K12" s="84">
        <v>346761.22</v>
      </c>
      <c r="L12" s="84">
        <v>3985761.16</v>
      </c>
      <c r="M12" s="84">
        <v>332146.76</v>
      </c>
      <c r="N12" s="84">
        <v>332146.76</v>
      </c>
      <c r="O12" s="84">
        <v>332146.76</v>
      </c>
      <c r="P12" s="84">
        <v>332146.76</v>
      </c>
      <c r="Q12" s="84">
        <v>332146.76</v>
      </c>
      <c r="R12" s="84">
        <v>332146.76</v>
      </c>
      <c r="S12" s="84">
        <v>332146.76</v>
      </c>
      <c r="T12" s="84">
        <v>332146.76</v>
      </c>
      <c r="U12" s="84">
        <v>332146.76</v>
      </c>
      <c r="V12" s="84">
        <v>332146.76</v>
      </c>
      <c r="W12" s="84">
        <v>332146.76</v>
      </c>
      <c r="X12" s="84">
        <v>332146.8</v>
      </c>
      <c r="Y12" s="84">
        <v>3638999.94</v>
      </c>
      <c r="Z12" s="84">
        <v>303250</v>
      </c>
      <c r="AA12" s="84">
        <v>303250</v>
      </c>
      <c r="AB12" s="84">
        <v>303250</v>
      </c>
      <c r="AC12" s="84">
        <v>303250</v>
      </c>
      <c r="AD12" s="84">
        <v>303250</v>
      </c>
      <c r="AE12" s="84">
        <v>303250</v>
      </c>
      <c r="AF12" s="84">
        <v>303250</v>
      </c>
      <c r="AG12" s="84">
        <v>303250</v>
      </c>
      <c r="AH12" s="84">
        <v>303250</v>
      </c>
      <c r="AI12" s="84">
        <v>303250</v>
      </c>
      <c r="AJ12" s="84">
        <v>303250</v>
      </c>
      <c r="AK12" s="84">
        <v>303249.94</v>
      </c>
      <c r="AL12" s="84">
        <v>346761.22</v>
      </c>
      <c r="AM12" s="84">
        <v>28896.76</v>
      </c>
      <c r="AN12" s="84">
        <v>28896.76</v>
      </c>
      <c r="AO12" s="84">
        <v>28896.76</v>
      </c>
      <c r="AP12" s="84">
        <v>28896.76</v>
      </c>
      <c r="AQ12" s="84">
        <v>28896.76</v>
      </c>
      <c r="AR12" s="84">
        <v>28896.76</v>
      </c>
      <c r="AS12" s="84">
        <v>28896.76</v>
      </c>
      <c r="AT12" s="84">
        <v>28896.76</v>
      </c>
      <c r="AU12" s="84">
        <v>28896.76</v>
      </c>
      <c r="AV12" s="84">
        <v>28896.76</v>
      </c>
      <c r="AW12" s="84">
        <v>28896.76</v>
      </c>
      <c r="AX12" s="84">
        <v>28896.86</v>
      </c>
    </row>
    <row r="13" spans="1:50" x14ac:dyDescent="0.25">
      <c r="A13">
        <v>13075006</v>
      </c>
      <c r="B13">
        <v>5563</v>
      </c>
      <c r="C13" t="s">
        <v>169</v>
      </c>
      <c r="D13">
        <v>548</v>
      </c>
      <c r="E13" s="84">
        <v>1036460.14</v>
      </c>
      <c r="F13" s="84">
        <v>548173.96</v>
      </c>
      <c r="G13" t="s">
        <v>69</v>
      </c>
      <c r="H13" s="84">
        <v>1036460.14</v>
      </c>
      <c r="I13" s="84">
        <v>1891.35</v>
      </c>
      <c r="J13" t="s">
        <v>69</v>
      </c>
      <c r="K13" t="s">
        <v>69</v>
      </c>
      <c r="L13">
        <v>0</v>
      </c>
      <c r="M13" t="s">
        <v>69</v>
      </c>
      <c r="N13" t="s">
        <v>69</v>
      </c>
      <c r="O13" t="s">
        <v>69</v>
      </c>
      <c r="P13" t="s">
        <v>69</v>
      </c>
      <c r="Q13" t="s">
        <v>69</v>
      </c>
      <c r="R13" t="s">
        <v>69</v>
      </c>
      <c r="S13" t="s">
        <v>69</v>
      </c>
      <c r="T13" t="s">
        <v>69</v>
      </c>
      <c r="U13" t="s">
        <v>69</v>
      </c>
      <c r="V13" t="s">
        <v>69</v>
      </c>
      <c r="W13" t="s">
        <v>69</v>
      </c>
      <c r="X13" t="s">
        <v>69</v>
      </c>
      <c r="Y13" t="s">
        <v>69</v>
      </c>
      <c r="Z13" t="s">
        <v>69</v>
      </c>
      <c r="AA13" t="s">
        <v>69</v>
      </c>
      <c r="AB13" t="s">
        <v>69</v>
      </c>
      <c r="AC13" t="s">
        <v>69</v>
      </c>
      <c r="AD13" t="s">
        <v>69</v>
      </c>
      <c r="AE13" t="s">
        <v>69</v>
      </c>
      <c r="AF13" t="s">
        <v>69</v>
      </c>
      <c r="AG13" t="s">
        <v>69</v>
      </c>
      <c r="AH13" t="s">
        <v>69</v>
      </c>
      <c r="AI13" t="s">
        <v>69</v>
      </c>
      <c r="AJ13" t="s">
        <v>69</v>
      </c>
      <c r="AK13" t="s">
        <v>69</v>
      </c>
      <c r="AL13" t="s">
        <v>69</v>
      </c>
      <c r="AM13" t="s">
        <v>69</v>
      </c>
      <c r="AN13" t="s">
        <v>69</v>
      </c>
      <c r="AO13" t="s">
        <v>69</v>
      </c>
      <c r="AP13" t="s">
        <v>69</v>
      </c>
      <c r="AQ13" t="s">
        <v>69</v>
      </c>
      <c r="AR13" t="s">
        <v>69</v>
      </c>
      <c r="AS13" t="s">
        <v>69</v>
      </c>
      <c r="AT13" t="s">
        <v>69</v>
      </c>
      <c r="AU13" t="s">
        <v>69</v>
      </c>
      <c r="AV13" t="s">
        <v>69</v>
      </c>
      <c r="AW13" t="s">
        <v>69</v>
      </c>
      <c r="AX13" t="s">
        <v>69</v>
      </c>
    </row>
    <row r="14" spans="1:50" x14ac:dyDescent="0.25">
      <c r="A14">
        <v>13075007</v>
      </c>
      <c r="B14">
        <v>5553</v>
      </c>
      <c r="C14" t="s">
        <v>68</v>
      </c>
      <c r="D14">
        <v>323</v>
      </c>
      <c r="E14" s="84">
        <v>500782.29</v>
      </c>
      <c r="F14" s="84">
        <v>323102.53000000003</v>
      </c>
      <c r="G14" t="s">
        <v>69</v>
      </c>
      <c r="H14" s="84">
        <v>500782.29</v>
      </c>
      <c r="I14" s="84">
        <v>1550.41</v>
      </c>
      <c r="J14" t="s">
        <v>69</v>
      </c>
      <c r="K14" t="s">
        <v>69</v>
      </c>
      <c r="L14">
        <v>0</v>
      </c>
      <c r="M14" t="s">
        <v>69</v>
      </c>
      <c r="N14" t="s">
        <v>69</v>
      </c>
      <c r="O14" t="s">
        <v>69</v>
      </c>
      <c r="P14" t="s">
        <v>69</v>
      </c>
      <c r="Q14" t="s">
        <v>69</v>
      </c>
      <c r="R14" t="s">
        <v>69</v>
      </c>
      <c r="S14" t="s">
        <v>69</v>
      </c>
      <c r="T14" t="s">
        <v>69</v>
      </c>
      <c r="U14" t="s">
        <v>69</v>
      </c>
      <c r="V14" t="s">
        <v>69</v>
      </c>
      <c r="W14" t="s">
        <v>69</v>
      </c>
      <c r="X14" t="s">
        <v>69</v>
      </c>
      <c r="Y14" t="s">
        <v>69</v>
      </c>
      <c r="Z14" t="s">
        <v>69</v>
      </c>
      <c r="AA14" t="s">
        <v>69</v>
      </c>
      <c r="AB14" t="s">
        <v>69</v>
      </c>
      <c r="AC14" t="s">
        <v>69</v>
      </c>
      <c r="AD14" t="s">
        <v>69</v>
      </c>
      <c r="AE14" t="s">
        <v>69</v>
      </c>
      <c r="AF14" t="s">
        <v>69</v>
      </c>
      <c r="AG14" t="s">
        <v>69</v>
      </c>
      <c r="AH14" t="s">
        <v>69</v>
      </c>
      <c r="AI14" t="s">
        <v>69</v>
      </c>
      <c r="AJ14" t="s">
        <v>69</v>
      </c>
      <c r="AK14" t="s">
        <v>69</v>
      </c>
      <c r="AL14" t="s">
        <v>69</v>
      </c>
      <c r="AM14" t="s">
        <v>69</v>
      </c>
      <c r="AN14" t="s">
        <v>69</v>
      </c>
      <c r="AO14" t="s">
        <v>69</v>
      </c>
      <c r="AP14" t="s">
        <v>69</v>
      </c>
      <c r="AQ14" t="s">
        <v>69</v>
      </c>
      <c r="AR14" t="s">
        <v>69</v>
      </c>
      <c r="AS14" t="s">
        <v>69</v>
      </c>
      <c r="AT14" t="s">
        <v>69</v>
      </c>
      <c r="AU14" t="s">
        <v>69</v>
      </c>
      <c r="AV14" t="s">
        <v>69</v>
      </c>
      <c r="AW14" t="s">
        <v>69</v>
      </c>
      <c r="AX14" t="s">
        <v>69</v>
      </c>
    </row>
    <row r="15" spans="1:50" x14ac:dyDescent="0.25">
      <c r="A15">
        <v>13075008</v>
      </c>
      <c r="B15">
        <v>5555</v>
      </c>
      <c r="C15" t="s">
        <v>94</v>
      </c>
      <c r="D15">
        <v>759</v>
      </c>
      <c r="E15" s="84">
        <v>383497.06</v>
      </c>
      <c r="F15" s="84">
        <v>759240.94</v>
      </c>
      <c r="G15" s="84">
        <v>375743.88</v>
      </c>
      <c r="H15" s="84">
        <v>627730.57999999996</v>
      </c>
      <c r="I15">
        <v>827.05</v>
      </c>
      <c r="J15" s="84">
        <v>222985.2</v>
      </c>
      <c r="K15" s="84">
        <v>21248.32</v>
      </c>
      <c r="L15" s="84">
        <v>244233.52</v>
      </c>
      <c r="M15" s="84">
        <v>20352.79</v>
      </c>
      <c r="N15" s="84">
        <v>20352.79</v>
      </c>
      <c r="O15" s="84">
        <v>20352.79</v>
      </c>
      <c r="P15" s="84">
        <v>20352.79</v>
      </c>
      <c r="Q15" s="84">
        <v>20352.79</v>
      </c>
      <c r="R15" s="84">
        <v>20352.79</v>
      </c>
      <c r="S15" s="84">
        <v>20352.79</v>
      </c>
      <c r="T15" s="84">
        <v>20352.79</v>
      </c>
      <c r="U15" s="84">
        <v>20352.79</v>
      </c>
      <c r="V15" s="84">
        <v>20352.79</v>
      </c>
      <c r="W15" s="84">
        <v>20352.79</v>
      </c>
      <c r="X15" s="84">
        <v>20352.830000000002</v>
      </c>
      <c r="Y15" s="84">
        <v>222985.2</v>
      </c>
      <c r="Z15" s="84">
        <v>18582.099999999999</v>
      </c>
      <c r="AA15" s="84">
        <v>18582.099999999999</v>
      </c>
      <c r="AB15" s="84">
        <v>18582.099999999999</v>
      </c>
      <c r="AC15" s="84">
        <v>18582.099999999999</v>
      </c>
      <c r="AD15" s="84">
        <v>18582.099999999999</v>
      </c>
      <c r="AE15" s="84">
        <v>18582.099999999999</v>
      </c>
      <c r="AF15" s="84">
        <v>18582.099999999999</v>
      </c>
      <c r="AG15" s="84">
        <v>18582.099999999999</v>
      </c>
      <c r="AH15" s="84">
        <v>18582.099999999999</v>
      </c>
      <c r="AI15" s="84">
        <v>18582.099999999999</v>
      </c>
      <c r="AJ15" s="84">
        <v>18582.099999999999</v>
      </c>
      <c r="AK15" s="84">
        <v>18582.099999999999</v>
      </c>
      <c r="AL15" s="84">
        <v>21248.32</v>
      </c>
      <c r="AM15" s="84">
        <v>1770.69</v>
      </c>
      <c r="AN15" s="84">
        <v>1770.69</v>
      </c>
      <c r="AO15" s="84">
        <v>1770.69</v>
      </c>
      <c r="AP15" s="84">
        <v>1770.69</v>
      </c>
      <c r="AQ15" s="84">
        <v>1770.69</v>
      </c>
      <c r="AR15" s="84">
        <v>1770.69</v>
      </c>
      <c r="AS15" s="84">
        <v>1770.69</v>
      </c>
      <c r="AT15" s="84">
        <v>1770.69</v>
      </c>
      <c r="AU15" s="84">
        <v>1770.69</v>
      </c>
      <c r="AV15" s="84">
        <v>1770.69</v>
      </c>
      <c r="AW15" s="84">
        <v>1770.69</v>
      </c>
      <c r="AX15" s="84">
        <v>1770.73</v>
      </c>
    </row>
    <row r="16" spans="1:50" x14ac:dyDescent="0.25">
      <c r="A16">
        <v>13075009</v>
      </c>
      <c r="B16">
        <v>5554</v>
      </c>
      <c r="C16" t="s">
        <v>88</v>
      </c>
      <c r="D16">
        <v>846</v>
      </c>
      <c r="E16" s="84">
        <v>489816.77</v>
      </c>
      <c r="F16" s="84">
        <v>846268.56</v>
      </c>
      <c r="G16" s="84">
        <v>356451.79</v>
      </c>
      <c r="H16" s="84">
        <v>721510.43</v>
      </c>
      <c r="I16">
        <v>852.85</v>
      </c>
      <c r="J16" s="84">
        <v>211536.31</v>
      </c>
      <c r="K16" s="84">
        <v>20157.349999999999</v>
      </c>
      <c r="L16" s="84">
        <v>231693.66</v>
      </c>
      <c r="M16" s="84">
        <v>19307.8</v>
      </c>
      <c r="N16" s="84">
        <v>19307.8</v>
      </c>
      <c r="O16" s="84">
        <v>19307.8</v>
      </c>
      <c r="P16" s="84">
        <v>19307.8</v>
      </c>
      <c r="Q16" s="84">
        <v>19307.8</v>
      </c>
      <c r="R16" s="84">
        <v>19307.8</v>
      </c>
      <c r="S16" s="84">
        <v>19307.8</v>
      </c>
      <c r="T16" s="84">
        <v>19307.8</v>
      </c>
      <c r="U16" s="84">
        <v>19307.8</v>
      </c>
      <c r="V16" s="84">
        <v>19307.8</v>
      </c>
      <c r="W16" s="84">
        <v>19307.8</v>
      </c>
      <c r="X16" s="84">
        <v>19307.86</v>
      </c>
      <c r="Y16" s="84">
        <v>211536.31</v>
      </c>
      <c r="Z16" s="84">
        <v>17628.03</v>
      </c>
      <c r="AA16" s="84">
        <v>17628.03</v>
      </c>
      <c r="AB16" s="84">
        <v>17628.03</v>
      </c>
      <c r="AC16" s="84">
        <v>17628.03</v>
      </c>
      <c r="AD16" s="84">
        <v>17628.03</v>
      </c>
      <c r="AE16" s="84">
        <v>17628.03</v>
      </c>
      <c r="AF16" s="84">
        <v>17628.03</v>
      </c>
      <c r="AG16" s="84">
        <v>17628.03</v>
      </c>
      <c r="AH16" s="84">
        <v>17628.03</v>
      </c>
      <c r="AI16" s="84">
        <v>17628.03</v>
      </c>
      <c r="AJ16" s="84">
        <v>17628.03</v>
      </c>
      <c r="AK16" s="84">
        <v>17627.98</v>
      </c>
      <c r="AL16" s="84">
        <v>20157.349999999999</v>
      </c>
      <c r="AM16" s="84">
        <v>1679.77</v>
      </c>
      <c r="AN16" s="84">
        <v>1679.77</v>
      </c>
      <c r="AO16" s="84">
        <v>1679.77</v>
      </c>
      <c r="AP16" s="84">
        <v>1679.77</v>
      </c>
      <c r="AQ16" s="84">
        <v>1679.77</v>
      </c>
      <c r="AR16" s="84">
        <v>1679.77</v>
      </c>
      <c r="AS16" s="84">
        <v>1679.77</v>
      </c>
      <c r="AT16" s="84">
        <v>1679.77</v>
      </c>
      <c r="AU16" s="84">
        <v>1679.77</v>
      </c>
      <c r="AV16" s="84">
        <v>1679.77</v>
      </c>
      <c r="AW16" s="84">
        <v>1679.77</v>
      </c>
      <c r="AX16" s="84">
        <v>1679.88</v>
      </c>
    </row>
    <row r="17" spans="1:50" x14ac:dyDescent="0.25">
      <c r="A17">
        <v>13075010</v>
      </c>
      <c r="B17">
        <v>5562</v>
      </c>
      <c r="C17" t="s">
        <v>154</v>
      </c>
      <c r="D17">
        <v>981</v>
      </c>
      <c r="E17" s="84">
        <v>557670.34</v>
      </c>
      <c r="F17" s="84">
        <v>981311.41</v>
      </c>
      <c r="G17" s="84">
        <v>423641.07</v>
      </c>
      <c r="H17" s="84">
        <v>833037.04</v>
      </c>
      <c r="I17">
        <v>849.17</v>
      </c>
      <c r="J17" s="84">
        <v>251409.8</v>
      </c>
      <c r="K17" s="84">
        <v>23956.9</v>
      </c>
      <c r="L17" s="84">
        <v>275366.7</v>
      </c>
      <c r="M17" s="84">
        <v>22947.22</v>
      </c>
      <c r="N17" s="84">
        <v>22947.22</v>
      </c>
      <c r="O17" s="84">
        <v>22947.22</v>
      </c>
      <c r="P17" s="84">
        <v>22947.22</v>
      </c>
      <c r="Q17" s="84">
        <v>22947.22</v>
      </c>
      <c r="R17" s="84">
        <v>22947.22</v>
      </c>
      <c r="S17" s="84">
        <v>22947.22</v>
      </c>
      <c r="T17" s="84">
        <v>22947.22</v>
      </c>
      <c r="U17" s="84">
        <v>22947.22</v>
      </c>
      <c r="V17" s="84">
        <v>22947.22</v>
      </c>
      <c r="W17" s="84">
        <v>22947.22</v>
      </c>
      <c r="X17" s="84">
        <v>22947.279999999999</v>
      </c>
      <c r="Y17" s="84">
        <v>251409.8</v>
      </c>
      <c r="Z17" s="84">
        <v>20950.82</v>
      </c>
      <c r="AA17" s="84">
        <v>20950.82</v>
      </c>
      <c r="AB17" s="84">
        <v>20950.82</v>
      </c>
      <c r="AC17" s="84">
        <v>20950.82</v>
      </c>
      <c r="AD17" s="84">
        <v>20950.82</v>
      </c>
      <c r="AE17" s="84">
        <v>20950.82</v>
      </c>
      <c r="AF17" s="84">
        <v>20950.82</v>
      </c>
      <c r="AG17" s="84">
        <v>20950.82</v>
      </c>
      <c r="AH17" s="84">
        <v>20950.82</v>
      </c>
      <c r="AI17" s="84">
        <v>20950.82</v>
      </c>
      <c r="AJ17" s="84">
        <v>20950.82</v>
      </c>
      <c r="AK17" s="84">
        <v>20950.78</v>
      </c>
      <c r="AL17" s="84">
        <v>23956.9</v>
      </c>
      <c r="AM17" s="84">
        <v>1996.4</v>
      </c>
      <c r="AN17" s="84">
        <v>1996.4</v>
      </c>
      <c r="AO17" s="84">
        <v>1996.4</v>
      </c>
      <c r="AP17" s="84">
        <v>1996.4</v>
      </c>
      <c r="AQ17" s="84">
        <v>1996.4</v>
      </c>
      <c r="AR17" s="84">
        <v>1996.4</v>
      </c>
      <c r="AS17" s="84">
        <v>1996.4</v>
      </c>
      <c r="AT17" s="84">
        <v>1996.4</v>
      </c>
      <c r="AU17" s="84">
        <v>1996.4</v>
      </c>
      <c r="AV17" s="84">
        <v>1996.4</v>
      </c>
      <c r="AW17" s="84">
        <v>1996.4</v>
      </c>
      <c r="AX17" s="84">
        <v>1996.5</v>
      </c>
    </row>
    <row r="18" spans="1:50" x14ac:dyDescent="0.25">
      <c r="A18">
        <v>13075011</v>
      </c>
      <c r="B18">
        <v>5556</v>
      </c>
      <c r="C18" t="s">
        <v>103</v>
      </c>
      <c r="D18">
        <v>334</v>
      </c>
      <c r="E18" s="84">
        <v>109629.21</v>
      </c>
      <c r="F18" s="84">
        <v>334106.03000000003</v>
      </c>
      <c r="G18" s="84">
        <v>224476.82</v>
      </c>
      <c r="H18" s="84">
        <v>255539.14</v>
      </c>
      <c r="I18">
        <v>765.09</v>
      </c>
      <c r="J18" s="84">
        <v>133215.76999999999</v>
      </c>
      <c r="K18" s="84">
        <v>12694.16</v>
      </c>
      <c r="L18" s="84">
        <v>145909.93</v>
      </c>
      <c r="M18" s="84">
        <v>12159.16</v>
      </c>
      <c r="N18" s="84">
        <v>12159.16</v>
      </c>
      <c r="O18" s="84">
        <v>12159.16</v>
      </c>
      <c r="P18" s="84">
        <v>12159.16</v>
      </c>
      <c r="Q18" s="84">
        <v>12159.16</v>
      </c>
      <c r="R18" s="84">
        <v>12159.16</v>
      </c>
      <c r="S18" s="84">
        <v>12159.16</v>
      </c>
      <c r="T18" s="84">
        <v>12159.16</v>
      </c>
      <c r="U18" s="84">
        <v>12159.16</v>
      </c>
      <c r="V18" s="84">
        <v>12159.16</v>
      </c>
      <c r="W18" s="84">
        <v>12159.16</v>
      </c>
      <c r="X18" s="84">
        <v>12159.17</v>
      </c>
      <c r="Y18" s="84">
        <v>133215.76999999999</v>
      </c>
      <c r="Z18" s="84">
        <v>11101.32</v>
      </c>
      <c r="AA18" s="84">
        <v>11101.32</v>
      </c>
      <c r="AB18" s="84">
        <v>11101.32</v>
      </c>
      <c r="AC18" s="84">
        <v>11101.32</v>
      </c>
      <c r="AD18" s="84">
        <v>11101.32</v>
      </c>
      <c r="AE18" s="84">
        <v>11101.32</v>
      </c>
      <c r="AF18" s="84">
        <v>11101.32</v>
      </c>
      <c r="AG18" s="84">
        <v>11101.32</v>
      </c>
      <c r="AH18" s="84">
        <v>11101.32</v>
      </c>
      <c r="AI18" s="84">
        <v>11101.32</v>
      </c>
      <c r="AJ18" s="84">
        <v>11101.32</v>
      </c>
      <c r="AK18" s="84">
        <v>11101.25</v>
      </c>
      <c r="AL18" s="84">
        <v>12694.16</v>
      </c>
      <c r="AM18" s="84">
        <v>1057.8399999999999</v>
      </c>
      <c r="AN18" s="84">
        <v>1057.8399999999999</v>
      </c>
      <c r="AO18" s="84">
        <v>1057.8399999999999</v>
      </c>
      <c r="AP18" s="84">
        <v>1057.8399999999999</v>
      </c>
      <c r="AQ18" s="84">
        <v>1057.8399999999999</v>
      </c>
      <c r="AR18" s="84">
        <v>1057.8399999999999</v>
      </c>
      <c r="AS18" s="84">
        <v>1057.8399999999999</v>
      </c>
      <c r="AT18" s="84">
        <v>1057.8399999999999</v>
      </c>
      <c r="AU18" s="84">
        <v>1057.8399999999999</v>
      </c>
      <c r="AV18" s="84">
        <v>1057.8399999999999</v>
      </c>
      <c r="AW18" s="84">
        <v>1057.8399999999999</v>
      </c>
      <c r="AX18" s="84">
        <v>1057.92</v>
      </c>
    </row>
    <row r="19" spans="1:50" x14ac:dyDescent="0.25">
      <c r="A19">
        <v>13075012</v>
      </c>
      <c r="B19">
        <v>5556</v>
      </c>
      <c r="C19" t="s">
        <v>104</v>
      </c>
      <c r="D19">
        <v>563</v>
      </c>
      <c r="E19" s="84">
        <v>106754.83</v>
      </c>
      <c r="F19" s="84">
        <v>563178.72</v>
      </c>
      <c r="G19" s="84">
        <v>456423.89</v>
      </c>
      <c r="H19" s="84">
        <v>403430.36</v>
      </c>
      <c r="I19">
        <v>716.57</v>
      </c>
      <c r="J19" s="84">
        <v>270864.76</v>
      </c>
      <c r="K19" s="84">
        <v>25810.77</v>
      </c>
      <c r="L19" s="84">
        <v>296675.53000000003</v>
      </c>
      <c r="M19" s="84">
        <v>24722.959999999999</v>
      </c>
      <c r="N19" s="84">
        <v>24722.959999999999</v>
      </c>
      <c r="O19" s="84">
        <v>24722.959999999999</v>
      </c>
      <c r="P19" s="84">
        <v>24722.959999999999</v>
      </c>
      <c r="Q19" s="84">
        <v>24722.959999999999</v>
      </c>
      <c r="R19" s="84">
        <v>24722.959999999999</v>
      </c>
      <c r="S19" s="84">
        <v>24722.959999999999</v>
      </c>
      <c r="T19" s="84">
        <v>24722.959999999999</v>
      </c>
      <c r="U19" s="84">
        <v>24722.959999999999</v>
      </c>
      <c r="V19" s="84">
        <v>24722.959999999999</v>
      </c>
      <c r="W19" s="84">
        <v>24722.959999999999</v>
      </c>
      <c r="X19" s="84">
        <v>24722.97</v>
      </c>
      <c r="Y19" s="84">
        <v>270864.76</v>
      </c>
      <c r="Z19" s="84">
        <v>22572.07</v>
      </c>
      <c r="AA19" s="84">
        <v>22572.07</v>
      </c>
      <c r="AB19" s="84">
        <v>22572.07</v>
      </c>
      <c r="AC19" s="84">
        <v>22572.07</v>
      </c>
      <c r="AD19" s="84">
        <v>22572.07</v>
      </c>
      <c r="AE19" s="84">
        <v>22572.07</v>
      </c>
      <c r="AF19" s="84">
        <v>22572.07</v>
      </c>
      <c r="AG19" s="84">
        <v>22572.07</v>
      </c>
      <c r="AH19" s="84">
        <v>22572.07</v>
      </c>
      <c r="AI19" s="84">
        <v>22572.07</v>
      </c>
      <c r="AJ19" s="84">
        <v>22572.07</v>
      </c>
      <c r="AK19" s="84">
        <v>22571.99</v>
      </c>
      <c r="AL19" s="84">
        <v>25810.77</v>
      </c>
      <c r="AM19" s="84">
        <v>2150.89</v>
      </c>
      <c r="AN19" s="84">
        <v>2150.89</v>
      </c>
      <c r="AO19" s="84">
        <v>2150.89</v>
      </c>
      <c r="AP19" s="84">
        <v>2150.89</v>
      </c>
      <c r="AQ19" s="84">
        <v>2150.89</v>
      </c>
      <c r="AR19" s="84">
        <v>2150.89</v>
      </c>
      <c r="AS19" s="84">
        <v>2150.89</v>
      </c>
      <c r="AT19" s="84">
        <v>2150.89</v>
      </c>
      <c r="AU19" s="84">
        <v>2150.89</v>
      </c>
      <c r="AV19" s="84">
        <v>2150.89</v>
      </c>
      <c r="AW19" s="84">
        <v>2150.89</v>
      </c>
      <c r="AX19" s="84">
        <v>2150.98</v>
      </c>
    </row>
    <row r="20" spans="1:50" x14ac:dyDescent="0.25">
      <c r="A20">
        <v>13075013</v>
      </c>
      <c r="B20">
        <v>5553</v>
      </c>
      <c r="C20" t="s">
        <v>70</v>
      </c>
      <c r="D20">
        <v>231</v>
      </c>
      <c r="E20" s="84">
        <v>87253.51</v>
      </c>
      <c r="F20" s="84">
        <v>231073.33</v>
      </c>
      <c r="G20" s="84">
        <v>143819.82</v>
      </c>
      <c r="H20" s="84">
        <v>180736.39</v>
      </c>
      <c r="I20">
        <v>782.41</v>
      </c>
      <c r="J20" s="84">
        <v>85349.87</v>
      </c>
      <c r="K20" s="84">
        <v>8133.01</v>
      </c>
      <c r="L20" s="84">
        <v>93482.880000000005</v>
      </c>
      <c r="M20" s="84">
        <v>7790.24</v>
      </c>
      <c r="N20" s="84">
        <v>7790.24</v>
      </c>
      <c r="O20" s="84">
        <v>7790.24</v>
      </c>
      <c r="P20" s="84">
        <v>7790.24</v>
      </c>
      <c r="Q20" s="84">
        <v>7790.24</v>
      </c>
      <c r="R20" s="84">
        <v>7790.24</v>
      </c>
      <c r="S20" s="84">
        <v>7790.24</v>
      </c>
      <c r="T20" s="84">
        <v>7790.24</v>
      </c>
      <c r="U20" s="84">
        <v>7790.24</v>
      </c>
      <c r="V20" s="84">
        <v>7790.24</v>
      </c>
      <c r="W20" s="84">
        <v>7790.24</v>
      </c>
      <c r="X20" s="84">
        <v>7790.24</v>
      </c>
      <c r="Y20" s="84">
        <v>85349.87</v>
      </c>
      <c r="Z20" s="84">
        <v>7112.49</v>
      </c>
      <c r="AA20" s="84">
        <v>7112.49</v>
      </c>
      <c r="AB20" s="84">
        <v>7112.49</v>
      </c>
      <c r="AC20" s="84">
        <v>7112.49</v>
      </c>
      <c r="AD20" s="84">
        <v>7112.49</v>
      </c>
      <c r="AE20" s="84">
        <v>7112.49</v>
      </c>
      <c r="AF20" s="84">
        <v>7112.49</v>
      </c>
      <c r="AG20" s="84">
        <v>7112.49</v>
      </c>
      <c r="AH20" s="84">
        <v>7112.49</v>
      </c>
      <c r="AI20" s="84">
        <v>7112.49</v>
      </c>
      <c r="AJ20" s="84">
        <v>7112.49</v>
      </c>
      <c r="AK20" s="84">
        <v>7112.48</v>
      </c>
      <c r="AL20" s="84">
        <v>8133.01</v>
      </c>
      <c r="AM20">
        <v>677.75</v>
      </c>
      <c r="AN20">
        <v>677.75</v>
      </c>
      <c r="AO20">
        <v>677.75</v>
      </c>
      <c r="AP20">
        <v>677.75</v>
      </c>
      <c r="AQ20">
        <v>677.75</v>
      </c>
      <c r="AR20">
        <v>677.75</v>
      </c>
      <c r="AS20">
        <v>677.75</v>
      </c>
      <c r="AT20">
        <v>677.75</v>
      </c>
      <c r="AU20">
        <v>677.75</v>
      </c>
      <c r="AV20">
        <v>677.75</v>
      </c>
      <c r="AW20">
        <v>677.75</v>
      </c>
      <c r="AX20">
        <v>677.76</v>
      </c>
    </row>
    <row r="21" spans="1:50" x14ac:dyDescent="0.25">
      <c r="A21">
        <v>13075015</v>
      </c>
      <c r="B21">
        <v>5553</v>
      </c>
      <c r="C21" t="s">
        <v>71</v>
      </c>
      <c r="D21">
        <v>679</v>
      </c>
      <c r="E21" s="84">
        <v>330440.05</v>
      </c>
      <c r="F21" s="84">
        <v>679215.54</v>
      </c>
      <c r="G21" s="84">
        <v>348775.49</v>
      </c>
      <c r="H21" s="84">
        <v>557144.12</v>
      </c>
      <c r="I21">
        <v>820.54</v>
      </c>
      <c r="J21" s="84">
        <v>206980.82</v>
      </c>
      <c r="K21" s="84">
        <v>19723.25</v>
      </c>
      <c r="L21" s="84">
        <v>226704.07</v>
      </c>
      <c r="M21" s="84">
        <v>18892</v>
      </c>
      <c r="N21" s="84">
        <v>18892</v>
      </c>
      <c r="O21" s="84">
        <v>18892</v>
      </c>
      <c r="P21" s="84">
        <v>18892</v>
      </c>
      <c r="Q21" s="84">
        <v>18892</v>
      </c>
      <c r="R21" s="84">
        <v>18892</v>
      </c>
      <c r="S21" s="84">
        <v>18892</v>
      </c>
      <c r="T21" s="84">
        <v>18892</v>
      </c>
      <c r="U21" s="84">
        <v>18892</v>
      </c>
      <c r="V21" s="84">
        <v>18892</v>
      </c>
      <c r="W21" s="84">
        <v>18892</v>
      </c>
      <c r="X21" s="84">
        <v>18892.07</v>
      </c>
      <c r="Y21" s="84">
        <v>206980.82</v>
      </c>
      <c r="Z21" s="84">
        <v>17248.400000000001</v>
      </c>
      <c r="AA21" s="84">
        <v>17248.400000000001</v>
      </c>
      <c r="AB21" s="84">
        <v>17248.400000000001</v>
      </c>
      <c r="AC21" s="84">
        <v>17248.400000000001</v>
      </c>
      <c r="AD21" s="84">
        <v>17248.400000000001</v>
      </c>
      <c r="AE21" s="84">
        <v>17248.400000000001</v>
      </c>
      <c r="AF21" s="84">
        <v>17248.400000000001</v>
      </c>
      <c r="AG21" s="84">
        <v>17248.400000000001</v>
      </c>
      <c r="AH21" s="84">
        <v>17248.400000000001</v>
      </c>
      <c r="AI21" s="84">
        <v>17248.400000000001</v>
      </c>
      <c r="AJ21" s="84">
        <v>17248.400000000001</v>
      </c>
      <c r="AK21" s="84">
        <v>17248.419999999998</v>
      </c>
      <c r="AL21" s="84">
        <v>19723.25</v>
      </c>
      <c r="AM21" s="84">
        <v>1643.6</v>
      </c>
      <c r="AN21" s="84">
        <v>1643.6</v>
      </c>
      <c r="AO21" s="84">
        <v>1643.6</v>
      </c>
      <c r="AP21" s="84">
        <v>1643.6</v>
      </c>
      <c r="AQ21" s="84">
        <v>1643.6</v>
      </c>
      <c r="AR21" s="84">
        <v>1643.6</v>
      </c>
      <c r="AS21" s="84">
        <v>1643.6</v>
      </c>
      <c r="AT21" s="84">
        <v>1643.6</v>
      </c>
      <c r="AU21" s="84">
        <v>1643.6</v>
      </c>
      <c r="AV21" s="84">
        <v>1643.6</v>
      </c>
      <c r="AW21" s="84">
        <v>1643.6</v>
      </c>
      <c r="AX21" s="84">
        <v>1643.65</v>
      </c>
    </row>
    <row r="22" spans="1:50" x14ac:dyDescent="0.25">
      <c r="A22">
        <v>13075016</v>
      </c>
      <c r="B22">
        <v>5556</v>
      </c>
      <c r="C22" t="s">
        <v>105</v>
      </c>
      <c r="D22">
        <v>572</v>
      </c>
      <c r="E22" s="84">
        <v>162635.71</v>
      </c>
      <c r="F22" s="84">
        <v>572181.57999999996</v>
      </c>
      <c r="G22" s="84">
        <v>409545.87</v>
      </c>
      <c r="H22" s="84">
        <v>428840.52</v>
      </c>
      <c r="I22">
        <v>749.72</v>
      </c>
      <c r="J22" s="84">
        <v>243044.99</v>
      </c>
      <c r="K22" s="84">
        <v>23159.82</v>
      </c>
      <c r="L22" s="84">
        <v>266204.81</v>
      </c>
      <c r="M22" s="84">
        <v>22183.73</v>
      </c>
      <c r="N22" s="84">
        <v>22183.73</v>
      </c>
      <c r="O22" s="84">
        <v>22183.73</v>
      </c>
      <c r="P22" s="84">
        <v>22183.73</v>
      </c>
      <c r="Q22" s="84">
        <v>22183.73</v>
      </c>
      <c r="R22" s="84">
        <v>22183.73</v>
      </c>
      <c r="S22" s="84">
        <v>22183.73</v>
      </c>
      <c r="T22" s="84">
        <v>22183.73</v>
      </c>
      <c r="U22" s="84">
        <v>22183.73</v>
      </c>
      <c r="V22" s="84">
        <v>22183.73</v>
      </c>
      <c r="W22" s="84">
        <v>22183.73</v>
      </c>
      <c r="X22" s="84">
        <v>22183.78</v>
      </c>
      <c r="Y22" s="84">
        <v>243044.99</v>
      </c>
      <c r="Z22" s="84">
        <v>20253.75</v>
      </c>
      <c r="AA22" s="84">
        <v>20253.75</v>
      </c>
      <c r="AB22" s="84">
        <v>20253.75</v>
      </c>
      <c r="AC22" s="84">
        <v>20253.75</v>
      </c>
      <c r="AD22" s="84">
        <v>20253.75</v>
      </c>
      <c r="AE22" s="84">
        <v>20253.75</v>
      </c>
      <c r="AF22" s="84">
        <v>20253.75</v>
      </c>
      <c r="AG22" s="84">
        <v>20253.75</v>
      </c>
      <c r="AH22" s="84">
        <v>20253.75</v>
      </c>
      <c r="AI22" s="84">
        <v>20253.75</v>
      </c>
      <c r="AJ22" s="84">
        <v>20253.75</v>
      </c>
      <c r="AK22" s="84">
        <v>20253.740000000002</v>
      </c>
      <c r="AL22" s="84">
        <v>23159.82</v>
      </c>
      <c r="AM22" s="84">
        <v>1929.98</v>
      </c>
      <c r="AN22" s="84">
        <v>1929.98</v>
      </c>
      <c r="AO22" s="84">
        <v>1929.98</v>
      </c>
      <c r="AP22" s="84">
        <v>1929.98</v>
      </c>
      <c r="AQ22" s="84">
        <v>1929.98</v>
      </c>
      <c r="AR22" s="84">
        <v>1929.98</v>
      </c>
      <c r="AS22" s="84">
        <v>1929.98</v>
      </c>
      <c r="AT22" s="84">
        <v>1929.98</v>
      </c>
      <c r="AU22" s="84">
        <v>1929.98</v>
      </c>
      <c r="AV22" s="84">
        <v>1929.98</v>
      </c>
      <c r="AW22" s="84">
        <v>1929.98</v>
      </c>
      <c r="AX22" s="84">
        <v>1930.04</v>
      </c>
    </row>
    <row r="23" spans="1:50" x14ac:dyDescent="0.25">
      <c r="A23">
        <v>13075017</v>
      </c>
      <c r="B23">
        <v>5560</v>
      </c>
      <c r="C23" t="s">
        <v>136</v>
      </c>
      <c r="D23">
        <v>197</v>
      </c>
      <c r="E23" s="84">
        <v>70200.990000000005</v>
      </c>
      <c r="F23" s="84">
        <v>197062.54</v>
      </c>
      <c r="G23" s="84">
        <v>126861.54</v>
      </c>
      <c r="H23" s="84">
        <v>152660.99</v>
      </c>
      <c r="I23">
        <v>774.93</v>
      </c>
      <c r="J23" s="84">
        <v>75285.98</v>
      </c>
      <c r="K23" s="84">
        <v>7174.02</v>
      </c>
      <c r="L23" s="84">
        <v>82460</v>
      </c>
      <c r="M23" s="84">
        <v>6871.66</v>
      </c>
      <c r="N23" s="84">
        <v>6871.66</v>
      </c>
      <c r="O23" s="84">
        <v>6871.66</v>
      </c>
      <c r="P23" s="84">
        <v>6871.66</v>
      </c>
      <c r="Q23" s="84">
        <v>6871.66</v>
      </c>
      <c r="R23" s="84">
        <v>6871.66</v>
      </c>
      <c r="S23" s="84">
        <v>6871.66</v>
      </c>
      <c r="T23" s="84">
        <v>6871.66</v>
      </c>
      <c r="U23" s="84">
        <v>6871.66</v>
      </c>
      <c r="V23" s="84">
        <v>6871.66</v>
      </c>
      <c r="W23" s="84">
        <v>6871.66</v>
      </c>
      <c r="X23" s="84">
        <v>6871.74</v>
      </c>
      <c r="Y23" s="84">
        <v>75285.98</v>
      </c>
      <c r="Z23" s="84">
        <v>6273.83</v>
      </c>
      <c r="AA23" s="84">
        <v>6273.83</v>
      </c>
      <c r="AB23" s="84">
        <v>6273.83</v>
      </c>
      <c r="AC23" s="84">
        <v>6273.83</v>
      </c>
      <c r="AD23" s="84">
        <v>6273.83</v>
      </c>
      <c r="AE23" s="84">
        <v>6273.83</v>
      </c>
      <c r="AF23" s="84">
        <v>6273.83</v>
      </c>
      <c r="AG23" s="84">
        <v>6273.83</v>
      </c>
      <c r="AH23" s="84">
        <v>6273.83</v>
      </c>
      <c r="AI23" s="84">
        <v>6273.83</v>
      </c>
      <c r="AJ23" s="84">
        <v>6273.83</v>
      </c>
      <c r="AK23" s="84">
        <v>6273.85</v>
      </c>
      <c r="AL23" s="84">
        <v>7174.02</v>
      </c>
      <c r="AM23">
        <v>597.83000000000004</v>
      </c>
      <c r="AN23">
        <v>597.83000000000004</v>
      </c>
      <c r="AO23">
        <v>597.83000000000004</v>
      </c>
      <c r="AP23">
        <v>597.83000000000004</v>
      </c>
      <c r="AQ23">
        <v>597.83000000000004</v>
      </c>
      <c r="AR23">
        <v>597.83000000000004</v>
      </c>
      <c r="AS23">
        <v>597.83000000000004</v>
      </c>
      <c r="AT23">
        <v>597.83000000000004</v>
      </c>
      <c r="AU23">
        <v>597.83000000000004</v>
      </c>
      <c r="AV23">
        <v>597.83000000000004</v>
      </c>
      <c r="AW23">
        <v>597.83000000000004</v>
      </c>
      <c r="AX23">
        <v>597.89</v>
      </c>
    </row>
    <row r="24" spans="1:50" x14ac:dyDescent="0.25">
      <c r="A24">
        <v>13075018</v>
      </c>
      <c r="B24">
        <v>5557</v>
      </c>
      <c r="C24" t="s">
        <v>116</v>
      </c>
      <c r="D24">
        <v>614</v>
      </c>
      <c r="E24" s="84">
        <v>344640.01</v>
      </c>
      <c r="F24" s="84">
        <v>614194.91</v>
      </c>
      <c r="G24" s="84">
        <v>269554.90000000002</v>
      </c>
      <c r="H24" s="84">
        <v>519850.69</v>
      </c>
      <c r="I24">
        <v>846.66</v>
      </c>
      <c r="J24" s="84">
        <v>159967.35</v>
      </c>
      <c r="K24" s="84">
        <v>15243.33</v>
      </c>
      <c r="L24" s="84">
        <v>175210.68</v>
      </c>
      <c r="M24" s="84">
        <v>14600.89</v>
      </c>
      <c r="N24" s="84">
        <v>14600.89</v>
      </c>
      <c r="O24" s="84">
        <v>14600.89</v>
      </c>
      <c r="P24" s="84">
        <v>14600.89</v>
      </c>
      <c r="Q24" s="84">
        <v>14600.89</v>
      </c>
      <c r="R24" s="84">
        <v>14600.89</v>
      </c>
      <c r="S24" s="84">
        <v>14600.89</v>
      </c>
      <c r="T24" s="84">
        <v>14600.89</v>
      </c>
      <c r="U24" s="84">
        <v>14600.89</v>
      </c>
      <c r="V24" s="84">
        <v>14600.89</v>
      </c>
      <c r="W24" s="84">
        <v>14600.89</v>
      </c>
      <c r="X24" s="84">
        <v>14600.89</v>
      </c>
      <c r="Y24" s="84">
        <v>159967.35</v>
      </c>
      <c r="Z24" s="84">
        <v>13330.62</v>
      </c>
      <c r="AA24" s="84">
        <v>13330.62</v>
      </c>
      <c r="AB24" s="84">
        <v>13330.62</v>
      </c>
      <c r="AC24" s="84">
        <v>13330.62</v>
      </c>
      <c r="AD24" s="84">
        <v>13330.62</v>
      </c>
      <c r="AE24" s="84">
        <v>13330.62</v>
      </c>
      <c r="AF24" s="84">
        <v>13330.62</v>
      </c>
      <c r="AG24" s="84">
        <v>13330.62</v>
      </c>
      <c r="AH24" s="84">
        <v>13330.62</v>
      </c>
      <c r="AI24" s="84">
        <v>13330.62</v>
      </c>
      <c r="AJ24" s="84">
        <v>13330.62</v>
      </c>
      <c r="AK24" s="84">
        <v>13330.53</v>
      </c>
      <c r="AL24" s="84">
        <v>15243.33</v>
      </c>
      <c r="AM24" s="84">
        <v>1270.27</v>
      </c>
      <c r="AN24" s="84">
        <v>1270.27</v>
      </c>
      <c r="AO24" s="84">
        <v>1270.27</v>
      </c>
      <c r="AP24" s="84">
        <v>1270.27</v>
      </c>
      <c r="AQ24" s="84">
        <v>1270.27</v>
      </c>
      <c r="AR24" s="84">
        <v>1270.27</v>
      </c>
      <c r="AS24" s="84">
        <v>1270.27</v>
      </c>
      <c r="AT24" s="84">
        <v>1270.27</v>
      </c>
      <c r="AU24" s="84">
        <v>1270.27</v>
      </c>
      <c r="AV24" s="84">
        <v>1270.27</v>
      </c>
      <c r="AW24" s="84">
        <v>1270.27</v>
      </c>
      <c r="AX24" s="84">
        <v>1270.3599999999999</v>
      </c>
    </row>
    <row r="25" spans="1:50" x14ac:dyDescent="0.25">
      <c r="A25">
        <v>13075020</v>
      </c>
      <c r="B25">
        <v>5553</v>
      </c>
      <c r="C25" t="s">
        <v>72</v>
      </c>
      <c r="D25">
        <v>280</v>
      </c>
      <c r="E25" s="84">
        <v>104224.53</v>
      </c>
      <c r="F25" s="84">
        <v>280088.88</v>
      </c>
      <c r="G25" s="84">
        <v>175864.36</v>
      </c>
      <c r="H25" s="84">
        <v>218536.36</v>
      </c>
      <c r="I25">
        <v>780.49</v>
      </c>
      <c r="J25" s="84">
        <v>104366.7</v>
      </c>
      <c r="K25" s="84">
        <v>9945.1299999999992</v>
      </c>
      <c r="L25" s="84">
        <v>114311.83</v>
      </c>
      <c r="M25" s="84">
        <v>9525.98</v>
      </c>
      <c r="N25" s="84">
        <v>9525.98</v>
      </c>
      <c r="O25" s="84">
        <v>9525.98</v>
      </c>
      <c r="P25" s="84">
        <v>9525.98</v>
      </c>
      <c r="Q25" s="84">
        <v>9525.98</v>
      </c>
      <c r="R25" s="84">
        <v>9525.98</v>
      </c>
      <c r="S25" s="84">
        <v>9525.98</v>
      </c>
      <c r="T25" s="84">
        <v>9525.98</v>
      </c>
      <c r="U25" s="84">
        <v>9525.98</v>
      </c>
      <c r="V25" s="84">
        <v>9525.98</v>
      </c>
      <c r="W25" s="84">
        <v>9525.98</v>
      </c>
      <c r="X25" s="84">
        <v>9526.0499999999993</v>
      </c>
      <c r="Y25" s="84">
        <v>104366.7</v>
      </c>
      <c r="Z25" s="84">
        <v>8697.2199999999993</v>
      </c>
      <c r="AA25" s="84">
        <v>8697.2199999999993</v>
      </c>
      <c r="AB25" s="84">
        <v>8697.2199999999993</v>
      </c>
      <c r="AC25" s="84">
        <v>8697.2199999999993</v>
      </c>
      <c r="AD25" s="84">
        <v>8697.2199999999993</v>
      </c>
      <c r="AE25" s="84">
        <v>8697.2199999999993</v>
      </c>
      <c r="AF25" s="84">
        <v>8697.2199999999993</v>
      </c>
      <c r="AG25" s="84">
        <v>8697.2199999999993</v>
      </c>
      <c r="AH25" s="84">
        <v>8697.2199999999993</v>
      </c>
      <c r="AI25" s="84">
        <v>8697.2199999999993</v>
      </c>
      <c r="AJ25" s="84">
        <v>8697.2199999999993</v>
      </c>
      <c r="AK25" s="84">
        <v>8697.2800000000007</v>
      </c>
      <c r="AL25" s="84">
        <v>9945.1299999999992</v>
      </c>
      <c r="AM25">
        <v>828.76</v>
      </c>
      <c r="AN25">
        <v>828.76</v>
      </c>
      <c r="AO25">
        <v>828.76</v>
      </c>
      <c r="AP25">
        <v>828.76</v>
      </c>
      <c r="AQ25">
        <v>828.76</v>
      </c>
      <c r="AR25">
        <v>828.76</v>
      </c>
      <c r="AS25">
        <v>828.76</v>
      </c>
      <c r="AT25">
        <v>828.76</v>
      </c>
      <c r="AU25">
        <v>828.76</v>
      </c>
      <c r="AV25">
        <v>828.76</v>
      </c>
      <c r="AW25">
        <v>828.76</v>
      </c>
      <c r="AX25">
        <v>828.77</v>
      </c>
    </row>
    <row r="26" spans="1:50" x14ac:dyDescent="0.25">
      <c r="A26">
        <v>13075021</v>
      </c>
      <c r="B26">
        <v>5551</v>
      </c>
      <c r="C26" t="s">
        <v>48</v>
      </c>
      <c r="D26">
        <v>224</v>
      </c>
      <c r="E26" s="84">
        <v>63227.72</v>
      </c>
      <c r="F26" s="84">
        <v>224071.11</v>
      </c>
      <c r="G26" s="84">
        <v>160843.38</v>
      </c>
      <c r="H26" s="84">
        <v>167775.92</v>
      </c>
      <c r="I26">
        <v>749</v>
      </c>
      <c r="J26" s="84">
        <v>95452.51</v>
      </c>
      <c r="K26" s="84">
        <v>9095.69</v>
      </c>
      <c r="L26" s="84">
        <v>104548.2</v>
      </c>
      <c r="M26" s="84">
        <v>8712.35</v>
      </c>
      <c r="N26" s="84">
        <v>8712.35</v>
      </c>
      <c r="O26" s="84">
        <v>8712.35</v>
      </c>
      <c r="P26" s="84">
        <v>8712.35</v>
      </c>
      <c r="Q26" s="84">
        <v>8712.35</v>
      </c>
      <c r="R26" s="84">
        <v>8712.35</v>
      </c>
      <c r="S26" s="84">
        <v>8712.35</v>
      </c>
      <c r="T26" s="84">
        <v>8712.35</v>
      </c>
      <c r="U26" s="84">
        <v>8712.35</v>
      </c>
      <c r="V26" s="84">
        <v>8712.35</v>
      </c>
      <c r="W26" s="84">
        <v>8712.35</v>
      </c>
      <c r="X26" s="84">
        <v>8712.35</v>
      </c>
      <c r="Y26" s="84">
        <v>95452.51</v>
      </c>
      <c r="Z26" s="84">
        <v>7954.38</v>
      </c>
      <c r="AA26" s="84">
        <v>7954.38</v>
      </c>
      <c r="AB26" s="84">
        <v>7954.38</v>
      </c>
      <c r="AC26" s="84">
        <v>7954.38</v>
      </c>
      <c r="AD26" s="84">
        <v>7954.38</v>
      </c>
      <c r="AE26" s="84">
        <v>7954.38</v>
      </c>
      <c r="AF26" s="84">
        <v>7954.38</v>
      </c>
      <c r="AG26" s="84">
        <v>7954.38</v>
      </c>
      <c r="AH26" s="84">
        <v>7954.38</v>
      </c>
      <c r="AI26" s="84">
        <v>7954.38</v>
      </c>
      <c r="AJ26" s="84">
        <v>7954.38</v>
      </c>
      <c r="AK26" s="84">
        <v>7954.33</v>
      </c>
      <c r="AL26" s="84">
        <v>9095.69</v>
      </c>
      <c r="AM26">
        <v>757.97</v>
      </c>
      <c r="AN26">
        <v>757.97</v>
      </c>
      <c r="AO26">
        <v>757.97</v>
      </c>
      <c r="AP26">
        <v>757.97</v>
      </c>
      <c r="AQ26">
        <v>757.97</v>
      </c>
      <c r="AR26">
        <v>757.97</v>
      </c>
      <c r="AS26">
        <v>757.97</v>
      </c>
      <c r="AT26">
        <v>757.97</v>
      </c>
      <c r="AU26">
        <v>757.97</v>
      </c>
      <c r="AV26">
        <v>757.97</v>
      </c>
      <c r="AW26">
        <v>757.97</v>
      </c>
      <c r="AX26">
        <v>758.02</v>
      </c>
    </row>
    <row r="27" spans="1:50" x14ac:dyDescent="0.25">
      <c r="A27">
        <v>13075022</v>
      </c>
      <c r="B27">
        <v>5553</v>
      </c>
      <c r="C27" t="s">
        <v>73</v>
      </c>
      <c r="D27">
        <v>442</v>
      </c>
      <c r="E27" s="84">
        <v>219634.5</v>
      </c>
      <c r="F27" s="84">
        <v>442140.31</v>
      </c>
      <c r="G27" s="84">
        <v>222505.81</v>
      </c>
      <c r="H27" s="84">
        <v>364263.27</v>
      </c>
      <c r="I27">
        <v>824.13</v>
      </c>
      <c r="J27" s="84">
        <v>132046.07</v>
      </c>
      <c r="K27" s="84">
        <v>12582.7</v>
      </c>
      <c r="L27" s="84">
        <v>144628.76999999999</v>
      </c>
      <c r="M27" s="84">
        <v>12052.39</v>
      </c>
      <c r="N27" s="84">
        <v>12052.39</v>
      </c>
      <c r="O27" s="84">
        <v>12052.39</v>
      </c>
      <c r="P27" s="84">
        <v>12052.39</v>
      </c>
      <c r="Q27" s="84">
        <v>12052.39</v>
      </c>
      <c r="R27" s="84">
        <v>12052.39</v>
      </c>
      <c r="S27" s="84">
        <v>12052.39</v>
      </c>
      <c r="T27" s="84">
        <v>12052.39</v>
      </c>
      <c r="U27" s="84">
        <v>12052.39</v>
      </c>
      <c r="V27" s="84">
        <v>12052.39</v>
      </c>
      <c r="W27" s="84">
        <v>12052.39</v>
      </c>
      <c r="X27" s="84">
        <v>12052.48</v>
      </c>
      <c r="Y27" s="84">
        <v>132046.07</v>
      </c>
      <c r="Z27" s="84">
        <v>11003.84</v>
      </c>
      <c r="AA27" s="84">
        <v>11003.84</v>
      </c>
      <c r="AB27" s="84">
        <v>11003.84</v>
      </c>
      <c r="AC27" s="84">
        <v>11003.84</v>
      </c>
      <c r="AD27" s="84">
        <v>11003.84</v>
      </c>
      <c r="AE27" s="84">
        <v>11003.84</v>
      </c>
      <c r="AF27" s="84">
        <v>11003.84</v>
      </c>
      <c r="AG27" s="84">
        <v>11003.84</v>
      </c>
      <c r="AH27" s="84">
        <v>11003.84</v>
      </c>
      <c r="AI27" s="84">
        <v>11003.84</v>
      </c>
      <c r="AJ27" s="84">
        <v>11003.84</v>
      </c>
      <c r="AK27" s="84">
        <v>11003.83</v>
      </c>
      <c r="AL27" s="84">
        <v>12582.7</v>
      </c>
      <c r="AM27" s="84">
        <v>1048.55</v>
      </c>
      <c r="AN27" s="84">
        <v>1048.55</v>
      </c>
      <c r="AO27" s="84">
        <v>1048.55</v>
      </c>
      <c r="AP27" s="84">
        <v>1048.55</v>
      </c>
      <c r="AQ27" s="84">
        <v>1048.55</v>
      </c>
      <c r="AR27" s="84">
        <v>1048.55</v>
      </c>
      <c r="AS27" s="84">
        <v>1048.55</v>
      </c>
      <c r="AT27" s="84">
        <v>1048.55</v>
      </c>
      <c r="AU27" s="84">
        <v>1048.55</v>
      </c>
      <c r="AV27" s="84">
        <v>1048.55</v>
      </c>
      <c r="AW27" s="84">
        <v>1048.55</v>
      </c>
      <c r="AX27" s="84">
        <v>1048.6500000000001</v>
      </c>
    </row>
    <row r="28" spans="1:50" x14ac:dyDescent="0.25">
      <c r="A28">
        <v>13075023</v>
      </c>
      <c r="B28">
        <v>5554</v>
      </c>
      <c r="C28" t="s">
        <v>89</v>
      </c>
      <c r="D28">
        <v>361</v>
      </c>
      <c r="E28" s="84">
        <v>145694.43</v>
      </c>
      <c r="F28" s="84">
        <v>361114.6</v>
      </c>
      <c r="G28" s="84">
        <v>215420.17</v>
      </c>
      <c r="H28" s="84">
        <v>285717.53999999998</v>
      </c>
      <c r="I28">
        <v>791.46</v>
      </c>
      <c r="J28" s="84">
        <v>127841.1</v>
      </c>
      <c r="K28" s="84">
        <v>12182.01</v>
      </c>
      <c r="L28" s="84">
        <v>140023.10999999999</v>
      </c>
      <c r="M28" s="84">
        <v>11668.59</v>
      </c>
      <c r="N28" s="84">
        <v>11668.59</v>
      </c>
      <c r="O28" s="84">
        <v>11668.59</v>
      </c>
      <c r="P28" s="84">
        <v>11668.59</v>
      </c>
      <c r="Q28" s="84">
        <v>11668.59</v>
      </c>
      <c r="R28" s="84">
        <v>11668.59</v>
      </c>
      <c r="S28" s="84">
        <v>11668.59</v>
      </c>
      <c r="T28" s="84">
        <v>11668.59</v>
      </c>
      <c r="U28" s="84">
        <v>11668.59</v>
      </c>
      <c r="V28" s="84">
        <v>11668.59</v>
      </c>
      <c r="W28" s="84">
        <v>11668.59</v>
      </c>
      <c r="X28" s="84">
        <v>11668.62</v>
      </c>
      <c r="Y28" s="84">
        <v>127841.1</v>
      </c>
      <c r="Z28" s="84">
        <v>10653.43</v>
      </c>
      <c r="AA28" s="84">
        <v>10653.43</v>
      </c>
      <c r="AB28" s="84">
        <v>10653.43</v>
      </c>
      <c r="AC28" s="84">
        <v>10653.43</v>
      </c>
      <c r="AD28" s="84">
        <v>10653.43</v>
      </c>
      <c r="AE28" s="84">
        <v>10653.43</v>
      </c>
      <c r="AF28" s="84">
        <v>10653.43</v>
      </c>
      <c r="AG28" s="84">
        <v>10653.43</v>
      </c>
      <c r="AH28" s="84">
        <v>10653.43</v>
      </c>
      <c r="AI28" s="84">
        <v>10653.43</v>
      </c>
      <c r="AJ28" s="84">
        <v>10653.43</v>
      </c>
      <c r="AK28" s="84">
        <v>10653.37</v>
      </c>
      <c r="AL28" s="84">
        <v>12182.01</v>
      </c>
      <c r="AM28" s="84">
        <v>1015.16</v>
      </c>
      <c r="AN28" s="84">
        <v>1015.16</v>
      </c>
      <c r="AO28" s="84">
        <v>1015.16</v>
      </c>
      <c r="AP28" s="84">
        <v>1015.16</v>
      </c>
      <c r="AQ28" s="84">
        <v>1015.16</v>
      </c>
      <c r="AR28" s="84">
        <v>1015.16</v>
      </c>
      <c r="AS28" s="84">
        <v>1015.16</v>
      </c>
      <c r="AT28" s="84">
        <v>1015.16</v>
      </c>
      <c r="AU28" s="84">
        <v>1015.16</v>
      </c>
      <c r="AV28" s="84">
        <v>1015.16</v>
      </c>
      <c r="AW28" s="84">
        <v>1015.16</v>
      </c>
      <c r="AX28" s="84">
        <v>1015.25</v>
      </c>
    </row>
    <row r="29" spans="1:50" x14ac:dyDescent="0.25">
      <c r="A29">
        <v>13075025</v>
      </c>
      <c r="B29">
        <v>5555</v>
      </c>
      <c r="C29" t="s">
        <v>95</v>
      </c>
      <c r="D29">
        <v>342</v>
      </c>
      <c r="E29" s="84">
        <v>180920.52</v>
      </c>
      <c r="F29" s="84">
        <v>342108.57</v>
      </c>
      <c r="G29" s="84">
        <v>161188.04999999999</v>
      </c>
      <c r="H29" s="84">
        <v>285692.75</v>
      </c>
      <c r="I29">
        <v>835.36</v>
      </c>
      <c r="J29" s="84">
        <v>95657.05</v>
      </c>
      <c r="K29" s="84">
        <v>9115.18</v>
      </c>
      <c r="L29" s="84">
        <v>104772.23</v>
      </c>
      <c r="M29" s="84">
        <v>8731.01</v>
      </c>
      <c r="N29" s="84">
        <v>8731.01</v>
      </c>
      <c r="O29" s="84">
        <v>8731.01</v>
      </c>
      <c r="P29" s="84">
        <v>8731.01</v>
      </c>
      <c r="Q29" s="84">
        <v>8731.01</v>
      </c>
      <c r="R29" s="84">
        <v>8731.01</v>
      </c>
      <c r="S29" s="84">
        <v>8731.01</v>
      </c>
      <c r="T29" s="84">
        <v>8731.01</v>
      </c>
      <c r="U29" s="84">
        <v>8731.01</v>
      </c>
      <c r="V29" s="84">
        <v>8731.01</v>
      </c>
      <c r="W29" s="84">
        <v>8731.01</v>
      </c>
      <c r="X29" s="84">
        <v>8731.1200000000008</v>
      </c>
      <c r="Y29" s="84">
        <v>95657.05</v>
      </c>
      <c r="Z29" s="84">
        <v>7971.42</v>
      </c>
      <c r="AA29" s="84">
        <v>7971.42</v>
      </c>
      <c r="AB29" s="84">
        <v>7971.42</v>
      </c>
      <c r="AC29" s="84">
        <v>7971.42</v>
      </c>
      <c r="AD29" s="84">
        <v>7971.42</v>
      </c>
      <c r="AE29" s="84">
        <v>7971.42</v>
      </c>
      <c r="AF29" s="84">
        <v>7971.42</v>
      </c>
      <c r="AG29" s="84">
        <v>7971.42</v>
      </c>
      <c r="AH29" s="84">
        <v>7971.42</v>
      </c>
      <c r="AI29" s="84">
        <v>7971.42</v>
      </c>
      <c r="AJ29" s="84">
        <v>7971.42</v>
      </c>
      <c r="AK29" s="84">
        <v>7971.43</v>
      </c>
      <c r="AL29" s="84">
        <v>9115.18</v>
      </c>
      <c r="AM29">
        <v>759.59</v>
      </c>
      <c r="AN29">
        <v>759.59</v>
      </c>
      <c r="AO29">
        <v>759.59</v>
      </c>
      <c r="AP29">
        <v>759.59</v>
      </c>
      <c r="AQ29">
        <v>759.59</v>
      </c>
      <c r="AR29">
        <v>759.59</v>
      </c>
      <c r="AS29">
        <v>759.59</v>
      </c>
      <c r="AT29">
        <v>759.59</v>
      </c>
      <c r="AU29">
        <v>759.59</v>
      </c>
      <c r="AV29">
        <v>759.59</v>
      </c>
      <c r="AW29">
        <v>759.59</v>
      </c>
      <c r="AX29">
        <v>759.69</v>
      </c>
    </row>
    <row r="30" spans="1:50" x14ac:dyDescent="0.25">
      <c r="A30">
        <v>13075026</v>
      </c>
      <c r="B30">
        <v>5562</v>
      </c>
      <c r="C30" t="s">
        <v>155</v>
      </c>
      <c r="D30">
        <v>562</v>
      </c>
      <c r="E30" s="84">
        <v>238327.25</v>
      </c>
      <c r="F30" s="84">
        <v>562178.4</v>
      </c>
      <c r="G30" s="84">
        <v>323851.15000000002</v>
      </c>
      <c r="H30" s="84">
        <v>448830.5</v>
      </c>
      <c r="I30">
        <v>798.63</v>
      </c>
      <c r="J30" s="84">
        <v>192189.47</v>
      </c>
      <c r="K30" s="84">
        <v>18313.78</v>
      </c>
      <c r="L30" s="84">
        <v>210503.25</v>
      </c>
      <c r="M30" s="84">
        <v>17541.93</v>
      </c>
      <c r="N30" s="84">
        <v>17541.93</v>
      </c>
      <c r="O30" s="84">
        <v>17541.93</v>
      </c>
      <c r="P30" s="84">
        <v>17541.93</v>
      </c>
      <c r="Q30" s="84">
        <v>17541.93</v>
      </c>
      <c r="R30" s="84">
        <v>17541.93</v>
      </c>
      <c r="S30" s="84">
        <v>17541.93</v>
      </c>
      <c r="T30" s="84">
        <v>17541.93</v>
      </c>
      <c r="U30" s="84">
        <v>17541.93</v>
      </c>
      <c r="V30" s="84">
        <v>17541.93</v>
      </c>
      <c r="W30" s="84">
        <v>17541.93</v>
      </c>
      <c r="X30" s="84">
        <v>17542.02</v>
      </c>
      <c r="Y30" s="84">
        <v>192189.47</v>
      </c>
      <c r="Z30" s="84">
        <v>16015.79</v>
      </c>
      <c r="AA30" s="84">
        <v>16015.79</v>
      </c>
      <c r="AB30" s="84">
        <v>16015.79</v>
      </c>
      <c r="AC30" s="84">
        <v>16015.79</v>
      </c>
      <c r="AD30" s="84">
        <v>16015.79</v>
      </c>
      <c r="AE30" s="84">
        <v>16015.79</v>
      </c>
      <c r="AF30" s="84">
        <v>16015.79</v>
      </c>
      <c r="AG30" s="84">
        <v>16015.79</v>
      </c>
      <c r="AH30" s="84">
        <v>16015.79</v>
      </c>
      <c r="AI30" s="84">
        <v>16015.79</v>
      </c>
      <c r="AJ30" s="84">
        <v>16015.79</v>
      </c>
      <c r="AK30" s="84">
        <v>16015.78</v>
      </c>
      <c r="AL30" s="84">
        <v>18313.78</v>
      </c>
      <c r="AM30" s="84">
        <v>1526.14</v>
      </c>
      <c r="AN30" s="84">
        <v>1526.14</v>
      </c>
      <c r="AO30" s="84">
        <v>1526.14</v>
      </c>
      <c r="AP30" s="84">
        <v>1526.14</v>
      </c>
      <c r="AQ30" s="84">
        <v>1526.14</v>
      </c>
      <c r="AR30" s="84">
        <v>1526.14</v>
      </c>
      <c r="AS30" s="84">
        <v>1526.14</v>
      </c>
      <c r="AT30" s="84">
        <v>1526.14</v>
      </c>
      <c r="AU30" s="84">
        <v>1526.14</v>
      </c>
      <c r="AV30" s="84">
        <v>1526.14</v>
      </c>
      <c r="AW30" s="84">
        <v>1526.14</v>
      </c>
      <c r="AX30" s="84">
        <v>1526.24</v>
      </c>
    </row>
    <row r="31" spans="1:50" x14ac:dyDescent="0.25">
      <c r="A31">
        <v>13075027</v>
      </c>
      <c r="B31">
        <v>5555</v>
      </c>
      <c r="C31" t="s">
        <v>96</v>
      </c>
      <c r="D31" s="85">
        <v>1046</v>
      </c>
      <c r="E31" s="84">
        <v>719821.99</v>
      </c>
      <c r="F31" s="84">
        <v>1046332.05</v>
      </c>
      <c r="G31" s="84">
        <v>326510.06</v>
      </c>
      <c r="H31" s="84">
        <v>932053.53</v>
      </c>
      <c r="I31">
        <v>891.06</v>
      </c>
      <c r="J31" s="84">
        <v>193767.4</v>
      </c>
      <c r="K31" s="84">
        <v>18464.14</v>
      </c>
      <c r="L31" s="84">
        <v>212231.54</v>
      </c>
      <c r="M31" s="84">
        <v>17685.96</v>
      </c>
      <c r="N31" s="84">
        <v>17685.96</v>
      </c>
      <c r="O31" s="84">
        <v>17685.96</v>
      </c>
      <c r="P31" s="84">
        <v>17685.96</v>
      </c>
      <c r="Q31" s="84">
        <v>17685.96</v>
      </c>
      <c r="R31" s="84">
        <v>17685.96</v>
      </c>
      <c r="S31" s="84">
        <v>17685.96</v>
      </c>
      <c r="T31" s="84">
        <v>17685.96</v>
      </c>
      <c r="U31" s="84">
        <v>17685.96</v>
      </c>
      <c r="V31" s="84">
        <v>17685.96</v>
      </c>
      <c r="W31" s="84">
        <v>17685.96</v>
      </c>
      <c r="X31" s="84">
        <v>17685.98</v>
      </c>
      <c r="Y31" s="84">
        <v>193767.4</v>
      </c>
      <c r="Z31" s="84">
        <v>16147.29</v>
      </c>
      <c r="AA31" s="84">
        <v>16147.29</v>
      </c>
      <c r="AB31" s="84">
        <v>16147.29</v>
      </c>
      <c r="AC31" s="84">
        <v>16147.29</v>
      </c>
      <c r="AD31" s="84">
        <v>16147.29</v>
      </c>
      <c r="AE31" s="84">
        <v>16147.29</v>
      </c>
      <c r="AF31" s="84">
        <v>16147.29</v>
      </c>
      <c r="AG31" s="84">
        <v>16147.29</v>
      </c>
      <c r="AH31" s="84">
        <v>16147.29</v>
      </c>
      <c r="AI31" s="84">
        <v>16147.29</v>
      </c>
      <c r="AJ31" s="84">
        <v>16147.29</v>
      </c>
      <c r="AK31" s="84">
        <v>16147.21</v>
      </c>
      <c r="AL31" s="84">
        <v>18464.14</v>
      </c>
      <c r="AM31" s="84">
        <v>1538.67</v>
      </c>
      <c r="AN31" s="84">
        <v>1538.67</v>
      </c>
      <c r="AO31" s="84">
        <v>1538.67</v>
      </c>
      <c r="AP31" s="84">
        <v>1538.67</v>
      </c>
      <c r="AQ31" s="84">
        <v>1538.67</v>
      </c>
      <c r="AR31" s="84">
        <v>1538.67</v>
      </c>
      <c r="AS31" s="84">
        <v>1538.67</v>
      </c>
      <c r="AT31" s="84">
        <v>1538.67</v>
      </c>
      <c r="AU31" s="84">
        <v>1538.67</v>
      </c>
      <c r="AV31" s="84">
        <v>1538.67</v>
      </c>
      <c r="AW31" s="84">
        <v>1538.67</v>
      </c>
      <c r="AX31" s="84">
        <v>1538.77</v>
      </c>
    </row>
    <row r="32" spans="1:50" x14ac:dyDescent="0.25">
      <c r="A32">
        <v>13075028</v>
      </c>
      <c r="B32">
        <v>5555</v>
      </c>
      <c r="C32" t="s">
        <v>97</v>
      </c>
      <c r="D32">
        <v>538</v>
      </c>
      <c r="E32" s="84">
        <v>293666.83</v>
      </c>
      <c r="F32" s="84">
        <v>538170.78</v>
      </c>
      <c r="G32" s="84">
        <v>244503.96</v>
      </c>
      <c r="H32" s="84">
        <v>452594.4</v>
      </c>
      <c r="I32">
        <v>841.25</v>
      </c>
      <c r="J32" s="84">
        <v>145100.87</v>
      </c>
      <c r="K32" s="84">
        <v>13826.7</v>
      </c>
      <c r="L32" s="84">
        <v>158927.57</v>
      </c>
      <c r="M32" s="84">
        <v>13243.96</v>
      </c>
      <c r="N32" s="84">
        <v>13243.96</v>
      </c>
      <c r="O32" s="84">
        <v>13243.96</v>
      </c>
      <c r="P32" s="84">
        <v>13243.96</v>
      </c>
      <c r="Q32" s="84">
        <v>13243.96</v>
      </c>
      <c r="R32" s="84">
        <v>13243.96</v>
      </c>
      <c r="S32" s="84">
        <v>13243.96</v>
      </c>
      <c r="T32" s="84">
        <v>13243.96</v>
      </c>
      <c r="U32" s="84">
        <v>13243.96</v>
      </c>
      <c r="V32" s="84">
        <v>13243.96</v>
      </c>
      <c r="W32" s="84">
        <v>13243.96</v>
      </c>
      <c r="X32" s="84">
        <v>13244.01</v>
      </c>
      <c r="Y32" s="84">
        <v>145100.87</v>
      </c>
      <c r="Z32" s="84">
        <v>12091.74</v>
      </c>
      <c r="AA32" s="84">
        <v>12091.74</v>
      </c>
      <c r="AB32" s="84">
        <v>12091.74</v>
      </c>
      <c r="AC32" s="84">
        <v>12091.74</v>
      </c>
      <c r="AD32" s="84">
        <v>12091.74</v>
      </c>
      <c r="AE32" s="84">
        <v>12091.74</v>
      </c>
      <c r="AF32" s="84">
        <v>12091.74</v>
      </c>
      <c r="AG32" s="84">
        <v>12091.74</v>
      </c>
      <c r="AH32" s="84">
        <v>12091.74</v>
      </c>
      <c r="AI32" s="84">
        <v>12091.74</v>
      </c>
      <c r="AJ32" s="84">
        <v>12091.74</v>
      </c>
      <c r="AK32" s="84">
        <v>12091.73</v>
      </c>
      <c r="AL32" s="84">
        <v>13826.7</v>
      </c>
      <c r="AM32" s="84">
        <v>1152.22</v>
      </c>
      <c r="AN32" s="84">
        <v>1152.22</v>
      </c>
      <c r="AO32" s="84">
        <v>1152.22</v>
      </c>
      <c r="AP32" s="84">
        <v>1152.22</v>
      </c>
      <c r="AQ32" s="84">
        <v>1152.22</v>
      </c>
      <c r="AR32" s="84">
        <v>1152.22</v>
      </c>
      <c r="AS32" s="84">
        <v>1152.22</v>
      </c>
      <c r="AT32" s="84">
        <v>1152.22</v>
      </c>
      <c r="AU32" s="84">
        <v>1152.22</v>
      </c>
      <c r="AV32" s="84">
        <v>1152.22</v>
      </c>
      <c r="AW32" s="84">
        <v>1152.22</v>
      </c>
      <c r="AX32" s="84">
        <v>1152.28</v>
      </c>
    </row>
    <row r="33" spans="1:50" x14ac:dyDescent="0.25">
      <c r="A33">
        <v>13075029</v>
      </c>
      <c r="B33">
        <v>5553</v>
      </c>
      <c r="C33" t="s">
        <v>74</v>
      </c>
      <c r="D33" s="85">
        <v>2585</v>
      </c>
      <c r="E33" s="84">
        <v>836660.01</v>
      </c>
      <c r="F33" s="84">
        <v>2585820.59</v>
      </c>
      <c r="G33" s="84">
        <v>1749160.58</v>
      </c>
      <c r="H33" s="84">
        <v>1973614.39</v>
      </c>
      <c r="I33">
        <v>763.49</v>
      </c>
      <c r="J33" s="84">
        <v>1038039.35</v>
      </c>
      <c r="K33" s="84">
        <v>98915.03</v>
      </c>
      <c r="L33" s="84">
        <v>1136954.3799999999</v>
      </c>
      <c r="M33" s="84">
        <v>94746.19</v>
      </c>
      <c r="N33" s="84">
        <v>94746.19</v>
      </c>
      <c r="O33" s="84">
        <v>94746.19</v>
      </c>
      <c r="P33" s="84">
        <v>94746.19</v>
      </c>
      <c r="Q33" s="84">
        <v>94746.19</v>
      </c>
      <c r="R33" s="84">
        <v>94746.19</v>
      </c>
      <c r="S33" s="84">
        <v>94746.19</v>
      </c>
      <c r="T33" s="84">
        <v>94746.19</v>
      </c>
      <c r="U33" s="84">
        <v>94746.19</v>
      </c>
      <c r="V33" s="84">
        <v>94746.19</v>
      </c>
      <c r="W33" s="84">
        <v>94746.19</v>
      </c>
      <c r="X33" s="84">
        <v>94746.29</v>
      </c>
      <c r="Y33" s="84">
        <v>1038039.35</v>
      </c>
      <c r="Z33" s="84">
        <v>86503.28</v>
      </c>
      <c r="AA33" s="84">
        <v>86503.28</v>
      </c>
      <c r="AB33" s="84">
        <v>86503.28</v>
      </c>
      <c r="AC33" s="84">
        <v>86503.28</v>
      </c>
      <c r="AD33" s="84">
        <v>86503.28</v>
      </c>
      <c r="AE33" s="84">
        <v>86503.28</v>
      </c>
      <c r="AF33" s="84">
        <v>86503.28</v>
      </c>
      <c r="AG33" s="84">
        <v>86503.28</v>
      </c>
      <c r="AH33" s="84">
        <v>86503.28</v>
      </c>
      <c r="AI33" s="84">
        <v>86503.28</v>
      </c>
      <c r="AJ33" s="84">
        <v>86503.28</v>
      </c>
      <c r="AK33" s="84">
        <v>86503.27</v>
      </c>
      <c r="AL33" s="84">
        <v>98915.03</v>
      </c>
      <c r="AM33" s="84">
        <v>8242.91</v>
      </c>
      <c r="AN33" s="84">
        <v>8242.91</v>
      </c>
      <c r="AO33" s="84">
        <v>8242.91</v>
      </c>
      <c r="AP33" s="84">
        <v>8242.91</v>
      </c>
      <c r="AQ33" s="84">
        <v>8242.91</v>
      </c>
      <c r="AR33" s="84">
        <v>8242.91</v>
      </c>
      <c r="AS33" s="84">
        <v>8242.91</v>
      </c>
      <c r="AT33" s="84">
        <v>8242.91</v>
      </c>
      <c r="AU33" s="84">
        <v>8242.91</v>
      </c>
      <c r="AV33" s="84">
        <v>8242.91</v>
      </c>
      <c r="AW33" s="84">
        <v>8242.91</v>
      </c>
      <c r="AX33" s="84">
        <v>8243.02</v>
      </c>
    </row>
    <row r="34" spans="1:50" x14ac:dyDescent="0.25">
      <c r="A34">
        <v>13075031</v>
      </c>
      <c r="B34">
        <v>5552</v>
      </c>
      <c r="C34" t="s">
        <v>58</v>
      </c>
      <c r="D34" s="85">
        <v>4857</v>
      </c>
      <c r="E34" s="84">
        <v>2221934.1</v>
      </c>
      <c r="F34" s="84">
        <v>4858541.82</v>
      </c>
      <c r="G34" s="84">
        <v>2636607.73</v>
      </c>
      <c r="H34" s="84">
        <v>3935729.12</v>
      </c>
      <c r="I34">
        <v>810.32</v>
      </c>
      <c r="J34" s="84">
        <v>1564694.85</v>
      </c>
      <c r="K34" s="84">
        <v>149100.17000000001</v>
      </c>
      <c r="L34" s="84">
        <v>1713795.02</v>
      </c>
      <c r="M34" s="84">
        <v>142816.25</v>
      </c>
      <c r="N34" s="84">
        <v>142816.25</v>
      </c>
      <c r="O34" s="84">
        <v>142816.25</v>
      </c>
      <c r="P34" s="84">
        <v>142816.25</v>
      </c>
      <c r="Q34" s="84">
        <v>142816.25</v>
      </c>
      <c r="R34" s="84">
        <v>142816.25</v>
      </c>
      <c r="S34" s="84">
        <v>142816.25</v>
      </c>
      <c r="T34" s="84">
        <v>142816.25</v>
      </c>
      <c r="U34" s="84">
        <v>142816.25</v>
      </c>
      <c r="V34" s="84">
        <v>142816.25</v>
      </c>
      <c r="W34" s="84">
        <v>142816.25</v>
      </c>
      <c r="X34" s="84">
        <v>142816.26999999999</v>
      </c>
      <c r="Y34" s="84">
        <v>1564694.85</v>
      </c>
      <c r="Z34" s="84">
        <v>130391.24</v>
      </c>
      <c r="AA34" s="84">
        <v>130391.24</v>
      </c>
      <c r="AB34" s="84">
        <v>130391.24</v>
      </c>
      <c r="AC34" s="84">
        <v>130391.24</v>
      </c>
      <c r="AD34" s="84">
        <v>130391.24</v>
      </c>
      <c r="AE34" s="84">
        <v>130391.24</v>
      </c>
      <c r="AF34" s="84">
        <v>130391.24</v>
      </c>
      <c r="AG34" s="84">
        <v>130391.24</v>
      </c>
      <c r="AH34" s="84">
        <v>130391.24</v>
      </c>
      <c r="AI34" s="84">
        <v>130391.24</v>
      </c>
      <c r="AJ34" s="84">
        <v>130391.24</v>
      </c>
      <c r="AK34" s="84">
        <v>130391.21</v>
      </c>
      <c r="AL34" s="84">
        <v>149100.17000000001</v>
      </c>
      <c r="AM34" s="84">
        <v>12425.01</v>
      </c>
      <c r="AN34" s="84">
        <v>12425.01</v>
      </c>
      <c r="AO34" s="84">
        <v>12425.01</v>
      </c>
      <c r="AP34" s="84">
        <v>12425.01</v>
      </c>
      <c r="AQ34" s="84">
        <v>12425.01</v>
      </c>
      <c r="AR34" s="84">
        <v>12425.01</v>
      </c>
      <c r="AS34" s="84">
        <v>12425.01</v>
      </c>
      <c r="AT34" s="84">
        <v>12425.01</v>
      </c>
      <c r="AU34" s="84">
        <v>12425.01</v>
      </c>
      <c r="AV34" s="84">
        <v>12425.01</v>
      </c>
      <c r="AW34" s="84">
        <v>12425.01</v>
      </c>
      <c r="AX34" s="84">
        <v>12425.06</v>
      </c>
    </row>
    <row r="35" spans="1:50" x14ac:dyDescent="0.25">
      <c r="A35">
        <v>13075032</v>
      </c>
      <c r="B35">
        <v>5560</v>
      </c>
      <c r="C35" t="s">
        <v>137</v>
      </c>
      <c r="D35">
        <v>301</v>
      </c>
      <c r="E35" s="84">
        <v>375613.3</v>
      </c>
      <c r="F35" s="84">
        <v>301095.55</v>
      </c>
      <c r="G35" t="s">
        <v>69</v>
      </c>
      <c r="H35" s="84">
        <v>375613.3</v>
      </c>
      <c r="I35" s="84">
        <v>1247.8800000000001</v>
      </c>
      <c r="J35" t="s">
        <v>69</v>
      </c>
      <c r="K35" t="s">
        <v>69</v>
      </c>
      <c r="L35">
        <v>0</v>
      </c>
      <c r="M35" t="s">
        <v>69</v>
      </c>
      <c r="N35" t="s">
        <v>69</v>
      </c>
      <c r="O35" t="s">
        <v>69</v>
      </c>
      <c r="P35" t="s">
        <v>69</v>
      </c>
      <c r="Q35" t="s">
        <v>69</v>
      </c>
      <c r="R35" t="s">
        <v>69</v>
      </c>
      <c r="S35" t="s">
        <v>69</v>
      </c>
      <c r="T35" t="s">
        <v>69</v>
      </c>
      <c r="U35" t="s">
        <v>69</v>
      </c>
      <c r="V35" t="s">
        <v>69</v>
      </c>
      <c r="W35" t="s">
        <v>69</v>
      </c>
      <c r="X35" t="s">
        <v>69</v>
      </c>
      <c r="Y35" t="s">
        <v>69</v>
      </c>
      <c r="Z35" t="s">
        <v>69</v>
      </c>
      <c r="AA35" t="s">
        <v>69</v>
      </c>
      <c r="AB35" t="s">
        <v>69</v>
      </c>
      <c r="AC35" t="s">
        <v>69</v>
      </c>
      <c r="AD35" t="s">
        <v>69</v>
      </c>
      <c r="AE35" t="s">
        <v>69</v>
      </c>
      <c r="AF35" t="s">
        <v>69</v>
      </c>
      <c r="AG35" t="s">
        <v>69</v>
      </c>
      <c r="AH35" t="s">
        <v>69</v>
      </c>
      <c r="AI35" t="s">
        <v>69</v>
      </c>
      <c r="AJ35" t="s">
        <v>69</v>
      </c>
      <c r="AK35" t="s">
        <v>69</v>
      </c>
      <c r="AL35" t="s">
        <v>69</v>
      </c>
      <c r="AM35" t="s">
        <v>69</v>
      </c>
      <c r="AN35" t="s">
        <v>69</v>
      </c>
      <c r="AO35" t="s">
        <v>69</v>
      </c>
      <c r="AP35" t="s">
        <v>69</v>
      </c>
      <c r="AQ35" t="s">
        <v>69</v>
      </c>
      <c r="AR35" t="s">
        <v>69</v>
      </c>
      <c r="AS35" t="s">
        <v>69</v>
      </c>
      <c r="AT35" t="s">
        <v>69</v>
      </c>
      <c r="AU35" t="s">
        <v>69</v>
      </c>
      <c r="AV35" t="s">
        <v>69</v>
      </c>
      <c r="AW35" t="s">
        <v>69</v>
      </c>
      <c r="AX35" t="s">
        <v>69</v>
      </c>
    </row>
    <row r="36" spans="1:50" x14ac:dyDescent="0.25">
      <c r="A36">
        <v>13075033</v>
      </c>
      <c r="B36">
        <v>5559</v>
      </c>
      <c r="C36" t="s">
        <v>130</v>
      </c>
      <c r="D36" s="85">
        <v>2710</v>
      </c>
      <c r="E36" s="84">
        <v>1073493.58</v>
      </c>
      <c r="F36" s="84">
        <v>2710860.27</v>
      </c>
      <c r="G36" s="84">
        <v>1637366.69</v>
      </c>
      <c r="H36" s="84">
        <v>2137781.9300000002</v>
      </c>
      <c r="I36">
        <v>788.85</v>
      </c>
      <c r="J36" s="84">
        <v>971695.26</v>
      </c>
      <c r="K36" s="84">
        <v>92593.09</v>
      </c>
      <c r="L36" s="84">
        <v>1064288.3500000001</v>
      </c>
      <c r="M36" s="84">
        <v>88690.69</v>
      </c>
      <c r="N36" s="84">
        <v>88690.69</v>
      </c>
      <c r="O36" s="84">
        <v>88690.69</v>
      </c>
      <c r="P36" s="84">
        <v>88690.69</v>
      </c>
      <c r="Q36" s="84">
        <v>88690.69</v>
      </c>
      <c r="R36" s="84">
        <v>88690.69</v>
      </c>
      <c r="S36" s="84">
        <v>88690.69</v>
      </c>
      <c r="T36" s="84">
        <v>88690.69</v>
      </c>
      <c r="U36" s="84">
        <v>88690.69</v>
      </c>
      <c r="V36" s="84">
        <v>88690.69</v>
      </c>
      <c r="W36" s="84">
        <v>88690.69</v>
      </c>
      <c r="X36" s="84">
        <v>88690.76</v>
      </c>
      <c r="Y36" s="84">
        <v>971695.26</v>
      </c>
      <c r="Z36" s="84">
        <v>80974.600000000006</v>
      </c>
      <c r="AA36" s="84">
        <v>80974.600000000006</v>
      </c>
      <c r="AB36" s="84">
        <v>80974.600000000006</v>
      </c>
      <c r="AC36" s="84">
        <v>80974.600000000006</v>
      </c>
      <c r="AD36" s="84">
        <v>80974.600000000006</v>
      </c>
      <c r="AE36" s="84">
        <v>80974.600000000006</v>
      </c>
      <c r="AF36" s="84">
        <v>80974.600000000006</v>
      </c>
      <c r="AG36" s="84">
        <v>80974.600000000006</v>
      </c>
      <c r="AH36" s="84">
        <v>80974.600000000006</v>
      </c>
      <c r="AI36" s="84">
        <v>80974.600000000006</v>
      </c>
      <c r="AJ36" s="84">
        <v>80974.600000000006</v>
      </c>
      <c r="AK36" s="84">
        <v>80974.66</v>
      </c>
      <c r="AL36" s="84">
        <v>92593.09</v>
      </c>
      <c r="AM36" s="84">
        <v>7716.09</v>
      </c>
      <c r="AN36" s="84">
        <v>7716.09</v>
      </c>
      <c r="AO36" s="84">
        <v>7716.09</v>
      </c>
      <c r="AP36" s="84">
        <v>7716.09</v>
      </c>
      <c r="AQ36" s="84">
        <v>7716.09</v>
      </c>
      <c r="AR36" s="84">
        <v>7716.09</v>
      </c>
      <c r="AS36" s="84">
        <v>7716.09</v>
      </c>
      <c r="AT36" s="84">
        <v>7716.09</v>
      </c>
      <c r="AU36" s="84">
        <v>7716.09</v>
      </c>
      <c r="AV36" s="84">
        <v>7716.09</v>
      </c>
      <c r="AW36" s="84">
        <v>7716.09</v>
      </c>
      <c r="AX36" s="84">
        <v>7716.1</v>
      </c>
    </row>
    <row r="37" spans="1:50" x14ac:dyDescent="0.25">
      <c r="A37">
        <v>13075034</v>
      </c>
      <c r="B37">
        <v>5562</v>
      </c>
      <c r="C37" t="s">
        <v>156</v>
      </c>
      <c r="D37">
        <v>249</v>
      </c>
      <c r="E37" s="84">
        <v>69498.03</v>
      </c>
      <c r="F37" s="84">
        <v>249079.04000000001</v>
      </c>
      <c r="G37" s="84">
        <v>179581.02</v>
      </c>
      <c r="H37" s="84">
        <v>186225.69</v>
      </c>
      <c r="I37">
        <v>747.89</v>
      </c>
      <c r="J37" s="84">
        <v>106572.35</v>
      </c>
      <c r="K37" s="84">
        <v>10155.31</v>
      </c>
      <c r="L37" s="84">
        <v>116727.66</v>
      </c>
      <c r="M37" s="84">
        <v>9727.2999999999993</v>
      </c>
      <c r="N37" s="84">
        <v>9727.2999999999993</v>
      </c>
      <c r="O37" s="84">
        <v>9727.2999999999993</v>
      </c>
      <c r="P37" s="84">
        <v>9727.2999999999993</v>
      </c>
      <c r="Q37" s="84">
        <v>9727.2999999999993</v>
      </c>
      <c r="R37" s="84">
        <v>9727.2999999999993</v>
      </c>
      <c r="S37" s="84">
        <v>9727.2999999999993</v>
      </c>
      <c r="T37" s="84">
        <v>9727.2999999999993</v>
      </c>
      <c r="U37" s="84">
        <v>9727.2999999999993</v>
      </c>
      <c r="V37" s="84">
        <v>9727.2999999999993</v>
      </c>
      <c r="W37" s="84">
        <v>9727.2999999999993</v>
      </c>
      <c r="X37" s="84">
        <v>9727.36</v>
      </c>
      <c r="Y37" s="84">
        <v>106572.35</v>
      </c>
      <c r="Z37" s="84">
        <v>8881.0300000000007</v>
      </c>
      <c r="AA37" s="84">
        <v>8881.0300000000007</v>
      </c>
      <c r="AB37" s="84">
        <v>8881.0300000000007</v>
      </c>
      <c r="AC37" s="84">
        <v>8881.0300000000007</v>
      </c>
      <c r="AD37" s="84">
        <v>8881.0300000000007</v>
      </c>
      <c r="AE37" s="84">
        <v>8881.0300000000007</v>
      </c>
      <c r="AF37" s="84">
        <v>8881.0300000000007</v>
      </c>
      <c r="AG37" s="84">
        <v>8881.0300000000007</v>
      </c>
      <c r="AH37" s="84">
        <v>8881.0300000000007</v>
      </c>
      <c r="AI37" s="84">
        <v>8881.0300000000007</v>
      </c>
      <c r="AJ37" s="84">
        <v>8881.0300000000007</v>
      </c>
      <c r="AK37" s="84">
        <v>8881.02</v>
      </c>
      <c r="AL37" s="84">
        <v>10155.31</v>
      </c>
      <c r="AM37">
        <v>846.27</v>
      </c>
      <c r="AN37">
        <v>846.27</v>
      </c>
      <c r="AO37">
        <v>846.27</v>
      </c>
      <c r="AP37">
        <v>846.27</v>
      </c>
      <c r="AQ37">
        <v>846.27</v>
      </c>
      <c r="AR37">
        <v>846.27</v>
      </c>
      <c r="AS37">
        <v>846.27</v>
      </c>
      <c r="AT37">
        <v>846.27</v>
      </c>
      <c r="AU37">
        <v>846.27</v>
      </c>
      <c r="AV37">
        <v>846.27</v>
      </c>
      <c r="AW37">
        <v>846.27</v>
      </c>
      <c r="AX37">
        <v>846.34</v>
      </c>
    </row>
    <row r="38" spans="1:50" x14ac:dyDescent="0.25">
      <c r="A38">
        <v>13075035</v>
      </c>
      <c r="B38">
        <v>5556</v>
      </c>
      <c r="C38" t="s">
        <v>106</v>
      </c>
      <c r="D38">
        <v>153</v>
      </c>
      <c r="E38" s="84">
        <v>173869.88</v>
      </c>
      <c r="F38" s="84">
        <v>153048.57</v>
      </c>
      <c r="G38" t="s">
        <v>69</v>
      </c>
      <c r="H38" s="84">
        <v>173869.88</v>
      </c>
      <c r="I38" s="84">
        <v>1136.4000000000001</v>
      </c>
      <c r="J38" t="s">
        <v>69</v>
      </c>
      <c r="K38" t="s">
        <v>69</v>
      </c>
      <c r="L38">
        <v>0</v>
      </c>
      <c r="M38" t="s">
        <v>69</v>
      </c>
      <c r="N38" t="s">
        <v>69</v>
      </c>
      <c r="O38" t="s">
        <v>69</v>
      </c>
      <c r="P38" t="s">
        <v>69</v>
      </c>
      <c r="Q38" t="s">
        <v>69</v>
      </c>
      <c r="R38" t="s">
        <v>69</v>
      </c>
      <c r="S38" t="s">
        <v>69</v>
      </c>
      <c r="T38" t="s">
        <v>69</v>
      </c>
      <c r="U38" t="s">
        <v>69</v>
      </c>
      <c r="V38" t="s">
        <v>69</v>
      </c>
      <c r="W38" t="s">
        <v>69</v>
      </c>
      <c r="X38" t="s">
        <v>69</v>
      </c>
      <c r="Y38" t="s">
        <v>69</v>
      </c>
      <c r="Z38" t="s">
        <v>69</v>
      </c>
      <c r="AA38" t="s">
        <v>69</v>
      </c>
      <c r="AB38" t="s">
        <v>69</v>
      </c>
      <c r="AC38" t="s">
        <v>69</v>
      </c>
      <c r="AD38" t="s">
        <v>69</v>
      </c>
      <c r="AE38" t="s">
        <v>69</v>
      </c>
      <c r="AF38" t="s">
        <v>69</v>
      </c>
      <c r="AG38" t="s">
        <v>69</v>
      </c>
      <c r="AH38" t="s">
        <v>69</v>
      </c>
      <c r="AI38" t="s">
        <v>69</v>
      </c>
      <c r="AJ38" t="s">
        <v>69</v>
      </c>
      <c r="AK38" t="s">
        <v>69</v>
      </c>
      <c r="AL38" t="s">
        <v>69</v>
      </c>
      <c r="AM38" t="s">
        <v>69</v>
      </c>
      <c r="AN38" t="s">
        <v>69</v>
      </c>
      <c r="AO38" t="s">
        <v>69</v>
      </c>
      <c r="AP38" t="s">
        <v>69</v>
      </c>
      <c r="AQ38" t="s">
        <v>69</v>
      </c>
      <c r="AR38" t="s">
        <v>69</v>
      </c>
      <c r="AS38" t="s">
        <v>69</v>
      </c>
      <c r="AT38" t="s">
        <v>69</v>
      </c>
      <c r="AU38" t="s">
        <v>69</v>
      </c>
      <c r="AV38" t="s">
        <v>69</v>
      </c>
      <c r="AW38" t="s">
        <v>69</v>
      </c>
      <c r="AX38" t="s">
        <v>69</v>
      </c>
    </row>
    <row r="39" spans="1:50" x14ac:dyDescent="0.25">
      <c r="A39">
        <v>13075036</v>
      </c>
      <c r="B39">
        <v>5558</v>
      </c>
      <c r="C39" t="s">
        <v>126</v>
      </c>
      <c r="D39">
        <v>873</v>
      </c>
      <c r="E39" s="84">
        <v>344553.98</v>
      </c>
      <c r="F39" s="84">
        <v>873277.13</v>
      </c>
      <c r="G39" s="84">
        <v>528723.15</v>
      </c>
      <c r="H39" s="84">
        <v>688224.03</v>
      </c>
      <c r="I39">
        <v>788.34</v>
      </c>
      <c r="J39" s="84">
        <v>313770.76</v>
      </c>
      <c r="K39" s="84">
        <v>29899.29</v>
      </c>
      <c r="L39" s="84">
        <v>343670.05</v>
      </c>
      <c r="M39" s="84">
        <v>28639.17</v>
      </c>
      <c r="N39" s="84">
        <v>28639.17</v>
      </c>
      <c r="O39" s="84">
        <v>28639.17</v>
      </c>
      <c r="P39" s="84">
        <v>28639.17</v>
      </c>
      <c r="Q39" s="84">
        <v>28639.17</v>
      </c>
      <c r="R39" s="84">
        <v>28639.17</v>
      </c>
      <c r="S39" s="84">
        <v>28639.17</v>
      </c>
      <c r="T39" s="84">
        <v>28639.17</v>
      </c>
      <c r="U39" s="84">
        <v>28639.17</v>
      </c>
      <c r="V39" s="84">
        <v>28639.17</v>
      </c>
      <c r="W39" s="84">
        <v>28639.17</v>
      </c>
      <c r="X39" s="84">
        <v>28639.18</v>
      </c>
      <c r="Y39" s="84">
        <v>313770.76</v>
      </c>
      <c r="Z39" s="84">
        <v>26147.57</v>
      </c>
      <c r="AA39" s="84">
        <v>26147.57</v>
      </c>
      <c r="AB39" s="84">
        <v>26147.57</v>
      </c>
      <c r="AC39" s="84">
        <v>26147.57</v>
      </c>
      <c r="AD39" s="84">
        <v>26147.57</v>
      </c>
      <c r="AE39" s="84">
        <v>26147.57</v>
      </c>
      <c r="AF39" s="84">
        <v>26147.57</v>
      </c>
      <c r="AG39" s="84">
        <v>26147.57</v>
      </c>
      <c r="AH39" s="84">
        <v>26147.57</v>
      </c>
      <c r="AI39" s="84">
        <v>26147.57</v>
      </c>
      <c r="AJ39" s="84">
        <v>26147.57</v>
      </c>
      <c r="AK39" s="84">
        <v>26147.49</v>
      </c>
      <c r="AL39" s="84">
        <v>29899.29</v>
      </c>
      <c r="AM39" s="84">
        <v>2491.6</v>
      </c>
      <c r="AN39" s="84">
        <v>2491.6</v>
      </c>
      <c r="AO39" s="84">
        <v>2491.6</v>
      </c>
      <c r="AP39" s="84">
        <v>2491.6</v>
      </c>
      <c r="AQ39" s="84">
        <v>2491.6</v>
      </c>
      <c r="AR39" s="84">
        <v>2491.6</v>
      </c>
      <c r="AS39" s="84">
        <v>2491.6</v>
      </c>
      <c r="AT39" s="84">
        <v>2491.6</v>
      </c>
      <c r="AU39" s="84">
        <v>2491.6</v>
      </c>
      <c r="AV39" s="84">
        <v>2491.6</v>
      </c>
      <c r="AW39" s="84">
        <v>2491.6</v>
      </c>
      <c r="AX39" s="84">
        <v>2491.69</v>
      </c>
    </row>
    <row r="40" spans="1:50" x14ac:dyDescent="0.25">
      <c r="A40">
        <v>13075037</v>
      </c>
      <c r="B40">
        <v>5552</v>
      </c>
      <c r="C40" t="s">
        <v>59</v>
      </c>
      <c r="D40">
        <v>419</v>
      </c>
      <c r="E40" s="84">
        <v>179955.66</v>
      </c>
      <c r="F40" s="84">
        <v>419133.01</v>
      </c>
      <c r="G40" s="84">
        <v>239177.35</v>
      </c>
      <c r="H40" s="84">
        <v>335420.94</v>
      </c>
      <c r="I40">
        <v>800.53</v>
      </c>
      <c r="J40" s="84">
        <v>141939.79999999999</v>
      </c>
      <c r="K40" s="84">
        <v>13525.48</v>
      </c>
      <c r="L40" s="84">
        <v>155465.28</v>
      </c>
      <c r="M40" s="84">
        <v>12955.44</v>
      </c>
      <c r="N40" s="84">
        <v>12955.44</v>
      </c>
      <c r="O40" s="84">
        <v>12955.44</v>
      </c>
      <c r="P40" s="84">
        <v>12955.44</v>
      </c>
      <c r="Q40" s="84">
        <v>12955.44</v>
      </c>
      <c r="R40" s="84">
        <v>12955.44</v>
      </c>
      <c r="S40" s="84">
        <v>12955.44</v>
      </c>
      <c r="T40" s="84">
        <v>12955.44</v>
      </c>
      <c r="U40" s="84">
        <v>12955.44</v>
      </c>
      <c r="V40" s="84">
        <v>12955.44</v>
      </c>
      <c r="W40" s="84">
        <v>12955.44</v>
      </c>
      <c r="X40" s="84">
        <v>12955.44</v>
      </c>
      <c r="Y40" s="84">
        <v>141939.79999999999</v>
      </c>
      <c r="Z40" s="84">
        <v>11828.32</v>
      </c>
      <c r="AA40" s="84">
        <v>11828.32</v>
      </c>
      <c r="AB40" s="84">
        <v>11828.32</v>
      </c>
      <c r="AC40" s="84">
        <v>11828.32</v>
      </c>
      <c r="AD40" s="84">
        <v>11828.32</v>
      </c>
      <c r="AE40" s="84">
        <v>11828.32</v>
      </c>
      <c r="AF40" s="84">
        <v>11828.32</v>
      </c>
      <c r="AG40" s="84">
        <v>11828.32</v>
      </c>
      <c r="AH40" s="84">
        <v>11828.32</v>
      </c>
      <c r="AI40" s="84">
        <v>11828.32</v>
      </c>
      <c r="AJ40" s="84">
        <v>11828.32</v>
      </c>
      <c r="AK40" s="84">
        <v>11828.28</v>
      </c>
      <c r="AL40" s="84">
        <v>13525.48</v>
      </c>
      <c r="AM40" s="84">
        <v>1127.1199999999999</v>
      </c>
      <c r="AN40" s="84">
        <v>1127.1199999999999</v>
      </c>
      <c r="AO40" s="84">
        <v>1127.1199999999999</v>
      </c>
      <c r="AP40" s="84">
        <v>1127.1199999999999</v>
      </c>
      <c r="AQ40" s="84">
        <v>1127.1199999999999</v>
      </c>
      <c r="AR40" s="84">
        <v>1127.1199999999999</v>
      </c>
      <c r="AS40" s="84">
        <v>1127.1199999999999</v>
      </c>
      <c r="AT40" s="84">
        <v>1127.1199999999999</v>
      </c>
      <c r="AU40" s="84">
        <v>1127.1199999999999</v>
      </c>
      <c r="AV40" s="84">
        <v>1127.1199999999999</v>
      </c>
      <c r="AW40" s="84">
        <v>1127.1199999999999</v>
      </c>
      <c r="AX40" s="84">
        <v>1127.1600000000001</v>
      </c>
    </row>
    <row r="41" spans="1:50" x14ac:dyDescent="0.25">
      <c r="A41">
        <v>13075038</v>
      </c>
      <c r="B41">
        <v>5556</v>
      </c>
      <c r="C41" t="s">
        <v>107</v>
      </c>
      <c r="D41">
        <v>856</v>
      </c>
      <c r="E41" s="84">
        <v>303619.98</v>
      </c>
      <c r="F41" s="84">
        <v>856271.73</v>
      </c>
      <c r="G41" s="84">
        <v>552651.75</v>
      </c>
      <c r="H41" s="84">
        <v>662843.62</v>
      </c>
      <c r="I41">
        <v>774.35</v>
      </c>
      <c r="J41" s="84">
        <v>327971.18</v>
      </c>
      <c r="K41" s="84">
        <v>31252.46</v>
      </c>
      <c r="L41" s="84">
        <v>359223.64</v>
      </c>
      <c r="M41" s="84">
        <v>29935.3</v>
      </c>
      <c r="N41" s="84">
        <v>29935.3</v>
      </c>
      <c r="O41" s="84">
        <v>29935.3</v>
      </c>
      <c r="P41" s="84">
        <v>29935.3</v>
      </c>
      <c r="Q41" s="84">
        <v>29935.3</v>
      </c>
      <c r="R41" s="84">
        <v>29935.3</v>
      </c>
      <c r="S41" s="84">
        <v>29935.3</v>
      </c>
      <c r="T41" s="84">
        <v>29935.3</v>
      </c>
      <c r="U41" s="84">
        <v>29935.3</v>
      </c>
      <c r="V41" s="84">
        <v>29935.3</v>
      </c>
      <c r="W41" s="84">
        <v>29935.3</v>
      </c>
      <c r="X41" s="84">
        <v>29935.34</v>
      </c>
      <c r="Y41" s="84">
        <v>327971.18</v>
      </c>
      <c r="Z41" s="84">
        <v>27330.93</v>
      </c>
      <c r="AA41" s="84">
        <v>27330.93</v>
      </c>
      <c r="AB41" s="84">
        <v>27330.93</v>
      </c>
      <c r="AC41" s="84">
        <v>27330.93</v>
      </c>
      <c r="AD41" s="84">
        <v>27330.93</v>
      </c>
      <c r="AE41" s="84">
        <v>27330.93</v>
      </c>
      <c r="AF41" s="84">
        <v>27330.93</v>
      </c>
      <c r="AG41" s="84">
        <v>27330.93</v>
      </c>
      <c r="AH41" s="84">
        <v>27330.93</v>
      </c>
      <c r="AI41" s="84">
        <v>27330.93</v>
      </c>
      <c r="AJ41" s="84">
        <v>27330.93</v>
      </c>
      <c r="AK41" s="84">
        <v>27330.95</v>
      </c>
      <c r="AL41" s="84">
        <v>31252.46</v>
      </c>
      <c r="AM41" s="84">
        <v>2604.37</v>
      </c>
      <c r="AN41" s="84">
        <v>2604.37</v>
      </c>
      <c r="AO41" s="84">
        <v>2604.37</v>
      </c>
      <c r="AP41" s="84">
        <v>2604.37</v>
      </c>
      <c r="AQ41" s="84">
        <v>2604.37</v>
      </c>
      <c r="AR41" s="84">
        <v>2604.37</v>
      </c>
      <c r="AS41" s="84">
        <v>2604.37</v>
      </c>
      <c r="AT41" s="84">
        <v>2604.37</v>
      </c>
      <c r="AU41" s="84">
        <v>2604.37</v>
      </c>
      <c r="AV41" s="84">
        <v>2604.37</v>
      </c>
      <c r="AW41" s="84">
        <v>2604.37</v>
      </c>
      <c r="AX41" s="84">
        <v>2604.39</v>
      </c>
    </row>
    <row r="42" spans="1:50" x14ac:dyDescent="0.25">
      <c r="A42">
        <v>13075040</v>
      </c>
      <c r="B42">
        <v>5563</v>
      </c>
      <c r="C42" t="s">
        <v>170</v>
      </c>
      <c r="D42">
        <v>154</v>
      </c>
      <c r="E42" s="84">
        <v>87087.56</v>
      </c>
      <c r="F42" s="84">
        <v>154048.89000000001</v>
      </c>
      <c r="G42" s="84">
        <v>66961.33</v>
      </c>
      <c r="H42" s="84">
        <v>130612.43</v>
      </c>
      <c r="I42">
        <v>848.13</v>
      </c>
      <c r="J42" s="84">
        <v>39738.21</v>
      </c>
      <c r="K42" s="84">
        <v>3786.66</v>
      </c>
      <c r="L42" s="84">
        <v>43524.87</v>
      </c>
      <c r="M42" s="84">
        <v>3627.07</v>
      </c>
      <c r="N42" s="84">
        <v>3627.07</v>
      </c>
      <c r="O42" s="84">
        <v>3627.07</v>
      </c>
      <c r="P42" s="84">
        <v>3627.07</v>
      </c>
      <c r="Q42" s="84">
        <v>3627.07</v>
      </c>
      <c r="R42" s="84">
        <v>3627.07</v>
      </c>
      <c r="S42" s="84">
        <v>3627.07</v>
      </c>
      <c r="T42" s="84">
        <v>3627.07</v>
      </c>
      <c r="U42" s="84">
        <v>3627.07</v>
      </c>
      <c r="V42" s="84">
        <v>3627.07</v>
      </c>
      <c r="W42" s="84">
        <v>3627.07</v>
      </c>
      <c r="X42" s="84">
        <v>3627.1</v>
      </c>
      <c r="Y42" s="84">
        <v>39738.21</v>
      </c>
      <c r="Z42" s="84">
        <v>3311.52</v>
      </c>
      <c r="AA42" s="84">
        <v>3311.52</v>
      </c>
      <c r="AB42" s="84">
        <v>3311.52</v>
      </c>
      <c r="AC42" s="84">
        <v>3311.52</v>
      </c>
      <c r="AD42" s="84">
        <v>3311.52</v>
      </c>
      <c r="AE42" s="84">
        <v>3311.52</v>
      </c>
      <c r="AF42" s="84">
        <v>3311.52</v>
      </c>
      <c r="AG42" s="84">
        <v>3311.52</v>
      </c>
      <c r="AH42" s="84">
        <v>3311.52</v>
      </c>
      <c r="AI42" s="84">
        <v>3311.52</v>
      </c>
      <c r="AJ42" s="84">
        <v>3311.52</v>
      </c>
      <c r="AK42" s="84">
        <v>3311.49</v>
      </c>
      <c r="AL42" s="84">
        <v>3786.66</v>
      </c>
      <c r="AM42">
        <v>315.55</v>
      </c>
      <c r="AN42">
        <v>315.55</v>
      </c>
      <c r="AO42">
        <v>315.55</v>
      </c>
      <c r="AP42">
        <v>315.55</v>
      </c>
      <c r="AQ42">
        <v>315.55</v>
      </c>
      <c r="AR42">
        <v>315.55</v>
      </c>
      <c r="AS42">
        <v>315.55</v>
      </c>
      <c r="AT42">
        <v>315.55</v>
      </c>
      <c r="AU42">
        <v>315.55</v>
      </c>
      <c r="AV42">
        <v>315.55</v>
      </c>
      <c r="AW42">
        <v>315.55</v>
      </c>
      <c r="AX42">
        <v>315.61</v>
      </c>
    </row>
    <row r="43" spans="1:50" x14ac:dyDescent="0.25">
      <c r="A43">
        <v>13075041</v>
      </c>
      <c r="B43">
        <v>5563</v>
      </c>
      <c r="C43" t="s">
        <v>171</v>
      </c>
      <c r="D43" s="85">
        <v>1240</v>
      </c>
      <c r="E43" s="84">
        <v>512008.47</v>
      </c>
      <c r="F43" s="84">
        <v>1240393.6299999999</v>
      </c>
      <c r="G43" s="84">
        <v>728385.16</v>
      </c>
      <c r="H43" s="84">
        <v>985458.83</v>
      </c>
      <c r="I43">
        <v>794.72</v>
      </c>
      <c r="J43" s="84">
        <v>432260.18</v>
      </c>
      <c r="K43" s="84">
        <v>41190.18</v>
      </c>
      <c r="L43" s="84">
        <v>473450.36</v>
      </c>
      <c r="M43" s="84">
        <v>39454.19</v>
      </c>
      <c r="N43" s="84">
        <v>39454.19</v>
      </c>
      <c r="O43" s="84">
        <v>39454.19</v>
      </c>
      <c r="P43" s="84">
        <v>39454.19</v>
      </c>
      <c r="Q43" s="84">
        <v>39454.19</v>
      </c>
      <c r="R43" s="84">
        <v>39454.19</v>
      </c>
      <c r="S43" s="84">
        <v>39454.19</v>
      </c>
      <c r="T43" s="84">
        <v>39454.19</v>
      </c>
      <c r="U43" s="84">
        <v>39454.19</v>
      </c>
      <c r="V43" s="84">
        <v>39454.19</v>
      </c>
      <c r="W43" s="84">
        <v>39454.19</v>
      </c>
      <c r="X43" s="84">
        <v>39454.269999999997</v>
      </c>
      <c r="Y43" s="84">
        <v>432260.18</v>
      </c>
      <c r="Z43" s="84">
        <v>36021.68</v>
      </c>
      <c r="AA43" s="84">
        <v>36021.68</v>
      </c>
      <c r="AB43" s="84">
        <v>36021.68</v>
      </c>
      <c r="AC43" s="84">
        <v>36021.68</v>
      </c>
      <c r="AD43" s="84">
        <v>36021.68</v>
      </c>
      <c r="AE43" s="84">
        <v>36021.68</v>
      </c>
      <c r="AF43" s="84">
        <v>36021.68</v>
      </c>
      <c r="AG43" s="84">
        <v>36021.68</v>
      </c>
      <c r="AH43" s="84">
        <v>36021.68</v>
      </c>
      <c r="AI43" s="84">
        <v>36021.68</v>
      </c>
      <c r="AJ43" s="84">
        <v>36021.68</v>
      </c>
      <c r="AK43" s="84">
        <v>36021.699999999997</v>
      </c>
      <c r="AL43" s="84">
        <v>41190.18</v>
      </c>
      <c r="AM43" s="84">
        <v>3432.51</v>
      </c>
      <c r="AN43" s="84">
        <v>3432.51</v>
      </c>
      <c r="AO43" s="84">
        <v>3432.51</v>
      </c>
      <c r="AP43" s="84">
        <v>3432.51</v>
      </c>
      <c r="AQ43" s="84">
        <v>3432.51</v>
      </c>
      <c r="AR43" s="84">
        <v>3432.51</v>
      </c>
      <c r="AS43" s="84">
        <v>3432.51</v>
      </c>
      <c r="AT43" s="84">
        <v>3432.51</v>
      </c>
      <c r="AU43" s="84">
        <v>3432.51</v>
      </c>
      <c r="AV43" s="84">
        <v>3432.51</v>
      </c>
      <c r="AW43" s="84">
        <v>3432.51</v>
      </c>
      <c r="AX43" s="84">
        <v>3432.57</v>
      </c>
    </row>
    <row r="44" spans="1:50" x14ac:dyDescent="0.25">
      <c r="A44">
        <v>13075042</v>
      </c>
      <c r="B44">
        <v>5560</v>
      </c>
      <c r="C44" t="s">
        <v>138</v>
      </c>
      <c r="D44">
        <v>219</v>
      </c>
      <c r="E44" s="84">
        <v>146738.87</v>
      </c>
      <c r="F44" s="84">
        <v>219069.52</v>
      </c>
      <c r="G44" s="84">
        <v>72330.649999999994</v>
      </c>
      <c r="H44" s="84">
        <v>193753.8</v>
      </c>
      <c r="I44">
        <v>884.72</v>
      </c>
      <c r="J44" s="84">
        <v>42924.63</v>
      </c>
      <c r="K44" s="84">
        <v>4090.3</v>
      </c>
      <c r="L44" s="84">
        <v>47014.93</v>
      </c>
      <c r="M44" s="84">
        <v>3917.91</v>
      </c>
      <c r="N44" s="84">
        <v>3917.91</v>
      </c>
      <c r="O44" s="84">
        <v>3917.91</v>
      </c>
      <c r="P44" s="84">
        <v>3917.91</v>
      </c>
      <c r="Q44" s="84">
        <v>3917.91</v>
      </c>
      <c r="R44" s="84">
        <v>3917.91</v>
      </c>
      <c r="S44" s="84">
        <v>3917.91</v>
      </c>
      <c r="T44" s="84">
        <v>3917.91</v>
      </c>
      <c r="U44" s="84">
        <v>3917.91</v>
      </c>
      <c r="V44" s="84">
        <v>3917.91</v>
      </c>
      <c r="W44" s="84">
        <v>3917.91</v>
      </c>
      <c r="X44" s="84">
        <v>3917.92</v>
      </c>
      <c r="Y44" s="84">
        <v>42924.63</v>
      </c>
      <c r="Z44" s="84">
        <v>3577.06</v>
      </c>
      <c r="AA44" s="84">
        <v>3577.06</v>
      </c>
      <c r="AB44" s="84">
        <v>3577.06</v>
      </c>
      <c r="AC44" s="84">
        <v>3577.06</v>
      </c>
      <c r="AD44" s="84">
        <v>3577.06</v>
      </c>
      <c r="AE44" s="84">
        <v>3577.06</v>
      </c>
      <c r="AF44" s="84">
        <v>3577.06</v>
      </c>
      <c r="AG44" s="84">
        <v>3577.06</v>
      </c>
      <c r="AH44" s="84">
        <v>3577.06</v>
      </c>
      <c r="AI44" s="84">
        <v>3577.06</v>
      </c>
      <c r="AJ44" s="84">
        <v>3577.06</v>
      </c>
      <c r="AK44" s="84">
        <v>3576.97</v>
      </c>
      <c r="AL44" s="84">
        <v>4090.3</v>
      </c>
      <c r="AM44">
        <v>340.85</v>
      </c>
      <c r="AN44">
        <v>340.85</v>
      </c>
      <c r="AO44">
        <v>340.85</v>
      </c>
      <c r="AP44">
        <v>340.85</v>
      </c>
      <c r="AQ44">
        <v>340.85</v>
      </c>
      <c r="AR44">
        <v>340.85</v>
      </c>
      <c r="AS44">
        <v>340.85</v>
      </c>
      <c r="AT44">
        <v>340.85</v>
      </c>
      <c r="AU44">
        <v>340.85</v>
      </c>
      <c r="AV44">
        <v>340.85</v>
      </c>
      <c r="AW44">
        <v>340.85</v>
      </c>
      <c r="AX44">
        <v>340.95</v>
      </c>
    </row>
    <row r="45" spans="1:50" x14ac:dyDescent="0.25">
      <c r="A45">
        <v>13075043</v>
      </c>
      <c r="B45">
        <v>5563</v>
      </c>
      <c r="C45" t="s">
        <v>172</v>
      </c>
      <c r="D45">
        <v>408</v>
      </c>
      <c r="E45" s="84">
        <v>142908.56</v>
      </c>
      <c r="F45" s="84">
        <v>408129.52</v>
      </c>
      <c r="G45" s="84">
        <v>265220.96000000002</v>
      </c>
      <c r="H45" s="84">
        <v>315302.18</v>
      </c>
      <c r="I45">
        <v>772.8</v>
      </c>
      <c r="J45" s="84">
        <v>157395.38</v>
      </c>
      <c r="K45" s="84">
        <v>14998.24</v>
      </c>
      <c r="L45" s="84">
        <v>172393.62</v>
      </c>
      <c r="M45" s="84">
        <v>14366.13</v>
      </c>
      <c r="N45" s="84">
        <v>14366.13</v>
      </c>
      <c r="O45" s="84">
        <v>14366.13</v>
      </c>
      <c r="P45" s="84">
        <v>14366.13</v>
      </c>
      <c r="Q45" s="84">
        <v>14366.13</v>
      </c>
      <c r="R45" s="84">
        <v>14366.13</v>
      </c>
      <c r="S45" s="84">
        <v>14366.13</v>
      </c>
      <c r="T45" s="84">
        <v>14366.13</v>
      </c>
      <c r="U45" s="84">
        <v>14366.13</v>
      </c>
      <c r="V45" s="84">
        <v>14366.13</v>
      </c>
      <c r="W45" s="84">
        <v>14366.13</v>
      </c>
      <c r="X45" s="84">
        <v>14366.19</v>
      </c>
      <c r="Y45" s="84">
        <v>157395.38</v>
      </c>
      <c r="Z45" s="84">
        <v>13116.28</v>
      </c>
      <c r="AA45" s="84">
        <v>13116.28</v>
      </c>
      <c r="AB45" s="84">
        <v>13116.28</v>
      </c>
      <c r="AC45" s="84">
        <v>13116.28</v>
      </c>
      <c r="AD45" s="84">
        <v>13116.28</v>
      </c>
      <c r="AE45" s="84">
        <v>13116.28</v>
      </c>
      <c r="AF45" s="84">
        <v>13116.28</v>
      </c>
      <c r="AG45" s="84">
        <v>13116.28</v>
      </c>
      <c r="AH45" s="84">
        <v>13116.28</v>
      </c>
      <c r="AI45" s="84">
        <v>13116.28</v>
      </c>
      <c r="AJ45" s="84">
        <v>13116.28</v>
      </c>
      <c r="AK45" s="84">
        <v>13116.3</v>
      </c>
      <c r="AL45" s="84">
        <v>14998.24</v>
      </c>
      <c r="AM45" s="84">
        <v>1249.8499999999999</v>
      </c>
      <c r="AN45" s="84">
        <v>1249.8499999999999</v>
      </c>
      <c r="AO45" s="84">
        <v>1249.8499999999999</v>
      </c>
      <c r="AP45" s="84">
        <v>1249.8499999999999</v>
      </c>
      <c r="AQ45" s="84">
        <v>1249.8499999999999</v>
      </c>
      <c r="AR45" s="84">
        <v>1249.8499999999999</v>
      </c>
      <c r="AS45" s="84">
        <v>1249.8499999999999</v>
      </c>
      <c r="AT45" s="84">
        <v>1249.8499999999999</v>
      </c>
      <c r="AU45" s="84">
        <v>1249.8499999999999</v>
      </c>
      <c r="AV45" s="84">
        <v>1249.8499999999999</v>
      </c>
      <c r="AW45" s="84">
        <v>1249.8499999999999</v>
      </c>
      <c r="AX45" s="84">
        <v>1249.8900000000001</v>
      </c>
    </row>
    <row r="46" spans="1:50" x14ac:dyDescent="0.25">
      <c r="A46">
        <v>13075044</v>
      </c>
      <c r="B46">
        <v>5563</v>
      </c>
      <c r="C46" t="s">
        <v>173</v>
      </c>
      <c r="D46" s="85">
        <v>3070</v>
      </c>
      <c r="E46" s="84">
        <v>1606283.95</v>
      </c>
      <c r="F46" s="84">
        <v>3070974.55</v>
      </c>
      <c r="G46" s="84">
        <v>1464690.6</v>
      </c>
      <c r="H46" s="84">
        <v>2558332.84</v>
      </c>
      <c r="I46">
        <v>833.33</v>
      </c>
      <c r="J46" s="84">
        <v>869220.64</v>
      </c>
      <c r="K46" s="84">
        <v>82828.25</v>
      </c>
      <c r="L46" s="84">
        <v>952048.89</v>
      </c>
      <c r="M46" s="84">
        <v>79337.399999999994</v>
      </c>
      <c r="N46" s="84">
        <v>79337.399999999994</v>
      </c>
      <c r="O46" s="84">
        <v>79337.399999999994</v>
      </c>
      <c r="P46" s="84">
        <v>79337.399999999994</v>
      </c>
      <c r="Q46" s="84">
        <v>79337.399999999994</v>
      </c>
      <c r="R46" s="84">
        <v>79337.399999999994</v>
      </c>
      <c r="S46" s="84">
        <v>79337.399999999994</v>
      </c>
      <c r="T46" s="84">
        <v>79337.399999999994</v>
      </c>
      <c r="U46" s="84">
        <v>79337.399999999994</v>
      </c>
      <c r="V46" s="84">
        <v>79337.399999999994</v>
      </c>
      <c r="W46" s="84">
        <v>79337.399999999994</v>
      </c>
      <c r="X46" s="84">
        <v>79337.490000000005</v>
      </c>
      <c r="Y46" s="84">
        <v>869220.64</v>
      </c>
      <c r="Z46" s="84">
        <v>72435.05</v>
      </c>
      <c r="AA46" s="84">
        <v>72435.05</v>
      </c>
      <c r="AB46" s="84">
        <v>72435.05</v>
      </c>
      <c r="AC46" s="84">
        <v>72435.05</v>
      </c>
      <c r="AD46" s="84">
        <v>72435.05</v>
      </c>
      <c r="AE46" s="84">
        <v>72435.05</v>
      </c>
      <c r="AF46" s="84">
        <v>72435.05</v>
      </c>
      <c r="AG46" s="84">
        <v>72435.05</v>
      </c>
      <c r="AH46" s="84">
        <v>72435.05</v>
      </c>
      <c r="AI46" s="84">
        <v>72435.05</v>
      </c>
      <c r="AJ46" s="84">
        <v>72435.05</v>
      </c>
      <c r="AK46" s="84">
        <v>72435.09</v>
      </c>
      <c r="AL46" s="84">
        <v>82828.25</v>
      </c>
      <c r="AM46" s="84">
        <v>6902.35</v>
      </c>
      <c r="AN46" s="84">
        <v>6902.35</v>
      </c>
      <c r="AO46" s="84">
        <v>6902.35</v>
      </c>
      <c r="AP46" s="84">
        <v>6902.35</v>
      </c>
      <c r="AQ46" s="84">
        <v>6902.35</v>
      </c>
      <c r="AR46" s="84">
        <v>6902.35</v>
      </c>
      <c r="AS46" s="84">
        <v>6902.35</v>
      </c>
      <c r="AT46" s="84">
        <v>6902.35</v>
      </c>
      <c r="AU46" s="84">
        <v>6902.35</v>
      </c>
      <c r="AV46" s="84">
        <v>6902.35</v>
      </c>
      <c r="AW46" s="84">
        <v>6902.35</v>
      </c>
      <c r="AX46" s="84">
        <v>6902.4</v>
      </c>
    </row>
    <row r="47" spans="1:50" x14ac:dyDescent="0.25">
      <c r="A47">
        <v>13075045</v>
      </c>
      <c r="B47">
        <v>5559</v>
      </c>
      <c r="C47" t="s">
        <v>131</v>
      </c>
      <c r="D47">
        <v>470</v>
      </c>
      <c r="E47" s="84">
        <v>130559.23</v>
      </c>
      <c r="F47" s="84">
        <v>470149.2</v>
      </c>
      <c r="G47" s="84">
        <v>339589.97</v>
      </c>
      <c r="H47" s="84">
        <v>351292.71</v>
      </c>
      <c r="I47">
        <v>747.43</v>
      </c>
      <c r="J47" s="84">
        <v>201529.67</v>
      </c>
      <c r="K47" s="84">
        <v>19203.810000000001</v>
      </c>
      <c r="L47" s="84">
        <v>220733.48</v>
      </c>
      <c r="M47" s="84">
        <v>18394.45</v>
      </c>
      <c r="N47" s="84">
        <v>18394.45</v>
      </c>
      <c r="O47" s="84">
        <v>18394.45</v>
      </c>
      <c r="P47" s="84">
        <v>18394.45</v>
      </c>
      <c r="Q47" s="84">
        <v>18394.45</v>
      </c>
      <c r="R47" s="84">
        <v>18394.45</v>
      </c>
      <c r="S47" s="84">
        <v>18394.45</v>
      </c>
      <c r="T47" s="84">
        <v>18394.45</v>
      </c>
      <c r="U47" s="84">
        <v>18394.45</v>
      </c>
      <c r="V47" s="84">
        <v>18394.45</v>
      </c>
      <c r="W47" s="84">
        <v>18394.45</v>
      </c>
      <c r="X47" s="84">
        <v>18394.53</v>
      </c>
      <c r="Y47" s="84">
        <v>201529.67</v>
      </c>
      <c r="Z47" s="84">
        <v>16794.14</v>
      </c>
      <c r="AA47" s="84">
        <v>16794.14</v>
      </c>
      <c r="AB47" s="84">
        <v>16794.14</v>
      </c>
      <c r="AC47" s="84">
        <v>16794.14</v>
      </c>
      <c r="AD47" s="84">
        <v>16794.14</v>
      </c>
      <c r="AE47" s="84">
        <v>16794.14</v>
      </c>
      <c r="AF47" s="84">
        <v>16794.14</v>
      </c>
      <c r="AG47" s="84">
        <v>16794.14</v>
      </c>
      <c r="AH47" s="84">
        <v>16794.14</v>
      </c>
      <c r="AI47" s="84">
        <v>16794.14</v>
      </c>
      <c r="AJ47" s="84">
        <v>16794.14</v>
      </c>
      <c r="AK47" s="84">
        <v>16794.13</v>
      </c>
      <c r="AL47" s="84">
        <v>19203.810000000001</v>
      </c>
      <c r="AM47" s="84">
        <v>1600.31</v>
      </c>
      <c r="AN47" s="84">
        <v>1600.31</v>
      </c>
      <c r="AO47" s="84">
        <v>1600.31</v>
      </c>
      <c r="AP47" s="84">
        <v>1600.31</v>
      </c>
      <c r="AQ47" s="84">
        <v>1600.31</v>
      </c>
      <c r="AR47" s="84">
        <v>1600.31</v>
      </c>
      <c r="AS47" s="84">
        <v>1600.31</v>
      </c>
      <c r="AT47" s="84">
        <v>1600.31</v>
      </c>
      <c r="AU47" s="84">
        <v>1600.31</v>
      </c>
      <c r="AV47" s="84">
        <v>1600.31</v>
      </c>
      <c r="AW47" s="84">
        <v>1600.31</v>
      </c>
      <c r="AX47" s="84">
        <v>1600.4</v>
      </c>
    </row>
    <row r="48" spans="1:50" x14ac:dyDescent="0.25">
      <c r="A48">
        <v>13075046</v>
      </c>
      <c r="B48">
        <v>5557</v>
      </c>
      <c r="C48" t="s">
        <v>117</v>
      </c>
      <c r="D48">
        <v>897</v>
      </c>
      <c r="E48" s="84">
        <v>488160.19</v>
      </c>
      <c r="F48" s="84">
        <v>897284.75</v>
      </c>
      <c r="G48" s="84">
        <v>409124.55</v>
      </c>
      <c r="H48" s="84">
        <v>754091.15</v>
      </c>
      <c r="I48">
        <v>840.68</v>
      </c>
      <c r="J48" s="84">
        <v>242794.97</v>
      </c>
      <c r="K48" s="84">
        <v>23135.99</v>
      </c>
      <c r="L48" s="84">
        <v>265930.96000000002</v>
      </c>
      <c r="M48" s="84">
        <v>22160.91</v>
      </c>
      <c r="N48" s="84">
        <v>22160.91</v>
      </c>
      <c r="O48" s="84">
        <v>22160.91</v>
      </c>
      <c r="P48" s="84">
        <v>22160.91</v>
      </c>
      <c r="Q48" s="84">
        <v>22160.91</v>
      </c>
      <c r="R48" s="84">
        <v>22160.91</v>
      </c>
      <c r="S48" s="84">
        <v>22160.91</v>
      </c>
      <c r="T48" s="84">
        <v>22160.91</v>
      </c>
      <c r="U48" s="84">
        <v>22160.91</v>
      </c>
      <c r="V48" s="84">
        <v>22160.91</v>
      </c>
      <c r="W48" s="84">
        <v>22160.91</v>
      </c>
      <c r="X48" s="84">
        <v>22160.95</v>
      </c>
      <c r="Y48" s="84">
        <v>242794.97</v>
      </c>
      <c r="Z48" s="84">
        <v>20232.919999999998</v>
      </c>
      <c r="AA48" s="84">
        <v>20232.919999999998</v>
      </c>
      <c r="AB48" s="84">
        <v>20232.919999999998</v>
      </c>
      <c r="AC48" s="84">
        <v>20232.919999999998</v>
      </c>
      <c r="AD48" s="84">
        <v>20232.919999999998</v>
      </c>
      <c r="AE48" s="84">
        <v>20232.919999999998</v>
      </c>
      <c r="AF48" s="84">
        <v>20232.919999999998</v>
      </c>
      <c r="AG48" s="84">
        <v>20232.919999999998</v>
      </c>
      <c r="AH48" s="84">
        <v>20232.919999999998</v>
      </c>
      <c r="AI48" s="84">
        <v>20232.919999999998</v>
      </c>
      <c r="AJ48" s="84">
        <v>20232.919999999998</v>
      </c>
      <c r="AK48" s="84">
        <v>20232.849999999999</v>
      </c>
      <c r="AL48" s="84">
        <v>23135.99</v>
      </c>
      <c r="AM48" s="84">
        <v>1927.99</v>
      </c>
      <c r="AN48" s="84">
        <v>1927.99</v>
      </c>
      <c r="AO48" s="84">
        <v>1927.99</v>
      </c>
      <c r="AP48" s="84">
        <v>1927.99</v>
      </c>
      <c r="AQ48" s="84">
        <v>1927.99</v>
      </c>
      <c r="AR48" s="84">
        <v>1927.99</v>
      </c>
      <c r="AS48" s="84">
        <v>1927.99</v>
      </c>
      <c r="AT48" s="84">
        <v>1927.99</v>
      </c>
      <c r="AU48" s="84">
        <v>1927.99</v>
      </c>
      <c r="AV48" s="84">
        <v>1927.99</v>
      </c>
      <c r="AW48" s="84">
        <v>1927.99</v>
      </c>
      <c r="AX48" s="84">
        <v>1928.1</v>
      </c>
    </row>
    <row r="49" spans="1:50" x14ac:dyDescent="0.25">
      <c r="A49">
        <v>13075048</v>
      </c>
      <c r="B49">
        <v>5559</v>
      </c>
      <c r="C49" t="s">
        <v>132</v>
      </c>
      <c r="D49">
        <v>416</v>
      </c>
      <c r="E49" s="84">
        <v>167922.36</v>
      </c>
      <c r="F49" s="84">
        <v>416132.06</v>
      </c>
      <c r="G49" s="84">
        <v>248209.7</v>
      </c>
      <c r="H49" s="84">
        <v>329258.65999999997</v>
      </c>
      <c r="I49">
        <v>791.49</v>
      </c>
      <c r="J49" s="84">
        <v>147300.04</v>
      </c>
      <c r="K49" s="84">
        <v>14036.26</v>
      </c>
      <c r="L49" s="84">
        <v>161336.29999999999</v>
      </c>
      <c r="M49" s="84">
        <v>13444.69</v>
      </c>
      <c r="N49" s="84">
        <v>13444.69</v>
      </c>
      <c r="O49" s="84">
        <v>13444.69</v>
      </c>
      <c r="P49" s="84">
        <v>13444.69</v>
      </c>
      <c r="Q49" s="84">
        <v>13444.69</v>
      </c>
      <c r="R49" s="84">
        <v>13444.69</v>
      </c>
      <c r="S49" s="84">
        <v>13444.69</v>
      </c>
      <c r="T49" s="84">
        <v>13444.69</v>
      </c>
      <c r="U49" s="84">
        <v>13444.69</v>
      </c>
      <c r="V49" s="84">
        <v>13444.69</v>
      </c>
      <c r="W49" s="84">
        <v>13444.69</v>
      </c>
      <c r="X49" s="84">
        <v>13444.71</v>
      </c>
      <c r="Y49" s="84">
        <v>147300.04</v>
      </c>
      <c r="Z49" s="84">
        <v>12275.01</v>
      </c>
      <c r="AA49" s="84">
        <v>12275.01</v>
      </c>
      <c r="AB49" s="84">
        <v>12275.01</v>
      </c>
      <c r="AC49" s="84">
        <v>12275.01</v>
      </c>
      <c r="AD49" s="84">
        <v>12275.01</v>
      </c>
      <c r="AE49" s="84">
        <v>12275.01</v>
      </c>
      <c r="AF49" s="84">
        <v>12275.01</v>
      </c>
      <c r="AG49" s="84">
        <v>12275.01</v>
      </c>
      <c r="AH49" s="84">
        <v>12275.01</v>
      </c>
      <c r="AI49" s="84">
        <v>12275.01</v>
      </c>
      <c r="AJ49" s="84">
        <v>12275.01</v>
      </c>
      <c r="AK49" s="84">
        <v>12274.93</v>
      </c>
      <c r="AL49" s="84">
        <v>14036.26</v>
      </c>
      <c r="AM49" s="84">
        <v>1169.68</v>
      </c>
      <c r="AN49" s="84">
        <v>1169.68</v>
      </c>
      <c r="AO49" s="84">
        <v>1169.68</v>
      </c>
      <c r="AP49" s="84">
        <v>1169.68</v>
      </c>
      <c r="AQ49" s="84">
        <v>1169.68</v>
      </c>
      <c r="AR49" s="84">
        <v>1169.68</v>
      </c>
      <c r="AS49" s="84">
        <v>1169.68</v>
      </c>
      <c r="AT49" s="84">
        <v>1169.68</v>
      </c>
      <c r="AU49" s="84">
        <v>1169.68</v>
      </c>
      <c r="AV49" s="84">
        <v>1169.68</v>
      </c>
      <c r="AW49" s="84">
        <v>1169.68</v>
      </c>
      <c r="AX49" s="84">
        <v>1169.78</v>
      </c>
    </row>
    <row r="50" spans="1:50" x14ac:dyDescent="0.25">
      <c r="A50">
        <v>13075049</v>
      </c>
      <c r="B50">
        <v>512</v>
      </c>
      <c r="C50" t="s">
        <v>44</v>
      </c>
      <c r="D50" s="85">
        <v>8780</v>
      </c>
      <c r="E50" s="84">
        <v>8141971.7400000002</v>
      </c>
      <c r="F50" s="84">
        <v>8782787.1500000004</v>
      </c>
      <c r="G50" s="84">
        <v>640815.41</v>
      </c>
      <c r="H50" s="84">
        <v>8558501.7599999998</v>
      </c>
      <c r="I50">
        <v>974.77</v>
      </c>
      <c r="J50" s="84">
        <v>380291.91</v>
      </c>
      <c r="K50" s="84">
        <v>36238.11</v>
      </c>
      <c r="L50" s="84">
        <v>416530.02</v>
      </c>
      <c r="M50" s="84">
        <v>34710.83</v>
      </c>
      <c r="N50" s="84">
        <v>34710.83</v>
      </c>
      <c r="O50" s="84">
        <v>34710.83</v>
      </c>
      <c r="P50" s="84">
        <v>34710.83</v>
      </c>
      <c r="Q50" s="84">
        <v>34710.83</v>
      </c>
      <c r="R50" s="84">
        <v>34710.83</v>
      </c>
      <c r="S50" s="84">
        <v>34710.83</v>
      </c>
      <c r="T50" s="84">
        <v>34710.83</v>
      </c>
      <c r="U50" s="84">
        <v>34710.83</v>
      </c>
      <c r="V50" s="84">
        <v>34710.83</v>
      </c>
      <c r="W50" s="84">
        <v>34710.83</v>
      </c>
      <c r="X50" s="84">
        <v>34710.89</v>
      </c>
      <c r="Y50" s="84">
        <v>380291.91</v>
      </c>
      <c r="Z50" s="84">
        <v>31690.99</v>
      </c>
      <c r="AA50" s="84">
        <v>31690.99</v>
      </c>
      <c r="AB50" s="84">
        <v>31690.99</v>
      </c>
      <c r="AC50" s="84">
        <v>31690.99</v>
      </c>
      <c r="AD50" s="84">
        <v>31690.99</v>
      </c>
      <c r="AE50" s="84">
        <v>31690.99</v>
      </c>
      <c r="AF50" s="84">
        <v>31690.99</v>
      </c>
      <c r="AG50" s="84">
        <v>31690.99</v>
      </c>
      <c r="AH50" s="84">
        <v>31690.99</v>
      </c>
      <c r="AI50" s="84">
        <v>31690.99</v>
      </c>
      <c r="AJ50" s="84">
        <v>31690.99</v>
      </c>
      <c r="AK50" s="84">
        <v>31691.02</v>
      </c>
      <c r="AL50" s="84">
        <v>36238.11</v>
      </c>
      <c r="AM50" s="84">
        <v>3019.84</v>
      </c>
      <c r="AN50" s="84">
        <v>3019.84</v>
      </c>
      <c r="AO50" s="84">
        <v>3019.84</v>
      </c>
      <c r="AP50" s="84">
        <v>3019.84</v>
      </c>
      <c r="AQ50" s="84">
        <v>3019.84</v>
      </c>
      <c r="AR50" s="84">
        <v>3019.84</v>
      </c>
      <c r="AS50" s="84">
        <v>3019.84</v>
      </c>
      <c r="AT50" s="84">
        <v>3019.84</v>
      </c>
      <c r="AU50" s="84">
        <v>3019.84</v>
      </c>
      <c r="AV50" s="84">
        <v>3019.84</v>
      </c>
      <c r="AW50" s="84">
        <v>3019.84</v>
      </c>
      <c r="AX50" s="84">
        <v>3019.87</v>
      </c>
    </row>
    <row r="51" spans="1:50" x14ac:dyDescent="0.25">
      <c r="A51">
        <v>13075050</v>
      </c>
      <c r="B51">
        <v>5555</v>
      </c>
      <c r="C51" t="s">
        <v>98</v>
      </c>
      <c r="D51">
        <v>837</v>
      </c>
      <c r="E51" s="84">
        <v>499195.74</v>
      </c>
      <c r="F51" s="84">
        <v>837265.7</v>
      </c>
      <c r="G51" s="84">
        <v>338069.96</v>
      </c>
      <c r="H51" s="84">
        <v>718941.22</v>
      </c>
      <c r="I51">
        <v>858.95</v>
      </c>
      <c r="J51" s="84">
        <v>200627.62</v>
      </c>
      <c r="K51" s="84">
        <v>19117.86</v>
      </c>
      <c r="L51" s="84">
        <v>219745.48</v>
      </c>
      <c r="M51" s="84">
        <v>18312.12</v>
      </c>
      <c r="N51" s="84">
        <v>18312.12</v>
      </c>
      <c r="O51" s="84">
        <v>18312.12</v>
      </c>
      <c r="P51" s="84">
        <v>18312.12</v>
      </c>
      <c r="Q51" s="84">
        <v>18312.12</v>
      </c>
      <c r="R51" s="84">
        <v>18312.12</v>
      </c>
      <c r="S51" s="84">
        <v>18312.12</v>
      </c>
      <c r="T51" s="84">
        <v>18312.12</v>
      </c>
      <c r="U51" s="84">
        <v>18312.12</v>
      </c>
      <c r="V51" s="84">
        <v>18312.12</v>
      </c>
      <c r="W51" s="84">
        <v>18312.12</v>
      </c>
      <c r="X51" s="84">
        <v>18312.16</v>
      </c>
      <c r="Y51" s="84">
        <v>200627.62</v>
      </c>
      <c r="Z51" s="84">
        <v>16718.97</v>
      </c>
      <c r="AA51" s="84">
        <v>16718.97</v>
      </c>
      <c r="AB51" s="84">
        <v>16718.97</v>
      </c>
      <c r="AC51" s="84">
        <v>16718.97</v>
      </c>
      <c r="AD51" s="84">
        <v>16718.97</v>
      </c>
      <c r="AE51" s="84">
        <v>16718.97</v>
      </c>
      <c r="AF51" s="84">
        <v>16718.97</v>
      </c>
      <c r="AG51" s="84">
        <v>16718.97</v>
      </c>
      <c r="AH51" s="84">
        <v>16718.97</v>
      </c>
      <c r="AI51" s="84">
        <v>16718.97</v>
      </c>
      <c r="AJ51" s="84">
        <v>16718.97</v>
      </c>
      <c r="AK51" s="84">
        <v>16718.95</v>
      </c>
      <c r="AL51" s="84">
        <v>19117.86</v>
      </c>
      <c r="AM51" s="84">
        <v>1593.15</v>
      </c>
      <c r="AN51" s="84">
        <v>1593.15</v>
      </c>
      <c r="AO51" s="84">
        <v>1593.15</v>
      </c>
      <c r="AP51" s="84">
        <v>1593.15</v>
      </c>
      <c r="AQ51" s="84">
        <v>1593.15</v>
      </c>
      <c r="AR51" s="84">
        <v>1593.15</v>
      </c>
      <c r="AS51" s="84">
        <v>1593.15</v>
      </c>
      <c r="AT51" s="84">
        <v>1593.15</v>
      </c>
      <c r="AU51" s="84">
        <v>1593.15</v>
      </c>
      <c r="AV51" s="84">
        <v>1593.15</v>
      </c>
      <c r="AW51" s="84">
        <v>1593.15</v>
      </c>
      <c r="AX51" s="84">
        <v>1593.21</v>
      </c>
    </row>
    <row r="52" spans="1:50" x14ac:dyDescent="0.25">
      <c r="A52">
        <v>13075051</v>
      </c>
      <c r="B52">
        <v>5552</v>
      </c>
      <c r="C52" t="s">
        <v>60</v>
      </c>
      <c r="D52">
        <v>335</v>
      </c>
      <c r="E52" s="84">
        <v>124085.99</v>
      </c>
      <c r="F52" s="84">
        <v>335106.34000000003</v>
      </c>
      <c r="G52" s="84">
        <v>211020.35</v>
      </c>
      <c r="H52" s="84">
        <v>261249.22</v>
      </c>
      <c r="I52">
        <v>779.85</v>
      </c>
      <c r="J52" s="84">
        <v>125230.03</v>
      </c>
      <c r="K52" s="84">
        <v>11933.2</v>
      </c>
      <c r="L52" s="84">
        <v>137163.23000000001</v>
      </c>
      <c r="M52" s="84">
        <v>11430.26</v>
      </c>
      <c r="N52" s="84">
        <v>11430.26</v>
      </c>
      <c r="O52" s="84">
        <v>11430.26</v>
      </c>
      <c r="P52" s="84">
        <v>11430.26</v>
      </c>
      <c r="Q52" s="84">
        <v>11430.26</v>
      </c>
      <c r="R52" s="84">
        <v>11430.26</v>
      </c>
      <c r="S52" s="84">
        <v>11430.26</v>
      </c>
      <c r="T52" s="84">
        <v>11430.26</v>
      </c>
      <c r="U52" s="84">
        <v>11430.26</v>
      </c>
      <c r="V52" s="84">
        <v>11430.26</v>
      </c>
      <c r="W52" s="84">
        <v>11430.26</v>
      </c>
      <c r="X52" s="84">
        <v>11430.37</v>
      </c>
      <c r="Y52" s="84">
        <v>125230.03</v>
      </c>
      <c r="Z52" s="84">
        <v>10435.83</v>
      </c>
      <c r="AA52" s="84">
        <v>10435.83</v>
      </c>
      <c r="AB52" s="84">
        <v>10435.83</v>
      </c>
      <c r="AC52" s="84">
        <v>10435.83</v>
      </c>
      <c r="AD52" s="84">
        <v>10435.83</v>
      </c>
      <c r="AE52" s="84">
        <v>10435.83</v>
      </c>
      <c r="AF52" s="84">
        <v>10435.83</v>
      </c>
      <c r="AG52" s="84">
        <v>10435.83</v>
      </c>
      <c r="AH52" s="84">
        <v>10435.83</v>
      </c>
      <c r="AI52" s="84">
        <v>10435.83</v>
      </c>
      <c r="AJ52" s="84">
        <v>10435.83</v>
      </c>
      <c r="AK52" s="84">
        <v>10435.9</v>
      </c>
      <c r="AL52" s="84">
        <v>11933.2</v>
      </c>
      <c r="AM52">
        <v>994.43</v>
      </c>
      <c r="AN52">
        <v>994.43</v>
      </c>
      <c r="AO52">
        <v>994.43</v>
      </c>
      <c r="AP52">
        <v>994.43</v>
      </c>
      <c r="AQ52">
        <v>994.43</v>
      </c>
      <c r="AR52">
        <v>994.43</v>
      </c>
      <c r="AS52">
        <v>994.43</v>
      </c>
      <c r="AT52">
        <v>994.43</v>
      </c>
      <c r="AU52">
        <v>994.43</v>
      </c>
      <c r="AV52">
        <v>994.43</v>
      </c>
      <c r="AW52">
        <v>994.43</v>
      </c>
      <c r="AX52">
        <v>994.47</v>
      </c>
    </row>
    <row r="53" spans="1:50" x14ac:dyDescent="0.25">
      <c r="A53">
        <v>13075053</v>
      </c>
      <c r="B53">
        <v>5553</v>
      </c>
      <c r="C53" t="s">
        <v>75</v>
      </c>
      <c r="D53">
        <v>189</v>
      </c>
      <c r="E53" s="84">
        <v>66251.399999999994</v>
      </c>
      <c r="F53" s="84">
        <v>189060</v>
      </c>
      <c r="G53" s="84">
        <v>122808.6</v>
      </c>
      <c r="H53" s="84">
        <v>146076.99</v>
      </c>
      <c r="I53">
        <v>772.89</v>
      </c>
      <c r="J53" s="84">
        <v>72880.759999999995</v>
      </c>
      <c r="K53" s="84">
        <v>6944.83</v>
      </c>
      <c r="L53" s="84">
        <v>79825.59</v>
      </c>
      <c r="M53" s="84">
        <v>6652.13</v>
      </c>
      <c r="N53" s="84">
        <v>6652.13</v>
      </c>
      <c r="O53" s="84">
        <v>6652.13</v>
      </c>
      <c r="P53" s="84">
        <v>6652.13</v>
      </c>
      <c r="Q53" s="84">
        <v>6652.13</v>
      </c>
      <c r="R53" s="84">
        <v>6652.13</v>
      </c>
      <c r="S53" s="84">
        <v>6652.13</v>
      </c>
      <c r="T53" s="84">
        <v>6652.13</v>
      </c>
      <c r="U53" s="84">
        <v>6652.13</v>
      </c>
      <c r="V53" s="84">
        <v>6652.13</v>
      </c>
      <c r="W53" s="84">
        <v>6652.13</v>
      </c>
      <c r="X53" s="84">
        <v>6652.16</v>
      </c>
      <c r="Y53" s="84">
        <v>72880.759999999995</v>
      </c>
      <c r="Z53" s="84">
        <v>6073.4</v>
      </c>
      <c r="AA53" s="84">
        <v>6073.4</v>
      </c>
      <c r="AB53" s="84">
        <v>6073.4</v>
      </c>
      <c r="AC53" s="84">
        <v>6073.4</v>
      </c>
      <c r="AD53" s="84">
        <v>6073.4</v>
      </c>
      <c r="AE53" s="84">
        <v>6073.4</v>
      </c>
      <c r="AF53" s="84">
        <v>6073.4</v>
      </c>
      <c r="AG53" s="84">
        <v>6073.4</v>
      </c>
      <c r="AH53" s="84">
        <v>6073.4</v>
      </c>
      <c r="AI53" s="84">
        <v>6073.4</v>
      </c>
      <c r="AJ53" s="84">
        <v>6073.4</v>
      </c>
      <c r="AK53" s="84">
        <v>6073.36</v>
      </c>
      <c r="AL53" s="84">
        <v>6944.83</v>
      </c>
      <c r="AM53">
        <v>578.73</v>
      </c>
      <c r="AN53">
        <v>578.73</v>
      </c>
      <c r="AO53">
        <v>578.73</v>
      </c>
      <c r="AP53">
        <v>578.73</v>
      </c>
      <c r="AQ53">
        <v>578.73</v>
      </c>
      <c r="AR53">
        <v>578.73</v>
      </c>
      <c r="AS53">
        <v>578.73</v>
      </c>
      <c r="AT53">
        <v>578.73</v>
      </c>
      <c r="AU53">
        <v>578.73</v>
      </c>
      <c r="AV53">
        <v>578.73</v>
      </c>
      <c r="AW53">
        <v>578.73</v>
      </c>
      <c r="AX53">
        <v>578.79999999999995</v>
      </c>
    </row>
    <row r="54" spans="1:50" x14ac:dyDescent="0.25">
      <c r="A54">
        <v>13075054</v>
      </c>
      <c r="B54">
        <v>5554</v>
      </c>
      <c r="C54" t="s">
        <v>90</v>
      </c>
      <c r="D54" s="85">
        <v>3022</v>
      </c>
      <c r="E54" s="84">
        <v>1342947.33</v>
      </c>
      <c r="F54" s="84">
        <v>3022959.31</v>
      </c>
      <c r="G54" s="84">
        <v>1680011.99</v>
      </c>
      <c r="H54" s="84">
        <v>2434955.12</v>
      </c>
      <c r="I54">
        <v>805.74</v>
      </c>
      <c r="J54" s="84">
        <v>997003.11</v>
      </c>
      <c r="K54" s="84">
        <v>95004.68</v>
      </c>
      <c r="L54" s="84">
        <v>1092007.79</v>
      </c>
      <c r="M54" s="84">
        <v>91000.639999999999</v>
      </c>
      <c r="N54" s="84">
        <v>91000.639999999999</v>
      </c>
      <c r="O54" s="84">
        <v>91000.639999999999</v>
      </c>
      <c r="P54" s="84">
        <v>91000.639999999999</v>
      </c>
      <c r="Q54" s="84">
        <v>91000.639999999999</v>
      </c>
      <c r="R54" s="84">
        <v>91000.639999999999</v>
      </c>
      <c r="S54" s="84">
        <v>91000.639999999999</v>
      </c>
      <c r="T54" s="84">
        <v>91000.639999999999</v>
      </c>
      <c r="U54" s="84">
        <v>91000.639999999999</v>
      </c>
      <c r="V54" s="84">
        <v>91000.639999999999</v>
      </c>
      <c r="W54" s="84">
        <v>91000.639999999999</v>
      </c>
      <c r="X54" s="84">
        <v>91000.75</v>
      </c>
      <c r="Y54" s="84">
        <v>997003.11</v>
      </c>
      <c r="Z54" s="84">
        <v>83083.59</v>
      </c>
      <c r="AA54" s="84">
        <v>83083.59</v>
      </c>
      <c r="AB54" s="84">
        <v>83083.59</v>
      </c>
      <c r="AC54" s="84">
        <v>83083.59</v>
      </c>
      <c r="AD54" s="84">
        <v>83083.59</v>
      </c>
      <c r="AE54" s="84">
        <v>83083.59</v>
      </c>
      <c r="AF54" s="84">
        <v>83083.59</v>
      </c>
      <c r="AG54" s="84">
        <v>83083.59</v>
      </c>
      <c r="AH54" s="84">
        <v>83083.59</v>
      </c>
      <c r="AI54" s="84">
        <v>83083.59</v>
      </c>
      <c r="AJ54" s="84">
        <v>83083.59</v>
      </c>
      <c r="AK54" s="84">
        <v>83083.62</v>
      </c>
      <c r="AL54" s="84">
        <v>95004.68</v>
      </c>
      <c r="AM54" s="84">
        <v>7917.05</v>
      </c>
      <c r="AN54" s="84">
        <v>7917.05</v>
      </c>
      <c r="AO54" s="84">
        <v>7917.05</v>
      </c>
      <c r="AP54" s="84">
        <v>7917.05</v>
      </c>
      <c r="AQ54" s="84">
        <v>7917.05</v>
      </c>
      <c r="AR54" s="84">
        <v>7917.05</v>
      </c>
      <c r="AS54" s="84">
        <v>7917.05</v>
      </c>
      <c r="AT54" s="84">
        <v>7917.05</v>
      </c>
      <c r="AU54" s="84">
        <v>7917.05</v>
      </c>
      <c r="AV54" s="84">
        <v>7917.05</v>
      </c>
      <c r="AW54" s="84">
        <v>7917.05</v>
      </c>
      <c r="AX54" s="84">
        <v>7917.13</v>
      </c>
    </row>
    <row r="55" spans="1:50" x14ac:dyDescent="0.25">
      <c r="A55">
        <v>13075055</v>
      </c>
      <c r="B55">
        <v>5560</v>
      </c>
      <c r="C55" t="s">
        <v>139</v>
      </c>
      <c r="D55" s="85">
        <v>2264</v>
      </c>
      <c r="E55" s="84">
        <v>854978.25</v>
      </c>
      <c r="F55" s="84">
        <v>2264718.69</v>
      </c>
      <c r="G55" s="84">
        <v>1409740.44</v>
      </c>
      <c r="H55" s="84">
        <v>1771309.54</v>
      </c>
      <c r="I55">
        <v>782.38</v>
      </c>
      <c r="J55" s="84">
        <v>836610.47</v>
      </c>
      <c r="K55" s="84">
        <v>79720.820000000007</v>
      </c>
      <c r="L55" s="84">
        <v>916331.29</v>
      </c>
      <c r="M55" s="84">
        <v>76360.94</v>
      </c>
      <c r="N55" s="84">
        <v>76360.94</v>
      </c>
      <c r="O55" s="84">
        <v>76360.94</v>
      </c>
      <c r="P55" s="84">
        <v>76360.94</v>
      </c>
      <c r="Q55" s="84">
        <v>76360.94</v>
      </c>
      <c r="R55" s="84">
        <v>76360.94</v>
      </c>
      <c r="S55" s="84">
        <v>76360.94</v>
      </c>
      <c r="T55" s="84">
        <v>76360.94</v>
      </c>
      <c r="U55" s="84">
        <v>76360.94</v>
      </c>
      <c r="V55" s="84">
        <v>76360.94</v>
      </c>
      <c r="W55" s="84">
        <v>76360.94</v>
      </c>
      <c r="X55" s="84">
        <v>76360.95</v>
      </c>
      <c r="Y55" s="84">
        <v>836610.47</v>
      </c>
      <c r="Z55" s="84">
        <v>69717.539999999994</v>
      </c>
      <c r="AA55" s="84">
        <v>69717.539999999994</v>
      </c>
      <c r="AB55" s="84">
        <v>69717.539999999994</v>
      </c>
      <c r="AC55" s="84">
        <v>69717.539999999994</v>
      </c>
      <c r="AD55" s="84">
        <v>69717.539999999994</v>
      </c>
      <c r="AE55" s="84">
        <v>69717.539999999994</v>
      </c>
      <c r="AF55" s="84">
        <v>69717.539999999994</v>
      </c>
      <c r="AG55" s="84">
        <v>69717.539999999994</v>
      </c>
      <c r="AH55" s="84">
        <v>69717.539999999994</v>
      </c>
      <c r="AI55" s="84">
        <v>69717.539999999994</v>
      </c>
      <c r="AJ55" s="84">
        <v>69717.539999999994</v>
      </c>
      <c r="AK55" s="84">
        <v>69717.53</v>
      </c>
      <c r="AL55" s="84">
        <v>79720.820000000007</v>
      </c>
      <c r="AM55" s="84">
        <v>6643.4</v>
      </c>
      <c r="AN55" s="84">
        <v>6643.4</v>
      </c>
      <c r="AO55" s="84">
        <v>6643.4</v>
      </c>
      <c r="AP55" s="84">
        <v>6643.4</v>
      </c>
      <c r="AQ55" s="84">
        <v>6643.4</v>
      </c>
      <c r="AR55" s="84">
        <v>6643.4</v>
      </c>
      <c r="AS55" s="84">
        <v>6643.4</v>
      </c>
      <c r="AT55" s="84">
        <v>6643.4</v>
      </c>
      <c r="AU55" s="84">
        <v>6643.4</v>
      </c>
      <c r="AV55" s="84">
        <v>6643.4</v>
      </c>
      <c r="AW55" s="84">
        <v>6643.4</v>
      </c>
      <c r="AX55" s="84">
        <v>6643.42</v>
      </c>
    </row>
    <row r="56" spans="1:50" x14ac:dyDescent="0.25">
      <c r="A56">
        <v>13075056</v>
      </c>
      <c r="B56">
        <v>5562</v>
      </c>
      <c r="C56" t="s">
        <v>157</v>
      </c>
      <c r="D56">
        <v>257</v>
      </c>
      <c r="E56" s="84">
        <v>84375.19</v>
      </c>
      <c r="F56" s="84">
        <v>257081.58</v>
      </c>
      <c r="G56" s="84">
        <v>172706.39</v>
      </c>
      <c r="H56" s="84">
        <v>196634.35</v>
      </c>
      <c r="I56">
        <v>765.11</v>
      </c>
      <c r="J56" s="84">
        <v>102492.61</v>
      </c>
      <c r="K56" s="84">
        <v>9766.5499999999993</v>
      </c>
      <c r="L56" s="84">
        <v>112259.16</v>
      </c>
      <c r="M56" s="84">
        <v>9354.93</v>
      </c>
      <c r="N56" s="84">
        <v>9354.93</v>
      </c>
      <c r="O56" s="84">
        <v>9354.93</v>
      </c>
      <c r="P56" s="84">
        <v>9354.93</v>
      </c>
      <c r="Q56" s="84">
        <v>9354.93</v>
      </c>
      <c r="R56" s="84">
        <v>9354.93</v>
      </c>
      <c r="S56" s="84">
        <v>9354.93</v>
      </c>
      <c r="T56" s="84">
        <v>9354.93</v>
      </c>
      <c r="U56" s="84">
        <v>9354.93</v>
      </c>
      <c r="V56" s="84">
        <v>9354.93</v>
      </c>
      <c r="W56" s="84">
        <v>9354.93</v>
      </c>
      <c r="X56" s="84">
        <v>9354.93</v>
      </c>
      <c r="Y56" s="84">
        <v>102492.61</v>
      </c>
      <c r="Z56" s="84">
        <v>8541.06</v>
      </c>
      <c r="AA56" s="84">
        <v>8541.06</v>
      </c>
      <c r="AB56" s="84">
        <v>8541.06</v>
      </c>
      <c r="AC56" s="84">
        <v>8541.06</v>
      </c>
      <c r="AD56" s="84">
        <v>8541.06</v>
      </c>
      <c r="AE56" s="84">
        <v>8541.06</v>
      </c>
      <c r="AF56" s="84">
        <v>8541.06</v>
      </c>
      <c r="AG56" s="84">
        <v>8541.06</v>
      </c>
      <c r="AH56" s="84">
        <v>8541.06</v>
      </c>
      <c r="AI56" s="84">
        <v>8541.06</v>
      </c>
      <c r="AJ56" s="84">
        <v>8541.06</v>
      </c>
      <c r="AK56" s="84">
        <v>8540.9500000000007</v>
      </c>
      <c r="AL56" s="84">
        <v>9766.5499999999993</v>
      </c>
      <c r="AM56">
        <v>813.87</v>
      </c>
      <c r="AN56">
        <v>813.87</v>
      </c>
      <c r="AO56">
        <v>813.87</v>
      </c>
      <c r="AP56">
        <v>813.87</v>
      </c>
      <c r="AQ56">
        <v>813.87</v>
      </c>
      <c r="AR56">
        <v>813.87</v>
      </c>
      <c r="AS56">
        <v>813.87</v>
      </c>
      <c r="AT56">
        <v>813.87</v>
      </c>
      <c r="AU56">
        <v>813.87</v>
      </c>
      <c r="AV56">
        <v>813.87</v>
      </c>
      <c r="AW56">
        <v>813.87</v>
      </c>
      <c r="AX56">
        <v>813.98</v>
      </c>
    </row>
    <row r="57" spans="1:50" x14ac:dyDescent="0.25">
      <c r="A57">
        <v>13075057</v>
      </c>
      <c r="B57">
        <v>5563</v>
      </c>
      <c r="C57" t="s">
        <v>174</v>
      </c>
      <c r="D57" s="85">
        <v>1227</v>
      </c>
      <c r="E57" s="84">
        <v>625299.43000000005</v>
      </c>
      <c r="F57" s="84">
        <v>1227389.5</v>
      </c>
      <c r="G57" s="84">
        <v>602090.06999999995</v>
      </c>
      <c r="H57" s="84">
        <v>1016657.97</v>
      </c>
      <c r="I57">
        <v>828.57</v>
      </c>
      <c r="J57" s="84">
        <v>357310.35</v>
      </c>
      <c r="K57" s="84">
        <v>34048.19</v>
      </c>
      <c r="L57" s="84">
        <v>391358.54</v>
      </c>
      <c r="M57" s="84">
        <v>32613.21</v>
      </c>
      <c r="N57" s="84">
        <v>32613.21</v>
      </c>
      <c r="O57" s="84">
        <v>32613.21</v>
      </c>
      <c r="P57" s="84">
        <v>32613.21</v>
      </c>
      <c r="Q57" s="84">
        <v>32613.21</v>
      </c>
      <c r="R57" s="84">
        <v>32613.21</v>
      </c>
      <c r="S57" s="84">
        <v>32613.21</v>
      </c>
      <c r="T57" s="84">
        <v>32613.21</v>
      </c>
      <c r="U57" s="84">
        <v>32613.21</v>
      </c>
      <c r="V57" s="84">
        <v>32613.21</v>
      </c>
      <c r="W57" s="84">
        <v>32613.21</v>
      </c>
      <c r="X57" s="84">
        <v>32613.23</v>
      </c>
      <c r="Y57" s="84">
        <v>357310.35</v>
      </c>
      <c r="Z57" s="84">
        <v>29775.87</v>
      </c>
      <c r="AA57" s="84">
        <v>29775.87</v>
      </c>
      <c r="AB57" s="84">
        <v>29775.87</v>
      </c>
      <c r="AC57" s="84">
        <v>29775.87</v>
      </c>
      <c r="AD57" s="84">
        <v>29775.87</v>
      </c>
      <c r="AE57" s="84">
        <v>29775.87</v>
      </c>
      <c r="AF57" s="84">
        <v>29775.87</v>
      </c>
      <c r="AG57" s="84">
        <v>29775.87</v>
      </c>
      <c r="AH57" s="84">
        <v>29775.87</v>
      </c>
      <c r="AI57" s="84">
        <v>29775.87</v>
      </c>
      <c r="AJ57" s="84">
        <v>29775.87</v>
      </c>
      <c r="AK57" s="84">
        <v>29775.78</v>
      </c>
      <c r="AL57" s="84">
        <v>34048.19</v>
      </c>
      <c r="AM57" s="84">
        <v>2837.34</v>
      </c>
      <c r="AN57" s="84">
        <v>2837.34</v>
      </c>
      <c r="AO57" s="84">
        <v>2837.34</v>
      </c>
      <c r="AP57" s="84">
        <v>2837.34</v>
      </c>
      <c r="AQ57" s="84">
        <v>2837.34</v>
      </c>
      <c r="AR57" s="84">
        <v>2837.34</v>
      </c>
      <c r="AS57" s="84">
        <v>2837.34</v>
      </c>
      <c r="AT57" s="84">
        <v>2837.34</v>
      </c>
      <c r="AU57" s="84">
        <v>2837.34</v>
      </c>
      <c r="AV57" s="84">
        <v>2837.34</v>
      </c>
      <c r="AW57" s="84">
        <v>2837.34</v>
      </c>
      <c r="AX57" s="84">
        <v>2837.45</v>
      </c>
    </row>
    <row r="58" spans="1:50" x14ac:dyDescent="0.25">
      <c r="A58">
        <v>13075058</v>
      </c>
      <c r="B58">
        <v>5561</v>
      </c>
      <c r="C58" t="s">
        <v>149</v>
      </c>
      <c r="D58" s="85">
        <v>3196</v>
      </c>
      <c r="E58" s="84">
        <v>1590578.36</v>
      </c>
      <c r="F58" s="84">
        <v>3197014.55</v>
      </c>
      <c r="G58" s="84">
        <v>1606436.19</v>
      </c>
      <c r="H58" s="84">
        <v>2634761.88</v>
      </c>
      <c r="I58">
        <v>824.39</v>
      </c>
      <c r="J58" s="84">
        <v>953339.55</v>
      </c>
      <c r="K58" s="84">
        <v>90843.97</v>
      </c>
      <c r="L58" s="84">
        <v>1044183.52</v>
      </c>
      <c r="M58" s="84">
        <v>87015.29</v>
      </c>
      <c r="N58" s="84">
        <v>87015.29</v>
      </c>
      <c r="O58" s="84">
        <v>87015.29</v>
      </c>
      <c r="P58" s="84">
        <v>87015.29</v>
      </c>
      <c r="Q58" s="84">
        <v>87015.29</v>
      </c>
      <c r="R58" s="84">
        <v>87015.29</v>
      </c>
      <c r="S58" s="84">
        <v>87015.29</v>
      </c>
      <c r="T58" s="84">
        <v>87015.29</v>
      </c>
      <c r="U58" s="84">
        <v>87015.29</v>
      </c>
      <c r="V58" s="84">
        <v>87015.29</v>
      </c>
      <c r="W58" s="84">
        <v>87015.29</v>
      </c>
      <c r="X58" s="84">
        <v>87015.33</v>
      </c>
      <c r="Y58" s="84">
        <v>953339.55</v>
      </c>
      <c r="Z58" s="84">
        <v>79444.960000000006</v>
      </c>
      <c r="AA58" s="84">
        <v>79444.960000000006</v>
      </c>
      <c r="AB58" s="84">
        <v>79444.960000000006</v>
      </c>
      <c r="AC58" s="84">
        <v>79444.960000000006</v>
      </c>
      <c r="AD58" s="84">
        <v>79444.960000000006</v>
      </c>
      <c r="AE58" s="84">
        <v>79444.960000000006</v>
      </c>
      <c r="AF58" s="84">
        <v>79444.960000000006</v>
      </c>
      <c r="AG58" s="84">
        <v>79444.960000000006</v>
      </c>
      <c r="AH58" s="84">
        <v>79444.960000000006</v>
      </c>
      <c r="AI58" s="84">
        <v>79444.960000000006</v>
      </c>
      <c r="AJ58" s="84">
        <v>79444.960000000006</v>
      </c>
      <c r="AK58" s="84">
        <v>79444.990000000005</v>
      </c>
      <c r="AL58" s="84">
        <v>90843.97</v>
      </c>
      <c r="AM58" s="84">
        <v>7570.33</v>
      </c>
      <c r="AN58" s="84">
        <v>7570.33</v>
      </c>
      <c r="AO58" s="84">
        <v>7570.33</v>
      </c>
      <c r="AP58" s="84">
        <v>7570.33</v>
      </c>
      <c r="AQ58" s="84">
        <v>7570.33</v>
      </c>
      <c r="AR58" s="84">
        <v>7570.33</v>
      </c>
      <c r="AS58" s="84">
        <v>7570.33</v>
      </c>
      <c r="AT58" s="84">
        <v>7570.33</v>
      </c>
      <c r="AU58" s="84">
        <v>7570.33</v>
      </c>
      <c r="AV58" s="84">
        <v>7570.33</v>
      </c>
      <c r="AW58" s="84">
        <v>7570.33</v>
      </c>
      <c r="AX58" s="84">
        <v>7570.34</v>
      </c>
    </row>
    <row r="59" spans="1:50" x14ac:dyDescent="0.25">
      <c r="A59">
        <v>13075059</v>
      </c>
      <c r="B59">
        <v>5557</v>
      </c>
      <c r="C59" t="s">
        <v>118</v>
      </c>
      <c r="D59">
        <v>618</v>
      </c>
      <c r="E59" s="84">
        <v>282248.32000000001</v>
      </c>
      <c r="F59" s="84">
        <v>618196.18000000005</v>
      </c>
      <c r="G59" s="84">
        <v>335947.85</v>
      </c>
      <c r="H59" s="84">
        <v>500614.43</v>
      </c>
      <c r="I59">
        <v>810.06</v>
      </c>
      <c r="J59" s="84">
        <v>199368.26</v>
      </c>
      <c r="K59" s="84">
        <v>18997.849999999999</v>
      </c>
      <c r="L59" s="84">
        <v>218366.11</v>
      </c>
      <c r="M59" s="84">
        <v>18197.169999999998</v>
      </c>
      <c r="N59" s="84">
        <v>18197.169999999998</v>
      </c>
      <c r="O59" s="84">
        <v>18197.169999999998</v>
      </c>
      <c r="P59" s="84">
        <v>18197.169999999998</v>
      </c>
      <c r="Q59" s="84">
        <v>18197.169999999998</v>
      </c>
      <c r="R59" s="84">
        <v>18197.169999999998</v>
      </c>
      <c r="S59" s="84">
        <v>18197.169999999998</v>
      </c>
      <c r="T59" s="84">
        <v>18197.169999999998</v>
      </c>
      <c r="U59" s="84">
        <v>18197.169999999998</v>
      </c>
      <c r="V59" s="84">
        <v>18197.169999999998</v>
      </c>
      <c r="W59" s="84">
        <v>18197.169999999998</v>
      </c>
      <c r="X59" s="84">
        <v>18197.240000000002</v>
      </c>
      <c r="Y59" s="84">
        <v>199368.26</v>
      </c>
      <c r="Z59" s="84">
        <v>16614.02</v>
      </c>
      <c r="AA59" s="84">
        <v>16614.02</v>
      </c>
      <c r="AB59" s="84">
        <v>16614.02</v>
      </c>
      <c r="AC59" s="84">
        <v>16614.02</v>
      </c>
      <c r="AD59" s="84">
        <v>16614.02</v>
      </c>
      <c r="AE59" s="84">
        <v>16614.02</v>
      </c>
      <c r="AF59" s="84">
        <v>16614.02</v>
      </c>
      <c r="AG59" s="84">
        <v>16614.02</v>
      </c>
      <c r="AH59" s="84">
        <v>16614.02</v>
      </c>
      <c r="AI59" s="84">
        <v>16614.02</v>
      </c>
      <c r="AJ59" s="84">
        <v>16614.02</v>
      </c>
      <c r="AK59" s="84">
        <v>16614.04</v>
      </c>
      <c r="AL59" s="84">
        <v>18997.849999999999</v>
      </c>
      <c r="AM59" s="84">
        <v>1583.15</v>
      </c>
      <c r="AN59" s="84">
        <v>1583.15</v>
      </c>
      <c r="AO59" s="84">
        <v>1583.15</v>
      </c>
      <c r="AP59" s="84">
        <v>1583.15</v>
      </c>
      <c r="AQ59" s="84">
        <v>1583.15</v>
      </c>
      <c r="AR59" s="84">
        <v>1583.15</v>
      </c>
      <c r="AS59" s="84">
        <v>1583.15</v>
      </c>
      <c r="AT59" s="84">
        <v>1583.15</v>
      </c>
      <c r="AU59" s="84">
        <v>1583.15</v>
      </c>
      <c r="AV59" s="84">
        <v>1583.15</v>
      </c>
      <c r="AW59" s="84">
        <v>1583.15</v>
      </c>
      <c r="AX59" s="84">
        <v>1583.2</v>
      </c>
    </row>
    <row r="60" spans="1:50" x14ac:dyDescent="0.25">
      <c r="A60">
        <v>13075060</v>
      </c>
      <c r="B60">
        <v>5557</v>
      </c>
      <c r="C60" t="s">
        <v>119</v>
      </c>
      <c r="D60" s="85">
        <v>1109</v>
      </c>
      <c r="E60" s="84">
        <v>536686.9</v>
      </c>
      <c r="F60" s="84">
        <v>1109352.04</v>
      </c>
      <c r="G60" s="84">
        <v>572665.14</v>
      </c>
      <c r="H60" s="84">
        <v>908919.24</v>
      </c>
      <c r="I60">
        <v>819.58</v>
      </c>
      <c r="J60" s="84">
        <v>339848.13</v>
      </c>
      <c r="K60" s="84">
        <v>32384.21</v>
      </c>
      <c r="L60" s="84">
        <v>372232.34</v>
      </c>
      <c r="M60" s="84">
        <v>31019.360000000001</v>
      </c>
      <c r="N60" s="84">
        <v>31019.360000000001</v>
      </c>
      <c r="O60" s="84">
        <v>31019.360000000001</v>
      </c>
      <c r="P60" s="84">
        <v>31019.360000000001</v>
      </c>
      <c r="Q60" s="84">
        <v>31019.360000000001</v>
      </c>
      <c r="R60" s="84">
        <v>31019.360000000001</v>
      </c>
      <c r="S60" s="84">
        <v>31019.360000000001</v>
      </c>
      <c r="T60" s="84">
        <v>31019.360000000001</v>
      </c>
      <c r="U60" s="84">
        <v>31019.360000000001</v>
      </c>
      <c r="V60" s="84">
        <v>31019.360000000001</v>
      </c>
      <c r="W60" s="84">
        <v>31019.360000000001</v>
      </c>
      <c r="X60" s="84">
        <v>31019.38</v>
      </c>
      <c r="Y60" s="84">
        <v>339848.13</v>
      </c>
      <c r="Z60" s="84">
        <v>28320.68</v>
      </c>
      <c r="AA60" s="84">
        <v>28320.68</v>
      </c>
      <c r="AB60" s="84">
        <v>28320.68</v>
      </c>
      <c r="AC60" s="84">
        <v>28320.68</v>
      </c>
      <c r="AD60" s="84">
        <v>28320.68</v>
      </c>
      <c r="AE60" s="84">
        <v>28320.68</v>
      </c>
      <c r="AF60" s="84">
        <v>28320.68</v>
      </c>
      <c r="AG60" s="84">
        <v>28320.68</v>
      </c>
      <c r="AH60" s="84">
        <v>28320.68</v>
      </c>
      <c r="AI60" s="84">
        <v>28320.68</v>
      </c>
      <c r="AJ60" s="84">
        <v>28320.68</v>
      </c>
      <c r="AK60" s="84">
        <v>28320.65</v>
      </c>
      <c r="AL60" s="84">
        <v>32384.21</v>
      </c>
      <c r="AM60" s="84">
        <v>2698.68</v>
      </c>
      <c r="AN60" s="84">
        <v>2698.68</v>
      </c>
      <c r="AO60" s="84">
        <v>2698.68</v>
      </c>
      <c r="AP60" s="84">
        <v>2698.68</v>
      </c>
      <c r="AQ60" s="84">
        <v>2698.68</v>
      </c>
      <c r="AR60" s="84">
        <v>2698.68</v>
      </c>
      <c r="AS60" s="84">
        <v>2698.68</v>
      </c>
      <c r="AT60" s="84">
        <v>2698.68</v>
      </c>
      <c r="AU60" s="84">
        <v>2698.68</v>
      </c>
      <c r="AV60" s="84">
        <v>2698.68</v>
      </c>
      <c r="AW60" s="84">
        <v>2698.68</v>
      </c>
      <c r="AX60" s="84">
        <v>2698.73</v>
      </c>
    </row>
    <row r="61" spans="1:50" x14ac:dyDescent="0.25">
      <c r="A61">
        <v>13075061</v>
      </c>
      <c r="B61">
        <v>5563</v>
      </c>
      <c r="C61" t="s">
        <v>175</v>
      </c>
      <c r="D61">
        <v>692</v>
      </c>
      <c r="E61" s="84">
        <v>625043.88</v>
      </c>
      <c r="F61" s="84">
        <v>692219.67</v>
      </c>
      <c r="G61" s="84">
        <v>67175.789999999994</v>
      </c>
      <c r="H61" s="84">
        <v>668708.15</v>
      </c>
      <c r="I61">
        <v>966.34</v>
      </c>
      <c r="J61" s="84">
        <v>39865.480000000003</v>
      </c>
      <c r="K61" s="84">
        <v>3798.79</v>
      </c>
      <c r="L61" s="84">
        <v>43664.27</v>
      </c>
      <c r="M61" s="84">
        <v>3638.68</v>
      </c>
      <c r="N61" s="84">
        <v>3638.68</v>
      </c>
      <c r="O61" s="84">
        <v>3638.68</v>
      </c>
      <c r="P61" s="84">
        <v>3638.68</v>
      </c>
      <c r="Q61" s="84">
        <v>3638.68</v>
      </c>
      <c r="R61" s="84">
        <v>3638.68</v>
      </c>
      <c r="S61" s="84">
        <v>3638.68</v>
      </c>
      <c r="T61" s="84">
        <v>3638.68</v>
      </c>
      <c r="U61" s="84">
        <v>3638.68</v>
      </c>
      <c r="V61" s="84">
        <v>3638.68</v>
      </c>
      <c r="W61" s="84">
        <v>3638.68</v>
      </c>
      <c r="X61" s="84">
        <v>3638.79</v>
      </c>
      <c r="Y61" s="84">
        <v>39865.480000000003</v>
      </c>
      <c r="Z61" s="84">
        <v>3322.12</v>
      </c>
      <c r="AA61" s="84">
        <v>3322.12</v>
      </c>
      <c r="AB61" s="84">
        <v>3322.12</v>
      </c>
      <c r="AC61" s="84">
        <v>3322.12</v>
      </c>
      <c r="AD61" s="84">
        <v>3322.12</v>
      </c>
      <c r="AE61" s="84">
        <v>3322.12</v>
      </c>
      <c r="AF61" s="84">
        <v>3322.12</v>
      </c>
      <c r="AG61" s="84">
        <v>3322.12</v>
      </c>
      <c r="AH61" s="84">
        <v>3322.12</v>
      </c>
      <c r="AI61" s="84">
        <v>3322.12</v>
      </c>
      <c r="AJ61" s="84">
        <v>3322.12</v>
      </c>
      <c r="AK61" s="84">
        <v>3322.16</v>
      </c>
      <c r="AL61" s="84">
        <v>3798.79</v>
      </c>
      <c r="AM61">
        <v>316.56</v>
      </c>
      <c r="AN61">
        <v>316.56</v>
      </c>
      <c r="AO61">
        <v>316.56</v>
      </c>
      <c r="AP61">
        <v>316.56</v>
      </c>
      <c r="AQ61">
        <v>316.56</v>
      </c>
      <c r="AR61">
        <v>316.56</v>
      </c>
      <c r="AS61">
        <v>316.56</v>
      </c>
      <c r="AT61">
        <v>316.56</v>
      </c>
      <c r="AU61">
        <v>316.56</v>
      </c>
      <c r="AV61">
        <v>316.56</v>
      </c>
      <c r="AW61">
        <v>316.56</v>
      </c>
      <c r="AX61">
        <v>316.63</v>
      </c>
    </row>
    <row r="62" spans="1:50" x14ac:dyDescent="0.25">
      <c r="A62">
        <v>13075063</v>
      </c>
      <c r="B62">
        <v>5560</v>
      </c>
      <c r="C62" t="s">
        <v>140</v>
      </c>
      <c r="D62">
        <v>205</v>
      </c>
      <c r="E62" s="84">
        <v>57971.39</v>
      </c>
      <c r="F62" s="84">
        <v>205065.08</v>
      </c>
      <c r="G62" s="84">
        <v>147093.69</v>
      </c>
      <c r="H62" s="84">
        <v>153582.29</v>
      </c>
      <c r="I62">
        <v>749.18</v>
      </c>
      <c r="J62" s="84">
        <v>87292.75</v>
      </c>
      <c r="K62" s="84">
        <v>8318.15</v>
      </c>
      <c r="L62" s="84">
        <v>95610.9</v>
      </c>
      <c r="M62" s="84">
        <v>7967.57</v>
      </c>
      <c r="N62" s="84">
        <v>7967.57</v>
      </c>
      <c r="O62" s="84">
        <v>7967.57</v>
      </c>
      <c r="P62" s="84">
        <v>7967.57</v>
      </c>
      <c r="Q62" s="84">
        <v>7967.57</v>
      </c>
      <c r="R62" s="84">
        <v>7967.57</v>
      </c>
      <c r="S62" s="84">
        <v>7967.57</v>
      </c>
      <c r="T62" s="84">
        <v>7967.57</v>
      </c>
      <c r="U62" s="84">
        <v>7967.57</v>
      </c>
      <c r="V62" s="84">
        <v>7967.57</v>
      </c>
      <c r="W62" s="84">
        <v>7967.57</v>
      </c>
      <c r="X62" s="84">
        <v>7967.63</v>
      </c>
      <c r="Y62" s="84">
        <v>87292.75</v>
      </c>
      <c r="Z62" s="84">
        <v>7274.4</v>
      </c>
      <c r="AA62" s="84">
        <v>7274.4</v>
      </c>
      <c r="AB62" s="84">
        <v>7274.4</v>
      </c>
      <c r="AC62" s="84">
        <v>7274.4</v>
      </c>
      <c r="AD62" s="84">
        <v>7274.4</v>
      </c>
      <c r="AE62" s="84">
        <v>7274.4</v>
      </c>
      <c r="AF62" s="84">
        <v>7274.4</v>
      </c>
      <c r="AG62" s="84">
        <v>7274.4</v>
      </c>
      <c r="AH62" s="84">
        <v>7274.4</v>
      </c>
      <c r="AI62" s="84">
        <v>7274.4</v>
      </c>
      <c r="AJ62" s="84">
        <v>7274.4</v>
      </c>
      <c r="AK62" s="84">
        <v>7274.35</v>
      </c>
      <c r="AL62" s="84">
        <v>8318.15</v>
      </c>
      <c r="AM62">
        <v>693.17</v>
      </c>
      <c r="AN62">
        <v>693.17</v>
      </c>
      <c r="AO62">
        <v>693.17</v>
      </c>
      <c r="AP62">
        <v>693.17</v>
      </c>
      <c r="AQ62">
        <v>693.17</v>
      </c>
      <c r="AR62">
        <v>693.17</v>
      </c>
      <c r="AS62">
        <v>693.17</v>
      </c>
      <c r="AT62">
        <v>693.17</v>
      </c>
      <c r="AU62">
        <v>693.17</v>
      </c>
      <c r="AV62">
        <v>693.17</v>
      </c>
      <c r="AW62">
        <v>693.17</v>
      </c>
      <c r="AX62">
        <v>693.28</v>
      </c>
    </row>
    <row r="63" spans="1:50" x14ac:dyDescent="0.25">
      <c r="A63">
        <v>13075065</v>
      </c>
      <c r="B63">
        <v>5562</v>
      </c>
      <c r="C63" t="s">
        <v>158</v>
      </c>
      <c r="D63">
        <v>620</v>
      </c>
      <c r="E63" s="84">
        <v>216852.08</v>
      </c>
      <c r="F63" s="84">
        <v>620196.81000000006</v>
      </c>
      <c r="G63" s="84">
        <v>403344.73</v>
      </c>
      <c r="H63" s="84">
        <v>479026.15</v>
      </c>
      <c r="I63">
        <v>772.62</v>
      </c>
      <c r="J63" s="84">
        <v>239364.93</v>
      </c>
      <c r="K63" s="84">
        <v>22809.14</v>
      </c>
      <c r="L63" s="84">
        <v>262174.07</v>
      </c>
      <c r="M63" s="84">
        <v>21847.83</v>
      </c>
      <c r="N63" s="84">
        <v>21847.83</v>
      </c>
      <c r="O63" s="84">
        <v>21847.83</v>
      </c>
      <c r="P63" s="84">
        <v>21847.83</v>
      </c>
      <c r="Q63" s="84">
        <v>21847.83</v>
      </c>
      <c r="R63" s="84">
        <v>21847.83</v>
      </c>
      <c r="S63" s="84">
        <v>21847.83</v>
      </c>
      <c r="T63" s="84">
        <v>21847.83</v>
      </c>
      <c r="U63" s="84">
        <v>21847.83</v>
      </c>
      <c r="V63" s="84">
        <v>21847.83</v>
      </c>
      <c r="W63" s="84">
        <v>21847.83</v>
      </c>
      <c r="X63" s="84">
        <v>21847.94</v>
      </c>
      <c r="Y63" s="84">
        <v>239364.93</v>
      </c>
      <c r="Z63" s="84">
        <v>19947.07</v>
      </c>
      <c r="AA63" s="84">
        <v>19947.07</v>
      </c>
      <c r="AB63" s="84">
        <v>19947.07</v>
      </c>
      <c r="AC63" s="84">
        <v>19947.07</v>
      </c>
      <c r="AD63" s="84">
        <v>19947.07</v>
      </c>
      <c r="AE63" s="84">
        <v>19947.07</v>
      </c>
      <c r="AF63" s="84">
        <v>19947.07</v>
      </c>
      <c r="AG63" s="84">
        <v>19947.07</v>
      </c>
      <c r="AH63" s="84">
        <v>19947.07</v>
      </c>
      <c r="AI63" s="84">
        <v>19947.07</v>
      </c>
      <c r="AJ63" s="84">
        <v>19947.07</v>
      </c>
      <c r="AK63" s="84">
        <v>19947.16</v>
      </c>
      <c r="AL63" s="84">
        <v>22809.14</v>
      </c>
      <c r="AM63" s="84">
        <v>1900.76</v>
      </c>
      <c r="AN63" s="84">
        <v>1900.76</v>
      </c>
      <c r="AO63" s="84">
        <v>1900.76</v>
      </c>
      <c r="AP63" s="84">
        <v>1900.76</v>
      </c>
      <c r="AQ63" s="84">
        <v>1900.76</v>
      </c>
      <c r="AR63" s="84">
        <v>1900.76</v>
      </c>
      <c r="AS63" s="84">
        <v>1900.76</v>
      </c>
      <c r="AT63" s="84">
        <v>1900.76</v>
      </c>
      <c r="AU63" s="84">
        <v>1900.76</v>
      </c>
      <c r="AV63" s="84">
        <v>1900.76</v>
      </c>
      <c r="AW63" s="84">
        <v>1900.76</v>
      </c>
      <c r="AX63" s="84">
        <v>1900.78</v>
      </c>
    </row>
    <row r="64" spans="1:50" x14ac:dyDescent="0.25">
      <c r="A64">
        <v>13075066</v>
      </c>
      <c r="B64">
        <v>5562</v>
      </c>
      <c r="C64" t="s">
        <v>159</v>
      </c>
      <c r="D64" s="85">
        <v>1750</v>
      </c>
      <c r="E64" s="84">
        <v>1616646.51</v>
      </c>
      <c r="F64" s="84">
        <v>1750555.53</v>
      </c>
      <c r="G64" s="84">
        <v>133909.01999999999</v>
      </c>
      <c r="H64" s="84">
        <v>1703687.37</v>
      </c>
      <c r="I64">
        <v>973.54</v>
      </c>
      <c r="J64" s="84">
        <v>79468.31</v>
      </c>
      <c r="K64" s="84">
        <v>7572.55</v>
      </c>
      <c r="L64" s="84">
        <v>87040.86</v>
      </c>
      <c r="M64" s="84">
        <v>7253.4</v>
      </c>
      <c r="N64" s="84">
        <v>7253.4</v>
      </c>
      <c r="O64" s="84">
        <v>7253.4</v>
      </c>
      <c r="P64" s="84">
        <v>7253.4</v>
      </c>
      <c r="Q64" s="84">
        <v>7253.4</v>
      </c>
      <c r="R64" s="84">
        <v>7253.4</v>
      </c>
      <c r="S64" s="84">
        <v>7253.4</v>
      </c>
      <c r="T64" s="84">
        <v>7253.4</v>
      </c>
      <c r="U64" s="84">
        <v>7253.4</v>
      </c>
      <c r="V64" s="84">
        <v>7253.4</v>
      </c>
      <c r="W64" s="84">
        <v>7253.4</v>
      </c>
      <c r="X64" s="84">
        <v>7253.46</v>
      </c>
      <c r="Y64" s="84">
        <v>79468.31</v>
      </c>
      <c r="Z64" s="84">
        <v>6622.36</v>
      </c>
      <c r="AA64" s="84">
        <v>6622.36</v>
      </c>
      <c r="AB64" s="84">
        <v>6622.36</v>
      </c>
      <c r="AC64" s="84">
        <v>6622.36</v>
      </c>
      <c r="AD64" s="84">
        <v>6622.36</v>
      </c>
      <c r="AE64" s="84">
        <v>6622.36</v>
      </c>
      <c r="AF64" s="84">
        <v>6622.36</v>
      </c>
      <c r="AG64" s="84">
        <v>6622.36</v>
      </c>
      <c r="AH64" s="84">
        <v>6622.36</v>
      </c>
      <c r="AI64" s="84">
        <v>6622.36</v>
      </c>
      <c r="AJ64" s="84">
        <v>6622.36</v>
      </c>
      <c r="AK64" s="84">
        <v>6622.35</v>
      </c>
      <c r="AL64" s="84">
        <v>7572.55</v>
      </c>
      <c r="AM64">
        <v>631.04</v>
      </c>
      <c r="AN64">
        <v>631.04</v>
      </c>
      <c r="AO64">
        <v>631.04</v>
      </c>
      <c r="AP64">
        <v>631.04</v>
      </c>
      <c r="AQ64">
        <v>631.04</v>
      </c>
      <c r="AR64">
        <v>631.04</v>
      </c>
      <c r="AS64">
        <v>631.04</v>
      </c>
      <c r="AT64">
        <v>631.04</v>
      </c>
      <c r="AU64">
        <v>631.04</v>
      </c>
      <c r="AV64">
        <v>631.04</v>
      </c>
      <c r="AW64">
        <v>631.04</v>
      </c>
      <c r="AX64">
        <v>631.11</v>
      </c>
    </row>
    <row r="65" spans="1:50" x14ac:dyDescent="0.25">
      <c r="A65">
        <v>13075067</v>
      </c>
      <c r="B65">
        <v>5556</v>
      </c>
      <c r="C65" t="s">
        <v>108</v>
      </c>
      <c r="D65">
        <v>656</v>
      </c>
      <c r="E65" s="84">
        <v>479812.92</v>
      </c>
      <c r="F65" s="84">
        <v>656208.24</v>
      </c>
      <c r="G65" s="84">
        <v>176395.32</v>
      </c>
      <c r="H65" s="84">
        <v>594469.88</v>
      </c>
      <c r="I65">
        <v>906.2</v>
      </c>
      <c r="J65" s="84">
        <v>104681.8</v>
      </c>
      <c r="K65" s="84">
        <v>9975.16</v>
      </c>
      <c r="L65" s="84">
        <v>114656.96000000001</v>
      </c>
      <c r="M65" s="84">
        <v>9554.74</v>
      </c>
      <c r="N65" s="84">
        <v>9554.74</v>
      </c>
      <c r="O65" s="84">
        <v>9554.74</v>
      </c>
      <c r="P65" s="84">
        <v>9554.74</v>
      </c>
      <c r="Q65" s="84">
        <v>9554.74</v>
      </c>
      <c r="R65" s="84">
        <v>9554.74</v>
      </c>
      <c r="S65" s="84">
        <v>9554.74</v>
      </c>
      <c r="T65" s="84">
        <v>9554.74</v>
      </c>
      <c r="U65" s="84">
        <v>9554.74</v>
      </c>
      <c r="V65" s="84">
        <v>9554.74</v>
      </c>
      <c r="W65" s="84">
        <v>9554.74</v>
      </c>
      <c r="X65" s="84">
        <v>9554.82</v>
      </c>
      <c r="Y65" s="84">
        <v>104681.8</v>
      </c>
      <c r="Z65" s="84">
        <v>8723.48</v>
      </c>
      <c r="AA65" s="84">
        <v>8723.48</v>
      </c>
      <c r="AB65" s="84">
        <v>8723.48</v>
      </c>
      <c r="AC65" s="84">
        <v>8723.48</v>
      </c>
      <c r="AD65" s="84">
        <v>8723.48</v>
      </c>
      <c r="AE65" s="84">
        <v>8723.48</v>
      </c>
      <c r="AF65" s="84">
        <v>8723.48</v>
      </c>
      <c r="AG65" s="84">
        <v>8723.48</v>
      </c>
      <c r="AH65" s="84">
        <v>8723.48</v>
      </c>
      <c r="AI65" s="84">
        <v>8723.48</v>
      </c>
      <c r="AJ65" s="84">
        <v>8723.48</v>
      </c>
      <c r="AK65" s="84">
        <v>8723.52</v>
      </c>
      <c r="AL65" s="84">
        <v>9975.16</v>
      </c>
      <c r="AM65">
        <v>831.26</v>
      </c>
      <c r="AN65">
        <v>831.26</v>
      </c>
      <c r="AO65">
        <v>831.26</v>
      </c>
      <c r="AP65">
        <v>831.26</v>
      </c>
      <c r="AQ65">
        <v>831.26</v>
      </c>
      <c r="AR65">
        <v>831.26</v>
      </c>
      <c r="AS65">
        <v>831.26</v>
      </c>
      <c r="AT65">
        <v>831.26</v>
      </c>
      <c r="AU65">
        <v>831.26</v>
      </c>
      <c r="AV65">
        <v>831.26</v>
      </c>
      <c r="AW65">
        <v>831.26</v>
      </c>
      <c r="AX65">
        <v>831.3</v>
      </c>
    </row>
    <row r="66" spans="1:50" x14ac:dyDescent="0.25">
      <c r="A66">
        <v>13075068</v>
      </c>
      <c r="B66">
        <v>5553</v>
      </c>
      <c r="C66" t="s">
        <v>76</v>
      </c>
      <c r="D66">
        <v>654</v>
      </c>
      <c r="E66" s="84">
        <v>218782.61</v>
      </c>
      <c r="F66" s="84">
        <v>654207.61</v>
      </c>
      <c r="G66" s="84">
        <v>435425</v>
      </c>
      <c r="H66" s="84">
        <v>501808.86</v>
      </c>
      <c r="I66">
        <v>767.29</v>
      </c>
      <c r="J66" s="84">
        <v>258402.97</v>
      </c>
      <c r="K66" s="84">
        <v>24623.279999999999</v>
      </c>
      <c r="L66" s="84">
        <v>283026.25</v>
      </c>
      <c r="M66" s="84">
        <v>23585.52</v>
      </c>
      <c r="N66" s="84">
        <v>23585.52</v>
      </c>
      <c r="O66" s="84">
        <v>23585.52</v>
      </c>
      <c r="P66" s="84">
        <v>23585.52</v>
      </c>
      <c r="Q66" s="84">
        <v>23585.52</v>
      </c>
      <c r="R66" s="84">
        <v>23585.52</v>
      </c>
      <c r="S66" s="84">
        <v>23585.52</v>
      </c>
      <c r="T66" s="84">
        <v>23585.52</v>
      </c>
      <c r="U66" s="84">
        <v>23585.52</v>
      </c>
      <c r="V66" s="84">
        <v>23585.52</v>
      </c>
      <c r="W66" s="84">
        <v>23585.52</v>
      </c>
      <c r="X66" s="84">
        <v>23585.53</v>
      </c>
      <c r="Y66" s="84">
        <v>258402.97</v>
      </c>
      <c r="Z66" s="84">
        <v>21533.58</v>
      </c>
      <c r="AA66" s="84">
        <v>21533.58</v>
      </c>
      <c r="AB66" s="84">
        <v>21533.58</v>
      </c>
      <c r="AC66" s="84">
        <v>21533.58</v>
      </c>
      <c r="AD66" s="84">
        <v>21533.58</v>
      </c>
      <c r="AE66" s="84">
        <v>21533.58</v>
      </c>
      <c r="AF66" s="84">
        <v>21533.58</v>
      </c>
      <c r="AG66" s="84">
        <v>21533.58</v>
      </c>
      <c r="AH66" s="84">
        <v>21533.58</v>
      </c>
      <c r="AI66" s="84">
        <v>21533.58</v>
      </c>
      <c r="AJ66" s="84">
        <v>21533.58</v>
      </c>
      <c r="AK66" s="84">
        <v>21533.59</v>
      </c>
      <c r="AL66" s="84">
        <v>24623.279999999999</v>
      </c>
      <c r="AM66" s="84">
        <v>2051.94</v>
      </c>
      <c r="AN66" s="84">
        <v>2051.94</v>
      </c>
      <c r="AO66" s="84">
        <v>2051.94</v>
      </c>
      <c r="AP66" s="84">
        <v>2051.94</v>
      </c>
      <c r="AQ66" s="84">
        <v>2051.94</v>
      </c>
      <c r="AR66" s="84">
        <v>2051.94</v>
      </c>
      <c r="AS66" s="84">
        <v>2051.94</v>
      </c>
      <c r="AT66" s="84">
        <v>2051.94</v>
      </c>
      <c r="AU66" s="84">
        <v>2051.94</v>
      </c>
      <c r="AV66" s="84">
        <v>2051.94</v>
      </c>
      <c r="AW66" s="84">
        <v>2051.94</v>
      </c>
      <c r="AX66" s="84">
        <v>2051.94</v>
      </c>
    </row>
    <row r="67" spans="1:50" x14ac:dyDescent="0.25">
      <c r="A67">
        <v>13075069</v>
      </c>
      <c r="B67">
        <v>5557</v>
      </c>
      <c r="C67" t="s">
        <v>120</v>
      </c>
      <c r="D67" s="85">
        <v>1816</v>
      </c>
      <c r="E67" s="84">
        <v>792383.83</v>
      </c>
      <c r="F67" s="84">
        <v>1816576.48</v>
      </c>
      <c r="G67" s="84">
        <v>1024192.65</v>
      </c>
      <c r="H67" s="84">
        <v>1458109.05</v>
      </c>
      <c r="I67">
        <v>802.92</v>
      </c>
      <c r="J67" s="84">
        <v>607807.13</v>
      </c>
      <c r="K67" s="84">
        <v>57918.09</v>
      </c>
      <c r="L67" s="84">
        <v>665725.22</v>
      </c>
      <c r="M67" s="84">
        <v>55477.1</v>
      </c>
      <c r="N67" s="84">
        <v>55477.1</v>
      </c>
      <c r="O67" s="84">
        <v>55477.1</v>
      </c>
      <c r="P67" s="84">
        <v>55477.1</v>
      </c>
      <c r="Q67" s="84">
        <v>55477.1</v>
      </c>
      <c r="R67" s="84">
        <v>55477.1</v>
      </c>
      <c r="S67" s="84">
        <v>55477.1</v>
      </c>
      <c r="T67" s="84">
        <v>55477.1</v>
      </c>
      <c r="U67" s="84">
        <v>55477.1</v>
      </c>
      <c r="V67" s="84">
        <v>55477.1</v>
      </c>
      <c r="W67" s="84">
        <v>55477.1</v>
      </c>
      <c r="X67" s="84">
        <v>55477.120000000003</v>
      </c>
      <c r="Y67" s="84">
        <v>607807.13</v>
      </c>
      <c r="Z67" s="84">
        <v>50650.6</v>
      </c>
      <c r="AA67" s="84">
        <v>50650.6</v>
      </c>
      <c r="AB67" s="84">
        <v>50650.6</v>
      </c>
      <c r="AC67" s="84">
        <v>50650.6</v>
      </c>
      <c r="AD67" s="84">
        <v>50650.6</v>
      </c>
      <c r="AE67" s="84">
        <v>50650.6</v>
      </c>
      <c r="AF67" s="84">
        <v>50650.6</v>
      </c>
      <c r="AG67" s="84">
        <v>50650.6</v>
      </c>
      <c r="AH67" s="84">
        <v>50650.6</v>
      </c>
      <c r="AI67" s="84">
        <v>50650.6</v>
      </c>
      <c r="AJ67" s="84">
        <v>50650.6</v>
      </c>
      <c r="AK67" s="84">
        <v>50650.53</v>
      </c>
      <c r="AL67" s="84">
        <v>57918.09</v>
      </c>
      <c r="AM67" s="84">
        <v>4826.5</v>
      </c>
      <c r="AN67" s="84">
        <v>4826.5</v>
      </c>
      <c r="AO67" s="84">
        <v>4826.5</v>
      </c>
      <c r="AP67" s="84">
        <v>4826.5</v>
      </c>
      <c r="AQ67" s="84">
        <v>4826.5</v>
      </c>
      <c r="AR67" s="84">
        <v>4826.5</v>
      </c>
      <c r="AS67" s="84">
        <v>4826.5</v>
      </c>
      <c r="AT67" s="84">
        <v>4826.5</v>
      </c>
      <c r="AU67" s="84">
        <v>4826.5</v>
      </c>
      <c r="AV67" s="84">
        <v>4826.5</v>
      </c>
      <c r="AW67" s="84">
        <v>4826.5</v>
      </c>
      <c r="AX67" s="84">
        <v>4826.59</v>
      </c>
    </row>
    <row r="68" spans="1:50" x14ac:dyDescent="0.25">
      <c r="A68">
        <v>13075070</v>
      </c>
      <c r="B68">
        <v>5554</v>
      </c>
      <c r="C68" t="s">
        <v>91</v>
      </c>
      <c r="D68">
        <v>636</v>
      </c>
      <c r="E68" s="84">
        <v>482825.82</v>
      </c>
      <c r="F68" s="84">
        <v>636201.89</v>
      </c>
      <c r="G68" s="84">
        <v>153376.07</v>
      </c>
      <c r="H68" s="84">
        <v>582520.27</v>
      </c>
      <c r="I68">
        <v>915.91</v>
      </c>
      <c r="J68" s="84">
        <v>91021.03</v>
      </c>
      <c r="K68" s="84">
        <v>8673.42</v>
      </c>
      <c r="L68" s="84">
        <v>99694.45</v>
      </c>
      <c r="M68" s="84">
        <v>8307.8700000000008</v>
      </c>
      <c r="N68" s="84">
        <v>8307.8700000000008</v>
      </c>
      <c r="O68" s="84">
        <v>8307.8700000000008</v>
      </c>
      <c r="P68" s="84">
        <v>8307.8700000000008</v>
      </c>
      <c r="Q68" s="84">
        <v>8307.8700000000008</v>
      </c>
      <c r="R68" s="84">
        <v>8307.8700000000008</v>
      </c>
      <c r="S68" s="84">
        <v>8307.8700000000008</v>
      </c>
      <c r="T68" s="84">
        <v>8307.8700000000008</v>
      </c>
      <c r="U68" s="84">
        <v>8307.8700000000008</v>
      </c>
      <c r="V68" s="84">
        <v>8307.8700000000008</v>
      </c>
      <c r="W68" s="84">
        <v>8307.8700000000008</v>
      </c>
      <c r="X68" s="84">
        <v>8307.8799999999992</v>
      </c>
      <c r="Y68" s="84">
        <v>91021.03</v>
      </c>
      <c r="Z68" s="84">
        <v>7585.09</v>
      </c>
      <c r="AA68" s="84">
        <v>7585.09</v>
      </c>
      <c r="AB68" s="84">
        <v>7585.09</v>
      </c>
      <c r="AC68" s="84">
        <v>7585.09</v>
      </c>
      <c r="AD68" s="84">
        <v>7585.09</v>
      </c>
      <c r="AE68" s="84">
        <v>7585.09</v>
      </c>
      <c r="AF68" s="84">
        <v>7585.09</v>
      </c>
      <c r="AG68" s="84">
        <v>7585.09</v>
      </c>
      <c r="AH68" s="84">
        <v>7585.09</v>
      </c>
      <c r="AI68" s="84">
        <v>7585.09</v>
      </c>
      <c r="AJ68" s="84">
        <v>7585.09</v>
      </c>
      <c r="AK68" s="84">
        <v>7585.04</v>
      </c>
      <c r="AL68" s="84">
        <v>8673.42</v>
      </c>
      <c r="AM68">
        <v>722.78</v>
      </c>
      <c r="AN68">
        <v>722.78</v>
      </c>
      <c r="AO68">
        <v>722.78</v>
      </c>
      <c r="AP68">
        <v>722.78</v>
      </c>
      <c r="AQ68">
        <v>722.78</v>
      </c>
      <c r="AR68">
        <v>722.78</v>
      </c>
      <c r="AS68">
        <v>722.78</v>
      </c>
      <c r="AT68">
        <v>722.78</v>
      </c>
      <c r="AU68">
        <v>722.78</v>
      </c>
      <c r="AV68">
        <v>722.78</v>
      </c>
      <c r="AW68">
        <v>722.78</v>
      </c>
      <c r="AX68">
        <v>722.84</v>
      </c>
    </row>
    <row r="69" spans="1:50" x14ac:dyDescent="0.25">
      <c r="A69">
        <v>13075071</v>
      </c>
      <c r="B69">
        <v>5560</v>
      </c>
      <c r="C69" t="s">
        <v>141</v>
      </c>
      <c r="D69">
        <v>416</v>
      </c>
      <c r="E69" s="84">
        <v>162082.5</v>
      </c>
      <c r="F69" s="84">
        <v>416132.06</v>
      </c>
      <c r="G69" s="84">
        <v>254049.56</v>
      </c>
      <c r="H69" s="84">
        <v>327214.71000000002</v>
      </c>
      <c r="I69">
        <v>786.57</v>
      </c>
      <c r="J69" s="84">
        <v>150765.71</v>
      </c>
      <c r="K69" s="84">
        <v>14366.5</v>
      </c>
      <c r="L69" s="84">
        <v>165132.21</v>
      </c>
      <c r="M69" s="84">
        <v>13761.01</v>
      </c>
      <c r="N69" s="84">
        <v>13761.01</v>
      </c>
      <c r="O69" s="84">
        <v>13761.01</v>
      </c>
      <c r="P69" s="84">
        <v>13761.01</v>
      </c>
      <c r="Q69" s="84">
        <v>13761.01</v>
      </c>
      <c r="R69" s="84">
        <v>13761.01</v>
      </c>
      <c r="S69" s="84">
        <v>13761.01</v>
      </c>
      <c r="T69" s="84">
        <v>13761.01</v>
      </c>
      <c r="U69" s="84">
        <v>13761.01</v>
      </c>
      <c r="V69" s="84">
        <v>13761.01</v>
      </c>
      <c r="W69" s="84">
        <v>13761.01</v>
      </c>
      <c r="X69" s="84">
        <v>13761.1</v>
      </c>
      <c r="Y69" s="84">
        <v>150765.71</v>
      </c>
      <c r="Z69" s="84">
        <v>12563.81</v>
      </c>
      <c r="AA69" s="84">
        <v>12563.81</v>
      </c>
      <c r="AB69" s="84">
        <v>12563.81</v>
      </c>
      <c r="AC69" s="84">
        <v>12563.81</v>
      </c>
      <c r="AD69" s="84">
        <v>12563.81</v>
      </c>
      <c r="AE69" s="84">
        <v>12563.81</v>
      </c>
      <c r="AF69" s="84">
        <v>12563.81</v>
      </c>
      <c r="AG69" s="84">
        <v>12563.81</v>
      </c>
      <c r="AH69" s="84">
        <v>12563.81</v>
      </c>
      <c r="AI69" s="84">
        <v>12563.81</v>
      </c>
      <c r="AJ69" s="84">
        <v>12563.81</v>
      </c>
      <c r="AK69" s="84">
        <v>12563.8</v>
      </c>
      <c r="AL69" s="84">
        <v>14366.5</v>
      </c>
      <c r="AM69" s="84">
        <v>1197.2</v>
      </c>
      <c r="AN69" s="84">
        <v>1197.2</v>
      </c>
      <c r="AO69" s="84">
        <v>1197.2</v>
      </c>
      <c r="AP69" s="84">
        <v>1197.2</v>
      </c>
      <c r="AQ69" s="84">
        <v>1197.2</v>
      </c>
      <c r="AR69" s="84">
        <v>1197.2</v>
      </c>
      <c r="AS69" s="84">
        <v>1197.2</v>
      </c>
      <c r="AT69" s="84">
        <v>1197.2</v>
      </c>
      <c r="AU69" s="84">
        <v>1197.2</v>
      </c>
      <c r="AV69" s="84">
        <v>1197.2</v>
      </c>
      <c r="AW69" s="84">
        <v>1197.2</v>
      </c>
      <c r="AX69" s="84">
        <v>1197.3</v>
      </c>
    </row>
    <row r="70" spans="1:50" x14ac:dyDescent="0.25">
      <c r="A70">
        <v>13075072</v>
      </c>
      <c r="B70">
        <v>5551</v>
      </c>
      <c r="C70" t="s">
        <v>49</v>
      </c>
      <c r="D70">
        <v>231</v>
      </c>
      <c r="E70" s="84">
        <v>119610.24000000001</v>
      </c>
      <c r="F70" s="84">
        <v>231073.33</v>
      </c>
      <c r="G70" s="84">
        <v>111463.09</v>
      </c>
      <c r="H70" s="84">
        <v>192061.25</v>
      </c>
      <c r="I70">
        <v>831.43</v>
      </c>
      <c r="J70" s="84">
        <v>66147.77</v>
      </c>
      <c r="K70" s="84">
        <v>6303.24</v>
      </c>
      <c r="L70" s="84">
        <v>72451.009999999995</v>
      </c>
      <c r="M70" s="84">
        <v>6037.58</v>
      </c>
      <c r="N70" s="84">
        <v>6037.58</v>
      </c>
      <c r="O70" s="84">
        <v>6037.58</v>
      </c>
      <c r="P70" s="84">
        <v>6037.58</v>
      </c>
      <c r="Q70" s="84">
        <v>6037.58</v>
      </c>
      <c r="R70" s="84">
        <v>6037.58</v>
      </c>
      <c r="S70" s="84">
        <v>6037.58</v>
      </c>
      <c r="T70" s="84">
        <v>6037.58</v>
      </c>
      <c r="U70" s="84">
        <v>6037.58</v>
      </c>
      <c r="V70" s="84">
        <v>6037.58</v>
      </c>
      <c r="W70" s="84">
        <v>6037.58</v>
      </c>
      <c r="X70" s="84">
        <v>6037.63</v>
      </c>
      <c r="Y70" s="84">
        <v>66147.77</v>
      </c>
      <c r="Z70" s="84">
        <v>5512.31</v>
      </c>
      <c r="AA70" s="84">
        <v>5512.31</v>
      </c>
      <c r="AB70" s="84">
        <v>5512.31</v>
      </c>
      <c r="AC70" s="84">
        <v>5512.31</v>
      </c>
      <c r="AD70" s="84">
        <v>5512.31</v>
      </c>
      <c r="AE70" s="84">
        <v>5512.31</v>
      </c>
      <c r="AF70" s="84">
        <v>5512.31</v>
      </c>
      <c r="AG70" s="84">
        <v>5512.31</v>
      </c>
      <c r="AH70" s="84">
        <v>5512.31</v>
      </c>
      <c r="AI70" s="84">
        <v>5512.31</v>
      </c>
      <c r="AJ70" s="84">
        <v>5512.31</v>
      </c>
      <c r="AK70" s="84">
        <v>5512.36</v>
      </c>
      <c r="AL70" s="84">
        <v>6303.24</v>
      </c>
      <c r="AM70">
        <v>525.27</v>
      </c>
      <c r="AN70">
        <v>525.27</v>
      </c>
      <c r="AO70">
        <v>525.27</v>
      </c>
      <c r="AP70">
        <v>525.27</v>
      </c>
      <c r="AQ70">
        <v>525.27</v>
      </c>
      <c r="AR70">
        <v>525.27</v>
      </c>
      <c r="AS70">
        <v>525.27</v>
      </c>
      <c r="AT70">
        <v>525.27</v>
      </c>
      <c r="AU70">
        <v>525.27</v>
      </c>
      <c r="AV70">
        <v>525.27</v>
      </c>
      <c r="AW70">
        <v>525.27</v>
      </c>
      <c r="AX70">
        <v>525.27</v>
      </c>
    </row>
    <row r="71" spans="1:50" x14ac:dyDescent="0.25">
      <c r="A71">
        <v>13075073</v>
      </c>
      <c r="B71">
        <v>5553</v>
      </c>
      <c r="C71" t="s">
        <v>77</v>
      </c>
      <c r="D71">
        <v>168</v>
      </c>
      <c r="E71" s="84">
        <v>52445.71</v>
      </c>
      <c r="F71" s="84">
        <v>168053.33</v>
      </c>
      <c r="G71" s="84">
        <v>115607.62</v>
      </c>
      <c r="H71" s="84">
        <v>127590.66</v>
      </c>
      <c r="I71">
        <v>759.47</v>
      </c>
      <c r="J71" s="84">
        <v>68607.34</v>
      </c>
      <c r="K71" s="84">
        <v>6537.61</v>
      </c>
      <c r="L71" s="84">
        <v>75144.95</v>
      </c>
      <c r="M71" s="84">
        <v>6262.07</v>
      </c>
      <c r="N71" s="84">
        <v>6262.07</v>
      </c>
      <c r="O71" s="84">
        <v>6262.07</v>
      </c>
      <c r="P71" s="84">
        <v>6262.07</v>
      </c>
      <c r="Q71" s="84">
        <v>6262.07</v>
      </c>
      <c r="R71" s="84">
        <v>6262.07</v>
      </c>
      <c r="S71" s="84">
        <v>6262.07</v>
      </c>
      <c r="T71" s="84">
        <v>6262.07</v>
      </c>
      <c r="U71" s="84">
        <v>6262.07</v>
      </c>
      <c r="V71" s="84">
        <v>6262.07</v>
      </c>
      <c r="W71" s="84">
        <v>6262.07</v>
      </c>
      <c r="X71" s="84">
        <v>6262.18</v>
      </c>
      <c r="Y71" s="84">
        <v>68607.34</v>
      </c>
      <c r="Z71" s="84">
        <v>5717.27</v>
      </c>
      <c r="AA71" s="84">
        <v>5717.27</v>
      </c>
      <c r="AB71" s="84">
        <v>5717.27</v>
      </c>
      <c r="AC71" s="84">
        <v>5717.27</v>
      </c>
      <c r="AD71" s="84">
        <v>5717.27</v>
      </c>
      <c r="AE71" s="84">
        <v>5717.27</v>
      </c>
      <c r="AF71" s="84">
        <v>5717.27</v>
      </c>
      <c r="AG71" s="84">
        <v>5717.27</v>
      </c>
      <c r="AH71" s="84">
        <v>5717.27</v>
      </c>
      <c r="AI71" s="84">
        <v>5717.27</v>
      </c>
      <c r="AJ71" s="84">
        <v>5717.27</v>
      </c>
      <c r="AK71" s="84">
        <v>5717.37</v>
      </c>
      <c r="AL71" s="84">
        <v>6537.61</v>
      </c>
      <c r="AM71">
        <v>544.79999999999995</v>
      </c>
      <c r="AN71">
        <v>544.79999999999995</v>
      </c>
      <c r="AO71">
        <v>544.79999999999995</v>
      </c>
      <c r="AP71">
        <v>544.79999999999995</v>
      </c>
      <c r="AQ71">
        <v>544.79999999999995</v>
      </c>
      <c r="AR71">
        <v>544.79999999999995</v>
      </c>
      <c r="AS71">
        <v>544.79999999999995</v>
      </c>
      <c r="AT71">
        <v>544.79999999999995</v>
      </c>
      <c r="AU71">
        <v>544.79999999999995</v>
      </c>
      <c r="AV71">
        <v>544.79999999999995</v>
      </c>
      <c r="AW71">
        <v>544.79999999999995</v>
      </c>
      <c r="AX71">
        <v>544.80999999999995</v>
      </c>
    </row>
    <row r="72" spans="1:50" x14ac:dyDescent="0.25">
      <c r="A72">
        <v>13075074</v>
      </c>
      <c r="B72">
        <v>5551</v>
      </c>
      <c r="C72" t="s">
        <v>50</v>
      </c>
      <c r="D72" s="85">
        <v>1513</v>
      </c>
      <c r="E72" s="84">
        <v>483153.52</v>
      </c>
      <c r="F72" s="84">
        <v>1513480.29</v>
      </c>
      <c r="G72" s="84">
        <v>1030326.77</v>
      </c>
      <c r="H72" s="84">
        <v>1152865.92</v>
      </c>
      <c r="I72">
        <v>761.97</v>
      </c>
      <c r="J72" s="84">
        <v>611447.42000000004</v>
      </c>
      <c r="K72" s="84">
        <v>58264.98</v>
      </c>
      <c r="L72" s="84">
        <v>669712.4</v>
      </c>
      <c r="M72" s="84">
        <v>55809.36</v>
      </c>
      <c r="N72" s="84">
        <v>55809.36</v>
      </c>
      <c r="O72" s="84">
        <v>55809.36</v>
      </c>
      <c r="P72" s="84">
        <v>55809.36</v>
      </c>
      <c r="Q72" s="84">
        <v>55809.36</v>
      </c>
      <c r="R72" s="84">
        <v>55809.36</v>
      </c>
      <c r="S72" s="84">
        <v>55809.36</v>
      </c>
      <c r="T72" s="84">
        <v>55809.36</v>
      </c>
      <c r="U72" s="84">
        <v>55809.36</v>
      </c>
      <c r="V72" s="84">
        <v>55809.36</v>
      </c>
      <c r="W72" s="84">
        <v>55809.36</v>
      </c>
      <c r="X72" s="84">
        <v>55809.440000000002</v>
      </c>
      <c r="Y72" s="84">
        <v>611447.42000000004</v>
      </c>
      <c r="Z72" s="84">
        <v>50953.95</v>
      </c>
      <c r="AA72" s="84">
        <v>50953.95</v>
      </c>
      <c r="AB72" s="84">
        <v>50953.95</v>
      </c>
      <c r="AC72" s="84">
        <v>50953.95</v>
      </c>
      <c r="AD72" s="84">
        <v>50953.95</v>
      </c>
      <c r="AE72" s="84">
        <v>50953.95</v>
      </c>
      <c r="AF72" s="84">
        <v>50953.95</v>
      </c>
      <c r="AG72" s="84">
        <v>50953.95</v>
      </c>
      <c r="AH72" s="84">
        <v>50953.95</v>
      </c>
      <c r="AI72" s="84">
        <v>50953.95</v>
      </c>
      <c r="AJ72" s="84">
        <v>50953.95</v>
      </c>
      <c r="AK72" s="84">
        <v>50953.97</v>
      </c>
      <c r="AL72" s="84">
        <v>58264.98</v>
      </c>
      <c r="AM72" s="84">
        <v>4855.41</v>
      </c>
      <c r="AN72" s="84">
        <v>4855.41</v>
      </c>
      <c r="AO72" s="84">
        <v>4855.41</v>
      </c>
      <c r="AP72" s="84">
        <v>4855.41</v>
      </c>
      <c r="AQ72" s="84">
        <v>4855.41</v>
      </c>
      <c r="AR72" s="84">
        <v>4855.41</v>
      </c>
      <c r="AS72" s="84">
        <v>4855.41</v>
      </c>
      <c r="AT72" s="84">
        <v>4855.41</v>
      </c>
      <c r="AU72" s="84">
        <v>4855.41</v>
      </c>
      <c r="AV72" s="84">
        <v>4855.41</v>
      </c>
      <c r="AW72" s="84">
        <v>4855.41</v>
      </c>
      <c r="AX72" s="84">
        <v>4855.47</v>
      </c>
    </row>
    <row r="73" spans="1:50" x14ac:dyDescent="0.25">
      <c r="A73">
        <v>13075075</v>
      </c>
      <c r="B73">
        <v>5552</v>
      </c>
      <c r="C73" t="s">
        <v>61</v>
      </c>
      <c r="D73">
        <v>669</v>
      </c>
      <c r="E73" s="84">
        <v>165658.46</v>
      </c>
      <c r="F73" s="84">
        <v>669212.37</v>
      </c>
      <c r="G73" s="84">
        <v>503553.91</v>
      </c>
      <c r="H73" s="84">
        <v>492968.5</v>
      </c>
      <c r="I73">
        <v>736.87</v>
      </c>
      <c r="J73" s="84">
        <v>298834.07</v>
      </c>
      <c r="K73" s="84">
        <v>28475.97</v>
      </c>
      <c r="L73" s="84">
        <v>327310.03999999998</v>
      </c>
      <c r="M73" s="84">
        <v>27275.83</v>
      </c>
      <c r="N73" s="84">
        <v>27275.83</v>
      </c>
      <c r="O73" s="84">
        <v>27275.83</v>
      </c>
      <c r="P73" s="84">
        <v>27275.83</v>
      </c>
      <c r="Q73" s="84">
        <v>27275.83</v>
      </c>
      <c r="R73" s="84">
        <v>27275.83</v>
      </c>
      <c r="S73" s="84">
        <v>27275.83</v>
      </c>
      <c r="T73" s="84">
        <v>27275.83</v>
      </c>
      <c r="U73" s="84">
        <v>27275.83</v>
      </c>
      <c r="V73" s="84">
        <v>27275.83</v>
      </c>
      <c r="W73" s="84">
        <v>27275.83</v>
      </c>
      <c r="X73" s="84">
        <v>27275.91</v>
      </c>
      <c r="Y73" s="84">
        <v>298834.07</v>
      </c>
      <c r="Z73" s="84">
        <v>24902.84</v>
      </c>
      <c r="AA73" s="84">
        <v>24902.84</v>
      </c>
      <c r="AB73" s="84">
        <v>24902.84</v>
      </c>
      <c r="AC73" s="84">
        <v>24902.84</v>
      </c>
      <c r="AD73" s="84">
        <v>24902.84</v>
      </c>
      <c r="AE73" s="84">
        <v>24902.84</v>
      </c>
      <c r="AF73" s="84">
        <v>24902.84</v>
      </c>
      <c r="AG73" s="84">
        <v>24902.84</v>
      </c>
      <c r="AH73" s="84">
        <v>24902.84</v>
      </c>
      <c r="AI73" s="84">
        <v>24902.84</v>
      </c>
      <c r="AJ73" s="84">
        <v>24902.84</v>
      </c>
      <c r="AK73" s="84">
        <v>24902.83</v>
      </c>
      <c r="AL73" s="84">
        <v>28475.97</v>
      </c>
      <c r="AM73" s="84">
        <v>2372.9899999999998</v>
      </c>
      <c r="AN73" s="84">
        <v>2372.9899999999998</v>
      </c>
      <c r="AO73" s="84">
        <v>2372.9899999999998</v>
      </c>
      <c r="AP73" s="84">
        <v>2372.9899999999998</v>
      </c>
      <c r="AQ73" s="84">
        <v>2372.9899999999998</v>
      </c>
      <c r="AR73" s="84">
        <v>2372.9899999999998</v>
      </c>
      <c r="AS73" s="84">
        <v>2372.9899999999998</v>
      </c>
      <c r="AT73" s="84">
        <v>2372.9899999999998</v>
      </c>
      <c r="AU73" s="84">
        <v>2372.9899999999998</v>
      </c>
      <c r="AV73" s="84">
        <v>2372.9899999999998</v>
      </c>
      <c r="AW73" s="84">
        <v>2372.9899999999998</v>
      </c>
      <c r="AX73" s="84">
        <v>2373.08</v>
      </c>
    </row>
    <row r="74" spans="1:50" x14ac:dyDescent="0.25">
      <c r="A74">
        <v>13075076</v>
      </c>
      <c r="B74">
        <v>5555</v>
      </c>
      <c r="C74" t="s">
        <v>99</v>
      </c>
      <c r="D74">
        <v>408</v>
      </c>
      <c r="E74" s="84">
        <v>353314.7</v>
      </c>
      <c r="F74" s="84">
        <v>408129.52</v>
      </c>
      <c r="G74" s="84">
        <v>54814.82</v>
      </c>
      <c r="H74" s="84">
        <v>388944.33</v>
      </c>
      <c r="I74">
        <v>953.29</v>
      </c>
      <c r="J74" s="84">
        <v>32529.85</v>
      </c>
      <c r="K74" s="84">
        <v>3099.78</v>
      </c>
      <c r="L74" s="84">
        <v>35629.629999999997</v>
      </c>
      <c r="M74" s="84">
        <v>2969.13</v>
      </c>
      <c r="N74" s="84">
        <v>2969.13</v>
      </c>
      <c r="O74" s="84">
        <v>2969.13</v>
      </c>
      <c r="P74" s="84">
        <v>2969.13</v>
      </c>
      <c r="Q74" s="84">
        <v>2969.13</v>
      </c>
      <c r="R74" s="84">
        <v>2969.13</v>
      </c>
      <c r="S74" s="84">
        <v>2969.13</v>
      </c>
      <c r="T74" s="84">
        <v>2969.13</v>
      </c>
      <c r="U74" s="84">
        <v>2969.13</v>
      </c>
      <c r="V74" s="84">
        <v>2969.13</v>
      </c>
      <c r="W74" s="84">
        <v>2969.13</v>
      </c>
      <c r="X74" s="84">
        <v>2969.2</v>
      </c>
      <c r="Y74" s="84">
        <v>32529.85</v>
      </c>
      <c r="Z74" s="84">
        <v>2710.82</v>
      </c>
      <c r="AA74" s="84">
        <v>2710.82</v>
      </c>
      <c r="AB74" s="84">
        <v>2710.82</v>
      </c>
      <c r="AC74" s="84">
        <v>2710.82</v>
      </c>
      <c r="AD74" s="84">
        <v>2710.82</v>
      </c>
      <c r="AE74" s="84">
        <v>2710.82</v>
      </c>
      <c r="AF74" s="84">
        <v>2710.82</v>
      </c>
      <c r="AG74" s="84">
        <v>2710.82</v>
      </c>
      <c r="AH74" s="84">
        <v>2710.82</v>
      </c>
      <c r="AI74" s="84">
        <v>2710.82</v>
      </c>
      <c r="AJ74" s="84">
        <v>2710.82</v>
      </c>
      <c r="AK74" s="84">
        <v>2710.83</v>
      </c>
      <c r="AL74" s="84">
        <v>3099.78</v>
      </c>
      <c r="AM74">
        <v>258.31</v>
      </c>
      <c r="AN74">
        <v>258.31</v>
      </c>
      <c r="AO74">
        <v>258.31</v>
      </c>
      <c r="AP74">
        <v>258.31</v>
      </c>
      <c r="AQ74">
        <v>258.31</v>
      </c>
      <c r="AR74">
        <v>258.31</v>
      </c>
      <c r="AS74">
        <v>258.31</v>
      </c>
      <c r="AT74">
        <v>258.31</v>
      </c>
      <c r="AU74">
        <v>258.31</v>
      </c>
      <c r="AV74">
        <v>258.31</v>
      </c>
      <c r="AW74">
        <v>258.31</v>
      </c>
      <c r="AX74">
        <v>258.37</v>
      </c>
    </row>
    <row r="75" spans="1:50" x14ac:dyDescent="0.25">
      <c r="A75">
        <v>13075078</v>
      </c>
      <c r="B75">
        <v>5552</v>
      </c>
      <c r="C75" t="s">
        <v>62</v>
      </c>
      <c r="D75">
        <v>767</v>
      </c>
      <c r="E75" s="84">
        <v>345862.25</v>
      </c>
      <c r="F75" s="84">
        <v>767243.48</v>
      </c>
      <c r="G75" s="84">
        <v>421381.23</v>
      </c>
      <c r="H75" s="84">
        <v>619760.05000000005</v>
      </c>
      <c r="I75">
        <v>808.03</v>
      </c>
      <c r="J75" s="84">
        <v>250068.69</v>
      </c>
      <c r="K75" s="84">
        <v>23829.11</v>
      </c>
      <c r="L75" s="84">
        <v>273897.8</v>
      </c>
      <c r="M75" s="84">
        <v>22824.81</v>
      </c>
      <c r="N75" s="84">
        <v>22824.81</v>
      </c>
      <c r="O75" s="84">
        <v>22824.81</v>
      </c>
      <c r="P75" s="84">
        <v>22824.81</v>
      </c>
      <c r="Q75" s="84">
        <v>22824.81</v>
      </c>
      <c r="R75" s="84">
        <v>22824.81</v>
      </c>
      <c r="S75" s="84">
        <v>22824.81</v>
      </c>
      <c r="T75" s="84">
        <v>22824.81</v>
      </c>
      <c r="U75" s="84">
        <v>22824.81</v>
      </c>
      <c r="V75" s="84">
        <v>22824.81</v>
      </c>
      <c r="W75" s="84">
        <v>22824.81</v>
      </c>
      <c r="X75" s="84">
        <v>22824.89</v>
      </c>
      <c r="Y75" s="84">
        <v>250068.69</v>
      </c>
      <c r="Z75" s="84">
        <v>20839.060000000001</v>
      </c>
      <c r="AA75" s="84">
        <v>20839.060000000001</v>
      </c>
      <c r="AB75" s="84">
        <v>20839.060000000001</v>
      </c>
      <c r="AC75" s="84">
        <v>20839.060000000001</v>
      </c>
      <c r="AD75" s="84">
        <v>20839.060000000001</v>
      </c>
      <c r="AE75" s="84">
        <v>20839.060000000001</v>
      </c>
      <c r="AF75" s="84">
        <v>20839.060000000001</v>
      </c>
      <c r="AG75" s="84">
        <v>20839.060000000001</v>
      </c>
      <c r="AH75" s="84">
        <v>20839.060000000001</v>
      </c>
      <c r="AI75" s="84">
        <v>20839.060000000001</v>
      </c>
      <c r="AJ75" s="84">
        <v>20839.060000000001</v>
      </c>
      <c r="AK75" s="84">
        <v>20839.03</v>
      </c>
      <c r="AL75" s="84">
        <v>23829.11</v>
      </c>
      <c r="AM75" s="84">
        <v>1985.75</v>
      </c>
      <c r="AN75" s="84">
        <v>1985.75</v>
      </c>
      <c r="AO75" s="84">
        <v>1985.75</v>
      </c>
      <c r="AP75" s="84">
        <v>1985.75</v>
      </c>
      <c r="AQ75" s="84">
        <v>1985.75</v>
      </c>
      <c r="AR75" s="84">
        <v>1985.75</v>
      </c>
      <c r="AS75" s="84">
        <v>1985.75</v>
      </c>
      <c r="AT75" s="84">
        <v>1985.75</v>
      </c>
      <c r="AU75" s="84">
        <v>1985.75</v>
      </c>
      <c r="AV75" s="84">
        <v>1985.75</v>
      </c>
      <c r="AW75" s="84">
        <v>1985.75</v>
      </c>
      <c r="AX75" s="84">
        <v>1985.86</v>
      </c>
    </row>
    <row r="76" spans="1:50" x14ac:dyDescent="0.25">
      <c r="A76">
        <v>13075079</v>
      </c>
      <c r="B76">
        <v>5556</v>
      </c>
      <c r="C76" t="s">
        <v>109</v>
      </c>
      <c r="D76" s="85">
        <v>3149</v>
      </c>
      <c r="E76" s="84">
        <v>1484967.85</v>
      </c>
      <c r="F76" s="84">
        <v>3149999.63</v>
      </c>
      <c r="G76" s="84">
        <v>1665031.78</v>
      </c>
      <c r="H76" s="84">
        <v>2567238.5099999998</v>
      </c>
      <c r="I76">
        <v>815.26</v>
      </c>
      <c r="J76" s="84">
        <v>988113.11</v>
      </c>
      <c r="K76" s="84">
        <v>94157.55</v>
      </c>
      <c r="L76" s="84">
        <v>1082270.6599999999</v>
      </c>
      <c r="M76" s="84">
        <v>90189.22</v>
      </c>
      <c r="N76" s="84">
        <v>90189.22</v>
      </c>
      <c r="O76" s="84">
        <v>90189.22</v>
      </c>
      <c r="P76" s="84">
        <v>90189.22</v>
      </c>
      <c r="Q76" s="84">
        <v>90189.22</v>
      </c>
      <c r="R76" s="84">
        <v>90189.22</v>
      </c>
      <c r="S76" s="84">
        <v>90189.22</v>
      </c>
      <c r="T76" s="84">
        <v>90189.22</v>
      </c>
      <c r="U76" s="84">
        <v>90189.22</v>
      </c>
      <c r="V76" s="84">
        <v>90189.22</v>
      </c>
      <c r="W76" s="84">
        <v>90189.22</v>
      </c>
      <c r="X76" s="84">
        <v>90189.24</v>
      </c>
      <c r="Y76" s="84">
        <v>988113.11</v>
      </c>
      <c r="Z76" s="84">
        <v>82342.759999999995</v>
      </c>
      <c r="AA76" s="84">
        <v>82342.759999999995</v>
      </c>
      <c r="AB76" s="84">
        <v>82342.759999999995</v>
      </c>
      <c r="AC76" s="84">
        <v>82342.759999999995</v>
      </c>
      <c r="AD76" s="84">
        <v>82342.759999999995</v>
      </c>
      <c r="AE76" s="84">
        <v>82342.759999999995</v>
      </c>
      <c r="AF76" s="84">
        <v>82342.759999999995</v>
      </c>
      <c r="AG76" s="84">
        <v>82342.759999999995</v>
      </c>
      <c r="AH76" s="84">
        <v>82342.759999999995</v>
      </c>
      <c r="AI76" s="84">
        <v>82342.759999999995</v>
      </c>
      <c r="AJ76" s="84">
        <v>82342.759999999995</v>
      </c>
      <c r="AK76" s="84">
        <v>82342.75</v>
      </c>
      <c r="AL76" s="84">
        <v>94157.55</v>
      </c>
      <c r="AM76" s="84">
        <v>7846.46</v>
      </c>
      <c r="AN76" s="84">
        <v>7846.46</v>
      </c>
      <c r="AO76" s="84">
        <v>7846.46</v>
      </c>
      <c r="AP76" s="84">
        <v>7846.46</v>
      </c>
      <c r="AQ76" s="84">
        <v>7846.46</v>
      </c>
      <c r="AR76" s="84">
        <v>7846.46</v>
      </c>
      <c r="AS76" s="84">
        <v>7846.46</v>
      </c>
      <c r="AT76" s="84">
        <v>7846.46</v>
      </c>
      <c r="AU76" s="84">
        <v>7846.46</v>
      </c>
      <c r="AV76" s="84">
        <v>7846.46</v>
      </c>
      <c r="AW76" s="84">
        <v>7846.46</v>
      </c>
      <c r="AX76" s="84">
        <v>7846.49</v>
      </c>
    </row>
    <row r="77" spans="1:50" x14ac:dyDescent="0.25">
      <c r="A77">
        <v>13075080</v>
      </c>
      <c r="B77">
        <v>5562</v>
      </c>
      <c r="C77" t="s">
        <v>160</v>
      </c>
      <c r="D77">
        <v>973</v>
      </c>
      <c r="E77" s="84">
        <v>793447.68</v>
      </c>
      <c r="F77" s="84">
        <v>973308.87</v>
      </c>
      <c r="G77" s="84">
        <v>179861.2</v>
      </c>
      <c r="H77" s="84">
        <v>910357.46</v>
      </c>
      <c r="I77">
        <v>935.62</v>
      </c>
      <c r="J77" s="84">
        <v>106738.63</v>
      </c>
      <c r="K77" s="84">
        <v>10171.15</v>
      </c>
      <c r="L77" s="84">
        <v>116909.78</v>
      </c>
      <c r="M77" s="84">
        <v>9742.48</v>
      </c>
      <c r="N77" s="84">
        <v>9742.48</v>
      </c>
      <c r="O77" s="84">
        <v>9742.48</v>
      </c>
      <c r="P77" s="84">
        <v>9742.48</v>
      </c>
      <c r="Q77" s="84">
        <v>9742.48</v>
      </c>
      <c r="R77" s="84">
        <v>9742.48</v>
      </c>
      <c r="S77" s="84">
        <v>9742.48</v>
      </c>
      <c r="T77" s="84">
        <v>9742.48</v>
      </c>
      <c r="U77" s="84">
        <v>9742.48</v>
      </c>
      <c r="V77" s="84">
        <v>9742.48</v>
      </c>
      <c r="W77" s="84">
        <v>9742.48</v>
      </c>
      <c r="X77" s="84">
        <v>9742.5</v>
      </c>
      <c r="Y77" s="84">
        <v>106738.63</v>
      </c>
      <c r="Z77" s="84">
        <v>8894.89</v>
      </c>
      <c r="AA77" s="84">
        <v>8894.89</v>
      </c>
      <c r="AB77" s="84">
        <v>8894.89</v>
      </c>
      <c r="AC77" s="84">
        <v>8894.89</v>
      </c>
      <c r="AD77" s="84">
        <v>8894.89</v>
      </c>
      <c r="AE77" s="84">
        <v>8894.89</v>
      </c>
      <c r="AF77" s="84">
        <v>8894.89</v>
      </c>
      <c r="AG77" s="84">
        <v>8894.89</v>
      </c>
      <c r="AH77" s="84">
        <v>8894.89</v>
      </c>
      <c r="AI77" s="84">
        <v>8894.89</v>
      </c>
      <c r="AJ77" s="84">
        <v>8894.89</v>
      </c>
      <c r="AK77" s="84">
        <v>8894.84</v>
      </c>
      <c r="AL77" s="84">
        <v>10171.15</v>
      </c>
      <c r="AM77">
        <v>847.59</v>
      </c>
      <c r="AN77">
        <v>847.59</v>
      </c>
      <c r="AO77">
        <v>847.59</v>
      </c>
      <c r="AP77">
        <v>847.59</v>
      </c>
      <c r="AQ77">
        <v>847.59</v>
      </c>
      <c r="AR77">
        <v>847.59</v>
      </c>
      <c r="AS77">
        <v>847.59</v>
      </c>
      <c r="AT77">
        <v>847.59</v>
      </c>
      <c r="AU77">
        <v>847.59</v>
      </c>
      <c r="AV77">
        <v>847.59</v>
      </c>
      <c r="AW77">
        <v>847.59</v>
      </c>
      <c r="AX77">
        <v>847.66</v>
      </c>
    </row>
    <row r="78" spans="1:50" x14ac:dyDescent="0.25">
      <c r="A78">
        <v>13075081</v>
      </c>
      <c r="B78">
        <v>5557</v>
      </c>
      <c r="C78" t="s">
        <v>121</v>
      </c>
      <c r="D78">
        <v>771</v>
      </c>
      <c r="E78" s="84">
        <v>436627.3</v>
      </c>
      <c r="F78" s="84">
        <v>771244.75</v>
      </c>
      <c r="G78" s="84">
        <v>334617.45</v>
      </c>
      <c r="H78" s="84">
        <v>654128.64000000001</v>
      </c>
      <c r="I78">
        <v>848.42</v>
      </c>
      <c r="J78" s="84">
        <v>198578.72</v>
      </c>
      <c r="K78" s="84">
        <v>18922.62</v>
      </c>
      <c r="L78" s="84">
        <v>217501.34</v>
      </c>
      <c r="M78" s="84">
        <v>18125.11</v>
      </c>
      <c r="N78" s="84">
        <v>18125.11</v>
      </c>
      <c r="O78" s="84">
        <v>18125.11</v>
      </c>
      <c r="P78" s="84">
        <v>18125.11</v>
      </c>
      <c r="Q78" s="84">
        <v>18125.11</v>
      </c>
      <c r="R78" s="84">
        <v>18125.11</v>
      </c>
      <c r="S78" s="84">
        <v>18125.11</v>
      </c>
      <c r="T78" s="84">
        <v>18125.11</v>
      </c>
      <c r="U78" s="84">
        <v>18125.11</v>
      </c>
      <c r="V78" s="84">
        <v>18125.11</v>
      </c>
      <c r="W78" s="84">
        <v>18125.11</v>
      </c>
      <c r="X78" s="84">
        <v>18125.13</v>
      </c>
      <c r="Y78" s="84">
        <v>198578.72</v>
      </c>
      <c r="Z78" s="84">
        <v>16548.23</v>
      </c>
      <c r="AA78" s="84">
        <v>16548.23</v>
      </c>
      <c r="AB78" s="84">
        <v>16548.23</v>
      </c>
      <c r="AC78" s="84">
        <v>16548.23</v>
      </c>
      <c r="AD78" s="84">
        <v>16548.23</v>
      </c>
      <c r="AE78" s="84">
        <v>16548.23</v>
      </c>
      <c r="AF78" s="84">
        <v>16548.23</v>
      </c>
      <c r="AG78" s="84">
        <v>16548.23</v>
      </c>
      <c r="AH78" s="84">
        <v>16548.23</v>
      </c>
      <c r="AI78" s="84">
        <v>16548.23</v>
      </c>
      <c r="AJ78" s="84">
        <v>16548.23</v>
      </c>
      <c r="AK78" s="84">
        <v>16548.189999999999</v>
      </c>
      <c r="AL78" s="84">
        <v>18922.62</v>
      </c>
      <c r="AM78" s="84">
        <v>1576.88</v>
      </c>
      <c r="AN78" s="84">
        <v>1576.88</v>
      </c>
      <c r="AO78" s="84">
        <v>1576.88</v>
      </c>
      <c r="AP78" s="84">
        <v>1576.88</v>
      </c>
      <c r="AQ78" s="84">
        <v>1576.88</v>
      </c>
      <c r="AR78" s="84">
        <v>1576.88</v>
      </c>
      <c r="AS78" s="84">
        <v>1576.88</v>
      </c>
      <c r="AT78" s="84">
        <v>1576.88</v>
      </c>
      <c r="AU78" s="84">
        <v>1576.88</v>
      </c>
      <c r="AV78" s="84">
        <v>1576.88</v>
      </c>
      <c r="AW78" s="84">
        <v>1576.88</v>
      </c>
      <c r="AX78" s="84">
        <v>1576.94</v>
      </c>
    </row>
    <row r="79" spans="1:50" x14ac:dyDescent="0.25">
      <c r="A79">
        <v>13075082</v>
      </c>
      <c r="B79">
        <v>5558</v>
      </c>
      <c r="C79" t="s">
        <v>127</v>
      </c>
      <c r="D79" s="85">
        <v>4383</v>
      </c>
      <c r="E79" s="84">
        <v>1930868.59</v>
      </c>
      <c r="F79" s="84">
        <v>4384391.3499999996</v>
      </c>
      <c r="G79" s="84">
        <v>2453522.7599999998</v>
      </c>
      <c r="H79" s="84">
        <v>3525658.39</v>
      </c>
      <c r="I79">
        <v>804.39</v>
      </c>
      <c r="J79" s="84">
        <v>1456043.09</v>
      </c>
      <c r="K79" s="84">
        <v>138746.71</v>
      </c>
      <c r="L79" s="84">
        <v>1594789.8</v>
      </c>
      <c r="M79" s="84">
        <v>132899.15</v>
      </c>
      <c r="N79" s="84">
        <v>132899.15</v>
      </c>
      <c r="O79" s="84">
        <v>132899.15</v>
      </c>
      <c r="P79" s="84">
        <v>132899.15</v>
      </c>
      <c r="Q79" s="84">
        <v>132899.15</v>
      </c>
      <c r="R79" s="84">
        <v>132899.15</v>
      </c>
      <c r="S79" s="84">
        <v>132899.15</v>
      </c>
      <c r="T79" s="84">
        <v>132899.15</v>
      </c>
      <c r="U79" s="84">
        <v>132899.15</v>
      </c>
      <c r="V79" s="84">
        <v>132899.15</v>
      </c>
      <c r="W79" s="84">
        <v>132899.15</v>
      </c>
      <c r="X79" s="84">
        <v>132899.15</v>
      </c>
      <c r="Y79" s="84">
        <v>1456043.09</v>
      </c>
      <c r="Z79" s="84">
        <v>121336.93</v>
      </c>
      <c r="AA79" s="84">
        <v>121336.93</v>
      </c>
      <c r="AB79" s="84">
        <v>121336.93</v>
      </c>
      <c r="AC79" s="84">
        <v>121336.93</v>
      </c>
      <c r="AD79" s="84">
        <v>121336.93</v>
      </c>
      <c r="AE79" s="84">
        <v>121336.93</v>
      </c>
      <c r="AF79" s="84">
        <v>121336.93</v>
      </c>
      <c r="AG79" s="84">
        <v>121336.93</v>
      </c>
      <c r="AH79" s="84">
        <v>121336.93</v>
      </c>
      <c r="AI79" s="84">
        <v>121336.93</v>
      </c>
      <c r="AJ79" s="84">
        <v>121336.93</v>
      </c>
      <c r="AK79" s="84">
        <v>121336.86</v>
      </c>
      <c r="AL79" s="84">
        <v>138746.71</v>
      </c>
      <c r="AM79" s="84">
        <v>11562.22</v>
      </c>
      <c r="AN79" s="84">
        <v>11562.22</v>
      </c>
      <c r="AO79" s="84">
        <v>11562.22</v>
      </c>
      <c r="AP79" s="84">
        <v>11562.22</v>
      </c>
      <c r="AQ79" s="84">
        <v>11562.22</v>
      </c>
      <c r="AR79" s="84">
        <v>11562.22</v>
      </c>
      <c r="AS79" s="84">
        <v>11562.22</v>
      </c>
      <c r="AT79" s="84">
        <v>11562.22</v>
      </c>
      <c r="AU79" s="84">
        <v>11562.22</v>
      </c>
      <c r="AV79" s="84">
        <v>11562.22</v>
      </c>
      <c r="AW79" s="84">
        <v>11562.22</v>
      </c>
      <c r="AX79" s="84">
        <v>11562.29</v>
      </c>
    </row>
    <row r="80" spans="1:50" x14ac:dyDescent="0.25">
      <c r="A80">
        <v>13075083</v>
      </c>
      <c r="B80">
        <v>5557</v>
      </c>
      <c r="C80" t="s">
        <v>122</v>
      </c>
      <c r="D80" s="85">
        <v>2121</v>
      </c>
      <c r="E80" s="84">
        <v>5498382.7300000004</v>
      </c>
      <c r="F80" s="84">
        <v>2121673.2999999998</v>
      </c>
      <c r="G80" t="s">
        <v>69</v>
      </c>
      <c r="H80" s="84">
        <v>5498382.7300000004</v>
      </c>
      <c r="I80" s="84">
        <v>2592.35</v>
      </c>
      <c r="J80" t="s">
        <v>69</v>
      </c>
      <c r="K80" t="s">
        <v>69</v>
      </c>
      <c r="L80">
        <v>0</v>
      </c>
      <c r="M80" t="s">
        <v>69</v>
      </c>
      <c r="N80" t="s">
        <v>69</v>
      </c>
      <c r="O80" t="s">
        <v>69</v>
      </c>
      <c r="P80" t="s">
        <v>69</v>
      </c>
      <c r="Q80" t="s">
        <v>69</v>
      </c>
      <c r="R80" t="s">
        <v>69</v>
      </c>
      <c r="S80" t="s">
        <v>69</v>
      </c>
      <c r="T80" t="s">
        <v>69</v>
      </c>
      <c r="U80" t="s">
        <v>69</v>
      </c>
      <c r="V80" t="s">
        <v>69</v>
      </c>
      <c r="W80" t="s">
        <v>69</v>
      </c>
      <c r="X80" t="s">
        <v>69</v>
      </c>
      <c r="Y80" t="s">
        <v>69</v>
      </c>
      <c r="Z80" t="s">
        <v>69</v>
      </c>
      <c r="AA80" t="s">
        <v>69</v>
      </c>
      <c r="AB80" t="s">
        <v>69</v>
      </c>
      <c r="AC80" t="s">
        <v>69</v>
      </c>
      <c r="AD80" t="s">
        <v>69</v>
      </c>
      <c r="AE80" t="s">
        <v>69</v>
      </c>
      <c r="AF80" t="s">
        <v>69</v>
      </c>
      <c r="AG80" t="s">
        <v>69</v>
      </c>
      <c r="AH80" t="s">
        <v>69</v>
      </c>
      <c r="AI80" t="s">
        <v>69</v>
      </c>
      <c r="AJ80" t="s">
        <v>69</v>
      </c>
      <c r="AK80" t="s">
        <v>69</v>
      </c>
      <c r="AL80" t="s">
        <v>69</v>
      </c>
      <c r="AM80" t="s">
        <v>69</v>
      </c>
      <c r="AN80" t="s">
        <v>69</v>
      </c>
      <c r="AO80" t="s">
        <v>69</v>
      </c>
      <c r="AP80" t="s">
        <v>69</v>
      </c>
      <c r="AQ80" t="s">
        <v>69</v>
      </c>
      <c r="AR80" t="s">
        <v>69</v>
      </c>
      <c r="AS80" t="s">
        <v>69</v>
      </c>
      <c r="AT80" t="s">
        <v>69</v>
      </c>
      <c r="AU80" t="s">
        <v>69</v>
      </c>
      <c r="AV80" t="s">
        <v>69</v>
      </c>
      <c r="AW80" t="s">
        <v>69</v>
      </c>
      <c r="AX80" t="s">
        <v>69</v>
      </c>
    </row>
    <row r="81" spans="1:50" x14ac:dyDescent="0.25">
      <c r="A81">
        <v>13075084</v>
      </c>
      <c r="B81">
        <v>5552</v>
      </c>
      <c r="C81" t="s">
        <v>63</v>
      </c>
      <c r="D81">
        <v>352</v>
      </c>
      <c r="E81" s="84">
        <v>244959.13</v>
      </c>
      <c r="F81" s="84">
        <v>352111.74</v>
      </c>
      <c r="G81" s="84">
        <v>107152.61</v>
      </c>
      <c r="H81" s="84">
        <v>314608.32</v>
      </c>
      <c r="I81">
        <v>893.77</v>
      </c>
      <c r="J81" s="84">
        <v>63589.71</v>
      </c>
      <c r="K81" s="84">
        <v>6059.48</v>
      </c>
      <c r="L81" s="84">
        <v>69649.19</v>
      </c>
      <c r="M81" s="84">
        <v>5804.09</v>
      </c>
      <c r="N81" s="84">
        <v>5804.09</v>
      </c>
      <c r="O81" s="84">
        <v>5804.09</v>
      </c>
      <c r="P81" s="84">
        <v>5804.09</v>
      </c>
      <c r="Q81" s="84">
        <v>5804.09</v>
      </c>
      <c r="R81" s="84">
        <v>5804.09</v>
      </c>
      <c r="S81" s="84">
        <v>5804.09</v>
      </c>
      <c r="T81" s="84">
        <v>5804.09</v>
      </c>
      <c r="U81" s="84">
        <v>5804.09</v>
      </c>
      <c r="V81" s="84">
        <v>5804.09</v>
      </c>
      <c r="W81" s="84">
        <v>5804.09</v>
      </c>
      <c r="X81" s="84">
        <v>5804.2</v>
      </c>
      <c r="Y81" s="84">
        <v>63589.71</v>
      </c>
      <c r="Z81" s="84">
        <v>5299.14</v>
      </c>
      <c r="AA81" s="84">
        <v>5299.14</v>
      </c>
      <c r="AB81" s="84">
        <v>5299.14</v>
      </c>
      <c r="AC81" s="84">
        <v>5299.14</v>
      </c>
      <c r="AD81" s="84">
        <v>5299.14</v>
      </c>
      <c r="AE81" s="84">
        <v>5299.14</v>
      </c>
      <c r="AF81" s="84">
        <v>5299.14</v>
      </c>
      <c r="AG81" s="84">
        <v>5299.14</v>
      </c>
      <c r="AH81" s="84">
        <v>5299.14</v>
      </c>
      <c r="AI81" s="84">
        <v>5299.14</v>
      </c>
      <c r="AJ81" s="84">
        <v>5299.14</v>
      </c>
      <c r="AK81" s="84">
        <v>5299.17</v>
      </c>
      <c r="AL81" s="84">
        <v>6059.48</v>
      </c>
      <c r="AM81">
        <v>504.95</v>
      </c>
      <c r="AN81">
        <v>504.95</v>
      </c>
      <c r="AO81">
        <v>504.95</v>
      </c>
      <c r="AP81">
        <v>504.95</v>
      </c>
      <c r="AQ81">
        <v>504.95</v>
      </c>
      <c r="AR81">
        <v>504.95</v>
      </c>
      <c r="AS81">
        <v>504.95</v>
      </c>
      <c r="AT81">
        <v>504.95</v>
      </c>
      <c r="AU81">
        <v>504.95</v>
      </c>
      <c r="AV81">
        <v>504.95</v>
      </c>
      <c r="AW81">
        <v>504.95</v>
      </c>
      <c r="AX81">
        <v>505.03</v>
      </c>
    </row>
    <row r="82" spans="1:50" x14ac:dyDescent="0.25">
      <c r="A82">
        <v>13075085</v>
      </c>
      <c r="B82">
        <v>5552</v>
      </c>
      <c r="C82" t="s">
        <v>64</v>
      </c>
      <c r="D82">
        <v>594</v>
      </c>
      <c r="E82" s="84">
        <v>254415.53</v>
      </c>
      <c r="F82" s="84">
        <v>594188.56000000006</v>
      </c>
      <c r="G82" s="84">
        <v>339773.03</v>
      </c>
      <c r="H82" s="84">
        <v>475268</v>
      </c>
      <c r="I82">
        <v>800.11</v>
      </c>
      <c r="J82" s="84">
        <v>201638.31</v>
      </c>
      <c r="K82" s="84">
        <v>19214.16</v>
      </c>
      <c r="L82" s="84">
        <v>220852.47</v>
      </c>
      <c r="M82" s="84">
        <v>18404.37</v>
      </c>
      <c r="N82" s="84">
        <v>18404.37</v>
      </c>
      <c r="O82" s="84">
        <v>18404.37</v>
      </c>
      <c r="P82" s="84">
        <v>18404.37</v>
      </c>
      <c r="Q82" s="84">
        <v>18404.37</v>
      </c>
      <c r="R82" s="84">
        <v>18404.37</v>
      </c>
      <c r="S82" s="84">
        <v>18404.37</v>
      </c>
      <c r="T82" s="84">
        <v>18404.37</v>
      </c>
      <c r="U82" s="84">
        <v>18404.37</v>
      </c>
      <c r="V82" s="84">
        <v>18404.37</v>
      </c>
      <c r="W82" s="84">
        <v>18404.37</v>
      </c>
      <c r="X82" s="84">
        <v>18404.400000000001</v>
      </c>
      <c r="Y82" s="84">
        <v>201638.31</v>
      </c>
      <c r="Z82" s="84">
        <v>16803.189999999999</v>
      </c>
      <c r="AA82" s="84">
        <v>16803.189999999999</v>
      </c>
      <c r="AB82" s="84">
        <v>16803.189999999999</v>
      </c>
      <c r="AC82" s="84">
        <v>16803.189999999999</v>
      </c>
      <c r="AD82" s="84">
        <v>16803.189999999999</v>
      </c>
      <c r="AE82" s="84">
        <v>16803.189999999999</v>
      </c>
      <c r="AF82" s="84">
        <v>16803.189999999999</v>
      </c>
      <c r="AG82" s="84">
        <v>16803.189999999999</v>
      </c>
      <c r="AH82" s="84">
        <v>16803.189999999999</v>
      </c>
      <c r="AI82" s="84">
        <v>16803.189999999999</v>
      </c>
      <c r="AJ82" s="84">
        <v>16803.189999999999</v>
      </c>
      <c r="AK82" s="84">
        <v>16803.22</v>
      </c>
      <c r="AL82" s="84">
        <v>19214.16</v>
      </c>
      <c r="AM82" s="84">
        <v>1601.18</v>
      </c>
      <c r="AN82" s="84">
        <v>1601.18</v>
      </c>
      <c r="AO82" s="84">
        <v>1601.18</v>
      </c>
      <c r="AP82" s="84">
        <v>1601.18</v>
      </c>
      <c r="AQ82" s="84">
        <v>1601.18</v>
      </c>
      <c r="AR82" s="84">
        <v>1601.18</v>
      </c>
      <c r="AS82" s="84">
        <v>1601.18</v>
      </c>
      <c r="AT82" s="84">
        <v>1601.18</v>
      </c>
      <c r="AU82" s="84">
        <v>1601.18</v>
      </c>
      <c r="AV82" s="84">
        <v>1601.18</v>
      </c>
      <c r="AW82" s="84">
        <v>1601.18</v>
      </c>
      <c r="AX82" s="84">
        <v>1601.18</v>
      </c>
    </row>
    <row r="83" spans="1:50" x14ac:dyDescent="0.25">
      <c r="A83">
        <v>13075086</v>
      </c>
      <c r="B83">
        <v>5563</v>
      </c>
      <c r="C83" t="s">
        <v>177</v>
      </c>
      <c r="D83">
        <v>675</v>
      </c>
      <c r="E83" s="84">
        <v>272835.43</v>
      </c>
      <c r="F83" s="84">
        <v>675214.27</v>
      </c>
      <c r="G83" s="84">
        <v>402378.85</v>
      </c>
      <c r="H83" s="84">
        <v>534381.68000000005</v>
      </c>
      <c r="I83">
        <v>791.68</v>
      </c>
      <c r="J83" s="84">
        <v>238791.73</v>
      </c>
      <c r="K83" s="84">
        <v>22754.52</v>
      </c>
      <c r="L83" s="84">
        <v>261546.25</v>
      </c>
      <c r="M83" s="84">
        <v>21795.52</v>
      </c>
      <c r="N83" s="84">
        <v>21795.52</v>
      </c>
      <c r="O83" s="84">
        <v>21795.52</v>
      </c>
      <c r="P83" s="84">
        <v>21795.52</v>
      </c>
      <c r="Q83" s="84">
        <v>21795.52</v>
      </c>
      <c r="R83" s="84">
        <v>21795.52</v>
      </c>
      <c r="S83" s="84">
        <v>21795.52</v>
      </c>
      <c r="T83" s="84">
        <v>21795.52</v>
      </c>
      <c r="U83" s="84">
        <v>21795.52</v>
      </c>
      <c r="V83" s="84">
        <v>21795.52</v>
      </c>
      <c r="W83" s="84">
        <v>21795.52</v>
      </c>
      <c r="X83" s="84">
        <v>21795.53</v>
      </c>
      <c r="Y83" s="84">
        <v>238791.73</v>
      </c>
      <c r="Z83" s="84">
        <v>19899.310000000001</v>
      </c>
      <c r="AA83" s="84">
        <v>19899.310000000001</v>
      </c>
      <c r="AB83" s="84">
        <v>19899.310000000001</v>
      </c>
      <c r="AC83" s="84">
        <v>19899.310000000001</v>
      </c>
      <c r="AD83" s="84">
        <v>19899.310000000001</v>
      </c>
      <c r="AE83" s="84">
        <v>19899.310000000001</v>
      </c>
      <c r="AF83" s="84">
        <v>19899.310000000001</v>
      </c>
      <c r="AG83" s="84">
        <v>19899.310000000001</v>
      </c>
      <c r="AH83" s="84">
        <v>19899.310000000001</v>
      </c>
      <c r="AI83" s="84">
        <v>19899.310000000001</v>
      </c>
      <c r="AJ83" s="84">
        <v>19899.310000000001</v>
      </c>
      <c r="AK83" s="84">
        <v>19899.32</v>
      </c>
      <c r="AL83" s="84">
        <v>22754.52</v>
      </c>
      <c r="AM83" s="84">
        <v>1896.21</v>
      </c>
      <c r="AN83" s="84">
        <v>1896.21</v>
      </c>
      <c r="AO83" s="84">
        <v>1896.21</v>
      </c>
      <c r="AP83" s="84">
        <v>1896.21</v>
      </c>
      <c r="AQ83" s="84">
        <v>1896.21</v>
      </c>
      <c r="AR83" s="84">
        <v>1896.21</v>
      </c>
      <c r="AS83" s="84">
        <v>1896.21</v>
      </c>
      <c r="AT83" s="84">
        <v>1896.21</v>
      </c>
      <c r="AU83" s="84">
        <v>1896.21</v>
      </c>
      <c r="AV83" s="84">
        <v>1896.21</v>
      </c>
      <c r="AW83" s="84">
        <v>1896.21</v>
      </c>
      <c r="AX83" s="84">
        <v>1896.21</v>
      </c>
    </row>
    <row r="84" spans="1:50" x14ac:dyDescent="0.25">
      <c r="A84">
        <v>13075087</v>
      </c>
      <c r="B84">
        <v>5551</v>
      </c>
      <c r="C84" t="s">
        <v>51</v>
      </c>
      <c r="D84">
        <v>378</v>
      </c>
      <c r="E84" s="84">
        <v>117721.59</v>
      </c>
      <c r="F84" s="84">
        <v>378119.99</v>
      </c>
      <c r="G84" s="84">
        <v>260398.4</v>
      </c>
      <c r="H84" s="84">
        <v>286980.55</v>
      </c>
      <c r="I84">
        <v>759.21</v>
      </c>
      <c r="J84" s="84">
        <v>154533.43</v>
      </c>
      <c r="K84" s="84">
        <v>14725.53</v>
      </c>
      <c r="L84" s="84">
        <v>169258.96</v>
      </c>
      <c r="M84" s="84">
        <v>14104.91</v>
      </c>
      <c r="N84" s="84">
        <v>14104.91</v>
      </c>
      <c r="O84" s="84">
        <v>14104.91</v>
      </c>
      <c r="P84" s="84">
        <v>14104.91</v>
      </c>
      <c r="Q84" s="84">
        <v>14104.91</v>
      </c>
      <c r="R84" s="84">
        <v>14104.91</v>
      </c>
      <c r="S84" s="84">
        <v>14104.91</v>
      </c>
      <c r="T84" s="84">
        <v>14104.91</v>
      </c>
      <c r="U84" s="84">
        <v>14104.91</v>
      </c>
      <c r="V84" s="84">
        <v>14104.91</v>
      </c>
      <c r="W84" s="84">
        <v>14104.91</v>
      </c>
      <c r="X84" s="84">
        <v>14104.95</v>
      </c>
      <c r="Y84" s="84">
        <v>154533.43</v>
      </c>
      <c r="Z84" s="84">
        <v>12877.79</v>
      </c>
      <c r="AA84" s="84">
        <v>12877.79</v>
      </c>
      <c r="AB84" s="84">
        <v>12877.79</v>
      </c>
      <c r="AC84" s="84">
        <v>12877.79</v>
      </c>
      <c r="AD84" s="84">
        <v>12877.79</v>
      </c>
      <c r="AE84" s="84">
        <v>12877.79</v>
      </c>
      <c r="AF84" s="84">
        <v>12877.79</v>
      </c>
      <c r="AG84" s="84">
        <v>12877.79</v>
      </c>
      <c r="AH84" s="84">
        <v>12877.79</v>
      </c>
      <c r="AI84" s="84">
        <v>12877.79</v>
      </c>
      <c r="AJ84" s="84">
        <v>12877.79</v>
      </c>
      <c r="AK84" s="84">
        <v>12877.74</v>
      </c>
      <c r="AL84" s="84">
        <v>14725.53</v>
      </c>
      <c r="AM84" s="84">
        <v>1227.1199999999999</v>
      </c>
      <c r="AN84" s="84">
        <v>1227.1199999999999</v>
      </c>
      <c r="AO84" s="84">
        <v>1227.1199999999999</v>
      </c>
      <c r="AP84" s="84">
        <v>1227.1199999999999</v>
      </c>
      <c r="AQ84" s="84">
        <v>1227.1199999999999</v>
      </c>
      <c r="AR84" s="84">
        <v>1227.1199999999999</v>
      </c>
      <c r="AS84" s="84">
        <v>1227.1199999999999</v>
      </c>
      <c r="AT84" s="84">
        <v>1227.1199999999999</v>
      </c>
      <c r="AU84" s="84">
        <v>1227.1199999999999</v>
      </c>
      <c r="AV84" s="84">
        <v>1227.1199999999999</v>
      </c>
      <c r="AW84" s="84">
        <v>1227.1199999999999</v>
      </c>
      <c r="AX84" s="84">
        <v>1227.21</v>
      </c>
    </row>
    <row r="85" spans="1:50" x14ac:dyDescent="0.25">
      <c r="A85">
        <v>13075088</v>
      </c>
      <c r="B85">
        <v>5553</v>
      </c>
      <c r="C85" t="s">
        <v>78</v>
      </c>
      <c r="D85">
        <v>538</v>
      </c>
      <c r="E85" s="84">
        <v>401000.84</v>
      </c>
      <c r="F85" s="84">
        <v>538170.78</v>
      </c>
      <c r="G85" s="84">
        <v>137169.95000000001</v>
      </c>
      <c r="H85" s="84">
        <v>490161.31</v>
      </c>
      <c r="I85">
        <v>911.08</v>
      </c>
      <c r="J85" s="84">
        <v>81403.509999999995</v>
      </c>
      <c r="K85" s="84">
        <v>7756.96</v>
      </c>
      <c r="L85" s="84">
        <v>89160.47</v>
      </c>
      <c r="M85" s="84">
        <v>7430.03</v>
      </c>
      <c r="N85" s="84">
        <v>7430.03</v>
      </c>
      <c r="O85" s="84">
        <v>7430.03</v>
      </c>
      <c r="P85" s="84">
        <v>7430.03</v>
      </c>
      <c r="Q85" s="84">
        <v>7430.03</v>
      </c>
      <c r="R85" s="84">
        <v>7430.03</v>
      </c>
      <c r="S85" s="84">
        <v>7430.03</v>
      </c>
      <c r="T85" s="84">
        <v>7430.03</v>
      </c>
      <c r="U85" s="84">
        <v>7430.03</v>
      </c>
      <c r="V85" s="84">
        <v>7430.03</v>
      </c>
      <c r="W85" s="84">
        <v>7430.03</v>
      </c>
      <c r="X85" s="84">
        <v>7430.14</v>
      </c>
      <c r="Y85" s="84">
        <v>81403.509999999995</v>
      </c>
      <c r="Z85" s="84">
        <v>6783.62</v>
      </c>
      <c r="AA85" s="84">
        <v>6783.62</v>
      </c>
      <c r="AB85" s="84">
        <v>6783.62</v>
      </c>
      <c r="AC85" s="84">
        <v>6783.62</v>
      </c>
      <c r="AD85" s="84">
        <v>6783.62</v>
      </c>
      <c r="AE85" s="84">
        <v>6783.62</v>
      </c>
      <c r="AF85" s="84">
        <v>6783.62</v>
      </c>
      <c r="AG85" s="84">
        <v>6783.62</v>
      </c>
      <c r="AH85" s="84">
        <v>6783.62</v>
      </c>
      <c r="AI85" s="84">
        <v>6783.62</v>
      </c>
      <c r="AJ85" s="84">
        <v>6783.62</v>
      </c>
      <c r="AK85" s="84">
        <v>6783.69</v>
      </c>
      <c r="AL85" s="84">
        <v>7756.96</v>
      </c>
      <c r="AM85">
        <v>646.41</v>
      </c>
      <c r="AN85">
        <v>646.41</v>
      </c>
      <c r="AO85">
        <v>646.41</v>
      </c>
      <c r="AP85">
        <v>646.41</v>
      </c>
      <c r="AQ85">
        <v>646.41</v>
      </c>
      <c r="AR85">
        <v>646.41</v>
      </c>
      <c r="AS85">
        <v>646.41</v>
      </c>
      <c r="AT85">
        <v>646.41</v>
      </c>
      <c r="AU85">
        <v>646.41</v>
      </c>
      <c r="AV85">
        <v>646.41</v>
      </c>
      <c r="AW85">
        <v>646.41</v>
      </c>
      <c r="AX85">
        <v>646.45000000000005</v>
      </c>
    </row>
    <row r="86" spans="1:50" x14ac:dyDescent="0.25">
      <c r="A86">
        <v>13075089</v>
      </c>
      <c r="B86">
        <v>5552</v>
      </c>
      <c r="C86" t="s">
        <v>65</v>
      </c>
      <c r="D86">
        <v>427</v>
      </c>
      <c r="E86" s="84">
        <v>143719.78</v>
      </c>
      <c r="F86" s="84">
        <v>427135.55</v>
      </c>
      <c r="G86" s="84">
        <v>283415.77</v>
      </c>
      <c r="H86" s="84">
        <v>327940.03000000003</v>
      </c>
      <c r="I86">
        <v>768.01</v>
      </c>
      <c r="J86" s="84">
        <v>168193.09</v>
      </c>
      <c r="K86" s="84">
        <v>16027.16</v>
      </c>
      <c r="L86" s="84">
        <v>184220.25</v>
      </c>
      <c r="M86" s="84">
        <v>15351.68</v>
      </c>
      <c r="N86" s="84">
        <v>15351.68</v>
      </c>
      <c r="O86" s="84">
        <v>15351.68</v>
      </c>
      <c r="P86" s="84">
        <v>15351.68</v>
      </c>
      <c r="Q86" s="84">
        <v>15351.68</v>
      </c>
      <c r="R86" s="84">
        <v>15351.68</v>
      </c>
      <c r="S86" s="84">
        <v>15351.68</v>
      </c>
      <c r="T86" s="84">
        <v>15351.68</v>
      </c>
      <c r="U86" s="84">
        <v>15351.68</v>
      </c>
      <c r="V86" s="84">
        <v>15351.68</v>
      </c>
      <c r="W86" s="84">
        <v>15351.68</v>
      </c>
      <c r="X86" s="84">
        <v>15351.77</v>
      </c>
      <c r="Y86" s="84">
        <v>168193.09</v>
      </c>
      <c r="Z86" s="84">
        <v>14016.09</v>
      </c>
      <c r="AA86" s="84">
        <v>14016.09</v>
      </c>
      <c r="AB86" s="84">
        <v>14016.09</v>
      </c>
      <c r="AC86" s="84">
        <v>14016.09</v>
      </c>
      <c r="AD86" s="84">
        <v>14016.09</v>
      </c>
      <c r="AE86" s="84">
        <v>14016.09</v>
      </c>
      <c r="AF86" s="84">
        <v>14016.09</v>
      </c>
      <c r="AG86" s="84">
        <v>14016.09</v>
      </c>
      <c r="AH86" s="84">
        <v>14016.09</v>
      </c>
      <c r="AI86" s="84">
        <v>14016.09</v>
      </c>
      <c r="AJ86" s="84">
        <v>14016.09</v>
      </c>
      <c r="AK86" s="84">
        <v>14016.1</v>
      </c>
      <c r="AL86" s="84">
        <v>16027.16</v>
      </c>
      <c r="AM86" s="84">
        <v>1335.59</v>
      </c>
      <c r="AN86" s="84">
        <v>1335.59</v>
      </c>
      <c r="AO86" s="84">
        <v>1335.59</v>
      </c>
      <c r="AP86" s="84">
        <v>1335.59</v>
      </c>
      <c r="AQ86" s="84">
        <v>1335.59</v>
      </c>
      <c r="AR86" s="84">
        <v>1335.59</v>
      </c>
      <c r="AS86" s="84">
        <v>1335.59</v>
      </c>
      <c r="AT86" s="84">
        <v>1335.59</v>
      </c>
      <c r="AU86" s="84">
        <v>1335.59</v>
      </c>
      <c r="AV86" s="84">
        <v>1335.59</v>
      </c>
      <c r="AW86" s="84">
        <v>1335.59</v>
      </c>
      <c r="AX86" s="84">
        <v>1335.67</v>
      </c>
    </row>
    <row r="87" spans="1:50" x14ac:dyDescent="0.25">
      <c r="A87">
        <v>13075090</v>
      </c>
      <c r="B87">
        <v>5562</v>
      </c>
      <c r="C87" t="s">
        <v>161</v>
      </c>
      <c r="D87">
        <v>437</v>
      </c>
      <c r="E87" s="84">
        <v>196659.29</v>
      </c>
      <c r="F87" s="84">
        <v>437138.72</v>
      </c>
      <c r="G87" s="84">
        <v>240479.43</v>
      </c>
      <c r="H87" s="84">
        <v>352970.92</v>
      </c>
      <c r="I87">
        <v>807.71</v>
      </c>
      <c r="J87" s="84">
        <v>142712.51999999999</v>
      </c>
      <c r="K87" s="84">
        <v>13599.11</v>
      </c>
      <c r="L87" s="84">
        <v>156311.63</v>
      </c>
      <c r="M87" s="84">
        <v>13025.96</v>
      </c>
      <c r="N87" s="84">
        <v>13025.96</v>
      </c>
      <c r="O87" s="84">
        <v>13025.96</v>
      </c>
      <c r="P87" s="84">
        <v>13025.96</v>
      </c>
      <c r="Q87" s="84">
        <v>13025.96</v>
      </c>
      <c r="R87" s="84">
        <v>13025.96</v>
      </c>
      <c r="S87" s="84">
        <v>13025.96</v>
      </c>
      <c r="T87" s="84">
        <v>13025.96</v>
      </c>
      <c r="U87" s="84">
        <v>13025.96</v>
      </c>
      <c r="V87" s="84">
        <v>13025.96</v>
      </c>
      <c r="W87" s="84">
        <v>13025.96</v>
      </c>
      <c r="X87" s="84">
        <v>13026.07</v>
      </c>
      <c r="Y87" s="84">
        <v>142712.51999999999</v>
      </c>
      <c r="Z87" s="84">
        <v>11892.71</v>
      </c>
      <c r="AA87" s="84">
        <v>11892.71</v>
      </c>
      <c r="AB87" s="84">
        <v>11892.71</v>
      </c>
      <c r="AC87" s="84">
        <v>11892.71</v>
      </c>
      <c r="AD87" s="84">
        <v>11892.71</v>
      </c>
      <c r="AE87" s="84">
        <v>11892.71</v>
      </c>
      <c r="AF87" s="84">
        <v>11892.71</v>
      </c>
      <c r="AG87" s="84">
        <v>11892.71</v>
      </c>
      <c r="AH87" s="84">
        <v>11892.71</v>
      </c>
      <c r="AI87" s="84">
        <v>11892.71</v>
      </c>
      <c r="AJ87" s="84">
        <v>11892.71</v>
      </c>
      <c r="AK87" s="84">
        <v>11892.71</v>
      </c>
      <c r="AL87" s="84">
        <v>13599.11</v>
      </c>
      <c r="AM87" s="84">
        <v>1133.25</v>
      </c>
      <c r="AN87" s="84">
        <v>1133.25</v>
      </c>
      <c r="AO87" s="84">
        <v>1133.25</v>
      </c>
      <c r="AP87" s="84">
        <v>1133.25</v>
      </c>
      <c r="AQ87" s="84">
        <v>1133.25</v>
      </c>
      <c r="AR87" s="84">
        <v>1133.25</v>
      </c>
      <c r="AS87" s="84">
        <v>1133.25</v>
      </c>
      <c r="AT87" s="84">
        <v>1133.25</v>
      </c>
      <c r="AU87" s="84">
        <v>1133.25</v>
      </c>
      <c r="AV87" s="84">
        <v>1133.25</v>
      </c>
      <c r="AW87" s="84">
        <v>1133.25</v>
      </c>
      <c r="AX87" s="84">
        <v>1133.3599999999999</v>
      </c>
    </row>
    <row r="88" spans="1:50" x14ac:dyDescent="0.25">
      <c r="A88">
        <v>13075091</v>
      </c>
      <c r="B88">
        <v>5555</v>
      </c>
      <c r="C88" t="s">
        <v>100</v>
      </c>
      <c r="D88" s="85">
        <v>1011</v>
      </c>
      <c r="E88" s="84">
        <v>1194926.72</v>
      </c>
      <c r="F88" s="84">
        <v>1011320.94</v>
      </c>
      <c r="G88" t="s">
        <v>69</v>
      </c>
      <c r="H88" s="84">
        <v>1194926.72</v>
      </c>
      <c r="I88" s="84">
        <v>1181.93</v>
      </c>
      <c r="J88" t="s">
        <v>69</v>
      </c>
      <c r="K88" t="s">
        <v>69</v>
      </c>
      <c r="L88">
        <v>0</v>
      </c>
      <c r="M88" t="s">
        <v>69</v>
      </c>
      <c r="N88" t="s">
        <v>69</v>
      </c>
      <c r="O88" t="s">
        <v>69</v>
      </c>
      <c r="P88" t="s">
        <v>69</v>
      </c>
      <c r="Q88" t="s">
        <v>69</v>
      </c>
      <c r="R88" t="s">
        <v>69</v>
      </c>
      <c r="S88" t="s">
        <v>69</v>
      </c>
      <c r="T88" t="s">
        <v>69</v>
      </c>
      <c r="U88" t="s">
        <v>69</v>
      </c>
      <c r="V88" t="s">
        <v>69</v>
      </c>
      <c r="W88" t="s">
        <v>69</v>
      </c>
      <c r="X88" t="s">
        <v>69</v>
      </c>
      <c r="Y88" t="s">
        <v>69</v>
      </c>
      <c r="Z88" t="s">
        <v>69</v>
      </c>
      <c r="AA88" t="s">
        <v>69</v>
      </c>
      <c r="AB88" t="s">
        <v>69</v>
      </c>
      <c r="AC88" t="s">
        <v>69</v>
      </c>
      <c r="AD88" t="s">
        <v>69</v>
      </c>
      <c r="AE88" t="s">
        <v>69</v>
      </c>
      <c r="AF88" t="s">
        <v>69</v>
      </c>
      <c r="AG88" t="s">
        <v>69</v>
      </c>
      <c r="AH88" t="s">
        <v>69</v>
      </c>
      <c r="AI88" t="s">
        <v>69</v>
      </c>
      <c r="AJ88" t="s">
        <v>69</v>
      </c>
      <c r="AK88" t="s">
        <v>69</v>
      </c>
      <c r="AL88" t="s">
        <v>69</v>
      </c>
      <c r="AM88" t="s">
        <v>69</v>
      </c>
      <c r="AN88" t="s">
        <v>69</v>
      </c>
      <c r="AO88" t="s">
        <v>69</v>
      </c>
      <c r="AP88" t="s">
        <v>69</v>
      </c>
      <c r="AQ88" t="s">
        <v>69</v>
      </c>
      <c r="AR88" t="s">
        <v>69</v>
      </c>
      <c r="AS88" t="s">
        <v>69</v>
      </c>
      <c r="AT88" t="s">
        <v>69</v>
      </c>
      <c r="AU88" t="s">
        <v>69</v>
      </c>
      <c r="AV88" t="s">
        <v>69</v>
      </c>
      <c r="AW88" t="s">
        <v>69</v>
      </c>
      <c r="AX88" t="s">
        <v>69</v>
      </c>
    </row>
    <row r="89" spans="1:50" x14ac:dyDescent="0.25">
      <c r="A89">
        <v>13075092</v>
      </c>
      <c r="B89">
        <v>5561</v>
      </c>
      <c r="C89" t="s">
        <v>150</v>
      </c>
      <c r="D89">
        <v>791</v>
      </c>
      <c r="E89" s="84">
        <v>386460.13</v>
      </c>
      <c r="F89" s="84">
        <v>791251.1</v>
      </c>
      <c r="G89" s="84">
        <v>404790.96</v>
      </c>
      <c r="H89" s="84">
        <v>649574.26</v>
      </c>
      <c r="I89">
        <v>821.21</v>
      </c>
      <c r="J89" s="84">
        <v>240223.2</v>
      </c>
      <c r="K89" s="84">
        <v>22890.93</v>
      </c>
      <c r="L89" s="84">
        <v>263114.13</v>
      </c>
      <c r="M89" s="84">
        <v>21926.17</v>
      </c>
      <c r="N89" s="84">
        <v>21926.17</v>
      </c>
      <c r="O89" s="84">
        <v>21926.17</v>
      </c>
      <c r="P89" s="84">
        <v>21926.17</v>
      </c>
      <c r="Q89" s="84">
        <v>21926.17</v>
      </c>
      <c r="R89" s="84">
        <v>21926.17</v>
      </c>
      <c r="S89" s="84">
        <v>21926.17</v>
      </c>
      <c r="T89" s="84">
        <v>21926.17</v>
      </c>
      <c r="U89" s="84">
        <v>21926.17</v>
      </c>
      <c r="V89" s="84">
        <v>21926.17</v>
      </c>
      <c r="W89" s="84">
        <v>21926.17</v>
      </c>
      <c r="X89" s="84">
        <v>21926.26</v>
      </c>
      <c r="Y89" s="84">
        <v>240223.2</v>
      </c>
      <c r="Z89" s="84">
        <v>20018.599999999999</v>
      </c>
      <c r="AA89" s="84">
        <v>20018.599999999999</v>
      </c>
      <c r="AB89" s="84">
        <v>20018.599999999999</v>
      </c>
      <c r="AC89" s="84">
        <v>20018.599999999999</v>
      </c>
      <c r="AD89" s="84">
        <v>20018.599999999999</v>
      </c>
      <c r="AE89" s="84">
        <v>20018.599999999999</v>
      </c>
      <c r="AF89" s="84">
        <v>20018.599999999999</v>
      </c>
      <c r="AG89" s="84">
        <v>20018.599999999999</v>
      </c>
      <c r="AH89" s="84">
        <v>20018.599999999999</v>
      </c>
      <c r="AI89" s="84">
        <v>20018.599999999999</v>
      </c>
      <c r="AJ89" s="84">
        <v>20018.599999999999</v>
      </c>
      <c r="AK89" s="84">
        <v>20018.599999999999</v>
      </c>
      <c r="AL89" s="84">
        <v>22890.93</v>
      </c>
      <c r="AM89" s="84">
        <v>1907.57</v>
      </c>
      <c r="AN89" s="84">
        <v>1907.57</v>
      </c>
      <c r="AO89" s="84">
        <v>1907.57</v>
      </c>
      <c r="AP89" s="84">
        <v>1907.57</v>
      </c>
      <c r="AQ89" s="84">
        <v>1907.57</v>
      </c>
      <c r="AR89" s="84">
        <v>1907.57</v>
      </c>
      <c r="AS89" s="84">
        <v>1907.57</v>
      </c>
      <c r="AT89" s="84">
        <v>1907.57</v>
      </c>
      <c r="AU89" s="84">
        <v>1907.57</v>
      </c>
      <c r="AV89" s="84">
        <v>1907.57</v>
      </c>
      <c r="AW89" s="84">
        <v>1907.57</v>
      </c>
      <c r="AX89" s="84">
        <v>1907.66</v>
      </c>
    </row>
    <row r="90" spans="1:50" x14ac:dyDescent="0.25">
      <c r="A90">
        <v>13075093</v>
      </c>
      <c r="B90">
        <v>5552</v>
      </c>
      <c r="C90" t="s">
        <v>66</v>
      </c>
      <c r="D90">
        <v>744</v>
      </c>
      <c r="E90" s="84">
        <v>345542.99</v>
      </c>
      <c r="F90" s="84">
        <v>744236.18</v>
      </c>
      <c r="G90" s="84">
        <v>398693.19</v>
      </c>
      <c r="H90" s="84">
        <v>604693.56000000006</v>
      </c>
      <c r="I90">
        <v>812.76</v>
      </c>
      <c r="J90" s="84">
        <v>236604.47</v>
      </c>
      <c r="K90" s="84">
        <v>22546.1</v>
      </c>
      <c r="L90" s="84">
        <v>259150.57</v>
      </c>
      <c r="M90" s="84">
        <v>21595.88</v>
      </c>
      <c r="N90" s="84">
        <v>21595.88</v>
      </c>
      <c r="O90" s="84">
        <v>21595.88</v>
      </c>
      <c r="P90" s="84">
        <v>21595.88</v>
      </c>
      <c r="Q90" s="84">
        <v>21595.88</v>
      </c>
      <c r="R90" s="84">
        <v>21595.88</v>
      </c>
      <c r="S90" s="84">
        <v>21595.88</v>
      </c>
      <c r="T90" s="84">
        <v>21595.88</v>
      </c>
      <c r="U90" s="84">
        <v>21595.88</v>
      </c>
      <c r="V90" s="84">
        <v>21595.88</v>
      </c>
      <c r="W90" s="84">
        <v>21595.88</v>
      </c>
      <c r="X90" s="84">
        <v>21595.89</v>
      </c>
      <c r="Y90" s="84">
        <v>236604.47</v>
      </c>
      <c r="Z90" s="84">
        <v>19717.04</v>
      </c>
      <c r="AA90" s="84">
        <v>19717.04</v>
      </c>
      <c r="AB90" s="84">
        <v>19717.04</v>
      </c>
      <c r="AC90" s="84">
        <v>19717.04</v>
      </c>
      <c r="AD90" s="84">
        <v>19717.04</v>
      </c>
      <c r="AE90" s="84">
        <v>19717.04</v>
      </c>
      <c r="AF90" s="84">
        <v>19717.04</v>
      </c>
      <c r="AG90" s="84">
        <v>19717.04</v>
      </c>
      <c r="AH90" s="84">
        <v>19717.04</v>
      </c>
      <c r="AI90" s="84">
        <v>19717.04</v>
      </c>
      <c r="AJ90" s="84">
        <v>19717.04</v>
      </c>
      <c r="AK90" s="84">
        <v>19717.03</v>
      </c>
      <c r="AL90" s="84">
        <v>22546.1</v>
      </c>
      <c r="AM90" s="84">
        <v>1878.84</v>
      </c>
      <c r="AN90" s="84">
        <v>1878.84</v>
      </c>
      <c r="AO90" s="84">
        <v>1878.84</v>
      </c>
      <c r="AP90" s="84">
        <v>1878.84</v>
      </c>
      <c r="AQ90" s="84">
        <v>1878.84</v>
      </c>
      <c r="AR90" s="84">
        <v>1878.84</v>
      </c>
      <c r="AS90" s="84">
        <v>1878.84</v>
      </c>
      <c r="AT90" s="84">
        <v>1878.84</v>
      </c>
      <c r="AU90" s="84">
        <v>1878.84</v>
      </c>
      <c r="AV90" s="84">
        <v>1878.84</v>
      </c>
      <c r="AW90" s="84">
        <v>1878.84</v>
      </c>
      <c r="AX90" s="84">
        <v>1878.86</v>
      </c>
    </row>
    <row r="91" spans="1:50" x14ac:dyDescent="0.25">
      <c r="A91">
        <v>13075094</v>
      </c>
      <c r="B91">
        <v>5563</v>
      </c>
      <c r="C91" t="s">
        <v>178</v>
      </c>
      <c r="D91">
        <v>782</v>
      </c>
      <c r="E91" s="84">
        <v>500819.65</v>
      </c>
      <c r="F91" s="84">
        <v>782248.24</v>
      </c>
      <c r="G91" s="84">
        <v>281428.59000000003</v>
      </c>
      <c r="H91" s="84">
        <v>683748.24</v>
      </c>
      <c r="I91">
        <v>874.36</v>
      </c>
      <c r="J91" s="84">
        <v>167013.79999999999</v>
      </c>
      <c r="K91" s="84">
        <v>15914.79</v>
      </c>
      <c r="L91" s="84">
        <v>182928.59</v>
      </c>
      <c r="M91" s="84">
        <v>15244.04</v>
      </c>
      <c r="N91" s="84">
        <v>15244.04</v>
      </c>
      <c r="O91" s="84">
        <v>15244.04</v>
      </c>
      <c r="P91" s="84">
        <v>15244.04</v>
      </c>
      <c r="Q91" s="84">
        <v>15244.04</v>
      </c>
      <c r="R91" s="84">
        <v>15244.04</v>
      </c>
      <c r="S91" s="84">
        <v>15244.04</v>
      </c>
      <c r="T91" s="84">
        <v>15244.04</v>
      </c>
      <c r="U91" s="84">
        <v>15244.04</v>
      </c>
      <c r="V91" s="84">
        <v>15244.04</v>
      </c>
      <c r="W91" s="84">
        <v>15244.04</v>
      </c>
      <c r="X91" s="84">
        <v>15244.15</v>
      </c>
      <c r="Y91" s="84">
        <v>167013.79999999999</v>
      </c>
      <c r="Z91" s="84">
        <v>13917.81</v>
      </c>
      <c r="AA91" s="84">
        <v>13917.81</v>
      </c>
      <c r="AB91" s="84">
        <v>13917.81</v>
      </c>
      <c r="AC91" s="84">
        <v>13917.81</v>
      </c>
      <c r="AD91" s="84">
        <v>13917.81</v>
      </c>
      <c r="AE91" s="84">
        <v>13917.81</v>
      </c>
      <c r="AF91" s="84">
        <v>13917.81</v>
      </c>
      <c r="AG91" s="84">
        <v>13917.81</v>
      </c>
      <c r="AH91" s="84">
        <v>13917.81</v>
      </c>
      <c r="AI91" s="84">
        <v>13917.81</v>
      </c>
      <c r="AJ91" s="84">
        <v>13917.81</v>
      </c>
      <c r="AK91" s="84">
        <v>13917.89</v>
      </c>
      <c r="AL91" s="84">
        <v>15914.79</v>
      </c>
      <c r="AM91" s="84">
        <v>1326.23</v>
      </c>
      <c r="AN91" s="84">
        <v>1326.23</v>
      </c>
      <c r="AO91" s="84">
        <v>1326.23</v>
      </c>
      <c r="AP91" s="84">
        <v>1326.23</v>
      </c>
      <c r="AQ91" s="84">
        <v>1326.23</v>
      </c>
      <c r="AR91" s="84">
        <v>1326.23</v>
      </c>
      <c r="AS91" s="84">
        <v>1326.23</v>
      </c>
      <c r="AT91" s="84">
        <v>1326.23</v>
      </c>
      <c r="AU91" s="84">
        <v>1326.23</v>
      </c>
      <c r="AV91" s="84">
        <v>1326.23</v>
      </c>
      <c r="AW91" s="84">
        <v>1326.23</v>
      </c>
      <c r="AX91" s="84">
        <v>1326.26</v>
      </c>
    </row>
    <row r="92" spans="1:50" x14ac:dyDescent="0.25">
      <c r="A92">
        <v>13075095</v>
      </c>
      <c r="B92">
        <v>5556</v>
      </c>
      <c r="C92" t="s">
        <v>110</v>
      </c>
      <c r="D92">
        <v>369</v>
      </c>
      <c r="E92" s="84">
        <v>133357.99</v>
      </c>
      <c r="F92" s="84">
        <v>369117.14</v>
      </c>
      <c r="G92" s="84">
        <v>235759.15</v>
      </c>
      <c r="H92" s="84">
        <v>286601.44</v>
      </c>
      <c r="I92">
        <v>776.7</v>
      </c>
      <c r="J92" s="84">
        <v>139911.26999999999</v>
      </c>
      <c r="K92" s="84">
        <v>13332.18</v>
      </c>
      <c r="L92" s="84">
        <v>153243.45000000001</v>
      </c>
      <c r="M92" s="84">
        <v>12770.28</v>
      </c>
      <c r="N92" s="84">
        <v>12770.28</v>
      </c>
      <c r="O92" s="84">
        <v>12770.28</v>
      </c>
      <c r="P92" s="84">
        <v>12770.28</v>
      </c>
      <c r="Q92" s="84">
        <v>12770.28</v>
      </c>
      <c r="R92" s="84">
        <v>12770.28</v>
      </c>
      <c r="S92" s="84">
        <v>12770.28</v>
      </c>
      <c r="T92" s="84">
        <v>12770.28</v>
      </c>
      <c r="U92" s="84">
        <v>12770.28</v>
      </c>
      <c r="V92" s="84">
        <v>12770.28</v>
      </c>
      <c r="W92" s="84">
        <v>12770.28</v>
      </c>
      <c r="X92" s="84">
        <v>12770.37</v>
      </c>
      <c r="Y92" s="84">
        <v>139911.26999999999</v>
      </c>
      <c r="Z92" s="84">
        <v>11659.27</v>
      </c>
      <c r="AA92" s="84">
        <v>11659.27</v>
      </c>
      <c r="AB92" s="84">
        <v>11659.27</v>
      </c>
      <c r="AC92" s="84">
        <v>11659.27</v>
      </c>
      <c r="AD92" s="84">
        <v>11659.27</v>
      </c>
      <c r="AE92" s="84">
        <v>11659.27</v>
      </c>
      <c r="AF92" s="84">
        <v>11659.27</v>
      </c>
      <c r="AG92" s="84">
        <v>11659.27</v>
      </c>
      <c r="AH92" s="84">
        <v>11659.27</v>
      </c>
      <c r="AI92" s="84">
        <v>11659.27</v>
      </c>
      <c r="AJ92" s="84">
        <v>11659.27</v>
      </c>
      <c r="AK92" s="84">
        <v>11659.3</v>
      </c>
      <c r="AL92" s="84">
        <v>13332.18</v>
      </c>
      <c r="AM92" s="84">
        <v>1111.01</v>
      </c>
      <c r="AN92" s="84">
        <v>1111.01</v>
      </c>
      <c r="AO92" s="84">
        <v>1111.01</v>
      </c>
      <c r="AP92" s="84">
        <v>1111.01</v>
      </c>
      <c r="AQ92" s="84">
        <v>1111.01</v>
      </c>
      <c r="AR92" s="84">
        <v>1111.01</v>
      </c>
      <c r="AS92" s="84">
        <v>1111.01</v>
      </c>
      <c r="AT92" s="84">
        <v>1111.01</v>
      </c>
      <c r="AU92" s="84">
        <v>1111.01</v>
      </c>
      <c r="AV92" s="84">
        <v>1111.01</v>
      </c>
      <c r="AW92" s="84">
        <v>1111.01</v>
      </c>
      <c r="AX92" s="84">
        <v>1111.07</v>
      </c>
    </row>
    <row r="93" spans="1:50" x14ac:dyDescent="0.25">
      <c r="A93">
        <v>13075097</v>
      </c>
      <c r="B93">
        <v>5557</v>
      </c>
      <c r="C93" t="s">
        <v>123</v>
      </c>
      <c r="D93">
        <v>609</v>
      </c>
      <c r="E93" s="84">
        <v>212959.78</v>
      </c>
      <c r="F93" s="84">
        <v>609193.31999999995</v>
      </c>
      <c r="G93" s="84">
        <v>396233.54</v>
      </c>
      <c r="H93" s="84">
        <v>470511.58</v>
      </c>
      <c r="I93">
        <v>772.6</v>
      </c>
      <c r="J93" s="84">
        <v>235144.79</v>
      </c>
      <c r="K93" s="84">
        <v>22407.01</v>
      </c>
      <c r="L93" s="84">
        <v>257551.8</v>
      </c>
      <c r="M93" s="84">
        <v>21462.65</v>
      </c>
      <c r="N93" s="84">
        <v>21462.65</v>
      </c>
      <c r="O93" s="84">
        <v>21462.65</v>
      </c>
      <c r="P93" s="84">
        <v>21462.65</v>
      </c>
      <c r="Q93" s="84">
        <v>21462.65</v>
      </c>
      <c r="R93" s="84">
        <v>21462.65</v>
      </c>
      <c r="S93" s="84">
        <v>21462.65</v>
      </c>
      <c r="T93" s="84">
        <v>21462.65</v>
      </c>
      <c r="U93" s="84">
        <v>21462.65</v>
      </c>
      <c r="V93" s="84">
        <v>21462.65</v>
      </c>
      <c r="W93" s="84">
        <v>21462.65</v>
      </c>
      <c r="X93" s="84">
        <v>21462.65</v>
      </c>
      <c r="Y93" s="84">
        <v>235144.79</v>
      </c>
      <c r="Z93" s="84">
        <v>19595.400000000001</v>
      </c>
      <c r="AA93" s="84">
        <v>19595.400000000001</v>
      </c>
      <c r="AB93" s="84">
        <v>19595.400000000001</v>
      </c>
      <c r="AC93" s="84">
        <v>19595.400000000001</v>
      </c>
      <c r="AD93" s="84">
        <v>19595.400000000001</v>
      </c>
      <c r="AE93" s="84">
        <v>19595.400000000001</v>
      </c>
      <c r="AF93" s="84">
        <v>19595.400000000001</v>
      </c>
      <c r="AG93" s="84">
        <v>19595.400000000001</v>
      </c>
      <c r="AH93" s="84">
        <v>19595.400000000001</v>
      </c>
      <c r="AI93" s="84">
        <v>19595.400000000001</v>
      </c>
      <c r="AJ93" s="84">
        <v>19595.400000000001</v>
      </c>
      <c r="AK93" s="84">
        <v>19595.39</v>
      </c>
      <c r="AL93" s="84">
        <v>22407.01</v>
      </c>
      <c r="AM93" s="84">
        <v>1867.25</v>
      </c>
      <c r="AN93" s="84">
        <v>1867.25</v>
      </c>
      <c r="AO93" s="84">
        <v>1867.25</v>
      </c>
      <c r="AP93" s="84">
        <v>1867.25</v>
      </c>
      <c r="AQ93" s="84">
        <v>1867.25</v>
      </c>
      <c r="AR93" s="84">
        <v>1867.25</v>
      </c>
      <c r="AS93" s="84">
        <v>1867.25</v>
      </c>
      <c r="AT93" s="84">
        <v>1867.25</v>
      </c>
      <c r="AU93" s="84">
        <v>1867.25</v>
      </c>
      <c r="AV93" s="84">
        <v>1867.25</v>
      </c>
      <c r="AW93" s="84">
        <v>1867.25</v>
      </c>
      <c r="AX93" s="84">
        <v>1867.26</v>
      </c>
    </row>
    <row r="94" spans="1:50" x14ac:dyDescent="0.25">
      <c r="A94">
        <v>13075098</v>
      </c>
      <c r="B94">
        <v>5553</v>
      </c>
      <c r="C94" t="s">
        <v>79</v>
      </c>
      <c r="D94">
        <v>494</v>
      </c>
      <c r="E94" s="84">
        <v>281049.69</v>
      </c>
      <c r="F94" s="84">
        <v>494156.82</v>
      </c>
      <c r="G94" s="84">
        <v>213107.13</v>
      </c>
      <c r="H94" s="84">
        <v>419569.32</v>
      </c>
      <c r="I94">
        <v>849.33</v>
      </c>
      <c r="J94" s="84">
        <v>126468.42</v>
      </c>
      <c r="K94" s="84">
        <v>12051.21</v>
      </c>
      <c r="L94" s="84">
        <v>138519.63</v>
      </c>
      <c r="M94" s="84">
        <v>11543.3</v>
      </c>
      <c r="N94" s="84">
        <v>11543.3</v>
      </c>
      <c r="O94" s="84">
        <v>11543.3</v>
      </c>
      <c r="P94" s="84">
        <v>11543.3</v>
      </c>
      <c r="Q94" s="84">
        <v>11543.3</v>
      </c>
      <c r="R94" s="84">
        <v>11543.3</v>
      </c>
      <c r="S94" s="84">
        <v>11543.3</v>
      </c>
      <c r="T94" s="84">
        <v>11543.3</v>
      </c>
      <c r="U94" s="84">
        <v>11543.3</v>
      </c>
      <c r="V94" s="84">
        <v>11543.3</v>
      </c>
      <c r="W94" s="84">
        <v>11543.3</v>
      </c>
      <c r="X94" s="84">
        <v>11543.33</v>
      </c>
      <c r="Y94" s="84">
        <v>126468.42</v>
      </c>
      <c r="Z94" s="84">
        <v>10539.04</v>
      </c>
      <c r="AA94" s="84">
        <v>10539.04</v>
      </c>
      <c r="AB94" s="84">
        <v>10539.04</v>
      </c>
      <c r="AC94" s="84">
        <v>10539.04</v>
      </c>
      <c r="AD94" s="84">
        <v>10539.04</v>
      </c>
      <c r="AE94" s="84">
        <v>10539.04</v>
      </c>
      <c r="AF94" s="84">
        <v>10539.04</v>
      </c>
      <c r="AG94" s="84">
        <v>10539.04</v>
      </c>
      <c r="AH94" s="84">
        <v>10539.04</v>
      </c>
      <c r="AI94" s="84">
        <v>10539.04</v>
      </c>
      <c r="AJ94" s="84">
        <v>10539.04</v>
      </c>
      <c r="AK94" s="84">
        <v>10538.98</v>
      </c>
      <c r="AL94" s="84">
        <v>12051.21</v>
      </c>
      <c r="AM94" s="84">
        <v>1004.26</v>
      </c>
      <c r="AN94" s="84">
        <v>1004.26</v>
      </c>
      <c r="AO94" s="84">
        <v>1004.26</v>
      </c>
      <c r="AP94" s="84">
        <v>1004.26</v>
      </c>
      <c r="AQ94" s="84">
        <v>1004.26</v>
      </c>
      <c r="AR94" s="84">
        <v>1004.26</v>
      </c>
      <c r="AS94" s="84">
        <v>1004.26</v>
      </c>
      <c r="AT94" s="84">
        <v>1004.26</v>
      </c>
      <c r="AU94" s="84">
        <v>1004.26</v>
      </c>
      <c r="AV94" s="84">
        <v>1004.26</v>
      </c>
      <c r="AW94" s="84">
        <v>1004.26</v>
      </c>
      <c r="AX94" s="84">
        <v>1004.35</v>
      </c>
    </row>
    <row r="95" spans="1:50" x14ac:dyDescent="0.25">
      <c r="A95">
        <v>13075101</v>
      </c>
      <c r="B95">
        <v>5553</v>
      </c>
      <c r="C95" t="s">
        <v>80</v>
      </c>
      <c r="D95">
        <v>239</v>
      </c>
      <c r="E95" s="84">
        <v>142461.07</v>
      </c>
      <c r="F95" s="84">
        <v>239075.87</v>
      </c>
      <c r="G95" s="84">
        <v>96614.8</v>
      </c>
      <c r="H95" s="84">
        <v>205260.69</v>
      </c>
      <c r="I95">
        <v>858.83</v>
      </c>
      <c r="J95" s="84">
        <v>57336.05</v>
      </c>
      <c r="K95" s="84">
        <v>5463.57</v>
      </c>
      <c r="L95" s="84">
        <v>62799.62</v>
      </c>
      <c r="M95" s="84">
        <v>5233.3</v>
      </c>
      <c r="N95" s="84">
        <v>5233.3</v>
      </c>
      <c r="O95" s="84">
        <v>5233.3</v>
      </c>
      <c r="P95" s="84">
        <v>5233.3</v>
      </c>
      <c r="Q95" s="84">
        <v>5233.3</v>
      </c>
      <c r="R95" s="84">
        <v>5233.3</v>
      </c>
      <c r="S95" s="84">
        <v>5233.3</v>
      </c>
      <c r="T95" s="84">
        <v>5233.3</v>
      </c>
      <c r="U95" s="84">
        <v>5233.3</v>
      </c>
      <c r="V95" s="84">
        <v>5233.3</v>
      </c>
      <c r="W95" s="84">
        <v>5233.3</v>
      </c>
      <c r="X95" s="84">
        <v>5233.32</v>
      </c>
      <c r="Y95" s="84">
        <v>57336.05</v>
      </c>
      <c r="Z95" s="84">
        <v>4778.01</v>
      </c>
      <c r="AA95" s="84">
        <v>4778.01</v>
      </c>
      <c r="AB95" s="84">
        <v>4778.01</v>
      </c>
      <c r="AC95" s="84">
        <v>4778.01</v>
      </c>
      <c r="AD95" s="84">
        <v>4778.01</v>
      </c>
      <c r="AE95" s="84">
        <v>4778.01</v>
      </c>
      <c r="AF95" s="84">
        <v>4778.01</v>
      </c>
      <c r="AG95" s="84">
        <v>4778.01</v>
      </c>
      <c r="AH95" s="84">
        <v>4778.01</v>
      </c>
      <c r="AI95" s="84">
        <v>4778.01</v>
      </c>
      <c r="AJ95" s="84">
        <v>4778.01</v>
      </c>
      <c r="AK95" s="84">
        <v>4777.9399999999996</v>
      </c>
      <c r="AL95" s="84">
        <v>5463.57</v>
      </c>
      <c r="AM95">
        <v>455.29</v>
      </c>
      <c r="AN95">
        <v>455.29</v>
      </c>
      <c r="AO95">
        <v>455.29</v>
      </c>
      <c r="AP95">
        <v>455.29</v>
      </c>
      <c r="AQ95">
        <v>455.29</v>
      </c>
      <c r="AR95">
        <v>455.29</v>
      </c>
      <c r="AS95">
        <v>455.29</v>
      </c>
      <c r="AT95">
        <v>455.29</v>
      </c>
      <c r="AU95">
        <v>455.29</v>
      </c>
      <c r="AV95">
        <v>455.29</v>
      </c>
      <c r="AW95">
        <v>455.29</v>
      </c>
      <c r="AX95">
        <v>455.38</v>
      </c>
    </row>
    <row r="96" spans="1:50" x14ac:dyDescent="0.25">
      <c r="A96">
        <v>13075102</v>
      </c>
      <c r="B96">
        <v>5555</v>
      </c>
      <c r="C96" t="s">
        <v>80</v>
      </c>
      <c r="D96" s="85">
        <v>2346</v>
      </c>
      <c r="E96" s="84">
        <v>1909986.35</v>
      </c>
      <c r="F96" s="84">
        <v>2346744.7200000002</v>
      </c>
      <c r="G96" s="84">
        <v>436758.38</v>
      </c>
      <c r="H96" s="84">
        <v>2193879.29</v>
      </c>
      <c r="I96">
        <v>935.16</v>
      </c>
      <c r="J96" s="84">
        <v>259194.25</v>
      </c>
      <c r="K96" s="84">
        <v>24698.69</v>
      </c>
      <c r="L96" s="84">
        <v>283892.94</v>
      </c>
      <c r="M96" s="84">
        <v>23657.74</v>
      </c>
      <c r="N96" s="84">
        <v>23657.74</v>
      </c>
      <c r="O96" s="84">
        <v>23657.74</v>
      </c>
      <c r="P96" s="84">
        <v>23657.74</v>
      </c>
      <c r="Q96" s="84">
        <v>23657.74</v>
      </c>
      <c r="R96" s="84">
        <v>23657.74</v>
      </c>
      <c r="S96" s="84">
        <v>23657.74</v>
      </c>
      <c r="T96" s="84">
        <v>23657.74</v>
      </c>
      <c r="U96" s="84">
        <v>23657.74</v>
      </c>
      <c r="V96" s="84">
        <v>23657.74</v>
      </c>
      <c r="W96" s="84">
        <v>23657.74</v>
      </c>
      <c r="X96" s="84">
        <v>23657.8</v>
      </c>
      <c r="Y96" s="84">
        <v>259194.25</v>
      </c>
      <c r="Z96" s="84">
        <v>21599.52</v>
      </c>
      <c r="AA96" s="84">
        <v>21599.52</v>
      </c>
      <c r="AB96" s="84">
        <v>21599.52</v>
      </c>
      <c r="AC96" s="84">
        <v>21599.52</v>
      </c>
      <c r="AD96" s="84">
        <v>21599.52</v>
      </c>
      <c r="AE96" s="84">
        <v>21599.52</v>
      </c>
      <c r="AF96" s="84">
        <v>21599.52</v>
      </c>
      <c r="AG96" s="84">
        <v>21599.52</v>
      </c>
      <c r="AH96" s="84">
        <v>21599.52</v>
      </c>
      <c r="AI96" s="84">
        <v>21599.52</v>
      </c>
      <c r="AJ96" s="84">
        <v>21599.52</v>
      </c>
      <c r="AK96" s="84">
        <v>21599.53</v>
      </c>
      <c r="AL96" s="84">
        <v>24698.69</v>
      </c>
      <c r="AM96" s="84">
        <v>2058.2199999999998</v>
      </c>
      <c r="AN96" s="84">
        <v>2058.2199999999998</v>
      </c>
      <c r="AO96" s="84">
        <v>2058.2199999999998</v>
      </c>
      <c r="AP96" s="84">
        <v>2058.2199999999998</v>
      </c>
      <c r="AQ96" s="84">
        <v>2058.2199999999998</v>
      </c>
      <c r="AR96" s="84">
        <v>2058.2199999999998</v>
      </c>
      <c r="AS96" s="84">
        <v>2058.2199999999998</v>
      </c>
      <c r="AT96" s="84">
        <v>2058.2199999999998</v>
      </c>
      <c r="AU96" s="84">
        <v>2058.2199999999998</v>
      </c>
      <c r="AV96" s="84">
        <v>2058.2199999999998</v>
      </c>
      <c r="AW96" s="84">
        <v>2058.2199999999998</v>
      </c>
      <c r="AX96" s="84">
        <v>2058.27</v>
      </c>
    </row>
    <row r="97" spans="1:50" x14ac:dyDescent="0.25">
      <c r="A97">
        <v>13075103</v>
      </c>
      <c r="B97">
        <v>5560</v>
      </c>
      <c r="C97" t="s">
        <v>142</v>
      </c>
      <c r="D97">
        <v>166</v>
      </c>
      <c r="E97" s="84">
        <v>52332.57</v>
      </c>
      <c r="F97" s="84">
        <v>166052.70000000001</v>
      </c>
      <c r="G97" s="84">
        <v>113720.13</v>
      </c>
      <c r="H97" s="84">
        <v>126250.65</v>
      </c>
      <c r="I97">
        <v>760.55</v>
      </c>
      <c r="J97" s="84">
        <v>67487.210000000006</v>
      </c>
      <c r="K97" s="84">
        <v>6430.87</v>
      </c>
      <c r="L97" s="84">
        <v>73918.080000000002</v>
      </c>
      <c r="M97" s="84">
        <v>6159.84</v>
      </c>
      <c r="N97" s="84">
        <v>6159.84</v>
      </c>
      <c r="O97" s="84">
        <v>6159.84</v>
      </c>
      <c r="P97" s="84">
        <v>6159.84</v>
      </c>
      <c r="Q97" s="84">
        <v>6159.84</v>
      </c>
      <c r="R97" s="84">
        <v>6159.84</v>
      </c>
      <c r="S97" s="84">
        <v>6159.84</v>
      </c>
      <c r="T97" s="84">
        <v>6159.84</v>
      </c>
      <c r="U97" s="84">
        <v>6159.84</v>
      </c>
      <c r="V97" s="84">
        <v>6159.84</v>
      </c>
      <c r="W97" s="84">
        <v>6159.84</v>
      </c>
      <c r="X97" s="84">
        <v>6159.84</v>
      </c>
      <c r="Y97" s="84">
        <v>67487.210000000006</v>
      </c>
      <c r="Z97" s="84">
        <v>5623.94</v>
      </c>
      <c r="AA97" s="84">
        <v>5623.94</v>
      </c>
      <c r="AB97" s="84">
        <v>5623.94</v>
      </c>
      <c r="AC97" s="84">
        <v>5623.94</v>
      </c>
      <c r="AD97" s="84">
        <v>5623.94</v>
      </c>
      <c r="AE97" s="84">
        <v>5623.94</v>
      </c>
      <c r="AF97" s="84">
        <v>5623.94</v>
      </c>
      <c r="AG97" s="84">
        <v>5623.94</v>
      </c>
      <c r="AH97" s="84">
        <v>5623.94</v>
      </c>
      <c r="AI97" s="84">
        <v>5623.94</v>
      </c>
      <c r="AJ97" s="84">
        <v>5623.94</v>
      </c>
      <c r="AK97" s="84">
        <v>5623.87</v>
      </c>
      <c r="AL97" s="84">
        <v>6430.87</v>
      </c>
      <c r="AM97">
        <v>535.9</v>
      </c>
      <c r="AN97">
        <v>535.9</v>
      </c>
      <c r="AO97">
        <v>535.9</v>
      </c>
      <c r="AP97">
        <v>535.9</v>
      </c>
      <c r="AQ97">
        <v>535.9</v>
      </c>
      <c r="AR97">
        <v>535.9</v>
      </c>
      <c r="AS97">
        <v>535.9</v>
      </c>
      <c r="AT97">
        <v>535.9</v>
      </c>
      <c r="AU97">
        <v>535.9</v>
      </c>
      <c r="AV97">
        <v>535.9</v>
      </c>
      <c r="AW97">
        <v>535.9</v>
      </c>
      <c r="AX97">
        <v>535.97</v>
      </c>
    </row>
    <row r="98" spans="1:50" x14ac:dyDescent="0.25">
      <c r="A98">
        <v>13075104</v>
      </c>
      <c r="B98">
        <v>5560</v>
      </c>
      <c r="C98" t="s">
        <v>143</v>
      </c>
      <c r="D98">
        <v>223</v>
      </c>
      <c r="E98" s="84">
        <v>71829.75</v>
      </c>
      <c r="F98" s="84">
        <v>223070.79</v>
      </c>
      <c r="G98" s="84">
        <v>151241.04</v>
      </c>
      <c r="H98" s="84">
        <v>170136.43</v>
      </c>
      <c r="I98">
        <v>762.94</v>
      </c>
      <c r="J98" s="84">
        <v>89754</v>
      </c>
      <c r="K98" s="84">
        <v>8552.68</v>
      </c>
      <c r="L98" s="84">
        <v>98306.68</v>
      </c>
      <c r="M98" s="84">
        <v>8192.2199999999993</v>
      </c>
      <c r="N98" s="84">
        <v>8192.2199999999993</v>
      </c>
      <c r="O98" s="84">
        <v>8192.2199999999993</v>
      </c>
      <c r="P98" s="84">
        <v>8192.2199999999993</v>
      </c>
      <c r="Q98" s="84">
        <v>8192.2199999999993</v>
      </c>
      <c r="R98" s="84">
        <v>8192.2199999999993</v>
      </c>
      <c r="S98" s="84">
        <v>8192.2199999999993</v>
      </c>
      <c r="T98" s="84">
        <v>8192.2199999999993</v>
      </c>
      <c r="U98" s="84">
        <v>8192.2199999999993</v>
      </c>
      <c r="V98" s="84">
        <v>8192.2199999999993</v>
      </c>
      <c r="W98" s="84">
        <v>8192.2199999999993</v>
      </c>
      <c r="X98" s="84">
        <v>8192.26</v>
      </c>
      <c r="Y98" s="84">
        <v>89754</v>
      </c>
      <c r="Z98" s="84">
        <v>7479.5</v>
      </c>
      <c r="AA98" s="84">
        <v>7479.5</v>
      </c>
      <c r="AB98" s="84">
        <v>7479.5</v>
      </c>
      <c r="AC98" s="84">
        <v>7479.5</v>
      </c>
      <c r="AD98" s="84">
        <v>7479.5</v>
      </c>
      <c r="AE98" s="84">
        <v>7479.5</v>
      </c>
      <c r="AF98" s="84">
        <v>7479.5</v>
      </c>
      <c r="AG98" s="84">
        <v>7479.5</v>
      </c>
      <c r="AH98" s="84">
        <v>7479.5</v>
      </c>
      <c r="AI98" s="84">
        <v>7479.5</v>
      </c>
      <c r="AJ98" s="84">
        <v>7479.5</v>
      </c>
      <c r="AK98" s="84">
        <v>7479.5</v>
      </c>
      <c r="AL98" s="84">
        <v>8552.68</v>
      </c>
      <c r="AM98">
        <v>712.72</v>
      </c>
      <c r="AN98">
        <v>712.72</v>
      </c>
      <c r="AO98">
        <v>712.72</v>
      </c>
      <c r="AP98">
        <v>712.72</v>
      </c>
      <c r="AQ98">
        <v>712.72</v>
      </c>
      <c r="AR98">
        <v>712.72</v>
      </c>
      <c r="AS98">
        <v>712.72</v>
      </c>
      <c r="AT98">
        <v>712.72</v>
      </c>
      <c r="AU98">
        <v>712.72</v>
      </c>
      <c r="AV98">
        <v>712.72</v>
      </c>
      <c r="AW98">
        <v>712.72</v>
      </c>
      <c r="AX98">
        <v>712.76</v>
      </c>
    </row>
    <row r="99" spans="1:50" x14ac:dyDescent="0.25">
      <c r="A99">
        <v>13075105</v>
      </c>
      <c r="B99">
        <v>513</v>
      </c>
      <c r="C99" t="s">
        <v>45</v>
      </c>
      <c r="D99" s="85">
        <v>10515</v>
      </c>
      <c r="E99" s="84">
        <v>5873955.4199999999</v>
      </c>
      <c r="F99" s="84">
        <v>10518337.92</v>
      </c>
      <c r="G99" s="84">
        <v>4644382.5</v>
      </c>
      <c r="H99" s="84">
        <v>8892804.0399999991</v>
      </c>
      <c r="I99">
        <v>845.73</v>
      </c>
      <c r="J99" s="84">
        <v>2756208.79</v>
      </c>
      <c r="K99" s="84">
        <v>262639.83</v>
      </c>
      <c r="L99" s="84">
        <v>3018848.62</v>
      </c>
      <c r="M99" s="84">
        <v>251570.71</v>
      </c>
      <c r="N99" s="84">
        <v>251570.71</v>
      </c>
      <c r="O99" s="84">
        <v>251570.71</v>
      </c>
      <c r="P99" s="84">
        <v>251570.71</v>
      </c>
      <c r="Q99" s="84">
        <v>251570.71</v>
      </c>
      <c r="R99" s="84">
        <v>251570.71</v>
      </c>
      <c r="S99" s="84">
        <v>251570.71</v>
      </c>
      <c r="T99" s="84">
        <v>251570.71</v>
      </c>
      <c r="U99" s="84">
        <v>251570.71</v>
      </c>
      <c r="V99" s="84">
        <v>251570.71</v>
      </c>
      <c r="W99" s="84">
        <v>251570.71</v>
      </c>
      <c r="X99" s="84">
        <v>251570.81</v>
      </c>
      <c r="Y99" s="84">
        <v>2756208.79</v>
      </c>
      <c r="Z99" s="84">
        <v>229684.06</v>
      </c>
      <c r="AA99" s="84">
        <v>229684.06</v>
      </c>
      <c r="AB99" s="84">
        <v>229684.06</v>
      </c>
      <c r="AC99" s="84">
        <v>229684.06</v>
      </c>
      <c r="AD99" s="84">
        <v>229684.06</v>
      </c>
      <c r="AE99" s="84">
        <v>229684.06</v>
      </c>
      <c r="AF99" s="84">
        <v>229684.06</v>
      </c>
      <c r="AG99" s="84">
        <v>229684.06</v>
      </c>
      <c r="AH99" s="84">
        <v>229684.06</v>
      </c>
      <c r="AI99" s="84">
        <v>229684.06</v>
      </c>
      <c r="AJ99" s="84">
        <v>229684.06</v>
      </c>
      <c r="AK99" s="84">
        <v>229684.13</v>
      </c>
      <c r="AL99" s="84">
        <v>262639.83</v>
      </c>
      <c r="AM99" s="84">
        <v>21886.65</v>
      </c>
      <c r="AN99" s="84">
        <v>21886.65</v>
      </c>
      <c r="AO99" s="84">
        <v>21886.65</v>
      </c>
      <c r="AP99" s="84">
        <v>21886.65</v>
      </c>
      <c r="AQ99" s="84">
        <v>21886.65</v>
      </c>
      <c r="AR99" s="84">
        <v>21886.65</v>
      </c>
      <c r="AS99" s="84">
        <v>21886.65</v>
      </c>
      <c r="AT99" s="84">
        <v>21886.65</v>
      </c>
      <c r="AU99" s="84">
        <v>21886.65</v>
      </c>
      <c r="AV99" s="84">
        <v>21886.65</v>
      </c>
      <c r="AW99" s="84">
        <v>21886.65</v>
      </c>
      <c r="AX99" s="84">
        <v>21886.68</v>
      </c>
    </row>
    <row r="100" spans="1:50" x14ac:dyDescent="0.25">
      <c r="A100">
        <v>13075106</v>
      </c>
      <c r="B100">
        <v>5561</v>
      </c>
      <c r="C100" t="s">
        <v>151</v>
      </c>
      <c r="D100">
        <v>271</v>
      </c>
      <c r="E100" s="84">
        <v>332669.96999999997</v>
      </c>
      <c r="F100" s="84">
        <v>271086.03000000003</v>
      </c>
      <c r="G100" t="s">
        <v>69</v>
      </c>
      <c r="H100" s="84">
        <v>332669.96999999997</v>
      </c>
      <c r="I100" s="84">
        <v>1227.56</v>
      </c>
      <c r="J100" t="s">
        <v>69</v>
      </c>
      <c r="K100" t="s">
        <v>69</v>
      </c>
      <c r="L100">
        <v>0</v>
      </c>
      <c r="M100" t="s">
        <v>69</v>
      </c>
      <c r="N100" t="s">
        <v>69</v>
      </c>
      <c r="O100" t="s">
        <v>69</v>
      </c>
      <c r="P100" t="s">
        <v>69</v>
      </c>
      <c r="Q100" t="s">
        <v>69</v>
      </c>
      <c r="R100" t="s">
        <v>69</v>
      </c>
      <c r="S100" t="s">
        <v>69</v>
      </c>
      <c r="T100" t="s">
        <v>69</v>
      </c>
      <c r="U100" t="s">
        <v>69</v>
      </c>
      <c r="V100" t="s">
        <v>69</v>
      </c>
      <c r="W100" t="s">
        <v>69</v>
      </c>
      <c r="X100" t="s">
        <v>69</v>
      </c>
      <c r="Y100" t="s">
        <v>69</v>
      </c>
      <c r="Z100" t="s">
        <v>69</v>
      </c>
      <c r="AA100" t="s">
        <v>69</v>
      </c>
      <c r="AB100" t="s">
        <v>69</v>
      </c>
      <c r="AC100" t="s">
        <v>69</v>
      </c>
      <c r="AD100" t="s">
        <v>69</v>
      </c>
      <c r="AE100" t="s">
        <v>69</v>
      </c>
      <c r="AF100" t="s">
        <v>69</v>
      </c>
      <c r="AG100" t="s">
        <v>69</v>
      </c>
      <c r="AH100" t="s">
        <v>69</v>
      </c>
      <c r="AI100" t="s">
        <v>69</v>
      </c>
      <c r="AJ100" t="s">
        <v>69</v>
      </c>
      <c r="AK100" t="s">
        <v>69</v>
      </c>
      <c r="AL100" t="s">
        <v>69</v>
      </c>
      <c r="AM100" t="s">
        <v>69</v>
      </c>
      <c r="AN100" t="s">
        <v>69</v>
      </c>
      <c r="AO100" t="s">
        <v>69</v>
      </c>
      <c r="AP100" t="s">
        <v>69</v>
      </c>
      <c r="AQ100" t="s">
        <v>69</v>
      </c>
      <c r="AR100" t="s">
        <v>69</v>
      </c>
      <c r="AS100" t="s">
        <v>69</v>
      </c>
      <c r="AT100" t="s">
        <v>69</v>
      </c>
      <c r="AU100" t="s">
        <v>69</v>
      </c>
      <c r="AV100" t="s">
        <v>69</v>
      </c>
      <c r="AW100" t="s">
        <v>69</v>
      </c>
      <c r="AX100" t="s">
        <v>69</v>
      </c>
    </row>
    <row r="101" spans="1:50" x14ac:dyDescent="0.25">
      <c r="A101">
        <v>13075107</v>
      </c>
      <c r="B101">
        <v>5556</v>
      </c>
      <c r="C101" t="s">
        <v>111</v>
      </c>
      <c r="D101" s="85">
        <v>1886</v>
      </c>
      <c r="E101" s="84">
        <v>1030528.75</v>
      </c>
      <c r="F101" s="84">
        <v>1886598.7</v>
      </c>
      <c r="G101" s="84">
        <v>856069.95</v>
      </c>
      <c r="H101" s="84">
        <v>1586974.22</v>
      </c>
      <c r="I101">
        <v>841.45</v>
      </c>
      <c r="J101" s="84">
        <v>508034.71</v>
      </c>
      <c r="K101" s="84">
        <v>48410.76</v>
      </c>
      <c r="L101" s="84">
        <v>556445.47</v>
      </c>
      <c r="M101" s="84">
        <v>46370.45</v>
      </c>
      <c r="N101" s="84">
        <v>46370.45</v>
      </c>
      <c r="O101" s="84">
        <v>46370.45</v>
      </c>
      <c r="P101" s="84">
        <v>46370.45</v>
      </c>
      <c r="Q101" s="84">
        <v>46370.45</v>
      </c>
      <c r="R101" s="84">
        <v>46370.45</v>
      </c>
      <c r="S101" s="84">
        <v>46370.45</v>
      </c>
      <c r="T101" s="84">
        <v>46370.45</v>
      </c>
      <c r="U101" s="84">
        <v>46370.45</v>
      </c>
      <c r="V101" s="84">
        <v>46370.45</v>
      </c>
      <c r="W101" s="84">
        <v>46370.45</v>
      </c>
      <c r="X101" s="84">
        <v>46370.52</v>
      </c>
      <c r="Y101" s="84">
        <v>508034.71</v>
      </c>
      <c r="Z101" s="84">
        <v>42336.22</v>
      </c>
      <c r="AA101" s="84">
        <v>42336.22</v>
      </c>
      <c r="AB101" s="84">
        <v>42336.22</v>
      </c>
      <c r="AC101" s="84">
        <v>42336.22</v>
      </c>
      <c r="AD101" s="84">
        <v>42336.22</v>
      </c>
      <c r="AE101" s="84">
        <v>42336.22</v>
      </c>
      <c r="AF101" s="84">
        <v>42336.22</v>
      </c>
      <c r="AG101" s="84">
        <v>42336.22</v>
      </c>
      <c r="AH101" s="84">
        <v>42336.22</v>
      </c>
      <c r="AI101" s="84">
        <v>42336.22</v>
      </c>
      <c r="AJ101" s="84">
        <v>42336.22</v>
      </c>
      <c r="AK101" s="84">
        <v>42336.29</v>
      </c>
      <c r="AL101" s="84">
        <v>48410.76</v>
      </c>
      <c r="AM101" s="84">
        <v>4034.23</v>
      </c>
      <c r="AN101" s="84">
        <v>4034.23</v>
      </c>
      <c r="AO101" s="84">
        <v>4034.23</v>
      </c>
      <c r="AP101" s="84">
        <v>4034.23</v>
      </c>
      <c r="AQ101" s="84">
        <v>4034.23</v>
      </c>
      <c r="AR101" s="84">
        <v>4034.23</v>
      </c>
      <c r="AS101" s="84">
        <v>4034.23</v>
      </c>
      <c r="AT101" s="84">
        <v>4034.23</v>
      </c>
      <c r="AU101" s="84">
        <v>4034.23</v>
      </c>
      <c r="AV101" s="84">
        <v>4034.23</v>
      </c>
      <c r="AW101" s="84">
        <v>4034.23</v>
      </c>
      <c r="AX101" s="84">
        <v>4034.23</v>
      </c>
    </row>
    <row r="102" spans="1:50" x14ac:dyDescent="0.25">
      <c r="A102">
        <v>13075108</v>
      </c>
      <c r="B102">
        <v>5556</v>
      </c>
      <c r="C102" t="s">
        <v>112</v>
      </c>
      <c r="D102">
        <v>301</v>
      </c>
      <c r="E102" s="84">
        <v>121481.5</v>
      </c>
      <c r="F102" s="84">
        <v>301095.55</v>
      </c>
      <c r="G102" s="84">
        <v>179614.05</v>
      </c>
      <c r="H102" s="84">
        <v>238230.64</v>
      </c>
      <c r="I102">
        <v>791.46</v>
      </c>
      <c r="J102" s="84">
        <v>106591.96</v>
      </c>
      <c r="K102" s="84">
        <v>10157.18</v>
      </c>
      <c r="L102" s="84">
        <v>116749.14</v>
      </c>
      <c r="M102" s="84">
        <v>9729.09</v>
      </c>
      <c r="N102" s="84">
        <v>9729.09</v>
      </c>
      <c r="O102" s="84">
        <v>9729.09</v>
      </c>
      <c r="P102" s="84">
        <v>9729.09</v>
      </c>
      <c r="Q102" s="84">
        <v>9729.09</v>
      </c>
      <c r="R102" s="84">
        <v>9729.09</v>
      </c>
      <c r="S102" s="84">
        <v>9729.09</v>
      </c>
      <c r="T102" s="84">
        <v>9729.09</v>
      </c>
      <c r="U102" s="84">
        <v>9729.09</v>
      </c>
      <c r="V102" s="84">
        <v>9729.09</v>
      </c>
      <c r="W102" s="84">
        <v>9729.09</v>
      </c>
      <c r="X102" s="84">
        <v>9729.15</v>
      </c>
      <c r="Y102" s="84">
        <v>106591.96</v>
      </c>
      <c r="Z102" s="84">
        <v>8882.66</v>
      </c>
      <c r="AA102" s="84">
        <v>8882.66</v>
      </c>
      <c r="AB102" s="84">
        <v>8882.66</v>
      </c>
      <c r="AC102" s="84">
        <v>8882.66</v>
      </c>
      <c r="AD102" s="84">
        <v>8882.66</v>
      </c>
      <c r="AE102" s="84">
        <v>8882.66</v>
      </c>
      <c r="AF102" s="84">
        <v>8882.66</v>
      </c>
      <c r="AG102" s="84">
        <v>8882.66</v>
      </c>
      <c r="AH102" s="84">
        <v>8882.66</v>
      </c>
      <c r="AI102" s="84">
        <v>8882.66</v>
      </c>
      <c r="AJ102" s="84">
        <v>8882.66</v>
      </c>
      <c r="AK102" s="84">
        <v>8882.7000000000007</v>
      </c>
      <c r="AL102" s="84">
        <v>10157.18</v>
      </c>
      <c r="AM102">
        <v>846.43</v>
      </c>
      <c r="AN102">
        <v>846.43</v>
      </c>
      <c r="AO102">
        <v>846.43</v>
      </c>
      <c r="AP102">
        <v>846.43</v>
      </c>
      <c r="AQ102">
        <v>846.43</v>
      </c>
      <c r="AR102">
        <v>846.43</v>
      </c>
      <c r="AS102">
        <v>846.43</v>
      </c>
      <c r="AT102">
        <v>846.43</v>
      </c>
      <c r="AU102">
        <v>846.43</v>
      </c>
      <c r="AV102">
        <v>846.43</v>
      </c>
      <c r="AW102">
        <v>846.43</v>
      </c>
      <c r="AX102">
        <v>846.45</v>
      </c>
    </row>
    <row r="103" spans="1:50" x14ac:dyDescent="0.25">
      <c r="A103">
        <v>13075109</v>
      </c>
      <c r="B103">
        <v>5560</v>
      </c>
      <c r="C103" t="s">
        <v>144</v>
      </c>
      <c r="D103">
        <v>229</v>
      </c>
      <c r="E103" s="84">
        <v>98541.4</v>
      </c>
      <c r="F103" s="84">
        <v>229072.69</v>
      </c>
      <c r="G103" s="84">
        <v>130531.29</v>
      </c>
      <c r="H103" s="84">
        <v>183386.74</v>
      </c>
      <c r="I103">
        <v>800.82</v>
      </c>
      <c r="J103" s="84">
        <v>77463.8</v>
      </c>
      <c r="K103" s="84">
        <v>7381.54</v>
      </c>
      <c r="L103" s="84">
        <v>84845.34</v>
      </c>
      <c r="M103" s="84">
        <v>7070.44</v>
      </c>
      <c r="N103" s="84">
        <v>7070.44</v>
      </c>
      <c r="O103" s="84">
        <v>7070.44</v>
      </c>
      <c r="P103" s="84">
        <v>7070.44</v>
      </c>
      <c r="Q103" s="84">
        <v>7070.44</v>
      </c>
      <c r="R103" s="84">
        <v>7070.44</v>
      </c>
      <c r="S103" s="84">
        <v>7070.44</v>
      </c>
      <c r="T103" s="84">
        <v>7070.44</v>
      </c>
      <c r="U103" s="84">
        <v>7070.44</v>
      </c>
      <c r="V103" s="84">
        <v>7070.44</v>
      </c>
      <c r="W103" s="84">
        <v>7070.44</v>
      </c>
      <c r="X103" s="84">
        <v>7070.5</v>
      </c>
      <c r="Y103" s="84">
        <v>77463.8</v>
      </c>
      <c r="Z103" s="84">
        <v>6455.32</v>
      </c>
      <c r="AA103" s="84">
        <v>6455.32</v>
      </c>
      <c r="AB103" s="84">
        <v>6455.32</v>
      </c>
      <c r="AC103" s="84">
        <v>6455.32</v>
      </c>
      <c r="AD103" s="84">
        <v>6455.32</v>
      </c>
      <c r="AE103" s="84">
        <v>6455.32</v>
      </c>
      <c r="AF103" s="84">
        <v>6455.32</v>
      </c>
      <c r="AG103" s="84">
        <v>6455.32</v>
      </c>
      <c r="AH103" s="84">
        <v>6455.32</v>
      </c>
      <c r="AI103" s="84">
        <v>6455.32</v>
      </c>
      <c r="AJ103" s="84">
        <v>6455.32</v>
      </c>
      <c r="AK103" s="84">
        <v>6455.28</v>
      </c>
      <c r="AL103" s="84">
        <v>7381.54</v>
      </c>
      <c r="AM103">
        <v>615.12</v>
      </c>
      <c r="AN103">
        <v>615.12</v>
      </c>
      <c r="AO103">
        <v>615.12</v>
      </c>
      <c r="AP103">
        <v>615.12</v>
      </c>
      <c r="AQ103">
        <v>615.12</v>
      </c>
      <c r="AR103">
        <v>615.12</v>
      </c>
      <c r="AS103">
        <v>615.12</v>
      </c>
      <c r="AT103">
        <v>615.12</v>
      </c>
      <c r="AU103">
        <v>615.12</v>
      </c>
      <c r="AV103">
        <v>615.12</v>
      </c>
      <c r="AW103">
        <v>615.12</v>
      </c>
      <c r="AX103">
        <v>615.22</v>
      </c>
    </row>
    <row r="104" spans="1:50" x14ac:dyDescent="0.25">
      <c r="A104">
        <v>13075110</v>
      </c>
      <c r="B104">
        <v>5553</v>
      </c>
      <c r="C104" t="s">
        <v>81</v>
      </c>
      <c r="D104">
        <v>289</v>
      </c>
      <c r="E104" s="84">
        <v>192141.54</v>
      </c>
      <c r="F104" s="84">
        <v>289091.74</v>
      </c>
      <c r="G104" s="84">
        <v>96950.2</v>
      </c>
      <c r="H104" s="84">
        <v>255159.17</v>
      </c>
      <c r="I104">
        <v>882.9</v>
      </c>
      <c r="J104" s="84">
        <v>57535.1</v>
      </c>
      <c r="K104" s="84">
        <v>5482.53</v>
      </c>
      <c r="L104" s="84">
        <v>63017.63</v>
      </c>
      <c r="M104" s="84">
        <v>5251.46</v>
      </c>
      <c r="N104" s="84">
        <v>5251.46</v>
      </c>
      <c r="O104" s="84">
        <v>5251.46</v>
      </c>
      <c r="P104" s="84">
        <v>5251.46</v>
      </c>
      <c r="Q104" s="84">
        <v>5251.46</v>
      </c>
      <c r="R104" s="84">
        <v>5251.46</v>
      </c>
      <c r="S104" s="84">
        <v>5251.46</v>
      </c>
      <c r="T104" s="84">
        <v>5251.46</v>
      </c>
      <c r="U104" s="84">
        <v>5251.46</v>
      </c>
      <c r="V104" s="84">
        <v>5251.46</v>
      </c>
      <c r="W104" s="84">
        <v>5251.46</v>
      </c>
      <c r="X104" s="84">
        <v>5251.57</v>
      </c>
      <c r="Y104" s="84">
        <v>57535.1</v>
      </c>
      <c r="Z104" s="84">
        <v>4794.59</v>
      </c>
      <c r="AA104" s="84">
        <v>4794.59</v>
      </c>
      <c r="AB104" s="84">
        <v>4794.59</v>
      </c>
      <c r="AC104" s="84">
        <v>4794.59</v>
      </c>
      <c r="AD104" s="84">
        <v>4794.59</v>
      </c>
      <c r="AE104" s="84">
        <v>4794.59</v>
      </c>
      <c r="AF104" s="84">
        <v>4794.59</v>
      </c>
      <c r="AG104" s="84">
        <v>4794.59</v>
      </c>
      <c r="AH104" s="84">
        <v>4794.59</v>
      </c>
      <c r="AI104" s="84">
        <v>4794.59</v>
      </c>
      <c r="AJ104" s="84">
        <v>4794.59</v>
      </c>
      <c r="AK104" s="84">
        <v>4794.6099999999997</v>
      </c>
      <c r="AL104" s="84">
        <v>5482.53</v>
      </c>
      <c r="AM104">
        <v>456.87</v>
      </c>
      <c r="AN104">
        <v>456.87</v>
      </c>
      <c r="AO104">
        <v>456.87</v>
      </c>
      <c r="AP104">
        <v>456.87</v>
      </c>
      <c r="AQ104">
        <v>456.87</v>
      </c>
      <c r="AR104">
        <v>456.87</v>
      </c>
      <c r="AS104">
        <v>456.87</v>
      </c>
      <c r="AT104">
        <v>456.87</v>
      </c>
      <c r="AU104">
        <v>456.87</v>
      </c>
      <c r="AV104">
        <v>456.87</v>
      </c>
      <c r="AW104">
        <v>456.87</v>
      </c>
      <c r="AX104">
        <v>456.96</v>
      </c>
    </row>
    <row r="105" spans="1:50" x14ac:dyDescent="0.25">
      <c r="A105">
        <v>13075111</v>
      </c>
      <c r="B105">
        <v>5562</v>
      </c>
      <c r="C105" t="s">
        <v>162</v>
      </c>
      <c r="D105">
        <v>458</v>
      </c>
      <c r="E105" s="84">
        <v>324101.31</v>
      </c>
      <c r="F105" s="84">
        <v>458145.39</v>
      </c>
      <c r="G105" s="84">
        <v>134044.07999999999</v>
      </c>
      <c r="H105" s="84">
        <v>411229.96</v>
      </c>
      <c r="I105">
        <v>897.88</v>
      </c>
      <c r="J105" s="84">
        <v>79548.460000000006</v>
      </c>
      <c r="K105" s="84">
        <v>7580.19</v>
      </c>
      <c r="L105" s="84">
        <v>87128.65</v>
      </c>
      <c r="M105" s="84">
        <v>7260.72</v>
      </c>
      <c r="N105" s="84">
        <v>7260.72</v>
      </c>
      <c r="O105" s="84">
        <v>7260.72</v>
      </c>
      <c r="P105" s="84">
        <v>7260.72</v>
      </c>
      <c r="Q105" s="84">
        <v>7260.72</v>
      </c>
      <c r="R105" s="84">
        <v>7260.72</v>
      </c>
      <c r="S105" s="84">
        <v>7260.72</v>
      </c>
      <c r="T105" s="84">
        <v>7260.72</v>
      </c>
      <c r="U105" s="84">
        <v>7260.72</v>
      </c>
      <c r="V105" s="84">
        <v>7260.72</v>
      </c>
      <c r="W105" s="84">
        <v>7260.72</v>
      </c>
      <c r="X105" s="84">
        <v>7260.73</v>
      </c>
      <c r="Y105" s="84">
        <v>79548.460000000006</v>
      </c>
      <c r="Z105" s="84">
        <v>6629.04</v>
      </c>
      <c r="AA105" s="84">
        <v>6629.04</v>
      </c>
      <c r="AB105" s="84">
        <v>6629.04</v>
      </c>
      <c r="AC105" s="84">
        <v>6629.04</v>
      </c>
      <c r="AD105" s="84">
        <v>6629.04</v>
      </c>
      <c r="AE105" s="84">
        <v>6629.04</v>
      </c>
      <c r="AF105" s="84">
        <v>6629.04</v>
      </c>
      <c r="AG105" s="84">
        <v>6629.04</v>
      </c>
      <c r="AH105" s="84">
        <v>6629.04</v>
      </c>
      <c r="AI105" s="84">
        <v>6629.04</v>
      </c>
      <c r="AJ105" s="84">
        <v>6629.04</v>
      </c>
      <c r="AK105" s="84">
        <v>6629.02</v>
      </c>
      <c r="AL105" s="84">
        <v>7580.19</v>
      </c>
      <c r="AM105">
        <v>631.67999999999995</v>
      </c>
      <c r="AN105">
        <v>631.67999999999995</v>
      </c>
      <c r="AO105">
        <v>631.67999999999995</v>
      </c>
      <c r="AP105">
        <v>631.67999999999995</v>
      </c>
      <c r="AQ105">
        <v>631.67999999999995</v>
      </c>
      <c r="AR105">
        <v>631.67999999999995</v>
      </c>
      <c r="AS105">
        <v>631.67999999999995</v>
      </c>
      <c r="AT105">
        <v>631.67999999999995</v>
      </c>
      <c r="AU105">
        <v>631.67999999999995</v>
      </c>
      <c r="AV105">
        <v>631.67999999999995</v>
      </c>
      <c r="AW105">
        <v>631.67999999999995</v>
      </c>
      <c r="AX105">
        <v>631.71</v>
      </c>
    </row>
    <row r="106" spans="1:50" x14ac:dyDescent="0.25">
      <c r="A106">
        <v>13075113</v>
      </c>
      <c r="B106">
        <v>5556</v>
      </c>
      <c r="C106" t="s">
        <v>113</v>
      </c>
      <c r="D106">
        <v>672</v>
      </c>
      <c r="E106" s="84">
        <v>370912.35</v>
      </c>
      <c r="F106" s="84">
        <v>672213.32</v>
      </c>
      <c r="G106" s="84">
        <v>301300.96999999997</v>
      </c>
      <c r="H106" s="84">
        <v>566757.98</v>
      </c>
      <c r="I106">
        <v>843.39</v>
      </c>
      <c r="J106" s="84">
        <v>178807.06</v>
      </c>
      <c r="K106" s="84">
        <v>17038.57</v>
      </c>
      <c r="L106" s="84">
        <v>195845.63</v>
      </c>
      <c r="M106" s="84">
        <v>16320.46</v>
      </c>
      <c r="N106" s="84">
        <v>16320.46</v>
      </c>
      <c r="O106" s="84">
        <v>16320.46</v>
      </c>
      <c r="P106" s="84">
        <v>16320.46</v>
      </c>
      <c r="Q106" s="84">
        <v>16320.46</v>
      </c>
      <c r="R106" s="84">
        <v>16320.46</v>
      </c>
      <c r="S106" s="84">
        <v>16320.46</v>
      </c>
      <c r="T106" s="84">
        <v>16320.46</v>
      </c>
      <c r="U106" s="84">
        <v>16320.46</v>
      </c>
      <c r="V106" s="84">
        <v>16320.46</v>
      </c>
      <c r="W106" s="84">
        <v>16320.46</v>
      </c>
      <c r="X106" s="84">
        <v>16320.57</v>
      </c>
      <c r="Y106" s="84">
        <v>178807.06</v>
      </c>
      <c r="Z106" s="84">
        <v>14900.58</v>
      </c>
      <c r="AA106" s="84">
        <v>14900.58</v>
      </c>
      <c r="AB106" s="84">
        <v>14900.58</v>
      </c>
      <c r="AC106" s="84">
        <v>14900.58</v>
      </c>
      <c r="AD106" s="84">
        <v>14900.58</v>
      </c>
      <c r="AE106" s="84">
        <v>14900.58</v>
      </c>
      <c r="AF106" s="84">
        <v>14900.58</v>
      </c>
      <c r="AG106" s="84">
        <v>14900.58</v>
      </c>
      <c r="AH106" s="84">
        <v>14900.58</v>
      </c>
      <c r="AI106" s="84">
        <v>14900.58</v>
      </c>
      <c r="AJ106" s="84">
        <v>14900.58</v>
      </c>
      <c r="AK106" s="84">
        <v>14900.68</v>
      </c>
      <c r="AL106" s="84">
        <v>17038.57</v>
      </c>
      <c r="AM106" s="84">
        <v>1419.88</v>
      </c>
      <c r="AN106" s="84">
        <v>1419.88</v>
      </c>
      <c r="AO106" s="84">
        <v>1419.88</v>
      </c>
      <c r="AP106" s="84">
        <v>1419.88</v>
      </c>
      <c r="AQ106" s="84">
        <v>1419.88</v>
      </c>
      <c r="AR106" s="84">
        <v>1419.88</v>
      </c>
      <c r="AS106" s="84">
        <v>1419.88</v>
      </c>
      <c r="AT106" s="84">
        <v>1419.88</v>
      </c>
      <c r="AU106" s="84">
        <v>1419.88</v>
      </c>
      <c r="AV106" s="84">
        <v>1419.88</v>
      </c>
      <c r="AW106" s="84">
        <v>1419.88</v>
      </c>
      <c r="AX106" s="84">
        <v>1419.89</v>
      </c>
    </row>
    <row r="107" spans="1:50" x14ac:dyDescent="0.25">
      <c r="A107">
        <v>13075114</v>
      </c>
      <c r="B107">
        <v>5562</v>
      </c>
      <c r="C107" t="s">
        <v>163</v>
      </c>
      <c r="D107">
        <v>575</v>
      </c>
      <c r="E107" s="84">
        <v>229335.71</v>
      </c>
      <c r="F107" s="84">
        <v>575182.53</v>
      </c>
      <c r="G107" s="84">
        <v>345846.82</v>
      </c>
      <c r="H107" s="84">
        <v>454136.14</v>
      </c>
      <c r="I107">
        <v>789.8</v>
      </c>
      <c r="J107" s="84">
        <v>205242.79</v>
      </c>
      <c r="K107" s="84">
        <v>19557.64</v>
      </c>
      <c r="L107" s="84">
        <v>224800.43</v>
      </c>
      <c r="M107" s="84">
        <v>18733.36</v>
      </c>
      <c r="N107" s="84">
        <v>18733.36</v>
      </c>
      <c r="O107" s="84">
        <v>18733.36</v>
      </c>
      <c r="P107" s="84">
        <v>18733.36</v>
      </c>
      <c r="Q107" s="84">
        <v>18733.36</v>
      </c>
      <c r="R107" s="84">
        <v>18733.36</v>
      </c>
      <c r="S107" s="84">
        <v>18733.36</v>
      </c>
      <c r="T107" s="84">
        <v>18733.36</v>
      </c>
      <c r="U107" s="84">
        <v>18733.36</v>
      </c>
      <c r="V107" s="84">
        <v>18733.36</v>
      </c>
      <c r="W107" s="84">
        <v>18733.36</v>
      </c>
      <c r="X107" s="84">
        <v>18733.47</v>
      </c>
      <c r="Y107" s="84">
        <v>205242.79</v>
      </c>
      <c r="Z107" s="84">
        <v>17103.560000000001</v>
      </c>
      <c r="AA107" s="84">
        <v>17103.560000000001</v>
      </c>
      <c r="AB107" s="84">
        <v>17103.560000000001</v>
      </c>
      <c r="AC107" s="84">
        <v>17103.560000000001</v>
      </c>
      <c r="AD107" s="84">
        <v>17103.560000000001</v>
      </c>
      <c r="AE107" s="84">
        <v>17103.560000000001</v>
      </c>
      <c r="AF107" s="84">
        <v>17103.560000000001</v>
      </c>
      <c r="AG107" s="84">
        <v>17103.560000000001</v>
      </c>
      <c r="AH107" s="84">
        <v>17103.560000000001</v>
      </c>
      <c r="AI107" s="84">
        <v>17103.560000000001</v>
      </c>
      <c r="AJ107" s="84">
        <v>17103.560000000001</v>
      </c>
      <c r="AK107" s="84">
        <v>17103.63</v>
      </c>
      <c r="AL107" s="84">
        <v>19557.64</v>
      </c>
      <c r="AM107" s="84">
        <v>1629.8</v>
      </c>
      <c r="AN107" s="84">
        <v>1629.8</v>
      </c>
      <c r="AO107" s="84">
        <v>1629.8</v>
      </c>
      <c r="AP107" s="84">
        <v>1629.8</v>
      </c>
      <c r="AQ107" s="84">
        <v>1629.8</v>
      </c>
      <c r="AR107" s="84">
        <v>1629.8</v>
      </c>
      <c r="AS107" s="84">
        <v>1629.8</v>
      </c>
      <c r="AT107" s="84">
        <v>1629.8</v>
      </c>
      <c r="AU107" s="84">
        <v>1629.8</v>
      </c>
      <c r="AV107" s="84">
        <v>1629.8</v>
      </c>
      <c r="AW107" s="84">
        <v>1629.8</v>
      </c>
      <c r="AX107" s="84">
        <v>1629.84</v>
      </c>
    </row>
    <row r="108" spans="1:50" x14ac:dyDescent="0.25">
      <c r="A108">
        <v>13075115</v>
      </c>
      <c r="B108">
        <v>5560</v>
      </c>
      <c r="C108" t="s">
        <v>145</v>
      </c>
      <c r="D108">
        <v>917</v>
      </c>
      <c r="E108" s="84">
        <v>534798.68999999994</v>
      </c>
      <c r="F108" s="84">
        <v>917291.1</v>
      </c>
      <c r="G108" s="84">
        <v>382492.41</v>
      </c>
      <c r="H108" s="84">
        <v>783418.75</v>
      </c>
      <c r="I108">
        <v>854.33</v>
      </c>
      <c r="J108" s="84">
        <v>226990.11</v>
      </c>
      <c r="K108" s="84">
        <v>21629.95</v>
      </c>
      <c r="L108" s="84">
        <v>248620.06</v>
      </c>
      <c r="M108" s="84">
        <v>20718.330000000002</v>
      </c>
      <c r="N108" s="84">
        <v>20718.330000000002</v>
      </c>
      <c r="O108" s="84">
        <v>20718.330000000002</v>
      </c>
      <c r="P108" s="84">
        <v>20718.330000000002</v>
      </c>
      <c r="Q108" s="84">
        <v>20718.330000000002</v>
      </c>
      <c r="R108" s="84">
        <v>20718.330000000002</v>
      </c>
      <c r="S108" s="84">
        <v>20718.330000000002</v>
      </c>
      <c r="T108" s="84">
        <v>20718.330000000002</v>
      </c>
      <c r="U108" s="84">
        <v>20718.330000000002</v>
      </c>
      <c r="V108" s="84">
        <v>20718.330000000002</v>
      </c>
      <c r="W108" s="84">
        <v>20718.330000000002</v>
      </c>
      <c r="X108" s="84">
        <v>20718.43</v>
      </c>
      <c r="Y108" s="84">
        <v>226990.11</v>
      </c>
      <c r="Z108" s="84">
        <v>18915.84</v>
      </c>
      <c r="AA108" s="84">
        <v>18915.84</v>
      </c>
      <c r="AB108" s="84">
        <v>18915.84</v>
      </c>
      <c r="AC108" s="84">
        <v>18915.84</v>
      </c>
      <c r="AD108" s="84">
        <v>18915.84</v>
      </c>
      <c r="AE108" s="84">
        <v>18915.84</v>
      </c>
      <c r="AF108" s="84">
        <v>18915.84</v>
      </c>
      <c r="AG108" s="84">
        <v>18915.84</v>
      </c>
      <c r="AH108" s="84">
        <v>18915.84</v>
      </c>
      <c r="AI108" s="84">
        <v>18915.84</v>
      </c>
      <c r="AJ108" s="84">
        <v>18915.84</v>
      </c>
      <c r="AK108" s="84">
        <v>18915.87</v>
      </c>
      <c r="AL108" s="84">
        <v>21629.95</v>
      </c>
      <c r="AM108" s="84">
        <v>1802.49</v>
      </c>
      <c r="AN108" s="84">
        <v>1802.49</v>
      </c>
      <c r="AO108" s="84">
        <v>1802.49</v>
      </c>
      <c r="AP108" s="84">
        <v>1802.49</v>
      </c>
      <c r="AQ108" s="84">
        <v>1802.49</v>
      </c>
      <c r="AR108" s="84">
        <v>1802.49</v>
      </c>
      <c r="AS108" s="84">
        <v>1802.49</v>
      </c>
      <c r="AT108" s="84">
        <v>1802.49</v>
      </c>
      <c r="AU108" s="84">
        <v>1802.49</v>
      </c>
      <c r="AV108" s="84">
        <v>1802.49</v>
      </c>
      <c r="AW108" s="84">
        <v>1802.49</v>
      </c>
      <c r="AX108" s="84">
        <v>1802.56</v>
      </c>
    </row>
    <row r="109" spans="1:50" x14ac:dyDescent="0.25">
      <c r="A109">
        <v>13075116</v>
      </c>
      <c r="B109">
        <v>5553</v>
      </c>
      <c r="C109" t="s">
        <v>82</v>
      </c>
      <c r="D109">
        <v>177</v>
      </c>
      <c r="E109" s="84">
        <v>44983.360000000001</v>
      </c>
      <c r="F109" s="84">
        <v>177056.19</v>
      </c>
      <c r="G109" s="84">
        <v>132072.82</v>
      </c>
      <c r="H109" s="84">
        <v>130830.7</v>
      </c>
      <c r="I109">
        <v>739.16</v>
      </c>
      <c r="J109" s="84">
        <v>78378.62</v>
      </c>
      <c r="K109" s="84">
        <v>7468.72</v>
      </c>
      <c r="L109" s="84">
        <v>85847.34</v>
      </c>
      <c r="M109" s="84">
        <v>7153.94</v>
      </c>
      <c r="N109" s="84">
        <v>7153.94</v>
      </c>
      <c r="O109" s="84">
        <v>7153.94</v>
      </c>
      <c r="P109" s="84">
        <v>7153.94</v>
      </c>
      <c r="Q109" s="84">
        <v>7153.94</v>
      </c>
      <c r="R109" s="84">
        <v>7153.94</v>
      </c>
      <c r="S109" s="84">
        <v>7153.94</v>
      </c>
      <c r="T109" s="84">
        <v>7153.94</v>
      </c>
      <c r="U109" s="84">
        <v>7153.94</v>
      </c>
      <c r="V109" s="84">
        <v>7153.94</v>
      </c>
      <c r="W109" s="84">
        <v>7153.94</v>
      </c>
      <c r="X109" s="84">
        <v>7154</v>
      </c>
      <c r="Y109" s="84">
        <v>78378.62</v>
      </c>
      <c r="Z109" s="84">
        <v>6531.55</v>
      </c>
      <c r="AA109" s="84">
        <v>6531.55</v>
      </c>
      <c r="AB109" s="84">
        <v>6531.55</v>
      </c>
      <c r="AC109" s="84">
        <v>6531.55</v>
      </c>
      <c r="AD109" s="84">
        <v>6531.55</v>
      </c>
      <c r="AE109" s="84">
        <v>6531.55</v>
      </c>
      <c r="AF109" s="84">
        <v>6531.55</v>
      </c>
      <c r="AG109" s="84">
        <v>6531.55</v>
      </c>
      <c r="AH109" s="84">
        <v>6531.55</v>
      </c>
      <c r="AI109" s="84">
        <v>6531.55</v>
      </c>
      <c r="AJ109" s="84">
        <v>6531.55</v>
      </c>
      <c r="AK109" s="84">
        <v>6531.57</v>
      </c>
      <c r="AL109" s="84">
        <v>7468.72</v>
      </c>
      <c r="AM109">
        <v>622.39</v>
      </c>
      <c r="AN109">
        <v>622.39</v>
      </c>
      <c r="AO109">
        <v>622.39</v>
      </c>
      <c r="AP109">
        <v>622.39</v>
      </c>
      <c r="AQ109">
        <v>622.39</v>
      </c>
      <c r="AR109">
        <v>622.39</v>
      </c>
      <c r="AS109">
        <v>622.39</v>
      </c>
      <c r="AT109">
        <v>622.39</v>
      </c>
      <c r="AU109">
        <v>622.39</v>
      </c>
      <c r="AV109">
        <v>622.39</v>
      </c>
      <c r="AW109">
        <v>622.39</v>
      </c>
      <c r="AX109">
        <v>622.42999999999995</v>
      </c>
    </row>
    <row r="110" spans="1:50" x14ac:dyDescent="0.25">
      <c r="A110">
        <v>13075117</v>
      </c>
      <c r="B110">
        <v>5556</v>
      </c>
      <c r="C110" t="s">
        <v>114</v>
      </c>
      <c r="D110">
        <v>437</v>
      </c>
      <c r="E110" s="84">
        <v>142416.43</v>
      </c>
      <c r="F110" s="84">
        <v>437138.72</v>
      </c>
      <c r="G110" s="84">
        <v>294722.3</v>
      </c>
      <c r="H110" s="84">
        <v>333985.91999999998</v>
      </c>
      <c r="I110">
        <v>764.27</v>
      </c>
      <c r="J110" s="84">
        <v>174902.94</v>
      </c>
      <c r="K110" s="84">
        <v>16666.55</v>
      </c>
      <c r="L110" s="84">
        <v>191569.49</v>
      </c>
      <c r="M110" s="84">
        <v>15964.12</v>
      </c>
      <c r="N110" s="84">
        <v>15964.12</v>
      </c>
      <c r="O110" s="84">
        <v>15964.12</v>
      </c>
      <c r="P110" s="84">
        <v>15964.12</v>
      </c>
      <c r="Q110" s="84">
        <v>15964.12</v>
      </c>
      <c r="R110" s="84">
        <v>15964.12</v>
      </c>
      <c r="S110" s="84">
        <v>15964.12</v>
      </c>
      <c r="T110" s="84">
        <v>15964.12</v>
      </c>
      <c r="U110" s="84">
        <v>15964.12</v>
      </c>
      <c r="V110" s="84">
        <v>15964.12</v>
      </c>
      <c r="W110" s="84">
        <v>15964.12</v>
      </c>
      <c r="X110" s="84">
        <v>15964.17</v>
      </c>
      <c r="Y110" s="84">
        <v>174902.94</v>
      </c>
      <c r="Z110" s="84">
        <v>14575.25</v>
      </c>
      <c r="AA110" s="84">
        <v>14575.25</v>
      </c>
      <c r="AB110" s="84">
        <v>14575.25</v>
      </c>
      <c r="AC110" s="84">
        <v>14575.25</v>
      </c>
      <c r="AD110" s="84">
        <v>14575.25</v>
      </c>
      <c r="AE110" s="84">
        <v>14575.25</v>
      </c>
      <c r="AF110" s="84">
        <v>14575.25</v>
      </c>
      <c r="AG110" s="84">
        <v>14575.25</v>
      </c>
      <c r="AH110" s="84">
        <v>14575.25</v>
      </c>
      <c r="AI110" s="84">
        <v>14575.25</v>
      </c>
      <c r="AJ110" s="84">
        <v>14575.25</v>
      </c>
      <c r="AK110" s="84">
        <v>14575.19</v>
      </c>
      <c r="AL110" s="84">
        <v>16666.55</v>
      </c>
      <c r="AM110" s="84">
        <v>1388.87</v>
      </c>
      <c r="AN110" s="84">
        <v>1388.87</v>
      </c>
      <c r="AO110" s="84">
        <v>1388.87</v>
      </c>
      <c r="AP110" s="84">
        <v>1388.87</v>
      </c>
      <c r="AQ110" s="84">
        <v>1388.87</v>
      </c>
      <c r="AR110" s="84">
        <v>1388.87</v>
      </c>
      <c r="AS110" s="84">
        <v>1388.87</v>
      </c>
      <c r="AT110" s="84">
        <v>1388.87</v>
      </c>
      <c r="AU110" s="84">
        <v>1388.87</v>
      </c>
      <c r="AV110" s="84">
        <v>1388.87</v>
      </c>
      <c r="AW110" s="84">
        <v>1388.87</v>
      </c>
      <c r="AX110" s="84">
        <v>1388.98</v>
      </c>
    </row>
    <row r="111" spans="1:50" x14ac:dyDescent="0.25">
      <c r="A111">
        <v>13075118</v>
      </c>
      <c r="B111">
        <v>5559</v>
      </c>
      <c r="C111" t="s">
        <v>133</v>
      </c>
      <c r="D111">
        <v>292</v>
      </c>
      <c r="E111" s="84">
        <v>129441.82</v>
      </c>
      <c r="F111" s="84">
        <v>292092.69</v>
      </c>
      <c r="G111" s="84">
        <v>162650.87</v>
      </c>
      <c r="H111" s="84">
        <v>235164.89</v>
      </c>
      <c r="I111">
        <v>805.36</v>
      </c>
      <c r="J111" s="84">
        <v>96525.16</v>
      </c>
      <c r="K111" s="84">
        <v>9197.91</v>
      </c>
      <c r="L111" s="84">
        <v>105723.07</v>
      </c>
      <c r="M111" s="84">
        <v>8810.25</v>
      </c>
      <c r="N111" s="84">
        <v>8810.25</v>
      </c>
      <c r="O111" s="84">
        <v>8810.25</v>
      </c>
      <c r="P111" s="84">
        <v>8810.25</v>
      </c>
      <c r="Q111" s="84">
        <v>8810.25</v>
      </c>
      <c r="R111" s="84">
        <v>8810.25</v>
      </c>
      <c r="S111" s="84">
        <v>8810.25</v>
      </c>
      <c r="T111" s="84">
        <v>8810.25</v>
      </c>
      <c r="U111" s="84">
        <v>8810.25</v>
      </c>
      <c r="V111" s="84">
        <v>8810.25</v>
      </c>
      <c r="W111" s="84">
        <v>8810.25</v>
      </c>
      <c r="X111" s="84">
        <v>8810.32</v>
      </c>
      <c r="Y111" s="84">
        <v>96525.16</v>
      </c>
      <c r="Z111" s="84">
        <v>8043.76</v>
      </c>
      <c r="AA111" s="84">
        <v>8043.76</v>
      </c>
      <c r="AB111" s="84">
        <v>8043.76</v>
      </c>
      <c r="AC111" s="84">
        <v>8043.76</v>
      </c>
      <c r="AD111" s="84">
        <v>8043.76</v>
      </c>
      <c r="AE111" s="84">
        <v>8043.76</v>
      </c>
      <c r="AF111" s="84">
        <v>8043.76</v>
      </c>
      <c r="AG111" s="84">
        <v>8043.76</v>
      </c>
      <c r="AH111" s="84">
        <v>8043.76</v>
      </c>
      <c r="AI111" s="84">
        <v>8043.76</v>
      </c>
      <c r="AJ111" s="84">
        <v>8043.76</v>
      </c>
      <c r="AK111" s="84">
        <v>8043.8</v>
      </c>
      <c r="AL111" s="84">
        <v>9197.91</v>
      </c>
      <c r="AM111">
        <v>766.49</v>
      </c>
      <c r="AN111">
        <v>766.49</v>
      </c>
      <c r="AO111">
        <v>766.49</v>
      </c>
      <c r="AP111">
        <v>766.49</v>
      </c>
      <c r="AQ111">
        <v>766.49</v>
      </c>
      <c r="AR111">
        <v>766.49</v>
      </c>
      <c r="AS111">
        <v>766.49</v>
      </c>
      <c r="AT111">
        <v>766.49</v>
      </c>
      <c r="AU111">
        <v>766.49</v>
      </c>
      <c r="AV111">
        <v>766.49</v>
      </c>
      <c r="AW111">
        <v>766.49</v>
      </c>
      <c r="AX111">
        <v>766.52</v>
      </c>
    </row>
    <row r="112" spans="1:50" x14ac:dyDescent="0.25">
      <c r="A112">
        <v>13075119</v>
      </c>
      <c r="B112">
        <v>5556</v>
      </c>
      <c r="C112" t="s">
        <v>115</v>
      </c>
      <c r="D112">
        <v>608</v>
      </c>
      <c r="E112" s="84">
        <v>245676.6</v>
      </c>
      <c r="F112" s="84">
        <v>608193.01</v>
      </c>
      <c r="G112" s="84">
        <v>362516.41</v>
      </c>
      <c r="H112" s="84">
        <v>481312.26</v>
      </c>
      <c r="I112">
        <v>791.63</v>
      </c>
      <c r="J112" s="84">
        <v>215135.35999999999</v>
      </c>
      <c r="K112" s="84">
        <v>20500.3</v>
      </c>
      <c r="L112" s="84">
        <v>235635.66</v>
      </c>
      <c r="M112" s="84">
        <v>19636.3</v>
      </c>
      <c r="N112" s="84">
        <v>19636.3</v>
      </c>
      <c r="O112" s="84">
        <v>19636.3</v>
      </c>
      <c r="P112" s="84">
        <v>19636.3</v>
      </c>
      <c r="Q112" s="84">
        <v>19636.3</v>
      </c>
      <c r="R112" s="84">
        <v>19636.3</v>
      </c>
      <c r="S112" s="84">
        <v>19636.3</v>
      </c>
      <c r="T112" s="84">
        <v>19636.3</v>
      </c>
      <c r="U112" s="84">
        <v>19636.3</v>
      </c>
      <c r="V112" s="84">
        <v>19636.3</v>
      </c>
      <c r="W112" s="84">
        <v>19636.3</v>
      </c>
      <c r="X112" s="84">
        <v>19636.36</v>
      </c>
      <c r="Y112" s="84">
        <v>215135.35999999999</v>
      </c>
      <c r="Z112" s="84">
        <v>17927.95</v>
      </c>
      <c r="AA112" s="84">
        <v>17927.95</v>
      </c>
      <c r="AB112" s="84">
        <v>17927.95</v>
      </c>
      <c r="AC112" s="84">
        <v>17927.95</v>
      </c>
      <c r="AD112" s="84">
        <v>17927.95</v>
      </c>
      <c r="AE112" s="84">
        <v>17927.95</v>
      </c>
      <c r="AF112" s="84">
        <v>17927.95</v>
      </c>
      <c r="AG112" s="84">
        <v>17927.95</v>
      </c>
      <c r="AH112" s="84">
        <v>17927.95</v>
      </c>
      <c r="AI112" s="84">
        <v>17927.95</v>
      </c>
      <c r="AJ112" s="84">
        <v>17927.95</v>
      </c>
      <c r="AK112" s="84">
        <v>17927.91</v>
      </c>
      <c r="AL112" s="84">
        <v>20500.3</v>
      </c>
      <c r="AM112" s="84">
        <v>1708.35</v>
      </c>
      <c r="AN112" s="84">
        <v>1708.35</v>
      </c>
      <c r="AO112" s="84">
        <v>1708.35</v>
      </c>
      <c r="AP112" s="84">
        <v>1708.35</v>
      </c>
      <c r="AQ112" s="84">
        <v>1708.35</v>
      </c>
      <c r="AR112" s="84">
        <v>1708.35</v>
      </c>
      <c r="AS112" s="84">
        <v>1708.35</v>
      </c>
      <c r="AT112" s="84">
        <v>1708.35</v>
      </c>
      <c r="AU112" s="84">
        <v>1708.35</v>
      </c>
      <c r="AV112" s="84">
        <v>1708.35</v>
      </c>
      <c r="AW112" s="84">
        <v>1708.35</v>
      </c>
      <c r="AX112" s="84">
        <v>1708.45</v>
      </c>
    </row>
    <row r="113" spans="1:50" x14ac:dyDescent="0.25">
      <c r="A113">
        <v>13075120</v>
      </c>
      <c r="B113">
        <v>5557</v>
      </c>
      <c r="C113" t="s">
        <v>124</v>
      </c>
      <c r="D113">
        <v>800</v>
      </c>
      <c r="E113" s="84">
        <v>832139.87</v>
      </c>
      <c r="F113" s="84">
        <v>800253.95</v>
      </c>
      <c r="G113" t="s">
        <v>69</v>
      </c>
      <c r="H113" s="84">
        <v>832139.87</v>
      </c>
      <c r="I113" s="84">
        <v>1040.17</v>
      </c>
      <c r="J113" t="s">
        <v>69</v>
      </c>
      <c r="K113" t="s">
        <v>69</v>
      </c>
      <c r="L113">
        <v>0</v>
      </c>
      <c r="M113" t="s">
        <v>69</v>
      </c>
      <c r="N113" t="s">
        <v>69</v>
      </c>
      <c r="O113" t="s">
        <v>69</v>
      </c>
      <c r="P113" t="s">
        <v>69</v>
      </c>
      <c r="Q113" t="s">
        <v>69</v>
      </c>
      <c r="R113" t="s">
        <v>69</v>
      </c>
      <c r="S113" t="s">
        <v>69</v>
      </c>
      <c r="T113" t="s">
        <v>69</v>
      </c>
      <c r="U113" t="s">
        <v>69</v>
      </c>
      <c r="V113" t="s">
        <v>69</v>
      </c>
      <c r="W113" t="s">
        <v>69</v>
      </c>
      <c r="X113" t="s">
        <v>69</v>
      </c>
      <c r="Y113" t="s">
        <v>69</v>
      </c>
      <c r="Z113" t="s">
        <v>69</v>
      </c>
      <c r="AA113" t="s">
        <v>69</v>
      </c>
      <c r="AB113" t="s">
        <v>69</v>
      </c>
      <c r="AC113" t="s">
        <v>69</v>
      </c>
      <c r="AD113" t="s">
        <v>69</v>
      </c>
      <c r="AE113" t="s">
        <v>69</v>
      </c>
      <c r="AF113" t="s">
        <v>69</v>
      </c>
      <c r="AG113" t="s">
        <v>69</v>
      </c>
      <c r="AH113" t="s">
        <v>69</v>
      </c>
      <c r="AI113" t="s">
        <v>69</v>
      </c>
      <c r="AJ113" t="s">
        <v>69</v>
      </c>
      <c r="AK113" t="s">
        <v>69</v>
      </c>
      <c r="AL113" t="s">
        <v>69</v>
      </c>
      <c r="AM113" t="s">
        <v>69</v>
      </c>
      <c r="AN113" t="s">
        <v>69</v>
      </c>
      <c r="AO113" t="s">
        <v>69</v>
      </c>
      <c r="AP113" t="s">
        <v>69</v>
      </c>
      <c r="AQ113" t="s">
        <v>69</v>
      </c>
      <c r="AR113" t="s">
        <v>69</v>
      </c>
      <c r="AS113" t="s">
        <v>69</v>
      </c>
      <c r="AT113" t="s">
        <v>69</v>
      </c>
      <c r="AU113" t="s">
        <v>69</v>
      </c>
      <c r="AV113" t="s">
        <v>69</v>
      </c>
      <c r="AW113" t="s">
        <v>69</v>
      </c>
      <c r="AX113" t="s">
        <v>69</v>
      </c>
    </row>
    <row r="114" spans="1:50" x14ac:dyDescent="0.25">
      <c r="A114">
        <v>13075121</v>
      </c>
      <c r="B114">
        <v>5563</v>
      </c>
      <c r="C114" t="s">
        <v>179</v>
      </c>
      <c r="D114">
        <v>634</v>
      </c>
      <c r="E114" s="84">
        <v>253415.72</v>
      </c>
      <c r="F114" s="84">
        <v>634201.26</v>
      </c>
      <c r="G114" s="84">
        <v>380785.54</v>
      </c>
      <c r="H114" s="84">
        <v>500926.32</v>
      </c>
      <c r="I114">
        <v>790.1</v>
      </c>
      <c r="J114" s="84">
        <v>225977.18</v>
      </c>
      <c r="K114" s="84">
        <v>21533.42</v>
      </c>
      <c r="L114" s="84">
        <v>247510.6</v>
      </c>
      <c r="M114" s="84">
        <v>20625.88</v>
      </c>
      <c r="N114" s="84">
        <v>20625.88</v>
      </c>
      <c r="O114" s="84">
        <v>20625.88</v>
      </c>
      <c r="P114" s="84">
        <v>20625.88</v>
      </c>
      <c r="Q114" s="84">
        <v>20625.88</v>
      </c>
      <c r="R114" s="84">
        <v>20625.88</v>
      </c>
      <c r="S114" s="84">
        <v>20625.88</v>
      </c>
      <c r="T114" s="84">
        <v>20625.88</v>
      </c>
      <c r="U114" s="84">
        <v>20625.88</v>
      </c>
      <c r="V114" s="84">
        <v>20625.88</v>
      </c>
      <c r="W114" s="84">
        <v>20625.88</v>
      </c>
      <c r="X114" s="84">
        <v>20625.919999999998</v>
      </c>
      <c r="Y114" s="84">
        <v>225977.18</v>
      </c>
      <c r="Z114" s="84">
        <v>18831.43</v>
      </c>
      <c r="AA114" s="84">
        <v>18831.43</v>
      </c>
      <c r="AB114" s="84">
        <v>18831.43</v>
      </c>
      <c r="AC114" s="84">
        <v>18831.43</v>
      </c>
      <c r="AD114" s="84">
        <v>18831.43</v>
      </c>
      <c r="AE114" s="84">
        <v>18831.43</v>
      </c>
      <c r="AF114" s="84">
        <v>18831.43</v>
      </c>
      <c r="AG114" s="84">
        <v>18831.43</v>
      </c>
      <c r="AH114" s="84">
        <v>18831.43</v>
      </c>
      <c r="AI114" s="84">
        <v>18831.43</v>
      </c>
      <c r="AJ114" s="84">
        <v>18831.43</v>
      </c>
      <c r="AK114" s="84">
        <v>18831.45</v>
      </c>
      <c r="AL114" s="84">
        <v>21533.42</v>
      </c>
      <c r="AM114" s="84">
        <v>1794.45</v>
      </c>
      <c r="AN114" s="84">
        <v>1794.45</v>
      </c>
      <c r="AO114" s="84">
        <v>1794.45</v>
      </c>
      <c r="AP114" s="84">
        <v>1794.45</v>
      </c>
      <c r="AQ114" s="84">
        <v>1794.45</v>
      </c>
      <c r="AR114" s="84">
        <v>1794.45</v>
      </c>
      <c r="AS114" s="84">
        <v>1794.45</v>
      </c>
      <c r="AT114" s="84">
        <v>1794.45</v>
      </c>
      <c r="AU114" s="84">
        <v>1794.45</v>
      </c>
      <c r="AV114" s="84">
        <v>1794.45</v>
      </c>
      <c r="AW114" s="84">
        <v>1794.45</v>
      </c>
      <c r="AX114" s="84">
        <v>1794.47</v>
      </c>
    </row>
    <row r="115" spans="1:50" x14ac:dyDescent="0.25">
      <c r="A115">
        <v>13075122</v>
      </c>
      <c r="B115">
        <v>5553</v>
      </c>
      <c r="C115" t="s">
        <v>83</v>
      </c>
      <c r="D115">
        <v>411</v>
      </c>
      <c r="E115" s="84">
        <v>166536.04</v>
      </c>
      <c r="F115" s="84">
        <v>411130.47</v>
      </c>
      <c r="G115" s="84">
        <v>244594.43</v>
      </c>
      <c r="H115" s="84">
        <v>325522.42</v>
      </c>
      <c r="I115">
        <v>792.03</v>
      </c>
      <c r="J115" s="84">
        <v>145154.57</v>
      </c>
      <c r="K115" s="84">
        <v>13831.81</v>
      </c>
      <c r="L115" s="84">
        <v>158986.38</v>
      </c>
      <c r="M115" s="84">
        <v>13248.86</v>
      </c>
      <c r="N115" s="84">
        <v>13248.86</v>
      </c>
      <c r="O115" s="84">
        <v>13248.86</v>
      </c>
      <c r="P115" s="84">
        <v>13248.86</v>
      </c>
      <c r="Q115" s="84">
        <v>13248.86</v>
      </c>
      <c r="R115" s="84">
        <v>13248.86</v>
      </c>
      <c r="S115" s="84">
        <v>13248.86</v>
      </c>
      <c r="T115" s="84">
        <v>13248.86</v>
      </c>
      <c r="U115" s="84">
        <v>13248.86</v>
      </c>
      <c r="V115" s="84">
        <v>13248.86</v>
      </c>
      <c r="W115" s="84">
        <v>13248.86</v>
      </c>
      <c r="X115" s="84">
        <v>13248.92</v>
      </c>
      <c r="Y115" s="84">
        <v>145154.57</v>
      </c>
      <c r="Z115" s="84">
        <v>12096.21</v>
      </c>
      <c r="AA115" s="84">
        <v>12096.21</v>
      </c>
      <c r="AB115" s="84">
        <v>12096.21</v>
      </c>
      <c r="AC115" s="84">
        <v>12096.21</v>
      </c>
      <c r="AD115" s="84">
        <v>12096.21</v>
      </c>
      <c r="AE115" s="84">
        <v>12096.21</v>
      </c>
      <c r="AF115" s="84">
        <v>12096.21</v>
      </c>
      <c r="AG115" s="84">
        <v>12096.21</v>
      </c>
      <c r="AH115" s="84">
        <v>12096.21</v>
      </c>
      <c r="AI115" s="84">
        <v>12096.21</v>
      </c>
      <c r="AJ115" s="84">
        <v>12096.21</v>
      </c>
      <c r="AK115" s="84">
        <v>12096.26</v>
      </c>
      <c r="AL115" s="84">
        <v>13831.81</v>
      </c>
      <c r="AM115" s="84">
        <v>1152.6500000000001</v>
      </c>
      <c r="AN115" s="84">
        <v>1152.6500000000001</v>
      </c>
      <c r="AO115" s="84">
        <v>1152.6500000000001</v>
      </c>
      <c r="AP115" s="84">
        <v>1152.6500000000001</v>
      </c>
      <c r="AQ115" s="84">
        <v>1152.6500000000001</v>
      </c>
      <c r="AR115" s="84">
        <v>1152.6500000000001</v>
      </c>
      <c r="AS115" s="84">
        <v>1152.6500000000001</v>
      </c>
      <c r="AT115" s="84">
        <v>1152.6500000000001</v>
      </c>
      <c r="AU115" s="84">
        <v>1152.6500000000001</v>
      </c>
      <c r="AV115" s="84">
        <v>1152.6500000000001</v>
      </c>
      <c r="AW115" s="84">
        <v>1152.6500000000001</v>
      </c>
      <c r="AX115" s="84">
        <v>1152.6600000000001</v>
      </c>
    </row>
    <row r="116" spans="1:50" x14ac:dyDescent="0.25">
      <c r="A116">
        <v>13075123</v>
      </c>
      <c r="B116">
        <v>5558</v>
      </c>
      <c r="C116" t="s">
        <v>128</v>
      </c>
      <c r="D116">
        <v>863</v>
      </c>
      <c r="E116" s="84">
        <v>558654.57999999996</v>
      </c>
      <c r="F116" s="84">
        <v>863273.95</v>
      </c>
      <c r="G116" s="84">
        <v>304619.37</v>
      </c>
      <c r="H116" s="84">
        <v>756657.17</v>
      </c>
      <c r="I116">
        <v>876.78</v>
      </c>
      <c r="J116" s="84">
        <v>180776.36</v>
      </c>
      <c r="K116" s="84">
        <v>17226.23</v>
      </c>
      <c r="L116" s="84">
        <v>198002.59</v>
      </c>
      <c r="M116" s="84">
        <v>16500.21</v>
      </c>
      <c r="N116" s="84">
        <v>16500.21</v>
      </c>
      <c r="O116" s="84">
        <v>16500.21</v>
      </c>
      <c r="P116" s="84">
        <v>16500.21</v>
      </c>
      <c r="Q116" s="84">
        <v>16500.21</v>
      </c>
      <c r="R116" s="84">
        <v>16500.21</v>
      </c>
      <c r="S116" s="84">
        <v>16500.21</v>
      </c>
      <c r="T116" s="84">
        <v>16500.21</v>
      </c>
      <c r="U116" s="84">
        <v>16500.21</v>
      </c>
      <c r="V116" s="84">
        <v>16500.21</v>
      </c>
      <c r="W116" s="84">
        <v>16500.21</v>
      </c>
      <c r="X116" s="84">
        <v>16500.28</v>
      </c>
      <c r="Y116" s="84">
        <v>180776.36</v>
      </c>
      <c r="Z116" s="84">
        <v>15064.7</v>
      </c>
      <c r="AA116" s="84">
        <v>15064.7</v>
      </c>
      <c r="AB116" s="84">
        <v>15064.7</v>
      </c>
      <c r="AC116" s="84">
        <v>15064.7</v>
      </c>
      <c r="AD116" s="84">
        <v>15064.7</v>
      </c>
      <c r="AE116" s="84">
        <v>15064.7</v>
      </c>
      <c r="AF116" s="84">
        <v>15064.7</v>
      </c>
      <c r="AG116" s="84">
        <v>15064.7</v>
      </c>
      <c r="AH116" s="84">
        <v>15064.7</v>
      </c>
      <c r="AI116" s="84">
        <v>15064.7</v>
      </c>
      <c r="AJ116" s="84">
        <v>15064.7</v>
      </c>
      <c r="AK116" s="84">
        <v>15064.66</v>
      </c>
      <c r="AL116" s="84">
        <v>17226.23</v>
      </c>
      <c r="AM116" s="84">
        <v>1435.51</v>
      </c>
      <c r="AN116" s="84">
        <v>1435.51</v>
      </c>
      <c r="AO116" s="84">
        <v>1435.51</v>
      </c>
      <c r="AP116" s="84">
        <v>1435.51</v>
      </c>
      <c r="AQ116" s="84">
        <v>1435.51</v>
      </c>
      <c r="AR116" s="84">
        <v>1435.51</v>
      </c>
      <c r="AS116" s="84">
        <v>1435.51</v>
      </c>
      <c r="AT116" s="84">
        <v>1435.51</v>
      </c>
      <c r="AU116" s="84">
        <v>1435.51</v>
      </c>
      <c r="AV116" s="84">
        <v>1435.51</v>
      </c>
      <c r="AW116" s="84">
        <v>1435.51</v>
      </c>
      <c r="AX116" s="84">
        <v>1435.62</v>
      </c>
    </row>
    <row r="117" spans="1:50" x14ac:dyDescent="0.25">
      <c r="A117">
        <v>13075124</v>
      </c>
      <c r="B117">
        <v>5551</v>
      </c>
      <c r="C117" t="s">
        <v>52</v>
      </c>
      <c r="D117">
        <v>445</v>
      </c>
      <c r="E117" s="84">
        <v>232437.71</v>
      </c>
      <c r="F117" s="84">
        <v>445141.26</v>
      </c>
      <c r="G117" s="84">
        <v>212703.56</v>
      </c>
      <c r="H117" s="84">
        <v>370695.02</v>
      </c>
      <c r="I117">
        <v>833.02</v>
      </c>
      <c r="J117" s="84">
        <v>126228.92</v>
      </c>
      <c r="K117" s="84">
        <v>12028.39</v>
      </c>
      <c r="L117" s="84">
        <v>138257.31</v>
      </c>
      <c r="M117" s="84">
        <v>11521.44</v>
      </c>
      <c r="N117" s="84">
        <v>11521.44</v>
      </c>
      <c r="O117" s="84">
        <v>11521.44</v>
      </c>
      <c r="P117" s="84">
        <v>11521.44</v>
      </c>
      <c r="Q117" s="84">
        <v>11521.44</v>
      </c>
      <c r="R117" s="84">
        <v>11521.44</v>
      </c>
      <c r="S117" s="84">
        <v>11521.44</v>
      </c>
      <c r="T117" s="84">
        <v>11521.44</v>
      </c>
      <c r="U117" s="84">
        <v>11521.44</v>
      </c>
      <c r="V117" s="84">
        <v>11521.44</v>
      </c>
      <c r="W117" s="84">
        <v>11521.44</v>
      </c>
      <c r="X117" s="84">
        <v>11521.47</v>
      </c>
      <c r="Y117" s="84">
        <v>126228.92</v>
      </c>
      <c r="Z117" s="84">
        <v>10519.08</v>
      </c>
      <c r="AA117" s="84">
        <v>10519.08</v>
      </c>
      <c r="AB117" s="84">
        <v>10519.08</v>
      </c>
      <c r="AC117" s="84">
        <v>10519.08</v>
      </c>
      <c r="AD117" s="84">
        <v>10519.08</v>
      </c>
      <c r="AE117" s="84">
        <v>10519.08</v>
      </c>
      <c r="AF117" s="84">
        <v>10519.08</v>
      </c>
      <c r="AG117" s="84">
        <v>10519.08</v>
      </c>
      <c r="AH117" s="84">
        <v>10519.08</v>
      </c>
      <c r="AI117" s="84">
        <v>10519.08</v>
      </c>
      <c r="AJ117" s="84">
        <v>10519.08</v>
      </c>
      <c r="AK117" s="84">
        <v>10519.04</v>
      </c>
      <c r="AL117" s="84">
        <v>12028.39</v>
      </c>
      <c r="AM117" s="84">
        <v>1002.36</v>
      </c>
      <c r="AN117" s="84">
        <v>1002.36</v>
      </c>
      <c r="AO117" s="84">
        <v>1002.36</v>
      </c>
      <c r="AP117" s="84">
        <v>1002.36</v>
      </c>
      <c r="AQ117" s="84">
        <v>1002.36</v>
      </c>
      <c r="AR117" s="84">
        <v>1002.36</v>
      </c>
      <c r="AS117" s="84">
        <v>1002.36</v>
      </c>
      <c r="AT117" s="84">
        <v>1002.36</v>
      </c>
      <c r="AU117" s="84">
        <v>1002.36</v>
      </c>
      <c r="AV117" s="84">
        <v>1002.36</v>
      </c>
      <c r="AW117" s="84">
        <v>1002.36</v>
      </c>
      <c r="AX117" s="84">
        <v>1002.43</v>
      </c>
    </row>
    <row r="118" spans="1:50" x14ac:dyDescent="0.25">
      <c r="A118">
        <v>13075125</v>
      </c>
      <c r="B118">
        <v>5563</v>
      </c>
      <c r="C118" t="s">
        <v>180</v>
      </c>
      <c r="D118">
        <v>298</v>
      </c>
      <c r="E118" s="84">
        <v>124250.28</v>
      </c>
      <c r="F118" s="84">
        <v>298094.59999999998</v>
      </c>
      <c r="G118" s="84">
        <v>173844.31</v>
      </c>
      <c r="H118" s="84">
        <v>237249.08</v>
      </c>
      <c r="I118">
        <v>796.14</v>
      </c>
      <c r="J118" s="84">
        <v>103167.9</v>
      </c>
      <c r="K118" s="84">
        <v>9830.9</v>
      </c>
      <c r="L118" s="84">
        <v>112998.8</v>
      </c>
      <c r="M118" s="84">
        <v>9416.56</v>
      </c>
      <c r="N118" s="84">
        <v>9416.56</v>
      </c>
      <c r="O118" s="84">
        <v>9416.56</v>
      </c>
      <c r="P118" s="84">
        <v>9416.56</v>
      </c>
      <c r="Q118" s="84">
        <v>9416.56</v>
      </c>
      <c r="R118" s="84">
        <v>9416.56</v>
      </c>
      <c r="S118" s="84">
        <v>9416.56</v>
      </c>
      <c r="T118" s="84">
        <v>9416.56</v>
      </c>
      <c r="U118" s="84">
        <v>9416.56</v>
      </c>
      <c r="V118" s="84">
        <v>9416.56</v>
      </c>
      <c r="W118" s="84">
        <v>9416.56</v>
      </c>
      <c r="X118" s="84">
        <v>9416.64</v>
      </c>
      <c r="Y118" s="84">
        <v>103167.9</v>
      </c>
      <c r="Z118" s="84">
        <v>8597.32</v>
      </c>
      <c r="AA118" s="84">
        <v>8597.32</v>
      </c>
      <c r="AB118" s="84">
        <v>8597.32</v>
      </c>
      <c r="AC118" s="84">
        <v>8597.32</v>
      </c>
      <c r="AD118" s="84">
        <v>8597.32</v>
      </c>
      <c r="AE118" s="84">
        <v>8597.32</v>
      </c>
      <c r="AF118" s="84">
        <v>8597.32</v>
      </c>
      <c r="AG118" s="84">
        <v>8597.32</v>
      </c>
      <c r="AH118" s="84">
        <v>8597.32</v>
      </c>
      <c r="AI118" s="84">
        <v>8597.32</v>
      </c>
      <c r="AJ118" s="84">
        <v>8597.32</v>
      </c>
      <c r="AK118" s="84">
        <v>8597.3799999999992</v>
      </c>
      <c r="AL118" s="84">
        <v>9830.9</v>
      </c>
      <c r="AM118">
        <v>819.24</v>
      </c>
      <c r="AN118">
        <v>819.24</v>
      </c>
      <c r="AO118">
        <v>819.24</v>
      </c>
      <c r="AP118">
        <v>819.24</v>
      </c>
      <c r="AQ118">
        <v>819.24</v>
      </c>
      <c r="AR118">
        <v>819.24</v>
      </c>
      <c r="AS118">
        <v>819.24</v>
      </c>
      <c r="AT118">
        <v>819.24</v>
      </c>
      <c r="AU118">
        <v>819.24</v>
      </c>
      <c r="AV118">
        <v>819.24</v>
      </c>
      <c r="AW118">
        <v>819.24</v>
      </c>
      <c r="AX118">
        <v>819.26</v>
      </c>
    </row>
    <row r="119" spans="1:50" x14ac:dyDescent="0.25">
      <c r="A119">
        <v>13075126</v>
      </c>
      <c r="B119">
        <v>5560</v>
      </c>
      <c r="C119" t="s">
        <v>146</v>
      </c>
      <c r="D119">
        <v>448</v>
      </c>
      <c r="E119" s="84">
        <v>169960.02</v>
      </c>
      <c r="F119" s="84">
        <v>448142.21</v>
      </c>
      <c r="G119" s="84">
        <v>278182.19</v>
      </c>
      <c r="H119" s="84">
        <v>350778.44</v>
      </c>
      <c r="I119">
        <v>782.99</v>
      </c>
      <c r="J119" s="84">
        <v>165087.22</v>
      </c>
      <c r="K119" s="84">
        <v>15731.2</v>
      </c>
      <c r="L119" s="84">
        <v>180818.42</v>
      </c>
      <c r="M119" s="84">
        <v>15068.2</v>
      </c>
      <c r="N119" s="84">
        <v>15068.2</v>
      </c>
      <c r="O119" s="84">
        <v>15068.2</v>
      </c>
      <c r="P119" s="84">
        <v>15068.2</v>
      </c>
      <c r="Q119" s="84">
        <v>15068.2</v>
      </c>
      <c r="R119" s="84">
        <v>15068.2</v>
      </c>
      <c r="S119" s="84">
        <v>15068.2</v>
      </c>
      <c r="T119" s="84">
        <v>15068.2</v>
      </c>
      <c r="U119" s="84">
        <v>15068.2</v>
      </c>
      <c r="V119" s="84">
        <v>15068.2</v>
      </c>
      <c r="W119" s="84">
        <v>15068.2</v>
      </c>
      <c r="X119" s="84">
        <v>15068.22</v>
      </c>
      <c r="Y119" s="84">
        <v>165087.22</v>
      </c>
      <c r="Z119" s="84">
        <v>13757.27</v>
      </c>
      <c r="AA119" s="84">
        <v>13757.27</v>
      </c>
      <c r="AB119" s="84">
        <v>13757.27</v>
      </c>
      <c r="AC119" s="84">
        <v>13757.27</v>
      </c>
      <c r="AD119" s="84">
        <v>13757.27</v>
      </c>
      <c r="AE119" s="84">
        <v>13757.27</v>
      </c>
      <c r="AF119" s="84">
        <v>13757.27</v>
      </c>
      <c r="AG119" s="84">
        <v>13757.27</v>
      </c>
      <c r="AH119" s="84">
        <v>13757.27</v>
      </c>
      <c r="AI119" s="84">
        <v>13757.27</v>
      </c>
      <c r="AJ119" s="84">
        <v>13757.27</v>
      </c>
      <c r="AK119" s="84">
        <v>13757.25</v>
      </c>
      <c r="AL119" s="84">
        <v>15731.2</v>
      </c>
      <c r="AM119" s="84">
        <v>1310.93</v>
      </c>
      <c r="AN119" s="84">
        <v>1310.93</v>
      </c>
      <c r="AO119" s="84">
        <v>1310.93</v>
      </c>
      <c r="AP119" s="84">
        <v>1310.93</v>
      </c>
      <c r="AQ119" s="84">
        <v>1310.93</v>
      </c>
      <c r="AR119" s="84">
        <v>1310.93</v>
      </c>
      <c r="AS119" s="84">
        <v>1310.93</v>
      </c>
      <c r="AT119" s="84">
        <v>1310.93</v>
      </c>
      <c r="AU119" s="84">
        <v>1310.93</v>
      </c>
      <c r="AV119" s="84">
        <v>1310.93</v>
      </c>
      <c r="AW119" s="84">
        <v>1310.93</v>
      </c>
      <c r="AX119" s="84">
        <v>1310.97</v>
      </c>
    </row>
    <row r="120" spans="1:50" x14ac:dyDescent="0.25">
      <c r="A120">
        <v>13075127</v>
      </c>
      <c r="B120">
        <v>5553</v>
      </c>
      <c r="C120" t="s">
        <v>84</v>
      </c>
      <c r="D120" s="85">
        <v>1159</v>
      </c>
      <c r="E120" s="84">
        <v>528476.21</v>
      </c>
      <c r="F120" s="84">
        <v>1159367.92</v>
      </c>
      <c r="G120" s="84">
        <v>630891.69999999995</v>
      </c>
      <c r="H120" s="84">
        <v>938555.82</v>
      </c>
      <c r="I120">
        <v>809.8</v>
      </c>
      <c r="J120" s="84">
        <v>374402.68</v>
      </c>
      <c r="K120" s="84">
        <v>35676.93</v>
      </c>
      <c r="L120" s="84">
        <v>410079.61</v>
      </c>
      <c r="M120" s="84">
        <v>34173.300000000003</v>
      </c>
      <c r="N120" s="84">
        <v>34173.300000000003</v>
      </c>
      <c r="O120" s="84">
        <v>34173.300000000003</v>
      </c>
      <c r="P120" s="84">
        <v>34173.300000000003</v>
      </c>
      <c r="Q120" s="84">
        <v>34173.300000000003</v>
      </c>
      <c r="R120" s="84">
        <v>34173.300000000003</v>
      </c>
      <c r="S120" s="84">
        <v>34173.300000000003</v>
      </c>
      <c r="T120" s="84">
        <v>34173.300000000003</v>
      </c>
      <c r="U120" s="84">
        <v>34173.300000000003</v>
      </c>
      <c r="V120" s="84">
        <v>34173.300000000003</v>
      </c>
      <c r="W120" s="84">
        <v>34173.300000000003</v>
      </c>
      <c r="X120" s="84">
        <v>34173.31</v>
      </c>
      <c r="Y120" s="84">
        <v>374402.68</v>
      </c>
      <c r="Z120" s="84">
        <v>31200.23</v>
      </c>
      <c r="AA120" s="84">
        <v>31200.23</v>
      </c>
      <c r="AB120" s="84">
        <v>31200.23</v>
      </c>
      <c r="AC120" s="84">
        <v>31200.23</v>
      </c>
      <c r="AD120" s="84">
        <v>31200.23</v>
      </c>
      <c r="AE120" s="84">
        <v>31200.23</v>
      </c>
      <c r="AF120" s="84">
        <v>31200.23</v>
      </c>
      <c r="AG120" s="84">
        <v>31200.23</v>
      </c>
      <c r="AH120" s="84">
        <v>31200.23</v>
      </c>
      <c r="AI120" s="84">
        <v>31200.23</v>
      </c>
      <c r="AJ120" s="84">
        <v>31200.23</v>
      </c>
      <c r="AK120" s="84">
        <v>31200.15</v>
      </c>
      <c r="AL120" s="84">
        <v>35676.93</v>
      </c>
      <c r="AM120" s="84">
        <v>2973.07</v>
      </c>
      <c r="AN120" s="84">
        <v>2973.07</v>
      </c>
      <c r="AO120" s="84">
        <v>2973.07</v>
      </c>
      <c r="AP120" s="84">
        <v>2973.07</v>
      </c>
      <c r="AQ120" s="84">
        <v>2973.07</v>
      </c>
      <c r="AR120" s="84">
        <v>2973.07</v>
      </c>
      <c r="AS120" s="84">
        <v>2973.07</v>
      </c>
      <c r="AT120" s="84">
        <v>2973.07</v>
      </c>
      <c r="AU120" s="84">
        <v>2973.07</v>
      </c>
      <c r="AV120" s="84">
        <v>2973.07</v>
      </c>
      <c r="AW120" s="84">
        <v>2973.07</v>
      </c>
      <c r="AX120" s="84">
        <v>2973.16</v>
      </c>
    </row>
    <row r="121" spans="1:50" x14ac:dyDescent="0.25">
      <c r="A121">
        <v>13075128</v>
      </c>
      <c r="B121">
        <v>5553</v>
      </c>
      <c r="C121" t="s">
        <v>85</v>
      </c>
      <c r="D121">
        <v>293</v>
      </c>
      <c r="E121" s="84">
        <v>209064.12</v>
      </c>
      <c r="F121" s="84">
        <v>293093.01</v>
      </c>
      <c r="G121" s="84">
        <v>84028.89</v>
      </c>
      <c r="H121" s="84">
        <v>263682.90000000002</v>
      </c>
      <c r="I121">
        <v>899.94</v>
      </c>
      <c r="J121" s="84">
        <v>49866.95</v>
      </c>
      <c r="K121" s="84">
        <v>4751.83</v>
      </c>
      <c r="L121" s="84">
        <v>54618.78</v>
      </c>
      <c r="M121" s="84">
        <v>4551.5600000000004</v>
      </c>
      <c r="N121" s="84">
        <v>4551.5600000000004</v>
      </c>
      <c r="O121" s="84">
        <v>4551.5600000000004</v>
      </c>
      <c r="P121" s="84">
        <v>4551.5600000000004</v>
      </c>
      <c r="Q121" s="84">
        <v>4551.5600000000004</v>
      </c>
      <c r="R121" s="84">
        <v>4551.5600000000004</v>
      </c>
      <c r="S121" s="84">
        <v>4551.5600000000004</v>
      </c>
      <c r="T121" s="84">
        <v>4551.5600000000004</v>
      </c>
      <c r="U121" s="84">
        <v>4551.5600000000004</v>
      </c>
      <c r="V121" s="84">
        <v>4551.5600000000004</v>
      </c>
      <c r="W121" s="84">
        <v>4551.5600000000004</v>
      </c>
      <c r="X121" s="84">
        <v>4551.62</v>
      </c>
      <c r="Y121" s="84">
        <v>49866.95</v>
      </c>
      <c r="Z121" s="84">
        <v>4155.58</v>
      </c>
      <c r="AA121" s="84">
        <v>4155.58</v>
      </c>
      <c r="AB121" s="84">
        <v>4155.58</v>
      </c>
      <c r="AC121" s="84">
        <v>4155.58</v>
      </c>
      <c r="AD121" s="84">
        <v>4155.58</v>
      </c>
      <c r="AE121" s="84">
        <v>4155.58</v>
      </c>
      <c r="AF121" s="84">
        <v>4155.58</v>
      </c>
      <c r="AG121" s="84">
        <v>4155.58</v>
      </c>
      <c r="AH121" s="84">
        <v>4155.58</v>
      </c>
      <c r="AI121" s="84">
        <v>4155.58</v>
      </c>
      <c r="AJ121" s="84">
        <v>4155.58</v>
      </c>
      <c r="AK121" s="84">
        <v>4155.57</v>
      </c>
      <c r="AL121" s="84">
        <v>4751.83</v>
      </c>
      <c r="AM121">
        <v>395.98</v>
      </c>
      <c r="AN121">
        <v>395.98</v>
      </c>
      <c r="AO121">
        <v>395.98</v>
      </c>
      <c r="AP121">
        <v>395.98</v>
      </c>
      <c r="AQ121">
        <v>395.98</v>
      </c>
      <c r="AR121">
        <v>395.98</v>
      </c>
      <c r="AS121">
        <v>395.98</v>
      </c>
      <c r="AT121">
        <v>395.98</v>
      </c>
      <c r="AU121">
        <v>395.98</v>
      </c>
      <c r="AV121">
        <v>395.98</v>
      </c>
      <c r="AW121">
        <v>395.98</v>
      </c>
      <c r="AX121">
        <v>396.05</v>
      </c>
    </row>
    <row r="122" spans="1:50" x14ac:dyDescent="0.25">
      <c r="A122">
        <v>13075129</v>
      </c>
      <c r="B122">
        <v>5562</v>
      </c>
      <c r="C122" t="s">
        <v>164</v>
      </c>
      <c r="D122">
        <v>365</v>
      </c>
      <c r="E122" s="84">
        <v>135618.82999999999</v>
      </c>
      <c r="F122" s="84">
        <v>365115.87</v>
      </c>
      <c r="G122" s="84">
        <v>229497.03</v>
      </c>
      <c r="H122" s="84">
        <v>284791.90000000002</v>
      </c>
      <c r="I122">
        <v>780.25</v>
      </c>
      <c r="J122" s="84">
        <v>136195.01</v>
      </c>
      <c r="K122" s="84">
        <v>12978.06</v>
      </c>
      <c r="L122" s="84">
        <v>149173.07</v>
      </c>
      <c r="M122" s="84">
        <v>12431.08</v>
      </c>
      <c r="N122" s="84">
        <v>12431.08</v>
      </c>
      <c r="O122" s="84">
        <v>12431.08</v>
      </c>
      <c r="P122" s="84">
        <v>12431.08</v>
      </c>
      <c r="Q122" s="84">
        <v>12431.08</v>
      </c>
      <c r="R122" s="84">
        <v>12431.08</v>
      </c>
      <c r="S122" s="84">
        <v>12431.08</v>
      </c>
      <c r="T122" s="84">
        <v>12431.08</v>
      </c>
      <c r="U122" s="84">
        <v>12431.08</v>
      </c>
      <c r="V122" s="84">
        <v>12431.08</v>
      </c>
      <c r="W122" s="84">
        <v>12431.08</v>
      </c>
      <c r="X122" s="84">
        <v>12431.19</v>
      </c>
      <c r="Y122" s="84">
        <v>136195.01</v>
      </c>
      <c r="Z122" s="84">
        <v>11349.58</v>
      </c>
      <c r="AA122" s="84">
        <v>11349.58</v>
      </c>
      <c r="AB122" s="84">
        <v>11349.58</v>
      </c>
      <c r="AC122" s="84">
        <v>11349.58</v>
      </c>
      <c r="AD122" s="84">
        <v>11349.58</v>
      </c>
      <c r="AE122" s="84">
        <v>11349.58</v>
      </c>
      <c r="AF122" s="84">
        <v>11349.58</v>
      </c>
      <c r="AG122" s="84">
        <v>11349.58</v>
      </c>
      <c r="AH122" s="84">
        <v>11349.58</v>
      </c>
      <c r="AI122" s="84">
        <v>11349.58</v>
      </c>
      <c r="AJ122" s="84">
        <v>11349.58</v>
      </c>
      <c r="AK122" s="84">
        <v>11349.63</v>
      </c>
      <c r="AL122" s="84">
        <v>12978.06</v>
      </c>
      <c r="AM122" s="84">
        <v>1081.5</v>
      </c>
      <c r="AN122" s="84">
        <v>1081.5</v>
      </c>
      <c r="AO122" s="84">
        <v>1081.5</v>
      </c>
      <c r="AP122" s="84">
        <v>1081.5</v>
      </c>
      <c r="AQ122" s="84">
        <v>1081.5</v>
      </c>
      <c r="AR122" s="84">
        <v>1081.5</v>
      </c>
      <c r="AS122" s="84">
        <v>1081.5</v>
      </c>
      <c r="AT122" s="84">
        <v>1081.5</v>
      </c>
      <c r="AU122" s="84">
        <v>1081.5</v>
      </c>
      <c r="AV122" s="84">
        <v>1081.5</v>
      </c>
      <c r="AW122" s="84">
        <v>1081.5</v>
      </c>
      <c r="AX122" s="84">
        <v>1081.56</v>
      </c>
    </row>
    <row r="123" spans="1:50" x14ac:dyDescent="0.25">
      <c r="A123">
        <v>13075130</v>
      </c>
      <c r="B123">
        <v>514</v>
      </c>
      <c r="C123" t="s">
        <v>613</v>
      </c>
      <c r="D123" s="85">
        <v>4962</v>
      </c>
      <c r="E123" s="84">
        <v>2080876.1</v>
      </c>
      <c r="F123" s="84">
        <v>4963575.1500000004</v>
      </c>
      <c r="G123" s="84">
        <v>2882699.06</v>
      </c>
      <c r="H123" s="84">
        <v>3954630.49</v>
      </c>
      <c r="I123">
        <v>796.98</v>
      </c>
      <c r="J123" s="84">
        <v>1710737.76</v>
      </c>
      <c r="K123" s="84">
        <v>163016.63</v>
      </c>
      <c r="L123" s="84">
        <v>1873754.39</v>
      </c>
      <c r="M123" s="84">
        <v>156146.19</v>
      </c>
      <c r="N123" s="84">
        <v>156146.19</v>
      </c>
      <c r="O123" s="84">
        <v>156146.19</v>
      </c>
      <c r="P123" s="84">
        <v>156146.19</v>
      </c>
      <c r="Q123" s="84">
        <v>156146.19</v>
      </c>
      <c r="R123" s="84">
        <v>156146.19</v>
      </c>
      <c r="S123" s="84">
        <v>156146.19</v>
      </c>
      <c r="T123" s="84">
        <v>156146.19</v>
      </c>
      <c r="U123" s="84">
        <v>156146.19</v>
      </c>
      <c r="V123" s="84">
        <v>156146.19</v>
      </c>
      <c r="W123" s="84">
        <v>156146.19</v>
      </c>
      <c r="X123" s="84">
        <v>156146.29999999999</v>
      </c>
      <c r="Y123" s="84">
        <v>1710737.76</v>
      </c>
      <c r="Z123" s="84">
        <v>142561.48000000001</v>
      </c>
      <c r="AA123" s="84">
        <v>142561.48000000001</v>
      </c>
      <c r="AB123" s="84">
        <v>142561.48000000001</v>
      </c>
      <c r="AC123" s="84">
        <v>142561.48000000001</v>
      </c>
      <c r="AD123" s="84">
        <v>142561.48000000001</v>
      </c>
      <c r="AE123" s="84">
        <v>142561.48000000001</v>
      </c>
      <c r="AF123" s="84">
        <v>142561.48000000001</v>
      </c>
      <c r="AG123" s="84">
        <v>142561.48000000001</v>
      </c>
      <c r="AH123" s="84">
        <v>142561.48000000001</v>
      </c>
      <c r="AI123" s="84">
        <v>142561.48000000001</v>
      </c>
      <c r="AJ123" s="84">
        <v>142561.48000000001</v>
      </c>
      <c r="AK123" s="84">
        <v>142561.48000000001</v>
      </c>
      <c r="AL123" s="84">
        <v>163016.63</v>
      </c>
      <c r="AM123" s="84">
        <v>13584.71</v>
      </c>
      <c r="AN123" s="84">
        <v>13584.71</v>
      </c>
      <c r="AO123" s="84">
        <v>13584.71</v>
      </c>
      <c r="AP123" s="84">
        <v>13584.71</v>
      </c>
      <c r="AQ123" s="84">
        <v>13584.71</v>
      </c>
      <c r="AR123" s="84">
        <v>13584.71</v>
      </c>
      <c r="AS123" s="84">
        <v>13584.71</v>
      </c>
      <c r="AT123" s="84">
        <v>13584.71</v>
      </c>
      <c r="AU123" s="84">
        <v>13584.71</v>
      </c>
      <c r="AV123" s="84">
        <v>13584.71</v>
      </c>
      <c r="AW123" s="84">
        <v>13584.71</v>
      </c>
      <c r="AX123" s="84">
        <v>13584.82</v>
      </c>
    </row>
    <row r="124" spans="1:50" x14ac:dyDescent="0.25">
      <c r="A124">
        <v>13075131</v>
      </c>
      <c r="B124">
        <v>5559</v>
      </c>
      <c r="C124" t="s">
        <v>134</v>
      </c>
      <c r="D124" s="85">
        <v>9394</v>
      </c>
      <c r="E124" s="84">
        <v>4790425.8099999996</v>
      </c>
      <c r="F124" s="84">
        <v>9396982.0600000005</v>
      </c>
      <c r="G124" s="84">
        <v>4606556.26</v>
      </c>
      <c r="H124" s="84">
        <v>7784687.3799999999</v>
      </c>
      <c r="I124">
        <v>828.69</v>
      </c>
      <c r="J124" s="84">
        <v>2733760.81</v>
      </c>
      <c r="K124" s="84">
        <v>260500.76</v>
      </c>
      <c r="L124" s="84">
        <v>2994261.57</v>
      </c>
      <c r="M124" s="84">
        <v>249521.79</v>
      </c>
      <c r="N124" s="84">
        <v>249521.79</v>
      </c>
      <c r="O124" s="84">
        <v>249521.79</v>
      </c>
      <c r="P124" s="84">
        <v>249521.79</v>
      </c>
      <c r="Q124" s="84">
        <v>249521.79</v>
      </c>
      <c r="R124" s="84">
        <v>249521.79</v>
      </c>
      <c r="S124" s="84">
        <v>249521.79</v>
      </c>
      <c r="T124" s="84">
        <v>249521.79</v>
      </c>
      <c r="U124" s="84">
        <v>249521.79</v>
      </c>
      <c r="V124" s="84">
        <v>249521.79</v>
      </c>
      <c r="W124" s="84">
        <v>249521.79</v>
      </c>
      <c r="X124" s="84">
        <v>249521.88</v>
      </c>
      <c r="Y124" s="84">
        <v>2733760.81</v>
      </c>
      <c r="Z124" s="84">
        <v>227813.4</v>
      </c>
      <c r="AA124" s="84">
        <v>227813.4</v>
      </c>
      <c r="AB124" s="84">
        <v>227813.4</v>
      </c>
      <c r="AC124" s="84">
        <v>227813.4</v>
      </c>
      <c r="AD124" s="84">
        <v>227813.4</v>
      </c>
      <c r="AE124" s="84">
        <v>227813.4</v>
      </c>
      <c r="AF124" s="84">
        <v>227813.4</v>
      </c>
      <c r="AG124" s="84">
        <v>227813.4</v>
      </c>
      <c r="AH124" s="84">
        <v>227813.4</v>
      </c>
      <c r="AI124" s="84">
        <v>227813.4</v>
      </c>
      <c r="AJ124" s="84">
        <v>227813.4</v>
      </c>
      <c r="AK124" s="84">
        <v>227813.41</v>
      </c>
      <c r="AL124" s="84">
        <v>260500.76</v>
      </c>
      <c r="AM124" s="84">
        <v>21708.39</v>
      </c>
      <c r="AN124" s="84">
        <v>21708.39</v>
      </c>
      <c r="AO124" s="84">
        <v>21708.39</v>
      </c>
      <c r="AP124" s="84">
        <v>21708.39</v>
      </c>
      <c r="AQ124" s="84">
        <v>21708.39</v>
      </c>
      <c r="AR124" s="84">
        <v>21708.39</v>
      </c>
      <c r="AS124" s="84">
        <v>21708.39</v>
      </c>
      <c r="AT124" s="84">
        <v>21708.39</v>
      </c>
      <c r="AU124" s="84">
        <v>21708.39</v>
      </c>
      <c r="AV124" s="84">
        <v>21708.39</v>
      </c>
      <c r="AW124" s="84">
        <v>21708.39</v>
      </c>
      <c r="AX124" s="84">
        <v>21708.47</v>
      </c>
    </row>
    <row r="125" spans="1:50" x14ac:dyDescent="0.25">
      <c r="A125">
        <v>13075133</v>
      </c>
      <c r="B125">
        <v>5561</v>
      </c>
      <c r="C125" t="s">
        <v>152</v>
      </c>
      <c r="D125">
        <v>954</v>
      </c>
      <c r="E125" s="84">
        <v>1014127.67</v>
      </c>
      <c r="F125" s="84">
        <v>954302.84</v>
      </c>
      <c r="G125" t="s">
        <v>69</v>
      </c>
      <c r="H125" s="84">
        <v>1014127.67</v>
      </c>
      <c r="I125" s="84">
        <v>1063.03</v>
      </c>
      <c r="J125" t="s">
        <v>69</v>
      </c>
      <c r="K125" t="s">
        <v>69</v>
      </c>
      <c r="L125">
        <v>0</v>
      </c>
      <c r="M125" t="s">
        <v>69</v>
      </c>
      <c r="N125" t="s">
        <v>69</v>
      </c>
      <c r="O125" t="s">
        <v>69</v>
      </c>
      <c r="P125" t="s">
        <v>69</v>
      </c>
      <c r="Q125" t="s">
        <v>69</v>
      </c>
      <c r="R125" t="s">
        <v>69</v>
      </c>
      <c r="S125" t="s">
        <v>69</v>
      </c>
      <c r="T125" t="s">
        <v>69</v>
      </c>
      <c r="U125" t="s">
        <v>69</v>
      </c>
      <c r="V125" t="s">
        <v>69</v>
      </c>
      <c r="W125" t="s">
        <v>69</v>
      </c>
      <c r="X125" t="s">
        <v>69</v>
      </c>
      <c r="Y125" t="s">
        <v>69</v>
      </c>
      <c r="Z125" t="s">
        <v>69</v>
      </c>
      <c r="AA125" t="s">
        <v>69</v>
      </c>
      <c r="AB125" t="s">
        <v>69</v>
      </c>
      <c r="AC125" t="s">
        <v>69</v>
      </c>
      <c r="AD125" t="s">
        <v>69</v>
      </c>
      <c r="AE125" t="s">
        <v>69</v>
      </c>
      <c r="AF125" t="s">
        <v>69</v>
      </c>
      <c r="AG125" t="s">
        <v>69</v>
      </c>
      <c r="AH125" t="s">
        <v>69</v>
      </c>
      <c r="AI125" t="s">
        <v>69</v>
      </c>
      <c r="AJ125" t="s">
        <v>69</v>
      </c>
      <c r="AK125" t="s">
        <v>69</v>
      </c>
      <c r="AL125" t="s">
        <v>69</v>
      </c>
      <c r="AM125" t="s">
        <v>69</v>
      </c>
      <c r="AN125" t="s">
        <v>69</v>
      </c>
      <c r="AO125" t="s">
        <v>69</v>
      </c>
      <c r="AP125" t="s">
        <v>69</v>
      </c>
      <c r="AQ125" t="s">
        <v>69</v>
      </c>
      <c r="AR125" t="s">
        <v>69</v>
      </c>
      <c r="AS125" t="s">
        <v>69</v>
      </c>
      <c r="AT125" t="s">
        <v>69</v>
      </c>
      <c r="AU125" t="s">
        <v>69</v>
      </c>
      <c r="AV125" t="s">
        <v>69</v>
      </c>
      <c r="AW125" t="s">
        <v>69</v>
      </c>
      <c r="AX125" t="s">
        <v>69</v>
      </c>
    </row>
    <row r="126" spans="1:50" x14ac:dyDescent="0.25">
      <c r="A126">
        <v>13075134</v>
      </c>
      <c r="B126">
        <v>5554</v>
      </c>
      <c r="C126" t="s">
        <v>92</v>
      </c>
      <c r="D126" s="85">
        <v>1200</v>
      </c>
      <c r="E126" s="84">
        <v>572905.52</v>
      </c>
      <c r="F126" s="84">
        <v>1200380.93</v>
      </c>
      <c r="G126" s="84">
        <v>627475.42000000004</v>
      </c>
      <c r="H126" s="84">
        <v>980764.54</v>
      </c>
      <c r="I126">
        <v>817.3</v>
      </c>
      <c r="J126" s="84">
        <v>372375.29</v>
      </c>
      <c r="K126" s="84">
        <v>35483.730000000003</v>
      </c>
      <c r="L126" s="84">
        <v>407859.02</v>
      </c>
      <c r="M126" s="84">
        <v>33988.25</v>
      </c>
      <c r="N126" s="84">
        <v>33988.25</v>
      </c>
      <c r="O126" s="84">
        <v>33988.25</v>
      </c>
      <c r="P126" s="84">
        <v>33988.25</v>
      </c>
      <c r="Q126" s="84">
        <v>33988.25</v>
      </c>
      <c r="R126" s="84">
        <v>33988.25</v>
      </c>
      <c r="S126" s="84">
        <v>33988.25</v>
      </c>
      <c r="T126" s="84">
        <v>33988.25</v>
      </c>
      <c r="U126" s="84">
        <v>33988.25</v>
      </c>
      <c r="V126" s="84">
        <v>33988.25</v>
      </c>
      <c r="W126" s="84">
        <v>33988.25</v>
      </c>
      <c r="X126" s="84">
        <v>33988.269999999997</v>
      </c>
      <c r="Y126" s="84">
        <v>372375.29</v>
      </c>
      <c r="Z126" s="84">
        <v>31031.279999999999</v>
      </c>
      <c r="AA126" s="84">
        <v>31031.279999999999</v>
      </c>
      <c r="AB126" s="84">
        <v>31031.279999999999</v>
      </c>
      <c r="AC126" s="84">
        <v>31031.279999999999</v>
      </c>
      <c r="AD126" s="84">
        <v>31031.279999999999</v>
      </c>
      <c r="AE126" s="84">
        <v>31031.279999999999</v>
      </c>
      <c r="AF126" s="84">
        <v>31031.279999999999</v>
      </c>
      <c r="AG126" s="84">
        <v>31031.279999999999</v>
      </c>
      <c r="AH126" s="84">
        <v>31031.279999999999</v>
      </c>
      <c r="AI126" s="84">
        <v>31031.279999999999</v>
      </c>
      <c r="AJ126" s="84">
        <v>31031.279999999999</v>
      </c>
      <c r="AK126" s="84">
        <v>31031.21</v>
      </c>
      <c r="AL126" s="84">
        <v>35483.730000000003</v>
      </c>
      <c r="AM126" s="84">
        <v>2956.97</v>
      </c>
      <c r="AN126" s="84">
        <v>2956.97</v>
      </c>
      <c r="AO126" s="84">
        <v>2956.97</v>
      </c>
      <c r="AP126" s="84">
        <v>2956.97</v>
      </c>
      <c r="AQ126" s="84">
        <v>2956.97</v>
      </c>
      <c r="AR126" s="84">
        <v>2956.97</v>
      </c>
      <c r="AS126" s="84">
        <v>2956.97</v>
      </c>
      <c r="AT126" s="84">
        <v>2956.97</v>
      </c>
      <c r="AU126" s="84">
        <v>2956.97</v>
      </c>
      <c r="AV126" s="84">
        <v>2956.97</v>
      </c>
      <c r="AW126" s="84">
        <v>2956.97</v>
      </c>
      <c r="AX126" s="84">
        <v>2957.06</v>
      </c>
    </row>
    <row r="127" spans="1:50" x14ac:dyDescent="0.25">
      <c r="A127">
        <v>13075135</v>
      </c>
      <c r="B127">
        <v>5562</v>
      </c>
      <c r="C127" t="s">
        <v>165</v>
      </c>
      <c r="D127" s="85">
        <v>1018</v>
      </c>
      <c r="E127" s="84">
        <v>732623.24</v>
      </c>
      <c r="F127" s="84">
        <v>1018323.16</v>
      </c>
      <c r="G127" s="84">
        <v>285699.92</v>
      </c>
      <c r="H127" s="84">
        <v>918328.19</v>
      </c>
      <c r="I127">
        <v>902.09</v>
      </c>
      <c r="J127" s="84">
        <v>169548.62</v>
      </c>
      <c r="K127" s="84">
        <v>16156.33</v>
      </c>
      <c r="L127" s="84">
        <v>185704.95</v>
      </c>
      <c r="M127" s="84">
        <v>15475.41</v>
      </c>
      <c r="N127" s="84">
        <v>15475.41</v>
      </c>
      <c r="O127" s="84">
        <v>15475.41</v>
      </c>
      <c r="P127" s="84">
        <v>15475.41</v>
      </c>
      <c r="Q127" s="84">
        <v>15475.41</v>
      </c>
      <c r="R127" s="84">
        <v>15475.41</v>
      </c>
      <c r="S127" s="84">
        <v>15475.41</v>
      </c>
      <c r="T127" s="84">
        <v>15475.41</v>
      </c>
      <c r="U127" s="84">
        <v>15475.41</v>
      </c>
      <c r="V127" s="84">
        <v>15475.41</v>
      </c>
      <c r="W127" s="84">
        <v>15475.41</v>
      </c>
      <c r="X127" s="84">
        <v>15475.44</v>
      </c>
      <c r="Y127" s="84">
        <v>169548.62</v>
      </c>
      <c r="Z127" s="84">
        <v>14129.05</v>
      </c>
      <c r="AA127" s="84">
        <v>14129.05</v>
      </c>
      <c r="AB127" s="84">
        <v>14129.05</v>
      </c>
      <c r="AC127" s="84">
        <v>14129.05</v>
      </c>
      <c r="AD127" s="84">
        <v>14129.05</v>
      </c>
      <c r="AE127" s="84">
        <v>14129.05</v>
      </c>
      <c r="AF127" s="84">
        <v>14129.05</v>
      </c>
      <c r="AG127" s="84">
        <v>14129.05</v>
      </c>
      <c r="AH127" s="84">
        <v>14129.05</v>
      </c>
      <c r="AI127" s="84">
        <v>14129.05</v>
      </c>
      <c r="AJ127" s="84">
        <v>14129.05</v>
      </c>
      <c r="AK127" s="84">
        <v>14129.07</v>
      </c>
      <c r="AL127" s="84">
        <v>16156.33</v>
      </c>
      <c r="AM127" s="84">
        <v>1346.36</v>
      </c>
      <c r="AN127" s="84">
        <v>1346.36</v>
      </c>
      <c r="AO127" s="84">
        <v>1346.36</v>
      </c>
      <c r="AP127" s="84">
        <v>1346.36</v>
      </c>
      <c r="AQ127" s="84">
        <v>1346.36</v>
      </c>
      <c r="AR127" s="84">
        <v>1346.36</v>
      </c>
      <c r="AS127" s="84">
        <v>1346.36</v>
      </c>
      <c r="AT127" s="84">
        <v>1346.36</v>
      </c>
      <c r="AU127" s="84">
        <v>1346.36</v>
      </c>
      <c r="AV127" s="84">
        <v>1346.36</v>
      </c>
      <c r="AW127" s="84">
        <v>1346.36</v>
      </c>
      <c r="AX127" s="84">
        <v>1346.37</v>
      </c>
    </row>
    <row r="128" spans="1:50" x14ac:dyDescent="0.25">
      <c r="A128">
        <v>13075136</v>
      </c>
      <c r="B128">
        <v>515</v>
      </c>
      <c r="C128" t="s">
        <v>47</v>
      </c>
      <c r="D128" s="85">
        <v>8761</v>
      </c>
      <c r="E128" s="84">
        <v>4362577.3600000003</v>
      </c>
      <c r="F128" s="84">
        <v>8763781.1199999992</v>
      </c>
      <c r="G128" s="84">
        <v>4401203.76</v>
      </c>
      <c r="H128" s="84">
        <v>7223359.7999999998</v>
      </c>
      <c r="I128">
        <v>824.49</v>
      </c>
      <c r="J128" s="84">
        <v>2611894.37</v>
      </c>
      <c r="K128" s="84">
        <v>248888.07</v>
      </c>
      <c r="L128" s="84">
        <v>2860782.44</v>
      </c>
      <c r="M128" s="84">
        <v>238398.53</v>
      </c>
      <c r="N128" s="84">
        <v>238398.53</v>
      </c>
      <c r="O128" s="84">
        <v>238398.53</v>
      </c>
      <c r="P128" s="84">
        <v>238398.53</v>
      </c>
      <c r="Q128" s="84">
        <v>238398.53</v>
      </c>
      <c r="R128" s="84">
        <v>238398.53</v>
      </c>
      <c r="S128" s="84">
        <v>238398.53</v>
      </c>
      <c r="T128" s="84">
        <v>238398.53</v>
      </c>
      <c r="U128" s="84">
        <v>238398.53</v>
      </c>
      <c r="V128" s="84">
        <v>238398.53</v>
      </c>
      <c r="W128" s="84">
        <v>238398.53</v>
      </c>
      <c r="X128" s="84">
        <v>238398.61</v>
      </c>
      <c r="Y128" s="84">
        <v>2611894.37</v>
      </c>
      <c r="Z128" s="84">
        <v>217657.86</v>
      </c>
      <c r="AA128" s="84">
        <v>217657.86</v>
      </c>
      <c r="AB128" s="84">
        <v>217657.86</v>
      </c>
      <c r="AC128" s="84">
        <v>217657.86</v>
      </c>
      <c r="AD128" s="84">
        <v>217657.86</v>
      </c>
      <c r="AE128" s="84">
        <v>217657.86</v>
      </c>
      <c r="AF128" s="84">
        <v>217657.86</v>
      </c>
      <c r="AG128" s="84">
        <v>217657.86</v>
      </c>
      <c r="AH128" s="84">
        <v>217657.86</v>
      </c>
      <c r="AI128" s="84">
        <v>217657.86</v>
      </c>
      <c r="AJ128" s="84">
        <v>217657.86</v>
      </c>
      <c r="AK128" s="84">
        <v>217657.91</v>
      </c>
      <c r="AL128" s="84">
        <v>248888.07</v>
      </c>
      <c r="AM128" s="84">
        <v>20740.669999999998</v>
      </c>
      <c r="AN128" s="84">
        <v>20740.669999999998</v>
      </c>
      <c r="AO128" s="84">
        <v>20740.669999999998</v>
      </c>
      <c r="AP128" s="84">
        <v>20740.669999999998</v>
      </c>
      <c r="AQ128" s="84">
        <v>20740.669999999998</v>
      </c>
      <c r="AR128" s="84">
        <v>20740.669999999998</v>
      </c>
      <c r="AS128" s="84">
        <v>20740.669999999998</v>
      </c>
      <c r="AT128" s="84">
        <v>20740.669999999998</v>
      </c>
      <c r="AU128" s="84">
        <v>20740.669999999998</v>
      </c>
      <c r="AV128" s="84">
        <v>20740.669999999998</v>
      </c>
      <c r="AW128" s="84">
        <v>20740.669999999998</v>
      </c>
      <c r="AX128" s="84">
        <v>20740.7</v>
      </c>
    </row>
    <row r="129" spans="1:50" x14ac:dyDescent="0.25">
      <c r="A129">
        <v>13075137</v>
      </c>
      <c r="B129">
        <v>5562</v>
      </c>
      <c r="C129" t="s">
        <v>166</v>
      </c>
      <c r="D129" s="85">
        <v>1784</v>
      </c>
      <c r="E129" s="84">
        <v>695724.58</v>
      </c>
      <c r="F129" s="84">
        <v>1784566.32</v>
      </c>
      <c r="G129" s="84">
        <v>1088841.74</v>
      </c>
      <c r="H129" s="84">
        <v>1403471.71</v>
      </c>
      <c r="I129">
        <v>786.7</v>
      </c>
      <c r="J129" s="84">
        <v>646173.13</v>
      </c>
      <c r="K129" s="84">
        <v>61574</v>
      </c>
      <c r="L129" s="84">
        <v>707747.13</v>
      </c>
      <c r="M129" s="84">
        <v>58978.92</v>
      </c>
      <c r="N129" s="84">
        <v>58978.92</v>
      </c>
      <c r="O129" s="84">
        <v>58978.92</v>
      </c>
      <c r="P129" s="84">
        <v>58978.92</v>
      </c>
      <c r="Q129" s="84">
        <v>58978.92</v>
      </c>
      <c r="R129" s="84">
        <v>58978.92</v>
      </c>
      <c r="S129" s="84">
        <v>58978.92</v>
      </c>
      <c r="T129" s="84">
        <v>58978.92</v>
      </c>
      <c r="U129" s="84">
        <v>58978.92</v>
      </c>
      <c r="V129" s="84">
        <v>58978.92</v>
      </c>
      <c r="W129" s="84">
        <v>58978.92</v>
      </c>
      <c r="X129" s="84">
        <v>58979.01</v>
      </c>
      <c r="Y129" s="84">
        <v>646173.13</v>
      </c>
      <c r="Z129" s="84">
        <v>53847.76</v>
      </c>
      <c r="AA129" s="84">
        <v>53847.76</v>
      </c>
      <c r="AB129" s="84">
        <v>53847.76</v>
      </c>
      <c r="AC129" s="84">
        <v>53847.76</v>
      </c>
      <c r="AD129" s="84">
        <v>53847.76</v>
      </c>
      <c r="AE129" s="84">
        <v>53847.76</v>
      </c>
      <c r="AF129" s="84">
        <v>53847.76</v>
      </c>
      <c r="AG129" s="84">
        <v>53847.76</v>
      </c>
      <c r="AH129" s="84">
        <v>53847.76</v>
      </c>
      <c r="AI129" s="84">
        <v>53847.76</v>
      </c>
      <c r="AJ129" s="84">
        <v>53847.76</v>
      </c>
      <c r="AK129" s="84">
        <v>53847.77</v>
      </c>
      <c r="AL129" s="84">
        <v>61574</v>
      </c>
      <c r="AM129" s="84">
        <v>5131.16</v>
      </c>
      <c r="AN129" s="84">
        <v>5131.16</v>
      </c>
      <c r="AO129" s="84">
        <v>5131.16</v>
      </c>
      <c r="AP129" s="84">
        <v>5131.16</v>
      </c>
      <c r="AQ129" s="84">
        <v>5131.16</v>
      </c>
      <c r="AR129" s="84">
        <v>5131.16</v>
      </c>
      <c r="AS129" s="84">
        <v>5131.16</v>
      </c>
      <c r="AT129" s="84">
        <v>5131.16</v>
      </c>
      <c r="AU129" s="84">
        <v>5131.16</v>
      </c>
      <c r="AV129" s="84">
        <v>5131.16</v>
      </c>
      <c r="AW129" s="84">
        <v>5131.16</v>
      </c>
      <c r="AX129" s="84">
        <v>5131.24</v>
      </c>
    </row>
    <row r="130" spans="1:50" x14ac:dyDescent="0.25">
      <c r="A130">
        <v>13075138</v>
      </c>
      <c r="B130">
        <v>5560</v>
      </c>
      <c r="C130" t="s">
        <v>147</v>
      </c>
      <c r="D130" s="85">
        <v>1060</v>
      </c>
      <c r="E130" s="84">
        <v>515662.93</v>
      </c>
      <c r="F130" s="84">
        <v>1060336.49</v>
      </c>
      <c r="G130" s="84">
        <v>544673.56000000006</v>
      </c>
      <c r="H130" s="84">
        <v>869700.74</v>
      </c>
      <c r="I130">
        <v>820.47</v>
      </c>
      <c r="J130" s="84">
        <v>323236.52</v>
      </c>
      <c r="K130" s="84">
        <v>30801.29</v>
      </c>
      <c r="L130" s="84">
        <v>354037.81</v>
      </c>
      <c r="M130" s="84">
        <v>29503.15</v>
      </c>
      <c r="N130" s="84">
        <v>29503.15</v>
      </c>
      <c r="O130" s="84">
        <v>29503.15</v>
      </c>
      <c r="P130" s="84">
        <v>29503.15</v>
      </c>
      <c r="Q130" s="84">
        <v>29503.15</v>
      </c>
      <c r="R130" s="84">
        <v>29503.15</v>
      </c>
      <c r="S130" s="84">
        <v>29503.15</v>
      </c>
      <c r="T130" s="84">
        <v>29503.15</v>
      </c>
      <c r="U130" s="84">
        <v>29503.15</v>
      </c>
      <c r="V130" s="84">
        <v>29503.15</v>
      </c>
      <c r="W130" s="84">
        <v>29503.15</v>
      </c>
      <c r="X130" s="84">
        <v>29503.16</v>
      </c>
      <c r="Y130" s="84">
        <v>323236.52</v>
      </c>
      <c r="Z130" s="84">
        <v>26936.38</v>
      </c>
      <c r="AA130" s="84">
        <v>26936.38</v>
      </c>
      <c r="AB130" s="84">
        <v>26936.38</v>
      </c>
      <c r="AC130" s="84">
        <v>26936.38</v>
      </c>
      <c r="AD130" s="84">
        <v>26936.38</v>
      </c>
      <c r="AE130" s="84">
        <v>26936.38</v>
      </c>
      <c r="AF130" s="84">
        <v>26936.38</v>
      </c>
      <c r="AG130" s="84">
        <v>26936.38</v>
      </c>
      <c r="AH130" s="84">
        <v>26936.38</v>
      </c>
      <c r="AI130" s="84">
        <v>26936.38</v>
      </c>
      <c r="AJ130" s="84">
        <v>26936.38</v>
      </c>
      <c r="AK130" s="84">
        <v>26936.34</v>
      </c>
      <c r="AL130" s="84">
        <v>30801.29</v>
      </c>
      <c r="AM130" s="84">
        <v>2566.77</v>
      </c>
      <c r="AN130" s="84">
        <v>2566.77</v>
      </c>
      <c r="AO130" s="84">
        <v>2566.77</v>
      </c>
      <c r="AP130" s="84">
        <v>2566.77</v>
      </c>
      <c r="AQ130" s="84">
        <v>2566.77</v>
      </c>
      <c r="AR130" s="84">
        <v>2566.77</v>
      </c>
      <c r="AS130" s="84">
        <v>2566.77</v>
      </c>
      <c r="AT130" s="84">
        <v>2566.77</v>
      </c>
      <c r="AU130" s="84">
        <v>2566.77</v>
      </c>
      <c r="AV130" s="84">
        <v>2566.77</v>
      </c>
      <c r="AW130" s="84">
        <v>2566.77</v>
      </c>
      <c r="AX130" s="84">
        <v>2566.8200000000002</v>
      </c>
    </row>
    <row r="131" spans="1:50" x14ac:dyDescent="0.25">
      <c r="A131">
        <v>13075139</v>
      </c>
      <c r="B131">
        <v>5552</v>
      </c>
      <c r="C131" t="s">
        <v>67</v>
      </c>
      <c r="D131">
        <v>351</v>
      </c>
      <c r="E131" s="84">
        <v>128056.72</v>
      </c>
      <c r="F131" s="84">
        <v>351111.42</v>
      </c>
      <c r="G131" s="84">
        <v>223054.7</v>
      </c>
      <c r="H131" s="84">
        <v>273042.28000000003</v>
      </c>
      <c r="I131">
        <v>777.9</v>
      </c>
      <c r="J131" s="84">
        <v>132371.82</v>
      </c>
      <c r="K131" s="84">
        <v>12613.74</v>
      </c>
      <c r="L131" s="84">
        <v>144985.56</v>
      </c>
      <c r="M131" s="84">
        <v>12082.13</v>
      </c>
      <c r="N131" s="84">
        <v>12082.13</v>
      </c>
      <c r="O131" s="84">
        <v>12082.13</v>
      </c>
      <c r="P131" s="84">
        <v>12082.13</v>
      </c>
      <c r="Q131" s="84">
        <v>12082.13</v>
      </c>
      <c r="R131" s="84">
        <v>12082.13</v>
      </c>
      <c r="S131" s="84">
        <v>12082.13</v>
      </c>
      <c r="T131" s="84">
        <v>12082.13</v>
      </c>
      <c r="U131" s="84">
        <v>12082.13</v>
      </c>
      <c r="V131" s="84">
        <v>12082.13</v>
      </c>
      <c r="W131" s="84">
        <v>12082.13</v>
      </c>
      <c r="X131" s="84">
        <v>12082.13</v>
      </c>
      <c r="Y131" s="84">
        <v>132371.82</v>
      </c>
      <c r="Z131" s="84">
        <v>11030.99</v>
      </c>
      <c r="AA131" s="84">
        <v>11030.99</v>
      </c>
      <c r="AB131" s="84">
        <v>11030.99</v>
      </c>
      <c r="AC131" s="84">
        <v>11030.99</v>
      </c>
      <c r="AD131" s="84">
        <v>11030.99</v>
      </c>
      <c r="AE131" s="84">
        <v>11030.99</v>
      </c>
      <c r="AF131" s="84">
        <v>11030.99</v>
      </c>
      <c r="AG131" s="84">
        <v>11030.99</v>
      </c>
      <c r="AH131" s="84">
        <v>11030.99</v>
      </c>
      <c r="AI131" s="84">
        <v>11030.99</v>
      </c>
      <c r="AJ131" s="84">
        <v>11030.99</v>
      </c>
      <c r="AK131" s="84">
        <v>11030.93</v>
      </c>
      <c r="AL131" s="84">
        <v>12613.74</v>
      </c>
      <c r="AM131" s="84">
        <v>1051.1400000000001</v>
      </c>
      <c r="AN131" s="84">
        <v>1051.1400000000001</v>
      </c>
      <c r="AO131" s="84">
        <v>1051.1400000000001</v>
      </c>
      <c r="AP131" s="84">
        <v>1051.1400000000001</v>
      </c>
      <c r="AQ131" s="84">
        <v>1051.1400000000001</v>
      </c>
      <c r="AR131" s="84">
        <v>1051.1400000000001</v>
      </c>
      <c r="AS131" s="84">
        <v>1051.1400000000001</v>
      </c>
      <c r="AT131" s="84">
        <v>1051.1400000000001</v>
      </c>
      <c r="AU131" s="84">
        <v>1051.1400000000001</v>
      </c>
      <c r="AV131" s="84">
        <v>1051.1400000000001</v>
      </c>
      <c r="AW131" s="84">
        <v>1051.1400000000001</v>
      </c>
      <c r="AX131" s="84">
        <v>1051.2</v>
      </c>
    </row>
    <row r="132" spans="1:50" x14ac:dyDescent="0.25">
      <c r="A132">
        <v>13075140</v>
      </c>
      <c r="B132">
        <v>5554</v>
      </c>
      <c r="C132" t="s">
        <v>93</v>
      </c>
      <c r="D132">
        <v>476</v>
      </c>
      <c r="E132" s="84">
        <v>332845.33</v>
      </c>
      <c r="F132" s="84">
        <v>476151.1</v>
      </c>
      <c r="G132" s="84">
        <v>143305.76999999999</v>
      </c>
      <c r="H132" s="84">
        <v>425994.08</v>
      </c>
      <c r="I132">
        <v>894.95</v>
      </c>
      <c r="J132" s="84">
        <v>85044.81</v>
      </c>
      <c r="K132" s="84">
        <v>8103.94</v>
      </c>
      <c r="L132" s="84">
        <v>93148.75</v>
      </c>
      <c r="M132" s="84">
        <v>7762.39</v>
      </c>
      <c r="N132" s="84">
        <v>7762.39</v>
      </c>
      <c r="O132" s="84">
        <v>7762.39</v>
      </c>
      <c r="P132" s="84">
        <v>7762.39</v>
      </c>
      <c r="Q132" s="84">
        <v>7762.39</v>
      </c>
      <c r="R132" s="84">
        <v>7762.39</v>
      </c>
      <c r="S132" s="84">
        <v>7762.39</v>
      </c>
      <c r="T132" s="84">
        <v>7762.39</v>
      </c>
      <c r="U132" s="84">
        <v>7762.39</v>
      </c>
      <c r="V132" s="84">
        <v>7762.39</v>
      </c>
      <c r="W132" s="84">
        <v>7762.39</v>
      </c>
      <c r="X132" s="84">
        <v>7762.46</v>
      </c>
      <c r="Y132" s="84">
        <v>85044.81</v>
      </c>
      <c r="Z132" s="84">
        <v>7087.07</v>
      </c>
      <c r="AA132" s="84">
        <v>7087.07</v>
      </c>
      <c r="AB132" s="84">
        <v>7087.07</v>
      </c>
      <c r="AC132" s="84">
        <v>7087.07</v>
      </c>
      <c r="AD132" s="84">
        <v>7087.07</v>
      </c>
      <c r="AE132" s="84">
        <v>7087.07</v>
      </c>
      <c r="AF132" s="84">
        <v>7087.07</v>
      </c>
      <c r="AG132" s="84">
        <v>7087.07</v>
      </c>
      <c r="AH132" s="84">
        <v>7087.07</v>
      </c>
      <c r="AI132" s="84">
        <v>7087.07</v>
      </c>
      <c r="AJ132" s="84">
        <v>7087.07</v>
      </c>
      <c r="AK132" s="84">
        <v>7087.04</v>
      </c>
      <c r="AL132" s="84">
        <v>8103.94</v>
      </c>
      <c r="AM132">
        <v>675.32</v>
      </c>
      <c r="AN132">
        <v>675.32</v>
      </c>
      <c r="AO132">
        <v>675.32</v>
      </c>
      <c r="AP132">
        <v>675.32</v>
      </c>
      <c r="AQ132">
        <v>675.32</v>
      </c>
      <c r="AR132">
        <v>675.32</v>
      </c>
      <c r="AS132">
        <v>675.32</v>
      </c>
      <c r="AT132">
        <v>675.32</v>
      </c>
      <c r="AU132">
        <v>675.32</v>
      </c>
      <c r="AV132">
        <v>675.32</v>
      </c>
      <c r="AW132">
        <v>675.32</v>
      </c>
      <c r="AX132">
        <v>675.42</v>
      </c>
    </row>
    <row r="133" spans="1:50" x14ac:dyDescent="0.25">
      <c r="A133">
        <v>13075141</v>
      </c>
      <c r="B133">
        <v>5555</v>
      </c>
      <c r="C133" t="s">
        <v>101</v>
      </c>
      <c r="D133" s="85">
        <v>1359</v>
      </c>
      <c r="E133" s="84">
        <v>816382.69</v>
      </c>
      <c r="F133" s="84">
        <v>1359431.41</v>
      </c>
      <c r="G133" s="84">
        <v>543048.72</v>
      </c>
      <c r="H133" s="84">
        <v>1169364.3600000001</v>
      </c>
      <c r="I133">
        <v>860.46</v>
      </c>
      <c r="J133" s="84">
        <v>322272.26</v>
      </c>
      <c r="K133" s="84">
        <v>30709.41</v>
      </c>
      <c r="L133" s="84">
        <v>352981.67</v>
      </c>
      <c r="M133" s="84">
        <v>29415.13</v>
      </c>
      <c r="N133" s="84">
        <v>29415.13</v>
      </c>
      <c r="O133" s="84">
        <v>29415.13</v>
      </c>
      <c r="P133" s="84">
        <v>29415.13</v>
      </c>
      <c r="Q133" s="84">
        <v>29415.13</v>
      </c>
      <c r="R133" s="84">
        <v>29415.13</v>
      </c>
      <c r="S133" s="84">
        <v>29415.13</v>
      </c>
      <c r="T133" s="84">
        <v>29415.13</v>
      </c>
      <c r="U133" s="84">
        <v>29415.13</v>
      </c>
      <c r="V133" s="84">
        <v>29415.13</v>
      </c>
      <c r="W133" s="84">
        <v>29415.13</v>
      </c>
      <c r="X133" s="84">
        <v>29415.24</v>
      </c>
      <c r="Y133" s="84">
        <v>322272.26</v>
      </c>
      <c r="Z133" s="84">
        <v>26856.02</v>
      </c>
      <c r="AA133" s="84">
        <v>26856.02</v>
      </c>
      <c r="AB133" s="84">
        <v>26856.02</v>
      </c>
      <c r="AC133" s="84">
        <v>26856.02</v>
      </c>
      <c r="AD133" s="84">
        <v>26856.02</v>
      </c>
      <c r="AE133" s="84">
        <v>26856.02</v>
      </c>
      <c r="AF133" s="84">
        <v>26856.02</v>
      </c>
      <c r="AG133" s="84">
        <v>26856.02</v>
      </c>
      <c r="AH133" s="84">
        <v>26856.02</v>
      </c>
      <c r="AI133" s="84">
        <v>26856.02</v>
      </c>
      <c r="AJ133" s="84">
        <v>26856.02</v>
      </c>
      <c r="AK133" s="84">
        <v>26856.04</v>
      </c>
      <c r="AL133" s="84">
        <v>30709.41</v>
      </c>
      <c r="AM133" s="84">
        <v>2559.11</v>
      </c>
      <c r="AN133" s="84">
        <v>2559.11</v>
      </c>
      <c r="AO133" s="84">
        <v>2559.11</v>
      </c>
      <c r="AP133" s="84">
        <v>2559.11</v>
      </c>
      <c r="AQ133" s="84">
        <v>2559.11</v>
      </c>
      <c r="AR133" s="84">
        <v>2559.11</v>
      </c>
      <c r="AS133" s="84">
        <v>2559.11</v>
      </c>
      <c r="AT133" s="84">
        <v>2559.11</v>
      </c>
      <c r="AU133" s="84">
        <v>2559.11</v>
      </c>
      <c r="AV133" s="84">
        <v>2559.11</v>
      </c>
      <c r="AW133" s="84">
        <v>2559.11</v>
      </c>
      <c r="AX133" s="84">
        <v>2559.1999999999998</v>
      </c>
    </row>
    <row r="134" spans="1:50" x14ac:dyDescent="0.25">
      <c r="A134">
        <v>13075142</v>
      </c>
      <c r="B134">
        <v>5555</v>
      </c>
      <c r="C134" t="s">
        <v>102</v>
      </c>
      <c r="D134" s="85">
        <v>1472</v>
      </c>
      <c r="E134" s="84">
        <v>1241849.8500000001</v>
      </c>
      <c r="F134" s="84">
        <v>1472467.28</v>
      </c>
      <c r="G134" s="84">
        <v>230617.43</v>
      </c>
      <c r="H134" s="84">
        <v>1391751.18</v>
      </c>
      <c r="I134">
        <v>945.48</v>
      </c>
      <c r="J134" s="84">
        <v>136859.91</v>
      </c>
      <c r="K134" s="84">
        <v>13041.42</v>
      </c>
      <c r="L134" s="84">
        <v>149901.32999999999</v>
      </c>
      <c r="M134" s="84">
        <v>12491.77</v>
      </c>
      <c r="N134" s="84">
        <v>12491.77</v>
      </c>
      <c r="O134" s="84">
        <v>12491.77</v>
      </c>
      <c r="P134" s="84">
        <v>12491.77</v>
      </c>
      <c r="Q134" s="84">
        <v>12491.77</v>
      </c>
      <c r="R134" s="84">
        <v>12491.77</v>
      </c>
      <c r="S134" s="84">
        <v>12491.77</v>
      </c>
      <c r="T134" s="84">
        <v>12491.77</v>
      </c>
      <c r="U134" s="84">
        <v>12491.77</v>
      </c>
      <c r="V134" s="84">
        <v>12491.77</v>
      </c>
      <c r="W134" s="84">
        <v>12491.77</v>
      </c>
      <c r="X134" s="84">
        <v>12491.86</v>
      </c>
      <c r="Y134" s="84">
        <v>136859.91</v>
      </c>
      <c r="Z134" s="84">
        <v>11404.99</v>
      </c>
      <c r="AA134" s="84">
        <v>11404.99</v>
      </c>
      <c r="AB134" s="84">
        <v>11404.99</v>
      </c>
      <c r="AC134" s="84">
        <v>11404.99</v>
      </c>
      <c r="AD134" s="84">
        <v>11404.99</v>
      </c>
      <c r="AE134" s="84">
        <v>11404.99</v>
      </c>
      <c r="AF134" s="84">
        <v>11404.99</v>
      </c>
      <c r="AG134" s="84">
        <v>11404.99</v>
      </c>
      <c r="AH134" s="84">
        <v>11404.99</v>
      </c>
      <c r="AI134" s="84">
        <v>11404.99</v>
      </c>
      <c r="AJ134" s="84">
        <v>11404.99</v>
      </c>
      <c r="AK134" s="84">
        <v>11405.02</v>
      </c>
      <c r="AL134" s="84">
        <v>13041.42</v>
      </c>
      <c r="AM134" s="84">
        <v>1086.78</v>
      </c>
      <c r="AN134" s="84">
        <v>1086.78</v>
      </c>
      <c r="AO134" s="84">
        <v>1086.78</v>
      </c>
      <c r="AP134" s="84">
        <v>1086.78</v>
      </c>
      <c r="AQ134" s="84">
        <v>1086.78</v>
      </c>
      <c r="AR134" s="84">
        <v>1086.78</v>
      </c>
      <c r="AS134" s="84">
        <v>1086.78</v>
      </c>
      <c r="AT134" s="84">
        <v>1086.78</v>
      </c>
      <c r="AU134" s="84">
        <v>1086.78</v>
      </c>
      <c r="AV134" s="84">
        <v>1086.78</v>
      </c>
      <c r="AW134" s="84">
        <v>1086.78</v>
      </c>
      <c r="AX134" s="84">
        <v>1086.8399999999999</v>
      </c>
    </row>
    <row r="135" spans="1:50" x14ac:dyDescent="0.25">
      <c r="A135">
        <v>13075143</v>
      </c>
      <c r="B135">
        <v>5559</v>
      </c>
      <c r="C135" t="s">
        <v>135</v>
      </c>
      <c r="D135">
        <v>770</v>
      </c>
      <c r="E135" s="84">
        <v>630213.48</v>
      </c>
      <c r="F135" s="84">
        <v>770244.43</v>
      </c>
      <c r="G135" s="84">
        <v>140030.95000000001</v>
      </c>
      <c r="H135" s="84">
        <v>721233.6</v>
      </c>
      <c r="I135">
        <v>936.67</v>
      </c>
      <c r="J135" s="84">
        <v>83101.37</v>
      </c>
      <c r="K135" s="84">
        <v>7918.75</v>
      </c>
      <c r="L135" s="84">
        <v>91020.12</v>
      </c>
      <c r="M135" s="84">
        <v>7585.01</v>
      </c>
      <c r="N135" s="84">
        <v>7585.01</v>
      </c>
      <c r="O135" s="84">
        <v>7585.01</v>
      </c>
      <c r="P135" s="84">
        <v>7585.01</v>
      </c>
      <c r="Q135" s="84">
        <v>7585.01</v>
      </c>
      <c r="R135" s="84">
        <v>7585.01</v>
      </c>
      <c r="S135" s="84">
        <v>7585.01</v>
      </c>
      <c r="T135" s="84">
        <v>7585.01</v>
      </c>
      <c r="U135" s="84">
        <v>7585.01</v>
      </c>
      <c r="V135" s="84">
        <v>7585.01</v>
      </c>
      <c r="W135" s="84">
        <v>7585.01</v>
      </c>
      <c r="X135" s="84">
        <v>7585.01</v>
      </c>
      <c r="Y135" s="84">
        <v>83101.37</v>
      </c>
      <c r="Z135" s="84">
        <v>6925.12</v>
      </c>
      <c r="AA135" s="84">
        <v>6925.12</v>
      </c>
      <c r="AB135" s="84">
        <v>6925.12</v>
      </c>
      <c r="AC135" s="84">
        <v>6925.12</v>
      </c>
      <c r="AD135" s="84">
        <v>6925.12</v>
      </c>
      <c r="AE135" s="84">
        <v>6925.12</v>
      </c>
      <c r="AF135" s="84">
        <v>6925.12</v>
      </c>
      <c r="AG135" s="84">
        <v>6925.12</v>
      </c>
      <c r="AH135" s="84">
        <v>6925.12</v>
      </c>
      <c r="AI135" s="84">
        <v>6925.12</v>
      </c>
      <c r="AJ135" s="84">
        <v>6925.12</v>
      </c>
      <c r="AK135" s="84">
        <v>6925.05</v>
      </c>
      <c r="AL135" s="84">
        <v>7918.75</v>
      </c>
      <c r="AM135">
        <v>659.89</v>
      </c>
      <c r="AN135">
        <v>659.89</v>
      </c>
      <c r="AO135">
        <v>659.89</v>
      </c>
      <c r="AP135">
        <v>659.89</v>
      </c>
      <c r="AQ135">
        <v>659.89</v>
      </c>
      <c r="AR135">
        <v>659.89</v>
      </c>
      <c r="AS135">
        <v>659.89</v>
      </c>
      <c r="AT135">
        <v>659.89</v>
      </c>
      <c r="AU135">
        <v>659.89</v>
      </c>
      <c r="AV135">
        <v>659.89</v>
      </c>
      <c r="AW135">
        <v>659.89</v>
      </c>
      <c r="AX135">
        <v>659.96</v>
      </c>
    </row>
    <row r="136" spans="1:50" x14ac:dyDescent="0.25">
      <c r="A136">
        <v>13075144</v>
      </c>
      <c r="B136">
        <v>5551</v>
      </c>
      <c r="C136" t="s">
        <v>53</v>
      </c>
      <c r="D136" s="85">
        <v>12233</v>
      </c>
      <c r="E136" s="84">
        <v>7338780.6299999999</v>
      </c>
      <c r="F136" s="84">
        <v>12236883.279999999</v>
      </c>
      <c r="G136" s="84">
        <v>4898102.66</v>
      </c>
      <c r="H136" s="84">
        <v>10522547.359999999</v>
      </c>
      <c r="I136">
        <v>860.18</v>
      </c>
      <c r="J136" s="84">
        <v>2906779.02</v>
      </c>
      <c r="K136" s="84">
        <v>276987.71000000002</v>
      </c>
      <c r="L136" s="84">
        <v>3183766.73</v>
      </c>
      <c r="M136" s="84">
        <v>265313.89</v>
      </c>
      <c r="N136" s="84">
        <v>265313.89</v>
      </c>
      <c r="O136" s="84">
        <v>265313.89</v>
      </c>
      <c r="P136" s="84">
        <v>265313.89</v>
      </c>
      <c r="Q136" s="84">
        <v>265313.89</v>
      </c>
      <c r="R136" s="84">
        <v>265313.89</v>
      </c>
      <c r="S136" s="84">
        <v>265313.89</v>
      </c>
      <c r="T136" s="84">
        <v>265313.89</v>
      </c>
      <c r="U136" s="84">
        <v>265313.89</v>
      </c>
      <c r="V136" s="84">
        <v>265313.89</v>
      </c>
      <c r="W136" s="84">
        <v>265313.89</v>
      </c>
      <c r="X136" s="84">
        <v>265313.94</v>
      </c>
      <c r="Y136" s="84">
        <v>2906779.02</v>
      </c>
      <c r="Z136" s="84">
        <v>242231.59</v>
      </c>
      <c r="AA136" s="84">
        <v>242231.59</v>
      </c>
      <c r="AB136" s="84">
        <v>242231.59</v>
      </c>
      <c r="AC136" s="84">
        <v>242231.59</v>
      </c>
      <c r="AD136" s="84">
        <v>242231.59</v>
      </c>
      <c r="AE136" s="84">
        <v>242231.59</v>
      </c>
      <c r="AF136" s="84">
        <v>242231.59</v>
      </c>
      <c r="AG136" s="84">
        <v>242231.59</v>
      </c>
      <c r="AH136" s="84">
        <v>242231.59</v>
      </c>
      <c r="AI136" s="84">
        <v>242231.59</v>
      </c>
      <c r="AJ136" s="84">
        <v>242231.59</v>
      </c>
      <c r="AK136" s="84">
        <v>242231.53</v>
      </c>
      <c r="AL136" s="84">
        <v>276987.71000000002</v>
      </c>
      <c r="AM136" s="84">
        <v>23082.3</v>
      </c>
      <c r="AN136" s="84">
        <v>23082.3</v>
      </c>
      <c r="AO136" s="84">
        <v>23082.3</v>
      </c>
      <c r="AP136" s="84">
        <v>23082.3</v>
      </c>
      <c r="AQ136" s="84">
        <v>23082.3</v>
      </c>
      <c r="AR136" s="84">
        <v>23082.3</v>
      </c>
      <c r="AS136" s="84">
        <v>23082.3</v>
      </c>
      <c r="AT136" s="84">
        <v>23082.3</v>
      </c>
      <c r="AU136" s="84">
        <v>23082.3</v>
      </c>
      <c r="AV136" s="84">
        <v>23082.3</v>
      </c>
      <c r="AW136" s="84">
        <v>23082.3</v>
      </c>
      <c r="AX136" s="84">
        <v>23082.41</v>
      </c>
    </row>
    <row r="137" spans="1:50" x14ac:dyDescent="0.25">
      <c r="A137">
        <v>13075145</v>
      </c>
      <c r="B137">
        <v>5563</v>
      </c>
      <c r="C137" t="s">
        <v>181</v>
      </c>
      <c r="D137">
        <v>203</v>
      </c>
      <c r="E137" s="84">
        <v>85122.91</v>
      </c>
      <c r="F137" s="84">
        <v>203064.44</v>
      </c>
      <c r="G137" s="84">
        <v>117941.53</v>
      </c>
      <c r="H137" s="84">
        <v>161784.91</v>
      </c>
      <c r="I137">
        <v>796.97</v>
      </c>
      <c r="J137" s="84">
        <v>69992.41</v>
      </c>
      <c r="K137" s="84">
        <v>6669.59</v>
      </c>
      <c r="L137" s="84">
        <v>76662</v>
      </c>
      <c r="M137" s="84">
        <v>6388.5</v>
      </c>
      <c r="N137" s="84">
        <v>6388.5</v>
      </c>
      <c r="O137" s="84">
        <v>6388.5</v>
      </c>
      <c r="P137" s="84">
        <v>6388.5</v>
      </c>
      <c r="Q137" s="84">
        <v>6388.5</v>
      </c>
      <c r="R137" s="84">
        <v>6388.5</v>
      </c>
      <c r="S137" s="84">
        <v>6388.5</v>
      </c>
      <c r="T137" s="84">
        <v>6388.5</v>
      </c>
      <c r="U137" s="84">
        <v>6388.5</v>
      </c>
      <c r="V137" s="84">
        <v>6388.5</v>
      </c>
      <c r="W137" s="84">
        <v>6388.5</v>
      </c>
      <c r="X137" s="84">
        <v>6388.5</v>
      </c>
      <c r="Y137" s="84">
        <v>69992.41</v>
      </c>
      <c r="Z137" s="84">
        <v>5832.71</v>
      </c>
      <c r="AA137" s="84">
        <v>5832.71</v>
      </c>
      <c r="AB137" s="84">
        <v>5832.71</v>
      </c>
      <c r="AC137" s="84">
        <v>5832.71</v>
      </c>
      <c r="AD137" s="84">
        <v>5832.71</v>
      </c>
      <c r="AE137" s="84">
        <v>5832.71</v>
      </c>
      <c r="AF137" s="84">
        <v>5832.71</v>
      </c>
      <c r="AG137" s="84">
        <v>5832.71</v>
      </c>
      <c r="AH137" s="84">
        <v>5832.71</v>
      </c>
      <c r="AI137" s="84">
        <v>5832.71</v>
      </c>
      <c r="AJ137" s="84">
        <v>5832.71</v>
      </c>
      <c r="AK137" s="84">
        <v>5832.6</v>
      </c>
      <c r="AL137" s="84">
        <v>6669.59</v>
      </c>
      <c r="AM137">
        <v>555.79</v>
      </c>
      <c r="AN137">
        <v>555.79</v>
      </c>
      <c r="AO137">
        <v>555.79</v>
      </c>
      <c r="AP137">
        <v>555.79</v>
      </c>
      <c r="AQ137">
        <v>555.79</v>
      </c>
      <c r="AR137">
        <v>555.79</v>
      </c>
      <c r="AS137">
        <v>555.79</v>
      </c>
      <c r="AT137">
        <v>555.79</v>
      </c>
      <c r="AU137">
        <v>555.79</v>
      </c>
      <c r="AV137">
        <v>555.79</v>
      </c>
      <c r="AW137">
        <v>555.79</v>
      </c>
      <c r="AX137">
        <v>555.9</v>
      </c>
    </row>
    <row r="138" spans="1:50" x14ac:dyDescent="0.25">
      <c r="A138">
        <v>13075146</v>
      </c>
      <c r="B138">
        <v>5557</v>
      </c>
      <c r="C138" t="s">
        <v>125</v>
      </c>
      <c r="D138" s="85">
        <v>1155</v>
      </c>
      <c r="E138" s="84">
        <v>676234.23999999999</v>
      </c>
      <c r="F138" s="84">
        <v>1155366.6499999999</v>
      </c>
      <c r="G138" s="84">
        <v>479132.41</v>
      </c>
      <c r="H138" s="84">
        <v>987670.3</v>
      </c>
      <c r="I138">
        <v>855.13</v>
      </c>
      <c r="J138" s="84">
        <v>284341.12</v>
      </c>
      <c r="K138" s="84">
        <v>27094.94</v>
      </c>
      <c r="L138" s="84">
        <v>311436.06</v>
      </c>
      <c r="M138" s="84">
        <v>25953</v>
      </c>
      <c r="N138" s="84">
        <v>25953</v>
      </c>
      <c r="O138" s="84">
        <v>25953</v>
      </c>
      <c r="P138" s="84">
        <v>25953</v>
      </c>
      <c r="Q138" s="84">
        <v>25953</v>
      </c>
      <c r="R138" s="84">
        <v>25953</v>
      </c>
      <c r="S138" s="84">
        <v>25953</v>
      </c>
      <c r="T138" s="84">
        <v>25953</v>
      </c>
      <c r="U138" s="84">
        <v>25953</v>
      </c>
      <c r="V138" s="84">
        <v>25953</v>
      </c>
      <c r="W138" s="84">
        <v>25953</v>
      </c>
      <c r="X138" s="84">
        <v>25953.06</v>
      </c>
      <c r="Y138" s="84">
        <v>284341.12</v>
      </c>
      <c r="Z138" s="84">
        <v>23695.09</v>
      </c>
      <c r="AA138" s="84">
        <v>23695.09</v>
      </c>
      <c r="AB138" s="84">
        <v>23695.09</v>
      </c>
      <c r="AC138" s="84">
        <v>23695.09</v>
      </c>
      <c r="AD138" s="84">
        <v>23695.09</v>
      </c>
      <c r="AE138" s="84">
        <v>23695.09</v>
      </c>
      <c r="AF138" s="84">
        <v>23695.09</v>
      </c>
      <c r="AG138" s="84">
        <v>23695.09</v>
      </c>
      <c r="AH138" s="84">
        <v>23695.09</v>
      </c>
      <c r="AI138" s="84">
        <v>23695.09</v>
      </c>
      <c r="AJ138" s="84">
        <v>23695.09</v>
      </c>
      <c r="AK138" s="84">
        <v>23695.13</v>
      </c>
      <c r="AL138" s="84">
        <v>27094.94</v>
      </c>
      <c r="AM138" s="84">
        <v>2257.91</v>
      </c>
      <c r="AN138" s="84">
        <v>2257.91</v>
      </c>
      <c r="AO138" s="84">
        <v>2257.91</v>
      </c>
      <c r="AP138" s="84">
        <v>2257.91</v>
      </c>
      <c r="AQ138" s="84">
        <v>2257.91</v>
      </c>
      <c r="AR138" s="84">
        <v>2257.91</v>
      </c>
      <c r="AS138" s="84">
        <v>2257.91</v>
      </c>
      <c r="AT138" s="84">
        <v>2257.91</v>
      </c>
      <c r="AU138" s="84">
        <v>2257.91</v>
      </c>
      <c r="AV138" s="84">
        <v>2257.91</v>
      </c>
      <c r="AW138" s="84">
        <v>2257.91</v>
      </c>
      <c r="AX138" s="84">
        <v>2257.9299999999998</v>
      </c>
    </row>
    <row r="139" spans="1:50" x14ac:dyDescent="0.25">
      <c r="A139">
        <v>13075147</v>
      </c>
      <c r="B139">
        <v>5551</v>
      </c>
      <c r="C139" t="s">
        <v>54</v>
      </c>
      <c r="D139">
        <v>709</v>
      </c>
      <c r="E139" s="84">
        <v>293709.98</v>
      </c>
      <c r="F139" s="84">
        <v>709225.07</v>
      </c>
      <c r="G139" s="84">
        <v>415515.09</v>
      </c>
      <c r="H139" s="84">
        <v>563794.79</v>
      </c>
      <c r="I139">
        <v>795.2</v>
      </c>
      <c r="J139" s="84">
        <v>246587.43</v>
      </c>
      <c r="K139" s="84">
        <v>23497.38</v>
      </c>
      <c r="L139" s="84">
        <v>270084.81</v>
      </c>
      <c r="M139" s="84">
        <v>22507.06</v>
      </c>
      <c r="N139" s="84">
        <v>22507.06</v>
      </c>
      <c r="O139" s="84">
        <v>22507.06</v>
      </c>
      <c r="P139" s="84">
        <v>22507.06</v>
      </c>
      <c r="Q139" s="84">
        <v>22507.06</v>
      </c>
      <c r="R139" s="84">
        <v>22507.06</v>
      </c>
      <c r="S139" s="84">
        <v>22507.06</v>
      </c>
      <c r="T139" s="84">
        <v>22507.06</v>
      </c>
      <c r="U139" s="84">
        <v>22507.06</v>
      </c>
      <c r="V139" s="84">
        <v>22507.06</v>
      </c>
      <c r="W139" s="84">
        <v>22507.06</v>
      </c>
      <c r="X139" s="84">
        <v>22507.15</v>
      </c>
      <c r="Y139" s="84">
        <v>246587.43</v>
      </c>
      <c r="Z139" s="84">
        <v>20548.95</v>
      </c>
      <c r="AA139" s="84">
        <v>20548.95</v>
      </c>
      <c r="AB139" s="84">
        <v>20548.95</v>
      </c>
      <c r="AC139" s="84">
        <v>20548.95</v>
      </c>
      <c r="AD139" s="84">
        <v>20548.95</v>
      </c>
      <c r="AE139" s="84">
        <v>20548.95</v>
      </c>
      <c r="AF139" s="84">
        <v>20548.95</v>
      </c>
      <c r="AG139" s="84">
        <v>20548.95</v>
      </c>
      <c r="AH139" s="84">
        <v>20548.95</v>
      </c>
      <c r="AI139" s="84">
        <v>20548.95</v>
      </c>
      <c r="AJ139" s="84">
        <v>20548.95</v>
      </c>
      <c r="AK139" s="84">
        <v>20548.98</v>
      </c>
      <c r="AL139" s="84">
        <v>23497.38</v>
      </c>
      <c r="AM139" s="84">
        <v>1958.11</v>
      </c>
      <c r="AN139" s="84">
        <v>1958.11</v>
      </c>
      <c r="AO139" s="84">
        <v>1958.11</v>
      </c>
      <c r="AP139" s="84">
        <v>1958.11</v>
      </c>
      <c r="AQ139" s="84">
        <v>1958.11</v>
      </c>
      <c r="AR139" s="84">
        <v>1958.11</v>
      </c>
      <c r="AS139" s="84">
        <v>1958.11</v>
      </c>
      <c r="AT139" s="84">
        <v>1958.11</v>
      </c>
      <c r="AU139" s="84">
        <v>1958.11</v>
      </c>
      <c r="AV139" s="84">
        <v>1958.11</v>
      </c>
      <c r="AW139" s="84">
        <v>1958.11</v>
      </c>
      <c r="AX139" s="84">
        <v>1958.17</v>
      </c>
    </row>
    <row r="140" spans="1:50" x14ac:dyDescent="0.25">
      <c r="A140">
        <v>13075148</v>
      </c>
      <c r="B140">
        <v>5562</v>
      </c>
      <c r="C140" t="s">
        <v>167</v>
      </c>
      <c r="D140">
        <v>925</v>
      </c>
      <c r="E140" s="84">
        <v>565111.55000000005</v>
      </c>
      <c r="F140" s="84">
        <v>925293.63</v>
      </c>
      <c r="G140" s="84">
        <v>360182.08</v>
      </c>
      <c r="H140" s="84">
        <v>799229.9</v>
      </c>
      <c r="I140">
        <v>864.03</v>
      </c>
      <c r="J140" s="84">
        <v>213750.05</v>
      </c>
      <c r="K140" s="84">
        <v>20368.3</v>
      </c>
      <c r="L140" s="84">
        <v>234118.35</v>
      </c>
      <c r="M140" s="84">
        <v>19509.86</v>
      </c>
      <c r="N140" s="84">
        <v>19509.86</v>
      </c>
      <c r="O140" s="84">
        <v>19509.86</v>
      </c>
      <c r="P140" s="84">
        <v>19509.86</v>
      </c>
      <c r="Q140" s="84">
        <v>19509.86</v>
      </c>
      <c r="R140" s="84">
        <v>19509.86</v>
      </c>
      <c r="S140" s="84">
        <v>19509.86</v>
      </c>
      <c r="T140" s="84">
        <v>19509.86</v>
      </c>
      <c r="U140" s="84">
        <v>19509.86</v>
      </c>
      <c r="V140" s="84">
        <v>19509.86</v>
      </c>
      <c r="W140" s="84">
        <v>19509.86</v>
      </c>
      <c r="X140" s="84">
        <v>19509.89</v>
      </c>
      <c r="Y140" s="84">
        <v>213750.05</v>
      </c>
      <c r="Z140" s="84">
        <v>17812.509999999998</v>
      </c>
      <c r="AA140" s="84">
        <v>17812.509999999998</v>
      </c>
      <c r="AB140" s="84">
        <v>17812.509999999998</v>
      </c>
      <c r="AC140" s="84">
        <v>17812.509999999998</v>
      </c>
      <c r="AD140" s="84">
        <v>17812.509999999998</v>
      </c>
      <c r="AE140" s="84">
        <v>17812.509999999998</v>
      </c>
      <c r="AF140" s="84">
        <v>17812.509999999998</v>
      </c>
      <c r="AG140" s="84">
        <v>17812.509999999998</v>
      </c>
      <c r="AH140" s="84">
        <v>17812.509999999998</v>
      </c>
      <c r="AI140" s="84">
        <v>17812.509999999998</v>
      </c>
      <c r="AJ140" s="84">
        <v>17812.509999999998</v>
      </c>
      <c r="AK140" s="84">
        <v>17812.439999999999</v>
      </c>
      <c r="AL140" s="84">
        <v>20368.3</v>
      </c>
      <c r="AM140" s="84">
        <v>1697.35</v>
      </c>
      <c r="AN140" s="84">
        <v>1697.35</v>
      </c>
      <c r="AO140" s="84">
        <v>1697.35</v>
      </c>
      <c r="AP140" s="84">
        <v>1697.35</v>
      </c>
      <c r="AQ140" s="84">
        <v>1697.35</v>
      </c>
      <c r="AR140" s="84">
        <v>1697.35</v>
      </c>
      <c r="AS140" s="84">
        <v>1697.35</v>
      </c>
      <c r="AT140" s="84">
        <v>1697.35</v>
      </c>
      <c r="AU140" s="84">
        <v>1697.35</v>
      </c>
      <c r="AV140" s="84">
        <v>1697.35</v>
      </c>
      <c r="AW140" s="84">
        <v>1697.35</v>
      </c>
      <c r="AX140" s="84">
        <v>1697.45</v>
      </c>
    </row>
    <row r="141" spans="1:50" x14ac:dyDescent="0.25">
      <c r="A141">
        <v>13075149</v>
      </c>
      <c r="B141">
        <v>5560</v>
      </c>
      <c r="C141" t="s">
        <v>148</v>
      </c>
      <c r="D141">
        <v>467</v>
      </c>
      <c r="E141" s="84">
        <v>154492.32999999999</v>
      </c>
      <c r="F141" s="84">
        <v>467148.25</v>
      </c>
      <c r="G141" s="84">
        <v>312655.90999999997</v>
      </c>
      <c r="H141" s="84">
        <v>357718.67</v>
      </c>
      <c r="I141">
        <v>765.99</v>
      </c>
      <c r="J141" s="84">
        <v>185545.65</v>
      </c>
      <c r="K141" s="84">
        <v>17680.689999999999</v>
      </c>
      <c r="L141" s="84">
        <v>203226.34</v>
      </c>
      <c r="M141" s="84">
        <v>16935.52</v>
      </c>
      <c r="N141" s="84">
        <v>16935.52</v>
      </c>
      <c r="O141" s="84">
        <v>16935.52</v>
      </c>
      <c r="P141" s="84">
        <v>16935.52</v>
      </c>
      <c r="Q141" s="84">
        <v>16935.52</v>
      </c>
      <c r="R141" s="84">
        <v>16935.52</v>
      </c>
      <c r="S141" s="84">
        <v>16935.52</v>
      </c>
      <c r="T141" s="84">
        <v>16935.52</v>
      </c>
      <c r="U141" s="84">
        <v>16935.52</v>
      </c>
      <c r="V141" s="84">
        <v>16935.52</v>
      </c>
      <c r="W141" s="84">
        <v>16935.52</v>
      </c>
      <c r="X141" s="84">
        <v>16935.62</v>
      </c>
      <c r="Y141" s="84">
        <v>185545.65</v>
      </c>
      <c r="Z141" s="84">
        <v>15462.13</v>
      </c>
      <c r="AA141" s="84">
        <v>15462.13</v>
      </c>
      <c r="AB141" s="84">
        <v>15462.13</v>
      </c>
      <c r="AC141" s="84">
        <v>15462.13</v>
      </c>
      <c r="AD141" s="84">
        <v>15462.13</v>
      </c>
      <c r="AE141" s="84">
        <v>15462.13</v>
      </c>
      <c r="AF141" s="84">
        <v>15462.13</v>
      </c>
      <c r="AG141" s="84">
        <v>15462.13</v>
      </c>
      <c r="AH141" s="84">
        <v>15462.13</v>
      </c>
      <c r="AI141" s="84">
        <v>15462.13</v>
      </c>
      <c r="AJ141" s="84">
        <v>15462.13</v>
      </c>
      <c r="AK141" s="84">
        <v>15462.22</v>
      </c>
      <c r="AL141" s="84">
        <v>17680.689999999999</v>
      </c>
      <c r="AM141" s="84">
        <v>1473.39</v>
      </c>
      <c r="AN141" s="84">
        <v>1473.39</v>
      </c>
      <c r="AO141" s="84">
        <v>1473.39</v>
      </c>
      <c r="AP141" s="84">
        <v>1473.39</v>
      </c>
      <c r="AQ141" s="84">
        <v>1473.39</v>
      </c>
      <c r="AR141" s="84">
        <v>1473.39</v>
      </c>
      <c r="AS141" s="84">
        <v>1473.39</v>
      </c>
      <c r="AT141" s="84">
        <v>1473.39</v>
      </c>
      <c r="AU141" s="84">
        <v>1473.39</v>
      </c>
      <c r="AV141" s="84">
        <v>1473.39</v>
      </c>
      <c r="AW141" s="84">
        <v>1473.39</v>
      </c>
      <c r="AX141" s="84">
        <v>1473.4</v>
      </c>
    </row>
    <row r="142" spans="1:50" x14ac:dyDescent="0.25">
      <c r="A142">
        <v>13075150</v>
      </c>
      <c r="B142">
        <v>5563</v>
      </c>
      <c r="C142" t="s">
        <v>182</v>
      </c>
      <c r="D142">
        <v>486</v>
      </c>
      <c r="E142" s="84">
        <v>206500.24</v>
      </c>
      <c r="F142" s="84">
        <v>486154.28</v>
      </c>
      <c r="G142" s="84">
        <v>279654.03000000003</v>
      </c>
      <c r="H142" s="84">
        <v>388275.36</v>
      </c>
      <c r="I142">
        <v>798.92</v>
      </c>
      <c r="J142" s="84">
        <v>165960.68</v>
      </c>
      <c r="K142" s="84">
        <v>15814.44</v>
      </c>
      <c r="L142" s="84">
        <v>181775.12</v>
      </c>
      <c r="M142" s="84">
        <v>15147.92</v>
      </c>
      <c r="N142" s="84">
        <v>15147.92</v>
      </c>
      <c r="O142" s="84">
        <v>15147.92</v>
      </c>
      <c r="P142" s="84">
        <v>15147.92</v>
      </c>
      <c r="Q142" s="84">
        <v>15147.92</v>
      </c>
      <c r="R142" s="84">
        <v>15147.92</v>
      </c>
      <c r="S142" s="84">
        <v>15147.92</v>
      </c>
      <c r="T142" s="84">
        <v>15147.92</v>
      </c>
      <c r="U142" s="84">
        <v>15147.92</v>
      </c>
      <c r="V142" s="84">
        <v>15147.92</v>
      </c>
      <c r="W142" s="84">
        <v>15147.92</v>
      </c>
      <c r="X142" s="84">
        <v>15148</v>
      </c>
      <c r="Y142" s="84">
        <v>165960.68</v>
      </c>
      <c r="Z142" s="84">
        <v>13830.05</v>
      </c>
      <c r="AA142" s="84">
        <v>13830.05</v>
      </c>
      <c r="AB142" s="84">
        <v>13830.05</v>
      </c>
      <c r="AC142" s="84">
        <v>13830.05</v>
      </c>
      <c r="AD142" s="84">
        <v>13830.05</v>
      </c>
      <c r="AE142" s="84">
        <v>13830.05</v>
      </c>
      <c r="AF142" s="84">
        <v>13830.05</v>
      </c>
      <c r="AG142" s="84">
        <v>13830.05</v>
      </c>
      <c r="AH142" s="84">
        <v>13830.05</v>
      </c>
      <c r="AI142" s="84">
        <v>13830.05</v>
      </c>
      <c r="AJ142" s="84">
        <v>13830.05</v>
      </c>
      <c r="AK142" s="84">
        <v>13830.13</v>
      </c>
      <c r="AL142" s="84">
        <v>15814.44</v>
      </c>
      <c r="AM142" s="84">
        <v>1317.87</v>
      </c>
      <c r="AN142" s="84">
        <v>1317.87</v>
      </c>
      <c r="AO142" s="84">
        <v>1317.87</v>
      </c>
      <c r="AP142" s="84">
        <v>1317.87</v>
      </c>
      <c r="AQ142" s="84">
        <v>1317.87</v>
      </c>
      <c r="AR142" s="84">
        <v>1317.87</v>
      </c>
      <c r="AS142" s="84">
        <v>1317.87</v>
      </c>
      <c r="AT142" s="84">
        <v>1317.87</v>
      </c>
      <c r="AU142" s="84">
        <v>1317.87</v>
      </c>
      <c r="AV142" s="84">
        <v>1317.87</v>
      </c>
      <c r="AW142" s="84">
        <v>1317.87</v>
      </c>
      <c r="AX142" s="84">
        <v>1317.87</v>
      </c>
    </row>
    <row r="143" spans="1:50" x14ac:dyDescent="0.25">
      <c r="A143">
        <v>13075151</v>
      </c>
      <c r="B143">
        <v>5561</v>
      </c>
      <c r="C143" t="s">
        <v>153</v>
      </c>
      <c r="D143" s="85">
        <v>4024</v>
      </c>
      <c r="E143" s="84">
        <v>3143348.06</v>
      </c>
      <c r="F143" s="84">
        <v>4025277.39</v>
      </c>
      <c r="G143" s="84">
        <v>881929.33</v>
      </c>
      <c r="H143" s="84">
        <v>3716602.12</v>
      </c>
      <c r="I143">
        <v>923.61</v>
      </c>
      <c r="J143" s="84">
        <v>523380.96</v>
      </c>
      <c r="K143" s="84">
        <v>49873.1</v>
      </c>
      <c r="L143" s="84">
        <v>573254.06000000006</v>
      </c>
      <c r="M143" s="84">
        <v>47771.17</v>
      </c>
      <c r="N143" s="84">
        <v>47771.17</v>
      </c>
      <c r="O143" s="84">
        <v>47771.17</v>
      </c>
      <c r="P143" s="84">
        <v>47771.17</v>
      </c>
      <c r="Q143" s="84">
        <v>47771.17</v>
      </c>
      <c r="R143" s="84">
        <v>47771.17</v>
      </c>
      <c r="S143" s="84">
        <v>47771.17</v>
      </c>
      <c r="T143" s="84">
        <v>47771.17</v>
      </c>
      <c r="U143" s="84">
        <v>47771.17</v>
      </c>
      <c r="V143" s="84">
        <v>47771.17</v>
      </c>
      <c r="W143" s="84">
        <v>47771.17</v>
      </c>
      <c r="X143" s="84">
        <v>47771.19</v>
      </c>
      <c r="Y143" s="84">
        <v>523380.96</v>
      </c>
      <c r="Z143" s="84">
        <v>43615.08</v>
      </c>
      <c r="AA143" s="84">
        <v>43615.08</v>
      </c>
      <c r="AB143" s="84">
        <v>43615.08</v>
      </c>
      <c r="AC143" s="84">
        <v>43615.08</v>
      </c>
      <c r="AD143" s="84">
        <v>43615.08</v>
      </c>
      <c r="AE143" s="84">
        <v>43615.08</v>
      </c>
      <c r="AF143" s="84">
        <v>43615.08</v>
      </c>
      <c r="AG143" s="84">
        <v>43615.08</v>
      </c>
      <c r="AH143" s="84">
        <v>43615.08</v>
      </c>
      <c r="AI143" s="84">
        <v>43615.08</v>
      </c>
      <c r="AJ143" s="84">
        <v>43615.08</v>
      </c>
      <c r="AK143" s="84">
        <v>43615.08</v>
      </c>
      <c r="AL143" s="84">
        <v>49873.1</v>
      </c>
      <c r="AM143" s="84">
        <v>4156.09</v>
      </c>
      <c r="AN143" s="84">
        <v>4156.09</v>
      </c>
      <c r="AO143" s="84">
        <v>4156.09</v>
      </c>
      <c r="AP143" s="84">
        <v>4156.09</v>
      </c>
      <c r="AQ143" s="84">
        <v>4156.09</v>
      </c>
      <c r="AR143" s="84">
        <v>4156.09</v>
      </c>
      <c r="AS143" s="84">
        <v>4156.09</v>
      </c>
      <c r="AT143" s="84">
        <v>4156.09</v>
      </c>
      <c r="AU143" s="84">
        <v>4156.09</v>
      </c>
      <c r="AV143" s="84">
        <v>4156.09</v>
      </c>
      <c r="AW143" s="84">
        <v>4156.09</v>
      </c>
      <c r="AX143" s="84">
        <v>4156.1099999999997</v>
      </c>
    </row>
    <row r="144" spans="1:50" x14ac:dyDescent="0.25">
      <c r="A144">
        <v>13075152</v>
      </c>
      <c r="B144">
        <v>5562</v>
      </c>
      <c r="C144" t="s">
        <v>168</v>
      </c>
      <c r="D144">
        <v>589</v>
      </c>
      <c r="E144" s="84">
        <v>378553.1</v>
      </c>
      <c r="F144" s="84">
        <v>589186.97</v>
      </c>
      <c r="G144" s="84">
        <v>210633.88</v>
      </c>
      <c r="H144" s="84">
        <v>515465.12</v>
      </c>
      <c r="I144">
        <v>875.15</v>
      </c>
      <c r="J144" s="84">
        <v>125000.67</v>
      </c>
      <c r="K144" s="84">
        <v>11911.35</v>
      </c>
      <c r="L144" s="84">
        <v>136912.01999999999</v>
      </c>
      <c r="M144" s="84">
        <v>11409.33</v>
      </c>
      <c r="N144" s="84">
        <v>11409.33</v>
      </c>
      <c r="O144" s="84">
        <v>11409.33</v>
      </c>
      <c r="P144" s="84">
        <v>11409.33</v>
      </c>
      <c r="Q144" s="84">
        <v>11409.33</v>
      </c>
      <c r="R144" s="84">
        <v>11409.33</v>
      </c>
      <c r="S144" s="84">
        <v>11409.33</v>
      </c>
      <c r="T144" s="84">
        <v>11409.33</v>
      </c>
      <c r="U144" s="84">
        <v>11409.33</v>
      </c>
      <c r="V144" s="84">
        <v>11409.33</v>
      </c>
      <c r="W144" s="84">
        <v>11409.33</v>
      </c>
      <c r="X144" s="84">
        <v>11409.39</v>
      </c>
      <c r="Y144" s="84">
        <v>125000.67</v>
      </c>
      <c r="Z144" s="84">
        <v>10416.719999999999</v>
      </c>
      <c r="AA144" s="84">
        <v>10416.719999999999</v>
      </c>
      <c r="AB144" s="84">
        <v>10416.719999999999</v>
      </c>
      <c r="AC144" s="84">
        <v>10416.719999999999</v>
      </c>
      <c r="AD144" s="84">
        <v>10416.719999999999</v>
      </c>
      <c r="AE144" s="84">
        <v>10416.719999999999</v>
      </c>
      <c r="AF144" s="84">
        <v>10416.719999999999</v>
      </c>
      <c r="AG144" s="84">
        <v>10416.719999999999</v>
      </c>
      <c r="AH144" s="84">
        <v>10416.719999999999</v>
      </c>
      <c r="AI144" s="84">
        <v>10416.719999999999</v>
      </c>
      <c r="AJ144" s="84">
        <v>10416.719999999999</v>
      </c>
      <c r="AK144" s="84">
        <v>10416.75</v>
      </c>
      <c r="AL144" s="84">
        <v>11911.35</v>
      </c>
      <c r="AM144">
        <v>992.61</v>
      </c>
      <c r="AN144">
        <v>992.61</v>
      </c>
      <c r="AO144">
        <v>992.61</v>
      </c>
      <c r="AP144">
        <v>992.61</v>
      </c>
      <c r="AQ144">
        <v>992.61</v>
      </c>
      <c r="AR144">
        <v>992.61</v>
      </c>
      <c r="AS144">
        <v>992.61</v>
      </c>
      <c r="AT144">
        <v>992.61</v>
      </c>
      <c r="AU144">
        <v>992.61</v>
      </c>
      <c r="AV144">
        <v>992.61</v>
      </c>
      <c r="AW144">
        <v>992.61</v>
      </c>
      <c r="AX144">
        <v>992.64</v>
      </c>
    </row>
    <row r="145" spans="1:50" x14ac:dyDescent="0.25">
      <c r="A145">
        <v>13075154</v>
      </c>
      <c r="B145">
        <v>5563</v>
      </c>
      <c r="C145" t="s">
        <v>183</v>
      </c>
      <c r="D145" s="85">
        <v>1316</v>
      </c>
      <c r="E145" s="84">
        <v>305846.64</v>
      </c>
      <c r="F145" s="84">
        <v>1316417.76</v>
      </c>
      <c r="G145" s="84">
        <v>1010571.11</v>
      </c>
      <c r="H145" s="84">
        <v>962717.86</v>
      </c>
      <c r="I145">
        <v>731.55</v>
      </c>
      <c r="J145" s="84">
        <v>599723.42000000004</v>
      </c>
      <c r="K145" s="84">
        <v>57147.8</v>
      </c>
      <c r="L145" s="84">
        <v>656871.22</v>
      </c>
      <c r="M145" s="84">
        <v>54739.26</v>
      </c>
      <c r="N145" s="84">
        <v>54739.26</v>
      </c>
      <c r="O145" s="84">
        <v>54739.26</v>
      </c>
      <c r="P145" s="84">
        <v>54739.26</v>
      </c>
      <c r="Q145" s="84">
        <v>54739.26</v>
      </c>
      <c r="R145" s="84">
        <v>54739.26</v>
      </c>
      <c r="S145" s="84">
        <v>54739.26</v>
      </c>
      <c r="T145" s="84">
        <v>54739.26</v>
      </c>
      <c r="U145" s="84">
        <v>54739.26</v>
      </c>
      <c r="V145" s="84">
        <v>54739.26</v>
      </c>
      <c r="W145" s="84">
        <v>54739.26</v>
      </c>
      <c r="X145" s="84">
        <v>54739.360000000001</v>
      </c>
      <c r="Y145" s="84">
        <v>599723.42000000004</v>
      </c>
      <c r="Z145" s="84">
        <v>49976.95</v>
      </c>
      <c r="AA145" s="84">
        <v>49976.95</v>
      </c>
      <c r="AB145" s="84">
        <v>49976.95</v>
      </c>
      <c r="AC145" s="84">
        <v>49976.95</v>
      </c>
      <c r="AD145" s="84">
        <v>49976.95</v>
      </c>
      <c r="AE145" s="84">
        <v>49976.95</v>
      </c>
      <c r="AF145" s="84">
        <v>49976.95</v>
      </c>
      <c r="AG145" s="84">
        <v>49976.95</v>
      </c>
      <c r="AH145" s="84">
        <v>49976.95</v>
      </c>
      <c r="AI145" s="84">
        <v>49976.95</v>
      </c>
      <c r="AJ145" s="84">
        <v>49976.95</v>
      </c>
      <c r="AK145" s="84">
        <v>49976.97</v>
      </c>
      <c r="AL145" s="84">
        <v>57147.8</v>
      </c>
      <c r="AM145" s="84">
        <v>4762.3100000000004</v>
      </c>
      <c r="AN145" s="84">
        <v>4762.3100000000004</v>
      </c>
      <c r="AO145" s="84">
        <v>4762.3100000000004</v>
      </c>
      <c r="AP145" s="84">
        <v>4762.3100000000004</v>
      </c>
      <c r="AQ145" s="84">
        <v>4762.3100000000004</v>
      </c>
      <c r="AR145" s="84">
        <v>4762.3100000000004</v>
      </c>
      <c r="AS145" s="84">
        <v>4762.3100000000004</v>
      </c>
      <c r="AT145" s="84">
        <v>4762.3100000000004</v>
      </c>
      <c r="AU145" s="84">
        <v>4762.3100000000004</v>
      </c>
      <c r="AV145" s="84">
        <v>4762.3100000000004</v>
      </c>
      <c r="AW145" s="84">
        <v>4762.3100000000004</v>
      </c>
      <c r="AX145" s="84">
        <v>4762.3900000000003</v>
      </c>
    </row>
    <row r="146" spans="1:50" x14ac:dyDescent="0.25">
      <c r="A146">
        <v>13075155</v>
      </c>
      <c r="B146">
        <v>5553</v>
      </c>
      <c r="C146" t="s">
        <v>86</v>
      </c>
      <c r="D146">
        <v>842</v>
      </c>
      <c r="E146" s="84">
        <v>1182165.1599999999</v>
      </c>
      <c r="F146" s="84">
        <v>842267.29</v>
      </c>
      <c r="G146" t="s">
        <v>69</v>
      </c>
      <c r="H146" s="84">
        <v>1182165.1599999999</v>
      </c>
      <c r="I146" s="84">
        <v>1404</v>
      </c>
      <c r="J146" t="s">
        <v>69</v>
      </c>
      <c r="K146" t="s">
        <v>69</v>
      </c>
      <c r="L146">
        <v>0</v>
      </c>
      <c r="M146" t="s">
        <v>69</v>
      </c>
      <c r="N146" t="s">
        <v>69</v>
      </c>
      <c r="O146" t="s">
        <v>69</v>
      </c>
      <c r="P146" t="s">
        <v>69</v>
      </c>
      <c r="Q146" t="s">
        <v>69</v>
      </c>
      <c r="R146" t="s">
        <v>69</v>
      </c>
      <c r="S146" t="s">
        <v>69</v>
      </c>
      <c r="T146" t="s">
        <v>69</v>
      </c>
      <c r="U146" t="s">
        <v>69</v>
      </c>
      <c r="V146" t="s">
        <v>69</v>
      </c>
      <c r="W146" t="s">
        <v>69</v>
      </c>
      <c r="X146" t="s">
        <v>69</v>
      </c>
      <c r="Y146" t="s">
        <v>69</v>
      </c>
      <c r="Z146" t="s">
        <v>69</v>
      </c>
      <c r="AA146" t="s">
        <v>69</v>
      </c>
      <c r="AB146" t="s">
        <v>69</v>
      </c>
      <c r="AC146" t="s">
        <v>69</v>
      </c>
      <c r="AD146" t="s">
        <v>69</v>
      </c>
      <c r="AE146" t="s">
        <v>69</v>
      </c>
      <c r="AF146" t="s">
        <v>69</v>
      </c>
      <c r="AG146" t="s">
        <v>69</v>
      </c>
      <c r="AH146" t="s">
        <v>69</v>
      </c>
      <c r="AI146" t="s">
        <v>69</v>
      </c>
      <c r="AJ146" t="s">
        <v>69</v>
      </c>
      <c r="AK146" t="s">
        <v>69</v>
      </c>
      <c r="AL146" t="s">
        <v>69</v>
      </c>
      <c r="AM146" t="s">
        <v>69</v>
      </c>
      <c r="AN146" t="s">
        <v>69</v>
      </c>
      <c r="AO146" t="s">
        <v>69</v>
      </c>
      <c r="AP146" t="s">
        <v>69</v>
      </c>
      <c r="AQ146" t="s">
        <v>69</v>
      </c>
      <c r="AR146" t="s">
        <v>69</v>
      </c>
      <c r="AS146" t="s">
        <v>69</v>
      </c>
      <c r="AT146" t="s">
        <v>69</v>
      </c>
      <c r="AU146" t="s">
        <v>69</v>
      </c>
      <c r="AV146" t="s">
        <v>69</v>
      </c>
      <c r="AW146" t="s">
        <v>69</v>
      </c>
      <c r="AX146" t="s">
        <v>69</v>
      </c>
    </row>
    <row r="147" spans="1:50" s="442" customFormat="1" x14ac:dyDescent="0.25">
      <c r="A147" s="442">
        <v>13075039</v>
      </c>
      <c r="C147" s="442" t="s">
        <v>41</v>
      </c>
      <c r="D147" s="443">
        <v>57313</v>
      </c>
      <c r="E147" s="444">
        <v>40476171.960000001</v>
      </c>
      <c r="F147" s="444">
        <v>66261816.469999999</v>
      </c>
      <c r="G147" s="444">
        <v>25785644.52</v>
      </c>
      <c r="H147" s="444">
        <v>57236840.890000001</v>
      </c>
      <c r="I147" s="442">
        <v>998.67</v>
      </c>
      <c r="J147" s="444">
        <v>15302490.73</v>
      </c>
      <c r="K147" s="444">
        <v>1458178.2</v>
      </c>
      <c r="L147" s="444">
        <v>16760668.93</v>
      </c>
      <c r="M147" s="444">
        <v>1396722.41</v>
      </c>
      <c r="N147" s="444">
        <v>1396722.41</v>
      </c>
      <c r="O147" s="444">
        <v>1396722.41</v>
      </c>
      <c r="P147" s="444">
        <v>1396722.41</v>
      </c>
      <c r="Q147" s="444">
        <v>1396722.41</v>
      </c>
      <c r="R147" s="444">
        <v>1396722.41</v>
      </c>
      <c r="S147" s="444">
        <v>1396722.41</v>
      </c>
      <c r="T147" s="444">
        <v>1396722.41</v>
      </c>
      <c r="U147" s="444">
        <v>1396722.41</v>
      </c>
      <c r="V147" s="444">
        <v>1396722.41</v>
      </c>
      <c r="W147" s="444">
        <v>1396722.41</v>
      </c>
      <c r="X147" s="444">
        <v>1396722.42</v>
      </c>
      <c r="Y147" s="444">
        <v>15302490.73</v>
      </c>
      <c r="Z147" s="444">
        <v>1275207.56</v>
      </c>
      <c r="AA147" s="444">
        <v>1275207.56</v>
      </c>
      <c r="AB147" s="444">
        <v>1275207.56</v>
      </c>
      <c r="AC147" s="444">
        <v>1275207.56</v>
      </c>
      <c r="AD147" s="444">
        <v>1275207.56</v>
      </c>
      <c r="AE147" s="444">
        <v>1275207.56</v>
      </c>
      <c r="AF147" s="444">
        <v>1275207.56</v>
      </c>
      <c r="AG147" s="444">
        <v>1275207.56</v>
      </c>
      <c r="AH147" s="444">
        <v>1275207.56</v>
      </c>
      <c r="AI147" s="444">
        <v>1275207.56</v>
      </c>
      <c r="AJ147" s="444">
        <v>1275207.56</v>
      </c>
      <c r="AK147" s="444">
        <v>1275207.57</v>
      </c>
      <c r="AL147" s="444">
        <v>1458178.2</v>
      </c>
      <c r="AM147" s="444">
        <v>121514.85</v>
      </c>
      <c r="AN147" s="444">
        <v>121514.85</v>
      </c>
      <c r="AO147" s="444">
        <v>121514.85</v>
      </c>
      <c r="AP147" s="444">
        <v>121514.85</v>
      </c>
      <c r="AQ147" s="444">
        <v>121514.85</v>
      </c>
      <c r="AR147" s="444">
        <v>121514.85</v>
      </c>
      <c r="AS147" s="444">
        <v>121514.85</v>
      </c>
      <c r="AT147" s="444">
        <v>121514.85</v>
      </c>
      <c r="AU147" s="444">
        <v>121514.85</v>
      </c>
      <c r="AV147" s="444">
        <v>121514.85</v>
      </c>
      <c r="AW147" s="444">
        <v>121514.85</v>
      </c>
      <c r="AX147" s="444">
        <v>121514.85</v>
      </c>
    </row>
    <row r="148" spans="1:50" x14ac:dyDescent="0.25">
      <c r="C148" t="s">
        <v>478</v>
      </c>
      <c r="D148">
        <f>SUM(D8:D147)</f>
        <v>237670</v>
      </c>
      <c r="E148">
        <f t="shared" ref="E148:AX148" si="0">SUM(E8:E147)</f>
        <v>145226574.49999997</v>
      </c>
      <c r="F148">
        <f t="shared" si="0"/>
        <v>246676069.58999994</v>
      </c>
      <c r="G148">
        <f t="shared" si="0"/>
        <v>106264307.91000001</v>
      </c>
      <c r="H148">
        <f t="shared" si="0"/>
        <v>214298374.61000001</v>
      </c>
      <c r="I148">
        <f t="shared" si="0"/>
        <v>121146.19000000003</v>
      </c>
      <c r="J148">
        <f t="shared" si="0"/>
        <v>63062553.5</v>
      </c>
      <c r="K148">
        <f t="shared" si="0"/>
        <v>6009246.6100000013</v>
      </c>
      <c r="L148">
        <f t="shared" si="0"/>
        <v>69071800.110000014</v>
      </c>
      <c r="M148">
        <f t="shared" si="0"/>
        <v>5755982.7599999979</v>
      </c>
      <c r="N148">
        <f t="shared" si="0"/>
        <v>5755982.7599999979</v>
      </c>
      <c r="O148">
        <f t="shared" si="0"/>
        <v>5755982.7599999979</v>
      </c>
      <c r="P148">
        <f t="shared" si="0"/>
        <v>5755982.7599999979</v>
      </c>
      <c r="Q148">
        <f t="shared" si="0"/>
        <v>5755982.7599999979</v>
      </c>
      <c r="R148">
        <f t="shared" si="0"/>
        <v>5755982.7599999979</v>
      </c>
      <c r="S148">
        <f t="shared" si="0"/>
        <v>5755982.7599999979</v>
      </c>
      <c r="T148">
        <f t="shared" si="0"/>
        <v>5755982.7599999979</v>
      </c>
      <c r="U148">
        <f t="shared" si="0"/>
        <v>5755982.7599999979</v>
      </c>
      <c r="V148">
        <f t="shared" si="0"/>
        <v>5755982.7599999979</v>
      </c>
      <c r="W148">
        <f t="shared" si="0"/>
        <v>5755982.7599999979</v>
      </c>
      <c r="X148">
        <f t="shared" si="0"/>
        <v>5755989.7499999981</v>
      </c>
      <c r="Y148">
        <f t="shared" si="0"/>
        <v>63062553.5</v>
      </c>
      <c r="Z148">
        <f t="shared" si="0"/>
        <v>5255212.870000001</v>
      </c>
      <c r="AA148">
        <f t="shared" si="0"/>
        <v>5255212.870000001</v>
      </c>
      <c r="AB148">
        <f t="shared" si="0"/>
        <v>5255212.870000001</v>
      </c>
      <c r="AC148">
        <f t="shared" si="0"/>
        <v>5255212.870000001</v>
      </c>
      <c r="AD148">
        <f t="shared" si="0"/>
        <v>5255212.870000001</v>
      </c>
      <c r="AE148">
        <f t="shared" si="0"/>
        <v>5255212.870000001</v>
      </c>
      <c r="AF148">
        <f t="shared" si="0"/>
        <v>5255212.870000001</v>
      </c>
      <c r="AG148">
        <f t="shared" si="0"/>
        <v>5255212.870000001</v>
      </c>
      <c r="AH148">
        <f t="shared" si="0"/>
        <v>5255212.870000001</v>
      </c>
      <c r="AI148">
        <f t="shared" si="0"/>
        <v>5255212.870000001</v>
      </c>
      <c r="AJ148">
        <f t="shared" si="0"/>
        <v>5255212.870000001</v>
      </c>
      <c r="AK148">
        <f t="shared" si="0"/>
        <v>5255211.93</v>
      </c>
      <c r="AL148">
        <f t="shared" si="0"/>
        <v>6009246.6100000013</v>
      </c>
      <c r="AM148">
        <f t="shared" si="0"/>
        <v>500769.8899999999</v>
      </c>
      <c r="AN148">
        <f t="shared" si="0"/>
        <v>500769.8899999999</v>
      </c>
      <c r="AO148">
        <f t="shared" si="0"/>
        <v>500769.8899999999</v>
      </c>
      <c r="AP148">
        <f t="shared" si="0"/>
        <v>500769.8899999999</v>
      </c>
      <c r="AQ148">
        <f t="shared" si="0"/>
        <v>500769.8899999999</v>
      </c>
      <c r="AR148">
        <f t="shared" si="0"/>
        <v>500769.8899999999</v>
      </c>
      <c r="AS148">
        <f t="shared" si="0"/>
        <v>500769.8899999999</v>
      </c>
      <c r="AT148">
        <f t="shared" si="0"/>
        <v>500769.8899999999</v>
      </c>
      <c r="AU148">
        <f t="shared" si="0"/>
        <v>500769.8899999999</v>
      </c>
      <c r="AV148">
        <f t="shared" si="0"/>
        <v>500769.8899999999</v>
      </c>
      <c r="AW148">
        <f t="shared" si="0"/>
        <v>500769.8899999999</v>
      </c>
      <c r="AX148">
        <f t="shared" si="0"/>
        <v>500777.82000000007</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D34"/>
  <sheetViews>
    <sheetView workbookViewId="0">
      <selection activeCell="C122" sqref="C122:C123"/>
    </sheetView>
  </sheetViews>
  <sheetFormatPr baseColWidth="10" defaultRowHeight="15" x14ac:dyDescent="0.25"/>
  <cols>
    <col min="2" max="2" width="37.5703125" customWidth="1"/>
    <col min="5" max="5" width="15.42578125" bestFit="1" customWidth="1"/>
    <col min="6" max="6" width="17.140625" bestFit="1" customWidth="1"/>
    <col min="7" max="7" width="14.85546875" bestFit="1" customWidth="1"/>
    <col min="8" max="8" width="13.7109375" bestFit="1" customWidth="1"/>
    <col min="13" max="13" width="13.7109375" bestFit="1" customWidth="1"/>
    <col min="14" max="14" width="13.7109375" customWidth="1"/>
    <col min="15" max="15" width="16.28515625" customWidth="1"/>
    <col min="16" max="18" width="13.7109375" customWidth="1"/>
  </cols>
  <sheetData>
    <row r="2" spans="1:56" x14ac:dyDescent="0.25">
      <c r="A2" t="s">
        <v>722</v>
      </c>
      <c r="B2" t="s">
        <v>703</v>
      </c>
      <c r="C2" t="s">
        <v>432</v>
      </c>
      <c r="D2" t="s">
        <v>804</v>
      </c>
      <c r="E2" t="s">
        <v>803</v>
      </c>
      <c r="F2" t="s">
        <v>758</v>
      </c>
      <c r="G2" t="s">
        <v>757</v>
      </c>
      <c r="H2" t="s">
        <v>802</v>
      </c>
      <c r="I2" t="s">
        <v>786</v>
      </c>
      <c r="J2" t="s">
        <v>785</v>
      </c>
      <c r="K2" t="s">
        <v>757</v>
      </c>
      <c r="L2" t="s">
        <v>757</v>
      </c>
      <c r="M2" t="s">
        <v>757</v>
      </c>
      <c r="N2" t="s">
        <v>801</v>
      </c>
      <c r="O2" t="s">
        <v>800</v>
      </c>
      <c r="P2" t="s">
        <v>799</v>
      </c>
      <c r="Q2" t="s">
        <v>798</v>
      </c>
      <c r="R2" t="s">
        <v>684</v>
      </c>
      <c r="S2" t="s">
        <v>783</v>
      </c>
      <c r="AE2" t="s">
        <v>757</v>
      </c>
      <c r="AF2" t="s">
        <v>782</v>
      </c>
      <c r="AR2" t="s">
        <v>757</v>
      </c>
      <c r="AS2" t="s">
        <v>781</v>
      </c>
    </row>
    <row r="3" spans="1:56" x14ac:dyDescent="0.25">
      <c r="A3" t="s">
        <v>704</v>
      </c>
      <c r="C3" t="s">
        <v>797</v>
      </c>
      <c r="D3" t="s">
        <v>796</v>
      </c>
      <c r="E3" t="s">
        <v>795</v>
      </c>
      <c r="F3" t="s">
        <v>771</v>
      </c>
      <c r="G3" t="s">
        <v>698</v>
      </c>
      <c r="H3" t="s">
        <v>771</v>
      </c>
      <c r="I3" t="s">
        <v>771</v>
      </c>
      <c r="J3" t="s">
        <v>780</v>
      </c>
      <c r="K3" t="s">
        <v>778</v>
      </c>
      <c r="L3" t="s">
        <v>778</v>
      </c>
      <c r="M3" t="s">
        <v>778</v>
      </c>
      <c r="AE3" t="s">
        <v>778</v>
      </c>
      <c r="AR3" t="s">
        <v>778</v>
      </c>
    </row>
    <row r="4" spans="1:56" x14ac:dyDescent="0.25">
      <c r="C4" t="s">
        <v>701</v>
      </c>
      <c r="D4" t="s">
        <v>794</v>
      </c>
      <c r="E4">
        <v>2013</v>
      </c>
      <c r="F4" t="s">
        <v>793</v>
      </c>
      <c r="G4" t="s">
        <v>792</v>
      </c>
      <c r="K4" t="s">
        <v>776</v>
      </c>
      <c r="L4" t="s">
        <v>775</v>
      </c>
      <c r="M4" t="s">
        <v>777</v>
      </c>
      <c r="AE4" t="s">
        <v>776</v>
      </c>
      <c r="AR4" t="s">
        <v>775</v>
      </c>
    </row>
    <row r="5" spans="1:56" x14ac:dyDescent="0.25">
      <c r="C5" s="204">
        <v>41639</v>
      </c>
      <c r="D5" t="s">
        <v>791</v>
      </c>
      <c r="G5" t="s">
        <v>790</v>
      </c>
      <c r="K5" t="s">
        <v>774</v>
      </c>
      <c r="L5" t="s">
        <v>773</v>
      </c>
      <c r="S5" t="s">
        <v>716</v>
      </c>
      <c r="T5" t="s">
        <v>715</v>
      </c>
      <c r="U5" t="s">
        <v>714</v>
      </c>
      <c r="V5" t="s">
        <v>713</v>
      </c>
      <c r="W5" t="s">
        <v>712</v>
      </c>
      <c r="X5" t="s">
        <v>711</v>
      </c>
      <c r="Y5" t="s">
        <v>710</v>
      </c>
      <c r="Z5" t="s">
        <v>709</v>
      </c>
      <c r="AA5" t="s">
        <v>708</v>
      </c>
      <c r="AB5" t="s">
        <v>707</v>
      </c>
      <c r="AC5" t="s">
        <v>706</v>
      </c>
      <c r="AD5" t="s">
        <v>705</v>
      </c>
      <c r="AE5" t="s">
        <v>774</v>
      </c>
      <c r="AF5" t="s">
        <v>716</v>
      </c>
      <c r="AG5" t="s">
        <v>715</v>
      </c>
      <c r="AH5" t="s">
        <v>714</v>
      </c>
      <c r="AI5" t="s">
        <v>713</v>
      </c>
      <c r="AJ5" t="s">
        <v>712</v>
      </c>
      <c r="AK5" t="s">
        <v>711</v>
      </c>
      <c r="AL5" t="s">
        <v>710</v>
      </c>
      <c r="AM5" t="s">
        <v>709</v>
      </c>
      <c r="AN5" t="s">
        <v>708</v>
      </c>
      <c r="AO5" t="s">
        <v>707</v>
      </c>
      <c r="AP5" t="s">
        <v>706</v>
      </c>
      <c r="AQ5" t="s">
        <v>705</v>
      </c>
      <c r="AR5" t="s">
        <v>773</v>
      </c>
      <c r="AS5" t="s">
        <v>716</v>
      </c>
      <c r="AT5" t="s">
        <v>715</v>
      </c>
      <c r="AU5" t="s">
        <v>714</v>
      </c>
      <c r="AV5" t="s">
        <v>713</v>
      </c>
      <c r="AW5" t="s">
        <v>712</v>
      </c>
      <c r="AX5" t="s">
        <v>711</v>
      </c>
      <c r="AY5" t="s">
        <v>710</v>
      </c>
      <c r="AZ5" t="s">
        <v>709</v>
      </c>
      <c r="BA5" t="s">
        <v>708</v>
      </c>
      <c r="BB5" t="s">
        <v>707</v>
      </c>
      <c r="BC5" t="s">
        <v>706</v>
      </c>
      <c r="BD5" t="s">
        <v>705</v>
      </c>
    </row>
    <row r="6" spans="1:56" x14ac:dyDescent="0.25">
      <c r="D6" t="s">
        <v>789</v>
      </c>
      <c r="E6" t="s">
        <v>788</v>
      </c>
      <c r="F6" t="s">
        <v>693</v>
      </c>
      <c r="S6" t="s">
        <v>693</v>
      </c>
      <c r="AE6" t="s">
        <v>693</v>
      </c>
      <c r="AF6" t="s">
        <v>693</v>
      </c>
      <c r="AR6" t="s">
        <v>693</v>
      </c>
      <c r="AS6" t="s">
        <v>693</v>
      </c>
    </row>
    <row r="7" spans="1:56" x14ac:dyDescent="0.25">
      <c r="A7">
        <v>1</v>
      </c>
      <c r="B7" t="s">
        <v>478</v>
      </c>
      <c r="C7" s="85">
        <v>236480</v>
      </c>
      <c r="D7">
        <v>0.25726748199999999</v>
      </c>
      <c r="E7" t="s">
        <v>69</v>
      </c>
      <c r="F7" s="84">
        <v>118478018.81</v>
      </c>
      <c r="G7" s="84">
        <v>60731949.840000004</v>
      </c>
      <c r="H7" s="84">
        <v>83893400.980000004</v>
      </c>
      <c r="I7" s="84">
        <v>157958397.30000001</v>
      </c>
      <c r="J7" s="84">
        <v>74064996.319999993</v>
      </c>
      <c r="K7" s="84">
        <v>41328267.939999998</v>
      </c>
      <c r="L7" s="84">
        <v>3110729.85</v>
      </c>
      <c r="M7" s="84">
        <v>44438997.789999999</v>
      </c>
      <c r="N7" s="84">
        <v>18979472.390000001</v>
      </c>
      <c r="O7" s="84">
        <v>4238565.99</v>
      </c>
      <c r="P7" s="84">
        <v>2006769.45</v>
      </c>
      <c r="Q7" s="84">
        <v>2117807.88</v>
      </c>
      <c r="R7" s="207">
        <f t="shared" ref="R7:R18" si="0">SUM(M7:Q7)</f>
        <v>71781613.5</v>
      </c>
      <c r="S7">
        <v>14</v>
      </c>
      <c r="T7">
        <v>15</v>
      </c>
      <c r="U7">
        <v>16</v>
      </c>
      <c r="V7">
        <v>17</v>
      </c>
      <c r="W7">
        <v>18</v>
      </c>
      <c r="X7">
        <v>19</v>
      </c>
      <c r="Y7">
        <v>20</v>
      </c>
      <c r="Z7">
        <v>21</v>
      </c>
      <c r="AA7">
        <v>22</v>
      </c>
      <c r="AB7">
        <v>23</v>
      </c>
      <c r="AC7">
        <v>24</v>
      </c>
      <c r="AD7">
        <v>25</v>
      </c>
      <c r="AE7">
        <v>26</v>
      </c>
      <c r="AF7">
        <v>27</v>
      </c>
      <c r="AG7">
        <v>28</v>
      </c>
      <c r="AH7">
        <v>29</v>
      </c>
      <c r="AI7">
        <v>30</v>
      </c>
      <c r="AJ7">
        <v>31</v>
      </c>
      <c r="AK7">
        <v>32</v>
      </c>
      <c r="AL7">
        <v>33</v>
      </c>
      <c r="AM7">
        <v>34</v>
      </c>
      <c r="AN7">
        <v>35</v>
      </c>
      <c r="AO7">
        <v>36</v>
      </c>
      <c r="AP7">
        <v>37</v>
      </c>
      <c r="AQ7">
        <v>38</v>
      </c>
      <c r="AR7">
        <v>39</v>
      </c>
      <c r="AS7">
        <v>40</v>
      </c>
      <c r="AT7">
        <v>41</v>
      </c>
      <c r="AU7">
        <v>42</v>
      </c>
      <c r="AV7">
        <v>43</v>
      </c>
      <c r="AW7">
        <v>44</v>
      </c>
      <c r="AX7">
        <v>45</v>
      </c>
      <c r="AY7">
        <v>46</v>
      </c>
      <c r="AZ7">
        <v>47</v>
      </c>
      <c r="BA7">
        <v>48</v>
      </c>
      <c r="BB7">
        <v>49</v>
      </c>
      <c r="BC7">
        <v>50</v>
      </c>
      <c r="BD7">
        <v>51</v>
      </c>
    </row>
    <row r="8" spans="1:56" x14ac:dyDescent="0.25">
      <c r="A8">
        <v>13071000</v>
      </c>
      <c r="B8" t="s">
        <v>690</v>
      </c>
      <c r="C8" s="85">
        <v>272275</v>
      </c>
      <c r="D8">
        <v>0.28913592399999999</v>
      </c>
      <c r="E8" t="s">
        <v>69</v>
      </c>
      <c r="F8" s="84">
        <v>143099586.53</v>
      </c>
      <c r="G8" s="84">
        <v>57923329.890000001</v>
      </c>
      <c r="H8" s="84">
        <v>94104676.540000007</v>
      </c>
      <c r="I8" s="84">
        <v>181867906.91</v>
      </c>
      <c r="J8" s="84">
        <v>87763230.370000005</v>
      </c>
      <c r="K8" s="84">
        <v>48971882.539999999</v>
      </c>
      <c r="L8" s="84">
        <v>3686055.68</v>
      </c>
      <c r="M8" s="84">
        <v>52657938.219999999</v>
      </c>
      <c r="N8" s="84">
        <v>21625267.870000001</v>
      </c>
      <c r="O8" s="84">
        <v>4963929.04</v>
      </c>
      <c r="P8" s="84">
        <v>2056129.06</v>
      </c>
      <c r="Q8" s="84">
        <v>2526482.5499999998</v>
      </c>
      <c r="R8" s="207">
        <f t="shared" si="0"/>
        <v>83829746.74000001</v>
      </c>
      <c r="S8" s="84">
        <v>4341985.07</v>
      </c>
      <c r="T8" s="84">
        <v>4341985.07</v>
      </c>
      <c r="U8" s="84">
        <v>4341985.07</v>
      </c>
      <c r="V8" s="84">
        <v>4341985.07</v>
      </c>
      <c r="W8" s="84">
        <v>4341985.07</v>
      </c>
      <c r="X8" s="84">
        <v>4341985.07</v>
      </c>
      <c r="Y8" s="84">
        <v>4341985.07</v>
      </c>
      <c r="Z8" s="84">
        <v>4341985.07</v>
      </c>
      <c r="AA8" s="84">
        <v>4341985.07</v>
      </c>
      <c r="AB8" s="84">
        <v>4341985.07</v>
      </c>
      <c r="AC8" s="84">
        <v>4341985.07</v>
      </c>
      <c r="AD8" s="84">
        <v>4341985.1500000004</v>
      </c>
      <c r="AE8" s="84">
        <v>48456553.450000003</v>
      </c>
      <c r="AF8" s="84">
        <v>4038046.12</v>
      </c>
      <c r="AG8" s="84">
        <v>4038046.12</v>
      </c>
      <c r="AH8" s="84">
        <v>4038046.12</v>
      </c>
      <c r="AI8" s="84">
        <v>4038046.12</v>
      </c>
      <c r="AJ8" s="84">
        <v>4038046.12</v>
      </c>
      <c r="AK8" s="84">
        <v>4038046.12</v>
      </c>
      <c r="AL8" s="84">
        <v>4038046.12</v>
      </c>
      <c r="AM8" s="84">
        <v>4038046.12</v>
      </c>
      <c r="AN8" s="84">
        <v>4038046.12</v>
      </c>
      <c r="AO8" s="84">
        <v>4038046.12</v>
      </c>
      <c r="AP8" s="84">
        <v>4038046.12</v>
      </c>
      <c r="AQ8" s="84">
        <v>4038046.13</v>
      </c>
      <c r="AR8" s="84">
        <v>3647267.47</v>
      </c>
      <c r="AS8" s="84">
        <v>303938.95</v>
      </c>
      <c r="AT8" s="84">
        <v>303938.95</v>
      </c>
      <c r="AU8" s="84">
        <v>303938.95</v>
      </c>
      <c r="AV8" s="84">
        <v>303938.95</v>
      </c>
      <c r="AW8" s="84">
        <v>303938.95</v>
      </c>
      <c r="AX8" s="84">
        <v>303938.95</v>
      </c>
      <c r="AY8" s="84">
        <v>303938.95</v>
      </c>
      <c r="AZ8" s="84">
        <v>303938.95</v>
      </c>
      <c r="BA8" s="84">
        <v>303938.95</v>
      </c>
      <c r="BB8" s="84">
        <v>303938.95</v>
      </c>
      <c r="BC8" s="84">
        <v>303938.95</v>
      </c>
      <c r="BD8" s="84">
        <v>303939.02</v>
      </c>
    </row>
    <row r="9" spans="1:56" x14ac:dyDescent="0.25">
      <c r="A9">
        <v>13072000</v>
      </c>
      <c r="B9" t="s">
        <v>689</v>
      </c>
      <c r="C9" s="85">
        <v>204614</v>
      </c>
      <c r="D9" t="s">
        <v>69</v>
      </c>
      <c r="E9" t="s">
        <v>69</v>
      </c>
      <c r="F9" s="84">
        <v>135465349.25</v>
      </c>
      <c r="G9" s="84">
        <v>43887126.969999999</v>
      </c>
      <c r="H9" s="84">
        <v>83960112.920000002</v>
      </c>
      <c r="I9" s="84">
        <v>136673289.52000001</v>
      </c>
      <c r="J9" s="84">
        <v>52713176.600000001</v>
      </c>
      <c r="K9" s="84">
        <v>29413952.539999999</v>
      </c>
      <c r="L9" s="84">
        <v>2213953.42</v>
      </c>
      <c r="M9" s="84">
        <v>31627905.960000001</v>
      </c>
      <c r="N9" s="84">
        <v>16624089.83</v>
      </c>
      <c r="O9" s="84">
        <v>3521588.5</v>
      </c>
      <c r="P9" s="84">
        <v>1799190</v>
      </c>
      <c r="Q9" s="84">
        <v>2009764.71</v>
      </c>
      <c r="R9" s="207">
        <f t="shared" si="0"/>
        <v>55582539</v>
      </c>
      <c r="S9" s="84">
        <v>2600956.91</v>
      </c>
      <c r="T9" s="84">
        <v>2600956.91</v>
      </c>
      <c r="U9" s="84">
        <v>2600956.91</v>
      </c>
      <c r="V9" s="84">
        <v>2600956.91</v>
      </c>
      <c r="W9" s="84">
        <v>2600956.91</v>
      </c>
      <c r="X9" s="84">
        <v>2600956.91</v>
      </c>
      <c r="Y9" s="84">
        <v>2600956.91</v>
      </c>
      <c r="Z9" s="84">
        <v>2600956.91</v>
      </c>
      <c r="AA9" s="84">
        <v>2600956.91</v>
      </c>
      <c r="AB9" s="84">
        <v>2600956.91</v>
      </c>
      <c r="AC9" s="84">
        <v>2600956.91</v>
      </c>
      <c r="AD9" s="84">
        <v>2600957.0099999998</v>
      </c>
      <c r="AE9" s="84">
        <v>29026679.199999999</v>
      </c>
      <c r="AF9" s="84">
        <v>2418889.9300000002</v>
      </c>
      <c r="AG9" s="84">
        <v>2418889.9300000002</v>
      </c>
      <c r="AH9" s="84">
        <v>2418889.9300000002</v>
      </c>
      <c r="AI9" s="84">
        <v>2418889.9300000002</v>
      </c>
      <c r="AJ9" s="84">
        <v>2418889.9300000002</v>
      </c>
      <c r="AK9" s="84">
        <v>2418889.9300000002</v>
      </c>
      <c r="AL9" s="84">
        <v>2418889.9300000002</v>
      </c>
      <c r="AM9" s="84">
        <v>2418889.9300000002</v>
      </c>
      <c r="AN9" s="84">
        <v>2418889.9300000002</v>
      </c>
      <c r="AO9" s="84">
        <v>2418889.9300000002</v>
      </c>
      <c r="AP9" s="84">
        <v>2418889.9300000002</v>
      </c>
      <c r="AQ9" s="84">
        <v>2418889.9700000002</v>
      </c>
      <c r="AR9" s="84">
        <v>2184803.8199999998</v>
      </c>
      <c r="AS9" s="84">
        <v>182066.98</v>
      </c>
      <c r="AT9" s="84">
        <v>182066.98</v>
      </c>
      <c r="AU9" s="84">
        <v>182066.98</v>
      </c>
      <c r="AV9" s="84">
        <v>182066.98</v>
      </c>
      <c r="AW9" s="84">
        <v>182066.98</v>
      </c>
      <c r="AX9" s="84">
        <v>182066.98</v>
      </c>
      <c r="AY9" s="84">
        <v>182066.98</v>
      </c>
      <c r="AZ9" s="84">
        <v>182066.98</v>
      </c>
      <c r="BA9" s="84">
        <v>182066.98</v>
      </c>
      <c r="BB9" s="84">
        <v>182066.98</v>
      </c>
      <c r="BC9" s="84">
        <v>182066.98</v>
      </c>
      <c r="BD9" s="84">
        <v>182067.04</v>
      </c>
    </row>
    <row r="10" spans="1:56" x14ac:dyDescent="0.25">
      <c r="A10">
        <v>13073000</v>
      </c>
      <c r="B10" t="s">
        <v>688</v>
      </c>
      <c r="C10" s="85">
        <v>218465</v>
      </c>
      <c r="D10">
        <v>0.26116899599999999</v>
      </c>
      <c r="E10" t="s">
        <v>69</v>
      </c>
      <c r="F10" s="84">
        <v>122498725.02</v>
      </c>
      <c r="G10" s="84">
        <v>53003930.960000001</v>
      </c>
      <c r="H10" s="84">
        <v>82157900.040000007</v>
      </c>
      <c r="I10" s="84">
        <v>145925157.59</v>
      </c>
      <c r="J10" s="84">
        <v>63767257.549999997</v>
      </c>
      <c r="K10" s="84">
        <v>35582129.710000001</v>
      </c>
      <c r="L10" s="84">
        <v>2678224.8199999998</v>
      </c>
      <c r="M10" s="84">
        <v>38260354.530000001</v>
      </c>
      <c r="N10" s="84">
        <v>17647889.609999999</v>
      </c>
      <c r="O10" s="84">
        <v>3844593.32</v>
      </c>
      <c r="P10" s="84">
        <v>1722774.23</v>
      </c>
      <c r="Q10" s="84">
        <v>2552441.75</v>
      </c>
      <c r="R10" s="207">
        <f t="shared" si="0"/>
        <v>64028053.439999998</v>
      </c>
      <c r="S10" s="84">
        <v>3151312.21</v>
      </c>
      <c r="T10" s="84">
        <v>3151312.21</v>
      </c>
      <c r="U10" s="84">
        <v>3151312.21</v>
      </c>
      <c r="V10" s="84">
        <v>3151312.21</v>
      </c>
      <c r="W10" s="84">
        <v>3151312.21</v>
      </c>
      <c r="X10" s="84">
        <v>3151312.21</v>
      </c>
      <c r="Y10" s="84">
        <v>3151312.21</v>
      </c>
      <c r="Z10" s="84">
        <v>3151312.21</v>
      </c>
      <c r="AA10" s="84">
        <v>3151312.21</v>
      </c>
      <c r="AB10" s="84">
        <v>3151312.21</v>
      </c>
      <c r="AC10" s="84">
        <v>3151312.21</v>
      </c>
      <c r="AD10" s="84">
        <v>3151312.29</v>
      </c>
      <c r="AE10" s="84">
        <v>35168644.329999998</v>
      </c>
      <c r="AF10" s="84">
        <v>2930720.36</v>
      </c>
      <c r="AG10" s="84">
        <v>2930720.36</v>
      </c>
      <c r="AH10" s="84">
        <v>2930720.36</v>
      </c>
      <c r="AI10" s="84">
        <v>2930720.36</v>
      </c>
      <c r="AJ10" s="84">
        <v>2930720.36</v>
      </c>
      <c r="AK10" s="84">
        <v>2930720.36</v>
      </c>
      <c r="AL10" s="84">
        <v>2930720.36</v>
      </c>
      <c r="AM10" s="84">
        <v>2930720.36</v>
      </c>
      <c r="AN10" s="84">
        <v>2930720.36</v>
      </c>
      <c r="AO10" s="84">
        <v>2930720.36</v>
      </c>
      <c r="AP10" s="84">
        <v>2930720.36</v>
      </c>
      <c r="AQ10" s="84">
        <v>2930720.37</v>
      </c>
      <c r="AR10" s="84">
        <v>2647102.27</v>
      </c>
      <c r="AS10" s="84">
        <v>220591.85</v>
      </c>
      <c r="AT10" s="84">
        <v>220591.85</v>
      </c>
      <c r="AU10" s="84">
        <v>220591.85</v>
      </c>
      <c r="AV10" s="84">
        <v>220591.85</v>
      </c>
      <c r="AW10" s="84">
        <v>220591.85</v>
      </c>
      <c r="AX10" s="84">
        <v>220591.85</v>
      </c>
      <c r="AY10" s="84">
        <v>220591.85</v>
      </c>
      <c r="AZ10" s="84">
        <v>220591.85</v>
      </c>
      <c r="BA10" s="84">
        <v>220591.85</v>
      </c>
      <c r="BB10" s="84">
        <v>220591.85</v>
      </c>
      <c r="BC10" s="84">
        <v>220591.85</v>
      </c>
      <c r="BD10" s="84">
        <v>220591.92</v>
      </c>
    </row>
    <row r="11" spans="1:56" x14ac:dyDescent="0.25">
      <c r="A11">
        <v>13074000</v>
      </c>
      <c r="B11" t="s">
        <v>687</v>
      </c>
      <c r="C11" s="85">
        <v>144806</v>
      </c>
      <c r="D11">
        <v>0.192427599</v>
      </c>
      <c r="E11" t="s">
        <v>69</v>
      </c>
      <c r="F11" s="84">
        <v>88460618.969999999</v>
      </c>
      <c r="G11" s="84">
        <v>35069201.670000002</v>
      </c>
      <c r="H11" s="84">
        <v>57827903.509999998</v>
      </c>
      <c r="I11" s="84">
        <v>96724135.989999995</v>
      </c>
      <c r="J11" s="84">
        <v>38896232.479999997</v>
      </c>
      <c r="K11" s="84">
        <v>21704097.719999999</v>
      </c>
      <c r="L11" s="84">
        <v>1633641.77</v>
      </c>
      <c r="M11" s="84">
        <v>23337739.489999998</v>
      </c>
      <c r="N11" s="84">
        <v>12203368.060000001</v>
      </c>
      <c r="O11" s="84">
        <v>2374442.29</v>
      </c>
      <c r="P11" s="84">
        <v>1287326.69</v>
      </c>
      <c r="Q11" s="84">
        <v>1551707.82</v>
      </c>
      <c r="R11" s="207">
        <f t="shared" si="0"/>
        <v>40754584.349999994</v>
      </c>
      <c r="S11" s="84">
        <v>1920253.3</v>
      </c>
      <c r="T11" s="84">
        <v>1920253.3</v>
      </c>
      <c r="U11" s="84">
        <v>1920253.3</v>
      </c>
      <c r="V11" s="84">
        <v>1920253.3</v>
      </c>
      <c r="W11" s="84">
        <v>1920253.3</v>
      </c>
      <c r="X11" s="84">
        <v>1920253.3</v>
      </c>
      <c r="Y11" s="84">
        <v>1920253.3</v>
      </c>
      <c r="Z11" s="84">
        <v>1920253.3</v>
      </c>
      <c r="AA11" s="84">
        <v>1920253.3</v>
      </c>
      <c r="AB11" s="84">
        <v>1920253.3</v>
      </c>
      <c r="AC11" s="84">
        <v>1920253.3</v>
      </c>
      <c r="AD11" s="84">
        <v>1920253.37</v>
      </c>
      <c r="AE11" s="84">
        <v>21430026.890000001</v>
      </c>
      <c r="AF11" s="84">
        <v>1785835.57</v>
      </c>
      <c r="AG11" s="84">
        <v>1785835.57</v>
      </c>
      <c r="AH11" s="84">
        <v>1785835.57</v>
      </c>
      <c r="AI11" s="84">
        <v>1785835.57</v>
      </c>
      <c r="AJ11" s="84">
        <v>1785835.57</v>
      </c>
      <c r="AK11" s="84">
        <v>1785835.57</v>
      </c>
      <c r="AL11" s="84">
        <v>1785835.57</v>
      </c>
      <c r="AM11" s="84">
        <v>1785835.57</v>
      </c>
      <c r="AN11" s="84">
        <v>1785835.57</v>
      </c>
      <c r="AO11" s="84">
        <v>1785835.57</v>
      </c>
      <c r="AP11" s="84">
        <v>1785835.57</v>
      </c>
      <c r="AQ11" s="84">
        <v>1785835.62</v>
      </c>
      <c r="AR11" s="84">
        <v>1613012.78</v>
      </c>
      <c r="AS11" s="84">
        <v>134417.73000000001</v>
      </c>
      <c r="AT11" s="84">
        <v>134417.73000000001</v>
      </c>
      <c r="AU11" s="84">
        <v>134417.73000000001</v>
      </c>
      <c r="AV11" s="84">
        <v>134417.73000000001</v>
      </c>
      <c r="AW11" s="84">
        <v>134417.73000000001</v>
      </c>
      <c r="AX11" s="84">
        <v>134417.73000000001</v>
      </c>
      <c r="AY11" s="84">
        <v>134417.73000000001</v>
      </c>
      <c r="AZ11" s="84">
        <v>134417.73000000001</v>
      </c>
      <c r="BA11" s="84">
        <v>134417.73000000001</v>
      </c>
      <c r="BB11" s="84">
        <v>134417.73000000001</v>
      </c>
      <c r="BC11" s="84">
        <v>134417.73000000001</v>
      </c>
      <c r="BD11" s="84">
        <v>134417.75</v>
      </c>
    </row>
    <row r="12" spans="1:56" x14ac:dyDescent="0.25">
      <c r="A12">
        <v>13075000</v>
      </c>
      <c r="B12" t="s">
        <v>478</v>
      </c>
      <c r="C12" s="85">
        <v>236480</v>
      </c>
      <c r="D12">
        <v>0.25726748199999999</v>
      </c>
      <c r="E12" t="s">
        <v>69</v>
      </c>
      <c r="F12" s="84">
        <v>118478018.81</v>
      </c>
      <c r="G12" s="84">
        <v>60731949.840000004</v>
      </c>
      <c r="H12" s="84">
        <v>83893400.980000004</v>
      </c>
      <c r="I12" s="84">
        <v>157958397.30000001</v>
      </c>
      <c r="J12" s="84">
        <v>74064996.319999993</v>
      </c>
      <c r="K12" s="84">
        <v>41328267.939999998</v>
      </c>
      <c r="L12" s="84">
        <v>3110729.85</v>
      </c>
      <c r="M12" s="84">
        <v>44438997.789999999</v>
      </c>
      <c r="N12" s="84">
        <v>18979472.390000001</v>
      </c>
      <c r="O12" s="84">
        <v>4238565.99</v>
      </c>
      <c r="P12" s="84">
        <v>2006769.45</v>
      </c>
      <c r="Q12" s="84">
        <v>2117807.88</v>
      </c>
      <c r="R12" s="207">
        <f t="shared" si="0"/>
        <v>71781613.5</v>
      </c>
      <c r="S12" s="84">
        <v>3662296.96</v>
      </c>
      <c r="T12" s="84">
        <v>3662296.96</v>
      </c>
      <c r="U12" s="84">
        <v>3662296.96</v>
      </c>
      <c r="V12" s="84">
        <v>3662296.96</v>
      </c>
      <c r="W12" s="84">
        <v>3662296.96</v>
      </c>
      <c r="X12" s="84">
        <v>3662296.96</v>
      </c>
      <c r="Y12" s="84">
        <v>3662296.96</v>
      </c>
      <c r="Z12" s="84">
        <v>3662296.96</v>
      </c>
      <c r="AA12" s="84">
        <v>3662296.96</v>
      </c>
      <c r="AB12" s="84">
        <v>3662296.96</v>
      </c>
      <c r="AC12" s="84">
        <v>3662296.96</v>
      </c>
      <c r="AD12" s="84">
        <v>3662297.04</v>
      </c>
      <c r="AE12" s="84">
        <v>40871234.140000001</v>
      </c>
      <c r="AF12" s="84">
        <v>3405936.18</v>
      </c>
      <c r="AG12" s="84">
        <v>3405936.18</v>
      </c>
      <c r="AH12" s="84">
        <v>3405936.18</v>
      </c>
      <c r="AI12" s="84">
        <v>3405936.18</v>
      </c>
      <c r="AJ12" s="84">
        <v>3405936.18</v>
      </c>
      <c r="AK12" s="84">
        <v>3405936.18</v>
      </c>
      <c r="AL12" s="84">
        <v>3405936.18</v>
      </c>
      <c r="AM12" s="84">
        <v>3405936.18</v>
      </c>
      <c r="AN12" s="84">
        <v>3405936.18</v>
      </c>
      <c r="AO12" s="84">
        <v>3405936.18</v>
      </c>
      <c r="AP12" s="84">
        <v>3405936.18</v>
      </c>
      <c r="AQ12" s="84">
        <v>3405936.16</v>
      </c>
      <c r="AR12" s="84">
        <v>3076329.46</v>
      </c>
      <c r="AS12" s="84">
        <v>256360.78</v>
      </c>
      <c r="AT12" s="84">
        <v>256360.78</v>
      </c>
      <c r="AU12" s="84">
        <v>256360.78</v>
      </c>
      <c r="AV12" s="84">
        <v>256360.78</v>
      </c>
      <c r="AW12" s="84">
        <v>256360.78</v>
      </c>
      <c r="AX12" s="84">
        <v>256360.78</v>
      </c>
      <c r="AY12" s="84">
        <v>256360.78</v>
      </c>
      <c r="AZ12" s="84">
        <v>256360.78</v>
      </c>
      <c r="BA12" s="84">
        <v>256360.78</v>
      </c>
      <c r="BB12" s="84">
        <v>256360.78</v>
      </c>
      <c r="BC12" s="84">
        <v>256360.78</v>
      </c>
      <c r="BD12" s="84">
        <v>256360.88</v>
      </c>
    </row>
    <row r="13" spans="1:56" x14ac:dyDescent="0.25">
      <c r="A13">
        <v>13076000</v>
      </c>
      <c r="B13" t="s">
        <v>686</v>
      </c>
      <c r="C13" s="85">
        <v>224851</v>
      </c>
      <c r="D13" t="s">
        <v>69</v>
      </c>
      <c r="E13" t="s">
        <v>69</v>
      </c>
      <c r="F13" s="84">
        <v>131996400.69</v>
      </c>
      <c r="G13" s="84">
        <v>42993579.07</v>
      </c>
      <c r="H13" s="84">
        <v>81917901.379999995</v>
      </c>
      <c r="I13" s="84">
        <v>150190728.99000001</v>
      </c>
      <c r="J13" s="84">
        <v>68272827.609999999</v>
      </c>
      <c r="K13" s="84">
        <v>38096237.810000002</v>
      </c>
      <c r="L13" s="84">
        <v>2867458.76</v>
      </c>
      <c r="M13" s="84">
        <v>40963696.57</v>
      </c>
      <c r="N13" s="84">
        <v>18119912.239999998</v>
      </c>
      <c r="O13" s="84">
        <v>4464236.4800000004</v>
      </c>
      <c r="P13" s="84">
        <v>2127810.5699999998</v>
      </c>
      <c r="Q13" s="84">
        <v>1847886.44</v>
      </c>
      <c r="R13" s="207">
        <f t="shared" si="0"/>
        <v>67523542.300000012</v>
      </c>
      <c r="S13" s="84">
        <v>3375507.34</v>
      </c>
      <c r="T13" s="84">
        <v>3375507.34</v>
      </c>
      <c r="U13" s="84">
        <v>3375507.34</v>
      </c>
      <c r="V13" s="84">
        <v>3375507.34</v>
      </c>
      <c r="W13" s="84">
        <v>3375507.34</v>
      </c>
      <c r="X13" s="84">
        <v>3375507.34</v>
      </c>
      <c r="Y13" s="84">
        <v>3375507.34</v>
      </c>
      <c r="Z13" s="84">
        <v>3375507.34</v>
      </c>
      <c r="AA13" s="84">
        <v>3375507.34</v>
      </c>
      <c r="AB13" s="84">
        <v>3375507.34</v>
      </c>
      <c r="AC13" s="84">
        <v>3375507.34</v>
      </c>
      <c r="AD13" s="84">
        <v>3375507.36</v>
      </c>
      <c r="AE13" s="84">
        <v>37670661.93</v>
      </c>
      <c r="AF13" s="84">
        <v>3139221.83</v>
      </c>
      <c r="AG13" s="84">
        <v>3139221.83</v>
      </c>
      <c r="AH13" s="84">
        <v>3139221.83</v>
      </c>
      <c r="AI13" s="84">
        <v>3139221.83</v>
      </c>
      <c r="AJ13" s="84">
        <v>3139221.83</v>
      </c>
      <c r="AK13" s="84">
        <v>3139221.83</v>
      </c>
      <c r="AL13" s="84">
        <v>3139221.83</v>
      </c>
      <c r="AM13" s="84">
        <v>3139221.83</v>
      </c>
      <c r="AN13" s="84">
        <v>3139221.83</v>
      </c>
      <c r="AO13" s="84">
        <v>3139221.83</v>
      </c>
      <c r="AP13" s="84">
        <v>3139221.83</v>
      </c>
      <c r="AQ13" s="84">
        <v>3139221.8</v>
      </c>
      <c r="AR13" s="84">
        <v>2835426.17</v>
      </c>
      <c r="AS13" s="84">
        <v>236285.51</v>
      </c>
      <c r="AT13" s="84">
        <v>236285.51</v>
      </c>
      <c r="AU13" s="84">
        <v>236285.51</v>
      </c>
      <c r="AV13" s="84">
        <v>236285.51</v>
      </c>
      <c r="AW13" s="84">
        <v>236285.51</v>
      </c>
      <c r="AX13" s="84">
        <v>236285.51</v>
      </c>
      <c r="AY13" s="84">
        <v>236285.51</v>
      </c>
      <c r="AZ13" s="84">
        <v>236285.51</v>
      </c>
      <c r="BA13" s="84">
        <v>236285.51</v>
      </c>
      <c r="BB13" s="84">
        <v>236285.51</v>
      </c>
      <c r="BC13" s="84">
        <v>236285.51</v>
      </c>
      <c r="BD13" s="84">
        <v>236285.56</v>
      </c>
    </row>
    <row r="14" spans="1:56" x14ac:dyDescent="0.25">
      <c r="B14" t="s">
        <v>684</v>
      </c>
      <c r="C14" s="85">
        <v>1301491</v>
      </c>
      <c r="D14">
        <v>1</v>
      </c>
      <c r="E14">
        <v>46.8129098</v>
      </c>
      <c r="F14" s="84">
        <v>739998699.26999998</v>
      </c>
      <c r="G14" s="84">
        <v>293609118.39999998</v>
      </c>
      <c r="H14" s="84">
        <v>483861895.37</v>
      </c>
      <c r="I14" s="84">
        <v>869339616.29999995</v>
      </c>
      <c r="J14" s="84">
        <v>385477720.93000001</v>
      </c>
      <c r="K14" s="84">
        <v>215096568.25999999</v>
      </c>
      <c r="L14" s="84">
        <v>16190064.300000001</v>
      </c>
      <c r="M14" s="84">
        <f>SUM(M8:M13)</f>
        <v>231286632.56</v>
      </c>
      <c r="N14" s="84">
        <f>SUM(N8:N13)</f>
        <v>105200000</v>
      </c>
      <c r="O14" s="84">
        <f>SUM(O8:O13)</f>
        <v>23407355.620000001</v>
      </c>
      <c r="P14" s="84">
        <f>SUM(P8:P13)</f>
        <v>11000000</v>
      </c>
      <c r="Q14" s="84">
        <f>SUM(Q8:Q13)</f>
        <v>12606091.15</v>
      </c>
      <c r="R14" s="207">
        <f t="shared" si="0"/>
        <v>383500079.32999998</v>
      </c>
      <c r="S14" s="84">
        <v>19052311.789999999</v>
      </c>
      <c r="T14" s="84">
        <v>19052311.789999999</v>
      </c>
      <c r="U14" s="84">
        <v>19052311.789999999</v>
      </c>
      <c r="V14" s="84">
        <v>19052311.789999999</v>
      </c>
      <c r="W14" s="84">
        <v>19052311.789999999</v>
      </c>
      <c r="X14" s="84">
        <v>19052311.789999999</v>
      </c>
      <c r="Y14" s="84">
        <v>19052311.789999999</v>
      </c>
      <c r="Z14" s="84">
        <v>19052311.789999999</v>
      </c>
      <c r="AA14" s="84">
        <v>19052311.789999999</v>
      </c>
      <c r="AB14" s="84">
        <v>19052311.789999999</v>
      </c>
      <c r="AC14" s="84">
        <v>19052311.789999999</v>
      </c>
      <c r="AD14" s="84">
        <v>19052312.219999999</v>
      </c>
      <c r="AE14" s="84">
        <v>212623799.94</v>
      </c>
      <c r="AF14" s="84">
        <v>17718649.989999998</v>
      </c>
      <c r="AG14" s="84">
        <v>17718649.989999998</v>
      </c>
      <c r="AH14" s="84">
        <v>17718649.989999998</v>
      </c>
      <c r="AI14" s="84">
        <v>17718649.989999998</v>
      </c>
      <c r="AJ14" s="84">
        <v>17718649.989999998</v>
      </c>
      <c r="AK14" s="84">
        <v>17718649.989999998</v>
      </c>
      <c r="AL14" s="84">
        <v>17718649.989999998</v>
      </c>
      <c r="AM14" s="84">
        <v>17718649.989999998</v>
      </c>
      <c r="AN14" s="84">
        <v>17718649.989999998</v>
      </c>
      <c r="AO14" s="84">
        <v>17718649.989999998</v>
      </c>
      <c r="AP14" s="84">
        <v>17718649.989999998</v>
      </c>
      <c r="AQ14" s="84">
        <v>17718650.050000001</v>
      </c>
      <c r="AR14" s="84">
        <v>16003941.970000001</v>
      </c>
      <c r="AS14" s="84">
        <v>1333661.8</v>
      </c>
      <c r="AT14" s="84">
        <v>1333661.8</v>
      </c>
      <c r="AU14" s="84">
        <v>1333661.8</v>
      </c>
      <c r="AV14" s="84">
        <v>1333661.8</v>
      </c>
      <c r="AW14" s="84">
        <v>1333661.8</v>
      </c>
      <c r="AX14" s="84">
        <v>1333661.8</v>
      </c>
      <c r="AY14" s="84">
        <v>1333661.8</v>
      </c>
      <c r="AZ14" s="84">
        <v>1333661.8</v>
      </c>
      <c r="BA14" s="84">
        <v>1333661.8</v>
      </c>
      <c r="BB14" s="84">
        <v>1333661.8</v>
      </c>
      <c r="BC14" s="84">
        <v>1333661.8</v>
      </c>
      <c r="BD14" s="84">
        <v>1333662.17</v>
      </c>
    </row>
    <row r="15" spans="1:56" x14ac:dyDescent="0.25">
      <c r="A15" t="s">
        <v>787</v>
      </c>
      <c r="R15" s="207">
        <f t="shared" si="0"/>
        <v>0</v>
      </c>
    </row>
    <row r="16" spans="1:56" x14ac:dyDescent="0.25">
      <c r="R16" s="207">
        <f t="shared" si="0"/>
        <v>0</v>
      </c>
    </row>
    <row r="17" spans="2:18" x14ac:dyDescent="0.25">
      <c r="B17" t="s">
        <v>692</v>
      </c>
      <c r="D17" s="84"/>
      <c r="E17" s="84"/>
      <c r="O17" s="84">
        <v>1348155.35</v>
      </c>
      <c r="P17" s="84">
        <v>0</v>
      </c>
      <c r="Q17" s="84">
        <v>3800837.29</v>
      </c>
      <c r="R17" s="207">
        <f t="shared" si="0"/>
        <v>5148992.6400000006</v>
      </c>
    </row>
    <row r="18" spans="2:18" x14ac:dyDescent="0.25">
      <c r="B18" t="s">
        <v>691</v>
      </c>
      <c r="D18" s="84"/>
      <c r="E18" s="84"/>
      <c r="O18" s="84">
        <v>644489.03</v>
      </c>
      <c r="P18" s="84">
        <v>0</v>
      </c>
      <c r="Q18" s="84">
        <v>1593071.56</v>
      </c>
      <c r="R18" s="207">
        <f t="shared" si="0"/>
        <v>2237560.59</v>
      </c>
    </row>
    <row r="19" spans="2:18" x14ac:dyDescent="0.25">
      <c r="E19" s="84"/>
      <c r="F19" s="85"/>
      <c r="H19" s="84"/>
      <c r="I19" s="85"/>
      <c r="K19" s="84"/>
    </row>
    <row r="20" spans="2:18" x14ac:dyDescent="0.25">
      <c r="E20" s="84"/>
      <c r="F20" s="85"/>
      <c r="H20" s="84"/>
      <c r="I20" s="85"/>
      <c r="K20" s="84"/>
    </row>
    <row r="21" spans="2:18" x14ac:dyDescent="0.25">
      <c r="C21" s="84"/>
      <c r="E21" s="84"/>
      <c r="F21" s="85"/>
      <c r="H21" s="84"/>
      <c r="I21" s="85"/>
      <c r="K21" s="84"/>
    </row>
    <row r="22" spans="2:18" x14ac:dyDescent="0.25">
      <c r="C22" s="84"/>
      <c r="E22" s="84"/>
      <c r="F22" s="85"/>
      <c r="H22" s="84"/>
      <c r="I22" s="85"/>
      <c r="K22" s="84"/>
    </row>
    <row r="23" spans="2:18" x14ac:dyDescent="0.25">
      <c r="B23" t="s">
        <v>478</v>
      </c>
      <c r="C23" s="85"/>
      <c r="E23" s="84"/>
      <c r="F23" s="84"/>
      <c r="H23" s="84">
        <v>775084.24</v>
      </c>
      <c r="K23" s="84"/>
    </row>
    <row r="24" spans="2:18" x14ac:dyDescent="0.25">
      <c r="B24" t="s">
        <v>692</v>
      </c>
      <c r="C24" s="85"/>
      <c r="E24" s="84"/>
      <c r="F24" s="84"/>
      <c r="H24" s="84">
        <v>2654032.86</v>
      </c>
      <c r="K24" s="84"/>
    </row>
    <row r="25" spans="2:18" x14ac:dyDescent="0.25">
      <c r="B25" t="s">
        <v>691</v>
      </c>
      <c r="C25" s="85"/>
      <c r="E25" s="84"/>
      <c r="F25" s="84"/>
      <c r="H25" s="84">
        <v>1076789.43</v>
      </c>
      <c r="K25" s="84"/>
    </row>
    <row r="26" spans="2:18" x14ac:dyDescent="0.25">
      <c r="B26" t="s">
        <v>690</v>
      </c>
      <c r="C26" s="85"/>
      <c r="E26" s="84"/>
      <c r="F26" s="84"/>
      <c r="H26" s="84">
        <v>1047183.71</v>
      </c>
      <c r="K26" s="84"/>
    </row>
    <row r="27" spans="2:18" x14ac:dyDescent="0.25">
      <c r="B27" t="s">
        <v>689</v>
      </c>
      <c r="C27" s="85"/>
      <c r="E27" s="84"/>
      <c r="F27" s="84"/>
      <c r="H27" s="84">
        <v>822800.06</v>
      </c>
      <c r="K27" s="84"/>
    </row>
    <row r="28" spans="2:18" x14ac:dyDescent="0.25">
      <c r="B28" t="s">
        <v>688</v>
      </c>
      <c r="C28" s="85"/>
      <c r="E28" s="84"/>
      <c r="F28" s="84"/>
      <c r="H28" s="84">
        <v>1294706.26</v>
      </c>
      <c r="K28" s="84"/>
    </row>
    <row r="29" spans="2:18" x14ac:dyDescent="0.25">
      <c r="B29" t="s">
        <v>687</v>
      </c>
      <c r="C29" s="85"/>
      <c r="E29" s="84"/>
      <c r="F29" s="84"/>
      <c r="H29" s="84">
        <v>676430.26</v>
      </c>
      <c r="K29" s="84"/>
    </row>
    <row r="30" spans="2:18" x14ac:dyDescent="0.25">
      <c r="B30" t="s">
        <v>478</v>
      </c>
      <c r="C30" s="85"/>
      <c r="E30" s="84"/>
      <c r="F30" s="84"/>
      <c r="H30" s="84">
        <v>775084.24</v>
      </c>
      <c r="K30" s="84"/>
    </row>
    <row r="31" spans="2:18" x14ac:dyDescent="0.25">
      <c r="B31" t="s">
        <v>686</v>
      </c>
      <c r="C31" s="85"/>
      <c r="E31" s="84"/>
      <c r="F31" s="84"/>
      <c r="H31" s="84">
        <v>652973.18000000005</v>
      </c>
      <c r="K31" s="84"/>
      <c r="L31" s="84">
        <v>25400000</v>
      </c>
    </row>
    <row r="32" spans="2:18" x14ac:dyDescent="0.25">
      <c r="C32" s="85"/>
      <c r="E32" s="84"/>
      <c r="F32" s="84"/>
      <c r="H32" s="84"/>
    </row>
    <row r="33" spans="3:9" x14ac:dyDescent="0.25">
      <c r="C33" s="85"/>
      <c r="E33" s="84"/>
      <c r="F33" s="84"/>
      <c r="H33" s="84"/>
      <c r="I33" s="84"/>
    </row>
    <row r="34" spans="3:9" x14ac:dyDescent="0.25">
      <c r="C34" s="85"/>
      <c r="D34" s="85"/>
      <c r="E34" s="85"/>
      <c r="F34" s="85"/>
      <c r="G34" s="85"/>
      <c r="H34" s="85"/>
      <c r="I34" s="85"/>
    </row>
  </sheetData>
  <pageMargins left="0.7" right="0.7" top="0.78740157499999996" bottom="0.78740157499999996"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D32"/>
  <sheetViews>
    <sheetView workbookViewId="0">
      <selection activeCell="C122" sqref="C122:C123"/>
    </sheetView>
  </sheetViews>
  <sheetFormatPr baseColWidth="10" defaultRowHeight="15" x14ac:dyDescent="0.25"/>
  <cols>
    <col min="2" max="2" width="16.7109375" customWidth="1"/>
    <col min="4" max="4" width="16.7109375" customWidth="1"/>
    <col min="5" max="5" width="15.42578125" bestFit="1" customWidth="1"/>
    <col min="13" max="14" width="13.7109375" bestFit="1" customWidth="1"/>
    <col min="15" max="15" width="12.7109375" bestFit="1" customWidth="1"/>
    <col min="16" max="16" width="13.5703125" customWidth="1"/>
    <col min="17" max="17" width="12.7109375" bestFit="1" customWidth="1"/>
    <col min="18" max="18" width="13.7109375" bestFit="1" customWidth="1"/>
  </cols>
  <sheetData>
    <row r="2" spans="1:56" x14ac:dyDescent="0.25">
      <c r="A2" t="s">
        <v>722</v>
      </c>
      <c r="B2" t="s">
        <v>703</v>
      </c>
      <c r="C2" t="s">
        <v>432</v>
      </c>
      <c r="D2" t="s">
        <v>804</v>
      </c>
      <c r="E2" t="s">
        <v>803</v>
      </c>
      <c r="F2" t="s">
        <v>758</v>
      </c>
      <c r="G2" t="s">
        <v>757</v>
      </c>
      <c r="H2" t="s">
        <v>802</v>
      </c>
      <c r="I2" t="s">
        <v>786</v>
      </c>
      <c r="J2" t="s">
        <v>785</v>
      </c>
      <c r="K2" t="s">
        <v>757</v>
      </c>
      <c r="L2" t="s">
        <v>757</v>
      </c>
      <c r="M2" t="s">
        <v>757</v>
      </c>
      <c r="N2" t="s">
        <v>801</v>
      </c>
      <c r="O2" t="s">
        <v>800</v>
      </c>
      <c r="P2" t="s">
        <v>799</v>
      </c>
      <c r="Q2" t="s">
        <v>798</v>
      </c>
      <c r="R2" t="s">
        <v>684</v>
      </c>
      <c r="S2" t="s">
        <v>783</v>
      </c>
      <c r="AE2" t="s">
        <v>757</v>
      </c>
      <c r="AF2" t="s">
        <v>782</v>
      </c>
      <c r="AR2" t="s">
        <v>757</v>
      </c>
      <c r="AS2" t="s">
        <v>781</v>
      </c>
    </row>
    <row r="3" spans="1:56" x14ac:dyDescent="0.25">
      <c r="A3" t="s">
        <v>704</v>
      </c>
      <c r="C3" t="s">
        <v>797</v>
      </c>
      <c r="D3" t="s">
        <v>796</v>
      </c>
      <c r="E3" t="s">
        <v>795</v>
      </c>
      <c r="F3" t="s">
        <v>771</v>
      </c>
      <c r="G3" t="s">
        <v>698</v>
      </c>
      <c r="H3" t="s">
        <v>771</v>
      </c>
      <c r="I3" t="s">
        <v>771</v>
      </c>
      <c r="J3" t="s">
        <v>780</v>
      </c>
      <c r="K3" t="s">
        <v>778</v>
      </c>
      <c r="L3" t="s">
        <v>778</v>
      </c>
      <c r="M3" t="s">
        <v>778</v>
      </c>
      <c r="AE3" t="s">
        <v>778</v>
      </c>
      <c r="AR3" t="s">
        <v>778</v>
      </c>
    </row>
    <row r="4" spans="1:56" x14ac:dyDescent="0.25">
      <c r="C4" t="s">
        <v>701</v>
      </c>
      <c r="D4" t="s">
        <v>794</v>
      </c>
      <c r="E4">
        <v>2014</v>
      </c>
      <c r="F4" t="s">
        <v>793</v>
      </c>
      <c r="G4" t="s">
        <v>792</v>
      </c>
      <c r="K4" t="s">
        <v>776</v>
      </c>
      <c r="L4" t="s">
        <v>775</v>
      </c>
      <c r="M4" t="s">
        <v>777</v>
      </c>
      <c r="AE4" t="s">
        <v>776</v>
      </c>
      <c r="AR4" t="s">
        <v>775</v>
      </c>
    </row>
    <row r="5" spans="1:56" x14ac:dyDescent="0.25">
      <c r="C5" s="204">
        <v>42004</v>
      </c>
      <c r="D5" t="s">
        <v>791</v>
      </c>
      <c r="G5" t="s">
        <v>790</v>
      </c>
      <c r="K5" t="s">
        <v>774</v>
      </c>
      <c r="L5" t="s">
        <v>773</v>
      </c>
      <c r="S5" t="s">
        <v>716</v>
      </c>
      <c r="T5" t="s">
        <v>715</v>
      </c>
      <c r="U5" t="s">
        <v>714</v>
      </c>
      <c r="V5" t="s">
        <v>713</v>
      </c>
      <c r="W5" t="s">
        <v>712</v>
      </c>
      <c r="X5" t="s">
        <v>711</v>
      </c>
      <c r="Y5" t="s">
        <v>710</v>
      </c>
      <c r="Z5" t="s">
        <v>709</v>
      </c>
      <c r="AA5" t="s">
        <v>708</v>
      </c>
      <c r="AB5" t="s">
        <v>707</v>
      </c>
      <c r="AC5" t="s">
        <v>706</v>
      </c>
      <c r="AD5" t="s">
        <v>705</v>
      </c>
      <c r="AE5" t="s">
        <v>774</v>
      </c>
      <c r="AF5" t="s">
        <v>716</v>
      </c>
      <c r="AG5" t="s">
        <v>715</v>
      </c>
      <c r="AH5" t="s">
        <v>714</v>
      </c>
      <c r="AI5" t="s">
        <v>713</v>
      </c>
      <c r="AJ5" t="s">
        <v>712</v>
      </c>
      <c r="AK5" t="s">
        <v>711</v>
      </c>
      <c r="AL5" t="s">
        <v>710</v>
      </c>
      <c r="AM5" t="s">
        <v>709</v>
      </c>
      <c r="AN5" t="s">
        <v>708</v>
      </c>
      <c r="AO5" t="s">
        <v>707</v>
      </c>
      <c r="AP5" t="s">
        <v>706</v>
      </c>
      <c r="AQ5" t="s">
        <v>705</v>
      </c>
      <c r="AR5" t="s">
        <v>773</v>
      </c>
      <c r="AS5" t="s">
        <v>716</v>
      </c>
      <c r="AT5" t="s">
        <v>715</v>
      </c>
      <c r="AU5" t="s">
        <v>714</v>
      </c>
      <c r="AV5" t="s">
        <v>713</v>
      </c>
      <c r="AW5" t="s">
        <v>712</v>
      </c>
      <c r="AX5" t="s">
        <v>711</v>
      </c>
      <c r="AY5" t="s">
        <v>710</v>
      </c>
      <c r="AZ5" t="s">
        <v>709</v>
      </c>
      <c r="BA5" t="s">
        <v>708</v>
      </c>
      <c r="BB5" t="s">
        <v>707</v>
      </c>
      <c r="BC5" t="s">
        <v>706</v>
      </c>
      <c r="BD5" t="s">
        <v>705</v>
      </c>
    </row>
    <row r="6" spans="1:56" x14ac:dyDescent="0.25">
      <c r="D6" t="s">
        <v>789</v>
      </c>
      <c r="E6" t="s">
        <v>788</v>
      </c>
      <c r="F6" t="s">
        <v>693</v>
      </c>
      <c r="S6" t="s">
        <v>693</v>
      </c>
      <c r="AE6" t="s">
        <v>693</v>
      </c>
      <c r="AF6" t="s">
        <v>693</v>
      </c>
      <c r="AR6" t="s">
        <v>693</v>
      </c>
      <c r="AS6" t="s">
        <v>693</v>
      </c>
    </row>
    <row r="7" spans="1:56" x14ac:dyDescent="0.25">
      <c r="A7">
        <v>1</v>
      </c>
      <c r="B7">
        <v>2</v>
      </c>
      <c r="C7">
        <v>3</v>
      </c>
      <c r="D7">
        <v>4</v>
      </c>
      <c r="E7">
        <v>5</v>
      </c>
      <c r="F7">
        <v>6</v>
      </c>
      <c r="G7">
        <v>7</v>
      </c>
      <c r="H7">
        <v>8</v>
      </c>
      <c r="I7">
        <v>9</v>
      </c>
      <c r="J7">
        <v>10</v>
      </c>
      <c r="K7">
        <v>11</v>
      </c>
      <c r="L7">
        <v>12</v>
      </c>
      <c r="M7">
        <v>13</v>
      </c>
      <c r="N7">
        <v>14</v>
      </c>
      <c r="O7">
        <v>15</v>
      </c>
      <c r="P7">
        <v>16</v>
      </c>
      <c r="Q7">
        <v>17</v>
      </c>
      <c r="R7">
        <v>18</v>
      </c>
      <c r="S7">
        <v>19</v>
      </c>
      <c r="T7">
        <v>20</v>
      </c>
      <c r="U7">
        <v>21</v>
      </c>
      <c r="V7">
        <v>22</v>
      </c>
      <c r="W7">
        <v>23</v>
      </c>
      <c r="X7">
        <v>24</v>
      </c>
      <c r="Y7">
        <v>25</v>
      </c>
      <c r="Z7">
        <v>26</v>
      </c>
      <c r="AA7">
        <v>27</v>
      </c>
      <c r="AB7">
        <v>28</v>
      </c>
      <c r="AC7">
        <v>29</v>
      </c>
      <c r="AD7">
        <v>30</v>
      </c>
      <c r="AE7">
        <v>31</v>
      </c>
      <c r="AF7">
        <v>32</v>
      </c>
      <c r="AG7">
        <v>33</v>
      </c>
      <c r="AH7">
        <v>34</v>
      </c>
      <c r="AI7">
        <v>35</v>
      </c>
      <c r="AJ7">
        <v>36</v>
      </c>
      <c r="AK7">
        <v>37</v>
      </c>
      <c r="AL7">
        <v>38</v>
      </c>
      <c r="AM7">
        <v>39</v>
      </c>
      <c r="AN7">
        <v>40</v>
      </c>
      <c r="AO7">
        <v>41</v>
      </c>
      <c r="AP7">
        <v>42</v>
      </c>
      <c r="AQ7">
        <v>43</v>
      </c>
      <c r="AR7">
        <v>44</v>
      </c>
      <c r="AS7">
        <v>45</v>
      </c>
      <c r="AT7">
        <v>46</v>
      </c>
      <c r="AU7">
        <v>47</v>
      </c>
      <c r="AV7">
        <v>48</v>
      </c>
      <c r="AW7">
        <v>49</v>
      </c>
      <c r="AX7">
        <v>50</v>
      </c>
      <c r="AY7">
        <v>51</v>
      </c>
      <c r="AZ7">
        <v>47</v>
      </c>
      <c r="BA7">
        <v>48</v>
      </c>
      <c r="BB7">
        <v>49</v>
      </c>
      <c r="BC7">
        <v>50</v>
      </c>
      <c r="BD7">
        <v>51</v>
      </c>
    </row>
    <row r="8" spans="1:56" x14ac:dyDescent="0.25">
      <c r="A8">
        <v>13071000</v>
      </c>
      <c r="B8" t="s">
        <v>690</v>
      </c>
      <c r="C8" s="85">
        <v>271870</v>
      </c>
      <c r="D8">
        <v>0.28789112100000003</v>
      </c>
      <c r="E8" t="s">
        <v>69</v>
      </c>
      <c r="F8" s="84">
        <v>152628507.74000001</v>
      </c>
      <c r="G8" s="84">
        <v>60962921.020000003</v>
      </c>
      <c r="H8" s="84">
        <v>99344731.390000001</v>
      </c>
      <c r="I8" s="84">
        <v>188238374.58000001</v>
      </c>
      <c r="J8" s="84">
        <v>88893643.200000003</v>
      </c>
      <c r="K8" s="84">
        <v>49602652.899999999</v>
      </c>
      <c r="L8" s="84">
        <v>3733533.02</v>
      </c>
      <c r="M8" s="84">
        <v>53336185.920000002</v>
      </c>
      <c r="N8" s="84">
        <v>21574632.739999998</v>
      </c>
      <c r="O8" s="84">
        <v>4957067.5</v>
      </c>
      <c r="P8" s="84">
        <v>2067534.78</v>
      </c>
      <c r="Q8" s="84">
        <v>2516513.2799999998</v>
      </c>
      <c r="R8" s="84">
        <f t="shared" ref="R8:R14" si="0">SUM(M8:Q8)</f>
        <v>84451934.219999999</v>
      </c>
      <c r="S8" s="84">
        <v>4443994.72</v>
      </c>
      <c r="T8" s="84">
        <v>4445369.5999999996</v>
      </c>
      <c r="U8" s="84">
        <v>4445369.5999999996</v>
      </c>
      <c r="V8" s="84">
        <v>4445369.5999999996</v>
      </c>
      <c r="W8" s="84">
        <v>4445369.5999999996</v>
      </c>
      <c r="X8" s="84">
        <v>4445369.5999999996</v>
      </c>
      <c r="Y8" s="84">
        <v>4445369.5999999996</v>
      </c>
      <c r="Z8" s="84">
        <v>49602652.899999999</v>
      </c>
      <c r="AA8" s="84">
        <v>4132915.09</v>
      </c>
      <c r="AB8" s="84">
        <v>4132915.09</v>
      </c>
      <c r="AC8" s="84">
        <v>4132915.09</v>
      </c>
      <c r="AD8" s="84">
        <v>4132915.09</v>
      </c>
      <c r="AE8" s="84">
        <v>4132915.09</v>
      </c>
      <c r="AF8" s="84">
        <v>4132915.09</v>
      </c>
      <c r="AG8" s="84">
        <v>4134193.73</v>
      </c>
      <c r="AH8" s="84">
        <v>4134193.73</v>
      </c>
      <c r="AI8" s="84">
        <v>4134193.73</v>
      </c>
      <c r="AJ8" s="84">
        <v>4134193.73</v>
      </c>
      <c r="AK8" s="84">
        <v>4134193.73</v>
      </c>
      <c r="AL8" s="84">
        <v>4134193.71</v>
      </c>
      <c r="AM8" s="84">
        <v>3733533.02</v>
      </c>
      <c r="AN8" s="84">
        <v>311079.63</v>
      </c>
      <c r="AO8" s="84">
        <v>311079.63</v>
      </c>
      <c r="AP8" s="84">
        <v>311079.63</v>
      </c>
      <c r="AQ8" s="84">
        <v>311079.63</v>
      </c>
      <c r="AR8" s="84">
        <v>311079.63</v>
      </c>
      <c r="AS8" s="84">
        <v>311079.63</v>
      </c>
      <c r="AT8" s="84">
        <v>311175.87</v>
      </c>
      <c r="AU8" s="84">
        <v>311175.87</v>
      </c>
      <c r="AV8" s="84">
        <v>311175.87</v>
      </c>
      <c r="AW8" s="84">
        <v>311175.87</v>
      </c>
      <c r="AX8" s="84">
        <v>311175.87</v>
      </c>
      <c r="AY8" s="84">
        <v>311175.89</v>
      </c>
      <c r="AZ8" s="84">
        <v>310372.03000000003</v>
      </c>
      <c r="BA8" s="84">
        <v>310372.03000000003</v>
      </c>
      <c r="BB8" s="84">
        <v>310372.03000000003</v>
      </c>
      <c r="BC8" s="84">
        <v>310372.03000000003</v>
      </c>
      <c r="BD8" s="84">
        <v>310372.03999999998</v>
      </c>
    </row>
    <row r="9" spans="1:56" x14ac:dyDescent="0.25">
      <c r="A9">
        <v>13072000</v>
      </c>
      <c r="B9" t="s">
        <v>689</v>
      </c>
      <c r="C9" s="85">
        <v>205639</v>
      </c>
      <c r="D9" t="s">
        <v>69</v>
      </c>
      <c r="E9" t="s">
        <v>69</v>
      </c>
      <c r="F9" s="84">
        <v>138662112.13999999</v>
      </c>
      <c r="G9" s="84">
        <v>43737391.490000002</v>
      </c>
      <c r="H9" s="84">
        <v>84836876.640000001</v>
      </c>
      <c r="I9" s="84">
        <v>142381105.34999999</v>
      </c>
      <c r="J9" s="84">
        <v>57544228.710000001</v>
      </c>
      <c r="K9" s="84">
        <v>32109679.620000001</v>
      </c>
      <c r="L9" s="84">
        <v>2416857.61</v>
      </c>
      <c r="M9" s="84">
        <v>34526537.229999997</v>
      </c>
      <c r="N9" s="84">
        <v>16684196.130000001</v>
      </c>
      <c r="O9" s="84">
        <v>3518406.71</v>
      </c>
      <c r="P9" s="84">
        <v>1857474.33</v>
      </c>
      <c r="Q9" s="84">
        <v>2033347.42</v>
      </c>
      <c r="R9" s="84">
        <f t="shared" si="0"/>
        <v>58619961.82</v>
      </c>
      <c r="S9" s="84">
        <v>2876691.46</v>
      </c>
      <c r="T9" s="84">
        <v>2877731.41</v>
      </c>
      <c r="U9" s="84">
        <v>2877731.41</v>
      </c>
      <c r="V9" s="84">
        <v>2877731.41</v>
      </c>
      <c r="W9" s="84">
        <v>2877731.41</v>
      </c>
      <c r="X9" s="84">
        <v>2877731.41</v>
      </c>
      <c r="Y9" s="84">
        <v>2877731.42</v>
      </c>
      <c r="Z9" s="84">
        <v>32109679.620000001</v>
      </c>
      <c r="AA9" s="84">
        <v>2675323.06</v>
      </c>
      <c r="AB9" s="84">
        <v>2675323.06</v>
      </c>
      <c r="AC9" s="84">
        <v>2675323.06</v>
      </c>
      <c r="AD9" s="84">
        <v>2675323.06</v>
      </c>
      <c r="AE9" s="84">
        <v>2675323.06</v>
      </c>
      <c r="AF9" s="84">
        <v>2675323.06</v>
      </c>
      <c r="AG9" s="84">
        <v>2676290.21</v>
      </c>
      <c r="AH9" s="84">
        <v>2676290.21</v>
      </c>
      <c r="AI9" s="84">
        <v>2676290.21</v>
      </c>
      <c r="AJ9" s="84">
        <v>2676290.21</v>
      </c>
      <c r="AK9" s="84">
        <v>2676290.21</v>
      </c>
      <c r="AL9" s="84">
        <v>2676290.21</v>
      </c>
      <c r="AM9" s="84">
        <v>2416857.61</v>
      </c>
      <c r="AN9" s="84">
        <v>201368.4</v>
      </c>
      <c r="AO9" s="84">
        <v>201368.4</v>
      </c>
      <c r="AP9" s="84">
        <v>201368.4</v>
      </c>
      <c r="AQ9" s="84">
        <v>201368.4</v>
      </c>
      <c r="AR9" s="84">
        <v>201368.4</v>
      </c>
      <c r="AS9" s="84">
        <v>201368.4</v>
      </c>
      <c r="AT9" s="84">
        <v>201441.2</v>
      </c>
      <c r="AU9" s="84">
        <v>201441.2</v>
      </c>
      <c r="AV9" s="84">
        <v>201441.2</v>
      </c>
      <c r="AW9" s="84">
        <v>201441.2</v>
      </c>
      <c r="AX9" s="84">
        <v>201441.2</v>
      </c>
      <c r="AY9" s="84">
        <v>201441.21</v>
      </c>
      <c r="AZ9" s="84">
        <v>200835.14</v>
      </c>
      <c r="BA9" s="84">
        <v>200835.14</v>
      </c>
      <c r="BB9" s="84">
        <v>200835.14</v>
      </c>
      <c r="BC9" s="84">
        <v>200835.14</v>
      </c>
      <c r="BD9" s="84">
        <v>200835.20000000001</v>
      </c>
    </row>
    <row r="10" spans="1:56" x14ac:dyDescent="0.25">
      <c r="A10">
        <v>13073000</v>
      </c>
      <c r="B10" t="s">
        <v>688</v>
      </c>
      <c r="C10" s="85">
        <v>218790</v>
      </c>
      <c r="D10">
        <v>0.26158071599999999</v>
      </c>
      <c r="E10" t="s">
        <v>69</v>
      </c>
      <c r="F10" s="84">
        <v>129546349.7</v>
      </c>
      <c r="G10" s="84">
        <v>53135472.740000002</v>
      </c>
      <c r="H10" s="84">
        <v>84968187.560000002</v>
      </c>
      <c r="I10" s="84">
        <v>151486644.25999999</v>
      </c>
      <c r="J10" s="84">
        <v>66518456.710000001</v>
      </c>
      <c r="K10" s="84">
        <v>37117298.829999998</v>
      </c>
      <c r="L10" s="84">
        <v>2793775.19</v>
      </c>
      <c r="M10" s="84">
        <v>39911074.020000003</v>
      </c>
      <c r="N10" s="84">
        <v>17655253.98</v>
      </c>
      <c r="O10" s="84">
        <v>3854469.09</v>
      </c>
      <c r="P10" s="84">
        <v>1681474.23</v>
      </c>
      <c r="Q10" s="84">
        <v>2476621.37</v>
      </c>
      <c r="R10" s="84">
        <f t="shared" si="0"/>
        <v>65578892.689999998</v>
      </c>
      <c r="S10" s="84">
        <v>3325369.61</v>
      </c>
      <c r="T10" s="84">
        <v>3326476.06</v>
      </c>
      <c r="U10" s="84">
        <v>3326476.06</v>
      </c>
      <c r="V10" s="84">
        <v>3326476.06</v>
      </c>
      <c r="W10" s="84">
        <v>3326476.06</v>
      </c>
      <c r="X10" s="84">
        <v>3326476.06</v>
      </c>
      <c r="Y10" s="84">
        <v>3326476.06</v>
      </c>
      <c r="Z10" s="84">
        <v>37117298.829999998</v>
      </c>
      <c r="AA10" s="84">
        <v>3092593.74</v>
      </c>
      <c r="AB10" s="84">
        <v>3092593.74</v>
      </c>
      <c r="AC10" s="84">
        <v>3092593.74</v>
      </c>
      <c r="AD10" s="84">
        <v>3092593.74</v>
      </c>
      <c r="AE10" s="84">
        <v>3092593.74</v>
      </c>
      <c r="AF10" s="84">
        <v>3092593.74</v>
      </c>
      <c r="AG10" s="84">
        <v>3093622.74</v>
      </c>
      <c r="AH10" s="84">
        <v>3093622.74</v>
      </c>
      <c r="AI10" s="84">
        <v>3093622.74</v>
      </c>
      <c r="AJ10" s="84">
        <v>3093622.74</v>
      </c>
      <c r="AK10" s="84">
        <v>3093622.74</v>
      </c>
      <c r="AL10" s="84">
        <v>3093622.69</v>
      </c>
      <c r="AM10" s="84">
        <v>2793775.19</v>
      </c>
      <c r="AN10" s="84">
        <v>232775.87</v>
      </c>
      <c r="AO10" s="84">
        <v>232775.87</v>
      </c>
      <c r="AP10" s="84">
        <v>232775.87</v>
      </c>
      <c r="AQ10" s="84">
        <v>232775.87</v>
      </c>
      <c r="AR10" s="84">
        <v>232775.87</v>
      </c>
      <c r="AS10" s="84">
        <v>232775.87</v>
      </c>
      <c r="AT10" s="84">
        <v>232853.32</v>
      </c>
      <c r="AU10" s="84">
        <v>232853.32</v>
      </c>
      <c r="AV10" s="84">
        <v>232853.32</v>
      </c>
      <c r="AW10" s="84">
        <v>232853.32</v>
      </c>
      <c r="AX10" s="84">
        <v>232853.32</v>
      </c>
      <c r="AY10" s="84">
        <v>232853.37</v>
      </c>
      <c r="AZ10" s="84">
        <v>232187.48</v>
      </c>
      <c r="BA10" s="84">
        <v>232187.48</v>
      </c>
      <c r="BB10" s="84">
        <v>232187.48</v>
      </c>
      <c r="BC10" s="84">
        <v>232187.48</v>
      </c>
      <c r="BD10" s="84">
        <v>232187.51</v>
      </c>
    </row>
    <row r="11" spans="1:56" x14ac:dyDescent="0.25">
      <c r="A11">
        <v>13074000</v>
      </c>
      <c r="B11" t="s">
        <v>687</v>
      </c>
      <c r="C11" s="85">
        <v>144957</v>
      </c>
      <c r="D11">
        <v>0.19276714</v>
      </c>
      <c r="E11" t="s">
        <v>69</v>
      </c>
      <c r="F11" s="84">
        <v>92747356.719999999</v>
      </c>
      <c r="G11" s="84">
        <v>34555998.390000001</v>
      </c>
      <c r="H11" s="84">
        <v>59210791.799999997</v>
      </c>
      <c r="I11" s="84">
        <v>100365873.63</v>
      </c>
      <c r="J11" s="84">
        <v>41155081.829999998</v>
      </c>
      <c r="K11" s="84">
        <v>22964535.66</v>
      </c>
      <c r="L11" s="84">
        <v>1728513.44</v>
      </c>
      <c r="M11" s="84">
        <v>24693049.100000001</v>
      </c>
      <c r="N11" s="84">
        <v>12203492.619999999</v>
      </c>
      <c r="O11" s="84">
        <v>2376219.56</v>
      </c>
      <c r="P11" s="84">
        <v>1290816.8</v>
      </c>
      <c r="Q11" s="84">
        <v>1669048.91</v>
      </c>
      <c r="R11" s="84">
        <f t="shared" si="0"/>
        <v>42232626.989999995</v>
      </c>
      <c r="S11" s="84">
        <v>2057387.56</v>
      </c>
      <c r="T11" s="84">
        <v>2058120.62</v>
      </c>
      <c r="U11" s="84">
        <v>2058120.62</v>
      </c>
      <c r="V11" s="84">
        <v>2058120.62</v>
      </c>
      <c r="W11" s="84">
        <v>2058120.62</v>
      </c>
      <c r="X11" s="84">
        <v>2058120.62</v>
      </c>
      <c r="Y11" s="84">
        <v>2058120.64</v>
      </c>
      <c r="Z11" s="84">
        <v>22964535.66</v>
      </c>
      <c r="AA11" s="84">
        <v>1913370.43</v>
      </c>
      <c r="AB11" s="84">
        <v>1913370.43</v>
      </c>
      <c r="AC11" s="84">
        <v>1913370.43</v>
      </c>
      <c r="AD11" s="84">
        <v>1913370.43</v>
      </c>
      <c r="AE11" s="84">
        <v>1913370.43</v>
      </c>
      <c r="AF11" s="84">
        <v>1913370.43</v>
      </c>
      <c r="AG11" s="84">
        <v>1914052.18</v>
      </c>
      <c r="AH11" s="84">
        <v>1914052.18</v>
      </c>
      <c r="AI11" s="84">
        <v>1914052.18</v>
      </c>
      <c r="AJ11" s="84">
        <v>1914052.18</v>
      </c>
      <c r="AK11" s="84">
        <v>1914052.18</v>
      </c>
      <c r="AL11" s="84">
        <v>1914052.18</v>
      </c>
      <c r="AM11" s="84">
        <v>1728513.44</v>
      </c>
      <c r="AN11" s="84">
        <v>144017.13</v>
      </c>
      <c r="AO11" s="84">
        <v>144017.13</v>
      </c>
      <c r="AP11" s="84">
        <v>144017.13</v>
      </c>
      <c r="AQ11" s="84">
        <v>144017.13</v>
      </c>
      <c r="AR11" s="84">
        <v>144017.13</v>
      </c>
      <c r="AS11" s="84">
        <v>144017.13</v>
      </c>
      <c r="AT11" s="84">
        <v>144068.44</v>
      </c>
      <c r="AU11" s="84">
        <v>144068.44</v>
      </c>
      <c r="AV11" s="84">
        <v>144068.44</v>
      </c>
      <c r="AW11" s="84">
        <v>144068.44</v>
      </c>
      <c r="AX11" s="84">
        <v>144068.44</v>
      </c>
      <c r="AY11" s="84">
        <v>144068.46</v>
      </c>
      <c r="AZ11" s="84">
        <v>143640.04</v>
      </c>
      <c r="BA11" s="84">
        <v>143640.04</v>
      </c>
      <c r="BB11" s="84">
        <v>143640.04</v>
      </c>
      <c r="BC11" s="84">
        <v>143640.04</v>
      </c>
      <c r="BD11" s="84">
        <v>143640.15</v>
      </c>
    </row>
    <row r="12" spans="1:56" x14ac:dyDescent="0.25">
      <c r="A12">
        <v>13075000</v>
      </c>
      <c r="B12" t="s">
        <v>478</v>
      </c>
      <c r="C12" s="85">
        <v>236155</v>
      </c>
      <c r="D12">
        <v>0.25776102400000001</v>
      </c>
      <c r="E12" t="s">
        <v>69</v>
      </c>
      <c r="F12" s="84">
        <v>123999490.55</v>
      </c>
      <c r="G12" s="84">
        <v>63424849.600000001</v>
      </c>
      <c r="H12" s="84">
        <v>87174007.099999994</v>
      </c>
      <c r="I12" s="84">
        <v>163509888.37</v>
      </c>
      <c r="J12" s="84">
        <v>76335881.260000005</v>
      </c>
      <c r="K12" s="84">
        <v>42595421.740000002</v>
      </c>
      <c r="L12" s="84">
        <v>3206107.02</v>
      </c>
      <c r="M12" s="84">
        <v>45801528.759999998</v>
      </c>
      <c r="N12" s="84">
        <v>18937469.73</v>
      </c>
      <c r="O12" s="84">
        <v>4235138.3099999996</v>
      </c>
      <c r="P12" s="84">
        <v>2009222.01</v>
      </c>
      <c r="Q12" s="84">
        <v>2111525.5299999998</v>
      </c>
      <c r="R12" s="84">
        <f t="shared" si="0"/>
        <v>73094884.340000004</v>
      </c>
      <c r="S12" s="84">
        <v>3816196.93</v>
      </c>
      <c r="T12" s="84">
        <v>3817391.19</v>
      </c>
      <c r="U12" s="84">
        <v>3817391.19</v>
      </c>
      <c r="V12" s="84">
        <v>3817391.19</v>
      </c>
      <c r="W12" s="84">
        <v>3817391.19</v>
      </c>
      <c r="X12" s="84">
        <v>3817391.19</v>
      </c>
      <c r="Y12" s="84">
        <v>3817391.23</v>
      </c>
      <c r="Z12" s="84">
        <v>42595421.740000002</v>
      </c>
      <c r="AA12" s="84">
        <v>3549063.15</v>
      </c>
      <c r="AB12" s="84">
        <v>3549063.15</v>
      </c>
      <c r="AC12" s="84">
        <v>3549063.15</v>
      </c>
      <c r="AD12" s="84">
        <v>3549063.15</v>
      </c>
      <c r="AE12" s="84">
        <v>3549063.15</v>
      </c>
      <c r="AF12" s="84">
        <v>3549063.15</v>
      </c>
      <c r="AG12" s="84">
        <v>3550173.8</v>
      </c>
      <c r="AH12" s="84">
        <v>3550173.8</v>
      </c>
      <c r="AI12" s="84">
        <v>3550173.8</v>
      </c>
      <c r="AJ12" s="84">
        <v>3550173.8</v>
      </c>
      <c r="AK12" s="84">
        <v>3550173.8</v>
      </c>
      <c r="AL12" s="84">
        <v>3550173.84</v>
      </c>
      <c r="AM12" s="84">
        <v>3206107.02</v>
      </c>
      <c r="AN12" s="84">
        <v>267133.78000000003</v>
      </c>
      <c r="AO12" s="84">
        <v>267133.78000000003</v>
      </c>
      <c r="AP12" s="84">
        <v>267133.78000000003</v>
      </c>
      <c r="AQ12" s="84">
        <v>267133.78000000003</v>
      </c>
      <c r="AR12" s="84">
        <v>267133.78000000003</v>
      </c>
      <c r="AS12" s="84">
        <v>267133.78000000003</v>
      </c>
      <c r="AT12" s="84">
        <v>267217.39</v>
      </c>
      <c r="AU12" s="84">
        <v>267217.39</v>
      </c>
      <c r="AV12" s="84">
        <v>267217.39</v>
      </c>
      <c r="AW12" s="84">
        <v>267217.39</v>
      </c>
      <c r="AX12" s="84">
        <v>267217.39</v>
      </c>
      <c r="AY12" s="84">
        <v>267217.39</v>
      </c>
      <c r="AZ12" s="84">
        <v>266519.28000000003</v>
      </c>
      <c r="BA12" s="84">
        <v>266519.28000000003</v>
      </c>
      <c r="BB12" s="84">
        <v>266519.28000000003</v>
      </c>
      <c r="BC12" s="84">
        <v>266519.28000000003</v>
      </c>
      <c r="BD12" s="84">
        <v>266519.37</v>
      </c>
    </row>
    <row r="13" spans="1:56" x14ac:dyDescent="0.25">
      <c r="A13">
        <v>13076000</v>
      </c>
      <c r="B13" t="s">
        <v>686</v>
      </c>
      <c r="C13" s="85">
        <v>225422</v>
      </c>
      <c r="D13" t="s">
        <v>69</v>
      </c>
      <c r="E13" t="s">
        <v>69</v>
      </c>
      <c r="F13" s="84">
        <v>134625920.41999999</v>
      </c>
      <c r="G13" s="84">
        <v>44307771.57</v>
      </c>
      <c r="H13" s="84">
        <v>83224873.159999996</v>
      </c>
      <c r="I13" s="84">
        <v>156078533.40000001</v>
      </c>
      <c r="J13" s="84">
        <v>72853660.239999995</v>
      </c>
      <c r="K13" s="84">
        <v>40652342.409999996</v>
      </c>
      <c r="L13" s="84">
        <v>3059853.73</v>
      </c>
      <c r="M13" s="84">
        <v>43712196.140000001</v>
      </c>
      <c r="N13" s="84">
        <v>18144954.800000001</v>
      </c>
      <c r="O13" s="84">
        <v>4457336.4400000004</v>
      </c>
      <c r="P13" s="84">
        <v>2093477.85</v>
      </c>
      <c r="Q13" s="84">
        <v>1844844.81</v>
      </c>
      <c r="R13" s="84">
        <f t="shared" si="0"/>
        <v>70252810.039999992</v>
      </c>
      <c r="S13" s="84">
        <v>3642113.02</v>
      </c>
      <c r="T13" s="84">
        <v>3643253</v>
      </c>
      <c r="U13" s="84">
        <v>3643253</v>
      </c>
      <c r="V13" s="84">
        <v>3643253</v>
      </c>
      <c r="W13" s="84">
        <v>3643253</v>
      </c>
      <c r="X13" s="84">
        <v>3643253</v>
      </c>
      <c r="Y13" s="84">
        <v>3643253.02</v>
      </c>
      <c r="Z13" s="84">
        <v>40652342.409999996</v>
      </c>
      <c r="AA13" s="84">
        <v>3387165.11</v>
      </c>
      <c r="AB13" s="84">
        <v>3387165.11</v>
      </c>
      <c r="AC13" s="84">
        <v>3387165.11</v>
      </c>
      <c r="AD13" s="84">
        <v>3387165.11</v>
      </c>
      <c r="AE13" s="84">
        <v>3387165.11</v>
      </c>
      <c r="AF13" s="84">
        <v>3387165.11</v>
      </c>
      <c r="AG13" s="84">
        <v>3388225.29</v>
      </c>
      <c r="AH13" s="84">
        <v>3388225.29</v>
      </c>
      <c r="AI13" s="84">
        <v>3388225.29</v>
      </c>
      <c r="AJ13" s="84">
        <v>3388225.29</v>
      </c>
      <c r="AK13" s="84">
        <v>3388225.29</v>
      </c>
      <c r="AL13" s="84">
        <v>3388225.3</v>
      </c>
      <c r="AM13" s="84">
        <v>3059853.73</v>
      </c>
      <c r="AN13" s="84">
        <v>254947.91</v>
      </c>
      <c r="AO13" s="84">
        <v>254947.91</v>
      </c>
      <c r="AP13" s="84">
        <v>254947.91</v>
      </c>
      <c r="AQ13" s="84">
        <v>254947.91</v>
      </c>
      <c r="AR13" s="84">
        <v>254947.91</v>
      </c>
      <c r="AS13" s="84">
        <v>254947.91</v>
      </c>
      <c r="AT13" s="84">
        <v>255027.71</v>
      </c>
      <c r="AU13" s="84">
        <v>255027.71</v>
      </c>
      <c r="AV13" s="84">
        <v>255027.71</v>
      </c>
      <c r="AW13" s="84">
        <v>255027.71</v>
      </c>
      <c r="AX13" s="84">
        <v>255027.71</v>
      </c>
      <c r="AY13" s="84">
        <v>255027.72</v>
      </c>
      <c r="AZ13" s="84">
        <v>254362.63</v>
      </c>
      <c r="BA13" s="84">
        <v>254362.63</v>
      </c>
      <c r="BB13" s="84">
        <v>254362.63</v>
      </c>
      <c r="BC13" s="84">
        <v>254362.63</v>
      </c>
      <c r="BD13" s="84">
        <v>254362.64</v>
      </c>
    </row>
    <row r="14" spans="1:56" x14ac:dyDescent="0.25">
      <c r="B14" t="s">
        <v>684</v>
      </c>
      <c r="C14" s="85">
        <v>1302833</v>
      </c>
      <c r="D14">
        <v>1</v>
      </c>
      <c r="E14">
        <v>46.511572100000002</v>
      </c>
      <c r="F14" s="84">
        <v>772209737.26999998</v>
      </c>
      <c r="G14" s="84">
        <v>300124404.81</v>
      </c>
      <c r="H14" s="84">
        <v>498759467.63999999</v>
      </c>
      <c r="I14" s="84">
        <v>902060419.59000003</v>
      </c>
      <c r="J14" s="84">
        <v>403300951.94999999</v>
      </c>
      <c r="K14" s="84">
        <v>225041931.16</v>
      </c>
      <c r="L14" s="84">
        <v>16938640.010000002</v>
      </c>
      <c r="M14" s="84">
        <v>241980571.16999999</v>
      </c>
      <c r="N14" s="84">
        <v>105200000</v>
      </c>
      <c r="O14" s="84">
        <f>SUM(O8:O13)</f>
        <v>23398637.610000003</v>
      </c>
      <c r="P14" s="84">
        <f>SUM(P8:P13)</f>
        <v>11000000</v>
      </c>
      <c r="Q14" s="84">
        <f>SUM(Q8:Q13)</f>
        <v>12651901.319999998</v>
      </c>
      <c r="R14" s="84">
        <f t="shared" si="0"/>
        <v>394231110.09999996</v>
      </c>
      <c r="S14" s="84">
        <v>20161753.300000001</v>
      </c>
      <c r="T14" s="84">
        <v>20168341.879999999</v>
      </c>
      <c r="U14" s="84">
        <v>20168341.879999999</v>
      </c>
      <c r="V14" s="84">
        <v>20168341.879999999</v>
      </c>
      <c r="W14" s="84">
        <v>20168341.879999999</v>
      </c>
      <c r="X14" s="84">
        <v>20168341.879999999</v>
      </c>
      <c r="Y14" s="84">
        <v>20168341.969999999</v>
      </c>
      <c r="Z14" s="84">
        <v>225041931.16</v>
      </c>
      <c r="AA14" s="84">
        <v>18750430.579999998</v>
      </c>
      <c r="AB14" s="84">
        <v>18750430.579999998</v>
      </c>
      <c r="AC14" s="84">
        <v>18750430.579999998</v>
      </c>
      <c r="AD14" s="84">
        <v>18750430.579999998</v>
      </c>
      <c r="AE14" s="84">
        <v>18750430.579999998</v>
      </c>
      <c r="AF14" s="84">
        <v>18750430.579999998</v>
      </c>
      <c r="AG14" s="84">
        <v>18756557.949999999</v>
      </c>
      <c r="AH14" s="84">
        <v>18756557.949999999</v>
      </c>
      <c r="AI14" s="84">
        <v>18756557.949999999</v>
      </c>
      <c r="AJ14" s="84">
        <v>18756557.949999999</v>
      </c>
      <c r="AK14" s="84">
        <v>18756557.949999999</v>
      </c>
      <c r="AL14" s="84">
        <v>18756557.93</v>
      </c>
      <c r="AM14" s="84">
        <v>16938640.010000002</v>
      </c>
      <c r="AN14" s="84">
        <v>1411322.72</v>
      </c>
      <c r="AO14" s="84">
        <v>1411322.72</v>
      </c>
      <c r="AP14" s="84">
        <v>1411322.72</v>
      </c>
      <c r="AQ14" s="84">
        <v>1411322.72</v>
      </c>
      <c r="AR14" s="84">
        <v>1411322.72</v>
      </c>
      <c r="AS14" s="84">
        <v>1411322.72</v>
      </c>
      <c r="AT14" s="84">
        <v>1411783.93</v>
      </c>
      <c r="AU14" s="84">
        <v>1411783.93</v>
      </c>
      <c r="AV14" s="84">
        <v>1411783.93</v>
      </c>
      <c r="AW14" s="84">
        <v>1411783.93</v>
      </c>
      <c r="AX14" s="84">
        <v>1411783.93</v>
      </c>
      <c r="AY14" s="84">
        <v>1411784.04</v>
      </c>
      <c r="AZ14" s="84">
        <v>1407916.6</v>
      </c>
      <c r="BA14" s="84">
        <v>1407916.6</v>
      </c>
      <c r="BB14" s="84">
        <v>1407916.6</v>
      </c>
      <c r="BC14" s="84">
        <v>1407916.6</v>
      </c>
      <c r="BD14" s="84">
        <v>1407916.91</v>
      </c>
    </row>
    <row r="15" spans="1:56" x14ac:dyDescent="0.25">
      <c r="A15" t="s">
        <v>805</v>
      </c>
    </row>
    <row r="17" spans="2:17" x14ac:dyDescent="0.25">
      <c r="B17" t="s">
        <v>692</v>
      </c>
      <c r="O17" s="84">
        <v>1353273.21</v>
      </c>
      <c r="Q17" s="84">
        <v>3724480.29</v>
      </c>
    </row>
    <row r="18" spans="2:17" x14ac:dyDescent="0.25">
      <c r="B18" t="s">
        <v>691</v>
      </c>
      <c r="O18" s="84">
        <v>648089.18000000005</v>
      </c>
      <c r="Q18" s="84">
        <v>1597607.12</v>
      </c>
    </row>
    <row r="22" spans="2:17" x14ac:dyDescent="0.25">
      <c r="C22" s="85"/>
      <c r="E22" s="84"/>
      <c r="F22" s="84"/>
      <c r="H22" s="84"/>
    </row>
    <row r="23" spans="2:17" x14ac:dyDescent="0.25">
      <c r="C23" s="85"/>
      <c r="E23" s="84"/>
      <c r="F23" s="84"/>
      <c r="H23" s="84"/>
      <c r="Q23" s="84"/>
    </row>
    <row r="24" spans="2:17" x14ac:dyDescent="0.25">
      <c r="G24" s="84"/>
      <c r="H24" s="85"/>
      <c r="J24" s="84"/>
      <c r="K24" s="85"/>
      <c r="M24" s="84"/>
      <c r="N24" s="84"/>
      <c r="Q24" s="84"/>
    </row>
    <row r="25" spans="2:17" x14ac:dyDescent="0.25">
      <c r="G25" s="84"/>
      <c r="H25" s="85"/>
      <c r="J25" s="84"/>
      <c r="K25" s="85"/>
      <c r="M25" s="84"/>
      <c r="N25" s="84"/>
      <c r="Q25" s="84">
        <v>2516513.2799999998</v>
      </c>
    </row>
    <row r="26" spans="2:17" x14ac:dyDescent="0.25">
      <c r="E26" s="84"/>
      <c r="G26" s="84"/>
      <c r="H26" s="85"/>
      <c r="J26" s="84"/>
      <c r="K26" s="85"/>
      <c r="L26" s="84">
        <v>2067534.78</v>
      </c>
      <c r="M26" s="84"/>
      <c r="N26" s="84"/>
      <c r="Q26" s="84">
        <v>2033347.42</v>
      </c>
    </row>
    <row r="27" spans="2:17" x14ac:dyDescent="0.25">
      <c r="E27" s="84"/>
      <c r="G27" s="84"/>
      <c r="H27" s="85"/>
      <c r="J27" s="84"/>
      <c r="K27" s="85"/>
      <c r="L27" s="84">
        <v>1857474.33</v>
      </c>
      <c r="M27" s="84"/>
      <c r="N27" s="84"/>
      <c r="Q27" s="84">
        <v>2476621.37</v>
      </c>
    </row>
    <row r="28" spans="2:17" x14ac:dyDescent="0.25">
      <c r="E28" s="84"/>
      <c r="G28" s="84"/>
      <c r="H28" s="85"/>
      <c r="J28" s="84"/>
      <c r="K28" s="85"/>
      <c r="L28" s="84">
        <v>1681474.23</v>
      </c>
      <c r="M28" s="84"/>
      <c r="N28" s="84"/>
      <c r="Q28" s="84">
        <v>1669048.91</v>
      </c>
    </row>
    <row r="29" spans="2:17" x14ac:dyDescent="0.25">
      <c r="E29" s="84"/>
      <c r="G29" s="84"/>
      <c r="H29" s="85"/>
      <c r="J29" s="84"/>
      <c r="K29" s="85"/>
      <c r="L29" s="84">
        <v>1290816.8</v>
      </c>
      <c r="M29" s="84"/>
      <c r="N29" s="84"/>
      <c r="Q29" s="84">
        <v>2111525.5299999998</v>
      </c>
    </row>
    <row r="30" spans="2:17" x14ac:dyDescent="0.25">
      <c r="E30" s="84"/>
      <c r="G30" s="84"/>
      <c r="H30" s="85"/>
      <c r="J30" s="84"/>
      <c r="K30" s="85"/>
      <c r="L30" s="84">
        <v>2009222.01</v>
      </c>
      <c r="M30" s="84"/>
      <c r="N30" s="84"/>
      <c r="Q30" s="84">
        <v>1844844.81</v>
      </c>
    </row>
    <row r="31" spans="2:17" x14ac:dyDescent="0.25">
      <c r="E31" s="84"/>
      <c r="G31" s="84"/>
      <c r="H31" s="85"/>
      <c r="J31" s="84"/>
      <c r="K31" s="85"/>
      <c r="L31" s="84">
        <v>2093477.85</v>
      </c>
      <c r="M31" s="84"/>
      <c r="N31" s="84"/>
    </row>
    <row r="32" spans="2:17" x14ac:dyDescent="0.25">
      <c r="E32" s="84"/>
      <c r="G32" s="84"/>
      <c r="H32" s="85"/>
      <c r="J32" s="84"/>
      <c r="K32" s="85"/>
      <c r="L32" s="84">
        <v>11000000</v>
      </c>
      <c r="M32" s="84"/>
      <c r="N32" s="84"/>
    </row>
  </sheetData>
  <pageMargins left="0.7" right="0.7" top="0.78740157499999996" bottom="0.78740157499999996"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D28"/>
  <sheetViews>
    <sheetView workbookViewId="0">
      <selection activeCell="C122" sqref="C122:C123"/>
    </sheetView>
  </sheetViews>
  <sheetFormatPr baseColWidth="10" defaultRowHeight="15" x14ac:dyDescent="0.25"/>
  <cols>
    <col min="2" max="2" width="21" customWidth="1"/>
    <col min="13" max="14" width="13.7109375" bestFit="1" customWidth="1"/>
    <col min="15" max="17" width="12.7109375" bestFit="1" customWidth="1"/>
    <col min="18" max="18" width="14.140625" customWidth="1"/>
  </cols>
  <sheetData>
    <row r="2" spans="1:56" x14ac:dyDescent="0.25">
      <c r="A2" t="s">
        <v>722</v>
      </c>
      <c r="B2" t="s">
        <v>703</v>
      </c>
      <c r="C2" t="s">
        <v>432</v>
      </c>
      <c r="D2" t="s">
        <v>804</v>
      </c>
      <c r="E2" t="s">
        <v>803</v>
      </c>
      <c r="F2" t="s">
        <v>758</v>
      </c>
      <c r="G2" t="s">
        <v>757</v>
      </c>
      <c r="H2" t="s">
        <v>802</v>
      </c>
      <c r="I2" t="s">
        <v>786</v>
      </c>
      <c r="J2" t="s">
        <v>785</v>
      </c>
      <c r="K2" t="s">
        <v>757</v>
      </c>
      <c r="L2" t="s">
        <v>757</v>
      </c>
      <c r="M2" t="s">
        <v>757</v>
      </c>
      <c r="N2" t="s">
        <v>801</v>
      </c>
      <c r="O2" t="s">
        <v>800</v>
      </c>
      <c r="P2" t="s">
        <v>799</v>
      </c>
      <c r="Q2" t="s">
        <v>798</v>
      </c>
      <c r="R2" t="s">
        <v>684</v>
      </c>
      <c r="S2" t="s">
        <v>783</v>
      </c>
      <c r="AE2" t="s">
        <v>757</v>
      </c>
      <c r="AF2" t="s">
        <v>782</v>
      </c>
      <c r="AR2" t="s">
        <v>757</v>
      </c>
      <c r="AS2" t="s">
        <v>781</v>
      </c>
    </row>
    <row r="3" spans="1:56" x14ac:dyDescent="0.25">
      <c r="A3" t="s">
        <v>704</v>
      </c>
      <c r="C3" t="s">
        <v>797</v>
      </c>
      <c r="D3" t="s">
        <v>796</v>
      </c>
      <c r="E3" t="s">
        <v>795</v>
      </c>
      <c r="F3" t="s">
        <v>771</v>
      </c>
      <c r="G3" t="s">
        <v>698</v>
      </c>
      <c r="H3" t="s">
        <v>771</v>
      </c>
      <c r="I3" t="s">
        <v>771</v>
      </c>
      <c r="J3" t="s">
        <v>780</v>
      </c>
      <c r="K3" t="s">
        <v>778</v>
      </c>
      <c r="L3" t="s">
        <v>778</v>
      </c>
      <c r="M3" t="s">
        <v>778</v>
      </c>
      <c r="AE3" t="s">
        <v>778</v>
      </c>
      <c r="AR3" t="s">
        <v>778</v>
      </c>
    </row>
    <row r="4" spans="1:56" x14ac:dyDescent="0.25">
      <c r="C4" t="s">
        <v>701</v>
      </c>
      <c r="D4" t="s">
        <v>794</v>
      </c>
      <c r="E4">
        <v>2015</v>
      </c>
      <c r="F4" t="s">
        <v>807</v>
      </c>
      <c r="G4" t="s">
        <v>792</v>
      </c>
      <c r="K4" t="s">
        <v>776</v>
      </c>
      <c r="L4" t="s">
        <v>775</v>
      </c>
      <c r="M4" t="s">
        <v>777</v>
      </c>
      <c r="AE4" t="s">
        <v>776</v>
      </c>
      <c r="AR4" t="s">
        <v>775</v>
      </c>
    </row>
    <row r="5" spans="1:56" x14ac:dyDescent="0.25">
      <c r="C5" s="204">
        <v>42369</v>
      </c>
      <c r="D5" t="s">
        <v>791</v>
      </c>
      <c r="G5" t="s">
        <v>790</v>
      </c>
      <c r="K5" t="s">
        <v>774</v>
      </c>
      <c r="L5" t="s">
        <v>773</v>
      </c>
      <c r="S5" t="s">
        <v>716</v>
      </c>
      <c r="T5" t="s">
        <v>715</v>
      </c>
      <c r="U5" t="s">
        <v>714</v>
      </c>
      <c r="V5" t="s">
        <v>713</v>
      </c>
      <c r="W5" t="s">
        <v>712</v>
      </c>
      <c r="X5" t="s">
        <v>711</v>
      </c>
      <c r="Y5" t="s">
        <v>710</v>
      </c>
      <c r="Z5" t="s">
        <v>709</v>
      </c>
      <c r="AA5" t="s">
        <v>708</v>
      </c>
      <c r="AB5" t="s">
        <v>707</v>
      </c>
      <c r="AC5" t="s">
        <v>706</v>
      </c>
      <c r="AD5" t="s">
        <v>705</v>
      </c>
      <c r="AE5" t="s">
        <v>774</v>
      </c>
      <c r="AF5" t="s">
        <v>716</v>
      </c>
      <c r="AG5" t="s">
        <v>715</v>
      </c>
      <c r="AH5" t="s">
        <v>714</v>
      </c>
      <c r="AI5" t="s">
        <v>713</v>
      </c>
      <c r="AJ5" t="s">
        <v>712</v>
      </c>
      <c r="AK5" t="s">
        <v>711</v>
      </c>
      <c r="AL5" t="s">
        <v>710</v>
      </c>
      <c r="AM5" t="s">
        <v>709</v>
      </c>
      <c r="AN5" t="s">
        <v>708</v>
      </c>
      <c r="AO5" t="s">
        <v>707</v>
      </c>
      <c r="AP5" t="s">
        <v>706</v>
      </c>
      <c r="AQ5" t="s">
        <v>705</v>
      </c>
      <c r="AR5" t="s">
        <v>773</v>
      </c>
      <c r="AS5" t="s">
        <v>716</v>
      </c>
      <c r="AT5" t="s">
        <v>715</v>
      </c>
      <c r="AU5" t="s">
        <v>714</v>
      </c>
      <c r="AV5" t="s">
        <v>713</v>
      </c>
      <c r="AW5" t="s">
        <v>712</v>
      </c>
      <c r="AX5" t="s">
        <v>711</v>
      </c>
      <c r="AY5" t="s">
        <v>710</v>
      </c>
      <c r="AZ5" t="s">
        <v>709</v>
      </c>
      <c r="BA5" t="s">
        <v>708</v>
      </c>
      <c r="BB5" t="s">
        <v>707</v>
      </c>
      <c r="BC5" t="s">
        <v>706</v>
      </c>
      <c r="BD5" t="s">
        <v>705</v>
      </c>
    </row>
    <row r="6" spans="1:56" x14ac:dyDescent="0.25">
      <c r="D6" t="s">
        <v>789</v>
      </c>
      <c r="E6" t="s">
        <v>788</v>
      </c>
      <c r="F6" t="s">
        <v>693</v>
      </c>
      <c r="S6" t="s">
        <v>693</v>
      </c>
      <c r="AE6" t="s">
        <v>693</v>
      </c>
      <c r="AF6" t="s">
        <v>693</v>
      </c>
      <c r="AR6" t="s">
        <v>693</v>
      </c>
      <c r="AS6" t="s">
        <v>693</v>
      </c>
    </row>
    <row r="7" spans="1:56" x14ac:dyDescent="0.25">
      <c r="A7">
        <v>1</v>
      </c>
      <c r="B7">
        <v>2</v>
      </c>
      <c r="C7">
        <v>3</v>
      </c>
      <c r="D7">
        <v>4</v>
      </c>
      <c r="E7">
        <v>5</v>
      </c>
      <c r="F7">
        <v>6</v>
      </c>
      <c r="G7">
        <v>7</v>
      </c>
      <c r="H7">
        <v>8</v>
      </c>
      <c r="I7">
        <v>9</v>
      </c>
      <c r="J7">
        <v>10</v>
      </c>
      <c r="K7">
        <v>11</v>
      </c>
      <c r="L7">
        <v>12</v>
      </c>
      <c r="M7">
        <v>13</v>
      </c>
      <c r="N7">
        <v>14</v>
      </c>
      <c r="O7">
        <v>15</v>
      </c>
      <c r="P7">
        <v>16</v>
      </c>
      <c r="Q7">
        <v>17</v>
      </c>
      <c r="R7">
        <v>18</v>
      </c>
      <c r="S7">
        <v>19</v>
      </c>
      <c r="T7">
        <v>20</v>
      </c>
      <c r="U7">
        <v>21</v>
      </c>
      <c r="V7">
        <v>22</v>
      </c>
      <c r="W7">
        <v>23</v>
      </c>
      <c r="X7">
        <v>24</v>
      </c>
      <c r="Y7">
        <v>25</v>
      </c>
      <c r="Z7">
        <v>26</v>
      </c>
      <c r="AA7">
        <v>27</v>
      </c>
      <c r="AB7">
        <v>28</v>
      </c>
      <c r="AC7">
        <v>29</v>
      </c>
      <c r="AD7">
        <v>30</v>
      </c>
      <c r="AE7">
        <v>31</v>
      </c>
      <c r="AF7">
        <v>32</v>
      </c>
      <c r="AG7">
        <v>33</v>
      </c>
      <c r="AH7">
        <v>34</v>
      </c>
      <c r="AI7">
        <v>35</v>
      </c>
      <c r="AJ7">
        <v>36</v>
      </c>
      <c r="AK7">
        <v>37</v>
      </c>
      <c r="AL7">
        <v>38</v>
      </c>
      <c r="AM7">
        <v>39</v>
      </c>
      <c r="AN7">
        <v>40</v>
      </c>
      <c r="AO7">
        <v>41</v>
      </c>
      <c r="AP7">
        <v>42</v>
      </c>
      <c r="AQ7">
        <v>43</v>
      </c>
      <c r="AR7">
        <v>44</v>
      </c>
      <c r="AS7">
        <v>45</v>
      </c>
      <c r="AT7">
        <v>46</v>
      </c>
      <c r="AU7">
        <v>47</v>
      </c>
      <c r="AV7">
        <v>48</v>
      </c>
      <c r="AW7">
        <v>49</v>
      </c>
      <c r="AX7">
        <v>50</v>
      </c>
      <c r="AY7">
        <v>51</v>
      </c>
      <c r="AZ7">
        <v>47</v>
      </c>
      <c r="BA7">
        <v>48</v>
      </c>
      <c r="BB7">
        <v>49</v>
      </c>
      <c r="BC7">
        <v>50</v>
      </c>
      <c r="BD7">
        <v>51</v>
      </c>
    </row>
    <row r="8" spans="1:56" x14ac:dyDescent="0.25">
      <c r="A8">
        <v>13071000</v>
      </c>
      <c r="B8" t="s">
        <v>690</v>
      </c>
      <c r="C8" s="85">
        <v>272860</v>
      </c>
      <c r="D8">
        <v>0.287160362</v>
      </c>
      <c r="E8" t="s">
        <v>69</v>
      </c>
      <c r="F8" s="84">
        <v>169353330.75</v>
      </c>
      <c r="G8" s="84">
        <v>62023328.229999997</v>
      </c>
      <c r="H8" s="84">
        <v>104893583.81</v>
      </c>
      <c r="I8" s="84">
        <v>190933756.68000001</v>
      </c>
      <c r="J8" s="84">
        <v>86040172.870000005</v>
      </c>
      <c r="K8" s="84">
        <v>48010416.450000003</v>
      </c>
      <c r="L8" s="84">
        <v>3613687.27</v>
      </c>
      <c r="M8" s="84">
        <v>51624103.719999999</v>
      </c>
      <c r="N8" s="84">
        <v>21544375.52</v>
      </c>
      <c r="O8" s="84">
        <v>4949285.17</v>
      </c>
      <c r="P8" s="84">
        <v>2008491.27</v>
      </c>
      <c r="Q8" s="84">
        <v>2478670.17</v>
      </c>
      <c r="R8" s="84">
        <f t="shared" ref="R8:R13" si="0">SUM(M8:Q8)</f>
        <v>82604925.849999994</v>
      </c>
      <c r="S8" s="84">
        <v>4301429.95</v>
      </c>
      <c r="T8" s="84">
        <v>4302587.33</v>
      </c>
      <c r="U8" s="84">
        <v>4302587.33</v>
      </c>
      <c r="V8" s="84">
        <v>4302587.33</v>
      </c>
      <c r="W8" s="84">
        <v>4302587.33</v>
      </c>
      <c r="X8" s="84">
        <v>4302587.33</v>
      </c>
      <c r="Y8" s="84">
        <v>4302587.37</v>
      </c>
      <c r="Z8" s="84">
        <v>48010416.450000003</v>
      </c>
      <c r="AA8" s="84">
        <v>4000329.86</v>
      </c>
      <c r="AB8" s="84">
        <v>4000329.86</v>
      </c>
      <c r="AC8" s="84">
        <v>4000329.86</v>
      </c>
      <c r="AD8" s="84">
        <v>4000329.86</v>
      </c>
      <c r="AE8" s="84">
        <v>4000329.86</v>
      </c>
      <c r="AF8" s="84">
        <v>4000329.86</v>
      </c>
      <c r="AG8" s="84">
        <v>4001406.21</v>
      </c>
      <c r="AH8" s="84">
        <v>4001406.21</v>
      </c>
      <c r="AI8" s="84">
        <v>4001406.21</v>
      </c>
      <c r="AJ8" s="84">
        <v>4001406.21</v>
      </c>
      <c r="AK8" s="84">
        <v>4001406.21</v>
      </c>
      <c r="AL8" s="84">
        <v>4001406.24</v>
      </c>
      <c r="AM8" s="84">
        <v>3613687.27</v>
      </c>
      <c r="AN8" s="84">
        <v>301100.09000000003</v>
      </c>
      <c r="AO8" s="84">
        <v>301100.09000000003</v>
      </c>
      <c r="AP8" s="84">
        <v>301100.09000000003</v>
      </c>
      <c r="AQ8" s="84">
        <v>301100.09000000003</v>
      </c>
      <c r="AR8" s="84">
        <v>301100.09000000003</v>
      </c>
      <c r="AS8" s="84">
        <v>301100.09000000003</v>
      </c>
      <c r="AT8" s="84">
        <v>301181.12</v>
      </c>
      <c r="AU8" s="84">
        <v>301181.12</v>
      </c>
      <c r="AV8" s="84">
        <v>301181.12</v>
      </c>
      <c r="AW8" s="84">
        <v>301181.12</v>
      </c>
      <c r="AX8" s="84">
        <v>301181.12</v>
      </c>
      <c r="AY8" s="84">
        <v>301181.13</v>
      </c>
      <c r="AZ8" s="84">
        <v>301100.45</v>
      </c>
      <c r="BA8" s="84">
        <v>301100.45</v>
      </c>
      <c r="BB8" s="84">
        <v>301100.45</v>
      </c>
      <c r="BC8" s="84">
        <v>301100.45</v>
      </c>
      <c r="BD8" s="84">
        <v>301100.45</v>
      </c>
    </row>
    <row r="9" spans="1:56" x14ac:dyDescent="0.25">
      <c r="A9">
        <v>13072000</v>
      </c>
      <c r="B9" t="s">
        <v>689</v>
      </c>
      <c r="C9" s="85">
        <v>207066</v>
      </c>
      <c r="D9" t="s">
        <v>69</v>
      </c>
      <c r="E9" t="s">
        <v>69</v>
      </c>
      <c r="F9" s="84">
        <v>147838441.53999999</v>
      </c>
      <c r="G9" s="84">
        <v>44970321.369999997</v>
      </c>
      <c r="H9" s="84">
        <v>87408998.909999996</v>
      </c>
      <c r="I9" s="84">
        <v>144894412.00999999</v>
      </c>
      <c r="J9" s="84">
        <v>57485413.100000001</v>
      </c>
      <c r="K9" s="84">
        <v>32076860.5</v>
      </c>
      <c r="L9" s="84">
        <v>2414387.36</v>
      </c>
      <c r="M9" s="84">
        <v>34491247.859999999</v>
      </c>
      <c r="N9" s="84">
        <v>16711129.01</v>
      </c>
      <c r="O9" s="84">
        <v>3518096.08</v>
      </c>
      <c r="P9" s="84">
        <v>1842278.52</v>
      </c>
      <c r="Q9" s="84">
        <v>2030502.8</v>
      </c>
      <c r="R9" s="84">
        <f t="shared" si="0"/>
        <v>58593254.269999996</v>
      </c>
      <c r="S9" s="84">
        <v>2873831.5</v>
      </c>
      <c r="T9" s="84">
        <v>2874709.81</v>
      </c>
      <c r="U9" s="84">
        <v>2874709.81</v>
      </c>
      <c r="V9" s="84">
        <v>2874709.81</v>
      </c>
      <c r="W9" s="84">
        <v>2874709.81</v>
      </c>
      <c r="X9" s="84">
        <v>2874709.81</v>
      </c>
      <c r="Y9" s="84">
        <v>2874709.81</v>
      </c>
      <c r="Z9" s="84">
        <v>32076860.5</v>
      </c>
      <c r="AA9" s="84">
        <v>2672663.2999999998</v>
      </c>
      <c r="AB9" s="84">
        <v>2672663.2999999998</v>
      </c>
      <c r="AC9" s="84">
        <v>2672663.2999999998</v>
      </c>
      <c r="AD9" s="84">
        <v>2672663.2999999998</v>
      </c>
      <c r="AE9" s="84">
        <v>2672663.2999999998</v>
      </c>
      <c r="AF9" s="84">
        <v>2672663.2999999998</v>
      </c>
      <c r="AG9" s="84">
        <v>2673480.12</v>
      </c>
      <c r="AH9" s="84">
        <v>2673480.12</v>
      </c>
      <c r="AI9" s="84">
        <v>2673480.12</v>
      </c>
      <c r="AJ9" s="84">
        <v>2673480.12</v>
      </c>
      <c r="AK9" s="84">
        <v>2673480.12</v>
      </c>
      <c r="AL9" s="84">
        <v>2673480.1</v>
      </c>
      <c r="AM9" s="84">
        <v>2414387.36</v>
      </c>
      <c r="AN9" s="84">
        <v>201168.2</v>
      </c>
      <c r="AO9" s="84">
        <v>201168.2</v>
      </c>
      <c r="AP9" s="84">
        <v>201168.2</v>
      </c>
      <c r="AQ9" s="84">
        <v>201168.2</v>
      </c>
      <c r="AR9" s="84">
        <v>201168.2</v>
      </c>
      <c r="AS9" s="84">
        <v>201168.2</v>
      </c>
      <c r="AT9" s="84">
        <v>201229.69</v>
      </c>
      <c r="AU9" s="84">
        <v>201229.69</v>
      </c>
      <c r="AV9" s="84">
        <v>201229.69</v>
      </c>
      <c r="AW9" s="84">
        <v>201229.69</v>
      </c>
      <c r="AX9" s="84">
        <v>201229.69</v>
      </c>
      <c r="AY9" s="84">
        <v>201229.71</v>
      </c>
      <c r="AZ9" s="84">
        <v>201169.46</v>
      </c>
      <c r="BA9" s="84">
        <v>201169.46</v>
      </c>
      <c r="BB9" s="84">
        <v>201169.46</v>
      </c>
      <c r="BC9" s="84">
        <v>201169.46</v>
      </c>
      <c r="BD9" s="84">
        <v>201169.53</v>
      </c>
    </row>
    <row r="10" spans="1:56" x14ac:dyDescent="0.25">
      <c r="A10">
        <v>13073000</v>
      </c>
      <c r="B10" t="s">
        <v>688</v>
      </c>
      <c r="C10" s="85">
        <v>220063</v>
      </c>
      <c r="D10">
        <v>0.26205268100000001</v>
      </c>
      <c r="E10" t="s">
        <v>69</v>
      </c>
      <c r="F10" s="84">
        <v>135875337.90000001</v>
      </c>
      <c r="G10" s="84">
        <v>54711138.869999997</v>
      </c>
      <c r="H10" s="84">
        <v>86401535.329999998</v>
      </c>
      <c r="I10" s="84">
        <v>153989061.41</v>
      </c>
      <c r="J10" s="84">
        <v>67587526.090000004</v>
      </c>
      <c r="K10" s="84">
        <v>37713839.549999997</v>
      </c>
      <c r="L10" s="84">
        <v>2838676.1</v>
      </c>
      <c r="M10" s="84">
        <v>40552515.649999999</v>
      </c>
      <c r="N10" s="84">
        <v>17665892.43</v>
      </c>
      <c r="O10" s="84">
        <v>3854234.9</v>
      </c>
      <c r="P10" s="84">
        <v>1581222.95</v>
      </c>
      <c r="Q10" s="84">
        <v>2525591.27</v>
      </c>
      <c r="R10" s="84">
        <f t="shared" si="0"/>
        <v>66179457.200000003</v>
      </c>
      <c r="S10" s="84">
        <v>3378909.59</v>
      </c>
      <c r="T10" s="84">
        <v>3379843.01</v>
      </c>
      <c r="U10" s="84">
        <v>3379843.01</v>
      </c>
      <c r="V10" s="84">
        <v>3379843.01</v>
      </c>
      <c r="W10" s="84">
        <v>3379843.01</v>
      </c>
      <c r="X10" s="84">
        <v>3379843.01</v>
      </c>
      <c r="Y10" s="84">
        <v>3379843.06</v>
      </c>
      <c r="Z10" s="84">
        <v>37713839.549999997</v>
      </c>
      <c r="AA10" s="84">
        <v>3142385.92</v>
      </c>
      <c r="AB10" s="84">
        <v>3142385.92</v>
      </c>
      <c r="AC10" s="84">
        <v>3142385.92</v>
      </c>
      <c r="AD10" s="84">
        <v>3142385.92</v>
      </c>
      <c r="AE10" s="84">
        <v>3142385.92</v>
      </c>
      <c r="AF10" s="84">
        <v>3142385.92</v>
      </c>
      <c r="AG10" s="84">
        <v>3143254</v>
      </c>
      <c r="AH10" s="84">
        <v>3143254</v>
      </c>
      <c r="AI10" s="84">
        <v>3143254</v>
      </c>
      <c r="AJ10" s="84">
        <v>3143254</v>
      </c>
      <c r="AK10" s="84">
        <v>3143254</v>
      </c>
      <c r="AL10" s="84">
        <v>3143254.03</v>
      </c>
      <c r="AM10" s="84">
        <v>2838676.1</v>
      </c>
      <c r="AN10" s="84">
        <v>236523.67</v>
      </c>
      <c r="AO10" s="84">
        <v>236523.67</v>
      </c>
      <c r="AP10" s="84">
        <v>236523.67</v>
      </c>
      <c r="AQ10" s="84">
        <v>236523.67</v>
      </c>
      <c r="AR10" s="84">
        <v>236523.67</v>
      </c>
      <c r="AS10" s="84">
        <v>236523.67</v>
      </c>
      <c r="AT10" s="84">
        <v>236589.01</v>
      </c>
      <c r="AU10" s="84">
        <v>236589.01</v>
      </c>
      <c r="AV10" s="84">
        <v>236589.01</v>
      </c>
      <c r="AW10" s="84">
        <v>236589.01</v>
      </c>
      <c r="AX10" s="84">
        <v>236589.01</v>
      </c>
      <c r="AY10" s="84">
        <v>236589.03</v>
      </c>
      <c r="AZ10" s="84">
        <v>236523.24</v>
      </c>
      <c r="BA10" s="84">
        <v>236523.24</v>
      </c>
      <c r="BB10" s="84">
        <v>236523.24</v>
      </c>
      <c r="BC10" s="84">
        <v>236523.24</v>
      </c>
      <c r="BD10" s="84">
        <v>236523.29</v>
      </c>
    </row>
    <row r="11" spans="1:56" x14ac:dyDescent="0.25">
      <c r="A11">
        <v>13074000</v>
      </c>
      <c r="B11" t="s">
        <v>687</v>
      </c>
      <c r="C11" s="85">
        <v>145737</v>
      </c>
      <c r="D11">
        <v>0.19214307</v>
      </c>
      <c r="E11" t="s">
        <v>69</v>
      </c>
      <c r="F11" s="84">
        <v>97825675.299999997</v>
      </c>
      <c r="G11" s="84">
        <v>36818781.979999997</v>
      </c>
      <c r="H11" s="84">
        <v>61040468.5</v>
      </c>
      <c r="I11" s="84">
        <v>101979450.62</v>
      </c>
      <c r="J11" s="84">
        <v>40938982.119999997</v>
      </c>
      <c r="K11" s="84">
        <v>22843952.030000001</v>
      </c>
      <c r="L11" s="84">
        <v>1719437.25</v>
      </c>
      <c r="M11" s="84">
        <v>24563389.280000001</v>
      </c>
      <c r="N11" s="84">
        <v>12205882.699999999</v>
      </c>
      <c r="O11" s="84">
        <v>2375609.67</v>
      </c>
      <c r="P11" s="84">
        <v>1444091.95</v>
      </c>
      <c r="Q11" s="84">
        <v>1555478.08</v>
      </c>
      <c r="R11" s="84">
        <f t="shared" si="0"/>
        <v>42144451.680000007</v>
      </c>
      <c r="S11" s="84">
        <v>2046640.02</v>
      </c>
      <c r="T11" s="84">
        <v>2047258.19</v>
      </c>
      <c r="U11" s="84">
        <v>2047258.19</v>
      </c>
      <c r="V11" s="84">
        <v>2047258.19</v>
      </c>
      <c r="W11" s="84">
        <v>2047258.19</v>
      </c>
      <c r="X11" s="84">
        <v>2047258.19</v>
      </c>
      <c r="Y11" s="84">
        <v>2047258.21</v>
      </c>
      <c r="Z11" s="84">
        <v>22843952.030000001</v>
      </c>
      <c r="AA11" s="84">
        <v>1903375.22</v>
      </c>
      <c r="AB11" s="84">
        <v>1903375.22</v>
      </c>
      <c r="AC11" s="84">
        <v>1903375.22</v>
      </c>
      <c r="AD11" s="84">
        <v>1903375.22</v>
      </c>
      <c r="AE11" s="84">
        <v>1903375.22</v>
      </c>
      <c r="AF11" s="84">
        <v>1903375.22</v>
      </c>
      <c r="AG11" s="84">
        <v>1903950.12</v>
      </c>
      <c r="AH11" s="84">
        <v>1903950.12</v>
      </c>
      <c r="AI11" s="84">
        <v>1903950.12</v>
      </c>
      <c r="AJ11" s="84">
        <v>1903950.12</v>
      </c>
      <c r="AK11" s="84">
        <v>1903950.12</v>
      </c>
      <c r="AL11" s="84">
        <v>1903950.11</v>
      </c>
      <c r="AM11" s="84">
        <v>1719437.25</v>
      </c>
      <c r="AN11" s="84">
        <v>143264.79999999999</v>
      </c>
      <c r="AO11" s="84">
        <v>143264.79999999999</v>
      </c>
      <c r="AP11" s="84">
        <v>143264.79999999999</v>
      </c>
      <c r="AQ11" s="84">
        <v>143264.79999999999</v>
      </c>
      <c r="AR11" s="84">
        <v>143264.79999999999</v>
      </c>
      <c r="AS11" s="84">
        <v>143264.79999999999</v>
      </c>
      <c r="AT11" s="84">
        <v>143308.07</v>
      </c>
      <c r="AU11" s="84">
        <v>143308.07</v>
      </c>
      <c r="AV11" s="84">
        <v>143308.07</v>
      </c>
      <c r="AW11" s="84">
        <v>143308.07</v>
      </c>
      <c r="AX11" s="84">
        <v>143308.07</v>
      </c>
      <c r="AY11" s="84">
        <v>143308.1</v>
      </c>
      <c r="AZ11" s="84">
        <v>143264.51</v>
      </c>
      <c r="BA11" s="84">
        <v>143264.51</v>
      </c>
      <c r="BB11" s="84">
        <v>143264.51</v>
      </c>
      <c r="BC11" s="84">
        <v>143264.51</v>
      </c>
      <c r="BD11" s="84">
        <v>143264.62</v>
      </c>
    </row>
    <row r="12" spans="1:56" x14ac:dyDescent="0.25">
      <c r="A12">
        <v>13075000</v>
      </c>
      <c r="B12" t="s">
        <v>478</v>
      </c>
      <c r="C12" s="85">
        <v>236960</v>
      </c>
      <c r="D12">
        <v>0.25864388700000002</v>
      </c>
      <c r="E12" t="s">
        <v>69</v>
      </c>
      <c r="F12" s="84">
        <v>139062239.88</v>
      </c>
      <c r="G12" s="84">
        <v>66305676.829999998</v>
      </c>
      <c r="H12" s="84">
        <v>93102635.670000002</v>
      </c>
      <c r="I12" s="84">
        <v>165812735.41</v>
      </c>
      <c r="J12" s="84">
        <v>72710099.739999995</v>
      </c>
      <c r="K12" s="84">
        <v>40572235.649999999</v>
      </c>
      <c r="L12" s="84">
        <v>3053824.19</v>
      </c>
      <c r="M12" s="84">
        <v>43626059.840000004</v>
      </c>
      <c r="N12" s="84">
        <v>18907151</v>
      </c>
      <c r="O12" s="84">
        <v>4226341.13</v>
      </c>
      <c r="P12" s="84">
        <v>2108838.5499999998</v>
      </c>
      <c r="Q12" s="84">
        <v>2131308.5299999998</v>
      </c>
      <c r="R12" s="84">
        <f t="shared" si="0"/>
        <v>70999699.050000012</v>
      </c>
      <c r="S12" s="84">
        <v>3635002.43</v>
      </c>
      <c r="T12" s="84">
        <v>3636007.54</v>
      </c>
      <c r="U12" s="84">
        <v>3636007.54</v>
      </c>
      <c r="V12" s="84">
        <v>3636007.54</v>
      </c>
      <c r="W12" s="84">
        <v>3636007.54</v>
      </c>
      <c r="X12" s="84">
        <v>3636007.54</v>
      </c>
      <c r="Y12" s="84">
        <v>3636007.56</v>
      </c>
      <c r="Z12" s="84">
        <v>40572235.649999999</v>
      </c>
      <c r="AA12" s="84">
        <v>3380552.26</v>
      </c>
      <c r="AB12" s="84">
        <v>3380552.26</v>
      </c>
      <c r="AC12" s="84">
        <v>3380552.26</v>
      </c>
      <c r="AD12" s="84">
        <v>3380552.26</v>
      </c>
      <c r="AE12" s="84">
        <v>3380552.26</v>
      </c>
      <c r="AF12" s="84">
        <v>3380552.26</v>
      </c>
      <c r="AG12" s="84">
        <v>3381487.02</v>
      </c>
      <c r="AH12" s="84">
        <v>3381487.02</v>
      </c>
      <c r="AI12" s="84">
        <v>3381487.02</v>
      </c>
      <c r="AJ12" s="84">
        <v>3381487.02</v>
      </c>
      <c r="AK12" s="84">
        <v>3381487.02</v>
      </c>
      <c r="AL12" s="84">
        <v>3381486.99</v>
      </c>
      <c r="AM12" s="84">
        <v>3053824.19</v>
      </c>
      <c r="AN12" s="84">
        <v>254450.17</v>
      </c>
      <c r="AO12" s="84">
        <v>254450.17</v>
      </c>
      <c r="AP12" s="84">
        <v>254450.17</v>
      </c>
      <c r="AQ12" s="84">
        <v>254450.17</v>
      </c>
      <c r="AR12" s="84">
        <v>254450.17</v>
      </c>
      <c r="AS12" s="84">
        <v>254450.17</v>
      </c>
      <c r="AT12" s="84">
        <v>254520.52</v>
      </c>
      <c r="AU12" s="84">
        <v>254520.52</v>
      </c>
      <c r="AV12" s="84">
        <v>254520.52</v>
      </c>
      <c r="AW12" s="84">
        <v>254520.52</v>
      </c>
      <c r="AX12" s="84">
        <v>254520.52</v>
      </c>
      <c r="AY12" s="84">
        <v>254520.57</v>
      </c>
      <c r="AZ12" s="84">
        <v>254449.71</v>
      </c>
      <c r="BA12" s="84">
        <v>254449.71</v>
      </c>
      <c r="BB12" s="84">
        <v>254449.71</v>
      </c>
      <c r="BC12" s="84">
        <v>254449.71</v>
      </c>
      <c r="BD12" s="84">
        <v>254449.72</v>
      </c>
    </row>
    <row r="13" spans="1:56" x14ac:dyDescent="0.25">
      <c r="A13">
        <v>13076000</v>
      </c>
      <c r="B13" t="s">
        <v>686</v>
      </c>
      <c r="C13" s="85">
        <v>226865</v>
      </c>
      <c r="D13" t="s">
        <v>69</v>
      </c>
      <c r="E13" t="s">
        <v>69</v>
      </c>
      <c r="F13" s="84">
        <v>141444575.53999999</v>
      </c>
      <c r="G13" s="84">
        <v>49180217.18</v>
      </c>
      <c r="H13" s="84">
        <v>86418905.689999998</v>
      </c>
      <c r="I13" s="84">
        <v>158748760.19999999</v>
      </c>
      <c r="J13" s="84">
        <v>72329854.510000005</v>
      </c>
      <c r="K13" s="84">
        <v>40360058.82</v>
      </c>
      <c r="L13" s="84">
        <v>3037853.89</v>
      </c>
      <c r="M13" s="84">
        <v>43397912.710000001</v>
      </c>
      <c r="N13" s="84">
        <v>18165569.34</v>
      </c>
      <c r="O13" s="84">
        <v>4453051.93</v>
      </c>
      <c r="P13" s="84">
        <v>2015076.76</v>
      </c>
      <c r="Q13" s="84">
        <v>1883970.5600000001</v>
      </c>
      <c r="R13" s="84">
        <f t="shared" si="0"/>
        <v>69915581.299999997</v>
      </c>
      <c r="S13" s="84">
        <v>3616011.58</v>
      </c>
      <c r="T13" s="84">
        <v>3616973.87</v>
      </c>
      <c r="U13" s="84">
        <v>3616973.87</v>
      </c>
      <c r="V13" s="84">
        <v>3616973.87</v>
      </c>
      <c r="W13" s="84">
        <v>3616973.87</v>
      </c>
      <c r="X13" s="84">
        <v>3616973.87</v>
      </c>
      <c r="Y13" s="84">
        <v>3616973.88</v>
      </c>
      <c r="Z13" s="84">
        <v>40360058.82</v>
      </c>
      <c r="AA13" s="84">
        <v>3362890.77</v>
      </c>
      <c r="AB13" s="84">
        <v>3362890.77</v>
      </c>
      <c r="AC13" s="84">
        <v>3362890.77</v>
      </c>
      <c r="AD13" s="84">
        <v>3362890.77</v>
      </c>
      <c r="AE13" s="84">
        <v>3362890.77</v>
      </c>
      <c r="AF13" s="84">
        <v>3362890.77</v>
      </c>
      <c r="AG13" s="84">
        <v>3363785.7</v>
      </c>
      <c r="AH13" s="84">
        <v>3363785.7</v>
      </c>
      <c r="AI13" s="84">
        <v>3363785.7</v>
      </c>
      <c r="AJ13" s="84">
        <v>3363785.7</v>
      </c>
      <c r="AK13" s="84">
        <v>3363785.7</v>
      </c>
      <c r="AL13" s="84">
        <v>3363785.7</v>
      </c>
      <c r="AM13" s="84">
        <v>3037853.89</v>
      </c>
      <c r="AN13" s="84">
        <v>253120.81</v>
      </c>
      <c r="AO13" s="84">
        <v>253120.81</v>
      </c>
      <c r="AP13" s="84">
        <v>253120.81</v>
      </c>
      <c r="AQ13" s="84">
        <v>253120.81</v>
      </c>
      <c r="AR13" s="84">
        <v>253120.81</v>
      </c>
      <c r="AS13" s="84">
        <v>253120.81</v>
      </c>
      <c r="AT13" s="84">
        <v>253188.17</v>
      </c>
      <c r="AU13" s="84">
        <v>253188.17</v>
      </c>
      <c r="AV13" s="84">
        <v>253188.17</v>
      </c>
      <c r="AW13" s="84">
        <v>253188.17</v>
      </c>
      <c r="AX13" s="84">
        <v>253188.17</v>
      </c>
      <c r="AY13" s="84">
        <v>253188.18</v>
      </c>
      <c r="AZ13" s="84">
        <v>253120.37</v>
      </c>
      <c r="BA13" s="84">
        <v>253120.37</v>
      </c>
      <c r="BB13" s="84">
        <v>253120.37</v>
      </c>
      <c r="BC13" s="84">
        <v>253120.37</v>
      </c>
      <c r="BD13" s="84">
        <v>253120.38</v>
      </c>
    </row>
    <row r="14" spans="1:56" x14ac:dyDescent="0.25">
      <c r="B14" t="s">
        <v>684</v>
      </c>
      <c r="C14" s="85">
        <v>1309551</v>
      </c>
      <c r="D14">
        <v>1</v>
      </c>
      <c r="E14">
        <v>45.334557199999999</v>
      </c>
      <c r="F14" s="84">
        <v>831399600.88999999</v>
      </c>
      <c r="G14" s="84">
        <v>314009464.45999998</v>
      </c>
      <c r="H14" s="84">
        <v>519266127.91000003</v>
      </c>
      <c r="I14" s="84">
        <v>916358176.34000003</v>
      </c>
      <c r="J14" s="84">
        <v>397092048.43000001</v>
      </c>
      <c r="K14" s="84">
        <v>221577363</v>
      </c>
      <c r="L14" s="84">
        <v>16677866.060000001</v>
      </c>
      <c r="M14" s="84">
        <f>SUM(M8:M13)</f>
        <v>238255229.06</v>
      </c>
      <c r="N14" s="84">
        <f>SUM(N8:N13)</f>
        <v>105200000</v>
      </c>
      <c r="O14" s="84">
        <f>SUM(O8:O13)</f>
        <v>23376618.879999999</v>
      </c>
      <c r="P14" s="84">
        <v>11000000</v>
      </c>
      <c r="Q14" s="84">
        <f>SUM(Q8:Q13)</f>
        <v>12605521.41</v>
      </c>
      <c r="R14" s="84">
        <f>SUM(R8:R13)</f>
        <v>390437369.35000002</v>
      </c>
      <c r="S14" s="84">
        <v>19851825.07</v>
      </c>
      <c r="T14" s="84">
        <v>19857379.75</v>
      </c>
      <c r="U14" s="84">
        <v>19857379.75</v>
      </c>
      <c r="V14" s="84">
        <v>19857379.75</v>
      </c>
      <c r="W14" s="84">
        <v>19857379.75</v>
      </c>
      <c r="X14" s="84">
        <v>19857379.75</v>
      </c>
      <c r="Y14" s="84">
        <v>19857379.890000001</v>
      </c>
      <c r="Z14" s="84">
        <v>221577363</v>
      </c>
      <c r="AA14" s="84">
        <v>18462197.329999998</v>
      </c>
      <c r="AB14" s="84">
        <v>18462197.329999998</v>
      </c>
      <c r="AC14" s="84">
        <v>18462197.329999998</v>
      </c>
      <c r="AD14" s="84">
        <v>18462197.329999998</v>
      </c>
      <c r="AE14" s="84">
        <v>18462197.329999998</v>
      </c>
      <c r="AF14" s="84">
        <v>18462197.329999998</v>
      </c>
      <c r="AG14" s="84">
        <v>18467363.170000002</v>
      </c>
      <c r="AH14" s="84">
        <v>18467363.170000002</v>
      </c>
      <c r="AI14" s="84">
        <v>18467363.170000002</v>
      </c>
      <c r="AJ14" s="84">
        <v>18467363.170000002</v>
      </c>
      <c r="AK14" s="84">
        <v>18467363.170000002</v>
      </c>
      <c r="AL14" s="84">
        <v>18467363.170000002</v>
      </c>
      <c r="AM14" s="84">
        <v>16677866.060000001</v>
      </c>
      <c r="AN14" s="84">
        <v>1389627.74</v>
      </c>
      <c r="AO14" s="84">
        <v>1389627.74</v>
      </c>
      <c r="AP14" s="84">
        <v>1389627.74</v>
      </c>
      <c r="AQ14" s="84">
        <v>1389627.74</v>
      </c>
      <c r="AR14" s="84">
        <v>1389627.74</v>
      </c>
      <c r="AS14" s="84">
        <v>1389627.74</v>
      </c>
      <c r="AT14" s="84">
        <v>1390016.58</v>
      </c>
      <c r="AU14" s="84">
        <v>1390016.58</v>
      </c>
      <c r="AV14" s="84">
        <v>1390016.58</v>
      </c>
      <c r="AW14" s="84">
        <v>1390016.58</v>
      </c>
      <c r="AX14" s="84">
        <v>1390016.58</v>
      </c>
      <c r="AY14" s="84">
        <v>1390016.72</v>
      </c>
      <c r="AZ14" s="84">
        <v>1389627.74</v>
      </c>
      <c r="BA14" s="84">
        <v>1389627.74</v>
      </c>
      <c r="BB14" s="84">
        <v>1389627.74</v>
      </c>
      <c r="BC14" s="84">
        <v>1389627.74</v>
      </c>
      <c r="BD14" s="84">
        <v>1389627.99</v>
      </c>
    </row>
    <row r="15" spans="1:56" x14ac:dyDescent="0.25">
      <c r="A15" t="s">
        <v>806</v>
      </c>
    </row>
    <row r="17" spans="2:17" x14ac:dyDescent="0.25">
      <c r="B17" t="s">
        <v>692</v>
      </c>
      <c r="O17" s="84">
        <v>1354442.71</v>
      </c>
      <c r="Q17" s="84">
        <v>3756341.85</v>
      </c>
    </row>
    <row r="18" spans="2:17" x14ac:dyDescent="0.25">
      <c r="B18" t="s">
        <v>691</v>
      </c>
      <c r="O18" s="84">
        <v>668938.41</v>
      </c>
      <c r="Q18" s="84">
        <v>1603143.19</v>
      </c>
    </row>
    <row r="19" spans="2:17" x14ac:dyDescent="0.25">
      <c r="N19" s="84"/>
    </row>
    <row r="20" spans="2:17" x14ac:dyDescent="0.25">
      <c r="N20" s="84"/>
    </row>
    <row r="21" spans="2:17" x14ac:dyDescent="0.25">
      <c r="N21" s="84"/>
      <c r="O21" s="84">
        <v>4949285.17</v>
      </c>
      <c r="P21" s="84">
        <v>2008491.27</v>
      </c>
      <c r="Q21" s="84">
        <v>2478670.17</v>
      </c>
    </row>
    <row r="22" spans="2:17" x14ac:dyDescent="0.25">
      <c r="N22" s="84"/>
      <c r="O22" s="84">
        <v>3518096.08</v>
      </c>
      <c r="P22" s="84">
        <v>1842278.52</v>
      </c>
      <c r="Q22" s="84">
        <v>2030502.8</v>
      </c>
    </row>
    <row r="23" spans="2:17" x14ac:dyDescent="0.25">
      <c r="N23" s="84"/>
      <c r="O23" s="84">
        <v>3854234.9</v>
      </c>
      <c r="P23" s="84">
        <v>1581222.95</v>
      </c>
      <c r="Q23" s="84">
        <v>2525591.27</v>
      </c>
    </row>
    <row r="24" spans="2:17" x14ac:dyDescent="0.25">
      <c r="N24" s="84"/>
      <c r="O24" s="84">
        <v>2375609.67</v>
      </c>
      <c r="P24" s="84">
        <v>1444091.95</v>
      </c>
      <c r="Q24" s="84">
        <v>1555478.08</v>
      </c>
    </row>
    <row r="25" spans="2:17" x14ac:dyDescent="0.25">
      <c r="N25" s="84"/>
      <c r="O25" s="84">
        <v>4226341.13</v>
      </c>
      <c r="P25" s="84">
        <v>2108838.5499999998</v>
      </c>
      <c r="Q25" s="84">
        <v>2131308.5299999998</v>
      </c>
    </row>
    <row r="26" spans="2:17" x14ac:dyDescent="0.25">
      <c r="O26" s="84">
        <v>4453051.93</v>
      </c>
      <c r="P26" s="84">
        <v>2015076.76</v>
      </c>
      <c r="Q26" s="84">
        <v>1883970.5600000001</v>
      </c>
    </row>
    <row r="27" spans="2:17" x14ac:dyDescent="0.25">
      <c r="O27" s="84"/>
      <c r="P27" s="84">
        <v>11000000</v>
      </c>
      <c r="Q27" s="84"/>
    </row>
    <row r="28" spans="2:17" x14ac:dyDescent="0.25">
      <c r="O28">
        <f>SUM(O18:O27)</f>
        <v>24045557.289999999</v>
      </c>
      <c r="Q28">
        <f>SUM(Q18:Q27)</f>
        <v>14208664.6</v>
      </c>
    </row>
  </sheetData>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E19"/>
  <sheetViews>
    <sheetView workbookViewId="0">
      <selection activeCell="C122" sqref="C122:C123"/>
    </sheetView>
  </sheetViews>
  <sheetFormatPr baseColWidth="10" defaultRowHeight="15" x14ac:dyDescent="0.25"/>
  <cols>
    <col min="14" max="19" width="13.85546875" customWidth="1"/>
  </cols>
  <sheetData>
    <row r="2" spans="1:57" x14ac:dyDescent="0.25">
      <c r="A2" t="s">
        <v>722</v>
      </c>
      <c r="B2" t="s">
        <v>703</v>
      </c>
      <c r="C2" t="s">
        <v>432</v>
      </c>
      <c r="D2" t="s">
        <v>804</v>
      </c>
      <c r="E2" t="s">
        <v>803</v>
      </c>
      <c r="F2" t="s">
        <v>758</v>
      </c>
      <c r="G2" t="s">
        <v>809</v>
      </c>
      <c r="H2" t="s">
        <v>809</v>
      </c>
      <c r="I2" t="s">
        <v>802</v>
      </c>
      <c r="J2" t="s">
        <v>786</v>
      </c>
      <c r="K2" t="s">
        <v>785</v>
      </c>
      <c r="L2" t="s">
        <v>757</v>
      </c>
      <c r="M2" t="s">
        <v>757</v>
      </c>
      <c r="N2" t="s">
        <v>757</v>
      </c>
      <c r="O2" t="s">
        <v>801</v>
      </c>
      <c r="P2" t="s">
        <v>800</v>
      </c>
      <c r="Q2" t="s">
        <v>799</v>
      </c>
      <c r="R2" t="s">
        <v>798</v>
      </c>
      <c r="S2" t="s">
        <v>684</v>
      </c>
      <c r="T2" t="s">
        <v>783</v>
      </c>
      <c r="AF2" t="s">
        <v>757</v>
      </c>
      <c r="AG2" t="s">
        <v>782</v>
      </c>
      <c r="AS2" t="s">
        <v>757</v>
      </c>
      <c r="AT2" t="s">
        <v>781</v>
      </c>
    </row>
    <row r="3" spans="1:57" x14ac:dyDescent="0.25">
      <c r="A3" t="s">
        <v>704</v>
      </c>
      <c r="C3" t="s">
        <v>797</v>
      </c>
      <c r="D3" t="s">
        <v>796</v>
      </c>
      <c r="E3" t="s">
        <v>795</v>
      </c>
      <c r="F3" t="s">
        <v>771</v>
      </c>
      <c r="G3" t="s">
        <v>757</v>
      </c>
      <c r="H3" t="s">
        <v>757</v>
      </c>
      <c r="I3" t="s">
        <v>771</v>
      </c>
      <c r="J3" t="s">
        <v>771</v>
      </c>
      <c r="K3" t="s">
        <v>780</v>
      </c>
      <c r="L3" t="s">
        <v>778</v>
      </c>
      <c r="M3" t="s">
        <v>778</v>
      </c>
      <c r="N3" t="s">
        <v>778</v>
      </c>
      <c r="AF3" t="s">
        <v>778</v>
      </c>
      <c r="AS3" t="s">
        <v>778</v>
      </c>
    </row>
    <row r="4" spans="1:57" x14ac:dyDescent="0.25">
      <c r="C4" t="s">
        <v>701</v>
      </c>
      <c r="D4" t="s">
        <v>794</v>
      </c>
      <c r="E4">
        <v>2016</v>
      </c>
      <c r="F4" t="s">
        <v>807</v>
      </c>
      <c r="G4" t="s">
        <v>698</v>
      </c>
      <c r="H4" t="s">
        <v>698</v>
      </c>
      <c r="L4" t="s">
        <v>776</v>
      </c>
      <c r="M4" t="s">
        <v>775</v>
      </c>
      <c r="N4" t="s">
        <v>777</v>
      </c>
      <c r="AF4" t="s">
        <v>776</v>
      </c>
      <c r="AS4" t="s">
        <v>775</v>
      </c>
    </row>
    <row r="5" spans="1:57" x14ac:dyDescent="0.25">
      <c r="C5" s="204">
        <v>42551</v>
      </c>
      <c r="D5" t="s">
        <v>791</v>
      </c>
      <c r="G5" t="s">
        <v>792</v>
      </c>
      <c r="H5" t="s">
        <v>792</v>
      </c>
      <c r="L5" t="s">
        <v>774</v>
      </c>
      <c r="M5" t="s">
        <v>773</v>
      </c>
      <c r="AF5" t="s">
        <v>774</v>
      </c>
      <c r="AS5" t="s">
        <v>773</v>
      </c>
    </row>
    <row r="6" spans="1:57" x14ac:dyDescent="0.25">
      <c r="D6" t="s">
        <v>789</v>
      </c>
      <c r="G6">
        <v>2017</v>
      </c>
      <c r="H6">
        <v>2018</v>
      </c>
      <c r="T6" t="s">
        <v>716</v>
      </c>
      <c r="U6" t="s">
        <v>715</v>
      </c>
      <c r="V6" t="s">
        <v>714</v>
      </c>
      <c r="W6" t="s">
        <v>713</v>
      </c>
      <c r="X6" t="s">
        <v>712</v>
      </c>
      <c r="Y6" t="s">
        <v>711</v>
      </c>
      <c r="Z6" t="s">
        <v>710</v>
      </c>
      <c r="AA6" t="s">
        <v>709</v>
      </c>
      <c r="AB6" t="s">
        <v>708</v>
      </c>
      <c r="AC6" t="s">
        <v>707</v>
      </c>
      <c r="AD6" t="s">
        <v>706</v>
      </c>
      <c r="AE6" t="s">
        <v>705</v>
      </c>
      <c r="AG6" t="s">
        <v>716</v>
      </c>
      <c r="AH6" t="s">
        <v>715</v>
      </c>
      <c r="AI6" t="s">
        <v>714</v>
      </c>
      <c r="AJ6" t="s">
        <v>713</v>
      </c>
      <c r="AK6" t="s">
        <v>712</v>
      </c>
      <c r="AL6" t="s">
        <v>711</v>
      </c>
      <c r="AM6" t="s">
        <v>710</v>
      </c>
      <c r="AN6" t="s">
        <v>709</v>
      </c>
      <c r="AO6" t="s">
        <v>708</v>
      </c>
      <c r="AP6" t="s">
        <v>707</v>
      </c>
      <c r="AQ6" t="s">
        <v>706</v>
      </c>
      <c r="AR6" t="s">
        <v>705</v>
      </c>
      <c r="AT6" t="s">
        <v>716</v>
      </c>
      <c r="AU6" t="s">
        <v>715</v>
      </c>
      <c r="AV6" t="s">
        <v>714</v>
      </c>
      <c r="AW6" t="s">
        <v>713</v>
      </c>
      <c r="AX6" t="s">
        <v>712</v>
      </c>
      <c r="AY6" t="s">
        <v>711</v>
      </c>
      <c r="AZ6" t="s">
        <v>710</v>
      </c>
      <c r="BA6" t="s">
        <v>709</v>
      </c>
      <c r="BB6" t="s">
        <v>708</v>
      </c>
      <c r="BC6" t="s">
        <v>707</v>
      </c>
      <c r="BD6" t="s">
        <v>706</v>
      </c>
      <c r="BE6" t="s">
        <v>705</v>
      </c>
    </row>
    <row r="7" spans="1:57" x14ac:dyDescent="0.25">
      <c r="E7" t="s">
        <v>788</v>
      </c>
      <c r="F7" t="s">
        <v>693</v>
      </c>
      <c r="N7" t="s">
        <v>693</v>
      </c>
      <c r="T7" t="s">
        <v>693</v>
      </c>
      <c r="AF7" t="s">
        <v>693</v>
      </c>
      <c r="AG7" t="s">
        <v>693</v>
      </c>
      <c r="AS7" t="s">
        <v>693</v>
      </c>
      <c r="AT7" t="s">
        <v>693</v>
      </c>
    </row>
    <row r="8" spans="1:57" x14ac:dyDescent="0.25">
      <c r="A8">
        <v>1</v>
      </c>
      <c r="B8">
        <v>2</v>
      </c>
      <c r="C8">
        <v>3</v>
      </c>
      <c r="D8">
        <v>4</v>
      </c>
      <c r="E8">
        <v>5</v>
      </c>
      <c r="F8">
        <v>6</v>
      </c>
      <c r="G8">
        <v>7</v>
      </c>
      <c r="H8">
        <v>8</v>
      </c>
      <c r="I8">
        <v>9</v>
      </c>
      <c r="J8">
        <v>10</v>
      </c>
      <c r="K8">
        <v>11</v>
      </c>
      <c r="L8">
        <v>12</v>
      </c>
      <c r="M8">
        <v>13</v>
      </c>
      <c r="N8">
        <v>14</v>
      </c>
      <c r="S8" s="84">
        <f t="shared" ref="S8:S13" si="0">SUM(N8:R8)</f>
        <v>14</v>
      </c>
      <c r="T8">
        <v>15</v>
      </c>
      <c r="U8">
        <v>16</v>
      </c>
      <c r="V8">
        <v>17</v>
      </c>
      <c r="W8">
        <v>18</v>
      </c>
      <c r="X8">
        <v>19</v>
      </c>
      <c r="Y8">
        <v>20</v>
      </c>
      <c r="Z8">
        <v>21</v>
      </c>
      <c r="AA8">
        <v>22</v>
      </c>
      <c r="AB8">
        <v>23</v>
      </c>
      <c r="AC8">
        <v>24</v>
      </c>
      <c r="AD8">
        <v>25</v>
      </c>
      <c r="AE8">
        <v>26</v>
      </c>
      <c r="AF8">
        <v>27</v>
      </c>
      <c r="AG8">
        <v>28</v>
      </c>
      <c r="AH8">
        <v>29</v>
      </c>
      <c r="AI8">
        <v>30</v>
      </c>
      <c r="AJ8">
        <v>31</v>
      </c>
      <c r="AK8">
        <v>32</v>
      </c>
      <c r="AL8">
        <v>33</v>
      </c>
      <c r="AM8">
        <v>34</v>
      </c>
      <c r="AN8">
        <v>35</v>
      </c>
      <c r="AO8">
        <v>36</v>
      </c>
      <c r="AP8">
        <v>37</v>
      </c>
      <c r="AQ8">
        <v>38</v>
      </c>
      <c r="AR8">
        <v>39</v>
      </c>
      <c r="AS8">
        <v>40</v>
      </c>
      <c r="AT8">
        <v>41</v>
      </c>
      <c r="AU8">
        <v>42</v>
      </c>
      <c r="AV8">
        <v>43</v>
      </c>
      <c r="AW8">
        <v>44</v>
      </c>
      <c r="AX8">
        <v>45</v>
      </c>
      <c r="AY8">
        <v>46</v>
      </c>
      <c r="AZ8">
        <v>47</v>
      </c>
      <c r="BA8">
        <v>48</v>
      </c>
      <c r="BB8">
        <v>49</v>
      </c>
      <c r="BC8">
        <v>50</v>
      </c>
      <c r="BD8">
        <v>51</v>
      </c>
      <c r="BE8">
        <v>52</v>
      </c>
    </row>
    <row r="9" spans="1:57" x14ac:dyDescent="0.25">
      <c r="A9">
        <v>13071000</v>
      </c>
      <c r="B9" t="s">
        <v>690</v>
      </c>
      <c r="C9" s="85">
        <v>272995</v>
      </c>
      <c r="D9">
        <v>0.286409254</v>
      </c>
      <c r="E9" t="s">
        <v>69</v>
      </c>
      <c r="F9" s="84">
        <v>172749490.62</v>
      </c>
      <c r="G9" s="84">
        <v>29833753.370000001</v>
      </c>
      <c r="H9" s="84">
        <v>31829656.039999999</v>
      </c>
      <c r="I9" s="84">
        <v>105430000.44</v>
      </c>
      <c r="J9" s="84">
        <v>191859677.97999999</v>
      </c>
      <c r="K9" s="84">
        <v>86429677.530000001</v>
      </c>
      <c r="L9" s="84">
        <v>52246740.07</v>
      </c>
      <c r="M9" s="84">
        <v>3932550.33</v>
      </c>
      <c r="N9" s="84">
        <v>56179290.399999999</v>
      </c>
      <c r="O9" s="84">
        <v>20345759.34</v>
      </c>
      <c r="P9" s="84">
        <v>4502634.4400000004</v>
      </c>
      <c r="Q9" s="84">
        <v>1990118.08</v>
      </c>
      <c r="R9" s="84">
        <v>2455630.15</v>
      </c>
      <c r="S9" s="84">
        <f t="shared" si="0"/>
        <v>85473432.409999996</v>
      </c>
      <c r="T9" s="84">
        <v>4681607.53</v>
      </c>
      <c r="U9" s="84">
        <v>4681607.53</v>
      </c>
      <c r="V9" s="84">
        <v>4681607.53</v>
      </c>
      <c r="W9" s="84">
        <v>4681607.53</v>
      </c>
      <c r="X9" s="84">
        <v>4681607.53</v>
      </c>
      <c r="Y9" s="84">
        <v>4681607.53</v>
      </c>
      <c r="Z9" s="84">
        <v>4681607.53</v>
      </c>
      <c r="AA9" s="84">
        <v>4681607.53</v>
      </c>
      <c r="AB9" s="84">
        <v>4681607.53</v>
      </c>
      <c r="AC9" s="84">
        <v>4681607.53</v>
      </c>
      <c r="AD9" s="84">
        <v>4681607.53</v>
      </c>
      <c r="AE9" s="84">
        <v>4681607.57</v>
      </c>
      <c r="AF9" s="84">
        <v>52246740.07</v>
      </c>
      <c r="AG9" s="84">
        <v>4353895.01</v>
      </c>
      <c r="AH9" s="84">
        <v>4353895.01</v>
      </c>
      <c r="AI9" s="84">
        <v>4353895.01</v>
      </c>
      <c r="AJ9" s="84">
        <v>4353895.01</v>
      </c>
      <c r="AK9" s="84">
        <v>4353895.01</v>
      </c>
      <c r="AL9" s="84">
        <v>4353895.01</v>
      </c>
      <c r="AM9" s="84">
        <v>4353895.01</v>
      </c>
      <c r="AN9" s="84">
        <v>4353895.01</v>
      </c>
      <c r="AO9" s="84">
        <v>4353895.01</v>
      </c>
      <c r="AP9" s="84">
        <v>4353895.01</v>
      </c>
      <c r="AQ9" s="84">
        <v>4353895.01</v>
      </c>
      <c r="AR9" s="84">
        <v>4353894.96</v>
      </c>
      <c r="AS9" s="84">
        <v>3932550.33</v>
      </c>
      <c r="AT9" s="84">
        <v>327712.52</v>
      </c>
      <c r="AU9" s="84">
        <v>327712.52</v>
      </c>
      <c r="AV9" s="84">
        <v>327712.52</v>
      </c>
      <c r="AW9" s="84">
        <v>327712.52</v>
      </c>
      <c r="AX9" s="84">
        <v>327712.52</v>
      </c>
      <c r="AY9" s="84">
        <v>327712.52</v>
      </c>
      <c r="AZ9" s="84">
        <v>327712.52</v>
      </c>
      <c r="BA9" s="84">
        <v>327712.52</v>
      </c>
      <c r="BB9" s="84">
        <v>327712.52</v>
      </c>
      <c r="BC9" s="84">
        <v>327712.52</v>
      </c>
      <c r="BD9" s="84">
        <v>327712.52</v>
      </c>
      <c r="BE9" s="84">
        <v>327712.61</v>
      </c>
    </row>
    <row r="10" spans="1:57" x14ac:dyDescent="0.25">
      <c r="A10">
        <v>13072000</v>
      </c>
      <c r="B10" t="s">
        <v>689</v>
      </c>
      <c r="C10" s="85">
        <v>207580</v>
      </c>
      <c r="D10" t="s">
        <v>69</v>
      </c>
      <c r="E10" t="s">
        <v>69</v>
      </c>
      <c r="F10" s="84">
        <v>166430448.16999999</v>
      </c>
      <c r="G10" s="84">
        <v>22705797.170000002</v>
      </c>
      <c r="H10" s="84">
        <v>22673104.219999999</v>
      </c>
      <c r="I10" s="84">
        <v>95263783.760000005</v>
      </c>
      <c r="J10" s="84">
        <v>145886305.44</v>
      </c>
      <c r="K10" s="84">
        <v>50622521.68</v>
      </c>
      <c r="L10" s="84">
        <v>30601314.350000001</v>
      </c>
      <c r="M10" s="84">
        <v>2303324.7400000002</v>
      </c>
      <c r="N10" s="84">
        <v>32904639.09</v>
      </c>
      <c r="O10" s="84">
        <v>15829942.76</v>
      </c>
      <c r="P10" s="84">
        <v>3203391.45</v>
      </c>
      <c r="Q10" s="84">
        <v>1870764.92</v>
      </c>
      <c r="R10" s="84">
        <v>2032010.21</v>
      </c>
      <c r="S10" s="84">
        <f t="shared" si="0"/>
        <v>55840748.430000007</v>
      </c>
      <c r="T10" s="84">
        <v>2742053.25</v>
      </c>
      <c r="U10" s="84">
        <v>2742053.25</v>
      </c>
      <c r="V10" s="84">
        <v>2742053.25</v>
      </c>
      <c r="W10" s="84">
        <v>2742053.25</v>
      </c>
      <c r="X10" s="84">
        <v>2742053.25</v>
      </c>
      <c r="Y10" s="84">
        <v>2742053.25</v>
      </c>
      <c r="Z10" s="84">
        <v>2742053.25</v>
      </c>
      <c r="AA10" s="84">
        <v>2742053.25</v>
      </c>
      <c r="AB10" s="84">
        <v>2742053.25</v>
      </c>
      <c r="AC10" s="84">
        <v>2742053.25</v>
      </c>
      <c r="AD10" s="84">
        <v>2742053.25</v>
      </c>
      <c r="AE10" s="84">
        <v>2742053.34</v>
      </c>
      <c r="AF10" s="84">
        <v>30601314.350000001</v>
      </c>
      <c r="AG10" s="84">
        <v>2550109.5299999998</v>
      </c>
      <c r="AH10" s="84">
        <v>2550109.5299999998</v>
      </c>
      <c r="AI10" s="84">
        <v>2550109.5299999998</v>
      </c>
      <c r="AJ10" s="84">
        <v>2550109.5299999998</v>
      </c>
      <c r="AK10" s="84">
        <v>2550109.5299999998</v>
      </c>
      <c r="AL10" s="84">
        <v>2550109.5299999998</v>
      </c>
      <c r="AM10" s="84">
        <v>2550109.5299999998</v>
      </c>
      <c r="AN10" s="84">
        <v>2550109.5299999998</v>
      </c>
      <c r="AO10" s="84">
        <v>2550109.5299999998</v>
      </c>
      <c r="AP10" s="84">
        <v>2550109.5299999998</v>
      </c>
      <c r="AQ10" s="84">
        <v>2550109.5299999998</v>
      </c>
      <c r="AR10" s="84">
        <v>2550109.52</v>
      </c>
      <c r="AS10" s="84">
        <v>2303324.7400000002</v>
      </c>
      <c r="AT10" s="84">
        <v>191943.72</v>
      </c>
      <c r="AU10" s="84">
        <v>191943.72</v>
      </c>
      <c r="AV10" s="84">
        <v>191943.72</v>
      </c>
      <c r="AW10" s="84">
        <v>191943.72</v>
      </c>
      <c r="AX10" s="84">
        <v>191943.72</v>
      </c>
      <c r="AY10" s="84">
        <v>191943.72</v>
      </c>
      <c r="AZ10" s="84">
        <v>191943.72</v>
      </c>
      <c r="BA10" s="84">
        <v>191943.72</v>
      </c>
      <c r="BB10" s="84">
        <v>191943.72</v>
      </c>
      <c r="BC10" s="84">
        <v>191943.72</v>
      </c>
      <c r="BD10" s="84">
        <v>191943.72</v>
      </c>
      <c r="BE10" s="84">
        <v>191943.82</v>
      </c>
    </row>
    <row r="11" spans="1:57" x14ac:dyDescent="0.25">
      <c r="A11">
        <v>13073000</v>
      </c>
      <c r="B11" t="s">
        <v>688</v>
      </c>
      <c r="C11" s="85">
        <v>220498</v>
      </c>
      <c r="D11">
        <v>0.26319345599999999</v>
      </c>
      <c r="E11" t="s">
        <v>69</v>
      </c>
      <c r="F11" s="84">
        <v>147846301.87</v>
      </c>
      <c r="G11" s="84">
        <v>27869706.699999999</v>
      </c>
      <c r="H11" s="84">
        <v>28427394.239999998</v>
      </c>
      <c r="I11" s="84">
        <v>91815932.680000007</v>
      </c>
      <c r="J11" s="84">
        <v>154965018.68000001</v>
      </c>
      <c r="K11" s="84">
        <v>63149086</v>
      </c>
      <c r="L11" s="84">
        <v>38173622.479999997</v>
      </c>
      <c r="M11" s="84">
        <v>2873283.42</v>
      </c>
      <c r="N11" s="84">
        <v>41046905.899999999</v>
      </c>
      <c r="O11" s="84">
        <v>16721715.57</v>
      </c>
      <c r="P11" s="84">
        <v>3508407.92</v>
      </c>
      <c r="Q11" s="84">
        <v>1515020.94</v>
      </c>
      <c r="R11" s="84">
        <v>2498656.1</v>
      </c>
      <c r="S11" s="84">
        <f t="shared" si="0"/>
        <v>65290706.43</v>
      </c>
      <c r="T11" s="84">
        <v>3420575.49</v>
      </c>
      <c r="U11" s="84">
        <v>3420575.49</v>
      </c>
      <c r="V11" s="84">
        <v>3420575.49</v>
      </c>
      <c r="W11" s="84">
        <v>3420575.49</v>
      </c>
      <c r="X11" s="84">
        <v>3420575.49</v>
      </c>
      <c r="Y11" s="84">
        <v>3420575.49</v>
      </c>
      <c r="Z11" s="84">
        <v>3420575.49</v>
      </c>
      <c r="AA11" s="84">
        <v>3420575.49</v>
      </c>
      <c r="AB11" s="84">
        <v>3420575.49</v>
      </c>
      <c r="AC11" s="84">
        <v>3420575.49</v>
      </c>
      <c r="AD11" s="84">
        <v>3420575.49</v>
      </c>
      <c r="AE11" s="84">
        <v>3420575.51</v>
      </c>
      <c r="AF11" s="84">
        <v>38173622.479999997</v>
      </c>
      <c r="AG11" s="84">
        <v>3181135.21</v>
      </c>
      <c r="AH11" s="84">
        <v>3181135.21</v>
      </c>
      <c r="AI11" s="84">
        <v>3181135.21</v>
      </c>
      <c r="AJ11" s="84">
        <v>3181135.21</v>
      </c>
      <c r="AK11" s="84">
        <v>3181135.21</v>
      </c>
      <c r="AL11" s="84">
        <v>3181135.21</v>
      </c>
      <c r="AM11" s="84">
        <v>3181135.21</v>
      </c>
      <c r="AN11" s="84">
        <v>3181135.21</v>
      </c>
      <c r="AO11" s="84">
        <v>3181135.21</v>
      </c>
      <c r="AP11" s="84">
        <v>3181135.21</v>
      </c>
      <c r="AQ11" s="84">
        <v>3181135.21</v>
      </c>
      <c r="AR11" s="84">
        <v>3181135.17</v>
      </c>
      <c r="AS11" s="84">
        <v>2873283.42</v>
      </c>
      <c r="AT11" s="84">
        <v>239440.28</v>
      </c>
      <c r="AU11" s="84">
        <v>239440.28</v>
      </c>
      <c r="AV11" s="84">
        <v>239440.28</v>
      </c>
      <c r="AW11" s="84">
        <v>239440.28</v>
      </c>
      <c r="AX11" s="84">
        <v>239440.28</v>
      </c>
      <c r="AY11" s="84">
        <v>239440.28</v>
      </c>
      <c r="AZ11" s="84">
        <v>239440.28</v>
      </c>
      <c r="BA11" s="84">
        <v>239440.28</v>
      </c>
      <c r="BB11" s="84">
        <v>239440.28</v>
      </c>
      <c r="BC11" s="84">
        <v>239440.28</v>
      </c>
      <c r="BD11" s="84">
        <v>239440.28</v>
      </c>
      <c r="BE11" s="84">
        <v>239440.34</v>
      </c>
    </row>
    <row r="12" spans="1:57" x14ac:dyDescent="0.25">
      <c r="A12">
        <v>13074000</v>
      </c>
      <c r="B12" t="s">
        <v>687</v>
      </c>
      <c r="C12" s="85">
        <v>145979</v>
      </c>
      <c r="D12">
        <v>0.19223527500000001</v>
      </c>
      <c r="E12" t="s">
        <v>69</v>
      </c>
      <c r="F12" s="84">
        <v>122518476.78</v>
      </c>
      <c r="G12" s="84">
        <v>17914737.879999999</v>
      </c>
      <c r="H12" s="84">
        <v>18318826.25</v>
      </c>
      <c r="I12" s="84">
        <v>71400625.739999995</v>
      </c>
      <c r="J12" s="84">
        <v>102593395.23</v>
      </c>
      <c r="K12" s="84">
        <v>31192769.489999998</v>
      </c>
      <c r="L12" s="84">
        <v>18856029.149999999</v>
      </c>
      <c r="M12" s="84">
        <v>1419271.02</v>
      </c>
      <c r="N12" s="84">
        <v>20275300.170000002</v>
      </c>
      <c r="O12" s="84">
        <v>11577419.369999999</v>
      </c>
      <c r="P12" s="84">
        <v>2162943.2200000002</v>
      </c>
      <c r="Q12" s="84">
        <v>1447216.8</v>
      </c>
      <c r="R12" s="84">
        <v>1633622.24</v>
      </c>
      <c r="S12" s="208">
        <f t="shared" si="0"/>
        <v>37096501.799999997</v>
      </c>
      <c r="T12" s="84">
        <v>1689608.34</v>
      </c>
      <c r="U12" s="84">
        <v>1689608.34</v>
      </c>
      <c r="V12" s="84">
        <v>1689608.34</v>
      </c>
      <c r="W12" s="84">
        <v>1689608.34</v>
      </c>
      <c r="X12" s="84">
        <v>1689608.34</v>
      </c>
      <c r="Y12" s="84">
        <v>1689608.34</v>
      </c>
      <c r="Z12" s="84">
        <v>1689608.34</v>
      </c>
      <c r="AA12" s="84">
        <v>1689608.34</v>
      </c>
      <c r="AB12" s="84">
        <v>1689608.34</v>
      </c>
      <c r="AC12" s="84">
        <v>1689608.34</v>
      </c>
      <c r="AD12" s="84">
        <v>1689608.34</v>
      </c>
      <c r="AE12" s="84">
        <v>1689608.43</v>
      </c>
      <c r="AF12" s="84">
        <v>18856029.149999999</v>
      </c>
      <c r="AG12" s="84">
        <v>1571335.76</v>
      </c>
      <c r="AH12" s="84">
        <v>1571335.76</v>
      </c>
      <c r="AI12" s="84">
        <v>1571335.76</v>
      </c>
      <c r="AJ12" s="84">
        <v>1571335.76</v>
      </c>
      <c r="AK12" s="84">
        <v>1571335.76</v>
      </c>
      <c r="AL12" s="84">
        <v>1571335.76</v>
      </c>
      <c r="AM12" s="84">
        <v>1571335.76</v>
      </c>
      <c r="AN12" s="84">
        <v>1571335.76</v>
      </c>
      <c r="AO12" s="84">
        <v>1571335.76</v>
      </c>
      <c r="AP12" s="84">
        <v>1571335.76</v>
      </c>
      <c r="AQ12" s="84">
        <v>1571335.76</v>
      </c>
      <c r="AR12" s="84">
        <v>1571335.79</v>
      </c>
      <c r="AS12" s="84">
        <v>1419271.02</v>
      </c>
      <c r="AT12" s="84">
        <v>118272.58</v>
      </c>
      <c r="AU12" s="84">
        <v>118272.58</v>
      </c>
      <c r="AV12" s="84">
        <v>118272.58</v>
      </c>
      <c r="AW12" s="84">
        <v>118272.58</v>
      </c>
      <c r="AX12" s="84">
        <v>118272.58</v>
      </c>
      <c r="AY12" s="84">
        <v>118272.58</v>
      </c>
      <c r="AZ12" s="84">
        <v>118272.58</v>
      </c>
      <c r="BA12" s="84">
        <v>118272.58</v>
      </c>
      <c r="BB12" s="84">
        <v>118272.58</v>
      </c>
      <c r="BC12" s="84">
        <v>118272.58</v>
      </c>
      <c r="BD12" s="84">
        <v>118272.58</v>
      </c>
      <c r="BE12" s="84">
        <v>118272.64</v>
      </c>
    </row>
    <row r="13" spans="1:57" x14ac:dyDescent="0.25">
      <c r="A13">
        <v>13075000</v>
      </c>
      <c r="B13" t="s">
        <v>478</v>
      </c>
      <c r="C13" s="85">
        <v>236456</v>
      </c>
      <c r="D13">
        <v>0.25816201500000002</v>
      </c>
      <c r="E13" t="s">
        <v>69</v>
      </c>
      <c r="F13" s="84">
        <v>141583718.97</v>
      </c>
      <c r="G13" s="84">
        <v>31860982.039999999</v>
      </c>
      <c r="H13" s="84">
        <v>34535899.740000002</v>
      </c>
      <c r="I13" s="84">
        <v>93541758.269999996</v>
      </c>
      <c r="J13" s="84">
        <v>166180230.46000001</v>
      </c>
      <c r="K13" s="84">
        <v>72638472.200000003</v>
      </c>
      <c r="L13" s="84">
        <v>43909956.439999998</v>
      </c>
      <c r="M13" s="84">
        <v>3305050.49</v>
      </c>
      <c r="N13" s="84">
        <v>47215006.93</v>
      </c>
      <c r="O13" s="84">
        <v>17823349.77</v>
      </c>
      <c r="P13" s="84">
        <v>3845066.24</v>
      </c>
      <c r="Q13" s="84">
        <v>2089359.07</v>
      </c>
      <c r="R13" s="84">
        <v>2146623.31</v>
      </c>
      <c r="S13" s="207">
        <f t="shared" si="0"/>
        <v>73119405.319999993</v>
      </c>
      <c r="T13" s="84">
        <v>3934583.91</v>
      </c>
      <c r="U13" s="84">
        <v>3934583.91</v>
      </c>
      <c r="V13" s="84">
        <v>3934583.91</v>
      </c>
      <c r="W13" s="84">
        <v>3934583.91</v>
      </c>
      <c r="X13" s="84">
        <v>3934583.91</v>
      </c>
      <c r="Y13" s="84">
        <v>3934583.91</v>
      </c>
      <c r="Z13" s="84">
        <v>3934583.91</v>
      </c>
      <c r="AA13" s="84">
        <v>3934583.91</v>
      </c>
      <c r="AB13" s="84">
        <v>3934583.91</v>
      </c>
      <c r="AC13" s="84">
        <v>3934583.91</v>
      </c>
      <c r="AD13" s="84">
        <v>3934583.91</v>
      </c>
      <c r="AE13" s="84">
        <v>3934583.92</v>
      </c>
      <c r="AF13" s="84">
        <v>43909956.439999998</v>
      </c>
      <c r="AG13" s="84">
        <v>3659163.04</v>
      </c>
      <c r="AH13" s="84">
        <v>3659163.04</v>
      </c>
      <c r="AI13" s="84">
        <v>3659163.04</v>
      </c>
      <c r="AJ13" s="84">
        <v>3659163.04</v>
      </c>
      <c r="AK13" s="84">
        <v>3659163.04</v>
      </c>
      <c r="AL13" s="84">
        <v>3659163.04</v>
      </c>
      <c r="AM13" s="84">
        <v>3659163.04</v>
      </c>
      <c r="AN13" s="84">
        <v>3659163.04</v>
      </c>
      <c r="AO13" s="84">
        <v>3659163.04</v>
      </c>
      <c r="AP13" s="84">
        <v>3659163.04</v>
      </c>
      <c r="AQ13" s="84">
        <v>3659163.04</v>
      </c>
      <c r="AR13" s="84">
        <v>3659163</v>
      </c>
      <c r="AS13" s="84">
        <v>3305050.49</v>
      </c>
      <c r="AT13" s="84">
        <v>275420.87</v>
      </c>
      <c r="AU13" s="84">
        <v>275420.87</v>
      </c>
      <c r="AV13" s="84">
        <v>275420.87</v>
      </c>
      <c r="AW13" s="84">
        <v>275420.87</v>
      </c>
      <c r="AX13" s="84">
        <v>275420.87</v>
      </c>
      <c r="AY13" s="84">
        <v>275420.87</v>
      </c>
      <c r="AZ13" s="84">
        <v>275420.87</v>
      </c>
      <c r="BA13" s="84">
        <v>275420.87</v>
      </c>
      <c r="BB13" s="84">
        <v>275420.87</v>
      </c>
      <c r="BC13" s="84">
        <v>275420.87</v>
      </c>
      <c r="BD13" s="84">
        <v>275420.87</v>
      </c>
      <c r="BE13" s="84">
        <v>275420.92</v>
      </c>
    </row>
    <row r="14" spans="1:57" x14ac:dyDescent="0.25">
      <c r="A14">
        <v>13076000</v>
      </c>
      <c r="B14" t="s">
        <v>686</v>
      </c>
      <c r="C14" s="85">
        <v>226004</v>
      </c>
      <c r="D14" t="s">
        <v>69</v>
      </c>
      <c r="E14" t="s">
        <v>69</v>
      </c>
      <c r="F14" s="84">
        <v>157556291.12</v>
      </c>
      <c r="G14" s="84">
        <v>24335596.82</v>
      </c>
      <c r="H14" s="84">
        <v>22087151.329999998</v>
      </c>
      <c r="I14" s="84">
        <v>91742008.219999999</v>
      </c>
      <c r="J14" s="84">
        <v>158834611.11000001</v>
      </c>
      <c r="K14" s="84">
        <v>67092602.899999999</v>
      </c>
      <c r="L14" s="84">
        <v>40557478.439999998</v>
      </c>
      <c r="M14" s="84">
        <v>3052713.44</v>
      </c>
      <c r="N14" s="84">
        <v>43610191.880000003</v>
      </c>
      <c r="O14" s="84">
        <v>17101813.190000001</v>
      </c>
      <c r="P14" s="84">
        <v>4040345.5</v>
      </c>
      <c r="Q14" s="84">
        <v>2087520.19</v>
      </c>
      <c r="R14" s="84">
        <v>1848434.65</v>
      </c>
      <c r="S14" s="84">
        <f>SUM(S8:S13)</f>
        <v>316820808.38999999</v>
      </c>
      <c r="T14" s="84">
        <v>3634182.65</v>
      </c>
      <c r="U14" s="84">
        <v>3634182.65</v>
      </c>
      <c r="V14" s="84">
        <v>3634182.65</v>
      </c>
      <c r="W14" s="84">
        <v>3634182.65</v>
      </c>
      <c r="X14" s="84">
        <v>3634182.65</v>
      </c>
      <c r="Y14" s="84">
        <v>3634182.65</v>
      </c>
      <c r="Z14" s="84">
        <v>3634182.65</v>
      </c>
      <c r="AA14" s="84">
        <v>3634182.65</v>
      </c>
      <c r="AB14" s="84">
        <v>3634182.65</v>
      </c>
      <c r="AC14" s="84">
        <v>3634182.65</v>
      </c>
      <c r="AD14" s="84">
        <v>3634182.65</v>
      </c>
      <c r="AE14" s="84">
        <v>3634182.73</v>
      </c>
      <c r="AF14" s="84">
        <v>40557478.439999998</v>
      </c>
      <c r="AG14" s="84">
        <v>3379789.87</v>
      </c>
      <c r="AH14" s="84">
        <v>3379789.87</v>
      </c>
      <c r="AI14" s="84">
        <v>3379789.87</v>
      </c>
      <c r="AJ14" s="84">
        <v>3379789.87</v>
      </c>
      <c r="AK14" s="84">
        <v>3379789.87</v>
      </c>
      <c r="AL14" s="84">
        <v>3379789.87</v>
      </c>
      <c r="AM14" s="84">
        <v>3379789.87</v>
      </c>
      <c r="AN14" s="84">
        <v>3379789.87</v>
      </c>
      <c r="AO14" s="84">
        <v>3379789.87</v>
      </c>
      <c r="AP14" s="84">
        <v>3379789.87</v>
      </c>
      <c r="AQ14" s="84">
        <v>3379789.87</v>
      </c>
      <c r="AR14" s="84">
        <v>3379789.87</v>
      </c>
      <c r="AS14" s="84">
        <v>3052713.44</v>
      </c>
      <c r="AT14" s="84">
        <v>254392.78</v>
      </c>
      <c r="AU14" s="84">
        <v>254392.78</v>
      </c>
      <c r="AV14" s="84">
        <v>254392.78</v>
      </c>
      <c r="AW14" s="84">
        <v>254392.78</v>
      </c>
      <c r="AX14" s="84">
        <v>254392.78</v>
      </c>
      <c r="AY14" s="84">
        <v>254392.78</v>
      </c>
      <c r="AZ14" s="84">
        <v>254392.78</v>
      </c>
      <c r="BA14" s="84">
        <v>254392.78</v>
      </c>
      <c r="BB14" s="84">
        <v>254392.78</v>
      </c>
      <c r="BC14" s="84">
        <v>254392.78</v>
      </c>
      <c r="BD14" s="84">
        <v>254392.78</v>
      </c>
      <c r="BE14" s="84">
        <v>254392.86</v>
      </c>
    </row>
    <row r="15" spans="1:57" x14ac:dyDescent="0.25">
      <c r="B15" t="s">
        <v>684</v>
      </c>
      <c r="C15" s="85">
        <v>1309512</v>
      </c>
      <c r="D15">
        <v>1</v>
      </c>
      <c r="E15">
        <v>44.976193899999998</v>
      </c>
      <c r="F15" s="84">
        <v>908684727.51999998</v>
      </c>
      <c r="G15" s="84">
        <v>154520573.97999999</v>
      </c>
      <c r="H15" s="84">
        <v>157872031.81999999</v>
      </c>
      <c r="I15" s="84">
        <v>549194109.10000002</v>
      </c>
      <c r="J15" s="84">
        <v>920319238.89999998</v>
      </c>
      <c r="K15" s="84">
        <v>371125129.80000001</v>
      </c>
      <c r="L15" s="84">
        <v>224345140.93000001</v>
      </c>
      <c r="M15" s="84">
        <v>16886193.440000001</v>
      </c>
      <c r="N15" s="84">
        <v>241231334.37</v>
      </c>
      <c r="O15" s="84">
        <f>SUM(O9:O14)</f>
        <v>99400000</v>
      </c>
      <c r="P15" s="84">
        <f>SUM(P9:P14)</f>
        <v>21262788.770000003</v>
      </c>
      <c r="Q15" s="84">
        <f>SUM(Q9:Q14)</f>
        <v>10999999.999999998</v>
      </c>
      <c r="R15" s="84">
        <f>SUM(R9:R14)</f>
        <v>12614976.66</v>
      </c>
      <c r="S15" s="84">
        <f>SUM(S9:S14)</f>
        <v>633641602.77999997</v>
      </c>
      <c r="T15" s="84">
        <v>20102611.170000002</v>
      </c>
      <c r="U15" s="84">
        <v>20102611.170000002</v>
      </c>
      <c r="V15" s="84">
        <v>20102611.170000002</v>
      </c>
      <c r="W15" s="84">
        <v>20102611.170000002</v>
      </c>
      <c r="X15" s="84">
        <v>20102611.170000002</v>
      </c>
      <c r="Y15" s="84">
        <v>20102611.170000002</v>
      </c>
      <c r="Z15" s="84">
        <v>20102611.170000002</v>
      </c>
      <c r="AA15" s="84">
        <v>20102611.170000002</v>
      </c>
      <c r="AB15" s="84">
        <v>20102611.170000002</v>
      </c>
      <c r="AC15" s="84">
        <v>20102611.170000002</v>
      </c>
      <c r="AD15" s="84">
        <v>20102611.170000002</v>
      </c>
      <c r="AE15" s="84">
        <v>20102611.5</v>
      </c>
      <c r="AF15" s="84">
        <v>224345140.93000001</v>
      </c>
      <c r="AG15" s="84">
        <v>18695428.420000002</v>
      </c>
      <c r="AH15" s="84">
        <v>18695428.420000002</v>
      </c>
      <c r="AI15" s="84">
        <v>18695428.420000002</v>
      </c>
      <c r="AJ15" s="84">
        <v>18695428.420000002</v>
      </c>
      <c r="AK15" s="84">
        <v>18695428.420000002</v>
      </c>
      <c r="AL15" s="84">
        <v>18695428.420000002</v>
      </c>
      <c r="AM15" s="84">
        <v>18695428.420000002</v>
      </c>
      <c r="AN15" s="84">
        <v>18695428.420000002</v>
      </c>
      <c r="AO15" s="84">
        <v>18695428.420000002</v>
      </c>
      <c r="AP15" s="84">
        <v>18695428.420000002</v>
      </c>
      <c r="AQ15" s="84">
        <v>18695428.420000002</v>
      </c>
      <c r="AR15" s="84">
        <v>18695428.309999999</v>
      </c>
      <c r="AS15" s="84">
        <v>16886193.440000001</v>
      </c>
      <c r="AT15" s="84">
        <v>1407182.75</v>
      </c>
      <c r="AU15" s="84">
        <v>1407182.75</v>
      </c>
      <c r="AV15" s="84">
        <v>1407182.75</v>
      </c>
      <c r="AW15" s="84">
        <v>1407182.75</v>
      </c>
      <c r="AX15" s="84">
        <v>1407182.75</v>
      </c>
      <c r="AY15" s="84">
        <v>1407182.75</v>
      </c>
      <c r="AZ15" s="84">
        <v>1407182.75</v>
      </c>
      <c r="BA15" s="84">
        <v>1407182.75</v>
      </c>
      <c r="BB15" s="84">
        <v>1407182.75</v>
      </c>
      <c r="BC15" s="84">
        <v>1407182.75</v>
      </c>
      <c r="BD15" s="84">
        <v>1407182.75</v>
      </c>
      <c r="BE15" s="84">
        <v>1407183.19</v>
      </c>
    </row>
    <row r="16" spans="1:57" x14ac:dyDescent="0.25">
      <c r="A16" t="s">
        <v>808</v>
      </c>
    </row>
    <row r="18" spans="2:18" x14ac:dyDescent="0.25">
      <c r="B18" t="s">
        <v>692</v>
      </c>
      <c r="P18" s="84">
        <v>1236937.18</v>
      </c>
      <c r="R18" s="84">
        <v>3780914.38</v>
      </c>
    </row>
    <row r="19" spans="2:18" x14ac:dyDescent="0.25">
      <c r="B19" t="s">
        <v>691</v>
      </c>
      <c r="P19" s="84">
        <v>600274.05000000005</v>
      </c>
      <c r="R19" s="84">
        <v>1604108.96</v>
      </c>
    </row>
  </sheetData>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3"/>
  <sheetViews>
    <sheetView workbookViewId="0">
      <selection activeCell="C122" sqref="C122:C123"/>
    </sheetView>
  </sheetViews>
  <sheetFormatPr baseColWidth="10" defaultRowHeight="15" x14ac:dyDescent="0.25"/>
  <cols>
    <col min="7" max="7" width="13.7109375" bestFit="1" customWidth="1"/>
  </cols>
  <sheetData>
    <row r="2" spans="1:19" x14ac:dyDescent="0.25">
      <c r="A2" t="s">
        <v>722</v>
      </c>
      <c r="B2" t="s">
        <v>703</v>
      </c>
      <c r="C2" t="s">
        <v>432</v>
      </c>
      <c r="D2" t="s">
        <v>719</v>
      </c>
      <c r="E2" t="s">
        <v>718</v>
      </c>
      <c r="F2" t="s">
        <v>810</v>
      </c>
      <c r="G2" t="s">
        <v>717</v>
      </c>
      <c r="H2" t="s">
        <v>716</v>
      </c>
      <c r="I2" t="s">
        <v>715</v>
      </c>
      <c r="J2" t="s">
        <v>714</v>
      </c>
      <c r="K2" t="s">
        <v>713</v>
      </c>
      <c r="L2" t="s">
        <v>712</v>
      </c>
      <c r="M2" t="s">
        <v>711</v>
      </c>
      <c r="N2" t="s">
        <v>710</v>
      </c>
      <c r="O2" t="s">
        <v>709</v>
      </c>
      <c r="P2" t="s">
        <v>708</v>
      </c>
      <c r="Q2" t="s">
        <v>707</v>
      </c>
      <c r="R2" t="s">
        <v>706</v>
      </c>
      <c r="S2" t="s">
        <v>705</v>
      </c>
    </row>
    <row r="3" spans="1:19" x14ac:dyDescent="0.25">
      <c r="A3" t="s">
        <v>704</v>
      </c>
      <c r="C3" t="s">
        <v>797</v>
      </c>
      <c r="D3" t="s">
        <v>700</v>
      </c>
      <c r="E3" t="s">
        <v>699</v>
      </c>
      <c r="G3" t="s">
        <v>698</v>
      </c>
    </row>
    <row r="4" spans="1:19" x14ac:dyDescent="0.25">
      <c r="C4" t="s">
        <v>701</v>
      </c>
      <c r="D4" t="s">
        <v>696</v>
      </c>
      <c r="E4" t="s">
        <v>696</v>
      </c>
    </row>
    <row r="5" spans="1:19" x14ac:dyDescent="0.25">
      <c r="C5" s="204">
        <v>41639</v>
      </c>
      <c r="G5" t="s">
        <v>693</v>
      </c>
      <c r="H5" t="s">
        <v>693</v>
      </c>
    </row>
    <row r="6" spans="1:19" x14ac:dyDescent="0.25">
      <c r="A6">
        <v>1</v>
      </c>
      <c r="B6" t="s">
        <v>478</v>
      </c>
      <c r="C6" s="85">
        <v>236480</v>
      </c>
      <c r="D6">
        <v>0.18169929700000001</v>
      </c>
      <c r="E6" s="84">
        <v>17479472.390000001</v>
      </c>
      <c r="F6" s="84">
        <v>1500000</v>
      </c>
      <c r="G6" s="84">
        <v>18979472.390000001</v>
      </c>
      <c r="H6">
        <v>8</v>
      </c>
      <c r="I6">
        <v>9</v>
      </c>
      <c r="J6">
        <v>10</v>
      </c>
      <c r="K6">
        <v>11</v>
      </c>
      <c r="L6">
        <v>12</v>
      </c>
      <c r="M6">
        <v>13</v>
      </c>
      <c r="N6">
        <v>14</v>
      </c>
      <c r="O6">
        <v>15</v>
      </c>
      <c r="P6">
        <v>16</v>
      </c>
      <c r="Q6">
        <v>17</v>
      </c>
      <c r="R6">
        <v>18</v>
      </c>
      <c r="S6">
        <v>19</v>
      </c>
    </row>
    <row r="7" spans="1:19" x14ac:dyDescent="0.25">
      <c r="A7">
        <v>13071000</v>
      </c>
      <c r="B7" t="s">
        <v>690</v>
      </c>
      <c r="C7" s="85">
        <v>272275</v>
      </c>
      <c r="D7">
        <v>0.209202369</v>
      </c>
      <c r="E7" s="84">
        <v>20125267.870000001</v>
      </c>
      <c r="F7" s="84">
        <v>1500000</v>
      </c>
      <c r="G7" s="84">
        <v>21625267.870000001</v>
      </c>
      <c r="H7" s="84">
        <v>1802105.65</v>
      </c>
      <c r="I7" s="84">
        <v>1802105.65</v>
      </c>
      <c r="J7" s="84">
        <v>1802105.65</v>
      </c>
      <c r="K7" s="84">
        <v>1802105.65</v>
      </c>
      <c r="L7" s="84">
        <v>1802105.65</v>
      </c>
      <c r="M7" s="84">
        <v>1802105.65</v>
      </c>
      <c r="N7" s="84">
        <v>1802105.65</v>
      </c>
      <c r="O7" s="84">
        <v>1802105.65</v>
      </c>
      <c r="P7" s="84">
        <v>1802105.65</v>
      </c>
      <c r="Q7" s="84">
        <v>1802105.65</v>
      </c>
      <c r="R7" s="84">
        <v>1802105.65</v>
      </c>
      <c r="S7" s="84">
        <v>1802105.72</v>
      </c>
    </row>
    <row r="8" spans="1:19" x14ac:dyDescent="0.25">
      <c r="A8">
        <v>13072000</v>
      </c>
      <c r="B8" t="s">
        <v>689</v>
      </c>
      <c r="C8" s="85">
        <v>204614</v>
      </c>
      <c r="D8">
        <v>0.15721507100000001</v>
      </c>
      <c r="E8" s="84">
        <v>15124089.83</v>
      </c>
      <c r="F8" s="84">
        <v>1500000</v>
      </c>
      <c r="G8" s="84">
        <v>16624089.83</v>
      </c>
      <c r="H8" s="84">
        <v>1385340.81</v>
      </c>
      <c r="I8" s="84">
        <v>1385340.81</v>
      </c>
      <c r="J8" s="84">
        <v>1385340.81</v>
      </c>
      <c r="K8" s="84">
        <v>1385340.81</v>
      </c>
      <c r="L8" s="84">
        <v>1385340.81</v>
      </c>
      <c r="M8" s="84">
        <v>1385340.81</v>
      </c>
      <c r="N8" s="84">
        <v>1385340.81</v>
      </c>
      <c r="O8" s="84">
        <v>1385340.81</v>
      </c>
      <c r="P8" s="84">
        <v>1385340.81</v>
      </c>
      <c r="Q8" s="84">
        <v>1385340.81</v>
      </c>
      <c r="R8" s="84">
        <v>1385340.81</v>
      </c>
      <c r="S8" s="84">
        <v>1385340.92</v>
      </c>
    </row>
    <row r="9" spans="1:19" x14ac:dyDescent="0.25">
      <c r="A9">
        <v>13073000</v>
      </c>
      <c r="B9" t="s">
        <v>688</v>
      </c>
      <c r="C9" s="85">
        <v>218465</v>
      </c>
      <c r="D9">
        <v>0.16785748</v>
      </c>
      <c r="E9" s="84">
        <v>16147889.609999999</v>
      </c>
      <c r="F9" s="84">
        <v>1500000</v>
      </c>
      <c r="G9" s="84">
        <v>17647889.609999999</v>
      </c>
      <c r="H9" s="84">
        <v>1470657.46</v>
      </c>
      <c r="I9" s="84">
        <v>1470657.46</v>
      </c>
      <c r="J9" s="84">
        <v>1470657.46</v>
      </c>
      <c r="K9" s="84">
        <v>1470657.46</v>
      </c>
      <c r="L9" s="84">
        <v>1470657.46</v>
      </c>
      <c r="M9" s="84">
        <v>1470657.46</v>
      </c>
      <c r="N9" s="84">
        <v>1470657.46</v>
      </c>
      <c r="O9" s="84">
        <v>1470657.46</v>
      </c>
      <c r="P9" s="84">
        <v>1470657.46</v>
      </c>
      <c r="Q9" s="84">
        <v>1470657.46</v>
      </c>
      <c r="R9" s="84">
        <v>1470657.46</v>
      </c>
      <c r="S9" s="84">
        <v>1470657.55</v>
      </c>
    </row>
    <row r="10" spans="1:19" x14ac:dyDescent="0.25">
      <c r="A10">
        <v>13074000</v>
      </c>
      <c r="B10" t="s">
        <v>687</v>
      </c>
      <c r="C10" s="85">
        <v>144806</v>
      </c>
      <c r="D10">
        <v>0.111261622</v>
      </c>
      <c r="E10" s="84">
        <v>10703368.060000001</v>
      </c>
      <c r="F10" s="84">
        <v>1500000</v>
      </c>
      <c r="G10" s="84">
        <v>12203368.060000001</v>
      </c>
      <c r="H10" s="84">
        <v>1016947.33</v>
      </c>
      <c r="I10" s="84">
        <v>1016947.33</v>
      </c>
      <c r="J10" s="84">
        <v>1016947.33</v>
      </c>
      <c r="K10" s="84">
        <v>1016947.33</v>
      </c>
      <c r="L10" s="84">
        <v>1016947.33</v>
      </c>
      <c r="M10" s="84">
        <v>1016947.33</v>
      </c>
      <c r="N10" s="84">
        <v>1016947.33</v>
      </c>
      <c r="O10" s="84">
        <v>1016947.33</v>
      </c>
      <c r="P10" s="84">
        <v>1016947.33</v>
      </c>
      <c r="Q10" s="84">
        <v>1016947.33</v>
      </c>
      <c r="R10" s="84">
        <v>1016947.33</v>
      </c>
      <c r="S10" s="84">
        <v>1016947.43</v>
      </c>
    </row>
    <row r="11" spans="1:19" x14ac:dyDescent="0.25">
      <c r="A11">
        <v>13075000</v>
      </c>
      <c r="B11" t="s">
        <v>478</v>
      </c>
      <c r="C11" s="85">
        <v>236480</v>
      </c>
      <c r="D11">
        <v>0.18169929700000001</v>
      </c>
      <c r="E11" s="84">
        <v>17479472.390000001</v>
      </c>
      <c r="F11" s="84">
        <v>1500000</v>
      </c>
      <c r="G11" s="84">
        <v>18979472.390000001</v>
      </c>
      <c r="H11" s="84">
        <v>1581622.69</v>
      </c>
      <c r="I11" s="84">
        <v>1581622.69</v>
      </c>
      <c r="J11" s="84">
        <v>1581622.69</v>
      </c>
      <c r="K11" s="84">
        <v>1581622.69</v>
      </c>
      <c r="L11" s="84">
        <v>1581622.69</v>
      </c>
      <c r="M11" s="84">
        <v>1581622.69</v>
      </c>
      <c r="N11" s="84">
        <v>1581622.69</v>
      </c>
      <c r="O11" s="84">
        <v>1581622.69</v>
      </c>
      <c r="P11" s="84">
        <v>1581622.69</v>
      </c>
      <c r="Q11" s="84">
        <v>1581622.69</v>
      </c>
      <c r="R11" s="84">
        <v>1581622.69</v>
      </c>
      <c r="S11" s="84">
        <v>1581622.8</v>
      </c>
    </row>
    <row r="12" spans="1:19" x14ac:dyDescent="0.25">
      <c r="A12">
        <v>13076000</v>
      </c>
      <c r="B12" t="s">
        <v>686</v>
      </c>
      <c r="C12" s="85">
        <v>224851</v>
      </c>
      <c r="D12">
        <v>0.17276416</v>
      </c>
      <c r="E12" s="84">
        <v>16619912.24</v>
      </c>
      <c r="F12" s="84">
        <v>1500000</v>
      </c>
      <c r="G12" s="84">
        <v>18119912.239999998</v>
      </c>
      <c r="H12" s="84">
        <v>1509992.68</v>
      </c>
      <c r="I12" s="84">
        <v>1509992.68</v>
      </c>
      <c r="J12" s="84">
        <v>1509992.68</v>
      </c>
      <c r="K12" s="84">
        <v>1509992.68</v>
      </c>
      <c r="L12" s="84">
        <v>1509992.68</v>
      </c>
      <c r="M12" s="84">
        <v>1509992.68</v>
      </c>
      <c r="N12" s="84">
        <v>1509992.68</v>
      </c>
      <c r="O12" s="84">
        <v>1509992.68</v>
      </c>
      <c r="P12" s="84">
        <v>1509992.68</v>
      </c>
      <c r="Q12" s="84">
        <v>1509992.68</v>
      </c>
      <c r="R12" s="84">
        <v>1509992.68</v>
      </c>
      <c r="S12" s="84">
        <v>1509992.76</v>
      </c>
    </row>
    <row r="13" spans="1:19" x14ac:dyDescent="0.25">
      <c r="B13" t="s">
        <v>684</v>
      </c>
      <c r="C13" s="85">
        <v>1301491</v>
      </c>
      <c r="D13">
        <v>1</v>
      </c>
      <c r="E13" s="84">
        <v>96200000</v>
      </c>
      <c r="F13" s="84">
        <v>9000000</v>
      </c>
      <c r="G13" s="84">
        <v>105200000</v>
      </c>
      <c r="H13" s="84">
        <v>8766666.6199999992</v>
      </c>
      <c r="I13" s="84">
        <v>8766666.6199999992</v>
      </c>
      <c r="J13" s="84">
        <v>8766666.6199999992</v>
      </c>
      <c r="K13" s="84">
        <v>8766666.6199999992</v>
      </c>
      <c r="L13" s="84">
        <v>8766666.6199999992</v>
      </c>
      <c r="M13" s="84">
        <v>8766666.6199999992</v>
      </c>
      <c r="N13" s="84">
        <v>8766666.6199999992</v>
      </c>
      <c r="O13" s="84">
        <v>8766666.6199999992</v>
      </c>
      <c r="P13" s="84">
        <v>8766666.6199999992</v>
      </c>
      <c r="Q13" s="84">
        <v>8766666.6199999992</v>
      </c>
      <c r="R13" s="84">
        <v>8766666.6199999992</v>
      </c>
      <c r="S13" s="84">
        <v>8766667.1799999997</v>
      </c>
    </row>
  </sheetData>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3"/>
  <sheetViews>
    <sheetView workbookViewId="0">
      <selection activeCell="N58" sqref="N58"/>
    </sheetView>
  </sheetViews>
  <sheetFormatPr baseColWidth="10" defaultRowHeight="15" x14ac:dyDescent="0.25"/>
  <cols>
    <col min="7" max="7" width="13.7109375" bestFit="1" customWidth="1"/>
  </cols>
  <sheetData>
    <row r="2" spans="1:19" x14ac:dyDescent="0.25">
      <c r="A2" t="s">
        <v>722</v>
      </c>
      <c r="B2" t="s">
        <v>703</v>
      </c>
      <c r="C2" t="s">
        <v>432</v>
      </c>
      <c r="D2" t="s">
        <v>719</v>
      </c>
      <c r="E2" t="s">
        <v>718</v>
      </c>
      <c r="F2" t="s">
        <v>810</v>
      </c>
      <c r="G2" t="s">
        <v>717</v>
      </c>
      <c r="H2" t="s">
        <v>716</v>
      </c>
      <c r="I2" t="s">
        <v>715</v>
      </c>
      <c r="J2" t="s">
        <v>714</v>
      </c>
      <c r="K2" t="s">
        <v>713</v>
      </c>
      <c r="L2" t="s">
        <v>712</v>
      </c>
      <c r="M2" t="s">
        <v>711</v>
      </c>
      <c r="N2" t="s">
        <v>710</v>
      </c>
      <c r="O2" t="s">
        <v>709</v>
      </c>
      <c r="P2" t="s">
        <v>708</v>
      </c>
      <c r="Q2" t="s">
        <v>707</v>
      </c>
      <c r="R2" t="s">
        <v>706</v>
      </c>
      <c r="S2" t="s">
        <v>705</v>
      </c>
    </row>
    <row r="3" spans="1:19" x14ac:dyDescent="0.25">
      <c r="A3" t="s">
        <v>704</v>
      </c>
      <c r="C3" t="s">
        <v>797</v>
      </c>
      <c r="D3" t="s">
        <v>700</v>
      </c>
      <c r="E3" t="s">
        <v>699</v>
      </c>
      <c r="G3" t="s">
        <v>698</v>
      </c>
    </row>
    <row r="4" spans="1:19" x14ac:dyDescent="0.25">
      <c r="C4" t="s">
        <v>701</v>
      </c>
      <c r="D4" t="s">
        <v>696</v>
      </c>
      <c r="E4" t="s">
        <v>696</v>
      </c>
    </row>
    <row r="5" spans="1:19" x14ac:dyDescent="0.25">
      <c r="C5" s="204">
        <v>42004</v>
      </c>
      <c r="G5" t="s">
        <v>693</v>
      </c>
      <c r="H5" t="s">
        <v>693</v>
      </c>
    </row>
    <row r="6" spans="1:19" x14ac:dyDescent="0.25">
      <c r="A6">
        <v>1</v>
      </c>
      <c r="B6">
        <v>2</v>
      </c>
      <c r="C6">
        <v>3</v>
      </c>
      <c r="D6">
        <v>4</v>
      </c>
      <c r="E6">
        <v>5</v>
      </c>
      <c r="F6">
        <v>6</v>
      </c>
      <c r="G6">
        <v>7</v>
      </c>
      <c r="H6">
        <v>8</v>
      </c>
      <c r="I6">
        <v>9</v>
      </c>
      <c r="J6">
        <v>10</v>
      </c>
      <c r="K6">
        <v>11</v>
      </c>
      <c r="L6">
        <v>12</v>
      </c>
      <c r="M6">
        <v>13</v>
      </c>
      <c r="N6">
        <v>14</v>
      </c>
      <c r="O6">
        <v>15</v>
      </c>
      <c r="P6">
        <v>16</v>
      </c>
      <c r="Q6">
        <v>17</v>
      </c>
      <c r="R6">
        <v>18</v>
      </c>
      <c r="S6">
        <v>19</v>
      </c>
    </row>
    <row r="7" spans="1:19" x14ac:dyDescent="0.25">
      <c r="A7">
        <v>13071000</v>
      </c>
      <c r="B7" t="s">
        <v>690</v>
      </c>
      <c r="C7" s="85">
        <v>271870</v>
      </c>
      <c r="D7">
        <v>0.20867601599999999</v>
      </c>
      <c r="E7" s="84">
        <v>20074632.739999998</v>
      </c>
      <c r="F7" s="84">
        <v>1500000</v>
      </c>
      <c r="G7" s="84">
        <v>21574632.739999998</v>
      </c>
      <c r="H7" s="84">
        <v>1797886.06</v>
      </c>
      <c r="I7" s="84">
        <v>1797886.06</v>
      </c>
      <c r="J7" s="84">
        <v>1797886.06</v>
      </c>
      <c r="K7" s="84">
        <v>1797886.06</v>
      </c>
      <c r="L7" s="84">
        <v>1797886.06</v>
      </c>
      <c r="M7" s="84">
        <v>1797886.06</v>
      </c>
      <c r="N7" s="84">
        <v>1797886.06</v>
      </c>
      <c r="O7" s="84">
        <v>1797886.06</v>
      </c>
      <c r="P7" s="84">
        <v>1797886.06</v>
      </c>
      <c r="Q7" s="84">
        <v>1797886.06</v>
      </c>
      <c r="R7" s="84">
        <v>1797886.06</v>
      </c>
      <c r="S7" s="84">
        <v>1797886.08</v>
      </c>
    </row>
    <row r="8" spans="1:19" x14ac:dyDescent="0.25">
      <c r="A8">
        <v>13072000</v>
      </c>
      <c r="B8" t="s">
        <v>689</v>
      </c>
      <c r="C8" s="85">
        <v>205639</v>
      </c>
      <c r="D8">
        <v>0.15783987699999999</v>
      </c>
      <c r="E8" s="84">
        <v>15184196.130000001</v>
      </c>
      <c r="F8" s="84">
        <v>1500000</v>
      </c>
      <c r="G8" s="84">
        <v>16684196.130000001</v>
      </c>
      <c r="H8" s="84">
        <v>1390349.67</v>
      </c>
      <c r="I8" s="84">
        <v>1390349.67</v>
      </c>
      <c r="J8" s="84">
        <v>1390349.67</v>
      </c>
      <c r="K8" s="84">
        <v>1390349.67</v>
      </c>
      <c r="L8" s="84">
        <v>1390349.67</v>
      </c>
      <c r="M8" s="84">
        <v>1390349.67</v>
      </c>
      <c r="N8" s="84">
        <v>1390349.67</v>
      </c>
      <c r="O8" s="84">
        <v>1390349.67</v>
      </c>
      <c r="P8" s="84">
        <v>1390349.67</v>
      </c>
      <c r="Q8" s="84">
        <v>1390349.67</v>
      </c>
      <c r="R8" s="84">
        <v>1390349.67</v>
      </c>
      <c r="S8" s="84">
        <v>1390349.76</v>
      </c>
    </row>
    <row r="9" spans="1:19" x14ac:dyDescent="0.25">
      <c r="A9">
        <v>13073000</v>
      </c>
      <c r="B9" t="s">
        <v>688</v>
      </c>
      <c r="C9" s="85">
        <v>218790</v>
      </c>
      <c r="D9">
        <v>0.16793403300000001</v>
      </c>
      <c r="E9" s="84">
        <v>16155253.98</v>
      </c>
      <c r="F9" s="84">
        <v>1500000</v>
      </c>
      <c r="G9" s="84">
        <v>17655253.98</v>
      </c>
      <c r="H9" s="84">
        <v>1471271.16</v>
      </c>
      <c r="I9" s="84">
        <v>1471271.16</v>
      </c>
      <c r="J9" s="84">
        <v>1471271.16</v>
      </c>
      <c r="K9" s="84">
        <v>1471271.16</v>
      </c>
      <c r="L9" s="84">
        <v>1471271.16</v>
      </c>
      <c r="M9" s="84">
        <v>1471271.16</v>
      </c>
      <c r="N9" s="84">
        <v>1471271.16</v>
      </c>
      <c r="O9" s="84">
        <v>1471271.16</v>
      </c>
      <c r="P9" s="84">
        <v>1471271.16</v>
      </c>
      <c r="Q9" s="84">
        <v>1471271.16</v>
      </c>
      <c r="R9" s="84">
        <v>1471271.16</v>
      </c>
      <c r="S9" s="84">
        <v>1471271.22</v>
      </c>
    </row>
    <row r="10" spans="1:19" x14ac:dyDescent="0.25">
      <c r="A10">
        <v>13074000</v>
      </c>
      <c r="B10" t="s">
        <v>687</v>
      </c>
      <c r="C10" s="85">
        <v>144957</v>
      </c>
      <c r="D10">
        <v>0.111262917</v>
      </c>
      <c r="E10" s="84">
        <v>10703492.619999999</v>
      </c>
      <c r="F10" s="84">
        <v>1500000</v>
      </c>
      <c r="G10" s="84">
        <v>12203492.619999999</v>
      </c>
      <c r="H10" s="84">
        <v>1016957.71</v>
      </c>
      <c r="I10" s="84">
        <v>1016957.71</v>
      </c>
      <c r="J10" s="84">
        <v>1016957.71</v>
      </c>
      <c r="K10" s="84">
        <v>1016957.71</v>
      </c>
      <c r="L10" s="84">
        <v>1016957.71</v>
      </c>
      <c r="M10" s="84">
        <v>1016957.71</v>
      </c>
      <c r="N10" s="84">
        <v>1016957.71</v>
      </c>
      <c r="O10" s="84">
        <v>1016957.71</v>
      </c>
      <c r="P10" s="84">
        <v>1016957.71</v>
      </c>
      <c r="Q10" s="84">
        <v>1016957.71</v>
      </c>
      <c r="R10" s="84">
        <v>1016957.71</v>
      </c>
      <c r="S10" s="84">
        <v>1016957.81</v>
      </c>
    </row>
    <row r="11" spans="1:19" x14ac:dyDescent="0.25">
      <c r="A11">
        <v>13075000</v>
      </c>
      <c r="B11" t="s">
        <v>478</v>
      </c>
      <c r="C11" s="85">
        <v>236155</v>
      </c>
      <c r="D11">
        <v>0.18126267900000001</v>
      </c>
      <c r="E11" s="84">
        <v>17437469.73</v>
      </c>
      <c r="F11" s="84">
        <v>1500000</v>
      </c>
      <c r="G11" s="84">
        <v>18937469.73</v>
      </c>
      <c r="H11" s="84">
        <v>1578122.47</v>
      </c>
      <c r="I11" s="84">
        <v>1578122.47</v>
      </c>
      <c r="J11" s="84">
        <v>1578122.47</v>
      </c>
      <c r="K11" s="84">
        <v>1578122.47</v>
      </c>
      <c r="L11" s="84">
        <v>1578122.47</v>
      </c>
      <c r="M11" s="84">
        <v>1578122.47</v>
      </c>
      <c r="N11" s="84">
        <v>1578122.47</v>
      </c>
      <c r="O11" s="84">
        <v>1578122.47</v>
      </c>
      <c r="P11" s="84">
        <v>1578122.47</v>
      </c>
      <c r="Q11" s="84">
        <v>1578122.47</v>
      </c>
      <c r="R11" s="84">
        <v>1578122.47</v>
      </c>
      <c r="S11" s="84">
        <v>1578122.56</v>
      </c>
    </row>
    <row r="12" spans="1:19" x14ac:dyDescent="0.25">
      <c r="A12">
        <v>13076000</v>
      </c>
      <c r="B12" t="s">
        <v>686</v>
      </c>
      <c r="C12" s="85">
        <v>225422</v>
      </c>
      <c r="D12">
        <v>0.17302447800000001</v>
      </c>
      <c r="E12" s="84">
        <v>16644954.800000001</v>
      </c>
      <c r="F12" s="84">
        <v>1500000</v>
      </c>
      <c r="G12" s="84">
        <v>18144954.800000001</v>
      </c>
      <c r="H12" s="84">
        <v>1512079.56</v>
      </c>
      <c r="I12" s="84">
        <v>1512079.56</v>
      </c>
      <c r="J12" s="84">
        <v>1512079.56</v>
      </c>
      <c r="K12" s="84">
        <v>1512079.56</v>
      </c>
      <c r="L12" s="84">
        <v>1512079.56</v>
      </c>
      <c r="M12" s="84">
        <v>1512079.56</v>
      </c>
      <c r="N12" s="84">
        <v>1512079.56</v>
      </c>
      <c r="O12" s="84">
        <v>1512079.56</v>
      </c>
      <c r="P12" s="84">
        <v>1512079.56</v>
      </c>
      <c r="Q12" s="84">
        <v>1512079.56</v>
      </c>
      <c r="R12" s="84">
        <v>1512079.56</v>
      </c>
      <c r="S12" s="84">
        <v>1512079.64</v>
      </c>
    </row>
    <row r="13" spans="1:19" x14ac:dyDescent="0.25">
      <c r="B13" t="s">
        <v>684</v>
      </c>
      <c r="C13" s="85">
        <v>1302833</v>
      </c>
      <c r="D13">
        <v>1</v>
      </c>
      <c r="E13" s="84">
        <v>96200000</v>
      </c>
      <c r="F13" s="84">
        <v>9000000</v>
      </c>
      <c r="G13" s="84">
        <v>105200000</v>
      </c>
      <c r="H13" s="84">
        <v>8766666.6300000008</v>
      </c>
      <c r="I13" s="84">
        <v>8766666.6300000008</v>
      </c>
      <c r="J13" s="84">
        <v>8766666.6300000008</v>
      </c>
      <c r="K13" s="84">
        <v>8766666.6300000008</v>
      </c>
      <c r="L13" s="84">
        <v>8766666.6300000008</v>
      </c>
      <c r="M13" s="84">
        <v>8766666.6300000008</v>
      </c>
      <c r="N13" s="84">
        <v>8766666.6300000008</v>
      </c>
      <c r="O13" s="84">
        <v>8766666.6300000008</v>
      </c>
      <c r="P13" s="84">
        <v>8766666.6300000008</v>
      </c>
      <c r="Q13" s="84">
        <v>8766666.6300000008</v>
      </c>
      <c r="R13" s="84">
        <v>8766666.6300000008</v>
      </c>
      <c r="S13" s="84">
        <v>8766667.0700000003</v>
      </c>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3"/>
  <sheetViews>
    <sheetView workbookViewId="0">
      <selection activeCell="N58" sqref="N58"/>
    </sheetView>
  </sheetViews>
  <sheetFormatPr baseColWidth="10" defaultRowHeight="15" x14ac:dyDescent="0.25"/>
  <cols>
    <col min="7" max="7" width="13.7109375" bestFit="1" customWidth="1"/>
  </cols>
  <sheetData>
    <row r="2" spans="1:19" x14ac:dyDescent="0.25">
      <c r="A2" t="s">
        <v>722</v>
      </c>
      <c r="B2" t="s">
        <v>703</v>
      </c>
      <c r="C2" t="s">
        <v>432</v>
      </c>
      <c r="D2" t="s">
        <v>719</v>
      </c>
      <c r="E2" t="s">
        <v>718</v>
      </c>
      <c r="F2" t="s">
        <v>810</v>
      </c>
      <c r="G2" t="s">
        <v>717</v>
      </c>
      <c r="H2" t="s">
        <v>716</v>
      </c>
      <c r="I2" t="s">
        <v>715</v>
      </c>
      <c r="J2" t="s">
        <v>714</v>
      </c>
      <c r="K2" t="s">
        <v>713</v>
      </c>
      <c r="L2" t="s">
        <v>712</v>
      </c>
      <c r="M2" t="s">
        <v>711</v>
      </c>
      <c r="N2" t="s">
        <v>710</v>
      </c>
      <c r="O2" t="s">
        <v>709</v>
      </c>
      <c r="P2" t="s">
        <v>708</v>
      </c>
      <c r="Q2" t="s">
        <v>707</v>
      </c>
      <c r="R2" t="s">
        <v>706</v>
      </c>
      <c r="S2" t="s">
        <v>705</v>
      </c>
    </row>
    <row r="3" spans="1:19" x14ac:dyDescent="0.25">
      <c r="A3" t="s">
        <v>704</v>
      </c>
      <c r="C3" t="s">
        <v>797</v>
      </c>
      <c r="D3" t="s">
        <v>700</v>
      </c>
      <c r="E3" t="s">
        <v>699</v>
      </c>
      <c r="G3" t="s">
        <v>698</v>
      </c>
    </row>
    <row r="4" spans="1:19" x14ac:dyDescent="0.25">
      <c r="C4" t="s">
        <v>701</v>
      </c>
      <c r="D4" t="s">
        <v>696</v>
      </c>
      <c r="E4" t="s">
        <v>696</v>
      </c>
    </row>
    <row r="5" spans="1:19" x14ac:dyDescent="0.25">
      <c r="C5" s="204">
        <v>42369</v>
      </c>
      <c r="G5" t="s">
        <v>693</v>
      </c>
      <c r="H5" t="s">
        <v>693</v>
      </c>
    </row>
    <row r="6" spans="1:19" x14ac:dyDescent="0.25">
      <c r="A6">
        <v>1</v>
      </c>
      <c r="B6">
        <v>2</v>
      </c>
      <c r="C6">
        <v>3</v>
      </c>
      <c r="D6">
        <v>4</v>
      </c>
      <c r="E6">
        <v>5</v>
      </c>
      <c r="F6">
        <v>6</v>
      </c>
      <c r="G6">
        <v>7</v>
      </c>
      <c r="H6">
        <v>8</v>
      </c>
      <c r="I6">
        <v>9</v>
      </c>
      <c r="J6">
        <v>10</v>
      </c>
      <c r="K6">
        <v>11</v>
      </c>
      <c r="L6">
        <v>12</v>
      </c>
      <c r="M6">
        <v>13</v>
      </c>
      <c r="N6">
        <v>14</v>
      </c>
      <c r="O6">
        <v>15</v>
      </c>
      <c r="P6">
        <v>16</v>
      </c>
      <c r="Q6">
        <v>17</v>
      </c>
      <c r="R6">
        <v>18</v>
      </c>
      <c r="S6">
        <v>19</v>
      </c>
    </row>
    <row r="7" spans="1:19" x14ac:dyDescent="0.25">
      <c r="A7">
        <v>13071000</v>
      </c>
      <c r="B7" t="s">
        <v>690</v>
      </c>
      <c r="C7" s="85">
        <v>272860</v>
      </c>
      <c r="D7">
        <v>0.20836149200000001</v>
      </c>
      <c r="E7" s="84">
        <v>20044375.52</v>
      </c>
      <c r="F7" s="84">
        <v>1500000</v>
      </c>
      <c r="G7" s="84">
        <v>21544375.52</v>
      </c>
      <c r="H7" s="84">
        <v>1795364.62</v>
      </c>
      <c r="I7" s="84">
        <v>1795364.62</v>
      </c>
      <c r="J7" s="84">
        <v>1795364.62</v>
      </c>
      <c r="K7" s="84">
        <v>1795364.62</v>
      </c>
      <c r="L7" s="84">
        <v>1795364.62</v>
      </c>
      <c r="M7" s="84">
        <v>1795364.62</v>
      </c>
      <c r="N7" s="84">
        <v>1795364.62</v>
      </c>
      <c r="O7" s="84">
        <v>1795364.62</v>
      </c>
      <c r="P7" s="84">
        <v>1795364.62</v>
      </c>
      <c r="Q7" s="84">
        <v>1795364.62</v>
      </c>
      <c r="R7" s="84">
        <v>1795364.62</v>
      </c>
      <c r="S7" s="84">
        <v>1795364.7</v>
      </c>
    </row>
    <row r="8" spans="1:19" x14ac:dyDescent="0.25">
      <c r="A8">
        <v>13072000</v>
      </c>
      <c r="B8" t="s">
        <v>689</v>
      </c>
      <c r="C8" s="85">
        <v>207066</v>
      </c>
      <c r="D8">
        <v>0.15811984400000001</v>
      </c>
      <c r="E8" s="84">
        <v>15211129.01</v>
      </c>
      <c r="F8" s="84">
        <v>1500000</v>
      </c>
      <c r="G8" s="84">
        <v>16711129.01</v>
      </c>
      <c r="H8" s="84">
        <v>1392594.08</v>
      </c>
      <c r="I8" s="84">
        <v>1392594.08</v>
      </c>
      <c r="J8" s="84">
        <v>1392594.08</v>
      </c>
      <c r="K8" s="84">
        <v>1392594.08</v>
      </c>
      <c r="L8" s="84">
        <v>1392594.08</v>
      </c>
      <c r="M8" s="84">
        <v>1392594.08</v>
      </c>
      <c r="N8" s="84">
        <v>1392594.08</v>
      </c>
      <c r="O8" s="84">
        <v>1392594.08</v>
      </c>
      <c r="P8" s="84">
        <v>1392594.08</v>
      </c>
      <c r="Q8" s="84">
        <v>1392594.08</v>
      </c>
      <c r="R8" s="84">
        <v>1392594.08</v>
      </c>
      <c r="S8" s="84">
        <v>1392594.13</v>
      </c>
    </row>
    <row r="9" spans="1:19" x14ac:dyDescent="0.25">
      <c r="A9">
        <v>13073000</v>
      </c>
      <c r="B9" t="s">
        <v>688</v>
      </c>
      <c r="C9" s="85">
        <v>220063</v>
      </c>
      <c r="D9">
        <v>0.16804462000000001</v>
      </c>
      <c r="E9" s="84">
        <v>16165892.43</v>
      </c>
      <c r="F9" s="84">
        <v>1500000</v>
      </c>
      <c r="G9" s="84">
        <v>17665892.43</v>
      </c>
      <c r="H9" s="84">
        <v>1472157.7</v>
      </c>
      <c r="I9" s="84">
        <v>1472157.7</v>
      </c>
      <c r="J9" s="84">
        <v>1472157.7</v>
      </c>
      <c r="K9" s="84">
        <v>1472157.7</v>
      </c>
      <c r="L9" s="84">
        <v>1472157.7</v>
      </c>
      <c r="M9" s="84">
        <v>1472157.7</v>
      </c>
      <c r="N9" s="84">
        <v>1472157.7</v>
      </c>
      <c r="O9" s="84">
        <v>1472157.7</v>
      </c>
      <c r="P9" s="84">
        <v>1472157.7</v>
      </c>
      <c r="Q9" s="84">
        <v>1472157.7</v>
      </c>
      <c r="R9" s="84">
        <v>1472157.7</v>
      </c>
      <c r="S9" s="84">
        <v>1472157.73</v>
      </c>
    </row>
    <row r="10" spans="1:19" x14ac:dyDescent="0.25">
      <c r="A10">
        <v>13074000</v>
      </c>
      <c r="B10" t="s">
        <v>687</v>
      </c>
      <c r="C10" s="85">
        <v>145737</v>
      </c>
      <c r="D10">
        <v>0.111287762</v>
      </c>
      <c r="E10" s="84">
        <v>10705882.699999999</v>
      </c>
      <c r="F10" s="84">
        <v>1500000</v>
      </c>
      <c r="G10" s="84">
        <v>12205882.699999999</v>
      </c>
      <c r="H10" s="84">
        <v>1017156.89</v>
      </c>
      <c r="I10" s="84">
        <v>1017156.89</v>
      </c>
      <c r="J10" s="84">
        <v>1017156.89</v>
      </c>
      <c r="K10" s="84">
        <v>1017156.89</v>
      </c>
      <c r="L10" s="84">
        <v>1017156.89</v>
      </c>
      <c r="M10" s="84">
        <v>1017156.89</v>
      </c>
      <c r="N10" s="84">
        <v>1017156.89</v>
      </c>
      <c r="O10" s="84">
        <v>1017156.89</v>
      </c>
      <c r="P10" s="84">
        <v>1017156.89</v>
      </c>
      <c r="Q10" s="84">
        <v>1017156.89</v>
      </c>
      <c r="R10" s="84">
        <v>1017156.89</v>
      </c>
      <c r="S10" s="84">
        <v>1017156.91</v>
      </c>
    </row>
    <row r="11" spans="1:19" x14ac:dyDescent="0.25">
      <c r="A11">
        <v>13075000</v>
      </c>
      <c r="B11" t="s">
        <v>478</v>
      </c>
      <c r="C11" s="85">
        <v>236960</v>
      </c>
      <c r="D11">
        <v>0.180947516</v>
      </c>
      <c r="E11" s="84">
        <v>17407151</v>
      </c>
      <c r="F11" s="84">
        <v>1500000</v>
      </c>
      <c r="G11" s="84">
        <v>18907151</v>
      </c>
      <c r="H11" s="84">
        <v>1575595.91</v>
      </c>
      <c r="I11" s="84">
        <v>1575595.91</v>
      </c>
      <c r="J11" s="84">
        <v>1575595.91</v>
      </c>
      <c r="K11" s="84">
        <v>1575595.91</v>
      </c>
      <c r="L11" s="84">
        <v>1575595.91</v>
      </c>
      <c r="M11" s="84">
        <v>1575595.91</v>
      </c>
      <c r="N11" s="84">
        <v>1575595.91</v>
      </c>
      <c r="O11" s="84">
        <v>1575595.91</v>
      </c>
      <c r="P11" s="84">
        <v>1575595.91</v>
      </c>
      <c r="Q11" s="84">
        <v>1575595.91</v>
      </c>
      <c r="R11" s="84">
        <v>1575595.91</v>
      </c>
      <c r="S11" s="84">
        <v>1575595.99</v>
      </c>
    </row>
    <row r="12" spans="1:19" x14ac:dyDescent="0.25">
      <c r="A12">
        <v>13076000</v>
      </c>
      <c r="B12" t="s">
        <v>686</v>
      </c>
      <c r="C12" s="85">
        <v>226865</v>
      </c>
      <c r="D12">
        <v>0.17323876699999999</v>
      </c>
      <c r="E12" s="84">
        <v>16665569.34</v>
      </c>
      <c r="F12" s="84">
        <v>1500000</v>
      </c>
      <c r="G12" s="84">
        <v>18165569.34</v>
      </c>
      <c r="H12" s="84">
        <v>1513797.44</v>
      </c>
      <c r="I12" s="84">
        <v>1513797.44</v>
      </c>
      <c r="J12" s="84">
        <v>1513797.44</v>
      </c>
      <c r="K12" s="84">
        <v>1513797.44</v>
      </c>
      <c r="L12" s="84">
        <v>1513797.44</v>
      </c>
      <c r="M12" s="84">
        <v>1513797.44</v>
      </c>
      <c r="N12" s="84">
        <v>1513797.44</v>
      </c>
      <c r="O12" s="84">
        <v>1513797.44</v>
      </c>
      <c r="P12" s="84">
        <v>1513797.44</v>
      </c>
      <c r="Q12" s="84">
        <v>1513797.44</v>
      </c>
      <c r="R12" s="84">
        <v>1513797.44</v>
      </c>
      <c r="S12" s="84">
        <v>1513797.5</v>
      </c>
    </row>
    <row r="13" spans="1:19" x14ac:dyDescent="0.25">
      <c r="B13" t="s">
        <v>684</v>
      </c>
      <c r="C13" s="85">
        <v>1309551</v>
      </c>
      <c r="D13">
        <v>1</v>
      </c>
      <c r="E13" s="84">
        <v>96200000</v>
      </c>
      <c r="F13" s="84">
        <v>9000000</v>
      </c>
      <c r="G13" s="84">
        <v>105200000</v>
      </c>
      <c r="H13" s="84">
        <v>8766666.6400000006</v>
      </c>
      <c r="I13" s="84">
        <v>8766666.6400000006</v>
      </c>
      <c r="J13" s="84">
        <v>8766666.6400000006</v>
      </c>
      <c r="K13" s="84">
        <v>8766666.6400000006</v>
      </c>
      <c r="L13" s="84">
        <v>8766666.6400000006</v>
      </c>
      <c r="M13" s="84">
        <v>8766666.6400000006</v>
      </c>
      <c r="N13" s="84">
        <v>8766666.6400000006</v>
      </c>
      <c r="O13" s="84">
        <v>8766666.6400000006</v>
      </c>
      <c r="P13" s="84">
        <v>8766666.6400000006</v>
      </c>
      <c r="Q13" s="84">
        <v>8766666.6400000006</v>
      </c>
      <c r="R13" s="84">
        <v>8766666.6400000006</v>
      </c>
      <c r="S13" s="84">
        <v>8766666.9600000009</v>
      </c>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3"/>
  <sheetViews>
    <sheetView topLeftCell="A4" workbookViewId="0">
      <selection activeCell="N58" sqref="N58"/>
    </sheetView>
  </sheetViews>
  <sheetFormatPr baseColWidth="10" defaultRowHeight="15" x14ac:dyDescent="0.25"/>
  <sheetData>
    <row r="2" spans="1:19" x14ac:dyDescent="0.25">
      <c r="A2" t="s">
        <v>722</v>
      </c>
      <c r="B2" t="s">
        <v>703</v>
      </c>
      <c r="C2" t="s">
        <v>432</v>
      </c>
      <c r="D2" t="s">
        <v>719</v>
      </c>
      <c r="E2" t="s">
        <v>718</v>
      </c>
      <c r="F2" t="s">
        <v>810</v>
      </c>
      <c r="G2" t="s">
        <v>717</v>
      </c>
      <c r="H2" t="s">
        <v>716</v>
      </c>
      <c r="I2" t="s">
        <v>715</v>
      </c>
      <c r="J2" t="s">
        <v>714</v>
      </c>
      <c r="K2" t="s">
        <v>713</v>
      </c>
      <c r="L2" t="s">
        <v>712</v>
      </c>
      <c r="M2" t="s">
        <v>711</v>
      </c>
      <c r="N2" t="s">
        <v>710</v>
      </c>
      <c r="O2" t="s">
        <v>709</v>
      </c>
      <c r="P2" t="s">
        <v>708</v>
      </c>
      <c r="Q2" t="s">
        <v>707</v>
      </c>
      <c r="R2" t="s">
        <v>706</v>
      </c>
      <c r="S2" t="s">
        <v>705</v>
      </c>
    </row>
    <row r="3" spans="1:19" x14ac:dyDescent="0.25">
      <c r="A3" t="s">
        <v>704</v>
      </c>
      <c r="C3" t="s">
        <v>797</v>
      </c>
      <c r="D3" t="s">
        <v>700</v>
      </c>
      <c r="E3" t="s">
        <v>699</v>
      </c>
      <c r="G3" t="s">
        <v>698</v>
      </c>
    </row>
    <row r="4" spans="1:19" x14ac:dyDescent="0.25">
      <c r="C4" t="s">
        <v>701</v>
      </c>
      <c r="D4" t="s">
        <v>696</v>
      </c>
      <c r="E4" t="s">
        <v>696</v>
      </c>
    </row>
    <row r="5" spans="1:19" x14ac:dyDescent="0.25">
      <c r="C5" s="204">
        <v>42551</v>
      </c>
      <c r="G5" t="s">
        <v>693</v>
      </c>
      <c r="H5" t="s">
        <v>693</v>
      </c>
    </row>
    <row r="6" spans="1:19" x14ac:dyDescent="0.25">
      <c r="A6">
        <v>1</v>
      </c>
      <c r="B6">
        <v>2</v>
      </c>
      <c r="C6">
        <v>3</v>
      </c>
      <c r="D6">
        <v>4</v>
      </c>
      <c r="E6">
        <v>5</v>
      </c>
      <c r="F6">
        <v>6</v>
      </c>
      <c r="G6">
        <v>7</v>
      </c>
      <c r="H6">
        <v>8</v>
      </c>
      <c r="I6">
        <v>9</v>
      </c>
      <c r="J6">
        <v>10</v>
      </c>
      <c r="K6">
        <v>11</v>
      </c>
      <c r="L6">
        <v>12</v>
      </c>
      <c r="M6">
        <v>13</v>
      </c>
      <c r="N6">
        <v>14</v>
      </c>
      <c r="O6">
        <v>15</v>
      </c>
      <c r="P6">
        <v>16</v>
      </c>
      <c r="Q6">
        <v>17</v>
      </c>
      <c r="R6">
        <v>18</v>
      </c>
      <c r="S6">
        <v>19</v>
      </c>
    </row>
    <row r="7" spans="1:19" x14ac:dyDescent="0.25">
      <c r="A7">
        <v>13071000</v>
      </c>
      <c r="B7" t="s">
        <v>690</v>
      </c>
      <c r="C7" s="85">
        <v>272995</v>
      </c>
      <c r="D7">
        <v>0.20847078899999999</v>
      </c>
      <c r="E7" s="84">
        <v>18845759.34</v>
      </c>
      <c r="F7" s="84">
        <v>1500000</v>
      </c>
      <c r="G7" s="84">
        <v>20345759.34</v>
      </c>
      <c r="H7" s="84">
        <v>1695479.94</v>
      </c>
      <c r="I7" s="84">
        <v>1695479.94</v>
      </c>
      <c r="J7" s="84">
        <v>1695479.94</v>
      </c>
      <c r="K7" s="84">
        <v>1695479.94</v>
      </c>
      <c r="L7" s="84">
        <v>1695479.94</v>
      </c>
      <c r="M7" s="84">
        <v>1695479.94</v>
      </c>
      <c r="N7" s="84">
        <v>1695479.94</v>
      </c>
      <c r="O7" s="84">
        <v>1695479.94</v>
      </c>
      <c r="P7" s="84">
        <v>1695479.94</v>
      </c>
      <c r="Q7" s="84">
        <v>1695479.94</v>
      </c>
      <c r="R7" s="84">
        <v>1695479.94</v>
      </c>
      <c r="S7" s="84">
        <v>1695480</v>
      </c>
    </row>
    <row r="8" spans="1:19" x14ac:dyDescent="0.25">
      <c r="A8">
        <v>13072000</v>
      </c>
      <c r="B8" t="s">
        <v>689</v>
      </c>
      <c r="C8" s="85">
        <v>207580</v>
      </c>
      <c r="D8">
        <v>0.15851706600000001</v>
      </c>
      <c r="E8" s="84">
        <v>14329942.76</v>
      </c>
      <c r="F8" s="84">
        <v>1500000</v>
      </c>
      <c r="G8" s="84">
        <v>15829942.76</v>
      </c>
      <c r="H8" s="84">
        <v>1319161.8899999999</v>
      </c>
      <c r="I8" s="84">
        <v>1319161.8899999999</v>
      </c>
      <c r="J8" s="84">
        <v>1319161.8899999999</v>
      </c>
      <c r="K8" s="84">
        <v>1319161.8899999999</v>
      </c>
      <c r="L8" s="84">
        <v>1319161.8899999999</v>
      </c>
      <c r="M8" s="84">
        <v>1319161.8899999999</v>
      </c>
      <c r="N8" s="84">
        <v>1319161.8899999999</v>
      </c>
      <c r="O8" s="84">
        <v>1319161.8899999999</v>
      </c>
      <c r="P8" s="84">
        <v>1319161.8899999999</v>
      </c>
      <c r="Q8" s="84">
        <v>1319161.8899999999</v>
      </c>
      <c r="R8" s="84">
        <v>1319161.8899999999</v>
      </c>
      <c r="S8" s="84">
        <v>1319161.97</v>
      </c>
    </row>
    <row r="9" spans="1:19" x14ac:dyDescent="0.25">
      <c r="A9">
        <v>13073000</v>
      </c>
      <c r="B9" t="s">
        <v>688</v>
      </c>
      <c r="C9" s="85">
        <v>220498</v>
      </c>
      <c r="D9">
        <v>0.16838180899999999</v>
      </c>
      <c r="E9" s="84">
        <v>15221715.57</v>
      </c>
      <c r="F9" s="84">
        <v>1500000</v>
      </c>
      <c r="G9" s="84">
        <v>16721715.57</v>
      </c>
      <c r="H9" s="84">
        <v>1393476.29</v>
      </c>
      <c r="I9" s="84">
        <v>1393476.29</v>
      </c>
      <c r="J9" s="84">
        <v>1393476.29</v>
      </c>
      <c r="K9" s="84">
        <v>1393476.29</v>
      </c>
      <c r="L9" s="84">
        <v>1393476.29</v>
      </c>
      <c r="M9" s="84">
        <v>1393476.29</v>
      </c>
      <c r="N9" s="84">
        <v>1393476.29</v>
      </c>
      <c r="O9" s="84">
        <v>1393476.29</v>
      </c>
      <c r="P9" s="84">
        <v>1393476.29</v>
      </c>
      <c r="Q9" s="84">
        <v>1393476.29</v>
      </c>
      <c r="R9" s="84">
        <v>1393476.29</v>
      </c>
      <c r="S9" s="84">
        <v>1393476.38</v>
      </c>
    </row>
    <row r="10" spans="1:19" x14ac:dyDescent="0.25">
      <c r="A10">
        <v>13074000</v>
      </c>
      <c r="B10" t="s">
        <v>687</v>
      </c>
      <c r="C10" s="85">
        <v>145979</v>
      </c>
      <c r="D10">
        <v>0.111475878</v>
      </c>
      <c r="E10" s="84">
        <v>10077419.369999999</v>
      </c>
      <c r="F10" s="84">
        <v>1500000</v>
      </c>
      <c r="G10" s="84">
        <v>11577419.369999999</v>
      </c>
      <c r="H10" s="84">
        <v>964784.94</v>
      </c>
      <c r="I10" s="84">
        <v>964784.94</v>
      </c>
      <c r="J10" s="84">
        <v>964784.94</v>
      </c>
      <c r="K10" s="84">
        <v>964784.94</v>
      </c>
      <c r="L10" s="84">
        <v>964784.94</v>
      </c>
      <c r="M10" s="84">
        <v>964784.94</v>
      </c>
      <c r="N10" s="84">
        <v>964784.94</v>
      </c>
      <c r="O10" s="84">
        <v>964784.94</v>
      </c>
      <c r="P10" s="84">
        <v>964784.94</v>
      </c>
      <c r="Q10" s="84">
        <v>964784.94</v>
      </c>
      <c r="R10" s="84">
        <v>964784.94</v>
      </c>
      <c r="S10" s="84">
        <v>964785.03</v>
      </c>
    </row>
    <row r="11" spans="1:19" x14ac:dyDescent="0.25">
      <c r="A11">
        <v>13075000</v>
      </c>
      <c r="B11" t="s">
        <v>478</v>
      </c>
      <c r="C11" s="85">
        <v>236456</v>
      </c>
      <c r="D11">
        <v>0.18056802799999999</v>
      </c>
      <c r="E11" s="84">
        <v>16323349.77</v>
      </c>
      <c r="F11" s="84">
        <v>1500000</v>
      </c>
      <c r="G11" s="84">
        <v>17823349.77</v>
      </c>
      <c r="H11" s="84">
        <v>1485279.14</v>
      </c>
      <c r="I11" s="84">
        <v>1485279.14</v>
      </c>
      <c r="J11" s="84">
        <v>1485279.14</v>
      </c>
      <c r="K11" s="84">
        <v>1485279.14</v>
      </c>
      <c r="L11" s="84">
        <v>1485279.14</v>
      </c>
      <c r="M11" s="84">
        <v>1485279.14</v>
      </c>
      <c r="N11" s="84">
        <v>1485279.14</v>
      </c>
      <c r="O11" s="84">
        <v>1485279.14</v>
      </c>
      <c r="P11" s="84">
        <v>1485279.14</v>
      </c>
      <c r="Q11" s="84">
        <v>1485279.14</v>
      </c>
      <c r="R11" s="84">
        <v>1485279.14</v>
      </c>
      <c r="S11" s="84">
        <v>1485279.23</v>
      </c>
    </row>
    <row r="12" spans="1:19" x14ac:dyDescent="0.25">
      <c r="A12">
        <v>13076000</v>
      </c>
      <c r="B12" t="s">
        <v>686</v>
      </c>
      <c r="C12" s="85">
        <v>226004</v>
      </c>
      <c r="D12">
        <v>0.17258642900000001</v>
      </c>
      <c r="E12" s="84">
        <v>15601813.189999999</v>
      </c>
      <c r="F12" s="84">
        <v>1500000</v>
      </c>
      <c r="G12" s="84">
        <v>17101813.190000001</v>
      </c>
      <c r="H12" s="84">
        <v>1425151.09</v>
      </c>
      <c r="I12" s="84">
        <v>1425151.09</v>
      </c>
      <c r="J12" s="84">
        <v>1425151.09</v>
      </c>
      <c r="K12" s="84">
        <v>1425151.09</v>
      </c>
      <c r="L12" s="84">
        <v>1425151.09</v>
      </c>
      <c r="M12" s="84">
        <v>1425151.09</v>
      </c>
      <c r="N12" s="84">
        <v>1425151.09</v>
      </c>
      <c r="O12" s="84">
        <v>1425151.09</v>
      </c>
      <c r="P12" s="84">
        <v>1425151.09</v>
      </c>
      <c r="Q12" s="84">
        <v>1425151.09</v>
      </c>
      <c r="R12" s="84">
        <v>1425151.09</v>
      </c>
      <c r="S12" s="84">
        <v>1425151.2</v>
      </c>
    </row>
    <row r="13" spans="1:19" x14ac:dyDescent="0.25">
      <c r="B13" t="s">
        <v>684</v>
      </c>
      <c r="C13" s="85">
        <v>1309512</v>
      </c>
      <c r="D13">
        <v>1</v>
      </c>
      <c r="E13" s="84">
        <v>90400000</v>
      </c>
      <c r="F13" s="84">
        <v>9000000</v>
      </c>
      <c r="G13" s="84">
        <v>99400000</v>
      </c>
      <c r="H13" s="84">
        <v>8283333.29</v>
      </c>
      <c r="I13" s="84">
        <v>8283333.29</v>
      </c>
      <c r="J13" s="84">
        <v>8283333.29</v>
      </c>
      <c r="K13" s="84">
        <v>8283333.29</v>
      </c>
      <c r="L13" s="84">
        <v>8283333.29</v>
      </c>
      <c r="M13" s="84">
        <v>8283333.29</v>
      </c>
      <c r="N13" s="84">
        <v>8283333.29</v>
      </c>
      <c r="O13" s="84">
        <v>8283333.29</v>
      </c>
      <c r="P13" s="84">
        <v>8283333.29</v>
      </c>
      <c r="Q13" s="84">
        <v>8283333.29</v>
      </c>
      <c r="R13" s="84">
        <v>8283333.29</v>
      </c>
      <c r="S13" s="84">
        <v>8283333.8099999996</v>
      </c>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7"/>
  <sheetViews>
    <sheetView workbookViewId="0">
      <selection activeCell="N58" sqref="N58"/>
    </sheetView>
  </sheetViews>
  <sheetFormatPr baseColWidth="10" defaultRowHeight="15" x14ac:dyDescent="0.25"/>
  <cols>
    <col min="2" max="2" width="37.28515625" customWidth="1"/>
    <col min="12" max="12" width="12.7109375" bestFit="1" customWidth="1"/>
  </cols>
  <sheetData>
    <row r="2" spans="1:24" x14ac:dyDescent="0.25">
      <c r="A2" t="s">
        <v>722</v>
      </c>
      <c r="B2" t="s">
        <v>721</v>
      </c>
      <c r="C2" t="s">
        <v>697</v>
      </c>
      <c r="D2" t="s">
        <v>719</v>
      </c>
      <c r="E2" t="s">
        <v>718</v>
      </c>
      <c r="F2" t="s">
        <v>432</v>
      </c>
      <c r="G2" t="s">
        <v>719</v>
      </c>
      <c r="H2" t="s">
        <v>718</v>
      </c>
      <c r="I2" t="s">
        <v>720</v>
      </c>
      <c r="J2" t="s">
        <v>719</v>
      </c>
      <c r="K2" t="s">
        <v>718</v>
      </c>
      <c r="L2" t="s">
        <v>717</v>
      </c>
      <c r="M2" t="s">
        <v>716</v>
      </c>
      <c r="N2" t="s">
        <v>715</v>
      </c>
      <c r="O2" t="s">
        <v>714</v>
      </c>
      <c r="P2" t="s">
        <v>713</v>
      </c>
      <c r="Q2" t="s">
        <v>712</v>
      </c>
      <c r="R2" t="s">
        <v>711</v>
      </c>
      <c r="S2" t="s">
        <v>710</v>
      </c>
      <c r="T2" t="s">
        <v>709</v>
      </c>
      <c r="U2" t="s">
        <v>708</v>
      </c>
      <c r="V2" t="s">
        <v>707</v>
      </c>
      <c r="W2" t="s">
        <v>706</v>
      </c>
      <c r="X2" t="s">
        <v>705</v>
      </c>
    </row>
    <row r="3" spans="1:24" x14ac:dyDescent="0.25">
      <c r="A3" t="s">
        <v>704</v>
      </c>
      <c r="B3" t="s">
        <v>703</v>
      </c>
      <c r="D3" t="s">
        <v>702</v>
      </c>
      <c r="E3" t="s">
        <v>699</v>
      </c>
      <c r="F3" t="s">
        <v>701</v>
      </c>
      <c r="G3" t="s">
        <v>700</v>
      </c>
      <c r="H3" t="s">
        <v>699</v>
      </c>
      <c r="J3" t="s">
        <v>700</v>
      </c>
      <c r="K3" t="s">
        <v>699</v>
      </c>
      <c r="L3" t="s">
        <v>698</v>
      </c>
    </row>
    <row r="4" spans="1:24" x14ac:dyDescent="0.25">
      <c r="D4" t="s">
        <v>697</v>
      </c>
      <c r="E4" t="s">
        <v>697</v>
      </c>
      <c r="F4" s="204">
        <v>41639</v>
      </c>
      <c r="G4" t="s">
        <v>696</v>
      </c>
      <c r="H4" t="s">
        <v>696</v>
      </c>
      <c r="J4" t="s">
        <v>695</v>
      </c>
      <c r="K4" t="s">
        <v>695</v>
      </c>
    </row>
    <row r="5" spans="1:24" x14ac:dyDescent="0.25">
      <c r="C5" t="s">
        <v>694</v>
      </c>
      <c r="E5" t="s">
        <v>693</v>
      </c>
      <c r="H5" t="s">
        <v>693</v>
      </c>
      <c r="K5" t="s">
        <v>693</v>
      </c>
      <c r="L5" t="s">
        <v>693</v>
      </c>
      <c r="M5" t="s">
        <v>693</v>
      </c>
    </row>
    <row r="6" spans="1:24" x14ac:dyDescent="0.25">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row>
    <row r="7" spans="1:24" x14ac:dyDescent="0.25">
      <c r="A7">
        <v>13003000</v>
      </c>
      <c r="B7" t="s">
        <v>692</v>
      </c>
      <c r="C7">
        <v>181.26499999999999</v>
      </c>
      <c r="D7">
        <v>7.5131140000000004E-3</v>
      </c>
      <c r="E7" s="84">
        <v>63611.03</v>
      </c>
      <c r="F7" s="85">
        <v>203431</v>
      </c>
      <c r="G7">
        <v>0.12742271399999999</v>
      </c>
      <c r="H7" s="84">
        <v>1078845.6399999999</v>
      </c>
      <c r="I7" s="85">
        <v>46309</v>
      </c>
      <c r="J7">
        <v>2.4295119E-2</v>
      </c>
      <c r="K7" s="84">
        <v>205698.68</v>
      </c>
      <c r="L7" s="84">
        <v>1348155.35</v>
      </c>
      <c r="M7" s="84">
        <v>112346.27</v>
      </c>
      <c r="N7" s="84">
        <v>112346.27</v>
      </c>
      <c r="O7" s="84">
        <v>112346.27</v>
      </c>
      <c r="P7" s="84">
        <v>112346.27</v>
      </c>
      <c r="Q7" s="84">
        <v>112346.27</v>
      </c>
      <c r="R7" s="84">
        <v>112346.27</v>
      </c>
      <c r="S7" s="84">
        <v>112346.27</v>
      </c>
      <c r="T7" s="84">
        <v>112346.27</v>
      </c>
      <c r="U7" s="84">
        <v>112346.27</v>
      </c>
      <c r="V7" s="84">
        <v>112346.27</v>
      </c>
      <c r="W7" s="84">
        <v>112346.27</v>
      </c>
      <c r="X7" s="84">
        <v>112346.38</v>
      </c>
    </row>
    <row r="8" spans="1:24" x14ac:dyDescent="0.25">
      <c r="A8">
        <v>13004000</v>
      </c>
      <c r="B8" t="s">
        <v>691</v>
      </c>
      <c r="C8">
        <v>130.524</v>
      </c>
      <c r="D8">
        <v>5.4099919999999998E-3</v>
      </c>
      <c r="E8" s="84">
        <v>45804.6</v>
      </c>
      <c r="F8" s="85">
        <v>91583</v>
      </c>
      <c r="G8">
        <v>5.7364681000000001E-2</v>
      </c>
      <c r="H8" s="84">
        <v>485687.63</v>
      </c>
      <c r="I8" s="85">
        <v>25439</v>
      </c>
      <c r="J8">
        <v>1.3346078000000001E-2</v>
      </c>
      <c r="K8" s="84">
        <v>112996.8</v>
      </c>
      <c r="L8" s="84">
        <v>644489.03</v>
      </c>
      <c r="M8" s="84">
        <v>53707.41</v>
      </c>
      <c r="N8" s="84">
        <v>53707.41</v>
      </c>
      <c r="O8" s="84">
        <v>53707.41</v>
      </c>
      <c r="P8" s="84">
        <v>53707.41</v>
      </c>
      <c r="Q8" s="84">
        <v>53707.41</v>
      </c>
      <c r="R8" s="84">
        <v>53707.41</v>
      </c>
      <c r="S8" s="84">
        <v>53707.41</v>
      </c>
      <c r="T8" s="84">
        <v>53707.41</v>
      </c>
      <c r="U8" s="84">
        <v>53707.41</v>
      </c>
      <c r="V8" s="84">
        <v>53707.41</v>
      </c>
      <c r="W8" s="84">
        <v>53707.41</v>
      </c>
      <c r="X8" s="84">
        <v>53707.519999999997</v>
      </c>
    </row>
    <row r="9" spans="1:24" x14ac:dyDescent="0.25">
      <c r="A9">
        <v>13071000</v>
      </c>
      <c r="B9" t="s">
        <v>690</v>
      </c>
      <c r="C9" s="84">
        <v>5470.03</v>
      </c>
      <c r="D9">
        <v>0.22672340399999999</v>
      </c>
      <c r="E9" s="84">
        <v>1919591.49</v>
      </c>
      <c r="F9" s="85">
        <v>262412</v>
      </c>
      <c r="G9">
        <v>0.16436653800000001</v>
      </c>
      <c r="H9" s="84">
        <v>1391636.69</v>
      </c>
      <c r="I9" s="85">
        <v>372073</v>
      </c>
      <c r="J9">
        <v>0.19520088899999999</v>
      </c>
      <c r="K9" s="84">
        <v>1652700.86</v>
      </c>
      <c r="L9" s="84">
        <v>4963929.04</v>
      </c>
      <c r="M9" s="84">
        <v>413660.75</v>
      </c>
      <c r="N9" s="84">
        <v>413660.75</v>
      </c>
      <c r="O9" s="84">
        <v>413660.75</v>
      </c>
      <c r="P9" s="84">
        <v>413660.75</v>
      </c>
      <c r="Q9" s="84">
        <v>413660.75</v>
      </c>
      <c r="R9" s="84">
        <v>413660.75</v>
      </c>
      <c r="S9" s="84">
        <v>413660.75</v>
      </c>
      <c r="T9" s="84">
        <v>413660.75</v>
      </c>
      <c r="U9" s="84">
        <v>413660.75</v>
      </c>
      <c r="V9" s="84">
        <v>413660.75</v>
      </c>
      <c r="W9" s="84">
        <v>413660.75</v>
      </c>
      <c r="X9" s="84">
        <v>413660.79</v>
      </c>
    </row>
    <row r="10" spans="1:24" x14ac:dyDescent="0.25">
      <c r="A10">
        <v>13072000</v>
      </c>
      <c r="B10" t="s">
        <v>689</v>
      </c>
      <c r="C10" s="84">
        <v>3450.11</v>
      </c>
      <c r="D10">
        <v>0.14300112300000001</v>
      </c>
      <c r="E10" s="84">
        <v>1210742.8400000001</v>
      </c>
      <c r="F10" s="85">
        <v>210555</v>
      </c>
      <c r="G10">
        <v>0.131884961</v>
      </c>
      <c r="H10" s="84">
        <v>1116626</v>
      </c>
      <c r="I10" s="85">
        <v>268855</v>
      </c>
      <c r="J10">
        <v>0.14104956599999999</v>
      </c>
      <c r="K10" s="84">
        <v>1194219.6599999999</v>
      </c>
      <c r="L10" s="84">
        <v>3521588.5</v>
      </c>
      <c r="M10" s="84">
        <v>293465.7</v>
      </c>
      <c r="N10" s="84">
        <v>293465.7</v>
      </c>
      <c r="O10" s="84">
        <v>293465.7</v>
      </c>
      <c r="P10" s="84">
        <v>293465.7</v>
      </c>
      <c r="Q10" s="84">
        <v>293465.7</v>
      </c>
      <c r="R10" s="84">
        <v>293465.7</v>
      </c>
      <c r="S10" s="84">
        <v>293465.7</v>
      </c>
      <c r="T10" s="84">
        <v>293465.7</v>
      </c>
      <c r="U10" s="84">
        <v>293465.7</v>
      </c>
      <c r="V10" s="84">
        <v>293465.7</v>
      </c>
      <c r="W10" s="84">
        <v>293465.7</v>
      </c>
      <c r="X10" s="84">
        <v>293465.8</v>
      </c>
    </row>
    <row r="11" spans="1:24" x14ac:dyDescent="0.25">
      <c r="A11">
        <v>13073000</v>
      </c>
      <c r="B11" t="s">
        <v>688</v>
      </c>
      <c r="C11" s="84">
        <v>3767.69</v>
      </c>
      <c r="D11">
        <v>0.15616445200000001</v>
      </c>
      <c r="E11" s="84">
        <v>1322192.3600000001</v>
      </c>
      <c r="F11" s="85">
        <v>223109</v>
      </c>
      <c r="G11">
        <v>0.139748388</v>
      </c>
      <c r="H11" s="84">
        <v>1183203.02</v>
      </c>
      <c r="I11" s="85">
        <v>301494</v>
      </c>
      <c r="J11">
        <v>0.15817298399999999</v>
      </c>
      <c r="K11" s="84">
        <v>1339197.94</v>
      </c>
      <c r="L11" s="84">
        <v>3844593.32</v>
      </c>
      <c r="M11" s="84">
        <v>320382.77</v>
      </c>
      <c r="N11" s="84">
        <v>320382.77</v>
      </c>
      <c r="O11" s="84">
        <v>320382.77</v>
      </c>
      <c r="P11" s="84">
        <v>320382.77</v>
      </c>
      <c r="Q11" s="84">
        <v>320382.77</v>
      </c>
      <c r="R11" s="84">
        <v>320382.77</v>
      </c>
      <c r="S11" s="84">
        <v>320382.77</v>
      </c>
      <c r="T11" s="84">
        <v>320382.77</v>
      </c>
      <c r="U11" s="84">
        <v>320382.77</v>
      </c>
      <c r="V11" s="84">
        <v>320382.77</v>
      </c>
      <c r="W11" s="84">
        <v>320382.77</v>
      </c>
      <c r="X11" s="84">
        <v>320382.84999999998</v>
      </c>
    </row>
    <row r="12" spans="1:24" x14ac:dyDescent="0.25">
      <c r="A12">
        <v>13074000</v>
      </c>
      <c r="B12" t="s">
        <v>687</v>
      </c>
      <c r="C12" s="84">
        <v>2132.2199999999998</v>
      </c>
      <c r="D12">
        <v>8.8376910000000003E-2</v>
      </c>
      <c r="E12" s="84">
        <v>748257.84</v>
      </c>
      <c r="F12" s="85">
        <v>155265</v>
      </c>
      <c r="G12">
        <v>9.7253062000000001E-2</v>
      </c>
      <c r="H12" s="84">
        <v>823409.26</v>
      </c>
      <c r="I12" s="85">
        <v>180729</v>
      </c>
      <c r="J12">
        <v>9.4815967000000001E-2</v>
      </c>
      <c r="K12" s="84">
        <v>802775.19</v>
      </c>
      <c r="L12" s="84">
        <v>2374442.29</v>
      </c>
      <c r="M12" s="84">
        <v>197870.19</v>
      </c>
      <c r="N12" s="84">
        <v>197870.19</v>
      </c>
      <c r="O12" s="84">
        <v>197870.19</v>
      </c>
      <c r="P12" s="84">
        <v>197870.19</v>
      </c>
      <c r="Q12" s="84">
        <v>197870.19</v>
      </c>
      <c r="R12" s="84">
        <v>197870.19</v>
      </c>
      <c r="S12" s="84">
        <v>197870.19</v>
      </c>
      <c r="T12" s="84">
        <v>197870.19</v>
      </c>
      <c r="U12" s="84">
        <v>197870.19</v>
      </c>
      <c r="V12" s="84">
        <v>197870.19</v>
      </c>
      <c r="W12" s="84">
        <v>197870.19</v>
      </c>
      <c r="X12" s="84">
        <v>197870.2</v>
      </c>
    </row>
    <row r="13" spans="1:24" x14ac:dyDescent="0.25">
      <c r="A13">
        <v>13075000</v>
      </c>
      <c r="B13" t="s">
        <v>478</v>
      </c>
      <c r="C13" s="84">
        <v>4242.78</v>
      </c>
      <c r="D13">
        <v>0.17585625399999999</v>
      </c>
      <c r="E13" s="84">
        <v>1488916.29</v>
      </c>
      <c r="F13" s="85">
        <v>238185</v>
      </c>
      <c r="G13">
        <v>0.149191515</v>
      </c>
      <c r="H13" s="84">
        <v>1263154.83</v>
      </c>
      <c r="I13" s="85">
        <v>334655</v>
      </c>
      <c r="J13">
        <v>0.17557026000000001</v>
      </c>
      <c r="K13" s="84">
        <v>1486494.87</v>
      </c>
      <c r="L13" s="84">
        <v>4238565.99</v>
      </c>
      <c r="M13" s="84">
        <v>353213.83</v>
      </c>
      <c r="N13" s="84">
        <v>353213.83</v>
      </c>
      <c r="O13" s="84">
        <v>353213.83</v>
      </c>
      <c r="P13" s="84">
        <v>353213.83</v>
      </c>
      <c r="Q13" s="84">
        <v>353213.83</v>
      </c>
      <c r="R13" s="84">
        <v>353213.83</v>
      </c>
      <c r="S13" s="84">
        <v>353213.83</v>
      </c>
      <c r="T13" s="84">
        <v>353213.83</v>
      </c>
      <c r="U13" s="84">
        <v>353213.83</v>
      </c>
      <c r="V13" s="84">
        <v>353213.83</v>
      </c>
      <c r="W13" s="84">
        <v>353213.83</v>
      </c>
      <c r="X13" s="84">
        <v>353213.86</v>
      </c>
    </row>
    <row r="14" spans="1:24" x14ac:dyDescent="0.25">
      <c r="A14">
        <v>13076000</v>
      </c>
      <c r="B14" t="s">
        <v>686</v>
      </c>
      <c r="C14" s="84">
        <v>4751.82</v>
      </c>
      <c r="D14">
        <v>0.19695474900000001</v>
      </c>
      <c r="E14" s="84">
        <v>1667550.21</v>
      </c>
      <c r="F14" s="85">
        <v>211965</v>
      </c>
      <c r="G14">
        <v>0.13276814000000001</v>
      </c>
      <c r="H14" s="84">
        <v>1124103.5900000001</v>
      </c>
      <c r="I14" s="85">
        <v>376549</v>
      </c>
      <c r="J14">
        <v>0.19754913599999999</v>
      </c>
      <c r="K14" s="84">
        <v>1672582.68</v>
      </c>
      <c r="L14" s="84">
        <v>4464236.4800000004</v>
      </c>
      <c r="M14" s="84">
        <v>372019.7</v>
      </c>
      <c r="N14" s="84">
        <v>372019.7</v>
      </c>
      <c r="O14" s="84">
        <v>372019.7</v>
      </c>
      <c r="P14" s="84">
        <v>372019.7</v>
      </c>
      <c r="Q14" s="84">
        <v>372019.7</v>
      </c>
      <c r="R14" s="84">
        <v>372019.7</v>
      </c>
      <c r="S14" s="84">
        <v>372019.7</v>
      </c>
      <c r="T14" s="84">
        <v>372019.7</v>
      </c>
      <c r="U14" s="84">
        <v>372019.7</v>
      </c>
      <c r="V14" s="84">
        <v>372019.7</v>
      </c>
      <c r="W14" s="84">
        <v>372019.7</v>
      </c>
      <c r="X14" s="84">
        <v>372019.78</v>
      </c>
    </row>
    <row r="15" spans="1:24" x14ac:dyDescent="0.25">
      <c r="B15" t="s">
        <v>685</v>
      </c>
      <c r="C15" s="84">
        <v>24126.43</v>
      </c>
      <c r="D15">
        <v>1</v>
      </c>
      <c r="E15" s="84">
        <v>8466666.6600000001</v>
      </c>
      <c r="F15" s="85">
        <v>1596505</v>
      </c>
      <c r="G15">
        <v>1</v>
      </c>
      <c r="H15" s="84">
        <v>8466666.6600000001</v>
      </c>
      <c r="I15" s="85">
        <v>1906103</v>
      </c>
      <c r="J15">
        <v>1</v>
      </c>
      <c r="K15" s="84">
        <v>8466666.6799999997</v>
      </c>
      <c r="L15" s="84">
        <v>25400000</v>
      </c>
      <c r="M15" s="84">
        <v>2116666.62</v>
      </c>
      <c r="N15" s="84">
        <v>2116666.62</v>
      </c>
      <c r="O15" s="84">
        <v>2116666.62</v>
      </c>
      <c r="P15" s="84">
        <v>2116666.62</v>
      </c>
      <c r="Q15" s="84">
        <v>2116666.62</v>
      </c>
      <c r="R15" s="84">
        <v>2116666.62</v>
      </c>
      <c r="S15" s="84">
        <v>2116666.62</v>
      </c>
      <c r="T15" s="84">
        <v>2116666.62</v>
      </c>
      <c r="U15" s="84">
        <v>2116666.62</v>
      </c>
      <c r="V15" s="84">
        <v>2116666.62</v>
      </c>
      <c r="W15" s="84">
        <v>2116666.62</v>
      </c>
      <c r="X15" s="84">
        <v>2116667.1800000002</v>
      </c>
    </row>
    <row r="16" spans="1:24" x14ac:dyDescent="0.25">
      <c r="B16" t="s">
        <v>684</v>
      </c>
      <c r="C16">
        <f t="shared" ref="C16:X16" si="0">SUM(C6:C15)</f>
        <v>48255.868999999999</v>
      </c>
      <c r="D16">
        <f t="shared" si="0"/>
        <v>5.9999999979999998</v>
      </c>
      <c r="E16">
        <f t="shared" si="0"/>
        <v>16933338.32</v>
      </c>
      <c r="F16">
        <f t="shared" si="0"/>
        <v>3193016</v>
      </c>
      <c r="G16">
        <f t="shared" si="0"/>
        <v>8.9999999989999999</v>
      </c>
      <c r="H16">
        <f t="shared" si="0"/>
        <v>16933341.32</v>
      </c>
      <c r="I16">
        <f t="shared" si="0"/>
        <v>3812215</v>
      </c>
      <c r="J16">
        <f t="shared" si="0"/>
        <v>11.999999999</v>
      </c>
      <c r="K16">
        <f t="shared" si="0"/>
        <v>16933344.359999999</v>
      </c>
      <c r="L16">
        <f t="shared" si="0"/>
        <v>50800012</v>
      </c>
      <c r="M16">
        <f t="shared" si="0"/>
        <v>4233346.24</v>
      </c>
      <c r="N16">
        <f t="shared" si="0"/>
        <v>4233347.24</v>
      </c>
      <c r="O16">
        <f t="shared" si="0"/>
        <v>4233348.24</v>
      </c>
      <c r="P16">
        <f t="shared" si="0"/>
        <v>4233349.24</v>
      </c>
      <c r="Q16">
        <f t="shared" si="0"/>
        <v>4233350.24</v>
      </c>
      <c r="R16">
        <f t="shared" si="0"/>
        <v>4233351.24</v>
      </c>
      <c r="S16">
        <f t="shared" si="0"/>
        <v>4233352.24</v>
      </c>
      <c r="T16">
        <f t="shared" si="0"/>
        <v>4233353.24</v>
      </c>
      <c r="U16">
        <f t="shared" si="0"/>
        <v>4233354.24</v>
      </c>
      <c r="V16">
        <f t="shared" si="0"/>
        <v>4233355.24</v>
      </c>
      <c r="W16">
        <f t="shared" si="0"/>
        <v>4233356.24</v>
      </c>
      <c r="X16">
        <f t="shared" si="0"/>
        <v>4233358.3599999994</v>
      </c>
    </row>
    <row r="17" spans="2:12" x14ac:dyDescent="0.25">
      <c r="B17" s="209">
        <v>1</v>
      </c>
      <c r="C17" s="209">
        <v>2</v>
      </c>
      <c r="D17" s="209">
        <v>3</v>
      </c>
      <c r="E17" s="209">
        <v>4</v>
      </c>
      <c r="F17" s="209">
        <v>5</v>
      </c>
      <c r="G17" s="209">
        <v>6</v>
      </c>
      <c r="H17" s="209">
        <v>7</v>
      </c>
      <c r="I17" s="209">
        <v>8</v>
      </c>
      <c r="J17" s="209">
        <v>9</v>
      </c>
      <c r="K17" s="209">
        <v>10</v>
      </c>
      <c r="L17" s="209">
        <v>11</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C2:Z50"/>
  <sheetViews>
    <sheetView workbookViewId="0">
      <selection activeCell="Q30" sqref="Q30"/>
    </sheetView>
  </sheetViews>
  <sheetFormatPr baseColWidth="10" defaultRowHeight="15" outlineLevelRow="1" outlineLevelCol="1" x14ac:dyDescent="0.25"/>
  <cols>
    <col min="1" max="2" width="11.42578125" style="110"/>
    <col min="3" max="3" width="10.140625" style="110" customWidth="1"/>
    <col min="4" max="4" width="38.42578125" style="110" customWidth="1"/>
    <col min="5" max="12" width="11.42578125" style="110" hidden="1" customWidth="1" outlineLevel="1"/>
    <col min="13" max="13" width="11.42578125" style="110" customWidth="1" collapsed="1"/>
    <col min="14" max="16384" width="11.42578125" style="110"/>
  </cols>
  <sheetData>
    <row r="2" spans="3:15" ht="15.75" thickBot="1" x14ac:dyDescent="0.3"/>
    <row r="3" spans="3:15" ht="19.5" thickBot="1" x14ac:dyDescent="0.35">
      <c r="C3" s="471" t="s">
        <v>473</v>
      </c>
      <c r="D3" s="472"/>
      <c r="E3" s="472"/>
      <c r="F3" s="472"/>
      <c r="G3" s="472"/>
      <c r="H3" s="472"/>
      <c r="I3" s="472"/>
      <c r="J3" s="472"/>
      <c r="K3" s="472"/>
      <c r="L3" s="472"/>
      <c r="M3" s="472"/>
      <c r="N3" s="472"/>
      <c r="O3" s="473"/>
    </row>
    <row r="4" spans="3:15" ht="15.75" thickBot="1" x14ac:dyDescent="0.3"/>
    <row r="5" spans="3:15" ht="15.75" thickBot="1" x14ac:dyDescent="0.3">
      <c r="C5" s="157" t="s">
        <v>18</v>
      </c>
      <c r="D5" s="155" t="s">
        <v>410</v>
      </c>
      <c r="E5" s="466">
        <v>2007</v>
      </c>
      <c r="F5" s="476">
        <v>2008</v>
      </c>
      <c r="G5" s="476">
        <v>2009</v>
      </c>
      <c r="H5" s="476">
        <v>2010</v>
      </c>
      <c r="I5" s="476">
        <v>2011</v>
      </c>
      <c r="J5" s="476">
        <v>2012</v>
      </c>
      <c r="K5" s="476">
        <v>2013</v>
      </c>
      <c r="L5" s="476">
        <v>2014</v>
      </c>
      <c r="M5" s="476">
        <v>2015</v>
      </c>
      <c r="N5" s="476">
        <v>2016</v>
      </c>
      <c r="O5" s="476">
        <v>2017</v>
      </c>
    </row>
    <row r="6" spans="3:15" ht="15.75" thickBot="1" x14ac:dyDescent="0.3">
      <c r="C6" s="158"/>
      <c r="D6" s="103" t="s">
        <v>478</v>
      </c>
      <c r="E6" s="468"/>
      <c r="F6" s="460"/>
      <c r="G6" s="460"/>
      <c r="H6" s="460"/>
      <c r="I6" s="460"/>
      <c r="J6" s="460"/>
      <c r="K6" s="460"/>
      <c r="L6" s="460"/>
      <c r="M6" s="460"/>
      <c r="N6" s="460"/>
      <c r="O6" s="460"/>
    </row>
    <row r="7" spans="3:15" ht="15.75" thickBot="1" x14ac:dyDescent="0.3">
      <c r="C7" s="156"/>
      <c r="D7" s="159" t="s">
        <v>432</v>
      </c>
      <c r="E7" s="104">
        <f>VLOOKUP($D$6,'2007'!$CA$5:$CM$146,2,0)</f>
        <v>116224</v>
      </c>
      <c r="F7" s="104">
        <f>VLOOKUP($D$6,'2008'!$CA$5:$CM$146,2,0)</f>
        <v>114870</v>
      </c>
      <c r="G7" s="104">
        <f>VLOOKUP($D$6,'2009'!$CA$5:$CM$146,2,0)</f>
        <v>112884</v>
      </c>
      <c r="H7" s="104">
        <f>VLOOKUP($D$6,'2010'!$CA$5:$CM$146,2,0)</f>
        <v>112380</v>
      </c>
      <c r="I7" s="104">
        <f>VLOOKUP($D$6,'2011'!$CA$5:$CM$146,2,0)</f>
        <v>110534</v>
      </c>
      <c r="J7" s="104">
        <f>VLOOKUP($D$6,'2012'!$CA$5:$CM$146,2,0)</f>
        <v>197923</v>
      </c>
      <c r="K7" s="104">
        <f>VLOOKUP($D$6,'2013'!$CA$5:$CM$146,2,0)</f>
        <v>140344</v>
      </c>
      <c r="L7" s="104">
        <f>VLOOKUP($D$6,'2014'!$CA$5:$CM$146,2,0)</f>
        <v>125782</v>
      </c>
      <c r="M7" s="104">
        <f>VLOOKUP($D$6,'2015'!$CA$5:$CM$146,2,0)</f>
        <v>193247</v>
      </c>
      <c r="N7" s="104">
        <f>VLOOKUP($D$6,'2016'!$CA$5:$CM$146,2,0)</f>
        <v>239080</v>
      </c>
      <c r="O7" s="104">
        <f>VLOOKUP($D$6,'2017'!$CA$5:$CM$146,2,0)</f>
        <v>136697</v>
      </c>
    </row>
    <row r="8" spans="3:15" ht="15.75" thickBot="1" x14ac:dyDescent="0.3">
      <c r="C8" s="477" t="s">
        <v>443</v>
      </c>
      <c r="D8" s="456"/>
      <c r="E8" s="172">
        <f>SUM(E9:E13)</f>
        <v>0</v>
      </c>
      <c r="F8" s="172">
        <f t="shared" ref="F8:O8" si="0">SUM(F9:F13)</f>
        <v>0</v>
      </c>
      <c r="G8" s="172">
        <f t="shared" si="0"/>
        <v>0</v>
      </c>
      <c r="H8" s="172">
        <f t="shared" si="0"/>
        <v>0</v>
      </c>
      <c r="I8" s="172">
        <f t="shared" si="0"/>
        <v>0</v>
      </c>
      <c r="J8" s="172">
        <f t="shared" si="0"/>
        <v>0</v>
      </c>
      <c r="K8" s="172">
        <f t="shared" si="0"/>
        <v>0</v>
      </c>
      <c r="L8" s="172">
        <f t="shared" si="0"/>
        <v>0</v>
      </c>
      <c r="M8" s="172">
        <f t="shared" si="0"/>
        <v>90767465.309999987</v>
      </c>
      <c r="N8" s="172">
        <f t="shared" si="0"/>
        <v>93599032.410000026</v>
      </c>
      <c r="O8" s="172">
        <f t="shared" si="0"/>
        <v>0</v>
      </c>
    </row>
    <row r="9" spans="3:15" ht="15.75" outlineLevel="1" thickBot="1" x14ac:dyDescent="0.3">
      <c r="C9" s="111"/>
      <c r="D9" s="154" t="s">
        <v>458</v>
      </c>
      <c r="E9" s="180"/>
      <c r="F9" s="180"/>
      <c r="G9" s="180"/>
      <c r="H9" s="180"/>
      <c r="I9" s="180"/>
      <c r="J9" s="180"/>
      <c r="K9" s="180"/>
      <c r="L9" s="180"/>
      <c r="M9" s="104">
        <f>VLOOKUP($D$6,'§ 12 - 2015'!$C$8:$L$148,10,0)</f>
        <v>63424849.599999994</v>
      </c>
      <c r="N9" s="104">
        <f>VLOOKUP($D$6,'§ 12 - 2016'!$C$8:$L$148,10,0)</f>
        <v>66305676.830000013</v>
      </c>
      <c r="O9" s="104"/>
    </row>
    <row r="10" spans="3:15" ht="15.75" outlineLevel="1" thickBot="1" x14ac:dyDescent="0.3">
      <c r="C10" s="111"/>
      <c r="D10" s="154" t="s">
        <v>461</v>
      </c>
      <c r="E10" s="180"/>
      <c r="F10" s="180"/>
      <c r="G10" s="180"/>
      <c r="H10" s="180"/>
      <c r="I10" s="180"/>
      <c r="J10" s="180"/>
      <c r="K10" s="180"/>
      <c r="L10" s="180"/>
      <c r="M10" s="104">
        <f>IFERROR(VLOOKUP($D$6,'§ 15 II - 2015'!$B$7:$G$12,6,0),0)</f>
        <v>18979472.390000001</v>
      </c>
      <c r="N10" s="104">
        <f>IFERROR(VLOOKUP($D$6,'§ 15 II - 2016'!$B$7:$G$12,6,0),0)</f>
        <v>18937469.73</v>
      </c>
      <c r="O10" s="104"/>
    </row>
    <row r="11" spans="3:15" ht="15.75" outlineLevel="1" thickBot="1" x14ac:dyDescent="0.3">
      <c r="C11" s="111"/>
      <c r="D11" s="154" t="s">
        <v>462</v>
      </c>
      <c r="E11" s="180"/>
      <c r="F11" s="180"/>
      <c r="G11" s="180"/>
      <c r="H11" s="180"/>
      <c r="I11" s="180"/>
      <c r="J11" s="180"/>
      <c r="K11" s="180"/>
      <c r="L11" s="180"/>
      <c r="M11" s="104">
        <f>IFERROR(VLOOKUP($D$6,'§ 15 IV - 2015'!$B$7:$L$14,11,0),0)</f>
        <v>4238565.99</v>
      </c>
      <c r="N11" s="104">
        <f>IFERROR(VLOOKUP($D$6,'§ 15 IV - 2016'!$B$7:$L$14,11,0),0)</f>
        <v>4235138.3099999996</v>
      </c>
      <c r="O11" s="104"/>
    </row>
    <row r="12" spans="3:15" ht="15.75" outlineLevel="1" thickBot="1" x14ac:dyDescent="0.3">
      <c r="C12" s="111"/>
      <c r="D12" s="154" t="s">
        <v>460</v>
      </c>
      <c r="E12" s="180"/>
      <c r="F12" s="180"/>
      <c r="G12" s="180"/>
      <c r="H12" s="180"/>
      <c r="I12" s="180"/>
      <c r="J12" s="180"/>
      <c r="K12" s="180"/>
      <c r="L12" s="180"/>
      <c r="M12" s="104">
        <f>IFERROR(VLOOKUP($D$6,'§ 17 - 2015'!$B$9:$G$14,6,0),0)</f>
        <v>2006769.45</v>
      </c>
      <c r="N12" s="104">
        <f>IFERROR(VLOOKUP($D$6,'§ 17 - 2016'!$B$9:$G$14,6,0),0)</f>
        <v>2009222.01</v>
      </c>
      <c r="O12" s="104"/>
    </row>
    <row r="13" spans="3:15" ht="15.75" outlineLevel="1" thickBot="1" x14ac:dyDescent="0.3">
      <c r="C13" s="111"/>
      <c r="D13" s="154" t="s">
        <v>459</v>
      </c>
      <c r="E13" s="180"/>
      <c r="F13" s="180"/>
      <c r="G13" s="180"/>
      <c r="H13" s="180"/>
      <c r="I13" s="180"/>
      <c r="J13" s="180"/>
      <c r="K13" s="180"/>
      <c r="L13" s="180"/>
      <c r="M13" s="104">
        <f>IFERROR(VLOOKUP($D$6,'§ 18 - 2015'!$B$8:$I$15,8,0),0)</f>
        <v>2117807.88</v>
      </c>
      <c r="N13" s="104">
        <f>IFERROR(VLOOKUP($D$6,'§ 18 - 2016'!$B$8:$I$15,8,0),0)</f>
        <v>2111525.5299999998</v>
      </c>
      <c r="O13" s="104"/>
    </row>
    <row r="14" spans="3:15" ht="15.75" customHeight="1" outlineLevel="1" thickBot="1" x14ac:dyDescent="0.3">
      <c r="C14" s="111"/>
      <c r="D14" s="154" t="s">
        <v>673</v>
      </c>
      <c r="E14" s="180"/>
      <c r="F14" s="180"/>
      <c r="G14" s="180"/>
      <c r="H14" s="180"/>
      <c r="I14" s="180"/>
      <c r="J14" s="180"/>
      <c r="K14" s="180"/>
      <c r="L14" s="180"/>
      <c r="M14" s="104">
        <f>VLOOKUP($D$6,Statistik2015[[#All],[Bezeichnung]:[6111  Schlüsselzuweisungen vom Land]],5,0)</f>
        <v>51939184</v>
      </c>
      <c r="N14" s="104">
        <f>VLOOKUP($D$6,Statistik2016[[#All],[Bezeichnung]:[6111  Schlüsselzuweisungen vom Land]],5,0)</f>
        <v>52593104</v>
      </c>
      <c r="O14" s="104"/>
    </row>
    <row r="15" spans="3:15" ht="15.75" outlineLevel="1" thickBot="1" x14ac:dyDescent="0.3">
      <c r="C15" s="111"/>
      <c r="D15" s="154" t="s">
        <v>674</v>
      </c>
      <c r="E15" s="180"/>
      <c r="F15" s="180"/>
      <c r="G15" s="180"/>
      <c r="H15" s="180"/>
      <c r="I15" s="180"/>
      <c r="J15" s="180"/>
      <c r="K15" s="180"/>
      <c r="L15" s="180"/>
      <c r="M15" s="104">
        <f>VLOOKUP($D$6,Statistik2015[[#All],[Bezeichnung]:[6111  Schlüsselzuweisungen vom Land]],6,0)</f>
        <v>8586552</v>
      </c>
      <c r="N15" s="104">
        <f>VLOOKUP($D$6,Statistik2016[[#All],[Bezeichnung]:[6111  Schlüsselzuweisungen vom Land]],6,0)</f>
        <v>8755205</v>
      </c>
      <c r="O15" s="104"/>
    </row>
    <row r="16" spans="3:15" ht="30.75" outlineLevel="1" thickBot="1" x14ac:dyDescent="0.3">
      <c r="C16" s="111"/>
      <c r="D16" s="154" t="s">
        <v>675</v>
      </c>
      <c r="E16" s="180"/>
      <c r="F16" s="180"/>
      <c r="G16" s="180"/>
      <c r="H16" s="180"/>
      <c r="I16" s="180"/>
      <c r="J16" s="180"/>
      <c r="K16" s="180"/>
      <c r="L16" s="180"/>
      <c r="M16" s="104">
        <f>VLOOKUP($D$6,Statistik2015[[#All],[Bezeichnung]:[6111  Schlüsselzuweisungen vom Land]],11,0)</f>
        <v>8861663</v>
      </c>
      <c r="N16" s="104">
        <f>VLOOKUP($D$6,Statistik2016[[#All],[Bezeichnung]:[6111  Schlüsselzuweisungen vom Land]],11,0)</f>
        <v>8927268</v>
      </c>
      <c r="O16" s="104"/>
    </row>
    <row r="17" spans="3:15" ht="15.75" thickBot="1" x14ac:dyDescent="0.3">
      <c r="C17" s="474" t="s">
        <v>463</v>
      </c>
      <c r="D17" s="475"/>
      <c r="E17" s="181">
        <f>SUM(E18:E24)</f>
        <v>0</v>
      </c>
      <c r="F17" s="181">
        <f t="shared" ref="F17:G17" si="1">SUM(F18:F24)</f>
        <v>0</v>
      </c>
      <c r="G17" s="181">
        <f t="shared" si="1"/>
        <v>0</v>
      </c>
      <c r="H17" s="181">
        <f t="shared" ref="H17:L17" si="2">+H14+H15+H16+SUM(H18:H24)</f>
        <v>0</v>
      </c>
      <c r="I17" s="181">
        <f t="shared" si="2"/>
        <v>0</v>
      </c>
      <c r="J17" s="181">
        <f t="shared" si="2"/>
        <v>0</v>
      </c>
      <c r="K17" s="181">
        <f t="shared" si="2"/>
        <v>0</v>
      </c>
      <c r="L17" s="181">
        <f t="shared" si="2"/>
        <v>0</v>
      </c>
      <c r="M17" s="172">
        <f>+M14+M15+M16+SUM(M18:M24)</f>
        <v>150033384</v>
      </c>
      <c r="N17" s="172">
        <f t="shared" ref="N17:O17" si="3">+N14+N15+N16+SUM(N18:N24)</f>
        <v>150989252</v>
      </c>
      <c r="O17" s="172">
        <f t="shared" si="3"/>
        <v>0</v>
      </c>
    </row>
    <row r="18" spans="3:15" ht="15.75" outlineLevel="1" thickBot="1" x14ac:dyDescent="0.3">
      <c r="C18" s="111"/>
      <c r="D18" s="154" t="s">
        <v>411</v>
      </c>
      <c r="E18" s="180"/>
      <c r="F18" s="180"/>
      <c r="G18" s="180"/>
      <c r="H18" s="180"/>
      <c r="I18" s="180"/>
      <c r="J18" s="180"/>
      <c r="K18" s="180"/>
      <c r="L18" s="180"/>
      <c r="M18" s="104">
        <f>VLOOKUP($D$6,Statistik2015[[#All],[Bezeichnung]:[6111  Schlüsselzuweisungen vom Land]],2,0)</f>
        <v>2198612</v>
      </c>
      <c r="N18" s="104">
        <f>VLOOKUP($D$6,Statistik2016[[#All],[Bezeichnung]:[6111  Schlüsselzuweisungen vom Land]],2,0)</f>
        <v>2318652</v>
      </c>
      <c r="O18" s="104"/>
    </row>
    <row r="19" spans="3:15" ht="15.75" outlineLevel="1" thickBot="1" x14ac:dyDescent="0.3">
      <c r="C19" s="111"/>
      <c r="D19" s="154" t="s">
        <v>412</v>
      </c>
      <c r="E19" s="180"/>
      <c r="F19" s="180"/>
      <c r="G19" s="180"/>
      <c r="H19" s="180"/>
      <c r="I19" s="180"/>
      <c r="J19" s="180"/>
      <c r="K19" s="180"/>
      <c r="L19" s="180"/>
      <c r="M19" s="104">
        <f>VLOOKUP($D$6,Statistik2015[[#All],[Bezeichnung]:[6111  Schlüsselzuweisungen vom Land]],3,0)</f>
        <v>22215331</v>
      </c>
      <c r="N19" s="104">
        <f>VLOOKUP($D$6,Statistik2016[[#All],[Bezeichnung]:[6111  Schlüsselzuweisungen vom Land]],3,0)</f>
        <v>23385063</v>
      </c>
      <c r="O19" s="104"/>
    </row>
    <row r="20" spans="3:15" ht="15.75" outlineLevel="1" thickBot="1" x14ac:dyDescent="0.3">
      <c r="C20" s="111"/>
      <c r="D20" s="154" t="s">
        <v>413</v>
      </c>
      <c r="E20" s="180"/>
      <c r="F20" s="180"/>
      <c r="G20" s="180"/>
      <c r="H20" s="180"/>
      <c r="I20" s="180"/>
      <c r="J20" s="180"/>
      <c r="K20" s="180"/>
      <c r="L20" s="180"/>
      <c r="M20" s="104">
        <f>VLOOKUP($D$6,Statistik2015[[#All],[Bezeichnung]:[Gewerbesteuer pur]],15,0)</f>
        <v>52994128</v>
      </c>
      <c r="N20" s="104">
        <f>VLOOKUP($D$6,Statistik2016[[#All],[Bezeichnung]:[Gewerbesteuer pur]],15,0)</f>
        <v>51330769</v>
      </c>
      <c r="O20" s="104"/>
    </row>
    <row r="21" spans="3:15" ht="15.75" outlineLevel="1" thickBot="1" x14ac:dyDescent="0.3">
      <c r="C21" s="111"/>
      <c r="D21" s="154" t="s">
        <v>36</v>
      </c>
      <c r="E21" s="180"/>
      <c r="F21" s="180"/>
      <c r="G21" s="180"/>
      <c r="H21" s="180"/>
      <c r="I21" s="180"/>
      <c r="J21" s="180"/>
      <c r="K21" s="180"/>
      <c r="L21" s="180"/>
      <c r="M21" s="104">
        <f>VLOOKUP($D$6,Statistik2015[[#All],[Bezeichnung]:[6111  Schlüsselzuweisungen vom Land]],8,0)</f>
        <v>770352</v>
      </c>
      <c r="N21" s="104">
        <f>VLOOKUP($D$6,Statistik2016[[#All],[Bezeichnung]:[6111  Schlüsselzuweisungen vom Land]],8,0)</f>
        <v>809984</v>
      </c>
      <c r="O21" s="104"/>
    </row>
    <row r="22" spans="3:15" ht="15.75" outlineLevel="1" thickBot="1" x14ac:dyDescent="0.3">
      <c r="C22" s="111"/>
      <c r="D22" s="154" t="s">
        <v>37</v>
      </c>
      <c r="E22" s="180"/>
      <c r="F22" s="180"/>
      <c r="G22" s="180"/>
      <c r="H22" s="180"/>
      <c r="I22" s="180"/>
      <c r="J22" s="180"/>
      <c r="K22" s="180"/>
      <c r="L22" s="180"/>
      <c r="M22" s="104">
        <f>VLOOKUP($D$6,Statistik2015[[#All],[Bezeichnung]:[6111  Schlüsselzuweisungen vom Land]],7,0)</f>
        <v>960575</v>
      </c>
      <c r="N22" s="104">
        <f>VLOOKUP($D$6,Statistik2016[[#All],[Bezeichnung]:[6111  Schlüsselzuweisungen vom Land]],7,0)</f>
        <v>910705</v>
      </c>
      <c r="O22" s="104"/>
    </row>
    <row r="23" spans="3:15" ht="15.75" outlineLevel="1" thickBot="1" x14ac:dyDescent="0.3">
      <c r="C23" s="111"/>
      <c r="D23" s="154" t="s">
        <v>464</v>
      </c>
      <c r="E23" s="180"/>
      <c r="F23" s="180"/>
      <c r="G23" s="180"/>
      <c r="H23" s="180"/>
      <c r="I23" s="180"/>
      <c r="J23" s="180"/>
      <c r="K23" s="180"/>
      <c r="L23" s="180"/>
      <c r="M23" s="104">
        <f>VLOOKUP($D$6,Statistik2015[[#All],[Bezeichnung]:[6111  Schlüsselzuweisungen vom Land]],9,0)</f>
        <v>1506987</v>
      </c>
      <c r="N23" s="104">
        <f>VLOOKUP($D$6,Statistik2016[[#All],[Bezeichnung]:[6111  Schlüsselzuweisungen vom Land]],9,0)</f>
        <v>1958502</v>
      </c>
      <c r="O23" s="104"/>
    </row>
    <row r="24" spans="3:15" ht="15.75" outlineLevel="1" thickBot="1" x14ac:dyDescent="0.3">
      <c r="C24" s="111"/>
      <c r="D24" s="154" t="s">
        <v>465</v>
      </c>
      <c r="E24" s="180"/>
      <c r="F24" s="180"/>
      <c r="G24" s="180"/>
      <c r="H24" s="180"/>
      <c r="I24" s="180"/>
      <c r="J24" s="180"/>
      <c r="K24" s="180"/>
      <c r="L24" s="180"/>
      <c r="M24" s="104">
        <f>VLOOKUP($D$6,Statistik2015[[#All],[Bezeichnung]:[6111  Schlüsselzuweisungen vom Land]],10,0)</f>
        <v>0</v>
      </c>
      <c r="N24" s="104">
        <f>VLOOKUP($D$6,Statistik2016[[#All],[Bezeichnung]:[6111  Schlüsselzuweisungen vom Land]],10,0)</f>
        <v>0</v>
      </c>
      <c r="O24" s="104"/>
    </row>
    <row r="25" spans="3:15" ht="15.75" thickBot="1" x14ac:dyDescent="0.3">
      <c r="C25" s="474" t="s">
        <v>466</v>
      </c>
      <c r="D25" s="475"/>
      <c r="E25" s="181">
        <f>SUM(E26:E28)</f>
        <v>0</v>
      </c>
      <c r="F25" s="181">
        <f t="shared" ref="F25:O25" si="4">SUM(F26:F28)</f>
        <v>0</v>
      </c>
      <c r="G25" s="181">
        <f t="shared" si="4"/>
        <v>0</v>
      </c>
      <c r="H25" s="181">
        <f t="shared" si="4"/>
        <v>0</v>
      </c>
      <c r="I25" s="181">
        <f t="shared" si="4"/>
        <v>0</v>
      </c>
      <c r="J25" s="181">
        <f t="shared" si="4"/>
        <v>0</v>
      </c>
      <c r="K25" s="181">
        <f t="shared" si="4"/>
        <v>0</v>
      </c>
      <c r="L25" s="181">
        <f t="shared" si="4"/>
        <v>0</v>
      </c>
      <c r="M25" s="172">
        <f t="shared" si="4"/>
        <v>87291265.14000003</v>
      </c>
      <c r="N25" s="172">
        <f t="shared" si="4"/>
        <v>112957126.75999998</v>
      </c>
      <c r="O25" s="172">
        <f t="shared" si="4"/>
        <v>87291265.14000003</v>
      </c>
    </row>
    <row r="26" spans="3:15" ht="15.75" outlineLevel="1" thickBot="1" x14ac:dyDescent="0.3">
      <c r="C26" s="111"/>
      <c r="D26" s="154" t="s">
        <v>11</v>
      </c>
      <c r="E26" s="180"/>
      <c r="F26" s="180"/>
      <c r="G26" s="180"/>
      <c r="H26" s="180"/>
      <c r="I26" s="180"/>
      <c r="J26" s="180"/>
      <c r="K26" s="180"/>
      <c r="L26" s="180"/>
      <c r="M26" s="104">
        <f>VLOOKUP($D$6,'2015'!$CA$5:$DA$147,21,0)</f>
        <v>68998352.120000035</v>
      </c>
      <c r="N26" s="104">
        <f>VLOOKUP($D$6,'2016'!$CA$5:$DA$147,21,0)</f>
        <v>89027387.209999964</v>
      </c>
      <c r="O26" s="104">
        <f>VLOOKUP($D$6,'2015'!$CA$5:$DA$147,21,0)</f>
        <v>68998352.120000035</v>
      </c>
    </row>
    <row r="27" spans="3:15" ht="15.75" outlineLevel="1" thickBot="1" x14ac:dyDescent="0.3">
      <c r="C27" s="111"/>
      <c r="D27" s="154" t="s">
        <v>467</v>
      </c>
      <c r="E27" s="180"/>
      <c r="F27" s="180"/>
      <c r="G27" s="180"/>
      <c r="H27" s="180"/>
      <c r="I27" s="180"/>
      <c r="J27" s="180"/>
      <c r="K27" s="180"/>
      <c r="L27" s="180"/>
      <c r="M27" s="104">
        <f>VLOOKUP($D$6,Altfehlbetrag!$B$10:$I$150,8,0)</f>
        <v>1825774.0000000009</v>
      </c>
      <c r="N27" s="104">
        <f>VLOOKUP($D$6,Altfehlbetrag!$B$10:$I$150,8,0)</f>
        <v>1825774.0000000009</v>
      </c>
      <c r="O27" s="104">
        <f>VLOOKUP($D$6,Altfehlbetrag!$B$10:$I$150,8,0)</f>
        <v>1825774.0000000009</v>
      </c>
    </row>
    <row r="28" spans="3:15" ht="15.75" outlineLevel="1" thickBot="1" x14ac:dyDescent="0.3">
      <c r="C28" s="111"/>
      <c r="D28" s="154" t="s">
        <v>468</v>
      </c>
      <c r="E28" s="180"/>
      <c r="F28" s="180"/>
      <c r="G28" s="180"/>
      <c r="H28" s="180"/>
      <c r="I28" s="180"/>
      <c r="J28" s="180"/>
      <c r="K28" s="180"/>
      <c r="L28" s="180"/>
      <c r="M28" s="104">
        <f>VLOOKUP($D$6,'2015'!$CA$5:$DA$147,22,0)</f>
        <v>16467139.02</v>
      </c>
      <c r="N28" s="104">
        <f>VLOOKUP($D$6,'2016'!$CA$5:$DA$147,22,0)</f>
        <v>22103965.550000012</v>
      </c>
      <c r="O28" s="104">
        <f>VLOOKUP($D$6,'2015'!$CA$5:$DA$147,22,0)</f>
        <v>16467139.02</v>
      </c>
    </row>
    <row r="29" spans="3:15" ht="15.75" thickBot="1" x14ac:dyDescent="0.3"/>
    <row r="30" spans="3:15" ht="15.75" thickBot="1" x14ac:dyDescent="0.3">
      <c r="C30" s="474" t="s">
        <v>469</v>
      </c>
      <c r="D30" s="475"/>
      <c r="E30" s="108">
        <f>E8-E25</f>
        <v>0</v>
      </c>
      <c r="F30" s="108">
        <f t="shared" ref="F30:N30" si="5">F8-F25</f>
        <v>0</v>
      </c>
      <c r="G30" s="108">
        <f t="shared" si="5"/>
        <v>0</v>
      </c>
      <c r="H30" s="108">
        <f t="shared" si="5"/>
        <v>0</v>
      </c>
      <c r="I30" s="108">
        <f t="shared" si="5"/>
        <v>0</v>
      </c>
      <c r="J30" s="108">
        <f t="shared" si="5"/>
        <v>0</v>
      </c>
      <c r="K30" s="108">
        <f t="shared" si="5"/>
        <v>0</v>
      </c>
      <c r="L30" s="108">
        <f t="shared" si="5"/>
        <v>0</v>
      </c>
      <c r="M30" s="108">
        <f t="shared" si="5"/>
        <v>3476200.1699999571</v>
      </c>
      <c r="N30" s="108">
        <f t="shared" si="5"/>
        <v>-19358094.349999949</v>
      </c>
      <c r="O30" s="109"/>
    </row>
    <row r="31" spans="3:15" ht="15.75" thickBot="1" x14ac:dyDescent="0.3">
      <c r="C31" s="469" t="s">
        <v>470</v>
      </c>
      <c r="D31" s="470"/>
      <c r="E31" s="104">
        <f>IF(E8&gt;0,E25/E8,0)</f>
        <v>0</v>
      </c>
      <c r="F31" s="104">
        <f t="shared" ref="F31:N31" si="6">IF(F8&gt;0,F25/F8,0)</f>
        <v>0</v>
      </c>
      <c r="G31" s="104">
        <f t="shared" si="6"/>
        <v>0</v>
      </c>
      <c r="H31" s="104">
        <f t="shared" si="6"/>
        <v>0</v>
      </c>
      <c r="I31" s="104">
        <f t="shared" si="6"/>
        <v>0</v>
      </c>
      <c r="J31" s="104">
        <f t="shared" si="6"/>
        <v>0</v>
      </c>
      <c r="K31" s="104">
        <f t="shared" si="6"/>
        <v>0</v>
      </c>
      <c r="L31" s="104">
        <f t="shared" si="6"/>
        <v>0</v>
      </c>
      <c r="M31" s="185">
        <f t="shared" si="6"/>
        <v>0.96170213459054277</v>
      </c>
      <c r="N31" s="185">
        <f t="shared" si="6"/>
        <v>1.2068193853244551</v>
      </c>
      <c r="O31" s="186"/>
    </row>
    <row r="32" spans="3:15" ht="15.75" thickBot="1" x14ac:dyDescent="0.3">
      <c r="C32" s="469" t="s">
        <v>471</v>
      </c>
      <c r="D32" s="470"/>
      <c r="E32" s="106">
        <f>IF(E7&gt;0,E30/E7,0)</f>
        <v>0</v>
      </c>
      <c r="F32" s="106">
        <f t="shared" ref="F32:N32" si="7">IF(F7&gt;0,F30/F7,0)</f>
        <v>0</v>
      </c>
      <c r="G32" s="106">
        <f t="shared" si="7"/>
        <v>0</v>
      </c>
      <c r="H32" s="106">
        <f t="shared" si="7"/>
        <v>0</v>
      </c>
      <c r="I32" s="106">
        <f t="shared" si="7"/>
        <v>0</v>
      </c>
      <c r="J32" s="106">
        <f t="shared" si="7"/>
        <v>0</v>
      </c>
      <c r="K32" s="106">
        <f t="shared" si="7"/>
        <v>0</v>
      </c>
      <c r="L32" s="106">
        <f t="shared" si="7"/>
        <v>0</v>
      </c>
      <c r="M32" s="106">
        <f t="shared" si="7"/>
        <v>17.988378448306868</v>
      </c>
      <c r="N32" s="106">
        <f t="shared" si="7"/>
        <v>-80.969108039149859</v>
      </c>
      <c r="O32" s="107"/>
    </row>
    <row r="33" spans="3:26" ht="15.75" thickBot="1" x14ac:dyDescent="0.3"/>
    <row r="34" spans="3:26" ht="15.75" thickBot="1" x14ac:dyDescent="0.3">
      <c r="C34" s="474" t="s">
        <v>472</v>
      </c>
      <c r="D34" s="475"/>
      <c r="E34" s="108">
        <f>E8+E17-E25</f>
        <v>0</v>
      </c>
      <c r="F34" s="108">
        <f t="shared" ref="F34:N34" si="8">F8+F17-F25</f>
        <v>0</v>
      </c>
      <c r="G34" s="108">
        <f t="shared" si="8"/>
        <v>0</v>
      </c>
      <c r="H34" s="108">
        <f t="shared" si="8"/>
        <v>0</v>
      </c>
      <c r="I34" s="108">
        <f t="shared" si="8"/>
        <v>0</v>
      </c>
      <c r="J34" s="108">
        <f t="shared" si="8"/>
        <v>0</v>
      </c>
      <c r="K34" s="108">
        <f t="shared" si="8"/>
        <v>0</v>
      </c>
      <c r="L34" s="108">
        <f t="shared" si="8"/>
        <v>0</v>
      </c>
      <c r="M34" s="108">
        <f>M8+M17-M25</f>
        <v>153509584.16999996</v>
      </c>
      <c r="N34" s="108">
        <f t="shared" si="8"/>
        <v>131631157.65000005</v>
      </c>
      <c r="O34" s="109"/>
    </row>
    <row r="35" spans="3:26" ht="15.75" thickBot="1" x14ac:dyDescent="0.3">
      <c r="C35" s="469" t="s">
        <v>470</v>
      </c>
      <c r="D35" s="470"/>
      <c r="E35" s="104">
        <f>IF(E8&gt;0,E25/(E8+E17),0)</f>
        <v>0</v>
      </c>
      <c r="F35" s="104">
        <f t="shared" ref="F35:N35" si="9">IF(F8&gt;0,F25/(F8+F17),0)</f>
        <v>0</v>
      </c>
      <c r="G35" s="104">
        <f t="shared" si="9"/>
        <v>0</v>
      </c>
      <c r="H35" s="104">
        <f t="shared" si="9"/>
        <v>0</v>
      </c>
      <c r="I35" s="104">
        <f t="shared" si="9"/>
        <v>0</v>
      </c>
      <c r="J35" s="104">
        <f t="shared" si="9"/>
        <v>0</v>
      </c>
      <c r="K35" s="104">
        <f t="shared" si="9"/>
        <v>0</v>
      </c>
      <c r="L35" s="104">
        <f t="shared" si="9"/>
        <v>0</v>
      </c>
      <c r="M35" s="185">
        <f>IF(M8&gt;0,M25/(M8+M17),0)</f>
        <v>0.36250397533948808</v>
      </c>
      <c r="N35" s="185">
        <f t="shared" si="9"/>
        <v>0.461825581844515</v>
      </c>
      <c r="O35" s="186"/>
    </row>
    <row r="36" spans="3:26" ht="15.75" thickBot="1" x14ac:dyDescent="0.3">
      <c r="C36" s="469" t="s">
        <v>471</v>
      </c>
      <c r="D36" s="470"/>
      <c r="E36" s="106">
        <f>IF(E7&gt;0,E34/E7,0)</f>
        <v>0</v>
      </c>
      <c r="F36" s="106">
        <f t="shared" ref="F36:N36" si="10">IF(F7&gt;0,F34/F7,0)</f>
        <v>0</v>
      </c>
      <c r="G36" s="106">
        <f t="shared" si="10"/>
        <v>0</v>
      </c>
      <c r="H36" s="106">
        <f t="shared" si="10"/>
        <v>0</v>
      </c>
      <c r="I36" s="106">
        <f t="shared" si="10"/>
        <v>0</v>
      </c>
      <c r="J36" s="106">
        <f t="shared" si="10"/>
        <v>0</v>
      </c>
      <c r="K36" s="106">
        <f t="shared" si="10"/>
        <v>0</v>
      </c>
      <c r="L36" s="106">
        <f t="shared" si="10"/>
        <v>0</v>
      </c>
      <c r="M36" s="106">
        <f t="shared" si="10"/>
        <v>794.36981774620028</v>
      </c>
      <c r="N36" s="106">
        <f t="shared" si="10"/>
        <v>550.57368935084514</v>
      </c>
      <c r="O36" s="107"/>
    </row>
    <row r="42" spans="3:26" ht="15.75" thickBot="1" x14ac:dyDescent="0.3"/>
    <row r="43" spans="3:26" ht="19.5" thickBot="1" x14ac:dyDescent="0.35">
      <c r="C43" s="471" t="s">
        <v>474</v>
      </c>
      <c r="D43" s="472"/>
      <c r="E43" s="472"/>
      <c r="F43" s="472"/>
      <c r="G43" s="472"/>
      <c r="H43" s="472"/>
      <c r="I43" s="472"/>
      <c r="J43" s="472"/>
      <c r="K43" s="472"/>
      <c r="L43" s="472"/>
      <c r="M43" s="472"/>
      <c r="N43" s="472"/>
      <c r="O43" s="473"/>
    </row>
    <row r="44" spans="3:26" ht="15.75" thickBot="1" x14ac:dyDescent="0.3"/>
    <row r="45" spans="3:26" ht="15.75" thickBot="1" x14ac:dyDescent="0.3">
      <c r="C45" s="157" t="s">
        <v>18</v>
      </c>
      <c r="D45" s="155" t="s">
        <v>410</v>
      </c>
      <c r="E45" s="465">
        <v>2007</v>
      </c>
      <c r="F45" s="466"/>
      <c r="G45" s="465">
        <v>2008</v>
      </c>
      <c r="H45" s="466"/>
      <c r="I45" s="465">
        <v>2009</v>
      </c>
      <c r="J45" s="466"/>
      <c r="K45" s="465">
        <v>2010</v>
      </c>
      <c r="L45" s="466"/>
      <c r="M45" s="465">
        <v>2011</v>
      </c>
      <c r="N45" s="466"/>
      <c r="O45" s="465">
        <v>2012</v>
      </c>
      <c r="P45" s="466"/>
      <c r="Q45" s="465">
        <v>2013</v>
      </c>
      <c r="R45" s="466"/>
      <c r="S45" s="465">
        <v>2014</v>
      </c>
      <c r="T45" s="466"/>
      <c r="U45" s="465">
        <v>2015</v>
      </c>
      <c r="V45" s="466"/>
      <c r="W45" s="465">
        <v>2016</v>
      </c>
      <c r="X45" s="466"/>
      <c r="Y45" s="465">
        <v>2017</v>
      </c>
      <c r="Z45" s="466"/>
    </row>
    <row r="46" spans="3:26" ht="15.75" thickBot="1" x14ac:dyDescent="0.3">
      <c r="C46" s="158"/>
      <c r="D46" s="103" t="s">
        <v>74</v>
      </c>
      <c r="E46" s="467"/>
      <c r="F46" s="468"/>
      <c r="G46" s="467"/>
      <c r="H46" s="468"/>
      <c r="I46" s="467"/>
      <c r="J46" s="468"/>
      <c r="K46" s="467"/>
      <c r="L46" s="468"/>
      <c r="M46" s="467"/>
      <c r="N46" s="468"/>
      <c r="O46" s="467"/>
      <c r="P46" s="468"/>
      <c r="Q46" s="467"/>
      <c r="R46" s="468"/>
      <c r="S46" s="467"/>
      <c r="T46" s="468"/>
      <c r="U46" s="467"/>
      <c r="V46" s="468"/>
      <c r="W46" s="467"/>
      <c r="X46" s="468"/>
      <c r="Y46" s="467"/>
      <c r="Z46" s="468"/>
    </row>
    <row r="47" spans="3:26" ht="24" thickBot="1" x14ac:dyDescent="0.3">
      <c r="C47" s="111"/>
      <c r="D47" s="154"/>
      <c r="E47" s="160" t="s">
        <v>475</v>
      </c>
      <c r="F47" s="160" t="s">
        <v>477</v>
      </c>
      <c r="G47" s="160" t="s">
        <v>475</v>
      </c>
      <c r="H47" s="160" t="s">
        <v>477</v>
      </c>
      <c r="I47" s="160" t="s">
        <v>475</v>
      </c>
      <c r="J47" s="160" t="s">
        <v>477</v>
      </c>
      <c r="K47" s="160" t="s">
        <v>475</v>
      </c>
      <c r="L47" s="160" t="s">
        <v>477</v>
      </c>
      <c r="M47" s="160" t="s">
        <v>475</v>
      </c>
      <c r="N47" s="160" t="s">
        <v>477</v>
      </c>
      <c r="O47" s="160" t="s">
        <v>475</v>
      </c>
      <c r="P47" s="160" t="s">
        <v>477</v>
      </c>
      <c r="Q47" s="160" t="s">
        <v>475</v>
      </c>
      <c r="R47" s="160" t="s">
        <v>477</v>
      </c>
      <c r="S47" s="160" t="s">
        <v>475</v>
      </c>
      <c r="T47" s="160" t="s">
        <v>477</v>
      </c>
      <c r="U47" s="160" t="s">
        <v>475</v>
      </c>
      <c r="V47" s="160" t="s">
        <v>477</v>
      </c>
      <c r="W47" s="160" t="s">
        <v>475</v>
      </c>
      <c r="X47" s="160" t="s">
        <v>477</v>
      </c>
      <c r="Y47" s="160" t="s">
        <v>475</v>
      </c>
      <c r="Z47" s="160" t="s">
        <v>477</v>
      </c>
    </row>
    <row r="48" spans="3:26" ht="15.75" thickBot="1" x14ac:dyDescent="0.3">
      <c r="C48" s="111"/>
      <c r="D48" s="154" t="s">
        <v>411</v>
      </c>
      <c r="E48" s="185">
        <f>VLOOKUP($D$46,'2007'!$CA$5:$DB$145,23,0)</f>
        <v>3</v>
      </c>
      <c r="F48" s="185">
        <f>'2007'!$CW$4</f>
        <v>2.39</v>
      </c>
      <c r="G48" s="185">
        <f>VLOOKUP($D$46,'2008'!$CA$5:$DB$145,23,0)</f>
        <v>3</v>
      </c>
      <c r="H48" s="185">
        <f>'2008'!$CW$4</f>
        <v>2.41</v>
      </c>
      <c r="I48" s="185">
        <f>VLOOKUP($D$46,'2009'!$CA$5:$DB$145,23,0)</f>
        <v>3</v>
      </c>
      <c r="J48" s="185">
        <f>'2009'!$CW$4</f>
        <v>2.4500000000000002</v>
      </c>
      <c r="K48" s="185">
        <f>VLOOKUP($D$46,'2010'!$CA$5:$DB$145,23,0)</f>
        <v>3</v>
      </c>
      <c r="L48" s="185">
        <f>'2010'!$CW$4</f>
        <v>2.4740000000000002</v>
      </c>
      <c r="M48" s="185">
        <f>VLOOKUP($D$46,'2011'!$CA$5:$DB$145,23,0)</f>
        <v>3.2</v>
      </c>
      <c r="N48" s="185">
        <f>'2011'!$CW$4</f>
        <v>2.4866000000000001</v>
      </c>
      <c r="O48" s="185">
        <f>VLOOKUP($D$46,'2012'!$CA$5:$DB$145,23,0)</f>
        <v>3.2</v>
      </c>
      <c r="P48" s="185">
        <f>'2012'!$CW$4</f>
        <v>2.5579000000000001</v>
      </c>
      <c r="Q48" s="185">
        <f>VLOOKUP($D$46,'2013'!$CA$5:$DB$145,23,0)</f>
        <v>3.2</v>
      </c>
      <c r="R48" s="185">
        <f>'2013'!$CW$4</f>
        <v>2.6339999999999999</v>
      </c>
      <c r="S48" s="185">
        <f>VLOOKUP($D$46,'2014'!$CA$5:$DB$145,23,0)</f>
        <v>3.2</v>
      </c>
      <c r="T48" s="185">
        <f>'2014'!$CW$4</f>
        <v>2.6657999999999999</v>
      </c>
      <c r="U48" s="185">
        <f>VLOOKUP($D$46,'2015'!$CA$5:$DB$145,23,0)</f>
        <v>3.2</v>
      </c>
      <c r="V48" s="185">
        <f>'2015'!$CW$4</f>
        <v>2.7541000000000002</v>
      </c>
      <c r="W48" s="185">
        <f>VLOOKUP($D$46,'2016'!$CA$5:$DB$145,23,0)</f>
        <v>3.2</v>
      </c>
      <c r="X48" s="185">
        <f>'2016'!$CW$4</f>
        <v>2.8146</v>
      </c>
      <c r="Y48" s="185">
        <f>VLOOKUP($D$46,'2017'!$CA$5:$DB$145,23,0)</f>
        <v>3.2</v>
      </c>
      <c r="Z48" s="185">
        <f>'2017'!$CW$4</f>
        <v>2.9327999999999999</v>
      </c>
    </row>
    <row r="49" spans="3:26" ht="15.75" thickBot="1" x14ac:dyDescent="0.3">
      <c r="C49" s="111"/>
      <c r="D49" s="154" t="s">
        <v>412</v>
      </c>
      <c r="E49" s="185">
        <f>VLOOKUP($D$46,'2007'!$CA$5:$DB$145,24,0)</f>
        <v>3.2</v>
      </c>
      <c r="F49" s="185">
        <f>'2007'!$CX$4</f>
        <v>3.18</v>
      </c>
      <c r="G49" s="185">
        <f>VLOOKUP($D$46,'2008'!$CA$5:$DB$145,24,0)</f>
        <v>3.2</v>
      </c>
      <c r="H49" s="185">
        <f>'2008'!$CX$4</f>
        <v>3.2</v>
      </c>
      <c r="I49" s="185">
        <f>VLOOKUP($D$46,'2009'!$CA$5:$DB$145,24,0)</f>
        <v>3.2</v>
      </c>
      <c r="J49" s="185">
        <f>'2009'!$CX$4</f>
        <v>3.22</v>
      </c>
      <c r="K49" s="185">
        <f>VLOOKUP($D$46,'2010'!$CA$5:$DB$145,24,0)</f>
        <v>3.2</v>
      </c>
      <c r="L49" s="185">
        <f>'2010'!$CX$4</f>
        <v>3.2339000000000002</v>
      </c>
      <c r="M49" s="185">
        <f>VLOOKUP($D$46,'2011'!$CA$5:$DB$145,24,0)</f>
        <v>3.4</v>
      </c>
      <c r="N49" s="185">
        <f>'2011'!$CX$4</f>
        <v>3.2403</v>
      </c>
      <c r="O49" s="185">
        <f>VLOOKUP($D$46,'2012'!$CA$5:$DB$145,24,0)</f>
        <v>3.4</v>
      </c>
      <c r="P49" s="185">
        <f>'2012'!$CX$4</f>
        <v>3.3454000000000002</v>
      </c>
      <c r="Q49" s="185">
        <f>VLOOKUP($D$46,'2013'!$CA$5:$DB$145,24,0)</f>
        <v>3.4</v>
      </c>
      <c r="R49" s="185">
        <f>'2013'!$CX$4</f>
        <v>3.4015</v>
      </c>
      <c r="S49" s="185">
        <f>VLOOKUP($D$46,'2014'!$CA$5:$DB$145,24,0)</f>
        <v>3.4</v>
      </c>
      <c r="T49" s="185">
        <f>'2014'!$CX$4</f>
        <v>3.4411999999999998</v>
      </c>
      <c r="U49" s="185">
        <f>VLOOKUP($D$46,'2015'!$CA$5:$DB$145,24,0)</f>
        <v>3.65</v>
      </c>
      <c r="V49" s="185">
        <f>'2015'!$CX$4</f>
        <v>3.4933000000000001</v>
      </c>
      <c r="W49" s="185">
        <f>VLOOKUP($D$46,'2016'!$CA$5:$DB$145,24,0)</f>
        <v>4</v>
      </c>
      <c r="X49" s="185">
        <f>'2016'!$CX$4</f>
        <v>3.5327999999999999</v>
      </c>
      <c r="Y49" s="185">
        <f>VLOOKUP($D$46,'2017'!$CA$5:$DB$145,24,0)</f>
        <v>4</v>
      </c>
      <c r="Z49" s="185">
        <f>'2017'!$CX$4</f>
        <v>3.6124999999999998</v>
      </c>
    </row>
    <row r="50" spans="3:26" ht="15.75" thickBot="1" x14ac:dyDescent="0.3">
      <c r="C50" s="111"/>
      <c r="D50" s="154" t="s">
        <v>413</v>
      </c>
      <c r="E50" s="185">
        <f>VLOOKUP($D$46,'2007'!$CA$5:$DB$145,25,0)</f>
        <v>3</v>
      </c>
      <c r="F50" s="185">
        <f>'2007'!$CY$4</f>
        <v>2.69</v>
      </c>
      <c r="G50" s="185">
        <f>VLOOKUP($D$46,'2008'!$CA$5:$DB$145,25,0)</f>
        <v>3</v>
      </c>
      <c r="H50" s="185">
        <f>'2008'!$CY$4</f>
        <v>2.79</v>
      </c>
      <c r="I50" s="185">
        <f>VLOOKUP($D$46,'2009'!$CA$5:$DB$145,25,0)</f>
        <v>3</v>
      </c>
      <c r="J50" s="185">
        <f>'2009'!$CY$4</f>
        <v>2.87</v>
      </c>
      <c r="K50" s="185">
        <f>VLOOKUP($D$46,'2010'!$CA$5:$DB$145,25,0)</f>
        <v>3</v>
      </c>
      <c r="L50" s="185">
        <f>'2010'!$CY$4</f>
        <v>2.9476</v>
      </c>
      <c r="M50" s="185">
        <f>VLOOKUP($D$46,'2011'!$CA$5:$DB$145,25,0)</f>
        <v>3.2</v>
      </c>
      <c r="N50" s="185">
        <f>'2011'!$CY$4</f>
        <v>2.9758</v>
      </c>
      <c r="O50" s="185">
        <f>VLOOKUP($D$46,'2012'!$CA$5:$DB$145,25,0)</f>
        <v>3.2</v>
      </c>
      <c r="P50" s="185">
        <f>'2012'!$CY$4</f>
        <v>3.0486</v>
      </c>
      <c r="Q50" s="185">
        <f>VLOOKUP($D$46,'2013'!$CA$5:$DB$145,25,0)</f>
        <v>3.2</v>
      </c>
      <c r="R50" s="185">
        <f>'2013'!$CY$4</f>
        <v>3.0310999999999999</v>
      </c>
      <c r="S50" s="185">
        <f>VLOOKUP($D$46,'2014'!$CA$5:$DB$145,25,0)</f>
        <v>3.2</v>
      </c>
      <c r="T50" s="185">
        <f>'2014'!$CY$4</f>
        <v>3.1587999999999998</v>
      </c>
      <c r="U50" s="185">
        <f>VLOOKUP($D$46,'2015'!$CA$5:$DB$145,25,0)</f>
        <v>3.3</v>
      </c>
      <c r="V50" s="185">
        <f>'2015'!$CY$4</f>
        <v>3.1739000000000002</v>
      </c>
      <c r="W50" s="185">
        <f>VLOOKUP($D$46,'2016'!$CA$5:$DB$145,25,0)</f>
        <v>3.8</v>
      </c>
      <c r="X50" s="185">
        <f>'2016'!$CY$4</f>
        <v>3.2164999999999999</v>
      </c>
      <c r="Y50" s="185">
        <f>VLOOKUP($D$46,'2017'!$CA$5:$DB$145,25,0)</f>
        <v>3.8</v>
      </c>
      <c r="Z50" s="185">
        <f>'2017'!$CY$4</f>
        <v>3.2618</v>
      </c>
    </row>
  </sheetData>
  <mergeCells count="33">
    <mergeCell ref="J5:J6"/>
    <mergeCell ref="E5:E6"/>
    <mergeCell ref="F5:F6"/>
    <mergeCell ref="G5:G6"/>
    <mergeCell ref="H5:H6"/>
    <mergeCell ref="I5:I6"/>
    <mergeCell ref="C35:D35"/>
    <mergeCell ref="C36:D36"/>
    <mergeCell ref="C3:O3"/>
    <mergeCell ref="C43:O43"/>
    <mergeCell ref="C17:D17"/>
    <mergeCell ref="C25:D25"/>
    <mergeCell ref="C30:D30"/>
    <mergeCell ref="C31:D31"/>
    <mergeCell ref="C32:D32"/>
    <mergeCell ref="C34:D34"/>
    <mergeCell ref="K5:K6"/>
    <mergeCell ref="L5:L6"/>
    <mergeCell ref="M5:M6"/>
    <mergeCell ref="N5:N6"/>
    <mergeCell ref="O5:O6"/>
    <mergeCell ref="C8:D8"/>
    <mergeCell ref="Y45:Z46"/>
    <mergeCell ref="E45:F46"/>
    <mergeCell ref="G45:H46"/>
    <mergeCell ref="I45:J46"/>
    <mergeCell ref="K45:L46"/>
    <mergeCell ref="M45:N46"/>
    <mergeCell ref="O45:P46"/>
    <mergeCell ref="Q45:R46"/>
    <mergeCell ref="S45:T46"/>
    <mergeCell ref="U45:V46"/>
    <mergeCell ref="W45:X46"/>
  </mergeCells>
  <pageMargins left="0.7" right="0.7" top="0.78740157499999996" bottom="0.78740157499999996"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Altfehlbetrag!$R$9:$R$149</xm:f>
          </x14:formula1>
          <xm:sqref>D46</xm:sqref>
        </x14:dataValidation>
        <x14:dataValidation type="list" allowBlank="1" showInputMessage="1" showErrorMessage="1">
          <x14:formula1>
            <xm:f>Altfehlbetrag!$R$9:$R$149</xm:f>
          </x14:formula1>
          <xm:sqref>D6</xm:sqref>
        </x14:dataValidation>
        <x14:dataValidation type="list" allowBlank="1" showInputMessage="1" showErrorMessage="1">
          <x14:formula1>
            <xm:f>'§ 12 - 2015'!C8:C148</xm:f>
          </x14:formula1>
          <xm:sqref>D46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6"/>
  <sheetViews>
    <sheetView workbookViewId="0">
      <selection activeCell="N58" sqref="N58"/>
    </sheetView>
  </sheetViews>
  <sheetFormatPr baseColWidth="10" defaultRowHeight="15" x14ac:dyDescent="0.25"/>
  <cols>
    <col min="12" max="12" width="12.7109375" bestFit="1" customWidth="1"/>
  </cols>
  <sheetData>
    <row r="2" spans="1:24" x14ac:dyDescent="0.25">
      <c r="A2" t="s">
        <v>722</v>
      </c>
      <c r="B2" t="s">
        <v>721</v>
      </c>
      <c r="C2" t="s">
        <v>697</v>
      </c>
      <c r="D2" t="s">
        <v>719</v>
      </c>
      <c r="E2" t="s">
        <v>718</v>
      </c>
      <c r="F2" t="s">
        <v>432</v>
      </c>
      <c r="G2" t="s">
        <v>719</v>
      </c>
      <c r="H2" t="s">
        <v>718</v>
      </c>
      <c r="I2" t="s">
        <v>720</v>
      </c>
      <c r="J2" t="s">
        <v>719</v>
      </c>
      <c r="K2" t="s">
        <v>718</v>
      </c>
      <c r="L2" t="s">
        <v>717</v>
      </c>
      <c r="M2" t="s">
        <v>716</v>
      </c>
      <c r="N2" t="s">
        <v>715</v>
      </c>
      <c r="O2" t="s">
        <v>714</v>
      </c>
      <c r="P2" t="s">
        <v>713</v>
      </c>
      <c r="Q2" t="s">
        <v>712</v>
      </c>
      <c r="R2" t="s">
        <v>711</v>
      </c>
      <c r="S2" t="s">
        <v>710</v>
      </c>
      <c r="T2" t="s">
        <v>709</v>
      </c>
      <c r="U2" t="s">
        <v>708</v>
      </c>
      <c r="V2" t="s">
        <v>707</v>
      </c>
      <c r="W2" t="s">
        <v>706</v>
      </c>
      <c r="X2" t="s">
        <v>705</v>
      </c>
    </row>
    <row r="3" spans="1:24" x14ac:dyDescent="0.25">
      <c r="A3" t="s">
        <v>704</v>
      </c>
      <c r="B3" t="s">
        <v>703</v>
      </c>
      <c r="D3" t="s">
        <v>702</v>
      </c>
      <c r="E3" t="s">
        <v>699</v>
      </c>
      <c r="F3" t="s">
        <v>701</v>
      </c>
      <c r="G3" t="s">
        <v>700</v>
      </c>
      <c r="H3" t="s">
        <v>699</v>
      </c>
      <c r="J3" t="s">
        <v>700</v>
      </c>
      <c r="K3" t="s">
        <v>699</v>
      </c>
      <c r="L3" t="s">
        <v>698</v>
      </c>
    </row>
    <row r="4" spans="1:24" x14ac:dyDescent="0.25">
      <c r="D4" t="s">
        <v>697</v>
      </c>
      <c r="E4" t="s">
        <v>697</v>
      </c>
      <c r="F4" s="204">
        <v>42004</v>
      </c>
      <c r="G4" t="s">
        <v>696</v>
      </c>
      <c r="H4" t="s">
        <v>696</v>
      </c>
      <c r="J4" t="s">
        <v>695</v>
      </c>
      <c r="K4" t="s">
        <v>695</v>
      </c>
    </row>
    <row r="5" spans="1:24" x14ac:dyDescent="0.25">
      <c r="C5" t="s">
        <v>694</v>
      </c>
      <c r="E5" t="s">
        <v>693</v>
      </c>
      <c r="H5" t="s">
        <v>693</v>
      </c>
      <c r="K5" t="s">
        <v>693</v>
      </c>
      <c r="L5" t="s">
        <v>693</v>
      </c>
      <c r="M5" t="s">
        <v>693</v>
      </c>
    </row>
    <row r="6" spans="1:24" x14ac:dyDescent="0.25">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row>
    <row r="7" spans="1:24" x14ac:dyDescent="0.25">
      <c r="A7">
        <v>13003000</v>
      </c>
      <c r="B7" t="s">
        <v>692</v>
      </c>
      <c r="C7">
        <v>181.262</v>
      </c>
      <c r="D7">
        <v>7.5132990000000002E-3</v>
      </c>
      <c r="E7" s="84">
        <v>63612.59</v>
      </c>
      <c r="F7" s="85">
        <v>204167</v>
      </c>
      <c r="G7">
        <v>0.12767315900000001</v>
      </c>
      <c r="H7" s="84">
        <v>1080966.08</v>
      </c>
      <c r="I7" s="85">
        <v>46935</v>
      </c>
      <c r="J7">
        <v>2.4648962E-2</v>
      </c>
      <c r="K7" s="84">
        <v>208694.54</v>
      </c>
      <c r="L7" s="84">
        <v>1353273.21</v>
      </c>
      <c r="M7" s="84">
        <v>112772.76</v>
      </c>
      <c r="N7" s="84">
        <v>112772.76</v>
      </c>
      <c r="O7" s="84">
        <v>112772.76</v>
      </c>
      <c r="P7" s="84">
        <v>112772.76</v>
      </c>
      <c r="Q7" s="84">
        <v>112772.76</v>
      </c>
      <c r="R7" s="84">
        <v>112772.76</v>
      </c>
      <c r="S7" s="84">
        <v>112772.76</v>
      </c>
      <c r="T7" s="84">
        <v>112772.76</v>
      </c>
      <c r="U7" s="84">
        <v>112772.76</v>
      </c>
      <c r="V7" s="84">
        <v>112772.76</v>
      </c>
      <c r="W7" s="84">
        <v>112772.76</v>
      </c>
      <c r="X7" s="84">
        <v>112772.85</v>
      </c>
    </row>
    <row r="8" spans="1:24" x14ac:dyDescent="0.25">
      <c r="A8">
        <v>13004000</v>
      </c>
      <c r="B8" t="s">
        <v>691</v>
      </c>
      <c r="C8">
        <v>130.524</v>
      </c>
      <c r="D8">
        <v>5.410214E-3</v>
      </c>
      <c r="E8" s="84">
        <v>45806.48</v>
      </c>
      <c r="F8" s="85">
        <v>92138</v>
      </c>
      <c r="G8">
        <v>5.7617291000000001E-2</v>
      </c>
      <c r="H8" s="84">
        <v>487826.4</v>
      </c>
      <c r="I8" s="85">
        <v>25741</v>
      </c>
      <c r="J8">
        <v>1.351846E-2</v>
      </c>
      <c r="K8" s="84">
        <v>114456.3</v>
      </c>
      <c r="L8" s="84">
        <v>648089.18000000005</v>
      </c>
      <c r="M8" s="84">
        <v>54007.43</v>
      </c>
      <c r="N8" s="84">
        <v>54007.43</v>
      </c>
      <c r="O8" s="84">
        <v>54007.43</v>
      </c>
      <c r="P8" s="84">
        <v>54007.43</v>
      </c>
      <c r="Q8" s="84">
        <v>54007.43</v>
      </c>
      <c r="R8" s="84">
        <v>54007.43</v>
      </c>
      <c r="S8" s="84">
        <v>54007.43</v>
      </c>
      <c r="T8" s="84">
        <v>54007.43</v>
      </c>
      <c r="U8" s="84">
        <v>54007.43</v>
      </c>
      <c r="V8" s="84">
        <v>54007.43</v>
      </c>
      <c r="W8" s="84">
        <v>54007.43</v>
      </c>
      <c r="X8" s="84">
        <v>54007.45</v>
      </c>
    </row>
    <row r="9" spans="1:24" x14ac:dyDescent="0.25">
      <c r="A9">
        <v>13071000</v>
      </c>
      <c r="B9" t="s">
        <v>690</v>
      </c>
      <c r="C9" s="84">
        <v>5470.35</v>
      </c>
      <c r="D9">
        <v>0.22674594100000001</v>
      </c>
      <c r="E9" s="84">
        <v>1919782.3</v>
      </c>
      <c r="F9" s="85">
        <v>261733</v>
      </c>
      <c r="G9">
        <v>0.16367130299999999</v>
      </c>
      <c r="H9" s="84">
        <v>1385750.36</v>
      </c>
      <c r="I9" s="85">
        <v>371427</v>
      </c>
      <c r="J9">
        <v>0.19506317000000001</v>
      </c>
      <c r="K9" s="84">
        <v>1651534.84</v>
      </c>
      <c r="L9" s="84">
        <v>4957067.5</v>
      </c>
      <c r="M9" s="84">
        <v>413088.95</v>
      </c>
      <c r="N9" s="84">
        <v>413088.95</v>
      </c>
      <c r="O9" s="84">
        <v>413088.95</v>
      </c>
      <c r="P9" s="84">
        <v>413088.95</v>
      </c>
      <c r="Q9" s="84">
        <v>413088.95</v>
      </c>
      <c r="R9" s="84">
        <v>413088.95</v>
      </c>
      <c r="S9" s="84">
        <v>413088.95</v>
      </c>
      <c r="T9" s="84">
        <v>413088.95</v>
      </c>
      <c r="U9" s="84">
        <v>413088.95</v>
      </c>
      <c r="V9" s="84">
        <v>413088.95</v>
      </c>
      <c r="W9" s="84">
        <v>413088.95</v>
      </c>
      <c r="X9" s="84">
        <v>413089.05</v>
      </c>
    </row>
    <row r="10" spans="1:24" x14ac:dyDescent="0.25">
      <c r="A10">
        <v>13072000</v>
      </c>
      <c r="B10" t="s">
        <v>689</v>
      </c>
      <c r="C10" s="84">
        <v>3450.41</v>
      </c>
      <c r="D10">
        <v>0.143019645</v>
      </c>
      <c r="E10" s="84">
        <v>1210899.6599999999</v>
      </c>
      <c r="F10" s="85">
        <v>211878</v>
      </c>
      <c r="G10">
        <v>0.13249513199999999</v>
      </c>
      <c r="H10" s="84">
        <v>1121792.1200000001</v>
      </c>
      <c r="I10" s="85">
        <v>266665</v>
      </c>
      <c r="J10">
        <v>0.14004506999999999</v>
      </c>
      <c r="K10" s="84">
        <v>1185714.93</v>
      </c>
      <c r="L10" s="84">
        <v>3518406.71</v>
      </c>
      <c r="M10" s="84">
        <v>293200.55</v>
      </c>
      <c r="N10" s="84">
        <v>293200.55</v>
      </c>
      <c r="O10" s="84">
        <v>293200.55</v>
      </c>
      <c r="P10" s="84">
        <v>293200.55</v>
      </c>
      <c r="Q10" s="84">
        <v>293200.55</v>
      </c>
      <c r="R10" s="84">
        <v>293200.55</v>
      </c>
      <c r="S10" s="84">
        <v>293200.55</v>
      </c>
      <c r="T10" s="84">
        <v>293200.55</v>
      </c>
      <c r="U10" s="84">
        <v>293200.55</v>
      </c>
      <c r="V10" s="84">
        <v>293200.55</v>
      </c>
      <c r="W10" s="84">
        <v>293200.55</v>
      </c>
      <c r="X10" s="84">
        <v>293200.65999999997</v>
      </c>
    </row>
    <row r="11" spans="1:24" x14ac:dyDescent="0.25">
      <c r="A11">
        <v>13073000</v>
      </c>
      <c r="B11" t="s">
        <v>688</v>
      </c>
      <c r="C11" s="84">
        <v>3767.85</v>
      </c>
      <c r="D11">
        <v>0.15617724499999999</v>
      </c>
      <c r="E11" s="84">
        <v>1322300.67</v>
      </c>
      <c r="F11" s="85">
        <v>223470</v>
      </c>
      <c r="G11">
        <v>0.13974403699999999</v>
      </c>
      <c r="H11" s="84">
        <v>1183166.18</v>
      </c>
      <c r="I11" s="85">
        <v>303388</v>
      </c>
      <c r="J11">
        <v>0.15933097299999999</v>
      </c>
      <c r="K11" s="84">
        <v>1349002.24</v>
      </c>
      <c r="L11" s="84">
        <v>3854469.09</v>
      </c>
      <c r="M11" s="84">
        <v>321205.75</v>
      </c>
      <c r="N11" s="84">
        <v>321205.75</v>
      </c>
      <c r="O11" s="84">
        <v>321205.75</v>
      </c>
      <c r="P11" s="84">
        <v>321205.75</v>
      </c>
      <c r="Q11" s="84">
        <v>321205.75</v>
      </c>
      <c r="R11" s="84">
        <v>321205.75</v>
      </c>
      <c r="S11" s="84">
        <v>321205.75</v>
      </c>
      <c r="T11" s="84">
        <v>321205.75</v>
      </c>
      <c r="U11" s="84">
        <v>321205.75</v>
      </c>
      <c r="V11" s="84">
        <v>321205.75</v>
      </c>
      <c r="W11" s="84">
        <v>321205.75</v>
      </c>
      <c r="X11" s="84">
        <v>321205.84000000003</v>
      </c>
    </row>
    <row r="12" spans="1:24" x14ac:dyDescent="0.25">
      <c r="A12">
        <v>13074000</v>
      </c>
      <c r="B12" t="s">
        <v>687</v>
      </c>
      <c r="C12" s="84">
        <v>2132.2800000000002</v>
      </c>
      <c r="D12">
        <v>8.8383147999999995E-2</v>
      </c>
      <c r="E12" s="84">
        <v>748310.65</v>
      </c>
      <c r="F12" s="85">
        <v>155424</v>
      </c>
      <c r="G12">
        <v>9.7192362000000004E-2</v>
      </c>
      <c r="H12" s="84">
        <v>822895.33</v>
      </c>
      <c r="I12" s="85">
        <v>181046</v>
      </c>
      <c r="J12">
        <v>9.5080342999999998E-2</v>
      </c>
      <c r="K12" s="84">
        <v>805013.58</v>
      </c>
      <c r="L12" s="84">
        <v>2376219.56</v>
      </c>
      <c r="M12" s="84">
        <v>198018.29</v>
      </c>
      <c r="N12" s="84">
        <v>198018.29</v>
      </c>
      <c r="O12" s="84">
        <v>198018.29</v>
      </c>
      <c r="P12" s="84">
        <v>198018.29</v>
      </c>
      <c r="Q12" s="84">
        <v>198018.29</v>
      </c>
      <c r="R12" s="84">
        <v>198018.29</v>
      </c>
      <c r="S12" s="84">
        <v>198018.29</v>
      </c>
      <c r="T12" s="84">
        <v>198018.29</v>
      </c>
      <c r="U12" s="84">
        <v>198018.29</v>
      </c>
      <c r="V12" s="84">
        <v>198018.29</v>
      </c>
      <c r="W12" s="84">
        <v>198018.29</v>
      </c>
      <c r="X12" s="84">
        <v>198018.37</v>
      </c>
    </row>
    <row r="13" spans="1:24" x14ac:dyDescent="0.25">
      <c r="A13">
        <v>13075000</v>
      </c>
      <c r="B13" t="s">
        <v>478</v>
      </c>
      <c r="C13" s="84">
        <v>4240.33</v>
      </c>
      <c r="D13">
        <v>0.17576160199999999</v>
      </c>
      <c r="E13" s="84">
        <v>1488114.9</v>
      </c>
      <c r="F13" s="85">
        <v>237697</v>
      </c>
      <c r="G13">
        <v>0.14864070500000001</v>
      </c>
      <c r="H13" s="84">
        <v>1258491.3</v>
      </c>
      <c r="I13" s="85">
        <v>334768</v>
      </c>
      <c r="J13">
        <v>0.175810879</v>
      </c>
      <c r="K13" s="84">
        <v>1488532.11</v>
      </c>
      <c r="L13" s="84">
        <v>4235138.3099999996</v>
      </c>
      <c r="M13" s="84">
        <v>352928.19</v>
      </c>
      <c r="N13" s="84">
        <v>352928.19</v>
      </c>
      <c r="O13" s="84">
        <v>352928.19</v>
      </c>
      <c r="P13" s="84">
        <v>352928.19</v>
      </c>
      <c r="Q13" s="84">
        <v>352928.19</v>
      </c>
      <c r="R13" s="84">
        <v>352928.19</v>
      </c>
      <c r="S13" s="84">
        <v>352928.19</v>
      </c>
      <c r="T13" s="84">
        <v>352928.19</v>
      </c>
      <c r="U13" s="84">
        <v>352928.19</v>
      </c>
      <c r="V13" s="84">
        <v>352928.19</v>
      </c>
      <c r="W13" s="84">
        <v>352928.19</v>
      </c>
      <c r="X13" s="84">
        <v>352928.22</v>
      </c>
    </row>
    <row r="14" spans="1:24" x14ac:dyDescent="0.25">
      <c r="A14">
        <v>13076000</v>
      </c>
      <c r="B14" t="s">
        <v>686</v>
      </c>
      <c r="C14" s="84">
        <v>4752.4399999999996</v>
      </c>
      <c r="D14">
        <v>0.19698890599999999</v>
      </c>
      <c r="E14" s="84">
        <v>1667839.41</v>
      </c>
      <c r="F14" s="85">
        <v>212631</v>
      </c>
      <c r="G14">
        <v>0.13296601</v>
      </c>
      <c r="H14" s="84">
        <v>1125778.8899999999</v>
      </c>
      <c r="I14" s="85">
        <v>374167</v>
      </c>
      <c r="J14">
        <v>0.19650214199999999</v>
      </c>
      <c r="K14" s="84">
        <v>1663718.14</v>
      </c>
      <c r="L14" s="84">
        <v>4457336.4400000004</v>
      </c>
      <c r="M14" s="84">
        <v>371444.7</v>
      </c>
      <c r="N14" s="84">
        <v>371444.7</v>
      </c>
      <c r="O14" s="84">
        <v>371444.7</v>
      </c>
      <c r="P14" s="84">
        <v>371444.7</v>
      </c>
      <c r="Q14" s="84">
        <v>371444.7</v>
      </c>
      <c r="R14" s="84">
        <v>371444.7</v>
      </c>
      <c r="S14" s="84">
        <v>371444.7</v>
      </c>
      <c r="T14" s="84">
        <v>371444.7</v>
      </c>
      <c r="U14" s="84">
        <v>371444.7</v>
      </c>
      <c r="V14" s="84">
        <v>371444.7</v>
      </c>
      <c r="W14" s="84">
        <v>371444.7</v>
      </c>
      <c r="X14" s="84">
        <v>371444.74</v>
      </c>
    </row>
    <row r="15" spans="1:24" x14ac:dyDescent="0.25">
      <c r="B15" t="s">
        <v>685</v>
      </c>
      <c r="C15" s="84">
        <v>24125.439999999999</v>
      </c>
      <c r="D15">
        <v>1</v>
      </c>
      <c r="E15" s="84">
        <v>8466666.6600000001</v>
      </c>
      <c r="F15" s="85">
        <v>1599138</v>
      </c>
      <c r="G15">
        <v>1</v>
      </c>
      <c r="H15" s="84">
        <v>8466666.6600000001</v>
      </c>
      <c r="I15" s="85">
        <v>1904137</v>
      </c>
      <c r="J15">
        <v>1</v>
      </c>
      <c r="K15" s="84">
        <v>8466666.6799999997</v>
      </c>
      <c r="L15" s="84">
        <v>25400000</v>
      </c>
      <c r="M15" s="84">
        <v>2116666.62</v>
      </c>
      <c r="N15" s="84">
        <v>2116666.62</v>
      </c>
      <c r="O15" s="84">
        <v>2116666.62</v>
      </c>
      <c r="P15" s="84">
        <v>2116666.62</v>
      </c>
      <c r="Q15" s="84">
        <v>2116666.62</v>
      </c>
      <c r="R15" s="84">
        <v>2116666.62</v>
      </c>
      <c r="S15" s="84">
        <v>2116666.62</v>
      </c>
      <c r="T15" s="84">
        <v>2116666.62</v>
      </c>
      <c r="U15" s="84">
        <v>2116666.62</v>
      </c>
      <c r="V15" s="84">
        <v>2116666.62</v>
      </c>
      <c r="W15" s="84">
        <v>2116666.62</v>
      </c>
      <c r="X15" s="84">
        <v>2116667.1800000002</v>
      </c>
    </row>
    <row r="16" spans="1:24" x14ac:dyDescent="0.25">
      <c r="B16" t="s">
        <v>684</v>
      </c>
      <c r="C16">
        <f t="shared" ref="C16:X16" si="0">SUM(C6:C15)</f>
        <v>48253.885999999999</v>
      </c>
      <c r="D16">
        <f t="shared" si="0"/>
        <v>6</v>
      </c>
      <c r="E16">
        <f t="shared" si="0"/>
        <v>16933338.32</v>
      </c>
      <c r="F16">
        <f t="shared" si="0"/>
        <v>3198282</v>
      </c>
      <c r="G16">
        <f t="shared" si="0"/>
        <v>8.9999999989999999</v>
      </c>
      <c r="H16">
        <f t="shared" si="0"/>
        <v>16933341.32</v>
      </c>
      <c r="I16">
        <f t="shared" si="0"/>
        <v>3808283</v>
      </c>
      <c r="J16">
        <f t="shared" si="0"/>
        <v>11.999999998999998</v>
      </c>
      <c r="K16">
        <f t="shared" si="0"/>
        <v>16933344.359999999</v>
      </c>
      <c r="L16">
        <f t="shared" si="0"/>
        <v>50800012</v>
      </c>
      <c r="M16">
        <f t="shared" si="0"/>
        <v>4233346.24</v>
      </c>
      <c r="N16">
        <f t="shared" si="0"/>
        <v>4233347.24</v>
      </c>
      <c r="O16">
        <f t="shared" si="0"/>
        <v>4233348.24</v>
      </c>
      <c r="P16">
        <f t="shared" si="0"/>
        <v>4233349.24</v>
      </c>
      <c r="Q16">
        <f t="shared" si="0"/>
        <v>4233350.24</v>
      </c>
      <c r="R16">
        <f t="shared" si="0"/>
        <v>4233351.24</v>
      </c>
      <c r="S16">
        <f t="shared" si="0"/>
        <v>4233352.24</v>
      </c>
      <c r="T16">
        <f t="shared" si="0"/>
        <v>4233353.24</v>
      </c>
      <c r="U16">
        <f t="shared" si="0"/>
        <v>4233354.24</v>
      </c>
      <c r="V16">
        <f t="shared" si="0"/>
        <v>4233355.24</v>
      </c>
      <c r="W16">
        <f t="shared" si="0"/>
        <v>4233356.24</v>
      </c>
      <c r="X16">
        <f t="shared" si="0"/>
        <v>4233358.3600000003</v>
      </c>
    </row>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6"/>
  <sheetViews>
    <sheetView workbookViewId="0">
      <selection activeCell="N58" sqref="N58"/>
    </sheetView>
  </sheetViews>
  <sheetFormatPr baseColWidth="10" defaultRowHeight="15" x14ac:dyDescent="0.25"/>
  <cols>
    <col min="12" max="12" width="12.7109375" bestFit="1" customWidth="1"/>
  </cols>
  <sheetData>
    <row r="2" spans="1:24" x14ac:dyDescent="0.25">
      <c r="A2" t="s">
        <v>722</v>
      </c>
      <c r="B2" t="s">
        <v>721</v>
      </c>
      <c r="C2" t="s">
        <v>697</v>
      </c>
      <c r="D2" t="s">
        <v>719</v>
      </c>
      <c r="E2" t="s">
        <v>718</v>
      </c>
      <c r="F2" t="s">
        <v>432</v>
      </c>
      <c r="G2" t="s">
        <v>719</v>
      </c>
      <c r="H2" t="s">
        <v>718</v>
      </c>
      <c r="I2" t="s">
        <v>720</v>
      </c>
      <c r="J2" t="s">
        <v>719</v>
      </c>
      <c r="K2" t="s">
        <v>718</v>
      </c>
      <c r="L2" t="s">
        <v>717</v>
      </c>
      <c r="M2" t="s">
        <v>716</v>
      </c>
      <c r="N2" t="s">
        <v>715</v>
      </c>
      <c r="O2" t="s">
        <v>714</v>
      </c>
      <c r="P2" t="s">
        <v>713</v>
      </c>
      <c r="Q2" t="s">
        <v>712</v>
      </c>
      <c r="R2" t="s">
        <v>711</v>
      </c>
      <c r="S2" t="s">
        <v>710</v>
      </c>
      <c r="T2" t="s">
        <v>709</v>
      </c>
      <c r="U2" t="s">
        <v>708</v>
      </c>
      <c r="V2" t="s">
        <v>707</v>
      </c>
      <c r="W2" t="s">
        <v>706</v>
      </c>
      <c r="X2" t="s">
        <v>705</v>
      </c>
    </row>
    <row r="3" spans="1:24" x14ac:dyDescent="0.25">
      <c r="A3" t="s">
        <v>704</v>
      </c>
      <c r="B3" t="s">
        <v>703</v>
      </c>
      <c r="D3" t="s">
        <v>702</v>
      </c>
      <c r="E3" t="s">
        <v>699</v>
      </c>
      <c r="F3" t="s">
        <v>701</v>
      </c>
      <c r="G3" t="s">
        <v>700</v>
      </c>
      <c r="H3" t="s">
        <v>699</v>
      </c>
      <c r="J3" t="s">
        <v>700</v>
      </c>
      <c r="K3" t="s">
        <v>699</v>
      </c>
      <c r="L3" t="s">
        <v>698</v>
      </c>
    </row>
    <row r="4" spans="1:24" x14ac:dyDescent="0.25">
      <c r="D4" t="s">
        <v>697</v>
      </c>
      <c r="E4" t="s">
        <v>697</v>
      </c>
      <c r="F4" s="204">
        <v>42369</v>
      </c>
      <c r="G4" t="s">
        <v>696</v>
      </c>
      <c r="H4" t="s">
        <v>696</v>
      </c>
      <c r="J4" t="s">
        <v>695</v>
      </c>
      <c r="K4" t="s">
        <v>695</v>
      </c>
    </row>
    <row r="5" spans="1:24" x14ac:dyDescent="0.25">
      <c r="C5" t="s">
        <v>694</v>
      </c>
      <c r="E5" t="s">
        <v>693</v>
      </c>
      <c r="H5" t="s">
        <v>693</v>
      </c>
      <c r="K5" t="s">
        <v>693</v>
      </c>
      <c r="L5" t="s">
        <v>693</v>
      </c>
      <c r="M5" t="s">
        <v>693</v>
      </c>
    </row>
    <row r="6" spans="1:24" x14ac:dyDescent="0.25">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row>
    <row r="7" spans="1:24" x14ac:dyDescent="0.25">
      <c r="A7">
        <v>13003000</v>
      </c>
      <c r="B7" t="s">
        <v>692</v>
      </c>
      <c r="C7">
        <v>181.26224300000001</v>
      </c>
      <c r="D7">
        <v>7.5133099999999996E-3</v>
      </c>
      <c r="E7" s="84">
        <v>63612.69</v>
      </c>
      <c r="F7" s="85">
        <v>206011</v>
      </c>
      <c r="G7">
        <v>0.12776969399999999</v>
      </c>
      <c r="H7" s="84">
        <v>1081783.4099999999</v>
      </c>
      <c r="I7" s="85">
        <v>47216</v>
      </c>
      <c r="J7">
        <v>2.4690545000000001E-2</v>
      </c>
      <c r="K7" s="84">
        <v>209046.61</v>
      </c>
      <c r="L7" s="84">
        <v>1354442.71</v>
      </c>
      <c r="M7" s="84">
        <v>112870.22</v>
      </c>
      <c r="N7" s="84">
        <v>112870.22</v>
      </c>
      <c r="O7" s="84">
        <v>112870.22</v>
      </c>
      <c r="P7" s="84">
        <v>112870.22</v>
      </c>
      <c r="Q7" s="84">
        <v>112870.22</v>
      </c>
      <c r="R7" s="84">
        <v>112870.22</v>
      </c>
      <c r="S7" s="84">
        <v>112870.22</v>
      </c>
      <c r="T7" s="84">
        <v>112870.22</v>
      </c>
      <c r="U7" s="84">
        <v>112870.22</v>
      </c>
      <c r="V7" s="84">
        <v>112870.22</v>
      </c>
      <c r="W7" s="84">
        <v>112870.22</v>
      </c>
      <c r="X7" s="84">
        <v>112870.29</v>
      </c>
    </row>
    <row r="8" spans="1:24" x14ac:dyDescent="0.25">
      <c r="A8">
        <v>13004000</v>
      </c>
      <c r="B8" t="s">
        <v>691</v>
      </c>
      <c r="C8">
        <v>130.52376000000001</v>
      </c>
      <c r="D8">
        <v>5.4102029999999997E-3</v>
      </c>
      <c r="E8" s="84">
        <v>45806.39</v>
      </c>
      <c r="F8" s="85">
        <v>96800</v>
      </c>
      <c r="G8">
        <v>6.0036145999999999E-2</v>
      </c>
      <c r="H8" s="84">
        <v>508306.03</v>
      </c>
      <c r="I8" s="85">
        <v>25935</v>
      </c>
      <c r="J8">
        <v>1.3562125E-2</v>
      </c>
      <c r="K8" s="84">
        <v>114825.99</v>
      </c>
      <c r="L8" s="84">
        <v>668938.41</v>
      </c>
      <c r="M8" s="84">
        <v>55744.86</v>
      </c>
      <c r="N8" s="84">
        <v>55744.86</v>
      </c>
      <c r="O8" s="84">
        <v>55744.86</v>
      </c>
      <c r="P8" s="84">
        <v>55744.86</v>
      </c>
      <c r="Q8" s="84">
        <v>55744.86</v>
      </c>
      <c r="R8" s="84">
        <v>55744.86</v>
      </c>
      <c r="S8" s="84">
        <v>55744.86</v>
      </c>
      <c r="T8" s="84">
        <v>55744.86</v>
      </c>
      <c r="U8" s="84">
        <v>55744.86</v>
      </c>
      <c r="V8" s="84">
        <v>55744.86</v>
      </c>
      <c r="W8" s="84">
        <v>55744.86</v>
      </c>
      <c r="X8" s="84">
        <v>55744.95</v>
      </c>
    </row>
    <row r="9" spans="1:24" x14ac:dyDescent="0.25">
      <c r="A9">
        <v>13071000</v>
      </c>
      <c r="B9" t="s">
        <v>690</v>
      </c>
      <c r="C9" s="84">
        <v>5470.35</v>
      </c>
      <c r="D9">
        <v>0.22674588000000001</v>
      </c>
      <c r="E9" s="84">
        <v>1919781.79</v>
      </c>
      <c r="F9" s="85">
        <v>262517</v>
      </c>
      <c r="G9">
        <v>0.16281517400000001</v>
      </c>
      <c r="H9" s="84">
        <v>1378501.81</v>
      </c>
      <c r="I9" s="85">
        <v>372901</v>
      </c>
      <c r="J9">
        <v>0.19500018599999999</v>
      </c>
      <c r="K9" s="84">
        <v>1651001.57</v>
      </c>
      <c r="L9" s="84">
        <v>4949285.17</v>
      </c>
      <c r="M9" s="84">
        <v>412440.43</v>
      </c>
      <c r="N9" s="84">
        <v>412440.43</v>
      </c>
      <c r="O9" s="84">
        <v>412440.43</v>
      </c>
      <c r="P9" s="84">
        <v>412440.43</v>
      </c>
      <c r="Q9" s="84">
        <v>412440.43</v>
      </c>
      <c r="R9" s="84">
        <v>412440.43</v>
      </c>
      <c r="S9" s="84">
        <v>412440.43</v>
      </c>
      <c r="T9" s="84">
        <v>412440.43</v>
      </c>
      <c r="U9" s="84">
        <v>412440.43</v>
      </c>
      <c r="V9" s="84">
        <v>412440.43</v>
      </c>
      <c r="W9" s="84">
        <v>412440.43</v>
      </c>
      <c r="X9" s="84">
        <v>412440.44</v>
      </c>
    </row>
    <row r="10" spans="1:24" x14ac:dyDescent="0.25">
      <c r="A10">
        <v>13072000</v>
      </c>
      <c r="B10" t="s">
        <v>689</v>
      </c>
      <c r="C10" s="84">
        <v>3450.42</v>
      </c>
      <c r="D10">
        <v>0.143019599</v>
      </c>
      <c r="E10" s="84">
        <v>1210899.27</v>
      </c>
      <c r="F10" s="85">
        <v>213473</v>
      </c>
      <c r="G10">
        <v>0.13239768699999999</v>
      </c>
      <c r="H10" s="84">
        <v>1120967.0900000001</v>
      </c>
      <c r="I10" s="85">
        <v>267926</v>
      </c>
      <c r="J10">
        <v>0.14010587199999999</v>
      </c>
      <c r="K10" s="84">
        <v>1186229.72</v>
      </c>
      <c r="L10" s="84">
        <v>3518096.08</v>
      </c>
      <c r="M10" s="84">
        <v>293174.67</v>
      </c>
      <c r="N10" s="84">
        <v>293174.67</v>
      </c>
      <c r="O10" s="84">
        <v>293174.67</v>
      </c>
      <c r="P10" s="84">
        <v>293174.67</v>
      </c>
      <c r="Q10" s="84">
        <v>293174.67</v>
      </c>
      <c r="R10" s="84">
        <v>293174.67</v>
      </c>
      <c r="S10" s="84">
        <v>293174.67</v>
      </c>
      <c r="T10" s="84">
        <v>293174.67</v>
      </c>
      <c r="U10" s="84">
        <v>293174.67</v>
      </c>
      <c r="V10" s="84">
        <v>293174.67</v>
      </c>
      <c r="W10" s="84">
        <v>293174.67</v>
      </c>
      <c r="X10" s="84">
        <v>293174.71000000002</v>
      </c>
    </row>
    <row r="11" spans="1:24" x14ac:dyDescent="0.25">
      <c r="A11">
        <v>13073000</v>
      </c>
      <c r="B11" t="s">
        <v>688</v>
      </c>
      <c r="C11" s="84">
        <v>3767.85</v>
      </c>
      <c r="D11">
        <v>0.15617729299999999</v>
      </c>
      <c r="E11" s="84">
        <v>1322301.08</v>
      </c>
      <c r="F11" s="85">
        <v>224820</v>
      </c>
      <c r="G11">
        <v>0.13943518899999999</v>
      </c>
      <c r="H11" s="84">
        <v>1180551.26</v>
      </c>
      <c r="I11" s="85">
        <v>305228</v>
      </c>
      <c r="J11">
        <v>0.159612113</v>
      </c>
      <c r="K11" s="84">
        <v>1351382.56</v>
      </c>
      <c r="L11" s="84">
        <v>3854234.9</v>
      </c>
      <c r="M11" s="84">
        <v>321186.24</v>
      </c>
      <c r="N11" s="84">
        <v>321186.24</v>
      </c>
      <c r="O11" s="84">
        <v>321186.24</v>
      </c>
      <c r="P11" s="84">
        <v>321186.24</v>
      </c>
      <c r="Q11" s="84">
        <v>321186.24</v>
      </c>
      <c r="R11" s="84">
        <v>321186.24</v>
      </c>
      <c r="S11" s="84">
        <v>321186.24</v>
      </c>
      <c r="T11" s="84">
        <v>321186.24</v>
      </c>
      <c r="U11" s="84">
        <v>321186.24</v>
      </c>
      <c r="V11" s="84">
        <v>321186.24</v>
      </c>
      <c r="W11" s="84">
        <v>321186.24</v>
      </c>
      <c r="X11" s="84">
        <v>321186.26</v>
      </c>
    </row>
    <row r="12" spans="1:24" x14ac:dyDescent="0.25">
      <c r="A12">
        <v>13074000</v>
      </c>
      <c r="B12" t="s">
        <v>687</v>
      </c>
      <c r="C12" s="84">
        <v>2132.29</v>
      </c>
      <c r="D12">
        <v>8.8383369000000003E-2</v>
      </c>
      <c r="E12" s="84">
        <v>748312.53</v>
      </c>
      <c r="F12" s="85">
        <v>156270</v>
      </c>
      <c r="G12">
        <v>9.6919922000000006E-2</v>
      </c>
      <c r="H12" s="84">
        <v>820588.68</v>
      </c>
      <c r="I12" s="85">
        <v>182206</v>
      </c>
      <c r="J12">
        <v>9.5280527000000004E-2</v>
      </c>
      <c r="K12" s="84">
        <v>806708.46</v>
      </c>
      <c r="L12" s="84">
        <v>2375609.67</v>
      </c>
      <c r="M12" s="84">
        <v>197967.47</v>
      </c>
      <c r="N12" s="84">
        <v>197967.47</v>
      </c>
      <c r="O12" s="84">
        <v>197967.47</v>
      </c>
      <c r="P12" s="84">
        <v>197967.47</v>
      </c>
      <c r="Q12" s="84">
        <v>197967.47</v>
      </c>
      <c r="R12" s="84">
        <v>197967.47</v>
      </c>
      <c r="S12" s="84">
        <v>197967.47</v>
      </c>
      <c r="T12" s="84">
        <v>197967.47</v>
      </c>
      <c r="U12" s="84">
        <v>197967.47</v>
      </c>
      <c r="V12" s="84">
        <v>197967.47</v>
      </c>
      <c r="W12" s="84">
        <v>197967.47</v>
      </c>
      <c r="X12" s="84">
        <v>197967.5</v>
      </c>
    </row>
    <row r="13" spans="1:24" x14ac:dyDescent="0.25">
      <c r="A13">
        <v>13075000</v>
      </c>
      <c r="B13" t="s">
        <v>478</v>
      </c>
      <c r="C13" s="84">
        <v>4240.33</v>
      </c>
      <c r="D13">
        <v>0.17576131</v>
      </c>
      <c r="E13" s="84">
        <v>1488112.42</v>
      </c>
      <c r="F13" s="85">
        <v>238358</v>
      </c>
      <c r="G13">
        <v>0.147831566</v>
      </c>
      <c r="H13" s="84">
        <v>1251640.5900000001</v>
      </c>
      <c r="I13" s="85">
        <v>335766</v>
      </c>
      <c r="J13">
        <v>0.17558127300000001</v>
      </c>
      <c r="K13" s="84">
        <v>1486588.12</v>
      </c>
      <c r="L13" s="84">
        <v>4226341.13</v>
      </c>
      <c r="M13" s="84">
        <v>352195.09</v>
      </c>
      <c r="N13" s="84">
        <v>352195.09</v>
      </c>
      <c r="O13" s="84">
        <v>352195.09</v>
      </c>
      <c r="P13" s="84">
        <v>352195.09</v>
      </c>
      <c r="Q13" s="84">
        <v>352195.09</v>
      </c>
      <c r="R13" s="84">
        <v>352195.09</v>
      </c>
      <c r="S13" s="84">
        <v>352195.09</v>
      </c>
      <c r="T13" s="84">
        <v>352195.09</v>
      </c>
      <c r="U13" s="84">
        <v>352195.09</v>
      </c>
      <c r="V13" s="84">
        <v>352195.09</v>
      </c>
      <c r="W13" s="84">
        <v>352195.09</v>
      </c>
      <c r="X13" s="84">
        <v>352195.14</v>
      </c>
    </row>
    <row r="14" spans="1:24" x14ac:dyDescent="0.25">
      <c r="A14">
        <v>13076000</v>
      </c>
      <c r="B14" t="s">
        <v>686</v>
      </c>
      <c r="C14" s="84">
        <v>4752.46</v>
      </c>
      <c r="D14">
        <v>0.19698903500000001</v>
      </c>
      <c r="E14" s="84">
        <v>1667840.49</v>
      </c>
      <c r="F14" s="85">
        <v>214113</v>
      </c>
      <c r="G14">
        <v>0.132794621</v>
      </c>
      <c r="H14" s="84">
        <v>1124327.79</v>
      </c>
      <c r="I14" s="85">
        <v>375133</v>
      </c>
      <c r="J14">
        <v>0.19616736000000001</v>
      </c>
      <c r="K14" s="84">
        <v>1660883.65</v>
      </c>
      <c r="L14" s="84">
        <v>4453051.93</v>
      </c>
      <c r="M14" s="84">
        <v>371087.66</v>
      </c>
      <c r="N14" s="84">
        <v>371087.66</v>
      </c>
      <c r="O14" s="84">
        <v>371087.66</v>
      </c>
      <c r="P14" s="84">
        <v>371087.66</v>
      </c>
      <c r="Q14" s="84">
        <v>371087.66</v>
      </c>
      <c r="R14" s="84">
        <v>371087.66</v>
      </c>
      <c r="S14" s="84">
        <v>371087.66</v>
      </c>
      <c r="T14" s="84">
        <v>371087.66</v>
      </c>
      <c r="U14" s="84">
        <v>371087.66</v>
      </c>
      <c r="V14" s="84">
        <v>371087.66</v>
      </c>
      <c r="W14" s="84">
        <v>371087.66</v>
      </c>
      <c r="X14" s="84">
        <v>371087.67</v>
      </c>
    </row>
    <row r="15" spans="1:24" x14ac:dyDescent="0.25">
      <c r="B15" t="s">
        <v>685</v>
      </c>
      <c r="C15" s="84">
        <v>24125.48</v>
      </c>
      <c r="D15">
        <v>1</v>
      </c>
      <c r="E15" s="84">
        <v>8466666.6600000001</v>
      </c>
      <c r="F15" s="85">
        <v>1612362</v>
      </c>
      <c r="G15">
        <v>1</v>
      </c>
      <c r="H15" s="84">
        <v>8466666.6600000001</v>
      </c>
      <c r="I15" s="85">
        <v>1912311</v>
      </c>
      <c r="J15">
        <v>1</v>
      </c>
      <c r="K15" s="84">
        <v>8466666.6799999997</v>
      </c>
      <c r="L15" s="84">
        <v>25400000</v>
      </c>
      <c r="M15" s="84">
        <v>2116666.64</v>
      </c>
      <c r="N15" s="84">
        <v>2116666.64</v>
      </c>
      <c r="O15" s="84">
        <v>2116666.64</v>
      </c>
      <c r="P15" s="84">
        <v>2116666.64</v>
      </c>
      <c r="Q15" s="84">
        <v>2116666.64</v>
      </c>
      <c r="R15" s="84">
        <v>2116666.64</v>
      </c>
      <c r="S15" s="84">
        <v>2116666.64</v>
      </c>
      <c r="T15" s="84">
        <v>2116666.64</v>
      </c>
      <c r="U15" s="84">
        <v>2116666.64</v>
      </c>
      <c r="V15" s="84">
        <v>2116666.64</v>
      </c>
      <c r="W15" s="84">
        <v>2116666.64</v>
      </c>
      <c r="X15" s="84">
        <v>2116666.96</v>
      </c>
    </row>
    <row r="16" spans="1:24" x14ac:dyDescent="0.25">
      <c r="B16" t="s">
        <v>684</v>
      </c>
      <c r="C16">
        <f t="shared" ref="C16:X16" si="0">SUM(C6:C15)</f>
        <v>48253.966002999994</v>
      </c>
      <c r="D16">
        <f t="shared" si="0"/>
        <v>5.9999999989999999</v>
      </c>
      <c r="E16">
        <f t="shared" si="0"/>
        <v>16933338.32</v>
      </c>
      <c r="F16">
        <f t="shared" si="0"/>
        <v>3224730</v>
      </c>
      <c r="G16">
        <f t="shared" si="0"/>
        <v>8.9999999989999999</v>
      </c>
      <c r="H16">
        <f t="shared" si="0"/>
        <v>16933341.32</v>
      </c>
      <c r="I16">
        <f t="shared" si="0"/>
        <v>3824631</v>
      </c>
      <c r="J16">
        <f t="shared" si="0"/>
        <v>12.000000001</v>
      </c>
      <c r="K16">
        <f t="shared" si="0"/>
        <v>16933344.359999999</v>
      </c>
      <c r="L16">
        <f t="shared" si="0"/>
        <v>50800012</v>
      </c>
      <c r="M16">
        <f t="shared" si="0"/>
        <v>4233346.28</v>
      </c>
      <c r="N16">
        <f t="shared" si="0"/>
        <v>4233347.28</v>
      </c>
      <c r="O16">
        <f t="shared" si="0"/>
        <v>4233348.28</v>
      </c>
      <c r="P16">
        <f t="shared" si="0"/>
        <v>4233349.28</v>
      </c>
      <c r="Q16">
        <f t="shared" si="0"/>
        <v>4233350.28</v>
      </c>
      <c r="R16">
        <f t="shared" si="0"/>
        <v>4233351.28</v>
      </c>
      <c r="S16">
        <f t="shared" si="0"/>
        <v>4233352.28</v>
      </c>
      <c r="T16">
        <f t="shared" si="0"/>
        <v>4233353.28</v>
      </c>
      <c r="U16">
        <f t="shared" si="0"/>
        <v>4233354.28</v>
      </c>
      <c r="V16">
        <f t="shared" si="0"/>
        <v>4233355.28</v>
      </c>
      <c r="W16">
        <f t="shared" si="0"/>
        <v>4233356.28</v>
      </c>
      <c r="X16">
        <f t="shared" si="0"/>
        <v>4233357.92</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6"/>
  <sheetViews>
    <sheetView workbookViewId="0">
      <selection activeCell="N58" sqref="N58"/>
    </sheetView>
  </sheetViews>
  <sheetFormatPr baseColWidth="10" defaultRowHeight="15" x14ac:dyDescent="0.25"/>
  <sheetData>
    <row r="2" spans="1:24" x14ac:dyDescent="0.25">
      <c r="A2" t="s">
        <v>722</v>
      </c>
      <c r="B2" t="s">
        <v>721</v>
      </c>
      <c r="C2" t="s">
        <v>697</v>
      </c>
      <c r="D2" t="s">
        <v>719</v>
      </c>
      <c r="E2" t="s">
        <v>718</v>
      </c>
      <c r="F2" t="s">
        <v>432</v>
      </c>
      <c r="G2" t="s">
        <v>719</v>
      </c>
      <c r="H2" t="s">
        <v>718</v>
      </c>
      <c r="I2" t="s">
        <v>720</v>
      </c>
      <c r="J2" t="s">
        <v>719</v>
      </c>
      <c r="K2" t="s">
        <v>718</v>
      </c>
      <c r="L2" t="s">
        <v>717</v>
      </c>
      <c r="M2" t="s">
        <v>716</v>
      </c>
      <c r="N2" t="s">
        <v>715</v>
      </c>
      <c r="O2" t="s">
        <v>714</v>
      </c>
      <c r="P2" t="s">
        <v>713</v>
      </c>
      <c r="Q2" t="s">
        <v>712</v>
      </c>
      <c r="R2" t="s">
        <v>711</v>
      </c>
      <c r="S2" t="s">
        <v>710</v>
      </c>
      <c r="T2" t="s">
        <v>709</v>
      </c>
      <c r="U2" t="s">
        <v>708</v>
      </c>
      <c r="V2" t="s">
        <v>707</v>
      </c>
      <c r="W2" t="s">
        <v>706</v>
      </c>
      <c r="X2" t="s">
        <v>705</v>
      </c>
    </row>
    <row r="3" spans="1:24" x14ac:dyDescent="0.25">
      <c r="A3" t="s">
        <v>704</v>
      </c>
      <c r="B3" t="s">
        <v>703</v>
      </c>
      <c r="D3" t="s">
        <v>702</v>
      </c>
      <c r="E3" t="s">
        <v>699</v>
      </c>
      <c r="F3" t="s">
        <v>701</v>
      </c>
      <c r="G3" t="s">
        <v>700</v>
      </c>
      <c r="H3" t="s">
        <v>699</v>
      </c>
      <c r="J3" t="s">
        <v>700</v>
      </c>
      <c r="K3" t="s">
        <v>699</v>
      </c>
      <c r="L3" t="s">
        <v>698</v>
      </c>
    </row>
    <row r="4" spans="1:24" x14ac:dyDescent="0.25">
      <c r="D4" t="s">
        <v>697</v>
      </c>
      <c r="E4" t="s">
        <v>697</v>
      </c>
      <c r="F4" s="204">
        <v>42551</v>
      </c>
      <c r="G4" t="s">
        <v>696</v>
      </c>
      <c r="H4" t="s">
        <v>696</v>
      </c>
      <c r="J4" t="s">
        <v>695</v>
      </c>
      <c r="K4" t="s">
        <v>695</v>
      </c>
    </row>
    <row r="5" spans="1:24" x14ac:dyDescent="0.25">
      <c r="C5" t="s">
        <v>694</v>
      </c>
      <c r="E5" t="s">
        <v>693</v>
      </c>
      <c r="H5" t="s">
        <v>693</v>
      </c>
      <c r="K5" t="s">
        <v>693</v>
      </c>
      <c r="L5" t="s">
        <v>693</v>
      </c>
      <c r="M5" t="s">
        <v>693</v>
      </c>
    </row>
    <row r="6" spans="1:24" x14ac:dyDescent="0.25">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row>
    <row r="7" spans="1:24" x14ac:dyDescent="0.25">
      <c r="A7">
        <v>13003000</v>
      </c>
      <c r="B7" t="s">
        <v>692</v>
      </c>
      <c r="C7">
        <v>181.26885799999999</v>
      </c>
      <c r="D7">
        <v>7.5135330000000002E-3</v>
      </c>
      <c r="E7" s="84">
        <v>57854.21</v>
      </c>
      <c r="F7" s="85">
        <v>206660</v>
      </c>
      <c r="G7">
        <v>0.128272051</v>
      </c>
      <c r="H7" s="84">
        <v>987694.8</v>
      </c>
      <c r="I7" s="85">
        <v>47833</v>
      </c>
      <c r="J7">
        <v>2.4855606999999998E-2</v>
      </c>
      <c r="K7" s="84">
        <v>191388.17</v>
      </c>
      <c r="L7" s="84">
        <v>1236937.18</v>
      </c>
      <c r="M7" s="84">
        <v>103078.09</v>
      </c>
      <c r="N7" s="84">
        <v>103078.09</v>
      </c>
      <c r="O7" s="84">
        <v>103078.09</v>
      </c>
      <c r="P7" s="84">
        <v>103078.09</v>
      </c>
      <c r="Q7" s="84">
        <v>103078.09</v>
      </c>
      <c r="R7" s="84">
        <v>103078.09</v>
      </c>
      <c r="S7" s="84">
        <v>103078.09</v>
      </c>
      <c r="T7" s="84">
        <v>103078.09</v>
      </c>
      <c r="U7" s="84">
        <v>103078.09</v>
      </c>
      <c r="V7" s="84">
        <v>103078.09</v>
      </c>
      <c r="W7" s="84">
        <v>103078.09</v>
      </c>
      <c r="X7" s="84">
        <v>103078.19</v>
      </c>
    </row>
    <row r="8" spans="1:24" x14ac:dyDescent="0.25">
      <c r="A8">
        <v>13004000</v>
      </c>
      <c r="B8" t="s">
        <v>691</v>
      </c>
      <c r="C8">
        <v>130.523774</v>
      </c>
      <c r="D8">
        <v>5.4101660000000001E-3</v>
      </c>
      <c r="E8" s="84">
        <v>41658.28</v>
      </c>
      <c r="F8" s="85">
        <v>94935</v>
      </c>
      <c r="G8">
        <v>5.8925323000000002E-2</v>
      </c>
      <c r="H8" s="84">
        <v>453724.98</v>
      </c>
      <c r="I8" s="85">
        <v>26215</v>
      </c>
      <c r="J8">
        <v>1.3622179999999999E-2</v>
      </c>
      <c r="K8" s="84">
        <v>104890.79</v>
      </c>
      <c r="L8" s="84">
        <v>600274.05000000005</v>
      </c>
      <c r="M8" s="84">
        <v>50022.83</v>
      </c>
      <c r="N8" s="84">
        <v>50022.83</v>
      </c>
      <c r="O8" s="84">
        <v>50022.83</v>
      </c>
      <c r="P8" s="84">
        <v>50022.83</v>
      </c>
      <c r="Q8" s="84">
        <v>50022.83</v>
      </c>
      <c r="R8" s="84">
        <v>50022.83</v>
      </c>
      <c r="S8" s="84">
        <v>50022.83</v>
      </c>
      <c r="T8" s="84">
        <v>50022.83</v>
      </c>
      <c r="U8" s="84">
        <v>50022.83</v>
      </c>
      <c r="V8" s="84">
        <v>50022.83</v>
      </c>
      <c r="W8" s="84">
        <v>50022.83</v>
      </c>
      <c r="X8" s="84">
        <v>50022.92</v>
      </c>
    </row>
    <row r="9" spans="1:24" x14ac:dyDescent="0.25">
      <c r="A9">
        <v>13071000</v>
      </c>
      <c r="B9" t="s">
        <v>690</v>
      </c>
      <c r="C9" s="84">
        <v>5470.4</v>
      </c>
      <c r="D9">
        <v>0.226746224</v>
      </c>
      <c r="E9" s="84">
        <v>1745945.92</v>
      </c>
      <c r="F9" s="85">
        <v>262705</v>
      </c>
      <c r="G9">
        <v>0.16305869200000001</v>
      </c>
      <c r="H9" s="84">
        <v>1255551.93</v>
      </c>
      <c r="I9" s="85">
        <v>375174</v>
      </c>
      <c r="J9">
        <v>0.19495280400000001</v>
      </c>
      <c r="K9" s="84">
        <v>1501136.59</v>
      </c>
      <c r="L9" s="84">
        <v>4502634.4400000004</v>
      </c>
      <c r="M9" s="84">
        <v>375219.53</v>
      </c>
      <c r="N9" s="84">
        <v>375219.53</v>
      </c>
      <c r="O9" s="84">
        <v>375219.53</v>
      </c>
      <c r="P9" s="84">
        <v>375219.53</v>
      </c>
      <c r="Q9" s="84">
        <v>375219.53</v>
      </c>
      <c r="R9" s="84">
        <v>375219.53</v>
      </c>
      <c r="S9" s="84">
        <v>375219.53</v>
      </c>
      <c r="T9" s="84">
        <v>375219.53</v>
      </c>
      <c r="U9" s="84">
        <v>375219.53</v>
      </c>
      <c r="V9" s="84">
        <v>375219.53</v>
      </c>
      <c r="W9" s="84">
        <v>375219.53</v>
      </c>
      <c r="X9" s="84">
        <v>375219.61</v>
      </c>
    </row>
    <row r="10" spans="1:24" x14ac:dyDescent="0.25">
      <c r="A10">
        <v>13072000</v>
      </c>
      <c r="B10" t="s">
        <v>689</v>
      </c>
      <c r="C10" s="84">
        <v>3450.42</v>
      </c>
      <c r="D10">
        <v>0.14301865</v>
      </c>
      <c r="E10" s="84">
        <v>1101243.6000000001</v>
      </c>
      <c r="F10" s="85">
        <v>214180</v>
      </c>
      <c r="G10">
        <v>0.13293964999999999</v>
      </c>
      <c r="H10" s="84">
        <v>1023635.3</v>
      </c>
      <c r="I10" s="85">
        <v>269549</v>
      </c>
      <c r="J10">
        <v>0.140066565</v>
      </c>
      <c r="K10" s="84">
        <v>1078512.55</v>
      </c>
      <c r="L10" s="84">
        <v>3203391.45</v>
      </c>
      <c r="M10" s="84">
        <v>266949.28000000003</v>
      </c>
      <c r="N10" s="84">
        <v>266949.28000000003</v>
      </c>
      <c r="O10" s="84">
        <v>266949.28000000003</v>
      </c>
      <c r="P10" s="84">
        <v>266949.28000000003</v>
      </c>
      <c r="Q10" s="84">
        <v>266949.28000000003</v>
      </c>
      <c r="R10" s="84">
        <v>266949.28000000003</v>
      </c>
      <c r="S10" s="84">
        <v>266949.28000000003</v>
      </c>
      <c r="T10" s="84">
        <v>266949.28000000003</v>
      </c>
      <c r="U10" s="84">
        <v>266949.28000000003</v>
      </c>
      <c r="V10" s="84">
        <v>266949.28000000003</v>
      </c>
      <c r="W10" s="84">
        <v>266949.28000000003</v>
      </c>
      <c r="X10" s="84">
        <v>266949.37</v>
      </c>
    </row>
    <row r="11" spans="1:24" x14ac:dyDescent="0.25">
      <c r="A11">
        <v>13073000</v>
      </c>
      <c r="B11" t="s">
        <v>688</v>
      </c>
      <c r="C11" s="84">
        <v>3767.93</v>
      </c>
      <c r="D11">
        <v>0.15617948200000001</v>
      </c>
      <c r="E11" s="84">
        <v>1202582.02</v>
      </c>
      <c r="F11" s="85">
        <v>225418</v>
      </c>
      <c r="G11">
        <v>0.139914978</v>
      </c>
      <c r="H11" s="84">
        <v>1077345.33</v>
      </c>
      <c r="I11" s="85">
        <v>307030</v>
      </c>
      <c r="J11">
        <v>0.159542931</v>
      </c>
      <c r="K11" s="84">
        <v>1228480.57</v>
      </c>
      <c r="L11" s="84">
        <v>3508407.92</v>
      </c>
      <c r="M11" s="84">
        <v>292367.32</v>
      </c>
      <c r="N11" s="84">
        <v>292367.32</v>
      </c>
      <c r="O11" s="84">
        <v>292367.32</v>
      </c>
      <c r="P11" s="84">
        <v>292367.32</v>
      </c>
      <c r="Q11" s="84">
        <v>292367.32</v>
      </c>
      <c r="R11" s="84">
        <v>292367.32</v>
      </c>
      <c r="S11" s="84">
        <v>292367.32</v>
      </c>
      <c r="T11" s="84">
        <v>292367.32</v>
      </c>
      <c r="U11" s="84">
        <v>292367.32</v>
      </c>
      <c r="V11" s="84">
        <v>292367.32</v>
      </c>
      <c r="W11" s="84">
        <v>292367.32</v>
      </c>
      <c r="X11" s="84">
        <v>292367.40000000002</v>
      </c>
    </row>
    <row r="12" spans="1:24" x14ac:dyDescent="0.25">
      <c r="A12">
        <v>13074000</v>
      </c>
      <c r="B12" t="s">
        <v>687</v>
      </c>
      <c r="C12" s="84">
        <v>2132.29</v>
      </c>
      <c r="D12">
        <v>8.8382798999999998E-2</v>
      </c>
      <c r="E12" s="84">
        <v>680547.55</v>
      </c>
      <c r="F12" s="85">
        <v>156603</v>
      </c>
      <c r="G12">
        <v>9.7202109999999994E-2</v>
      </c>
      <c r="H12" s="84">
        <v>748456.25</v>
      </c>
      <c r="I12" s="85">
        <v>183431</v>
      </c>
      <c r="J12">
        <v>9.5316807000000003E-2</v>
      </c>
      <c r="K12" s="84">
        <v>733939.42</v>
      </c>
      <c r="L12" s="84">
        <v>2162943.2200000002</v>
      </c>
      <c r="M12" s="84">
        <v>180245.26</v>
      </c>
      <c r="N12" s="84">
        <v>180245.26</v>
      </c>
      <c r="O12" s="84">
        <v>180245.26</v>
      </c>
      <c r="P12" s="84">
        <v>180245.26</v>
      </c>
      <c r="Q12" s="84">
        <v>180245.26</v>
      </c>
      <c r="R12" s="84">
        <v>180245.26</v>
      </c>
      <c r="S12" s="84">
        <v>180245.26</v>
      </c>
      <c r="T12" s="84">
        <v>180245.26</v>
      </c>
      <c r="U12" s="84">
        <v>180245.26</v>
      </c>
      <c r="V12" s="84">
        <v>180245.26</v>
      </c>
      <c r="W12" s="84">
        <v>180245.26</v>
      </c>
      <c r="X12" s="84">
        <v>180245.36</v>
      </c>
    </row>
    <row r="13" spans="1:24" x14ac:dyDescent="0.25">
      <c r="A13">
        <v>13075000</v>
      </c>
      <c r="B13" t="s">
        <v>478</v>
      </c>
      <c r="C13" s="84">
        <v>4240.34</v>
      </c>
      <c r="D13">
        <v>0.17576087100000001</v>
      </c>
      <c r="E13" s="84">
        <v>1353358.71</v>
      </c>
      <c r="F13" s="85">
        <v>237670</v>
      </c>
      <c r="G13">
        <v>0.14751968700000001</v>
      </c>
      <c r="H13" s="84">
        <v>1135901.5900000001</v>
      </c>
      <c r="I13" s="85">
        <v>338852</v>
      </c>
      <c r="J13">
        <v>0.17607869300000001</v>
      </c>
      <c r="K13" s="84">
        <v>1355805.94</v>
      </c>
      <c r="L13" s="84">
        <v>3845066.24</v>
      </c>
      <c r="M13" s="84">
        <v>320422.18</v>
      </c>
      <c r="N13" s="84">
        <v>320422.18</v>
      </c>
      <c r="O13" s="84">
        <v>320422.18</v>
      </c>
      <c r="P13" s="84">
        <v>320422.18</v>
      </c>
      <c r="Q13" s="84">
        <v>320422.18</v>
      </c>
      <c r="R13" s="84">
        <v>320422.18</v>
      </c>
      <c r="S13" s="84">
        <v>320422.18</v>
      </c>
      <c r="T13" s="84">
        <v>320422.18</v>
      </c>
      <c r="U13" s="84">
        <v>320422.18</v>
      </c>
      <c r="V13" s="84">
        <v>320422.18</v>
      </c>
      <c r="W13" s="84">
        <v>320422.18</v>
      </c>
      <c r="X13" s="84">
        <v>320422.26</v>
      </c>
    </row>
    <row r="14" spans="1:24" x14ac:dyDescent="0.25">
      <c r="A14">
        <v>13076000</v>
      </c>
      <c r="B14" t="s">
        <v>686</v>
      </c>
      <c r="C14" s="84">
        <v>4752.47</v>
      </c>
      <c r="D14">
        <v>0.19698827399999999</v>
      </c>
      <c r="E14" s="84">
        <v>1516809.71</v>
      </c>
      <c r="F14" s="85">
        <v>212936</v>
      </c>
      <c r="G14">
        <v>0.13216750999999999</v>
      </c>
      <c r="H14" s="84">
        <v>1017689.82</v>
      </c>
      <c r="I14" s="85">
        <v>376351</v>
      </c>
      <c r="J14">
        <v>0.19556441199999999</v>
      </c>
      <c r="K14" s="84">
        <v>1505845.97</v>
      </c>
      <c r="L14" s="84">
        <v>4040345.5</v>
      </c>
      <c r="M14" s="84">
        <v>336695.45</v>
      </c>
      <c r="N14" s="84">
        <v>336695.45</v>
      </c>
      <c r="O14" s="84">
        <v>336695.45</v>
      </c>
      <c r="P14" s="84">
        <v>336695.45</v>
      </c>
      <c r="Q14" s="84">
        <v>336695.45</v>
      </c>
      <c r="R14" s="84">
        <v>336695.45</v>
      </c>
      <c r="S14" s="84">
        <v>336695.45</v>
      </c>
      <c r="T14" s="84">
        <v>336695.45</v>
      </c>
      <c r="U14" s="84">
        <v>336695.45</v>
      </c>
      <c r="V14" s="84">
        <v>336695.45</v>
      </c>
      <c r="W14" s="84">
        <v>336695.45</v>
      </c>
      <c r="X14" s="84">
        <v>336695.55</v>
      </c>
    </row>
    <row r="15" spans="1:24" x14ac:dyDescent="0.25">
      <c r="B15" t="s">
        <v>685</v>
      </c>
      <c r="C15" s="84">
        <v>24125.65</v>
      </c>
      <c r="D15">
        <v>1</v>
      </c>
      <c r="E15" s="84">
        <v>7700000</v>
      </c>
      <c r="F15" s="85">
        <v>1611107</v>
      </c>
      <c r="G15">
        <v>1</v>
      </c>
      <c r="H15" s="84">
        <v>7700000</v>
      </c>
      <c r="I15" s="85">
        <v>1924435</v>
      </c>
      <c r="J15">
        <v>1</v>
      </c>
      <c r="K15" s="84">
        <v>7700000</v>
      </c>
      <c r="L15" s="84">
        <v>23100000</v>
      </c>
      <c r="M15" s="84">
        <v>1924999.94</v>
      </c>
      <c r="N15" s="84">
        <v>1924999.94</v>
      </c>
      <c r="O15" s="84">
        <v>1924999.94</v>
      </c>
      <c r="P15" s="84">
        <v>1924999.94</v>
      </c>
      <c r="Q15" s="84">
        <v>1924999.94</v>
      </c>
      <c r="R15" s="84">
        <v>1924999.94</v>
      </c>
      <c r="S15" s="84">
        <v>1924999.94</v>
      </c>
      <c r="T15" s="84">
        <v>1924999.94</v>
      </c>
      <c r="U15" s="84">
        <v>1924999.94</v>
      </c>
      <c r="V15" s="84">
        <v>1924999.94</v>
      </c>
      <c r="W15" s="84">
        <v>1924999.94</v>
      </c>
      <c r="X15" s="84">
        <v>1925000.66</v>
      </c>
    </row>
    <row r="16" spans="1:24" x14ac:dyDescent="0.25">
      <c r="B16" t="s">
        <v>684</v>
      </c>
      <c r="C16">
        <f t="shared" ref="C16:X16" si="0">SUM(C6:C15)</f>
        <v>48254.292632000004</v>
      </c>
      <c r="D16">
        <f t="shared" si="0"/>
        <v>5.999999998999999</v>
      </c>
      <c r="E16">
        <f t="shared" si="0"/>
        <v>15400005</v>
      </c>
      <c r="F16">
        <f t="shared" si="0"/>
        <v>3222220</v>
      </c>
      <c r="G16">
        <f t="shared" si="0"/>
        <v>9.0000000010000001</v>
      </c>
      <c r="H16">
        <f t="shared" si="0"/>
        <v>15400008</v>
      </c>
      <c r="I16">
        <f t="shared" si="0"/>
        <v>3848879</v>
      </c>
      <c r="J16">
        <f t="shared" si="0"/>
        <v>11.999999999</v>
      </c>
      <c r="K16">
        <f t="shared" si="0"/>
        <v>15400011</v>
      </c>
      <c r="L16">
        <f t="shared" si="0"/>
        <v>46200012</v>
      </c>
      <c r="M16">
        <f t="shared" si="0"/>
        <v>3850012.88</v>
      </c>
      <c r="N16">
        <f t="shared" si="0"/>
        <v>3850013.88</v>
      </c>
      <c r="O16">
        <f t="shared" si="0"/>
        <v>3850014.88</v>
      </c>
      <c r="P16">
        <f t="shared" si="0"/>
        <v>3850015.88</v>
      </c>
      <c r="Q16">
        <f t="shared" si="0"/>
        <v>3850016.88</v>
      </c>
      <c r="R16">
        <f t="shared" si="0"/>
        <v>3850017.88</v>
      </c>
      <c r="S16">
        <f t="shared" si="0"/>
        <v>3850018.88</v>
      </c>
      <c r="T16">
        <f t="shared" si="0"/>
        <v>3850019.88</v>
      </c>
      <c r="U16">
        <f t="shared" si="0"/>
        <v>3850020.88</v>
      </c>
      <c r="V16">
        <f t="shared" si="0"/>
        <v>3850021.88</v>
      </c>
      <c r="W16">
        <f t="shared" si="0"/>
        <v>3850022.88</v>
      </c>
      <c r="X16">
        <f t="shared" si="0"/>
        <v>3850025.3200000003</v>
      </c>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6"/>
  <sheetViews>
    <sheetView workbookViewId="0">
      <selection activeCell="N58" sqref="N58"/>
    </sheetView>
  </sheetViews>
  <sheetFormatPr baseColWidth="10" defaultRowHeight="15" x14ac:dyDescent="0.25"/>
  <cols>
    <col min="3" max="3" width="18.85546875" bestFit="1" customWidth="1"/>
    <col min="5" max="6" width="17.28515625" bestFit="1" customWidth="1"/>
    <col min="7" max="7" width="12.7109375" bestFit="1" customWidth="1"/>
  </cols>
  <sheetData>
    <row r="2" spans="1:19" x14ac:dyDescent="0.25">
      <c r="A2" t="s">
        <v>722</v>
      </c>
      <c r="B2" t="s">
        <v>703</v>
      </c>
      <c r="C2" t="s">
        <v>735</v>
      </c>
      <c r="D2" t="s">
        <v>734</v>
      </c>
      <c r="E2" t="s">
        <v>730</v>
      </c>
      <c r="F2" t="s">
        <v>733</v>
      </c>
      <c r="G2" t="s">
        <v>717</v>
      </c>
      <c r="H2" t="s">
        <v>716</v>
      </c>
      <c r="I2" t="s">
        <v>715</v>
      </c>
      <c r="J2" t="s">
        <v>714</v>
      </c>
      <c r="K2" t="s">
        <v>713</v>
      </c>
      <c r="L2" t="s">
        <v>712</v>
      </c>
      <c r="M2" t="s">
        <v>711</v>
      </c>
      <c r="N2" t="s">
        <v>710</v>
      </c>
      <c r="O2" t="s">
        <v>709</v>
      </c>
      <c r="P2" t="s">
        <v>708</v>
      </c>
      <c r="Q2" t="s">
        <v>707</v>
      </c>
      <c r="R2" t="s">
        <v>706</v>
      </c>
      <c r="S2" t="s">
        <v>705</v>
      </c>
    </row>
    <row r="3" spans="1:19" x14ac:dyDescent="0.25">
      <c r="A3" t="s">
        <v>704</v>
      </c>
      <c r="C3" t="s">
        <v>732</v>
      </c>
      <c r="D3" t="s">
        <v>731</v>
      </c>
      <c r="E3" t="s">
        <v>727</v>
      </c>
      <c r="F3" t="s">
        <v>730</v>
      </c>
      <c r="G3" t="s">
        <v>698</v>
      </c>
    </row>
    <row r="4" spans="1:19" x14ac:dyDescent="0.25">
      <c r="C4" t="s">
        <v>729</v>
      </c>
      <c r="D4" t="s">
        <v>728</v>
      </c>
      <c r="E4" t="s">
        <v>724</v>
      </c>
      <c r="F4" t="s">
        <v>727</v>
      </c>
    </row>
    <row r="5" spans="1:19" x14ac:dyDescent="0.25">
      <c r="C5" t="s">
        <v>726</v>
      </c>
      <c r="D5" t="s">
        <v>725</v>
      </c>
      <c r="F5" t="s">
        <v>724</v>
      </c>
    </row>
    <row r="6" spans="1:19" x14ac:dyDescent="0.25">
      <c r="C6">
        <v>2014</v>
      </c>
      <c r="D6" t="s">
        <v>723</v>
      </c>
    </row>
    <row r="7" spans="1:19" x14ac:dyDescent="0.25">
      <c r="C7" t="s">
        <v>693</v>
      </c>
      <c r="G7" t="s">
        <v>693</v>
      </c>
    </row>
    <row r="8" spans="1:19" x14ac:dyDescent="0.25">
      <c r="A8">
        <v>1</v>
      </c>
      <c r="B8" t="s">
        <v>478</v>
      </c>
      <c r="C8" s="84">
        <v>9244088</v>
      </c>
      <c r="D8" s="84">
        <v>444277</v>
      </c>
      <c r="E8" s="84">
        <v>8799811</v>
      </c>
      <c r="F8">
        <v>0.18243358600000001</v>
      </c>
      <c r="G8" s="84">
        <v>2006769.45</v>
      </c>
      <c r="H8">
        <v>8</v>
      </c>
      <c r="I8">
        <v>9</v>
      </c>
      <c r="J8">
        <v>10</v>
      </c>
      <c r="K8">
        <v>11</v>
      </c>
      <c r="L8">
        <v>12</v>
      </c>
      <c r="M8">
        <v>13</v>
      </c>
      <c r="N8">
        <v>14</v>
      </c>
      <c r="O8">
        <v>15</v>
      </c>
      <c r="P8">
        <v>16</v>
      </c>
      <c r="Q8">
        <v>17</v>
      </c>
      <c r="R8">
        <v>18</v>
      </c>
      <c r="S8">
        <v>19</v>
      </c>
    </row>
    <row r="9" spans="1:19" x14ac:dyDescent="0.25">
      <c r="A9">
        <v>13071000</v>
      </c>
      <c r="B9" t="s">
        <v>690</v>
      </c>
      <c r="C9" s="84">
        <v>9392769</v>
      </c>
      <c r="D9" s="84">
        <v>376513</v>
      </c>
      <c r="E9" s="84">
        <v>9016256</v>
      </c>
      <c r="F9">
        <v>0.18692082300000001</v>
      </c>
      <c r="G9" s="84">
        <v>2056129.06</v>
      </c>
      <c r="H9" s="84">
        <v>170233.18</v>
      </c>
      <c r="I9" s="84">
        <v>170233.18</v>
      </c>
      <c r="J9" s="84">
        <v>170233.18</v>
      </c>
      <c r="K9" s="84">
        <v>170233.18</v>
      </c>
      <c r="L9" s="84">
        <v>170233.18</v>
      </c>
      <c r="M9" s="84">
        <v>170233.18</v>
      </c>
      <c r="N9" s="84">
        <v>172454.99</v>
      </c>
      <c r="O9" s="84">
        <v>172454.99</v>
      </c>
      <c r="P9" s="84">
        <v>172454.99</v>
      </c>
      <c r="Q9" s="84">
        <v>172454.99</v>
      </c>
      <c r="R9" s="84">
        <v>172454.99</v>
      </c>
      <c r="S9" s="84">
        <v>172455.03</v>
      </c>
    </row>
    <row r="10" spans="1:19" x14ac:dyDescent="0.25">
      <c r="A10">
        <v>13072000</v>
      </c>
      <c r="B10" t="s">
        <v>689</v>
      </c>
      <c r="C10" s="84">
        <v>7992422</v>
      </c>
      <c r="D10" s="84">
        <v>102860</v>
      </c>
      <c r="E10" s="84">
        <v>7889562</v>
      </c>
      <c r="F10">
        <v>0.16356272699999999</v>
      </c>
      <c r="G10" s="84">
        <v>1799190</v>
      </c>
      <c r="H10" s="84">
        <v>154182.60999999999</v>
      </c>
      <c r="I10" s="84">
        <v>154182.60999999999</v>
      </c>
      <c r="J10" s="84">
        <v>154182.60999999999</v>
      </c>
      <c r="K10" s="84">
        <v>154182.60999999999</v>
      </c>
      <c r="L10" s="84">
        <v>154182.60999999999</v>
      </c>
      <c r="M10" s="84">
        <v>154182.60999999999</v>
      </c>
      <c r="N10" s="84">
        <v>145682.39000000001</v>
      </c>
      <c r="O10" s="84">
        <v>145682.39000000001</v>
      </c>
      <c r="P10" s="84">
        <v>145682.39000000001</v>
      </c>
      <c r="Q10" s="84">
        <v>145682.39000000001</v>
      </c>
      <c r="R10" s="84">
        <v>145682.39000000001</v>
      </c>
      <c r="S10" s="84">
        <v>145682.39000000001</v>
      </c>
    </row>
    <row r="11" spans="1:19" x14ac:dyDescent="0.25">
      <c r="A11">
        <v>13073000</v>
      </c>
      <c r="B11" t="s">
        <v>688</v>
      </c>
      <c r="C11" s="84">
        <v>7837714</v>
      </c>
      <c r="D11" s="84">
        <v>283240</v>
      </c>
      <c r="E11" s="84">
        <v>7554474</v>
      </c>
      <c r="F11">
        <v>0.15661583900000001</v>
      </c>
      <c r="G11" s="84">
        <v>1722774.23</v>
      </c>
      <c r="H11" s="84">
        <v>141657.94</v>
      </c>
      <c r="I11" s="84">
        <v>141657.94</v>
      </c>
      <c r="J11" s="84">
        <v>141657.94</v>
      </c>
      <c r="K11" s="84">
        <v>141657.94</v>
      </c>
      <c r="L11" s="84">
        <v>141657.94</v>
      </c>
      <c r="M11" s="84">
        <v>141657.94</v>
      </c>
      <c r="N11" s="84">
        <v>145471.09</v>
      </c>
      <c r="O11" s="84">
        <v>145471.09</v>
      </c>
      <c r="P11" s="84">
        <v>145471.09</v>
      </c>
      <c r="Q11" s="84">
        <v>145471.09</v>
      </c>
      <c r="R11" s="84">
        <v>145471.09</v>
      </c>
      <c r="S11" s="84">
        <v>145471.14000000001</v>
      </c>
    </row>
    <row r="12" spans="1:19" x14ac:dyDescent="0.25">
      <c r="A12">
        <v>13074000</v>
      </c>
      <c r="B12" t="s">
        <v>687</v>
      </c>
      <c r="C12" s="84">
        <v>5912799</v>
      </c>
      <c r="D12" s="84">
        <v>267790</v>
      </c>
      <c r="E12" s="84">
        <v>5645009</v>
      </c>
      <c r="F12">
        <v>0.117029699</v>
      </c>
      <c r="G12" s="84">
        <v>1287326.69</v>
      </c>
      <c r="H12" s="84">
        <v>107522.57</v>
      </c>
      <c r="I12" s="84">
        <v>107522.57</v>
      </c>
      <c r="J12" s="84">
        <v>107522.57</v>
      </c>
      <c r="K12" s="84">
        <v>107522.57</v>
      </c>
      <c r="L12" s="84">
        <v>107522.57</v>
      </c>
      <c r="M12" s="84">
        <v>107522.57</v>
      </c>
      <c r="N12" s="84">
        <v>107031.87</v>
      </c>
      <c r="O12" s="84">
        <v>107031.87</v>
      </c>
      <c r="P12" s="84">
        <v>107031.87</v>
      </c>
      <c r="Q12" s="84">
        <v>107031.87</v>
      </c>
      <c r="R12" s="84">
        <v>107031.87</v>
      </c>
      <c r="S12" s="84">
        <v>107031.92</v>
      </c>
    </row>
    <row r="13" spans="1:19" x14ac:dyDescent="0.25">
      <c r="A13">
        <v>13075000</v>
      </c>
      <c r="B13" t="s">
        <v>478</v>
      </c>
      <c r="C13" s="84">
        <v>9244088</v>
      </c>
      <c r="D13" s="84">
        <v>444277</v>
      </c>
      <c r="E13" s="84">
        <v>8799811</v>
      </c>
      <c r="F13">
        <v>0.18243358600000001</v>
      </c>
      <c r="G13" s="84">
        <v>2006769.45</v>
      </c>
      <c r="H13" s="84">
        <v>170430.32</v>
      </c>
      <c r="I13" s="84">
        <v>170430.32</v>
      </c>
      <c r="J13" s="84">
        <v>170430.32</v>
      </c>
      <c r="K13" s="84">
        <v>170430.32</v>
      </c>
      <c r="L13" s="84">
        <v>170430.32</v>
      </c>
      <c r="M13" s="84">
        <v>170430.32</v>
      </c>
      <c r="N13" s="84">
        <v>164031.25</v>
      </c>
      <c r="O13" s="84">
        <v>164031.25</v>
      </c>
      <c r="P13" s="84">
        <v>164031.25</v>
      </c>
      <c r="Q13" s="84">
        <v>164031.25</v>
      </c>
      <c r="R13" s="84">
        <v>164031.25</v>
      </c>
      <c r="S13" s="84">
        <v>164031.28</v>
      </c>
    </row>
    <row r="14" spans="1:19" x14ac:dyDescent="0.25">
      <c r="A14">
        <v>13076000</v>
      </c>
      <c r="B14" t="s">
        <v>686</v>
      </c>
      <c r="C14" s="84">
        <v>9778904</v>
      </c>
      <c r="D14" s="84">
        <v>448320</v>
      </c>
      <c r="E14" s="84">
        <v>9330584</v>
      </c>
      <c r="F14">
        <v>0.19343732499999999</v>
      </c>
      <c r="G14" s="84">
        <v>2127810.5699999998</v>
      </c>
      <c r="H14" s="84">
        <v>172640.03</v>
      </c>
      <c r="I14" s="84">
        <v>172640.03</v>
      </c>
      <c r="J14" s="84">
        <v>172640.03</v>
      </c>
      <c r="K14" s="84">
        <v>172640.03</v>
      </c>
      <c r="L14" s="84">
        <v>172640.03</v>
      </c>
      <c r="M14" s="84">
        <v>172640.03</v>
      </c>
      <c r="N14" s="84">
        <v>181995.06</v>
      </c>
      <c r="O14" s="84">
        <v>181995.06</v>
      </c>
      <c r="P14" s="84">
        <v>181995.06</v>
      </c>
      <c r="Q14" s="84">
        <v>181995.06</v>
      </c>
      <c r="R14" s="84">
        <v>181995.06</v>
      </c>
      <c r="S14" s="84">
        <v>181995.09</v>
      </c>
    </row>
    <row r="15" spans="1:19" x14ac:dyDescent="0.25">
      <c r="B15" t="s">
        <v>684</v>
      </c>
      <c r="C15" s="84">
        <v>50158696</v>
      </c>
      <c r="D15" s="84">
        <v>1923000</v>
      </c>
      <c r="E15" s="84">
        <v>48235696</v>
      </c>
      <c r="F15">
        <v>1</v>
      </c>
      <c r="G15" s="84">
        <v>11000000</v>
      </c>
      <c r="H15" s="84">
        <v>916666.65</v>
      </c>
      <c r="I15" s="84">
        <v>916666.65</v>
      </c>
      <c r="J15" s="84">
        <v>916666.65</v>
      </c>
      <c r="K15" s="84">
        <v>916666.65</v>
      </c>
      <c r="L15" s="84">
        <v>916666.65</v>
      </c>
      <c r="M15" s="84">
        <v>916666.65</v>
      </c>
      <c r="N15" s="84">
        <v>916666.65</v>
      </c>
      <c r="O15" s="84">
        <v>916666.65</v>
      </c>
      <c r="P15" s="84">
        <v>916666.65</v>
      </c>
      <c r="Q15" s="84">
        <v>916666.65</v>
      </c>
      <c r="R15" s="84">
        <v>916666.65</v>
      </c>
      <c r="S15" s="84">
        <v>916666.85</v>
      </c>
    </row>
    <row r="16" spans="1:19" x14ac:dyDescent="0.25">
      <c r="B16">
        <v>1</v>
      </c>
      <c r="C16">
        <v>2</v>
      </c>
      <c r="D16">
        <v>3</v>
      </c>
      <c r="E16">
        <v>4</v>
      </c>
      <c r="F16">
        <v>5</v>
      </c>
      <c r="G16">
        <v>6</v>
      </c>
    </row>
  </sheetData>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5"/>
  <sheetViews>
    <sheetView workbookViewId="0">
      <selection activeCell="N58" sqref="N58"/>
    </sheetView>
  </sheetViews>
  <sheetFormatPr baseColWidth="10" defaultRowHeight="15" x14ac:dyDescent="0.25"/>
  <sheetData>
    <row r="2" spans="1:19" x14ac:dyDescent="0.25">
      <c r="A2" t="s">
        <v>722</v>
      </c>
      <c r="B2" t="s">
        <v>703</v>
      </c>
      <c r="C2" t="s">
        <v>735</v>
      </c>
      <c r="D2" t="s">
        <v>734</v>
      </c>
      <c r="E2" t="s">
        <v>730</v>
      </c>
      <c r="F2" t="s">
        <v>733</v>
      </c>
      <c r="G2" t="s">
        <v>717</v>
      </c>
      <c r="H2" t="s">
        <v>716</v>
      </c>
      <c r="I2" t="s">
        <v>715</v>
      </c>
      <c r="J2" t="s">
        <v>714</v>
      </c>
      <c r="K2" t="s">
        <v>713</v>
      </c>
      <c r="L2" t="s">
        <v>712</v>
      </c>
      <c r="M2" t="s">
        <v>711</v>
      </c>
      <c r="N2" t="s">
        <v>710</v>
      </c>
      <c r="O2" t="s">
        <v>709</v>
      </c>
      <c r="P2" t="s">
        <v>708</v>
      </c>
      <c r="Q2" t="s">
        <v>707</v>
      </c>
      <c r="R2" t="s">
        <v>706</v>
      </c>
      <c r="S2" t="s">
        <v>705</v>
      </c>
    </row>
    <row r="3" spans="1:19" x14ac:dyDescent="0.25">
      <c r="A3" t="s">
        <v>704</v>
      </c>
      <c r="C3" t="s">
        <v>732</v>
      </c>
      <c r="D3" t="s">
        <v>731</v>
      </c>
      <c r="E3" t="s">
        <v>727</v>
      </c>
      <c r="F3" t="s">
        <v>730</v>
      </c>
      <c r="G3" t="s">
        <v>698</v>
      </c>
    </row>
    <row r="4" spans="1:19" x14ac:dyDescent="0.25">
      <c r="C4" t="s">
        <v>729</v>
      </c>
      <c r="D4" t="s">
        <v>728</v>
      </c>
      <c r="E4" t="s">
        <v>724</v>
      </c>
      <c r="F4" t="s">
        <v>727</v>
      </c>
    </row>
    <row r="5" spans="1:19" x14ac:dyDescent="0.25">
      <c r="C5" t="s">
        <v>726</v>
      </c>
      <c r="D5" t="s">
        <v>725</v>
      </c>
      <c r="F5" t="s">
        <v>724</v>
      </c>
    </row>
    <row r="6" spans="1:19" x14ac:dyDescent="0.25">
      <c r="C6">
        <v>2015</v>
      </c>
      <c r="D6" t="s">
        <v>736</v>
      </c>
    </row>
    <row r="7" spans="1:19" x14ac:dyDescent="0.25">
      <c r="C7" t="s">
        <v>693</v>
      </c>
      <c r="G7" t="s">
        <v>693</v>
      </c>
    </row>
    <row r="8" spans="1:19" x14ac:dyDescent="0.25">
      <c r="A8">
        <v>1</v>
      </c>
      <c r="B8">
        <v>2</v>
      </c>
      <c r="C8">
        <v>3</v>
      </c>
      <c r="D8">
        <v>4</v>
      </c>
      <c r="E8">
        <v>5</v>
      </c>
      <c r="F8">
        <v>6</v>
      </c>
      <c r="G8">
        <v>7</v>
      </c>
      <c r="H8">
        <v>8</v>
      </c>
      <c r="I8">
        <v>9</v>
      </c>
      <c r="J8">
        <v>10</v>
      </c>
      <c r="K8">
        <v>11</v>
      </c>
      <c r="L8">
        <v>12</v>
      </c>
      <c r="M8">
        <v>13</v>
      </c>
      <c r="N8">
        <v>14</v>
      </c>
      <c r="O8">
        <v>15</v>
      </c>
      <c r="P8">
        <v>16</v>
      </c>
      <c r="Q8">
        <v>17</v>
      </c>
      <c r="R8">
        <v>18</v>
      </c>
      <c r="S8">
        <v>19</v>
      </c>
    </row>
    <row r="9" spans="1:19" x14ac:dyDescent="0.25">
      <c r="A9">
        <v>13071000</v>
      </c>
      <c r="B9" t="s">
        <v>690</v>
      </c>
      <c r="C9" s="84">
        <v>10090226.1</v>
      </c>
      <c r="D9" s="84">
        <v>376513</v>
      </c>
      <c r="E9" s="84">
        <v>9713713.0999999996</v>
      </c>
      <c r="F9">
        <v>0.187957708</v>
      </c>
      <c r="G9" s="84">
        <v>2067534.78</v>
      </c>
      <c r="H9" s="84">
        <v>169649.32</v>
      </c>
      <c r="I9" s="84">
        <v>169649.32</v>
      </c>
      <c r="J9" s="84">
        <v>169649.32</v>
      </c>
      <c r="K9" s="84">
        <v>169649.32</v>
      </c>
      <c r="L9" s="84">
        <v>169649.32</v>
      </c>
      <c r="M9" s="84">
        <v>169649.32</v>
      </c>
      <c r="N9" s="84">
        <v>174939.81</v>
      </c>
      <c r="O9" s="84">
        <v>174939.81</v>
      </c>
      <c r="P9" s="84">
        <v>174939.81</v>
      </c>
      <c r="Q9" s="84">
        <v>174939.81</v>
      </c>
      <c r="R9" s="84">
        <v>174939.81</v>
      </c>
      <c r="S9" s="84">
        <v>174939.81</v>
      </c>
    </row>
    <row r="10" spans="1:19" x14ac:dyDescent="0.25">
      <c r="A10">
        <v>13072000</v>
      </c>
      <c r="B10" t="s">
        <v>689</v>
      </c>
      <c r="C10" s="84">
        <v>8829664.9600000009</v>
      </c>
      <c r="D10" s="84">
        <v>102860</v>
      </c>
      <c r="E10" s="84">
        <v>8726804.9600000009</v>
      </c>
      <c r="F10">
        <v>0.16886130299999999</v>
      </c>
      <c r="G10" s="84">
        <v>1857474.33</v>
      </c>
      <c r="H10" s="84">
        <v>162009.57999999999</v>
      </c>
      <c r="I10" s="84">
        <v>162009.57999999999</v>
      </c>
      <c r="J10" s="84">
        <v>162009.57999999999</v>
      </c>
      <c r="K10" s="84">
        <v>162009.57999999999</v>
      </c>
      <c r="L10" s="84">
        <v>162009.57999999999</v>
      </c>
      <c r="M10" s="84">
        <v>162009.57999999999</v>
      </c>
      <c r="N10" s="84">
        <v>147569.47</v>
      </c>
      <c r="O10" s="84">
        <v>147569.47</v>
      </c>
      <c r="P10" s="84">
        <v>147569.47</v>
      </c>
      <c r="Q10" s="84">
        <v>147569.47</v>
      </c>
      <c r="R10" s="84">
        <v>147569.47</v>
      </c>
      <c r="S10" s="84">
        <v>147569.5</v>
      </c>
    </row>
    <row r="11" spans="1:19" x14ac:dyDescent="0.25">
      <c r="A11">
        <v>13073000</v>
      </c>
      <c r="B11" t="s">
        <v>688</v>
      </c>
      <c r="C11" s="84">
        <v>8183159.4400000004</v>
      </c>
      <c r="D11" s="84">
        <v>283240</v>
      </c>
      <c r="E11" s="84">
        <v>7899919.4400000004</v>
      </c>
      <c r="F11">
        <v>0.15286129300000001</v>
      </c>
      <c r="G11" s="84">
        <v>1681474.23</v>
      </c>
      <c r="H11" s="84">
        <v>130623.26</v>
      </c>
      <c r="I11" s="84">
        <v>130623.26</v>
      </c>
      <c r="J11" s="84">
        <v>130623.26</v>
      </c>
      <c r="K11" s="84">
        <v>130623.26</v>
      </c>
      <c r="L11" s="84">
        <v>130623.26</v>
      </c>
      <c r="M11" s="84">
        <v>130623.26</v>
      </c>
      <c r="N11" s="84">
        <v>149622.44</v>
      </c>
      <c r="O11" s="84">
        <v>149622.44</v>
      </c>
      <c r="P11" s="84">
        <v>149622.44</v>
      </c>
      <c r="Q11" s="84">
        <v>149622.44</v>
      </c>
      <c r="R11" s="84">
        <v>149622.44</v>
      </c>
      <c r="S11" s="84">
        <v>149622.47</v>
      </c>
    </row>
    <row r="12" spans="1:19" x14ac:dyDescent="0.25">
      <c r="A12">
        <v>13074000</v>
      </c>
      <c r="B12" t="s">
        <v>687</v>
      </c>
      <c r="C12" s="84">
        <v>6332318.7199999997</v>
      </c>
      <c r="D12" s="84">
        <v>267790</v>
      </c>
      <c r="E12" s="84">
        <v>6064528.7199999997</v>
      </c>
      <c r="F12">
        <v>0.117346982</v>
      </c>
      <c r="G12" s="84">
        <v>1290816.8</v>
      </c>
      <c r="H12" s="84">
        <v>108886.31</v>
      </c>
      <c r="I12" s="84">
        <v>108886.31</v>
      </c>
      <c r="J12" s="84">
        <v>108886.31</v>
      </c>
      <c r="K12" s="84">
        <v>108886.31</v>
      </c>
      <c r="L12" s="84">
        <v>108886.31</v>
      </c>
      <c r="M12" s="84">
        <v>108886.31</v>
      </c>
      <c r="N12" s="84">
        <v>106249.82</v>
      </c>
      <c r="O12" s="84">
        <v>106249.82</v>
      </c>
      <c r="P12" s="84">
        <v>106249.82</v>
      </c>
      <c r="Q12" s="84">
        <v>106249.82</v>
      </c>
      <c r="R12" s="84">
        <v>106249.82</v>
      </c>
      <c r="S12" s="84">
        <v>106249.84</v>
      </c>
    </row>
    <row r="13" spans="1:19" x14ac:dyDescent="0.25">
      <c r="A13">
        <v>13075000</v>
      </c>
      <c r="B13" t="s">
        <v>478</v>
      </c>
      <c r="C13" s="84">
        <v>9884024.4199999999</v>
      </c>
      <c r="D13" s="84">
        <v>444277</v>
      </c>
      <c r="E13" s="84">
        <v>9439747.4199999999</v>
      </c>
      <c r="F13">
        <v>0.182656546</v>
      </c>
      <c r="G13" s="84">
        <v>2009222.01</v>
      </c>
      <c r="H13" s="84">
        <v>170769.88</v>
      </c>
      <c r="I13" s="84">
        <v>170769.88</v>
      </c>
      <c r="J13" s="84">
        <v>170769.88</v>
      </c>
      <c r="K13" s="84">
        <v>170769.88</v>
      </c>
      <c r="L13" s="84">
        <v>170769.88</v>
      </c>
      <c r="M13" s="84">
        <v>170769.88</v>
      </c>
      <c r="N13" s="84">
        <v>164100.45000000001</v>
      </c>
      <c r="O13" s="84">
        <v>164100.45000000001</v>
      </c>
      <c r="P13" s="84">
        <v>164100.45000000001</v>
      </c>
      <c r="Q13" s="84">
        <v>164100.45000000001</v>
      </c>
      <c r="R13" s="84">
        <v>164100.45000000001</v>
      </c>
      <c r="S13" s="84">
        <v>164100.48000000001</v>
      </c>
    </row>
    <row r="14" spans="1:19" x14ac:dyDescent="0.25">
      <c r="A14">
        <v>13076000</v>
      </c>
      <c r="B14" t="s">
        <v>686</v>
      </c>
      <c r="C14" s="84">
        <v>10283919.07</v>
      </c>
      <c r="D14" s="84">
        <v>448320</v>
      </c>
      <c r="E14" s="84">
        <v>9835599.0700000003</v>
      </c>
      <c r="F14">
        <v>0.19031616800000001</v>
      </c>
      <c r="G14" s="84">
        <v>2093477.85</v>
      </c>
      <c r="H14" s="84">
        <v>174728.29</v>
      </c>
      <c r="I14" s="84">
        <v>174728.29</v>
      </c>
      <c r="J14" s="84">
        <v>174728.29</v>
      </c>
      <c r="K14" s="84">
        <v>174728.29</v>
      </c>
      <c r="L14" s="84">
        <v>174728.29</v>
      </c>
      <c r="M14" s="84">
        <v>174728.29</v>
      </c>
      <c r="N14" s="84">
        <v>174184.68</v>
      </c>
      <c r="O14" s="84">
        <v>174184.68</v>
      </c>
      <c r="P14" s="84">
        <v>174184.68</v>
      </c>
      <c r="Q14" s="84">
        <v>174184.68</v>
      </c>
      <c r="R14" s="84">
        <v>174184.68</v>
      </c>
      <c r="S14" s="84">
        <v>174184.71</v>
      </c>
    </row>
    <row r="15" spans="1:19" x14ac:dyDescent="0.25">
      <c r="B15" t="s">
        <v>684</v>
      </c>
      <c r="C15" s="84">
        <v>53603312.710000001</v>
      </c>
      <c r="D15" s="84">
        <v>1923000</v>
      </c>
      <c r="E15" s="84">
        <v>51680312.710000001</v>
      </c>
      <c r="F15">
        <v>1</v>
      </c>
      <c r="G15" s="84">
        <v>11000000</v>
      </c>
      <c r="H15" s="84">
        <v>916666.64</v>
      </c>
      <c r="I15" s="84">
        <v>916666.64</v>
      </c>
      <c r="J15" s="84">
        <v>916666.64</v>
      </c>
      <c r="K15" s="84">
        <v>916666.64</v>
      </c>
      <c r="L15" s="84">
        <v>916666.64</v>
      </c>
      <c r="M15" s="84">
        <v>916666.64</v>
      </c>
      <c r="N15" s="84">
        <v>916666.67</v>
      </c>
      <c r="O15" s="84">
        <v>916666.67</v>
      </c>
      <c r="P15" s="84">
        <v>916666.67</v>
      </c>
      <c r="Q15" s="84">
        <v>916666.67</v>
      </c>
      <c r="R15" s="84">
        <v>916666.67</v>
      </c>
      <c r="S15" s="84">
        <v>916666.81</v>
      </c>
    </row>
  </sheetData>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5"/>
  <sheetViews>
    <sheetView workbookViewId="0">
      <selection activeCell="N58" sqref="N58"/>
    </sheetView>
  </sheetViews>
  <sheetFormatPr baseColWidth="10" defaultRowHeight="15" x14ac:dyDescent="0.25"/>
  <cols>
    <col min="7" max="7" width="12.7109375" bestFit="1" customWidth="1"/>
  </cols>
  <sheetData>
    <row r="2" spans="1:19" x14ac:dyDescent="0.25">
      <c r="A2" t="s">
        <v>722</v>
      </c>
      <c r="B2" t="s">
        <v>703</v>
      </c>
      <c r="C2" t="s">
        <v>735</v>
      </c>
      <c r="D2" t="s">
        <v>734</v>
      </c>
      <c r="E2" t="s">
        <v>730</v>
      </c>
      <c r="F2" t="s">
        <v>733</v>
      </c>
      <c r="G2" t="s">
        <v>717</v>
      </c>
      <c r="H2" t="s">
        <v>716</v>
      </c>
      <c r="I2" t="s">
        <v>715</v>
      </c>
      <c r="J2" t="s">
        <v>714</v>
      </c>
      <c r="K2" t="s">
        <v>713</v>
      </c>
      <c r="L2" t="s">
        <v>712</v>
      </c>
      <c r="M2" t="s">
        <v>711</v>
      </c>
      <c r="N2" t="s">
        <v>710</v>
      </c>
      <c r="O2" t="s">
        <v>709</v>
      </c>
      <c r="P2" t="s">
        <v>708</v>
      </c>
      <c r="Q2" t="s">
        <v>707</v>
      </c>
      <c r="R2" t="s">
        <v>706</v>
      </c>
      <c r="S2" t="s">
        <v>705</v>
      </c>
    </row>
    <row r="3" spans="1:19" x14ac:dyDescent="0.25">
      <c r="A3" t="s">
        <v>704</v>
      </c>
      <c r="C3" t="s">
        <v>732</v>
      </c>
      <c r="D3" t="s">
        <v>731</v>
      </c>
      <c r="E3" t="s">
        <v>727</v>
      </c>
      <c r="F3" t="s">
        <v>730</v>
      </c>
      <c r="G3" t="s">
        <v>698</v>
      </c>
    </row>
    <row r="4" spans="1:19" x14ac:dyDescent="0.25">
      <c r="C4" t="s">
        <v>729</v>
      </c>
      <c r="D4" t="s">
        <v>728</v>
      </c>
      <c r="E4" t="s">
        <v>724</v>
      </c>
      <c r="F4" t="s">
        <v>727</v>
      </c>
    </row>
    <row r="5" spans="1:19" x14ac:dyDescent="0.25">
      <c r="C5" t="s">
        <v>726</v>
      </c>
      <c r="D5" t="s">
        <v>725</v>
      </c>
      <c r="F5" t="s">
        <v>724</v>
      </c>
    </row>
    <row r="6" spans="1:19" x14ac:dyDescent="0.25">
      <c r="C6">
        <v>2016</v>
      </c>
      <c r="D6" t="s">
        <v>737</v>
      </c>
    </row>
    <row r="7" spans="1:19" x14ac:dyDescent="0.25">
      <c r="C7" t="s">
        <v>693</v>
      </c>
      <c r="G7" t="s">
        <v>693</v>
      </c>
    </row>
    <row r="8" spans="1:19" x14ac:dyDescent="0.25">
      <c r="A8">
        <v>1</v>
      </c>
      <c r="B8">
        <v>2</v>
      </c>
      <c r="C8">
        <v>3</v>
      </c>
      <c r="D8">
        <v>4</v>
      </c>
      <c r="E8">
        <v>5</v>
      </c>
      <c r="F8">
        <v>6</v>
      </c>
      <c r="G8">
        <v>7</v>
      </c>
      <c r="H8">
        <v>8</v>
      </c>
      <c r="I8">
        <v>9</v>
      </c>
      <c r="J8">
        <v>10</v>
      </c>
      <c r="K8">
        <v>11</v>
      </c>
      <c r="L8">
        <v>12</v>
      </c>
      <c r="M8">
        <v>13</v>
      </c>
      <c r="N8">
        <v>14</v>
      </c>
      <c r="O8">
        <v>15</v>
      </c>
      <c r="P8">
        <v>16</v>
      </c>
      <c r="Q8">
        <v>17</v>
      </c>
      <c r="R8">
        <v>18</v>
      </c>
      <c r="S8">
        <v>19</v>
      </c>
    </row>
    <row r="9" spans="1:19" x14ac:dyDescent="0.25">
      <c r="A9">
        <v>13071000</v>
      </c>
      <c r="B9" t="s">
        <v>690</v>
      </c>
      <c r="C9" s="84">
        <v>10049923.75</v>
      </c>
      <c r="D9" s="84">
        <v>376513</v>
      </c>
      <c r="E9" s="84">
        <v>9673410.75</v>
      </c>
      <c r="F9">
        <v>0.182590115</v>
      </c>
      <c r="G9" s="84">
        <v>2008491.27</v>
      </c>
      <c r="H9" s="84">
        <v>159879.62</v>
      </c>
      <c r="I9" s="84">
        <v>159879.62</v>
      </c>
      <c r="J9" s="84">
        <v>159879.62</v>
      </c>
      <c r="K9" s="84">
        <v>159879.62</v>
      </c>
      <c r="L9" s="84">
        <v>159879.62</v>
      </c>
      <c r="M9" s="84">
        <v>159879.62</v>
      </c>
      <c r="N9" s="84">
        <v>174868.92</v>
      </c>
      <c r="O9" s="84">
        <v>174868.92</v>
      </c>
      <c r="P9" s="84">
        <v>174868.92</v>
      </c>
      <c r="Q9" s="84">
        <v>174868.92</v>
      </c>
      <c r="R9" s="84">
        <v>174868.92</v>
      </c>
      <c r="S9" s="84">
        <v>174868.95</v>
      </c>
    </row>
    <row r="10" spans="1:19" x14ac:dyDescent="0.25">
      <c r="A10">
        <v>13072000</v>
      </c>
      <c r="B10" t="s">
        <v>689</v>
      </c>
      <c r="C10" s="84">
        <v>8975747.3900000006</v>
      </c>
      <c r="D10" s="84">
        <v>102860</v>
      </c>
      <c r="E10" s="84">
        <v>8872887.3900000006</v>
      </c>
      <c r="F10">
        <v>0.16747986600000001</v>
      </c>
      <c r="G10" s="84">
        <v>1842278.52</v>
      </c>
      <c r="H10" s="84">
        <v>156329.22</v>
      </c>
      <c r="I10" s="84">
        <v>156329.22</v>
      </c>
      <c r="J10" s="84">
        <v>156329.22</v>
      </c>
      <c r="K10" s="84">
        <v>156329.22</v>
      </c>
      <c r="L10" s="84">
        <v>156329.22</v>
      </c>
      <c r="M10" s="84">
        <v>156329.22</v>
      </c>
      <c r="N10" s="84">
        <v>150717.20000000001</v>
      </c>
      <c r="O10" s="84">
        <v>150717.20000000001</v>
      </c>
      <c r="P10" s="84">
        <v>150717.20000000001</v>
      </c>
      <c r="Q10" s="84">
        <v>150717.20000000001</v>
      </c>
      <c r="R10" s="84">
        <v>150717.20000000001</v>
      </c>
      <c r="S10" s="84">
        <v>150717.20000000001</v>
      </c>
    </row>
    <row r="11" spans="1:19" x14ac:dyDescent="0.25">
      <c r="A11">
        <v>13073000</v>
      </c>
      <c r="B11" t="s">
        <v>688</v>
      </c>
      <c r="C11" s="84">
        <v>7898816.5800000001</v>
      </c>
      <c r="D11" s="84">
        <v>283240</v>
      </c>
      <c r="E11" s="84">
        <v>7615576.5800000001</v>
      </c>
      <c r="F11">
        <v>0.14374754100000001</v>
      </c>
      <c r="G11" s="84">
        <v>1581222.95</v>
      </c>
      <c r="H11" s="84">
        <v>134497.75</v>
      </c>
      <c r="I11" s="84">
        <v>134497.75</v>
      </c>
      <c r="J11" s="84">
        <v>134497.75</v>
      </c>
      <c r="K11" s="84">
        <v>134497.75</v>
      </c>
      <c r="L11" s="84">
        <v>134497.75</v>
      </c>
      <c r="M11" s="84">
        <v>134497.75</v>
      </c>
      <c r="N11" s="84">
        <v>129039.4</v>
      </c>
      <c r="O11" s="84">
        <v>129039.4</v>
      </c>
      <c r="P11" s="84">
        <v>129039.4</v>
      </c>
      <c r="Q11" s="84">
        <v>129039.4</v>
      </c>
      <c r="R11" s="84">
        <v>129039.4</v>
      </c>
      <c r="S11" s="84">
        <v>129039.45</v>
      </c>
    </row>
    <row r="12" spans="1:19" x14ac:dyDescent="0.25">
      <c r="A12">
        <v>13074000</v>
      </c>
      <c r="B12" t="s">
        <v>687</v>
      </c>
      <c r="C12" s="84">
        <v>7222908.4100000001</v>
      </c>
      <c r="D12" s="84">
        <v>267790</v>
      </c>
      <c r="E12" s="84">
        <v>6955118.4100000001</v>
      </c>
      <c r="F12">
        <v>0.13128108599999999</v>
      </c>
      <c r="G12" s="84">
        <v>1444091.95</v>
      </c>
      <c r="H12" s="84">
        <v>118681.46</v>
      </c>
      <c r="I12" s="84">
        <v>118681.46</v>
      </c>
      <c r="J12" s="84">
        <v>118681.46</v>
      </c>
      <c r="K12" s="84">
        <v>118681.46</v>
      </c>
      <c r="L12" s="84">
        <v>118681.46</v>
      </c>
      <c r="M12" s="84">
        <v>118681.46</v>
      </c>
      <c r="N12" s="84">
        <v>122000.53</v>
      </c>
      <c r="O12" s="84">
        <v>122000.53</v>
      </c>
      <c r="P12" s="84">
        <v>122000.53</v>
      </c>
      <c r="Q12" s="84">
        <v>122000.53</v>
      </c>
      <c r="R12" s="84">
        <v>122000.53</v>
      </c>
      <c r="S12" s="84">
        <v>122000.54</v>
      </c>
    </row>
    <row r="13" spans="1:19" x14ac:dyDescent="0.25">
      <c r="A13">
        <v>13075000</v>
      </c>
      <c r="B13" t="s">
        <v>478</v>
      </c>
      <c r="C13" s="84">
        <v>10600986.050000001</v>
      </c>
      <c r="D13" s="84">
        <v>444277</v>
      </c>
      <c r="E13" s="84">
        <v>10156709.050000001</v>
      </c>
      <c r="F13">
        <v>0.19171259500000001</v>
      </c>
      <c r="G13" s="84">
        <v>2108838.5499999998</v>
      </c>
      <c r="H13" s="84">
        <v>176428</v>
      </c>
      <c r="I13" s="84">
        <v>176428</v>
      </c>
      <c r="J13" s="84">
        <v>176428</v>
      </c>
      <c r="K13" s="84">
        <v>176428</v>
      </c>
      <c r="L13" s="84">
        <v>176428</v>
      </c>
      <c r="M13" s="84">
        <v>176428</v>
      </c>
      <c r="N13" s="84">
        <v>175045.09</v>
      </c>
      <c r="O13" s="84">
        <v>175045.09</v>
      </c>
      <c r="P13" s="84">
        <v>175045.09</v>
      </c>
      <c r="Q13" s="84">
        <v>175045.09</v>
      </c>
      <c r="R13" s="84">
        <v>175045.09</v>
      </c>
      <c r="S13" s="84">
        <v>175045.1</v>
      </c>
    </row>
    <row r="14" spans="1:19" x14ac:dyDescent="0.25">
      <c r="A14">
        <v>13076000</v>
      </c>
      <c r="B14" t="s">
        <v>686</v>
      </c>
      <c r="C14" s="84">
        <v>10153448.18</v>
      </c>
      <c r="D14" s="84">
        <v>448320</v>
      </c>
      <c r="E14" s="84">
        <v>9705128.1799999997</v>
      </c>
      <c r="F14">
        <v>0.18318879699999999</v>
      </c>
      <c r="G14" s="84">
        <v>2015076.76</v>
      </c>
      <c r="H14" s="84">
        <v>170850.59</v>
      </c>
      <c r="I14" s="84">
        <v>170850.59</v>
      </c>
      <c r="J14" s="84">
        <v>170850.59</v>
      </c>
      <c r="K14" s="84">
        <v>170850.59</v>
      </c>
      <c r="L14" s="84">
        <v>170850.59</v>
      </c>
      <c r="M14" s="84">
        <v>170850.59</v>
      </c>
      <c r="N14" s="84">
        <v>164995.53</v>
      </c>
      <c r="O14" s="84">
        <v>164995.53</v>
      </c>
      <c r="P14" s="84">
        <v>164995.53</v>
      </c>
      <c r="Q14" s="84">
        <v>164995.53</v>
      </c>
      <c r="R14" s="84">
        <v>164995.53</v>
      </c>
      <c r="S14" s="84">
        <v>164995.57</v>
      </c>
    </row>
    <row r="15" spans="1:19" x14ac:dyDescent="0.25">
      <c r="B15" t="s">
        <v>684</v>
      </c>
      <c r="C15" s="84">
        <v>54901830.359999999</v>
      </c>
      <c r="D15" s="84">
        <v>1923000</v>
      </c>
      <c r="E15" s="84">
        <v>52978830.359999999</v>
      </c>
      <c r="F15">
        <v>1</v>
      </c>
      <c r="G15" s="84">
        <v>11000000</v>
      </c>
      <c r="H15" s="84">
        <v>916666.64</v>
      </c>
      <c r="I15" s="84">
        <v>916666.64</v>
      </c>
      <c r="J15" s="84">
        <v>916666.64</v>
      </c>
      <c r="K15" s="84">
        <v>916666.64</v>
      </c>
      <c r="L15" s="84">
        <v>916666.64</v>
      </c>
      <c r="M15" s="84">
        <v>916666.64</v>
      </c>
      <c r="N15" s="84">
        <v>916666.67</v>
      </c>
      <c r="O15" s="84">
        <v>916666.67</v>
      </c>
      <c r="P15" s="84">
        <v>916666.67</v>
      </c>
      <c r="Q15" s="84">
        <v>916666.67</v>
      </c>
      <c r="R15" s="84">
        <v>916666.67</v>
      </c>
      <c r="S15" s="84">
        <v>916666.81</v>
      </c>
    </row>
  </sheetData>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5"/>
  <sheetViews>
    <sheetView workbookViewId="0">
      <selection activeCell="N58" sqref="N58"/>
    </sheetView>
  </sheetViews>
  <sheetFormatPr baseColWidth="10" defaultRowHeight="15" x14ac:dyDescent="0.25"/>
  <sheetData>
    <row r="2" spans="1:19" x14ac:dyDescent="0.25">
      <c r="A2" t="s">
        <v>722</v>
      </c>
      <c r="B2" t="s">
        <v>703</v>
      </c>
      <c r="C2" t="s">
        <v>735</v>
      </c>
      <c r="D2" t="s">
        <v>734</v>
      </c>
      <c r="E2" t="s">
        <v>730</v>
      </c>
      <c r="F2" t="s">
        <v>733</v>
      </c>
      <c r="G2" t="s">
        <v>717</v>
      </c>
      <c r="H2" t="s">
        <v>716</v>
      </c>
      <c r="I2" t="s">
        <v>715</v>
      </c>
      <c r="J2" t="s">
        <v>714</v>
      </c>
      <c r="K2" t="s">
        <v>713</v>
      </c>
      <c r="L2" t="s">
        <v>712</v>
      </c>
      <c r="M2" t="s">
        <v>711</v>
      </c>
      <c r="N2" t="s">
        <v>710</v>
      </c>
      <c r="O2" t="s">
        <v>709</v>
      </c>
      <c r="P2" t="s">
        <v>708</v>
      </c>
      <c r="Q2" t="s">
        <v>707</v>
      </c>
      <c r="R2" t="s">
        <v>706</v>
      </c>
      <c r="S2" t="s">
        <v>705</v>
      </c>
    </row>
    <row r="3" spans="1:19" x14ac:dyDescent="0.25">
      <c r="A3" t="s">
        <v>704</v>
      </c>
      <c r="C3" t="s">
        <v>732</v>
      </c>
      <c r="D3" t="s">
        <v>731</v>
      </c>
      <c r="E3" t="s">
        <v>727</v>
      </c>
      <c r="F3" t="s">
        <v>730</v>
      </c>
      <c r="G3" t="s">
        <v>698</v>
      </c>
    </row>
    <row r="4" spans="1:19" x14ac:dyDescent="0.25">
      <c r="C4" t="s">
        <v>729</v>
      </c>
      <c r="D4" t="s">
        <v>728</v>
      </c>
      <c r="E4" t="s">
        <v>724</v>
      </c>
      <c r="F4" t="s">
        <v>727</v>
      </c>
    </row>
    <row r="5" spans="1:19" x14ac:dyDescent="0.25">
      <c r="C5" t="s">
        <v>726</v>
      </c>
      <c r="D5" t="s">
        <v>725</v>
      </c>
      <c r="F5" t="s">
        <v>724</v>
      </c>
    </row>
    <row r="6" spans="1:19" x14ac:dyDescent="0.25">
      <c r="C6">
        <v>2017</v>
      </c>
      <c r="D6" t="s">
        <v>738</v>
      </c>
    </row>
    <row r="7" spans="1:19" x14ac:dyDescent="0.25">
      <c r="C7" t="s">
        <v>693</v>
      </c>
      <c r="G7" t="s">
        <v>693</v>
      </c>
    </row>
    <row r="8" spans="1:19" x14ac:dyDescent="0.25">
      <c r="A8">
        <v>1</v>
      </c>
      <c r="B8">
        <v>2</v>
      </c>
      <c r="C8">
        <v>3</v>
      </c>
      <c r="D8">
        <v>4</v>
      </c>
      <c r="E8">
        <v>5</v>
      </c>
      <c r="F8">
        <v>6</v>
      </c>
      <c r="G8">
        <v>7</v>
      </c>
      <c r="H8">
        <v>8</v>
      </c>
      <c r="I8">
        <v>9</v>
      </c>
      <c r="J8">
        <v>10</v>
      </c>
      <c r="K8">
        <v>11</v>
      </c>
      <c r="L8">
        <v>12</v>
      </c>
      <c r="M8">
        <v>13</v>
      </c>
      <c r="N8">
        <v>14</v>
      </c>
      <c r="O8">
        <v>15</v>
      </c>
      <c r="P8">
        <v>16</v>
      </c>
      <c r="Q8">
        <v>17</v>
      </c>
      <c r="R8">
        <v>18</v>
      </c>
      <c r="S8">
        <v>19</v>
      </c>
    </row>
    <row r="9" spans="1:19" x14ac:dyDescent="0.25">
      <c r="A9">
        <v>13071000</v>
      </c>
      <c r="B9" t="s">
        <v>690</v>
      </c>
      <c r="C9" s="84">
        <v>10055000</v>
      </c>
      <c r="D9" s="84">
        <v>376513</v>
      </c>
      <c r="E9" s="84">
        <v>9678487</v>
      </c>
      <c r="F9">
        <v>0.18091982600000001</v>
      </c>
      <c r="G9" s="84">
        <v>1990118.08</v>
      </c>
      <c r="H9" s="84">
        <v>165843.17000000001</v>
      </c>
      <c r="I9" s="84">
        <v>165843.17000000001</v>
      </c>
      <c r="J9" s="84">
        <v>165843.17000000001</v>
      </c>
      <c r="K9" s="84">
        <v>165843.17000000001</v>
      </c>
      <c r="L9" s="84">
        <v>165843.17000000001</v>
      </c>
      <c r="M9" s="84">
        <v>165843.17000000001</v>
      </c>
      <c r="N9" s="84">
        <v>165843.17000000001</v>
      </c>
      <c r="O9" s="84">
        <v>165843.17000000001</v>
      </c>
      <c r="P9" s="84">
        <v>165843.17000000001</v>
      </c>
      <c r="Q9" s="84">
        <v>165843.17000000001</v>
      </c>
      <c r="R9" s="84">
        <v>165843.17000000001</v>
      </c>
      <c r="S9" s="84">
        <v>165843.21</v>
      </c>
    </row>
    <row r="10" spans="1:19" x14ac:dyDescent="0.25">
      <c r="A10">
        <v>13072000</v>
      </c>
      <c r="B10" t="s">
        <v>689</v>
      </c>
      <c r="C10" s="84">
        <v>9200900</v>
      </c>
      <c r="D10" s="84">
        <v>102860</v>
      </c>
      <c r="E10" s="84">
        <v>9098040</v>
      </c>
      <c r="F10">
        <v>0.17006953799999999</v>
      </c>
      <c r="G10" s="84">
        <v>1870764.92</v>
      </c>
      <c r="H10" s="84">
        <v>155897.07</v>
      </c>
      <c r="I10" s="84">
        <v>155897.07</v>
      </c>
      <c r="J10" s="84">
        <v>155897.07</v>
      </c>
      <c r="K10" s="84">
        <v>155897.07</v>
      </c>
      <c r="L10" s="84">
        <v>155897.07</v>
      </c>
      <c r="M10" s="84">
        <v>155897.07</v>
      </c>
      <c r="N10" s="84">
        <v>155897.07</v>
      </c>
      <c r="O10" s="84">
        <v>155897.07</v>
      </c>
      <c r="P10" s="84">
        <v>155897.07</v>
      </c>
      <c r="Q10" s="84">
        <v>155897.07</v>
      </c>
      <c r="R10" s="84">
        <v>155897.07</v>
      </c>
      <c r="S10" s="84">
        <v>155897.15</v>
      </c>
    </row>
    <row r="11" spans="1:19" x14ac:dyDescent="0.25">
      <c r="A11">
        <v>13073000</v>
      </c>
      <c r="B11" t="s">
        <v>688</v>
      </c>
      <c r="C11" s="84">
        <v>7651200</v>
      </c>
      <c r="D11" s="84">
        <v>283240</v>
      </c>
      <c r="E11" s="84">
        <v>7367960</v>
      </c>
      <c r="F11">
        <v>0.13772917600000001</v>
      </c>
      <c r="G11" s="84">
        <v>1515020.94</v>
      </c>
      <c r="H11" s="84">
        <v>126251.74</v>
      </c>
      <c r="I11" s="84">
        <v>126251.74</v>
      </c>
      <c r="J11" s="84">
        <v>126251.74</v>
      </c>
      <c r="K11" s="84">
        <v>126251.74</v>
      </c>
      <c r="L11" s="84">
        <v>126251.74</v>
      </c>
      <c r="M11" s="84">
        <v>126251.74</v>
      </c>
      <c r="N11" s="84">
        <v>126251.74</v>
      </c>
      <c r="O11" s="84">
        <v>126251.74</v>
      </c>
      <c r="P11" s="84">
        <v>126251.74</v>
      </c>
      <c r="Q11" s="84">
        <v>126251.74</v>
      </c>
      <c r="R11" s="84">
        <v>126251.74</v>
      </c>
      <c r="S11" s="84">
        <v>126251.8</v>
      </c>
    </row>
    <row r="12" spans="1:19" x14ac:dyDescent="0.25">
      <c r="A12">
        <v>13074000</v>
      </c>
      <c r="B12" t="s">
        <v>687</v>
      </c>
      <c r="C12" s="84">
        <v>7306000</v>
      </c>
      <c r="D12" s="84">
        <v>267790</v>
      </c>
      <c r="E12" s="84">
        <v>7038210</v>
      </c>
      <c r="F12">
        <v>0.13156516400000001</v>
      </c>
      <c r="G12" s="84">
        <v>1447216.8</v>
      </c>
      <c r="H12" s="84">
        <v>120601.4</v>
      </c>
      <c r="I12" s="84">
        <v>120601.4</v>
      </c>
      <c r="J12" s="84">
        <v>120601.4</v>
      </c>
      <c r="K12" s="84">
        <v>120601.4</v>
      </c>
      <c r="L12" s="84">
        <v>120601.4</v>
      </c>
      <c r="M12" s="84">
        <v>120601.4</v>
      </c>
      <c r="N12" s="84">
        <v>120601.4</v>
      </c>
      <c r="O12" s="84">
        <v>120601.4</v>
      </c>
      <c r="P12" s="84">
        <v>120601.4</v>
      </c>
      <c r="Q12" s="84">
        <v>120601.4</v>
      </c>
      <c r="R12" s="84">
        <v>120601.4</v>
      </c>
      <c r="S12" s="84">
        <v>120601.4</v>
      </c>
    </row>
    <row r="13" spans="1:19" x14ac:dyDescent="0.25">
      <c r="A13">
        <v>13075000</v>
      </c>
      <c r="B13" t="s">
        <v>478</v>
      </c>
      <c r="C13" s="84">
        <v>10605400</v>
      </c>
      <c r="D13" s="84">
        <v>444277</v>
      </c>
      <c r="E13" s="84">
        <v>10161123</v>
      </c>
      <c r="F13">
        <v>0.189941734</v>
      </c>
      <c r="G13" s="84">
        <v>2089359.07</v>
      </c>
      <c r="H13" s="84">
        <v>174113.25</v>
      </c>
      <c r="I13" s="84">
        <v>174113.25</v>
      </c>
      <c r="J13" s="84">
        <v>174113.25</v>
      </c>
      <c r="K13" s="84">
        <v>174113.25</v>
      </c>
      <c r="L13" s="84">
        <v>174113.25</v>
      </c>
      <c r="M13" s="84">
        <v>174113.25</v>
      </c>
      <c r="N13" s="84">
        <v>174113.25</v>
      </c>
      <c r="O13" s="84">
        <v>174113.25</v>
      </c>
      <c r="P13" s="84">
        <v>174113.25</v>
      </c>
      <c r="Q13" s="84">
        <v>174113.25</v>
      </c>
      <c r="R13" s="84">
        <v>174113.25</v>
      </c>
      <c r="S13" s="84">
        <v>174113.32</v>
      </c>
    </row>
    <row r="14" spans="1:19" x14ac:dyDescent="0.25">
      <c r="A14">
        <v>13076000</v>
      </c>
      <c r="B14" t="s">
        <v>686</v>
      </c>
      <c r="C14" s="84">
        <v>10600500</v>
      </c>
      <c r="D14" s="84">
        <v>448320</v>
      </c>
      <c r="E14" s="84">
        <v>10152180</v>
      </c>
      <c r="F14">
        <v>0.18977456300000001</v>
      </c>
      <c r="G14" s="84">
        <v>2087520.19</v>
      </c>
      <c r="H14" s="84">
        <v>173960.01</v>
      </c>
      <c r="I14" s="84">
        <v>173960.01</v>
      </c>
      <c r="J14" s="84">
        <v>173960.01</v>
      </c>
      <c r="K14" s="84">
        <v>173960.01</v>
      </c>
      <c r="L14" s="84">
        <v>173960.01</v>
      </c>
      <c r="M14" s="84">
        <v>173960.01</v>
      </c>
      <c r="N14" s="84">
        <v>173960.01</v>
      </c>
      <c r="O14" s="84">
        <v>173960.01</v>
      </c>
      <c r="P14" s="84">
        <v>173960.01</v>
      </c>
      <c r="Q14" s="84">
        <v>173960.01</v>
      </c>
      <c r="R14" s="84">
        <v>173960.01</v>
      </c>
      <c r="S14" s="84">
        <v>173960.08</v>
      </c>
    </row>
    <row r="15" spans="1:19" x14ac:dyDescent="0.25">
      <c r="B15" t="s">
        <v>684</v>
      </c>
      <c r="C15" s="84">
        <v>55419000</v>
      </c>
      <c r="D15" s="84">
        <v>1923000</v>
      </c>
      <c r="E15" s="84">
        <v>53496000</v>
      </c>
      <c r="F15">
        <v>1</v>
      </c>
      <c r="G15" s="84">
        <v>11000000</v>
      </c>
      <c r="H15" s="84">
        <v>916666.64</v>
      </c>
      <c r="I15" s="84">
        <v>916666.64</v>
      </c>
      <c r="J15" s="84">
        <v>916666.64</v>
      </c>
      <c r="K15" s="84">
        <v>916666.64</v>
      </c>
      <c r="L15" s="84">
        <v>916666.64</v>
      </c>
      <c r="M15" s="84">
        <v>916666.64</v>
      </c>
      <c r="N15" s="84">
        <v>916666.64</v>
      </c>
      <c r="O15" s="84">
        <v>916666.64</v>
      </c>
      <c r="P15" s="84">
        <v>916666.64</v>
      </c>
      <c r="Q15" s="84">
        <v>916666.64</v>
      </c>
      <c r="R15" s="84">
        <v>916666.64</v>
      </c>
      <c r="S15" s="84">
        <v>916666.96</v>
      </c>
    </row>
  </sheetData>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8"/>
  <sheetViews>
    <sheetView workbookViewId="0">
      <selection activeCell="N58" sqref="N58"/>
    </sheetView>
  </sheetViews>
  <sheetFormatPr baseColWidth="10" defaultRowHeight="15" x14ac:dyDescent="0.25"/>
  <cols>
    <col min="9" max="9" width="12.7109375" bestFit="1" customWidth="1"/>
  </cols>
  <sheetData>
    <row r="2" spans="1:21" x14ac:dyDescent="0.25">
      <c r="A2" t="s">
        <v>722</v>
      </c>
      <c r="B2" t="s">
        <v>721</v>
      </c>
      <c r="C2" t="s">
        <v>432</v>
      </c>
      <c r="D2" t="s">
        <v>719</v>
      </c>
      <c r="E2" t="s">
        <v>718</v>
      </c>
      <c r="F2" t="s">
        <v>740</v>
      </c>
      <c r="G2" t="s">
        <v>719</v>
      </c>
      <c r="H2" t="s">
        <v>718</v>
      </c>
      <c r="I2" t="s">
        <v>717</v>
      </c>
      <c r="J2" t="s">
        <v>716</v>
      </c>
      <c r="K2" t="s">
        <v>715</v>
      </c>
      <c r="L2" t="s">
        <v>714</v>
      </c>
      <c r="M2" t="s">
        <v>713</v>
      </c>
      <c r="N2" t="s">
        <v>712</v>
      </c>
      <c r="O2" t="s">
        <v>711</v>
      </c>
      <c r="P2" t="s">
        <v>710</v>
      </c>
      <c r="Q2" t="s">
        <v>709</v>
      </c>
      <c r="R2" t="s">
        <v>708</v>
      </c>
      <c r="S2" t="s">
        <v>707</v>
      </c>
      <c r="T2" t="s">
        <v>706</v>
      </c>
      <c r="U2" t="s">
        <v>705</v>
      </c>
    </row>
    <row r="3" spans="1:21" x14ac:dyDescent="0.25">
      <c r="A3" t="s">
        <v>704</v>
      </c>
      <c r="B3" t="s">
        <v>703</v>
      </c>
      <c r="C3" t="s">
        <v>701</v>
      </c>
      <c r="D3" t="s">
        <v>700</v>
      </c>
      <c r="E3" t="s">
        <v>699</v>
      </c>
      <c r="F3" t="s">
        <v>742</v>
      </c>
      <c r="G3" t="s">
        <v>700</v>
      </c>
      <c r="H3" t="s">
        <v>699</v>
      </c>
      <c r="I3" t="s">
        <v>698</v>
      </c>
    </row>
    <row r="4" spans="1:21" x14ac:dyDescent="0.25">
      <c r="C4" s="204">
        <v>41639</v>
      </c>
      <c r="D4" t="s">
        <v>696</v>
      </c>
      <c r="E4" t="s">
        <v>696</v>
      </c>
      <c r="F4" t="s">
        <v>741</v>
      </c>
      <c r="G4" t="s">
        <v>740</v>
      </c>
      <c r="H4" t="s">
        <v>740</v>
      </c>
    </row>
    <row r="5" spans="1:21" x14ac:dyDescent="0.25">
      <c r="G5" t="s">
        <v>739</v>
      </c>
      <c r="H5" t="s">
        <v>739</v>
      </c>
    </row>
    <row r="6" spans="1:21" x14ac:dyDescent="0.25">
      <c r="E6" t="s">
        <v>693</v>
      </c>
      <c r="H6" t="s">
        <v>693</v>
      </c>
      <c r="I6" t="s">
        <v>693</v>
      </c>
      <c r="J6" t="s">
        <v>693</v>
      </c>
    </row>
    <row r="7" spans="1:21" x14ac:dyDescent="0.25">
      <c r="A7">
        <v>1</v>
      </c>
      <c r="B7" t="s">
        <v>478</v>
      </c>
      <c r="C7" s="85">
        <v>238185</v>
      </c>
      <c r="D7">
        <v>0.149191515</v>
      </c>
      <c r="E7" s="84">
        <v>1342723.64</v>
      </c>
      <c r="F7" s="84">
        <v>7954926.4699999997</v>
      </c>
      <c r="G7">
        <v>8.6120472000000003E-2</v>
      </c>
      <c r="H7" s="84">
        <v>775084.24</v>
      </c>
      <c r="I7" s="84">
        <v>2117807.88</v>
      </c>
      <c r="J7">
        <v>10</v>
      </c>
      <c r="K7">
        <v>11</v>
      </c>
      <c r="L7">
        <v>12</v>
      </c>
      <c r="M7">
        <v>13</v>
      </c>
      <c r="N7">
        <v>14</v>
      </c>
      <c r="O7">
        <v>15</v>
      </c>
      <c r="P7">
        <v>16</v>
      </c>
      <c r="Q7">
        <v>17</v>
      </c>
      <c r="R7">
        <v>18</v>
      </c>
      <c r="S7">
        <v>19</v>
      </c>
      <c r="T7">
        <v>20</v>
      </c>
      <c r="U7">
        <v>21</v>
      </c>
    </row>
    <row r="8" spans="1:21" x14ac:dyDescent="0.25">
      <c r="A8">
        <v>13003000</v>
      </c>
      <c r="B8" t="s">
        <v>692</v>
      </c>
      <c r="C8" s="85">
        <v>203431</v>
      </c>
      <c r="D8">
        <v>0.12742271399999999</v>
      </c>
      <c r="E8" s="84">
        <v>1146804.43</v>
      </c>
      <c r="F8" s="84">
        <v>27239150.27</v>
      </c>
      <c r="G8">
        <v>0.29489253999999998</v>
      </c>
      <c r="H8" s="84">
        <v>2654032.86</v>
      </c>
      <c r="I8" s="84">
        <v>3800837.29</v>
      </c>
      <c r="J8" s="84">
        <v>314750.15000000002</v>
      </c>
      <c r="K8" s="84">
        <v>314750.15000000002</v>
      </c>
      <c r="L8" s="84">
        <v>314750.15000000002</v>
      </c>
      <c r="M8" s="84">
        <v>314750.15000000002</v>
      </c>
      <c r="N8" s="84">
        <v>314750.15000000002</v>
      </c>
      <c r="O8" s="84">
        <v>314750.15000000002</v>
      </c>
      <c r="P8" s="84">
        <v>314750.15000000002</v>
      </c>
      <c r="Q8" s="84">
        <v>314750.15000000002</v>
      </c>
      <c r="R8" s="84">
        <v>314750.15000000002</v>
      </c>
      <c r="S8" s="84">
        <v>314750.15000000002</v>
      </c>
      <c r="T8" s="84">
        <v>314750.15000000002</v>
      </c>
      <c r="U8" s="84">
        <v>314750.2</v>
      </c>
    </row>
    <row r="9" spans="1:21" x14ac:dyDescent="0.25">
      <c r="A9">
        <v>13004000</v>
      </c>
      <c r="B9" t="s">
        <v>691</v>
      </c>
      <c r="C9" s="85">
        <v>91583</v>
      </c>
      <c r="D9">
        <v>5.7364681000000001E-2</v>
      </c>
      <c r="E9" s="84">
        <v>516282.13</v>
      </c>
      <c r="F9" s="84">
        <v>11051419.01</v>
      </c>
      <c r="G9">
        <v>0.11964327</v>
      </c>
      <c r="H9" s="84">
        <v>1076789.43</v>
      </c>
      <c r="I9" s="84">
        <v>1593071.56</v>
      </c>
      <c r="J9" s="84">
        <v>132800.79999999999</v>
      </c>
      <c r="K9" s="84">
        <v>132800.79999999999</v>
      </c>
      <c r="L9" s="84">
        <v>132800.79999999999</v>
      </c>
      <c r="M9" s="84">
        <v>132800.79999999999</v>
      </c>
      <c r="N9" s="84">
        <v>132800.79999999999</v>
      </c>
      <c r="O9" s="84">
        <v>132800.79999999999</v>
      </c>
      <c r="P9" s="84">
        <v>132800.79999999999</v>
      </c>
      <c r="Q9" s="84">
        <v>132800.79999999999</v>
      </c>
      <c r="R9" s="84">
        <v>132800.79999999999</v>
      </c>
      <c r="S9" s="84">
        <v>132800.79999999999</v>
      </c>
      <c r="T9" s="84">
        <v>132800.79999999999</v>
      </c>
      <c r="U9" s="84">
        <v>132800.85</v>
      </c>
    </row>
    <row r="10" spans="1:21" x14ac:dyDescent="0.25">
      <c r="A10">
        <v>13071000</v>
      </c>
      <c r="B10" t="s">
        <v>690</v>
      </c>
      <c r="C10" s="85">
        <v>262412</v>
      </c>
      <c r="D10">
        <v>0.16436653800000001</v>
      </c>
      <c r="E10" s="84">
        <v>1479298.84</v>
      </c>
      <c r="F10" s="84">
        <v>10747566.470000001</v>
      </c>
      <c r="G10">
        <v>0.11635374599999999</v>
      </c>
      <c r="H10" s="84">
        <v>1047183.71</v>
      </c>
      <c r="I10" s="84">
        <v>2526482.5499999998</v>
      </c>
      <c r="J10" s="84">
        <v>213884.44</v>
      </c>
      <c r="K10" s="84">
        <v>213884.44</v>
      </c>
      <c r="L10" s="84">
        <v>213884.44</v>
      </c>
      <c r="M10" s="84">
        <v>213884.44</v>
      </c>
      <c r="N10" s="84">
        <v>213884.44</v>
      </c>
      <c r="O10" s="84">
        <v>213884.44</v>
      </c>
      <c r="P10" s="84">
        <v>213884.44</v>
      </c>
      <c r="Q10" s="84">
        <v>213884.44</v>
      </c>
      <c r="R10" s="84">
        <v>213884.44</v>
      </c>
      <c r="S10" s="84">
        <v>213884.44</v>
      </c>
      <c r="T10" s="84">
        <v>213884.44</v>
      </c>
      <c r="U10" s="84">
        <v>213884.51</v>
      </c>
    </row>
    <row r="11" spans="1:21" x14ac:dyDescent="0.25">
      <c r="A11">
        <v>13072000</v>
      </c>
      <c r="B11" t="s">
        <v>689</v>
      </c>
      <c r="C11" s="85">
        <v>210555</v>
      </c>
      <c r="D11">
        <v>0.131884961</v>
      </c>
      <c r="E11" s="84">
        <v>1186964.6499999999</v>
      </c>
      <c r="F11" s="84">
        <v>8444648.4399999995</v>
      </c>
      <c r="G11">
        <v>9.1422228999999994E-2</v>
      </c>
      <c r="H11" s="84">
        <v>822800.06</v>
      </c>
      <c r="I11" s="84">
        <v>2009764.71</v>
      </c>
      <c r="J11" s="84">
        <v>167783.39</v>
      </c>
      <c r="K11" s="84">
        <v>167783.39</v>
      </c>
      <c r="L11" s="84">
        <v>167783.39</v>
      </c>
      <c r="M11" s="84">
        <v>167783.39</v>
      </c>
      <c r="N11" s="84">
        <v>167783.39</v>
      </c>
      <c r="O11" s="84">
        <v>167783.39</v>
      </c>
      <c r="P11" s="84">
        <v>167783.39</v>
      </c>
      <c r="Q11" s="84">
        <v>167783.39</v>
      </c>
      <c r="R11" s="84">
        <v>167783.39</v>
      </c>
      <c r="S11" s="84">
        <v>167783.39</v>
      </c>
      <c r="T11" s="84">
        <v>167783.39</v>
      </c>
      <c r="U11" s="84">
        <v>167783.44</v>
      </c>
    </row>
    <row r="12" spans="1:21" x14ac:dyDescent="0.25">
      <c r="A12">
        <v>13073000</v>
      </c>
      <c r="B12" t="s">
        <v>688</v>
      </c>
      <c r="C12" s="85">
        <v>223109</v>
      </c>
      <c r="D12">
        <v>0.139748388</v>
      </c>
      <c r="E12" s="84">
        <v>1257735.49</v>
      </c>
      <c r="F12" s="84">
        <v>13287966.01</v>
      </c>
      <c r="G12">
        <v>0.14385625099999999</v>
      </c>
      <c r="H12" s="84">
        <v>1294706.26</v>
      </c>
      <c r="I12" s="84">
        <v>2552441.75</v>
      </c>
      <c r="J12" s="84">
        <v>210645.87</v>
      </c>
      <c r="K12" s="84">
        <v>210645.87</v>
      </c>
      <c r="L12" s="84">
        <v>210645.87</v>
      </c>
      <c r="M12" s="84">
        <v>210645.87</v>
      </c>
      <c r="N12" s="84">
        <v>210645.87</v>
      </c>
      <c r="O12" s="84">
        <v>210645.87</v>
      </c>
      <c r="P12" s="84">
        <v>210645.87</v>
      </c>
      <c r="Q12" s="84">
        <v>210645.87</v>
      </c>
      <c r="R12" s="84">
        <v>210645.87</v>
      </c>
      <c r="S12" s="84">
        <v>210645.87</v>
      </c>
      <c r="T12" s="84">
        <v>210645.87</v>
      </c>
      <c r="U12" s="84">
        <v>210645.93</v>
      </c>
    </row>
    <row r="13" spans="1:21" x14ac:dyDescent="0.25">
      <c r="A13">
        <v>13074000</v>
      </c>
      <c r="B13" t="s">
        <v>687</v>
      </c>
      <c r="C13" s="85">
        <v>155265</v>
      </c>
      <c r="D13">
        <v>9.7253062000000001E-2</v>
      </c>
      <c r="E13" s="84">
        <v>875277.56</v>
      </c>
      <c r="F13" s="84">
        <v>6942410.4400000004</v>
      </c>
      <c r="G13">
        <v>7.5158917000000006E-2</v>
      </c>
      <c r="H13" s="84">
        <v>676430.26</v>
      </c>
      <c r="I13" s="84">
        <v>1551707.82</v>
      </c>
      <c r="J13" s="84">
        <v>128749.08</v>
      </c>
      <c r="K13" s="84">
        <v>128749.08</v>
      </c>
      <c r="L13" s="84">
        <v>128749.08</v>
      </c>
      <c r="M13" s="84">
        <v>128749.08</v>
      </c>
      <c r="N13" s="84">
        <v>128749.08</v>
      </c>
      <c r="O13" s="84">
        <v>128749.08</v>
      </c>
      <c r="P13" s="84">
        <v>128749.08</v>
      </c>
      <c r="Q13" s="84">
        <v>128749.08</v>
      </c>
      <c r="R13" s="84">
        <v>128749.08</v>
      </c>
      <c r="S13" s="84">
        <v>128749.08</v>
      </c>
      <c r="T13" s="84">
        <v>128749.08</v>
      </c>
      <c r="U13" s="84">
        <v>128749.1</v>
      </c>
    </row>
    <row r="14" spans="1:21" x14ac:dyDescent="0.25">
      <c r="A14">
        <v>13075000</v>
      </c>
      <c r="B14" t="s">
        <v>478</v>
      </c>
      <c r="C14" s="85">
        <v>238185</v>
      </c>
      <c r="D14">
        <v>0.149191515</v>
      </c>
      <c r="E14" s="84">
        <v>1342723.64</v>
      </c>
      <c r="F14" s="84">
        <v>7954926.4699999997</v>
      </c>
      <c r="G14">
        <v>8.6120472000000003E-2</v>
      </c>
      <c r="H14" s="84">
        <v>775084.24</v>
      </c>
      <c r="I14" s="84">
        <v>2117807.88</v>
      </c>
      <c r="J14" s="84">
        <v>176823.53</v>
      </c>
      <c r="K14" s="84">
        <v>176823.53</v>
      </c>
      <c r="L14" s="84">
        <v>176823.53</v>
      </c>
      <c r="M14" s="84">
        <v>176823.53</v>
      </c>
      <c r="N14" s="84">
        <v>176823.53</v>
      </c>
      <c r="O14" s="84">
        <v>176823.53</v>
      </c>
      <c r="P14" s="84">
        <v>176823.53</v>
      </c>
      <c r="Q14" s="84">
        <v>176823.53</v>
      </c>
      <c r="R14" s="84">
        <v>176823.53</v>
      </c>
      <c r="S14" s="84">
        <v>176823.53</v>
      </c>
      <c r="T14" s="84">
        <v>176823.53</v>
      </c>
      <c r="U14" s="84">
        <v>176823.55</v>
      </c>
    </row>
    <row r="15" spans="1:21" x14ac:dyDescent="0.25">
      <c r="A15">
        <v>13076000</v>
      </c>
      <c r="B15" t="s">
        <v>686</v>
      </c>
      <c r="C15" s="85">
        <v>211965</v>
      </c>
      <c r="D15">
        <v>0.13276814000000001</v>
      </c>
      <c r="E15" s="84">
        <v>1194913.26</v>
      </c>
      <c r="F15" s="84">
        <v>6701663.25</v>
      </c>
      <c r="G15">
        <v>7.2552574999999994E-2</v>
      </c>
      <c r="H15" s="84">
        <v>652973.18000000005</v>
      </c>
      <c r="I15" s="84">
        <v>1847886.44</v>
      </c>
      <c r="J15" s="84">
        <v>154562.71</v>
      </c>
      <c r="K15" s="84">
        <v>154562.71</v>
      </c>
      <c r="L15" s="84">
        <v>154562.71</v>
      </c>
      <c r="M15" s="84">
        <v>154562.71</v>
      </c>
      <c r="N15" s="84">
        <v>154562.71</v>
      </c>
      <c r="O15" s="84">
        <v>154562.71</v>
      </c>
      <c r="P15" s="84">
        <v>154562.71</v>
      </c>
      <c r="Q15" s="84">
        <v>154562.71</v>
      </c>
      <c r="R15" s="84">
        <v>154562.71</v>
      </c>
      <c r="S15" s="84">
        <v>154562.71</v>
      </c>
      <c r="T15" s="84">
        <v>154562.71</v>
      </c>
      <c r="U15" s="84">
        <v>154562.75</v>
      </c>
    </row>
    <row r="16" spans="1:21" x14ac:dyDescent="0.25">
      <c r="B16" t="s">
        <v>685</v>
      </c>
      <c r="C16" s="85">
        <v>1596505</v>
      </c>
      <c r="D16">
        <v>1</v>
      </c>
      <c r="E16" s="84">
        <v>9000000</v>
      </c>
      <c r="F16" s="84">
        <v>92369750.359999999</v>
      </c>
      <c r="G16">
        <v>1</v>
      </c>
      <c r="H16" s="84">
        <v>9000000</v>
      </c>
      <c r="I16" s="84">
        <v>18000000</v>
      </c>
      <c r="J16" s="84">
        <v>1499999.97</v>
      </c>
      <c r="K16" s="84">
        <v>1499999.97</v>
      </c>
      <c r="L16" s="84">
        <v>1499999.97</v>
      </c>
      <c r="M16" s="84">
        <v>1499999.97</v>
      </c>
      <c r="N16" s="84">
        <v>1499999.97</v>
      </c>
      <c r="O16" s="84">
        <v>1499999.97</v>
      </c>
      <c r="P16" s="84">
        <v>1499999.97</v>
      </c>
      <c r="Q16" s="84">
        <v>1499999.97</v>
      </c>
      <c r="R16" s="84">
        <v>1499999.97</v>
      </c>
      <c r="S16" s="84">
        <v>1499999.97</v>
      </c>
      <c r="T16" s="84">
        <v>1499999.97</v>
      </c>
      <c r="U16" s="84">
        <v>1500000.33</v>
      </c>
    </row>
    <row r="17" spans="2:9" x14ac:dyDescent="0.25">
      <c r="B17" t="s">
        <v>684</v>
      </c>
      <c r="C17" s="85">
        <f t="shared" ref="C17:I17" si="0">SUM(C7:C16)</f>
        <v>3431195</v>
      </c>
      <c r="D17" s="85">
        <f t="shared" si="0"/>
        <v>2.149191514</v>
      </c>
      <c r="E17" s="85">
        <f t="shared" si="0"/>
        <v>19342723.640000001</v>
      </c>
      <c r="F17" s="85">
        <f t="shared" si="0"/>
        <v>192694427.19</v>
      </c>
      <c r="G17" s="85">
        <f t="shared" si="0"/>
        <v>2.0861204720000002</v>
      </c>
      <c r="H17" s="85">
        <f t="shared" si="0"/>
        <v>18775084.239999998</v>
      </c>
      <c r="I17" s="85">
        <f t="shared" si="0"/>
        <v>38117807.880000003</v>
      </c>
    </row>
    <row r="18" spans="2:9" x14ac:dyDescent="0.25">
      <c r="B18">
        <v>1</v>
      </c>
      <c r="C18" s="85">
        <v>2</v>
      </c>
      <c r="D18">
        <v>3</v>
      </c>
      <c r="E18" s="85">
        <v>4</v>
      </c>
      <c r="F18">
        <v>5</v>
      </c>
      <c r="G18" s="85">
        <v>6</v>
      </c>
      <c r="H18">
        <v>7</v>
      </c>
      <c r="I18" s="85">
        <v>8</v>
      </c>
    </row>
  </sheetData>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7"/>
  <sheetViews>
    <sheetView workbookViewId="0">
      <selection activeCell="N58" sqref="N58"/>
    </sheetView>
  </sheetViews>
  <sheetFormatPr baseColWidth="10" defaultRowHeight="15" x14ac:dyDescent="0.25"/>
  <cols>
    <col min="9" max="9" width="12.7109375" bestFit="1" customWidth="1"/>
  </cols>
  <sheetData>
    <row r="2" spans="1:21" x14ac:dyDescent="0.25">
      <c r="A2" t="s">
        <v>722</v>
      </c>
      <c r="B2" t="s">
        <v>721</v>
      </c>
      <c r="C2" t="s">
        <v>432</v>
      </c>
      <c r="D2" t="s">
        <v>719</v>
      </c>
      <c r="E2" t="s">
        <v>718</v>
      </c>
      <c r="F2" t="s">
        <v>740</v>
      </c>
      <c r="G2" t="s">
        <v>719</v>
      </c>
      <c r="H2" t="s">
        <v>718</v>
      </c>
      <c r="I2" t="s">
        <v>717</v>
      </c>
      <c r="J2" t="s">
        <v>716</v>
      </c>
      <c r="K2" t="s">
        <v>715</v>
      </c>
      <c r="L2" t="s">
        <v>714</v>
      </c>
      <c r="M2" t="s">
        <v>713</v>
      </c>
      <c r="N2" t="s">
        <v>712</v>
      </c>
      <c r="O2" t="s">
        <v>711</v>
      </c>
      <c r="P2" t="s">
        <v>710</v>
      </c>
      <c r="Q2" t="s">
        <v>709</v>
      </c>
      <c r="R2" t="s">
        <v>708</v>
      </c>
      <c r="S2" t="s">
        <v>707</v>
      </c>
      <c r="T2" t="s">
        <v>706</v>
      </c>
      <c r="U2" t="s">
        <v>705</v>
      </c>
    </row>
    <row r="3" spans="1:21" x14ac:dyDescent="0.25">
      <c r="A3" t="s">
        <v>704</v>
      </c>
      <c r="B3" t="s">
        <v>703</v>
      </c>
      <c r="C3" t="s">
        <v>701</v>
      </c>
      <c r="D3" t="s">
        <v>700</v>
      </c>
      <c r="E3" t="s">
        <v>699</v>
      </c>
      <c r="F3" t="s">
        <v>742</v>
      </c>
      <c r="G3" t="s">
        <v>700</v>
      </c>
      <c r="H3" t="s">
        <v>699</v>
      </c>
      <c r="I3" t="s">
        <v>698</v>
      </c>
    </row>
    <row r="4" spans="1:21" x14ac:dyDescent="0.25">
      <c r="C4" s="204">
        <v>42004</v>
      </c>
      <c r="D4" t="s">
        <v>696</v>
      </c>
      <c r="E4" t="s">
        <v>696</v>
      </c>
      <c r="F4" t="s">
        <v>741</v>
      </c>
      <c r="G4" t="s">
        <v>740</v>
      </c>
      <c r="H4" t="s">
        <v>740</v>
      </c>
    </row>
    <row r="5" spans="1:21" x14ac:dyDescent="0.25">
      <c r="G5" t="s">
        <v>739</v>
      </c>
      <c r="H5" t="s">
        <v>739</v>
      </c>
    </row>
    <row r="6" spans="1:21" x14ac:dyDescent="0.25">
      <c r="E6" t="s">
        <v>693</v>
      </c>
      <c r="H6" t="s">
        <v>693</v>
      </c>
      <c r="I6" t="s">
        <v>693</v>
      </c>
      <c r="J6" t="s">
        <v>693</v>
      </c>
    </row>
    <row r="7" spans="1:21" x14ac:dyDescent="0.25">
      <c r="A7">
        <v>1</v>
      </c>
      <c r="B7">
        <v>2</v>
      </c>
      <c r="C7">
        <v>3</v>
      </c>
      <c r="D7">
        <v>4</v>
      </c>
      <c r="E7">
        <v>5</v>
      </c>
      <c r="F7">
        <v>6</v>
      </c>
      <c r="G7">
        <v>7</v>
      </c>
      <c r="H7">
        <v>8</v>
      </c>
      <c r="I7">
        <v>9</v>
      </c>
      <c r="J7">
        <v>10</v>
      </c>
      <c r="K7">
        <v>11</v>
      </c>
      <c r="L7">
        <v>12</v>
      </c>
      <c r="M7">
        <v>13</v>
      </c>
      <c r="N7">
        <v>14</v>
      </c>
      <c r="O7">
        <v>15</v>
      </c>
      <c r="P7">
        <v>16</v>
      </c>
      <c r="Q7">
        <v>17</v>
      </c>
      <c r="R7">
        <v>18</v>
      </c>
      <c r="S7">
        <v>19</v>
      </c>
      <c r="T7">
        <v>20</v>
      </c>
      <c r="U7">
        <v>21</v>
      </c>
    </row>
    <row r="8" spans="1:21" x14ac:dyDescent="0.25">
      <c r="A8">
        <v>13003000</v>
      </c>
      <c r="B8" t="s">
        <v>692</v>
      </c>
      <c r="C8" s="85">
        <v>204167</v>
      </c>
      <c r="D8">
        <v>0.12767315900000001</v>
      </c>
      <c r="E8" s="84">
        <v>1149058.43</v>
      </c>
      <c r="F8" s="84">
        <v>26720022.399999999</v>
      </c>
      <c r="G8">
        <v>0.28765362300000002</v>
      </c>
      <c r="H8" s="84">
        <v>2588882.61</v>
      </c>
      <c r="I8" s="84">
        <v>3737941.04</v>
      </c>
      <c r="J8" s="84">
        <v>310373.34999999998</v>
      </c>
      <c r="K8" s="84">
        <v>310373.34999999998</v>
      </c>
      <c r="L8" s="84">
        <v>310373.34999999998</v>
      </c>
      <c r="M8" s="84">
        <v>310373.34999999998</v>
      </c>
      <c r="N8" s="84">
        <v>310373.34999999998</v>
      </c>
      <c r="O8" s="84">
        <v>310373.34999999998</v>
      </c>
      <c r="P8" s="84">
        <v>312616.82</v>
      </c>
      <c r="Q8" s="84">
        <v>312616.82</v>
      </c>
      <c r="R8" s="84">
        <v>312616.82</v>
      </c>
      <c r="S8" s="84">
        <v>312616.82</v>
      </c>
      <c r="T8" s="84">
        <v>312616.82</v>
      </c>
      <c r="U8" s="84">
        <v>312616.84000000003</v>
      </c>
    </row>
    <row r="9" spans="1:21" x14ac:dyDescent="0.25">
      <c r="A9">
        <v>13004000</v>
      </c>
      <c r="B9" t="s">
        <v>691</v>
      </c>
      <c r="C9" s="85">
        <v>92138</v>
      </c>
      <c r="D9">
        <v>5.7617291000000001E-2</v>
      </c>
      <c r="E9" s="84">
        <v>518555.62</v>
      </c>
      <c r="F9" s="84">
        <v>11266493.99</v>
      </c>
      <c r="G9">
        <v>0.121289113</v>
      </c>
      <c r="H9" s="84">
        <v>1091602.02</v>
      </c>
      <c r="I9" s="84">
        <v>1610157.64</v>
      </c>
      <c r="J9" s="84">
        <v>133133.92000000001</v>
      </c>
      <c r="K9" s="84">
        <v>133133.92000000001</v>
      </c>
      <c r="L9" s="84">
        <v>133133.92000000001</v>
      </c>
      <c r="M9" s="84">
        <v>133133.92000000001</v>
      </c>
      <c r="N9" s="84">
        <v>133133.92000000001</v>
      </c>
      <c r="O9" s="84">
        <v>133133.92000000001</v>
      </c>
      <c r="P9" s="84">
        <v>135225.68</v>
      </c>
      <c r="Q9" s="84">
        <v>135225.68</v>
      </c>
      <c r="R9" s="84">
        <v>135225.68</v>
      </c>
      <c r="S9" s="84">
        <v>135225.68</v>
      </c>
      <c r="T9" s="84">
        <v>135225.68</v>
      </c>
      <c r="U9" s="84">
        <v>135225.72</v>
      </c>
    </row>
    <row r="10" spans="1:21" x14ac:dyDescent="0.25">
      <c r="A10">
        <v>13071000</v>
      </c>
      <c r="B10" t="s">
        <v>690</v>
      </c>
      <c r="C10" s="85">
        <v>261733</v>
      </c>
      <c r="D10">
        <v>0.16367130299999999</v>
      </c>
      <c r="E10" s="84">
        <v>1473041.73</v>
      </c>
      <c r="F10" s="84">
        <v>10769736.41</v>
      </c>
      <c r="G10">
        <v>0.11594128400000001</v>
      </c>
      <c r="H10" s="84">
        <v>1043471.55</v>
      </c>
      <c r="I10" s="84">
        <v>2516513.2799999998</v>
      </c>
      <c r="J10" s="84">
        <v>212628.26</v>
      </c>
      <c r="K10" s="84">
        <v>212628.26</v>
      </c>
      <c r="L10" s="84">
        <v>212628.26</v>
      </c>
      <c r="M10" s="84">
        <v>212628.26</v>
      </c>
      <c r="N10" s="84">
        <v>212628.26</v>
      </c>
      <c r="O10" s="84">
        <v>212628.26</v>
      </c>
      <c r="P10" s="84">
        <v>206790.62</v>
      </c>
      <c r="Q10" s="84">
        <v>206790.62</v>
      </c>
      <c r="R10" s="84">
        <v>206790.62</v>
      </c>
      <c r="S10" s="84">
        <v>206790.62</v>
      </c>
      <c r="T10" s="84">
        <v>206790.62</v>
      </c>
      <c r="U10" s="84">
        <v>206790.62</v>
      </c>
    </row>
    <row r="11" spans="1:21" x14ac:dyDescent="0.25">
      <c r="A11">
        <v>13072000</v>
      </c>
      <c r="B11" t="s">
        <v>689</v>
      </c>
      <c r="C11" s="85">
        <v>211878</v>
      </c>
      <c r="D11">
        <v>0.13249513199999999</v>
      </c>
      <c r="E11" s="84">
        <v>1192456.19</v>
      </c>
      <c r="F11" s="84">
        <v>8678892.0199999996</v>
      </c>
      <c r="G11">
        <v>9.3432359000000006E-2</v>
      </c>
      <c r="H11" s="84">
        <v>840891.23</v>
      </c>
      <c r="I11" s="84">
        <v>2033347.42</v>
      </c>
      <c r="J11" s="84">
        <v>168543.97</v>
      </c>
      <c r="K11" s="84">
        <v>168543.97</v>
      </c>
      <c r="L11" s="84">
        <v>168543.97</v>
      </c>
      <c r="M11" s="84">
        <v>168543.97</v>
      </c>
      <c r="N11" s="84">
        <v>168543.97</v>
      </c>
      <c r="O11" s="84">
        <v>168543.97</v>
      </c>
      <c r="P11" s="84">
        <v>170347.26</v>
      </c>
      <c r="Q11" s="84">
        <v>170347.26</v>
      </c>
      <c r="R11" s="84">
        <v>170347.26</v>
      </c>
      <c r="S11" s="84">
        <v>170347.26</v>
      </c>
      <c r="T11" s="84">
        <v>170347.26</v>
      </c>
      <c r="U11" s="84">
        <v>170347.3</v>
      </c>
    </row>
    <row r="12" spans="1:21" x14ac:dyDescent="0.25">
      <c r="A12">
        <v>13073000</v>
      </c>
      <c r="B12" t="s">
        <v>688</v>
      </c>
      <c r="C12" s="85">
        <v>223470</v>
      </c>
      <c r="D12">
        <v>0.13974403699999999</v>
      </c>
      <c r="E12" s="84">
        <v>1257696.33</v>
      </c>
      <c r="F12" s="84">
        <v>12580603.029999999</v>
      </c>
      <c r="G12">
        <v>0.135436116</v>
      </c>
      <c r="H12" s="84">
        <v>1218925.04</v>
      </c>
      <c r="I12" s="84">
        <v>2476621.37</v>
      </c>
      <c r="J12" s="84">
        <v>206227.28</v>
      </c>
      <c r="K12" s="84">
        <v>206227.28</v>
      </c>
      <c r="L12" s="84">
        <v>206227.28</v>
      </c>
      <c r="M12" s="84">
        <v>206227.28</v>
      </c>
      <c r="N12" s="84">
        <v>206227.28</v>
      </c>
      <c r="O12" s="84">
        <v>206227.28</v>
      </c>
      <c r="P12" s="84">
        <v>206542.94</v>
      </c>
      <c r="Q12" s="84">
        <v>206542.94</v>
      </c>
      <c r="R12" s="84">
        <v>206542.94</v>
      </c>
      <c r="S12" s="84">
        <v>206542.94</v>
      </c>
      <c r="T12" s="84">
        <v>206542.94</v>
      </c>
      <c r="U12" s="84">
        <v>206542.99</v>
      </c>
    </row>
    <row r="13" spans="1:21" x14ac:dyDescent="0.25">
      <c r="A13">
        <v>13074000</v>
      </c>
      <c r="B13" t="s">
        <v>687</v>
      </c>
      <c r="C13" s="85">
        <v>155424</v>
      </c>
      <c r="D13">
        <v>9.7192362000000004E-2</v>
      </c>
      <c r="E13" s="84">
        <v>874731.26</v>
      </c>
      <c r="F13" s="84">
        <v>8198203.04</v>
      </c>
      <c r="G13">
        <v>8.8257515999999994E-2</v>
      </c>
      <c r="H13" s="84">
        <v>794317.65</v>
      </c>
      <c r="I13" s="84">
        <v>1669048.91</v>
      </c>
      <c r="J13" s="84">
        <v>138746.54</v>
      </c>
      <c r="K13" s="84">
        <v>138746.54</v>
      </c>
      <c r="L13" s="84">
        <v>138746.54</v>
      </c>
      <c r="M13" s="84">
        <v>138746.54</v>
      </c>
      <c r="N13" s="84">
        <v>138746.54</v>
      </c>
      <c r="O13" s="84">
        <v>138746.54</v>
      </c>
      <c r="P13" s="84">
        <v>139428.26999999999</v>
      </c>
      <c r="Q13" s="84">
        <v>139428.26999999999</v>
      </c>
      <c r="R13" s="84">
        <v>139428.26999999999</v>
      </c>
      <c r="S13" s="84">
        <v>139428.26999999999</v>
      </c>
      <c r="T13" s="84">
        <v>139428.26999999999</v>
      </c>
      <c r="U13" s="84">
        <v>139428.32</v>
      </c>
    </row>
    <row r="14" spans="1:21" x14ac:dyDescent="0.25">
      <c r="A14">
        <v>13075000</v>
      </c>
      <c r="B14" t="s">
        <v>478</v>
      </c>
      <c r="C14" s="85">
        <v>237697</v>
      </c>
      <c r="D14">
        <v>0.14864070500000001</v>
      </c>
      <c r="E14" s="84">
        <v>1337766.3500000001</v>
      </c>
      <c r="F14" s="84">
        <v>7986017.7800000003</v>
      </c>
      <c r="G14">
        <v>8.5973242000000005E-2</v>
      </c>
      <c r="H14" s="84">
        <v>773759.18</v>
      </c>
      <c r="I14" s="84">
        <v>2111525.5299999998</v>
      </c>
      <c r="J14" s="84">
        <v>176114.42</v>
      </c>
      <c r="K14" s="84">
        <v>176114.42</v>
      </c>
      <c r="L14" s="84">
        <v>176114.42</v>
      </c>
      <c r="M14" s="84">
        <v>176114.42</v>
      </c>
      <c r="N14" s="84">
        <v>176114.42</v>
      </c>
      <c r="O14" s="84">
        <v>176114.42</v>
      </c>
      <c r="P14" s="84">
        <v>175806.5</v>
      </c>
      <c r="Q14" s="84">
        <v>175806.5</v>
      </c>
      <c r="R14" s="84">
        <v>175806.5</v>
      </c>
      <c r="S14" s="84">
        <v>175806.5</v>
      </c>
      <c r="T14" s="84">
        <v>175806.5</v>
      </c>
      <c r="U14" s="84">
        <v>175806.51</v>
      </c>
    </row>
    <row r="15" spans="1:21" x14ac:dyDescent="0.25">
      <c r="A15">
        <v>13076000</v>
      </c>
      <c r="B15" t="s">
        <v>686</v>
      </c>
      <c r="C15" s="85">
        <v>212631</v>
      </c>
      <c r="D15">
        <v>0.13296601</v>
      </c>
      <c r="E15" s="84">
        <v>1196694.0900000001</v>
      </c>
      <c r="F15" s="84">
        <v>6689604.9100000001</v>
      </c>
      <c r="G15">
        <v>7.2016747000000006E-2</v>
      </c>
      <c r="H15" s="84">
        <v>648150.72</v>
      </c>
      <c r="I15" s="84">
        <v>1844844.81</v>
      </c>
      <c r="J15" s="84">
        <v>154232.22</v>
      </c>
      <c r="K15" s="84">
        <v>154232.22</v>
      </c>
      <c r="L15" s="84">
        <v>154232.22</v>
      </c>
      <c r="M15" s="84">
        <v>154232.22</v>
      </c>
      <c r="N15" s="84">
        <v>154232.22</v>
      </c>
      <c r="O15" s="84">
        <v>154232.22</v>
      </c>
      <c r="P15" s="84">
        <v>153241.91</v>
      </c>
      <c r="Q15" s="84">
        <v>153241.91</v>
      </c>
      <c r="R15" s="84">
        <v>153241.91</v>
      </c>
      <c r="S15" s="84">
        <v>153241.91</v>
      </c>
      <c r="T15" s="84">
        <v>153241.91</v>
      </c>
      <c r="U15" s="84">
        <v>153241.94</v>
      </c>
    </row>
    <row r="16" spans="1:21" x14ac:dyDescent="0.25">
      <c r="B16" t="s">
        <v>685</v>
      </c>
      <c r="C16" s="85">
        <v>1599138</v>
      </c>
      <c r="D16">
        <v>1</v>
      </c>
      <c r="E16" s="84">
        <v>9000000</v>
      </c>
      <c r="F16" s="84">
        <v>92889573.579999998</v>
      </c>
      <c r="G16">
        <v>1</v>
      </c>
      <c r="H16" s="84">
        <v>9000000</v>
      </c>
      <c r="I16" s="84">
        <v>18000000</v>
      </c>
      <c r="J16" s="84">
        <v>1499999.96</v>
      </c>
      <c r="K16" s="84">
        <v>1499999.96</v>
      </c>
      <c r="L16" s="84">
        <v>1499999.96</v>
      </c>
      <c r="M16" s="84">
        <v>1499999.96</v>
      </c>
      <c r="N16" s="84">
        <v>1499999.96</v>
      </c>
      <c r="O16" s="84">
        <v>1499999.96</v>
      </c>
      <c r="P16" s="84">
        <v>1500000</v>
      </c>
      <c r="Q16" s="84">
        <v>1500000</v>
      </c>
      <c r="R16" s="84">
        <v>1500000</v>
      </c>
      <c r="S16" s="84">
        <v>1500000</v>
      </c>
      <c r="T16" s="84">
        <v>1500000</v>
      </c>
      <c r="U16" s="84">
        <v>1500000.24</v>
      </c>
    </row>
    <row r="17" spans="2:9" x14ac:dyDescent="0.25">
      <c r="B17" t="s">
        <v>684</v>
      </c>
      <c r="C17">
        <f t="shared" ref="C17:I17" si="0">SUM(C7:C16)</f>
        <v>3198279</v>
      </c>
      <c r="D17">
        <f t="shared" si="0"/>
        <v>5.9999999989999999</v>
      </c>
      <c r="E17">
        <f t="shared" si="0"/>
        <v>18000005</v>
      </c>
      <c r="F17">
        <f t="shared" si="0"/>
        <v>185779153.16</v>
      </c>
      <c r="G17">
        <f t="shared" si="0"/>
        <v>9</v>
      </c>
      <c r="H17">
        <f t="shared" si="0"/>
        <v>18000008</v>
      </c>
      <c r="I17">
        <f t="shared" si="0"/>
        <v>36000009</v>
      </c>
    </row>
  </sheetData>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7"/>
  <sheetViews>
    <sheetView workbookViewId="0">
      <selection activeCell="N58" sqref="N58"/>
    </sheetView>
  </sheetViews>
  <sheetFormatPr baseColWidth="10" defaultRowHeight="15" x14ac:dyDescent="0.25"/>
  <cols>
    <col min="9" max="9" width="12.7109375" bestFit="1" customWidth="1"/>
  </cols>
  <sheetData>
    <row r="2" spans="1:21" x14ac:dyDescent="0.25">
      <c r="A2" t="s">
        <v>722</v>
      </c>
      <c r="B2" t="s">
        <v>721</v>
      </c>
      <c r="C2" t="s">
        <v>432</v>
      </c>
      <c r="D2" t="s">
        <v>719</v>
      </c>
      <c r="E2" t="s">
        <v>718</v>
      </c>
      <c r="F2" t="s">
        <v>740</v>
      </c>
      <c r="G2" t="s">
        <v>719</v>
      </c>
      <c r="H2" t="s">
        <v>718</v>
      </c>
      <c r="I2" t="s">
        <v>717</v>
      </c>
      <c r="J2" t="s">
        <v>716</v>
      </c>
      <c r="K2" t="s">
        <v>715</v>
      </c>
      <c r="L2" t="s">
        <v>714</v>
      </c>
      <c r="M2" t="s">
        <v>713</v>
      </c>
      <c r="N2" t="s">
        <v>712</v>
      </c>
      <c r="O2" t="s">
        <v>711</v>
      </c>
      <c r="P2" t="s">
        <v>710</v>
      </c>
      <c r="Q2" t="s">
        <v>709</v>
      </c>
      <c r="R2" t="s">
        <v>708</v>
      </c>
      <c r="S2" t="s">
        <v>707</v>
      </c>
      <c r="T2" t="s">
        <v>706</v>
      </c>
      <c r="U2" t="s">
        <v>705</v>
      </c>
    </row>
    <row r="3" spans="1:21" x14ac:dyDescent="0.25">
      <c r="A3" t="s">
        <v>704</v>
      </c>
      <c r="B3" t="s">
        <v>703</v>
      </c>
      <c r="C3" t="s">
        <v>701</v>
      </c>
      <c r="D3" t="s">
        <v>700</v>
      </c>
      <c r="E3" t="s">
        <v>699</v>
      </c>
      <c r="F3" t="s">
        <v>742</v>
      </c>
      <c r="G3" t="s">
        <v>700</v>
      </c>
      <c r="H3" t="s">
        <v>699</v>
      </c>
      <c r="I3" t="s">
        <v>698</v>
      </c>
    </row>
    <row r="4" spans="1:21" x14ac:dyDescent="0.25">
      <c r="C4" s="204">
        <v>42369</v>
      </c>
      <c r="D4" t="s">
        <v>696</v>
      </c>
      <c r="E4" t="s">
        <v>696</v>
      </c>
      <c r="F4" t="s">
        <v>741</v>
      </c>
      <c r="G4" t="s">
        <v>740</v>
      </c>
      <c r="H4" t="s">
        <v>740</v>
      </c>
    </row>
    <row r="5" spans="1:21" x14ac:dyDescent="0.25">
      <c r="G5" t="s">
        <v>739</v>
      </c>
      <c r="H5" t="s">
        <v>739</v>
      </c>
    </row>
    <row r="6" spans="1:21" x14ac:dyDescent="0.25">
      <c r="E6" t="s">
        <v>693</v>
      </c>
      <c r="H6" t="s">
        <v>693</v>
      </c>
      <c r="I6" t="s">
        <v>693</v>
      </c>
      <c r="J6" t="s">
        <v>693</v>
      </c>
    </row>
    <row r="7" spans="1:21" x14ac:dyDescent="0.25">
      <c r="A7">
        <v>1</v>
      </c>
      <c r="B7">
        <v>2</v>
      </c>
      <c r="C7">
        <v>3</v>
      </c>
      <c r="D7">
        <v>4</v>
      </c>
      <c r="E7">
        <v>5</v>
      </c>
      <c r="F7">
        <v>6</v>
      </c>
      <c r="G7">
        <v>7</v>
      </c>
      <c r="H7">
        <v>8</v>
      </c>
      <c r="I7">
        <v>9</v>
      </c>
      <c r="J7">
        <v>10</v>
      </c>
      <c r="K7">
        <v>11</v>
      </c>
      <c r="L7">
        <v>12</v>
      </c>
      <c r="M7">
        <v>13</v>
      </c>
      <c r="N7">
        <v>14</v>
      </c>
      <c r="O7">
        <v>15</v>
      </c>
      <c r="P7">
        <v>16</v>
      </c>
      <c r="Q7">
        <v>17</v>
      </c>
      <c r="R7">
        <v>18</v>
      </c>
      <c r="S7">
        <v>19</v>
      </c>
      <c r="T7">
        <v>20</v>
      </c>
      <c r="U7">
        <v>21</v>
      </c>
    </row>
    <row r="8" spans="1:21" x14ac:dyDescent="0.25">
      <c r="A8">
        <v>13003000</v>
      </c>
      <c r="B8" t="s">
        <v>692</v>
      </c>
      <c r="C8" s="85">
        <v>206011</v>
      </c>
      <c r="D8">
        <v>0.12776969399999999</v>
      </c>
      <c r="E8" s="84">
        <v>1149927.25</v>
      </c>
      <c r="F8" s="84">
        <v>26928591.690000001</v>
      </c>
      <c r="G8">
        <v>0.294270062</v>
      </c>
      <c r="H8" s="84">
        <v>2648430.56</v>
      </c>
      <c r="I8" s="84">
        <v>3798357.81</v>
      </c>
      <c r="J8" s="84">
        <v>313028.47999999998</v>
      </c>
      <c r="K8" s="84">
        <v>313028.47999999998</v>
      </c>
      <c r="L8" s="84">
        <v>313028.47999999998</v>
      </c>
      <c r="M8" s="84">
        <v>313028.47999999998</v>
      </c>
      <c r="N8" s="84">
        <v>313028.47999999998</v>
      </c>
      <c r="O8" s="84">
        <v>313028.47999999998</v>
      </c>
      <c r="P8" s="84">
        <v>320031.15000000002</v>
      </c>
      <c r="Q8" s="84">
        <v>320031.15000000002</v>
      </c>
      <c r="R8" s="84">
        <v>320031.15000000002</v>
      </c>
      <c r="S8" s="84">
        <v>320031.15000000002</v>
      </c>
      <c r="T8" s="84">
        <v>320031.15000000002</v>
      </c>
      <c r="U8" s="84">
        <v>320031.18</v>
      </c>
    </row>
    <row r="9" spans="1:21" x14ac:dyDescent="0.25">
      <c r="A9">
        <v>13004000</v>
      </c>
      <c r="B9" t="s">
        <v>691</v>
      </c>
      <c r="C9" s="85">
        <v>96800</v>
      </c>
      <c r="D9">
        <v>6.0036145999999999E-2</v>
      </c>
      <c r="E9" s="84">
        <v>540325.31000000006</v>
      </c>
      <c r="F9" s="84">
        <v>10735069.109999999</v>
      </c>
      <c r="G9">
        <v>0.117310608</v>
      </c>
      <c r="H9" s="84">
        <v>1055795.47</v>
      </c>
      <c r="I9" s="84">
        <v>1596120.78</v>
      </c>
      <c r="J9" s="84">
        <v>133595.26</v>
      </c>
      <c r="K9" s="84">
        <v>133595.26</v>
      </c>
      <c r="L9" s="84">
        <v>133595.26</v>
      </c>
      <c r="M9" s="84">
        <v>133595.26</v>
      </c>
      <c r="N9" s="84">
        <v>133595.26</v>
      </c>
      <c r="O9" s="84">
        <v>133595.26</v>
      </c>
      <c r="P9" s="84">
        <v>132424.87</v>
      </c>
      <c r="Q9" s="84">
        <v>132424.87</v>
      </c>
      <c r="R9" s="84">
        <v>132424.87</v>
      </c>
      <c r="S9" s="84">
        <v>132424.87</v>
      </c>
      <c r="T9" s="84">
        <v>132424.87</v>
      </c>
      <c r="U9" s="84">
        <v>132424.87</v>
      </c>
    </row>
    <row r="10" spans="1:21" x14ac:dyDescent="0.25">
      <c r="A10">
        <v>13071000</v>
      </c>
      <c r="B10" t="s">
        <v>690</v>
      </c>
      <c r="C10" s="85">
        <v>262517</v>
      </c>
      <c r="D10">
        <v>0.16281517400000001</v>
      </c>
      <c r="E10" s="84">
        <v>1465336.57</v>
      </c>
      <c r="F10" s="84">
        <v>10303327.210000001</v>
      </c>
      <c r="G10">
        <v>0.112592622</v>
      </c>
      <c r="H10" s="84">
        <v>1013333.6</v>
      </c>
      <c r="I10" s="84">
        <v>2478670.17</v>
      </c>
      <c r="J10" s="84">
        <v>211002.86</v>
      </c>
      <c r="K10" s="84">
        <v>211002.86</v>
      </c>
      <c r="L10" s="84">
        <v>211002.86</v>
      </c>
      <c r="M10" s="84">
        <v>211002.86</v>
      </c>
      <c r="N10" s="84">
        <v>211002.86</v>
      </c>
      <c r="O10" s="84">
        <v>211002.86</v>
      </c>
      <c r="P10" s="84">
        <v>202108.83</v>
      </c>
      <c r="Q10" s="84">
        <v>202108.83</v>
      </c>
      <c r="R10" s="84">
        <v>202108.83</v>
      </c>
      <c r="S10" s="84">
        <v>202108.83</v>
      </c>
      <c r="T10" s="84">
        <v>202108.83</v>
      </c>
      <c r="U10" s="84">
        <v>202108.86</v>
      </c>
    </row>
    <row r="11" spans="1:21" x14ac:dyDescent="0.25">
      <c r="A11">
        <v>13072000</v>
      </c>
      <c r="B11" t="s">
        <v>689</v>
      </c>
      <c r="C11" s="85">
        <v>213473</v>
      </c>
      <c r="D11">
        <v>0.13239768699999999</v>
      </c>
      <c r="E11" s="84">
        <v>1191579.19</v>
      </c>
      <c r="F11" s="84">
        <v>8529969.3200000003</v>
      </c>
      <c r="G11">
        <v>9.3213735000000006E-2</v>
      </c>
      <c r="H11" s="84">
        <v>838923.61</v>
      </c>
      <c r="I11" s="84">
        <v>2030502.8</v>
      </c>
      <c r="J11" s="84">
        <v>168558.88</v>
      </c>
      <c r="K11" s="84">
        <v>168558.88</v>
      </c>
      <c r="L11" s="84">
        <v>168558.88</v>
      </c>
      <c r="M11" s="84">
        <v>168558.88</v>
      </c>
      <c r="N11" s="84">
        <v>168558.88</v>
      </c>
      <c r="O11" s="84">
        <v>168558.88</v>
      </c>
      <c r="P11" s="84">
        <v>169858.25</v>
      </c>
      <c r="Q11" s="84">
        <v>169858.25</v>
      </c>
      <c r="R11" s="84">
        <v>169858.25</v>
      </c>
      <c r="S11" s="84">
        <v>169858.25</v>
      </c>
      <c r="T11" s="84">
        <v>169858.25</v>
      </c>
      <c r="U11" s="84">
        <v>169858.27</v>
      </c>
    </row>
    <row r="12" spans="1:21" x14ac:dyDescent="0.25">
      <c r="A12">
        <v>13073000</v>
      </c>
      <c r="B12" t="s">
        <v>688</v>
      </c>
      <c r="C12" s="85">
        <v>224820</v>
      </c>
      <c r="D12">
        <v>0.13943518899999999</v>
      </c>
      <c r="E12" s="84">
        <v>1254916.7</v>
      </c>
      <c r="F12" s="84">
        <v>12919907.060000001</v>
      </c>
      <c r="G12">
        <v>0.141186063</v>
      </c>
      <c r="H12" s="84">
        <v>1270674.57</v>
      </c>
      <c r="I12" s="84">
        <v>2525591.27</v>
      </c>
      <c r="J12" s="84">
        <v>209290.47</v>
      </c>
      <c r="K12" s="84">
        <v>209290.47</v>
      </c>
      <c r="L12" s="84">
        <v>209290.47</v>
      </c>
      <c r="M12" s="84">
        <v>209290.47</v>
      </c>
      <c r="N12" s="84">
        <v>209290.47</v>
      </c>
      <c r="O12" s="84">
        <v>209290.47</v>
      </c>
      <c r="P12" s="84">
        <v>211641.4</v>
      </c>
      <c r="Q12" s="84">
        <v>211641.4</v>
      </c>
      <c r="R12" s="84">
        <v>211641.4</v>
      </c>
      <c r="S12" s="84">
        <v>211641.4</v>
      </c>
      <c r="T12" s="84">
        <v>211641.4</v>
      </c>
      <c r="U12" s="84">
        <v>211641.45</v>
      </c>
    </row>
    <row r="13" spans="1:21" x14ac:dyDescent="0.25">
      <c r="A13">
        <v>13074000</v>
      </c>
      <c r="B13" t="s">
        <v>687</v>
      </c>
      <c r="C13" s="85">
        <v>156270</v>
      </c>
      <c r="D13">
        <v>9.6919922000000006E-2</v>
      </c>
      <c r="E13" s="84">
        <v>872279.3</v>
      </c>
      <c r="F13" s="84">
        <v>6946597.4000000004</v>
      </c>
      <c r="G13">
        <v>7.5910975000000006E-2</v>
      </c>
      <c r="H13" s="84">
        <v>683198.78</v>
      </c>
      <c r="I13" s="84">
        <v>1555478.08</v>
      </c>
      <c r="J13" s="84">
        <v>133235.82999999999</v>
      </c>
      <c r="K13" s="84">
        <v>133235.82999999999</v>
      </c>
      <c r="L13" s="84">
        <v>133235.82999999999</v>
      </c>
      <c r="M13" s="84">
        <v>133235.82999999999</v>
      </c>
      <c r="N13" s="84">
        <v>133235.82999999999</v>
      </c>
      <c r="O13" s="84">
        <v>133235.82999999999</v>
      </c>
      <c r="P13" s="84">
        <v>126010.51</v>
      </c>
      <c r="Q13" s="84">
        <v>126010.51</v>
      </c>
      <c r="R13" s="84">
        <v>126010.51</v>
      </c>
      <c r="S13" s="84">
        <v>126010.51</v>
      </c>
      <c r="T13" s="84">
        <v>126010.51</v>
      </c>
      <c r="U13" s="84">
        <v>126010.55</v>
      </c>
    </row>
    <row r="14" spans="1:21" x14ac:dyDescent="0.25">
      <c r="A14">
        <v>13075000</v>
      </c>
      <c r="B14" t="s">
        <v>478</v>
      </c>
      <c r="C14" s="85">
        <v>238358</v>
      </c>
      <c r="D14">
        <v>0.147831566</v>
      </c>
      <c r="E14" s="84">
        <v>1330484.1000000001</v>
      </c>
      <c r="F14" s="84">
        <v>8142586.2300000004</v>
      </c>
      <c r="G14">
        <v>8.8980492999999994E-2</v>
      </c>
      <c r="H14" s="84">
        <v>800824.43</v>
      </c>
      <c r="I14" s="84">
        <v>2131308.5299999998</v>
      </c>
      <c r="J14" s="84">
        <v>175800.11</v>
      </c>
      <c r="K14" s="84">
        <v>175800.11</v>
      </c>
      <c r="L14" s="84">
        <v>175800.11</v>
      </c>
      <c r="M14" s="84">
        <v>175800.11</v>
      </c>
      <c r="N14" s="84">
        <v>175800.11</v>
      </c>
      <c r="O14" s="84">
        <v>175800.11</v>
      </c>
      <c r="P14" s="84">
        <v>179417.97</v>
      </c>
      <c r="Q14" s="84">
        <v>179417.97</v>
      </c>
      <c r="R14" s="84">
        <v>179417.97</v>
      </c>
      <c r="S14" s="84">
        <v>179417.97</v>
      </c>
      <c r="T14" s="84">
        <v>179417.97</v>
      </c>
      <c r="U14" s="84">
        <v>179418.02</v>
      </c>
    </row>
    <row r="15" spans="1:21" x14ac:dyDescent="0.25">
      <c r="A15">
        <v>13076000</v>
      </c>
      <c r="B15" t="s">
        <v>686</v>
      </c>
      <c r="C15" s="85">
        <v>214113</v>
      </c>
      <c r="D15">
        <v>0.132794621</v>
      </c>
      <c r="E15" s="84">
        <v>1195151.58</v>
      </c>
      <c r="F15" s="84">
        <v>7003742.2800000003</v>
      </c>
      <c r="G15">
        <v>7.6535441999999995E-2</v>
      </c>
      <c r="H15" s="84">
        <v>688818.98</v>
      </c>
      <c r="I15" s="84">
        <v>1883970.5600000001</v>
      </c>
      <c r="J15" s="84">
        <v>155488.07</v>
      </c>
      <c r="K15" s="84">
        <v>155488.07</v>
      </c>
      <c r="L15" s="84">
        <v>155488.07</v>
      </c>
      <c r="M15" s="84">
        <v>155488.07</v>
      </c>
      <c r="N15" s="84">
        <v>155488.07</v>
      </c>
      <c r="O15" s="84">
        <v>155488.07</v>
      </c>
      <c r="P15" s="84">
        <v>158507.01999999999</v>
      </c>
      <c r="Q15" s="84">
        <v>158507.01999999999</v>
      </c>
      <c r="R15" s="84">
        <v>158507.01999999999</v>
      </c>
      <c r="S15" s="84">
        <v>158507.01999999999</v>
      </c>
      <c r="T15" s="84">
        <v>158507.01999999999</v>
      </c>
      <c r="U15" s="84">
        <v>158507.04</v>
      </c>
    </row>
    <row r="16" spans="1:21" x14ac:dyDescent="0.25">
      <c r="B16" t="s">
        <v>685</v>
      </c>
      <c r="C16" s="85">
        <v>1612362</v>
      </c>
      <c r="D16">
        <v>1</v>
      </c>
      <c r="E16" s="84">
        <v>9000000</v>
      </c>
      <c r="F16" s="84">
        <v>91509790.299999997</v>
      </c>
      <c r="G16">
        <v>1</v>
      </c>
      <c r="H16" s="84">
        <v>9000000</v>
      </c>
      <c r="I16" s="84">
        <v>18000000</v>
      </c>
      <c r="J16" s="84">
        <v>1499999.96</v>
      </c>
      <c r="K16" s="84">
        <v>1499999.96</v>
      </c>
      <c r="L16" s="84">
        <v>1499999.96</v>
      </c>
      <c r="M16" s="84">
        <v>1499999.96</v>
      </c>
      <c r="N16" s="84">
        <v>1499999.96</v>
      </c>
      <c r="O16" s="84">
        <v>1499999.96</v>
      </c>
      <c r="P16" s="84">
        <v>1500000</v>
      </c>
      <c r="Q16" s="84">
        <v>1500000</v>
      </c>
      <c r="R16" s="84">
        <v>1500000</v>
      </c>
      <c r="S16" s="84">
        <v>1500000</v>
      </c>
      <c r="T16" s="84">
        <v>1500000</v>
      </c>
      <c r="U16" s="84">
        <v>1500000.24</v>
      </c>
    </row>
    <row r="17" spans="2:9" x14ac:dyDescent="0.25">
      <c r="B17" t="s">
        <v>684</v>
      </c>
      <c r="C17">
        <f t="shared" ref="C17:I17" si="0">SUM(C7:C16)</f>
        <v>3224727</v>
      </c>
      <c r="D17">
        <f t="shared" si="0"/>
        <v>5.9999999990000008</v>
      </c>
      <c r="E17">
        <f t="shared" si="0"/>
        <v>18000005</v>
      </c>
      <c r="F17">
        <f t="shared" si="0"/>
        <v>183019586.60000002</v>
      </c>
      <c r="G17">
        <f t="shared" si="0"/>
        <v>9.0000000000000018</v>
      </c>
      <c r="H17">
        <f t="shared" si="0"/>
        <v>18000008</v>
      </c>
      <c r="I17">
        <f t="shared" si="0"/>
        <v>36000009</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B1:N30"/>
  <sheetViews>
    <sheetView zoomScale="110" zoomScaleNormal="110" workbookViewId="0">
      <selection activeCell="P12" sqref="P12"/>
    </sheetView>
  </sheetViews>
  <sheetFormatPr baseColWidth="10" defaultRowHeight="15" x14ac:dyDescent="0.25"/>
  <cols>
    <col min="1" max="1" width="6.140625" style="99" customWidth="1"/>
    <col min="2" max="2" width="11.42578125" style="99"/>
    <col min="3" max="3" width="62.85546875" style="99" customWidth="1"/>
    <col min="4" max="4" width="11.85546875" style="99" bestFit="1" customWidth="1"/>
    <col min="5" max="5" width="11.42578125" style="99" customWidth="1"/>
    <col min="6" max="8" width="11.42578125" style="99"/>
    <col min="9" max="9" width="12.42578125" style="99" customWidth="1"/>
    <col min="10" max="10" width="12.140625" style="99" customWidth="1"/>
    <col min="11" max="11" width="12.28515625" style="99" customWidth="1"/>
    <col min="12" max="12" width="14" style="99" customWidth="1"/>
    <col min="13" max="13" width="13.42578125" style="99" customWidth="1"/>
    <col min="14" max="14" width="13.28515625" style="99" customWidth="1"/>
    <col min="15" max="16" width="11.42578125" style="99"/>
    <col min="17" max="17" width="17.85546875" style="99" bestFit="1" customWidth="1"/>
    <col min="18" max="16384" width="11.42578125" style="99"/>
  </cols>
  <sheetData>
    <row r="1" spans="2:14" ht="15.75" thickBot="1" x14ac:dyDescent="0.3"/>
    <row r="2" spans="2:14" ht="15.75" customHeight="1" x14ac:dyDescent="0.25">
      <c r="B2" s="479" t="s">
        <v>431</v>
      </c>
      <c r="C2" s="480"/>
      <c r="D2" s="480"/>
      <c r="E2" s="480"/>
      <c r="F2" s="480"/>
      <c r="G2" s="480"/>
      <c r="H2" s="480"/>
      <c r="I2" s="480"/>
      <c r="J2" s="480"/>
      <c r="K2" s="480"/>
      <c r="L2" s="480"/>
      <c r="M2" s="480"/>
      <c r="N2" s="481"/>
    </row>
    <row r="3" spans="2:14" ht="15.75" customHeight="1" thickBot="1" x14ac:dyDescent="0.3">
      <c r="B3" s="482"/>
      <c r="C3" s="483"/>
      <c r="D3" s="483"/>
      <c r="E3" s="483"/>
      <c r="F3" s="483"/>
      <c r="G3" s="483"/>
      <c r="H3" s="483"/>
      <c r="I3" s="483"/>
      <c r="J3" s="483"/>
      <c r="K3" s="483"/>
      <c r="L3" s="483"/>
      <c r="M3" s="483"/>
      <c r="N3" s="484"/>
    </row>
    <row r="4" spans="2:14" ht="15.75" thickBot="1" x14ac:dyDescent="0.3"/>
    <row r="5" spans="2:14" ht="15.75" thickBot="1" x14ac:dyDescent="0.3">
      <c r="B5" s="100"/>
      <c r="C5" s="101" t="s">
        <v>410</v>
      </c>
      <c r="D5" s="476">
        <v>2007</v>
      </c>
      <c r="E5" s="476">
        <v>2008</v>
      </c>
      <c r="F5" s="476">
        <v>2009</v>
      </c>
      <c r="G5" s="476">
        <v>2010</v>
      </c>
      <c r="H5" s="476">
        <v>2011</v>
      </c>
      <c r="I5" s="476">
        <v>2012</v>
      </c>
      <c r="J5" s="476">
        <v>2013</v>
      </c>
      <c r="K5" s="476">
        <v>2014</v>
      </c>
      <c r="L5" s="476">
        <v>2015</v>
      </c>
      <c r="M5" s="476">
        <v>2016</v>
      </c>
      <c r="N5" s="476">
        <v>2017</v>
      </c>
    </row>
    <row r="6" spans="2:14" ht="26.25" customHeight="1" thickBot="1" x14ac:dyDescent="0.3">
      <c r="B6" s="102" t="s">
        <v>18</v>
      </c>
      <c r="C6" s="103" t="s">
        <v>478</v>
      </c>
      <c r="D6" s="459"/>
      <c r="E6" s="459"/>
      <c r="F6" s="459"/>
      <c r="G6" s="459"/>
      <c r="H6" s="459"/>
      <c r="I6" s="459"/>
      <c r="J6" s="459"/>
      <c r="K6" s="459"/>
      <c r="L6" s="459"/>
      <c r="M6" s="459"/>
      <c r="N6" s="459"/>
    </row>
    <row r="7" spans="2:14" ht="15.75" thickBot="1" x14ac:dyDescent="0.3">
      <c r="B7" s="474" t="s">
        <v>432</v>
      </c>
      <c r="C7" s="478"/>
      <c r="D7" s="190">
        <f>VLOOKUP($C$6,'2007'!$CA$3:$CT$146,2,0)</f>
        <v>116224</v>
      </c>
      <c r="E7" s="191">
        <f>VLOOKUP($C$6,'2008'!$CA$3:$CT$146,2,0)</f>
        <v>114870</v>
      </c>
      <c r="F7" s="191">
        <f>VLOOKUP($C$6,'2009'!$CA$3:$CT$146,2,0)</f>
        <v>112884</v>
      </c>
      <c r="G7" s="191">
        <f>VLOOKUP($C$6,'2010'!$CA$3:$CT$146,2,0)</f>
        <v>112380</v>
      </c>
      <c r="H7" s="191">
        <f>VLOOKUP($C$6,'2011'!$CA$3:$CT$146,2,0)</f>
        <v>110534</v>
      </c>
      <c r="I7" s="191">
        <f>VLOOKUP($C$6,'2012'!$CA$3:$CT$146,2,0)</f>
        <v>197923</v>
      </c>
      <c r="J7" s="191">
        <f>VLOOKUP($C$6,'2013'!$CA$3:$CT$146,2,0)</f>
        <v>140344</v>
      </c>
      <c r="K7" s="191">
        <f>VLOOKUP($C$6,'2014'!$CA$3:$CT$146,2,0)</f>
        <v>125782</v>
      </c>
      <c r="L7" s="191">
        <f>VLOOKUP($C$6,'2015'!$CA$3:$CT$146,2,0)</f>
        <v>193247</v>
      </c>
      <c r="M7" s="191">
        <f>VLOOKUP($C$6,'2016'!$CA$3:$CT$146,2,0)</f>
        <v>239080</v>
      </c>
      <c r="N7" s="192">
        <f>VLOOKUP($C$6,'2017'!$CA$3:$CT$146,2,0)</f>
        <v>136697</v>
      </c>
    </row>
    <row r="8" spans="2:14" ht="15.75" thickBot="1" x14ac:dyDescent="0.3">
      <c r="B8" s="474" t="s">
        <v>433</v>
      </c>
      <c r="C8" s="478"/>
      <c r="D8" s="193">
        <f>VLOOKUP($C$6,'2007'!$CA$5:$CM$146,8,0)</f>
        <v>50462572.440000005</v>
      </c>
      <c r="E8" s="188">
        <f>VLOOKUP($C$6,'2008'!$CA$5:$CM$146,8,0)</f>
        <v>48093549.259999998</v>
      </c>
      <c r="F8" s="188">
        <f>VLOOKUP($C$6,'2009'!$CA$5:$CM$146,8,0)</f>
        <v>48733252.19000002</v>
      </c>
      <c r="G8" s="188">
        <f>VLOOKUP($C$6,'2010'!$CA$5:$CM$146,8,0)</f>
        <v>32211345.879999999</v>
      </c>
      <c r="H8" s="188">
        <f>VLOOKUP($C$6,'2011'!$CA$5:$CM$146,8,0)</f>
        <v>19786073.250000004</v>
      </c>
      <c r="I8" s="188">
        <f>VLOOKUP($C$6,'2012'!$CA$5:$CM$146,8,0)</f>
        <v>13692316.080000006</v>
      </c>
      <c r="J8" s="188">
        <f>VLOOKUP($C$6,'2013'!$CA$5:$CM$146,8,0)</f>
        <v>3659179.5100000007</v>
      </c>
      <c r="K8" s="188">
        <f>VLOOKUP($C$6,'2014'!$CA$5:$CM$146,8,0)</f>
        <v>119314.91000000044</v>
      </c>
      <c r="L8" s="188">
        <f>VLOOKUP($C$6,'2015'!$CA$5:$CM$146,8,0)</f>
        <v>5830193.6100000003</v>
      </c>
      <c r="M8" s="188">
        <f>VLOOKUP($C$6,'2016'!$CA$5:$CM$146,8,0)</f>
        <v>8769938.549999997</v>
      </c>
      <c r="N8" s="194">
        <f>VLOOKUP($C$6,'2017'!$CA$5:$CM$146,8,0)</f>
        <v>16388296.67</v>
      </c>
    </row>
    <row r="9" spans="2:14" ht="15.75" thickBot="1" x14ac:dyDescent="0.3">
      <c r="B9" s="474" t="s">
        <v>421</v>
      </c>
      <c r="C9" s="478"/>
      <c r="D9" s="193">
        <f>VLOOKUP($C$6,'2007'!$CA$5:$CM$146,4,0)</f>
        <v>32037071.550000012</v>
      </c>
      <c r="E9" s="188">
        <f>VLOOKUP($C$6,'2008'!$CA$5:$CM$146,4,0)</f>
        <v>35880452.980000012</v>
      </c>
      <c r="F9" s="188">
        <f>VLOOKUP($C$6,'2009'!$CA$5:$CM$146,4,0)</f>
        <v>33162159.379999995</v>
      </c>
      <c r="G9" s="188">
        <f>VLOOKUP($C$6,'2010'!$CA$5:$CM$146,4,0)</f>
        <v>16982979.169999998</v>
      </c>
      <c r="H9" s="188">
        <f>VLOOKUP($C$6,'2011'!$CA$5:$CM$146,4,0)</f>
        <v>14074702.879999997</v>
      </c>
      <c r="I9" s="188">
        <f>VLOOKUP($C$6,'2012'!$CA$5:$CM$146,4,0)</f>
        <v>3691135.5500000007</v>
      </c>
      <c r="J9" s="188">
        <f>VLOOKUP($C$6,'2013'!$CA$5:$CM$146,4,0)</f>
        <v>-2323673.6600000015</v>
      </c>
      <c r="K9" s="188">
        <f>VLOOKUP($C$6,'2014'!$CA$5:$CM$146,4,0)</f>
        <v>-5696898.4400000004</v>
      </c>
      <c r="L9" s="188">
        <f>VLOOKUP($C$6,'2015'!$CA$5:$CM$146,4,0)</f>
        <v>-334610.36000000127</v>
      </c>
      <c r="M9" s="188">
        <f>VLOOKUP($C$6,'2016'!$CA$5:$CM$146,4,0)</f>
        <v>5385455.3600000031</v>
      </c>
      <c r="N9" s="194">
        <f>VLOOKUP($C$6,'2017'!$CA$5:$CM$146,4,0)</f>
        <v>-17099016.640000001</v>
      </c>
    </row>
    <row r="10" spans="2:14" ht="15.75" thickBot="1" x14ac:dyDescent="0.3">
      <c r="B10" s="474" t="s">
        <v>422</v>
      </c>
      <c r="C10" s="478"/>
      <c r="D10" s="193">
        <f>VLOOKUP($C$6,'2007'!$CA$5:$CM$146,7,0)</f>
        <v>12958507.220000006</v>
      </c>
      <c r="E10" s="188">
        <f>VLOOKUP($C$6,'2008'!$CA$5:$CM$146,7,0)</f>
        <v>28516517.530000001</v>
      </c>
      <c r="F10" s="188">
        <f>VLOOKUP($C$6,'2009'!$CA$5:$CM$146,7,0)</f>
        <v>26650827.179999989</v>
      </c>
      <c r="G10" s="188">
        <f>VLOOKUP($C$6,'2010'!$CA$5:$CM$146,7,0)</f>
        <v>14893845.070000008</v>
      </c>
      <c r="H10" s="188">
        <f>VLOOKUP($C$6,'2011'!$CA$5:$CM$146,7,0)</f>
        <v>3907875.6900000004</v>
      </c>
      <c r="I10" s="188">
        <f>VLOOKUP($C$6,'2012'!$CA$5:$CM$146,7,0)</f>
        <v>36956.759999994189</v>
      </c>
      <c r="J10" s="188">
        <f>VLOOKUP($C$6,'2013'!$CA$5:$CM$146,7,0)</f>
        <v>-1629390.2100000046</v>
      </c>
      <c r="K10" s="188">
        <f>VLOOKUP($C$6,'2014'!$CA$5:$CM$146,7,0)</f>
        <v>-14938472.689999998</v>
      </c>
      <c r="L10" s="188">
        <f>VLOOKUP($C$6,'2015'!$CA$5:$CM$146,7,0)</f>
        <v>-13080082.270000003</v>
      </c>
      <c r="M10" s="188">
        <f>VLOOKUP($C$6,'2016'!$CA$5:$CM$146,7,0)</f>
        <v>16039693.549999975</v>
      </c>
      <c r="N10" s="194">
        <f>VLOOKUP($C$6,'2017'!$CA$5:$CM$146,7,0)</f>
        <v>0</v>
      </c>
    </row>
    <row r="11" spans="2:14" ht="15.75" thickBot="1" x14ac:dyDescent="0.3">
      <c r="B11" s="474" t="s">
        <v>434</v>
      </c>
      <c r="C11" s="478"/>
      <c r="D11" s="193">
        <f>VLOOKUP($C$6,'2007'!$CA$5:$CM$146,5,0)</f>
        <v>12421951.039999995</v>
      </c>
      <c r="E11" s="188">
        <f>VLOOKUP($C$6,'2008'!$CA$5:$CM$146,5,0)</f>
        <v>3403814.0999999996</v>
      </c>
      <c r="F11" s="188">
        <f>VLOOKUP($C$6,'2009'!$CA$5:$CM$146,5,0)</f>
        <v>3539842.5300000003</v>
      </c>
      <c r="G11" s="188">
        <f>VLOOKUP($C$6,'2010'!$CA$5:$CM$146,5,0)</f>
        <v>5017438.4899999993</v>
      </c>
      <c r="H11" s="188">
        <f>VLOOKUP($C$6,'2011'!$CA$5:$CM$146,5,0)</f>
        <v>7844146.7700000023</v>
      </c>
      <c r="I11" s="188">
        <f>VLOOKUP($C$6,'2012'!$CA$5:$CM$146,5,0)</f>
        <v>26836888.610000007</v>
      </c>
      <c r="J11" s="188">
        <f>VLOOKUP($C$6,'2013'!$CA$5:$CM$146,5,0)</f>
        <v>30315600.41</v>
      </c>
      <c r="K11" s="188">
        <f>VLOOKUP($C$6,'2014'!$CA$5:$CM$146,5,0)</f>
        <v>35392506.329999998</v>
      </c>
      <c r="L11" s="188">
        <f>VLOOKUP($C$6,'2015'!$CA$5:$CM$146,5,0)</f>
        <v>44689132.699999996</v>
      </c>
      <c r="M11" s="188">
        <f>VLOOKUP($C$6,'2016'!$CA$5:$CM$146,5,0)</f>
        <v>46509735.510000005</v>
      </c>
      <c r="N11" s="194">
        <f>VLOOKUP($C$6,'2017'!$CA$5:$CM$146,5,0)</f>
        <v>0</v>
      </c>
    </row>
    <row r="12" spans="2:14" ht="15.75" thickBot="1" x14ac:dyDescent="0.3">
      <c r="B12" s="474" t="s">
        <v>425</v>
      </c>
      <c r="C12" s="478"/>
      <c r="D12" s="193">
        <f>VLOOKUP($C$6,'2007'!$CA$5:$CT$146,20,0)</f>
        <v>0</v>
      </c>
      <c r="E12" s="188">
        <f>VLOOKUP($C$6,'2008'!$CA$5:$CT$146,20,0)</f>
        <v>0</v>
      </c>
      <c r="F12" s="188">
        <f>VLOOKUP($C$6,'2009'!$CA$5:$CT$146,20,0)</f>
        <v>0</v>
      </c>
      <c r="G12" s="188">
        <f>VLOOKUP($C$6,'2010'!$CA$5:$CT$146,20,0)</f>
        <v>0</v>
      </c>
      <c r="H12" s="188">
        <f>VLOOKUP($C$6,'2011'!$CA$5:$CT$146,20,0)</f>
        <v>0</v>
      </c>
      <c r="I12" s="188">
        <f>VLOOKUP($C$6,'2012'!$CA$5:$CT$146,20,0)</f>
        <v>0</v>
      </c>
      <c r="J12" s="188">
        <f>VLOOKUP($C$6,'2013'!$CA$5:$CT$146,20,0)</f>
        <v>0</v>
      </c>
      <c r="K12" s="188">
        <f>VLOOKUP($C$6,'2014'!$CA$5:$CT$146,20,0)</f>
        <v>0</v>
      </c>
      <c r="L12" s="188">
        <f>VLOOKUP($C$6,'2015'!$CA$5:$CT$146,20,0)</f>
        <v>0</v>
      </c>
      <c r="M12" s="188">
        <f>VLOOKUP($C$6,'2016'!$CA$5:$CT$146,20,0)</f>
        <v>0</v>
      </c>
      <c r="N12" s="194">
        <f>VLOOKUP($C$6,'2017'!$CA$5:$CT$146,20,0)</f>
        <v>0</v>
      </c>
    </row>
    <row r="13" spans="2:14" ht="15.75" thickBot="1" x14ac:dyDescent="0.3">
      <c r="B13" s="474" t="s">
        <v>435</v>
      </c>
      <c r="C13" s="478"/>
      <c r="D13" s="193">
        <f>VLOOKUP($C$6,'2007'!$CA$5:$CM$146,6,0)</f>
        <v>25380458.260000002</v>
      </c>
      <c r="E13" s="188">
        <f>VLOOKUP($C$6,'2008'!$CA$5:$CM$146,6,0)</f>
        <v>31920331.629999999</v>
      </c>
      <c r="F13" s="188">
        <f>VLOOKUP($C$6,'2009'!$CA$5:$CM$146,6,0)</f>
        <v>30190669.70999999</v>
      </c>
      <c r="G13" s="188">
        <f>VLOOKUP($C$6,'2010'!$CA$5:$CM$146,6,0)</f>
        <v>19911283.560000006</v>
      </c>
      <c r="H13" s="188">
        <f>VLOOKUP($C$6,'2011'!$CA$5:$CM$146,6,0)</f>
        <v>11752022.460000003</v>
      </c>
      <c r="I13" s="188">
        <f>VLOOKUP($C$6,'2012'!$CA$5:$CM$146,6,0)</f>
        <v>26873845.370000001</v>
      </c>
      <c r="J13" s="188">
        <f>VLOOKUP($C$6,'2013'!$CA$5:$CM$146,6,0)</f>
        <v>28686210.199999996</v>
      </c>
      <c r="K13" s="188">
        <f>VLOOKUP($C$6,'2014'!$CA$5:$CM$146,6,0)</f>
        <v>20454033.640000001</v>
      </c>
      <c r="L13" s="188">
        <f>VLOOKUP($C$6,'2015'!$CA$5:$CM$146,6,0)</f>
        <v>31609050.429999992</v>
      </c>
      <c r="M13" s="188">
        <f>VLOOKUP($C$6,'2016'!$CA$5:$CM$146,6,0)</f>
        <v>62549429.05999998</v>
      </c>
      <c r="N13" s="194">
        <f>VLOOKUP($C$6,'2017'!$CA$5:$CM$146,6,0)</f>
        <v>0</v>
      </c>
    </row>
    <row r="14" spans="2:14" ht="15.75" thickBot="1" x14ac:dyDescent="0.3">
      <c r="B14" s="474" t="s">
        <v>479</v>
      </c>
      <c r="C14" s="478"/>
      <c r="D14" s="193">
        <f>IF(D7=0,0,D10/D7)</f>
        <v>111.49596658177317</v>
      </c>
      <c r="E14" s="188">
        <f t="shared" ref="E14:N14" si="0">IF(E7=0,0,E10/E7)</f>
        <v>248.25034848089146</v>
      </c>
      <c r="F14" s="188">
        <f t="shared" si="0"/>
        <v>236.09038641437218</v>
      </c>
      <c r="G14" s="188">
        <f t="shared" si="0"/>
        <v>132.53110046271584</v>
      </c>
      <c r="H14" s="188">
        <f t="shared" si="0"/>
        <v>35.354512548175222</v>
      </c>
      <c r="I14" s="188">
        <f t="shared" si="0"/>
        <v>0.18672291749818964</v>
      </c>
      <c r="J14" s="188">
        <f t="shared" si="0"/>
        <v>-11.609974134982647</v>
      </c>
      <c r="K14" s="188">
        <f t="shared" si="0"/>
        <v>-118.76478900001588</v>
      </c>
      <c r="L14" s="188">
        <f t="shared" si="0"/>
        <v>-67.685823169311831</v>
      </c>
      <c r="M14" s="188">
        <f t="shared" si="0"/>
        <v>67.08923184708037</v>
      </c>
      <c r="N14" s="194">
        <f t="shared" si="0"/>
        <v>0</v>
      </c>
    </row>
    <row r="15" spans="2:14" ht="15.75" customHeight="1" thickBot="1" x14ac:dyDescent="0.3">
      <c r="B15" s="474" t="s">
        <v>436</v>
      </c>
      <c r="C15" s="478"/>
      <c r="D15" s="193">
        <f>VLOOKUP($C$6,'2007'!$CA$5:$CM$146,13,0)</f>
        <v>19017272.190000009</v>
      </c>
      <c r="E15" s="188">
        <f>VLOOKUP($C$6,'2008'!$CA$5:$CM$146,13,0)</f>
        <v>24933697.970000006</v>
      </c>
      <c r="F15" s="188">
        <f>VLOOKUP($C$6,'2009'!$CA$5:$CM$146,13,0)</f>
        <v>22025423.890000001</v>
      </c>
      <c r="G15" s="188">
        <f>VLOOKUP($C$6,'2010'!$CA$5:$CM$146,13,0)</f>
        <v>10519794.799999999</v>
      </c>
      <c r="H15" s="188">
        <f>VLOOKUP($C$6,'2011'!$CA$5:$CM$146,13,0)</f>
        <v>10000729.259999998</v>
      </c>
      <c r="I15" s="188">
        <f>VLOOKUP($C$6,'2012'!$CA$5:$CM$146,13,0)</f>
        <v>436326114.48999995</v>
      </c>
      <c r="J15" s="188">
        <f>VLOOKUP($C$6,'2013'!$CA$5:$CM$146,13,0)</f>
        <v>394558471.55000007</v>
      </c>
      <c r="K15" s="188">
        <f>VLOOKUP($C$6,'2014'!$CA$5:$CM$146,13,0)</f>
        <v>234949369.57300001</v>
      </c>
      <c r="L15" s="188">
        <f>VLOOKUP($C$6,'2015'!$CA$5:$CM$146,13,0)</f>
        <v>228900035.31999993</v>
      </c>
      <c r="M15" s="188">
        <f>VLOOKUP($C$6,'2016'!$CA$5:$CM$146,13,0)</f>
        <v>462856207.31000018</v>
      </c>
      <c r="N15" s="194">
        <f>VLOOKUP($C$6,'2017'!$CA$5:$CM$146,13,0)</f>
        <v>158565987.78999999</v>
      </c>
    </row>
    <row r="16" spans="2:14" ht="15.75" customHeight="1" thickBot="1" x14ac:dyDescent="0.3">
      <c r="B16" s="474" t="s">
        <v>437</v>
      </c>
      <c r="C16" s="478"/>
      <c r="D16" s="193">
        <f>VLOOKUP($C$6,'2007'!$CA$5:$CT$146,19,0)</f>
        <v>0</v>
      </c>
      <c r="E16" s="188">
        <f>VLOOKUP($C$6,'2008'!$CA$5:$CT$146,19,0)</f>
        <v>0</v>
      </c>
      <c r="F16" s="188">
        <f>VLOOKUP($C$6,'2009'!$CA$5:$CT$146,19,0)</f>
        <v>0</v>
      </c>
      <c r="G16" s="188">
        <f>VLOOKUP($C$6,'2010'!$CA$5:$CT$146,19,0)</f>
        <v>0</v>
      </c>
      <c r="H16" s="188">
        <f>VLOOKUP($C$6,'2011'!$CA$5:$CT$146,19,0)</f>
        <v>0</v>
      </c>
      <c r="I16" s="188">
        <f>VLOOKUP($C$6,'2012'!$CA$5:$CT$146,19,0)</f>
        <v>0</v>
      </c>
      <c r="J16" s="188">
        <f>VLOOKUP($C$6,'2013'!$CA$5:$CT$146,19,0)</f>
        <v>0</v>
      </c>
      <c r="K16" s="188">
        <f>VLOOKUP($C$6,'2014'!$CA$5:$CT$146,19,0)</f>
        <v>0</v>
      </c>
      <c r="L16" s="188">
        <f>VLOOKUP($C$6,'2015'!$CA$5:$CT$146,19,0)</f>
        <v>0</v>
      </c>
      <c r="M16" s="188">
        <f>VLOOKUP($C$6,'2016'!$CA$5:$CT$146,19,0)</f>
        <v>0</v>
      </c>
      <c r="N16" s="194">
        <f>VLOOKUP($C$6,'2017'!$CA$5:$CT$146,19,0)</f>
        <v>0</v>
      </c>
    </row>
    <row r="17" spans="2:14" ht="15.75" customHeight="1" thickBot="1" x14ac:dyDescent="0.3">
      <c r="B17" s="474" t="s">
        <v>681</v>
      </c>
      <c r="C17" s="478"/>
      <c r="D17" s="188"/>
      <c r="E17" s="188"/>
      <c r="F17" s="188"/>
      <c r="G17" s="188"/>
      <c r="H17" s="188"/>
      <c r="I17" s="188">
        <f>VLOOKUP($C$6,'2012'!$CA$5:$DB$146,18,0)</f>
        <v>63</v>
      </c>
      <c r="J17" s="188">
        <f>VLOOKUP($C$6,'2013'!$CA$5:$DB$146,18,0)</f>
        <v>54</v>
      </c>
      <c r="K17" s="188">
        <f>VLOOKUP($C$6,'2014'!$CA$5:$DB$146,18,0)</f>
        <v>44</v>
      </c>
      <c r="L17" s="188">
        <f>VLOOKUP($C$6,'2015'!$CA$5:$DB$146,18,0)</f>
        <v>51</v>
      </c>
      <c r="M17" s="188">
        <f>VLOOKUP($C$6,'2016'!$CA$5:$DB$146,18,0)</f>
        <v>70</v>
      </c>
      <c r="N17" s="194">
        <f>VLOOKUP($C$6,'2017'!$CA$5:$DB$146,18,0)</f>
        <v>31</v>
      </c>
    </row>
    <row r="18" spans="2:14" ht="15.75" customHeight="1" thickBot="1" x14ac:dyDescent="0.3">
      <c r="B18" s="474" t="s">
        <v>682</v>
      </c>
      <c r="C18" s="478"/>
      <c r="D18" s="193">
        <f>VLOOKUP($C$6,'2007'!$CA$5:$DB$146,28,0)</f>
        <v>78</v>
      </c>
      <c r="E18" s="188">
        <f>VLOOKUP($C$6,'2008'!$CA$5:$DB$146,28,0)</f>
        <v>78</v>
      </c>
      <c r="F18" s="188">
        <f>VLOOKUP($C$6,'2009'!$CA$5:$DB$146,28,0)</f>
        <v>78</v>
      </c>
      <c r="G18" s="188">
        <f>VLOOKUP($C$6,'2010'!$CA$5:$DB$146,28,0)</f>
        <v>65</v>
      </c>
      <c r="H18" s="188">
        <f>VLOOKUP($C$6,'2011'!$CA$5:$DB$146,28,0)</f>
        <v>65</v>
      </c>
      <c r="I18" s="188">
        <f>VLOOKUP($C$6,'2012'!$CA$5:$DB$146,28,0)</f>
        <v>46</v>
      </c>
      <c r="J18" s="188">
        <f>VLOOKUP($C$6,'2013'!$CA$5:$DB$146,28,0)</f>
        <v>43</v>
      </c>
      <c r="K18" s="188">
        <f>VLOOKUP($C$6,'2014'!$CA$5:$DB$146,28,0)</f>
        <v>39</v>
      </c>
      <c r="L18" s="188">
        <f>VLOOKUP($C$6,'2015'!$CA$5:$DB$146,28,0)</f>
        <v>48</v>
      </c>
      <c r="M18" s="188">
        <f>VLOOKUP($C$6,'2016'!$CA$5:$DB$146,28,0)</f>
        <v>60</v>
      </c>
      <c r="N18" s="194">
        <f>VLOOKUP($C$6,'2017'!$CA$5:$DB$146,28,0)</f>
        <v>9</v>
      </c>
    </row>
    <row r="19" spans="2:14" ht="15.75" customHeight="1" thickBot="1" x14ac:dyDescent="0.3">
      <c r="B19" s="474" t="s">
        <v>438</v>
      </c>
      <c r="C19" s="478"/>
      <c r="D19" s="195">
        <f>VLOOKUP($C$6,'2007'!$CA$5:$CM$146,10,0)</f>
        <v>19</v>
      </c>
      <c r="E19" s="189">
        <f>VLOOKUP($C$6,'2008'!$CA$5:$CM$146,10,0)</f>
        <v>16</v>
      </c>
      <c r="F19" s="189">
        <f>VLOOKUP($C$6,'2009'!$CA$5:$CM$146,10,0)</f>
        <v>17</v>
      </c>
      <c r="G19" s="189">
        <f>VLOOKUP($C$6,'2010'!$CA$5:$CM$146,10,0)</f>
        <v>15</v>
      </c>
      <c r="H19" s="189">
        <f>VLOOKUP($C$6,'2011'!$CA$5:$CM$146,10,0)</f>
        <v>19</v>
      </c>
      <c r="I19" s="189">
        <f>VLOOKUP($C$6,'2012'!$CA$5:$CM$146,10,0)</f>
        <v>33</v>
      </c>
      <c r="J19" s="189">
        <f>VLOOKUP($C$6,'2013'!$CA$5:$CM$146,10,0)</f>
        <v>40</v>
      </c>
      <c r="K19" s="189">
        <f>VLOOKUP($C$6,'2014'!$CA$5:$CM$146,10,0)</f>
        <v>47</v>
      </c>
      <c r="L19" s="189">
        <f>VLOOKUP($C$6,'2015'!$CA$5:$CM$146,10,0)</f>
        <v>59</v>
      </c>
      <c r="M19" s="189">
        <f>VLOOKUP($C$6,'2016'!$CA$5:$CM$146,10,0)</f>
        <v>88</v>
      </c>
      <c r="N19" s="196">
        <f>VLOOKUP($C$6,'2017'!$CA$5:$CM$146,10,0)</f>
        <v>47</v>
      </c>
    </row>
    <row r="20" spans="2:14" ht="15.75" customHeight="1" thickBot="1" x14ac:dyDescent="0.3">
      <c r="B20" s="474" t="s">
        <v>683</v>
      </c>
      <c r="C20" s="478"/>
      <c r="D20" s="195">
        <f>VLOOKUP($C$6,'2007'!$CA$5:$CM$146,11,0)</f>
        <v>1</v>
      </c>
      <c r="E20" s="189">
        <f>VLOOKUP($C$6,'2008'!$CA$5:$CM$146,11,0)</f>
        <v>1</v>
      </c>
      <c r="F20" s="189">
        <f>VLOOKUP($C$6,'2009'!$CA$5:$CM$146,11,0)</f>
        <v>1</v>
      </c>
      <c r="G20" s="189">
        <f>VLOOKUP($C$6,'2010'!$CA$5:$CM$146,11,0)</f>
        <v>0</v>
      </c>
      <c r="H20" s="189">
        <f>VLOOKUP($C$6,'2011'!$CA$5:$CM$146,11,0)</f>
        <v>0</v>
      </c>
      <c r="I20" s="189">
        <f>VLOOKUP($C$6,'2012'!$CA$5:$CM$146,11,0)</f>
        <v>2</v>
      </c>
      <c r="J20" s="189">
        <f>VLOOKUP($C$6,'2013'!$CA$5:$CM$146,11,0)</f>
        <v>2</v>
      </c>
      <c r="K20" s="189">
        <f>VLOOKUP($C$6,'2014'!$CA$5:$CM$146,11,0)</f>
        <v>2</v>
      </c>
      <c r="L20" s="189">
        <f>VLOOKUP($C$6,'2015'!$CA$5:$CM$146,11,0)</f>
        <v>2</v>
      </c>
      <c r="M20" s="189">
        <f>VLOOKUP($C$6,'2016'!$CA$5:$CM$146,11,0)</f>
        <v>2</v>
      </c>
      <c r="N20" s="196">
        <f>VLOOKUP($C$6,'2017'!$CA$5:$CM$146,11,0)</f>
        <v>1</v>
      </c>
    </row>
    <row r="21" spans="2:14" ht="29.25" customHeight="1" thickBot="1" x14ac:dyDescent="0.3">
      <c r="B21" s="474" t="s">
        <v>476</v>
      </c>
      <c r="C21" s="478"/>
      <c r="D21" s="195">
        <f>VLOOKUP($C$6,'2007'!$CA$5:$CT$146,14,0)</f>
        <v>0</v>
      </c>
      <c r="E21" s="189">
        <f>VLOOKUP($C$6,'2008'!$CA$5:$CT$146,14,0)</f>
        <v>0</v>
      </c>
      <c r="F21" s="189">
        <f>VLOOKUP($C$6,'2009'!$CA$5:$CT$146,14,0)</f>
        <v>0</v>
      </c>
      <c r="G21" s="189">
        <f>VLOOKUP($C$6,'2010'!$CA$5:$CT$146,14,0)</f>
        <v>0</v>
      </c>
      <c r="H21" s="189">
        <f>VLOOKUP($C$6,'2011'!$CA$5:$CT$146,14,0)</f>
        <v>0</v>
      </c>
      <c r="I21" s="189">
        <f>VLOOKUP($C$6,'2012'!$CA$5:$CT$146,14,0)</f>
        <v>0</v>
      </c>
      <c r="J21" s="189">
        <f>VLOOKUP($C$6,'2013'!$CA$5:$CT$146,14,0)</f>
        <v>0</v>
      </c>
      <c r="K21" s="189">
        <f>VLOOKUP($C$6,'2014'!$CA$5:$CT$146,14,0)</f>
        <v>0</v>
      </c>
      <c r="L21" s="189">
        <f>VLOOKUP($C$6,'2015'!$CA$5:$CT$146,14,0)</f>
        <v>0</v>
      </c>
      <c r="M21" s="189">
        <f>VLOOKUP($C$6,'2016'!$CA$5:$CT$146,14,0)</f>
        <v>0</v>
      </c>
      <c r="N21" s="196">
        <f>VLOOKUP($C$6,'2017'!$CA$5:$CT$146,14,0)</f>
        <v>0</v>
      </c>
    </row>
    <row r="22" spans="2:14" ht="15.75" thickBot="1" x14ac:dyDescent="0.3">
      <c r="B22" s="474" t="s">
        <v>439</v>
      </c>
      <c r="C22" s="478"/>
      <c r="D22" s="197">
        <f>VLOOKUP($C$6,'2007'!$CA$5:$CQ$146,17,0)</f>
        <v>78</v>
      </c>
      <c r="E22" s="198">
        <f>VLOOKUP($C$6,'2008'!$CA$5:$CQ$146,17,0)</f>
        <v>78</v>
      </c>
      <c r="F22" s="198">
        <f>VLOOKUP($C$6,'2009'!$CA$5:$CQ$146,17,0)</f>
        <v>78</v>
      </c>
      <c r="G22" s="198">
        <f>VLOOKUP($C$6,'2010'!$CA$5:$CQ$146,17,0)</f>
        <v>65</v>
      </c>
      <c r="H22" s="198">
        <f>VLOOKUP($C$6,'2011'!$CA$5:$CQ$146,17,0)</f>
        <v>65</v>
      </c>
      <c r="I22" s="198">
        <f>VLOOKUP($C$6,'2012'!$CA$5:$CQ$146,17,0)</f>
        <v>106</v>
      </c>
      <c r="J22" s="198">
        <f>VLOOKUP($C$6,'2013'!$CA$5:$CQ$146,17,0)</f>
        <v>104</v>
      </c>
      <c r="K22" s="198">
        <f>VLOOKUP($C$6,'2014'!$CA$5:$CQ$146,17,0)</f>
        <v>95</v>
      </c>
      <c r="L22" s="198">
        <f>VLOOKUP($C$6,'2015'!$CA$5:$CQ$146,17,0)</f>
        <v>101</v>
      </c>
      <c r="M22" s="198">
        <f>VLOOKUP($C$6,'2016'!$CA$5:$CQ$146,17,0)</f>
        <v>128</v>
      </c>
      <c r="N22" s="199">
        <f>VLOOKUP($C$6,'2017'!$CA$5:$CQ$146,17,0)</f>
        <v>69</v>
      </c>
    </row>
    <row r="25" spans="2:14" ht="15.75" thickBot="1" x14ac:dyDescent="0.3"/>
    <row r="26" spans="2:14" ht="15.75" customHeight="1" thickBot="1" x14ac:dyDescent="0.3">
      <c r="B26" s="474" t="s">
        <v>680</v>
      </c>
      <c r="C26" s="475"/>
      <c r="D26" s="190">
        <f>'2007'!$CR$147</f>
        <v>78</v>
      </c>
      <c r="E26" s="108">
        <f>'2008'!$CR$147</f>
        <v>78</v>
      </c>
      <c r="F26" s="108">
        <f>'2009'!$CR$147</f>
        <v>78</v>
      </c>
      <c r="G26" s="108">
        <f>'2010'!$CR$147</f>
        <v>65</v>
      </c>
      <c r="H26" s="108">
        <f>'2011'!$CR$147</f>
        <v>65</v>
      </c>
      <c r="I26" s="108">
        <f>'2012'!$CR$147</f>
        <v>69</v>
      </c>
      <c r="J26" s="108">
        <f>'2013'!$CR$147</f>
        <v>61</v>
      </c>
      <c r="K26" s="108">
        <f>'2014'!$CR$147</f>
        <v>50</v>
      </c>
      <c r="L26" s="108">
        <f>'2015'!$CR$147</f>
        <v>52</v>
      </c>
      <c r="M26" s="108">
        <f>'2016'!$CR$147</f>
        <v>71</v>
      </c>
      <c r="N26" s="109">
        <f>'2017'!$CR$147</f>
        <v>31</v>
      </c>
    </row>
    <row r="27" spans="2:14" ht="15.75" thickBot="1" x14ac:dyDescent="0.3">
      <c r="B27" s="474" t="s">
        <v>679</v>
      </c>
      <c r="C27" s="475"/>
      <c r="D27" s="104"/>
      <c r="E27" s="104"/>
      <c r="F27" s="104"/>
      <c r="G27" s="104"/>
      <c r="H27" s="104"/>
      <c r="I27" s="104">
        <f>'2012'!$DB$147</f>
        <v>46</v>
      </c>
      <c r="J27" s="104">
        <f>'2013'!$DB$147</f>
        <v>43</v>
      </c>
      <c r="K27" s="104">
        <f>'2014'!$DB$147</f>
        <v>45</v>
      </c>
      <c r="L27" s="104">
        <f>'2015'!$DB$147</f>
        <v>49</v>
      </c>
      <c r="M27" s="104">
        <f>'2016'!$DB$147</f>
        <v>61</v>
      </c>
      <c r="N27" s="105">
        <f>'2017'!$DB$147</f>
        <v>9</v>
      </c>
    </row>
    <row r="28" spans="2:14" ht="15.75" thickBot="1" x14ac:dyDescent="0.3">
      <c r="B28" s="474" t="s">
        <v>440</v>
      </c>
      <c r="C28" s="475"/>
      <c r="D28" s="200">
        <f>'2007'!$CT$147</f>
        <v>0</v>
      </c>
      <c r="E28" s="104">
        <f>'2008'!$CT$147</f>
        <v>9</v>
      </c>
      <c r="F28" s="104">
        <f>'2009'!$CT$147</f>
        <v>8</v>
      </c>
      <c r="G28" s="104">
        <f>'2010'!$CT$147</f>
        <v>17</v>
      </c>
      <c r="H28" s="104">
        <f>'2011'!$CT$147</f>
        <v>26</v>
      </c>
      <c r="I28" s="104">
        <f>'2012'!$CT$147</f>
        <v>43</v>
      </c>
      <c r="J28" s="104">
        <f>'2013'!$CT$147</f>
        <v>38</v>
      </c>
      <c r="K28" s="104">
        <f>'2014'!$CT$147</f>
        <v>40</v>
      </c>
      <c r="L28" s="104">
        <f>'2015'!$CT$147</f>
        <v>35</v>
      </c>
      <c r="M28" s="104">
        <f>'2016'!$CT$147</f>
        <v>41</v>
      </c>
      <c r="N28" s="105">
        <f>'2017'!$CT$147</f>
        <v>0</v>
      </c>
    </row>
    <row r="29" spans="2:14" ht="15.75" thickBot="1" x14ac:dyDescent="0.3">
      <c r="B29" s="474" t="s">
        <v>441</v>
      </c>
      <c r="C29" s="475"/>
      <c r="D29" s="200">
        <f>'2007'!$CM$147</f>
        <v>66</v>
      </c>
      <c r="E29" s="104">
        <f>'2008'!$CM$147</f>
        <v>69</v>
      </c>
      <c r="F29" s="104">
        <f>'2009'!$CM$147</f>
        <v>65</v>
      </c>
      <c r="G29" s="104">
        <f>'2010'!$CM$147</f>
        <v>52</v>
      </c>
      <c r="H29" s="104">
        <f>'2011'!$CM$147</f>
        <v>45</v>
      </c>
      <c r="I29" s="104">
        <f>'2012'!$CM$147</f>
        <v>102</v>
      </c>
      <c r="J29" s="104">
        <f>'2013'!$CM$147</f>
        <v>96</v>
      </c>
      <c r="K29" s="104">
        <f>'2014'!$CM$147</f>
        <v>90</v>
      </c>
      <c r="L29" s="104">
        <f>'2015'!$CM$147</f>
        <v>81</v>
      </c>
      <c r="M29" s="104">
        <f>'2016'!$CM$147</f>
        <v>90</v>
      </c>
      <c r="N29" s="105">
        <f>'2017'!$CM$147</f>
        <v>50</v>
      </c>
    </row>
    <row r="30" spans="2:14" ht="15.75" thickBot="1" x14ac:dyDescent="0.3">
      <c r="B30" s="474" t="s">
        <v>442</v>
      </c>
      <c r="C30" s="475"/>
      <c r="D30" s="201">
        <f>'2007'!$CL$145</f>
        <v>78</v>
      </c>
      <c r="E30" s="106">
        <f>'2008'!$CL$145</f>
        <v>78</v>
      </c>
      <c r="F30" s="106">
        <f>'2009'!$CL$145</f>
        <v>78</v>
      </c>
      <c r="G30" s="106">
        <f>'2010'!$CL$145</f>
        <v>65</v>
      </c>
      <c r="H30" s="106">
        <f>'2011'!$CL$145</f>
        <v>65</v>
      </c>
      <c r="I30" s="106">
        <f>'2012'!$CL$145</f>
        <v>106</v>
      </c>
      <c r="J30" s="106">
        <f>'2013'!$CL$145</f>
        <v>104</v>
      </c>
      <c r="K30" s="106">
        <f>'2014'!$CL$145</f>
        <v>95</v>
      </c>
      <c r="L30" s="106">
        <f>'2015'!$CL$145</f>
        <v>101</v>
      </c>
      <c r="M30" s="106">
        <f>'2016'!$CL$145</f>
        <v>128</v>
      </c>
      <c r="N30" s="107">
        <f>'2017'!$CL$145</f>
        <v>69</v>
      </c>
    </row>
  </sheetData>
  <mergeCells count="33">
    <mergeCell ref="B7:C7"/>
    <mergeCell ref="B2:N3"/>
    <mergeCell ref="D5:D6"/>
    <mergeCell ref="E5:E6"/>
    <mergeCell ref="F5:F6"/>
    <mergeCell ref="G5:G6"/>
    <mergeCell ref="H5:H6"/>
    <mergeCell ref="I5:I6"/>
    <mergeCell ref="J5:J6"/>
    <mergeCell ref="K5:K6"/>
    <mergeCell ref="L5:L6"/>
    <mergeCell ref="M5:M6"/>
    <mergeCell ref="N5:N6"/>
    <mergeCell ref="B8:C8"/>
    <mergeCell ref="B9:C9"/>
    <mergeCell ref="B10:C10"/>
    <mergeCell ref="B11:C11"/>
    <mergeCell ref="B12:C12"/>
    <mergeCell ref="B13:C13"/>
    <mergeCell ref="B14:C14"/>
    <mergeCell ref="B15:C15"/>
    <mergeCell ref="B29:C29"/>
    <mergeCell ref="B30:C30"/>
    <mergeCell ref="B19:C19"/>
    <mergeCell ref="B20:C20"/>
    <mergeCell ref="B21:C21"/>
    <mergeCell ref="B22:C22"/>
    <mergeCell ref="B26:C26"/>
    <mergeCell ref="B28:C28"/>
    <mergeCell ref="B27:C27"/>
    <mergeCell ref="B17:C17"/>
    <mergeCell ref="B18:C18"/>
    <mergeCell ref="B16:C16"/>
  </mergeCells>
  <pageMargins left="0.70866141732283472" right="0.70866141732283472" top="0.78740157480314965" bottom="0.78740157480314965" header="0.31496062992125984" footer="0.31496062992125984"/>
  <pageSetup paperSize="9" scale="42"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iconSet" priority="7" id="{FF07D892-5837-43C0-B5DA-06DB10805448}">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D22:N22</xm:sqref>
        </x14:conditionalFormatting>
        <x14:conditionalFormatting xmlns:xm="http://schemas.microsoft.com/office/excel/2006/main">
          <x14:cfRule type="iconSet" priority="5" id="{55ADE9ED-8AE5-4FB0-9422-182F8380FE40}">
            <x14:iconSet iconSet="3Symbols2" showValue="0" custom="1">
              <x14:cfvo type="percent">
                <xm:f>0</xm:f>
              </x14:cfvo>
              <x14:cfvo type="num">
                <xm:f>0</xm:f>
              </x14:cfvo>
              <x14:cfvo type="num">
                <xm:f>1</xm:f>
              </x14:cfvo>
              <x14:cfIcon iconSet="NoIcons" iconId="0"/>
              <x14:cfIcon iconSet="3Symbols2" iconId="0"/>
              <x14:cfIcon iconSet="3Symbols2" iconId="2"/>
            </x14:iconSet>
          </x14:cfRule>
          <xm:sqref>I18:N18</xm:sqref>
        </x14:conditionalFormatting>
        <x14:conditionalFormatting xmlns:xm="http://schemas.microsoft.com/office/excel/2006/main">
          <x14:cfRule type="iconSet" priority="3" id="{AA07B9FA-68D6-47B9-B6B6-C20A4D7E4622}">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I17:N17</xm:sqref>
        </x14:conditionalFormatting>
        <x14:conditionalFormatting xmlns:xm="http://schemas.microsoft.com/office/excel/2006/main">
          <x14:cfRule type="iconSet" priority="2" id="{C41958DC-BFB5-4F8B-9336-7DD38C221E0E}">
            <x14:iconSet iconSet="3Symbols2" showValue="0" custom="1">
              <x14:cfvo type="percent">
                <xm:f>0</xm:f>
              </x14:cfvo>
              <x14:cfvo type="num">
                <xm:f>0</xm:f>
              </x14:cfvo>
              <x14:cfvo type="num">
                <xm:f>1</xm:f>
              </x14:cfvo>
              <x14:cfIcon iconSet="NoIcons" iconId="0"/>
              <x14:cfIcon iconSet="3Symbols2" iconId="0"/>
              <x14:cfIcon iconSet="3Symbols2" iconId="2"/>
            </x14:iconSet>
          </x14:cfRule>
          <xm:sqref>D18:H18</xm:sqref>
        </x14:conditionalFormatting>
        <x14:conditionalFormatting xmlns:xm="http://schemas.microsoft.com/office/excel/2006/main">
          <x14:cfRule type="iconSet" priority="1" id="{BE36A430-2EEB-41C4-A9E2-354FB738394A}">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D17:H17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Altfehlbetrag!$R$9:$R$149</xm:f>
          </x14:formula1>
          <xm:sqref>C6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7"/>
  <sheetViews>
    <sheetView workbookViewId="0">
      <selection activeCell="N58" sqref="N58"/>
    </sheetView>
  </sheetViews>
  <sheetFormatPr baseColWidth="10" defaultRowHeight="15" x14ac:dyDescent="0.25"/>
  <sheetData>
    <row r="2" spans="1:21" x14ac:dyDescent="0.25">
      <c r="A2" t="s">
        <v>722</v>
      </c>
      <c r="B2" t="s">
        <v>721</v>
      </c>
      <c r="C2" t="s">
        <v>432</v>
      </c>
      <c r="D2" t="s">
        <v>719</v>
      </c>
      <c r="E2" t="s">
        <v>718</v>
      </c>
      <c r="F2" t="s">
        <v>740</v>
      </c>
      <c r="G2" t="s">
        <v>719</v>
      </c>
      <c r="H2" t="s">
        <v>718</v>
      </c>
      <c r="I2" t="s">
        <v>717</v>
      </c>
      <c r="J2" t="s">
        <v>716</v>
      </c>
      <c r="K2" t="s">
        <v>715</v>
      </c>
      <c r="L2" t="s">
        <v>714</v>
      </c>
      <c r="M2" t="s">
        <v>713</v>
      </c>
      <c r="N2" t="s">
        <v>712</v>
      </c>
      <c r="O2" t="s">
        <v>711</v>
      </c>
      <c r="P2" t="s">
        <v>710</v>
      </c>
      <c r="Q2" t="s">
        <v>709</v>
      </c>
      <c r="R2" t="s">
        <v>708</v>
      </c>
      <c r="S2" t="s">
        <v>707</v>
      </c>
      <c r="T2" t="s">
        <v>706</v>
      </c>
      <c r="U2" t="s">
        <v>705</v>
      </c>
    </row>
    <row r="3" spans="1:21" x14ac:dyDescent="0.25">
      <c r="A3" t="s">
        <v>704</v>
      </c>
      <c r="B3" t="s">
        <v>703</v>
      </c>
      <c r="C3" t="s">
        <v>701</v>
      </c>
      <c r="D3" t="s">
        <v>700</v>
      </c>
      <c r="E3" t="s">
        <v>699</v>
      </c>
      <c r="F3" t="s">
        <v>742</v>
      </c>
      <c r="G3" t="s">
        <v>700</v>
      </c>
      <c r="H3" t="s">
        <v>699</v>
      </c>
      <c r="I3" t="s">
        <v>698</v>
      </c>
    </row>
    <row r="4" spans="1:21" x14ac:dyDescent="0.25">
      <c r="C4" s="204">
        <v>42551</v>
      </c>
      <c r="D4" t="s">
        <v>696</v>
      </c>
      <c r="E4" t="s">
        <v>696</v>
      </c>
      <c r="F4" t="s">
        <v>741</v>
      </c>
      <c r="G4" t="s">
        <v>740</v>
      </c>
      <c r="H4" t="s">
        <v>740</v>
      </c>
    </row>
    <row r="5" spans="1:21" x14ac:dyDescent="0.25">
      <c r="G5" t="s">
        <v>739</v>
      </c>
      <c r="H5" t="s">
        <v>739</v>
      </c>
    </row>
    <row r="6" spans="1:21" x14ac:dyDescent="0.25">
      <c r="E6" t="s">
        <v>693</v>
      </c>
      <c r="H6" t="s">
        <v>693</v>
      </c>
      <c r="I6" t="s">
        <v>693</v>
      </c>
      <c r="J6" t="s">
        <v>693</v>
      </c>
    </row>
    <row r="7" spans="1:21" x14ac:dyDescent="0.25">
      <c r="A7">
        <v>1</v>
      </c>
      <c r="B7">
        <v>2</v>
      </c>
      <c r="C7">
        <v>3</v>
      </c>
      <c r="D7">
        <v>4</v>
      </c>
      <c r="E7">
        <v>5</v>
      </c>
      <c r="F7">
        <v>6</v>
      </c>
      <c r="G7">
        <v>7</v>
      </c>
      <c r="H7">
        <v>8</v>
      </c>
      <c r="I7">
        <v>9</v>
      </c>
      <c r="J7">
        <v>10</v>
      </c>
      <c r="K7">
        <v>11</v>
      </c>
      <c r="L7">
        <v>12</v>
      </c>
      <c r="M7">
        <v>13</v>
      </c>
      <c r="N7">
        <v>14</v>
      </c>
      <c r="O7">
        <v>15</v>
      </c>
      <c r="P7">
        <v>16</v>
      </c>
      <c r="Q7">
        <v>17</v>
      </c>
      <c r="R7">
        <v>18</v>
      </c>
      <c r="S7">
        <v>19</v>
      </c>
      <c r="T7">
        <v>20</v>
      </c>
      <c r="U7">
        <v>21</v>
      </c>
    </row>
    <row r="8" spans="1:21" x14ac:dyDescent="0.25">
      <c r="A8">
        <v>13003000</v>
      </c>
      <c r="B8" t="s">
        <v>692</v>
      </c>
      <c r="C8" s="85">
        <v>206660</v>
      </c>
      <c r="D8">
        <v>0.128272051</v>
      </c>
      <c r="E8" s="84">
        <v>1154448.46</v>
      </c>
      <c r="F8" s="84">
        <v>26670229.59</v>
      </c>
      <c r="G8">
        <v>0.29182954700000002</v>
      </c>
      <c r="H8" s="84">
        <v>2626465.92</v>
      </c>
      <c r="I8" s="84">
        <v>3780914.38</v>
      </c>
      <c r="J8" s="84">
        <v>315076.19</v>
      </c>
      <c r="K8" s="84">
        <v>315076.19</v>
      </c>
      <c r="L8" s="84">
        <v>315076.19</v>
      </c>
      <c r="M8" s="84">
        <v>315076.19</v>
      </c>
      <c r="N8" s="84">
        <v>315076.19</v>
      </c>
      <c r="O8" s="84">
        <v>315076.19</v>
      </c>
      <c r="P8" s="84">
        <v>315076.19</v>
      </c>
      <c r="Q8" s="84">
        <v>315076.19</v>
      </c>
      <c r="R8" s="84">
        <v>315076.19</v>
      </c>
      <c r="S8" s="84">
        <v>315076.19</v>
      </c>
      <c r="T8" s="84">
        <v>315076.19</v>
      </c>
      <c r="U8" s="84">
        <v>315076.28999999998</v>
      </c>
    </row>
    <row r="9" spans="1:21" x14ac:dyDescent="0.25">
      <c r="A9">
        <v>13004000</v>
      </c>
      <c r="B9" t="s">
        <v>691</v>
      </c>
      <c r="C9" s="85">
        <v>94935</v>
      </c>
      <c r="D9">
        <v>5.8925323000000002E-2</v>
      </c>
      <c r="E9" s="84">
        <v>530327.9</v>
      </c>
      <c r="F9" s="84">
        <v>10903620.35</v>
      </c>
      <c r="G9">
        <v>0.119309006</v>
      </c>
      <c r="H9" s="84">
        <v>1073781.06</v>
      </c>
      <c r="I9" s="84">
        <v>1604108.96</v>
      </c>
      <c r="J9" s="84">
        <v>133675.74</v>
      </c>
      <c r="K9" s="84">
        <v>133675.74</v>
      </c>
      <c r="L9" s="84">
        <v>133675.74</v>
      </c>
      <c r="M9" s="84">
        <v>133675.74</v>
      </c>
      <c r="N9" s="84">
        <v>133675.74</v>
      </c>
      <c r="O9" s="84">
        <v>133675.74</v>
      </c>
      <c r="P9" s="84">
        <v>133675.74</v>
      </c>
      <c r="Q9" s="84">
        <v>133675.74</v>
      </c>
      <c r="R9" s="84">
        <v>133675.74</v>
      </c>
      <c r="S9" s="84">
        <v>133675.74</v>
      </c>
      <c r="T9" s="84">
        <v>133675.74</v>
      </c>
      <c r="U9" s="84">
        <v>133675.82</v>
      </c>
    </row>
    <row r="10" spans="1:21" x14ac:dyDescent="0.25">
      <c r="A10">
        <v>13071000</v>
      </c>
      <c r="B10" t="s">
        <v>690</v>
      </c>
      <c r="C10" s="85">
        <v>262705</v>
      </c>
      <c r="D10">
        <v>0.16305869200000001</v>
      </c>
      <c r="E10" s="84">
        <v>1467528.23</v>
      </c>
      <c r="F10" s="84">
        <v>10033598.710000001</v>
      </c>
      <c r="G10">
        <v>0.109789102</v>
      </c>
      <c r="H10" s="84">
        <v>988101.92</v>
      </c>
      <c r="I10" s="84">
        <v>2455630.15</v>
      </c>
      <c r="J10" s="84">
        <v>204635.84</v>
      </c>
      <c r="K10" s="84">
        <v>204635.84</v>
      </c>
      <c r="L10" s="84">
        <v>204635.84</v>
      </c>
      <c r="M10" s="84">
        <v>204635.84</v>
      </c>
      <c r="N10" s="84">
        <v>204635.84</v>
      </c>
      <c r="O10" s="84">
        <v>204635.84</v>
      </c>
      <c r="P10" s="84">
        <v>204635.84</v>
      </c>
      <c r="Q10" s="84">
        <v>204635.84</v>
      </c>
      <c r="R10" s="84">
        <v>204635.84</v>
      </c>
      <c r="S10" s="84">
        <v>204635.84</v>
      </c>
      <c r="T10" s="84">
        <v>204635.84</v>
      </c>
      <c r="U10" s="84">
        <v>204635.91</v>
      </c>
    </row>
    <row r="11" spans="1:21" x14ac:dyDescent="0.25">
      <c r="A11">
        <v>13072000</v>
      </c>
      <c r="B11" t="s">
        <v>689</v>
      </c>
      <c r="C11" s="85">
        <v>214180</v>
      </c>
      <c r="D11">
        <v>0.13293964999999999</v>
      </c>
      <c r="E11" s="84">
        <v>1196456.8500000001</v>
      </c>
      <c r="F11" s="84">
        <v>8484557</v>
      </c>
      <c r="G11">
        <v>9.2839262000000006E-2</v>
      </c>
      <c r="H11" s="84">
        <v>835553.36</v>
      </c>
      <c r="I11" s="84">
        <v>2032010.21</v>
      </c>
      <c r="J11" s="84">
        <v>169334.18</v>
      </c>
      <c r="K11" s="84">
        <v>169334.18</v>
      </c>
      <c r="L11" s="84">
        <v>169334.18</v>
      </c>
      <c r="M11" s="84">
        <v>169334.18</v>
      </c>
      <c r="N11" s="84">
        <v>169334.18</v>
      </c>
      <c r="O11" s="84">
        <v>169334.18</v>
      </c>
      <c r="P11" s="84">
        <v>169334.18</v>
      </c>
      <c r="Q11" s="84">
        <v>169334.18</v>
      </c>
      <c r="R11" s="84">
        <v>169334.18</v>
      </c>
      <c r="S11" s="84">
        <v>169334.18</v>
      </c>
      <c r="T11" s="84">
        <v>169334.18</v>
      </c>
      <c r="U11" s="84">
        <v>169334.23</v>
      </c>
    </row>
    <row r="12" spans="1:21" x14ac:dyDescent="0.25">
      <c r="A12">
        <v>13073000</v>
      </c>
      <c r="B12" t="s">
        <v>688</v>
      </c>
      <c r="C12" s="85">
        <v>225418</v>
      </c>
      <c r="D12">
        <v>0.139914978</v>
      </c>
      <c r="E12" s="84">
        <v>1259234.8</v>
      </c>
      <c r="F12" s="84">
        <v>12585600.43</v>
      </c>
      <c r="G12">
        <v>0.137713478</v>
      </c>
      <c r="H12" s="84">
        <v>1239421.3</v>
      </c>
      <c r="I12" s="84">
        <v>2498656.1</v>
      </c>
      <c r="J12" s="84">
        <v>208221.34</v>
      </c>
      <c r="K12" s="84">
        <v>208221.34</v>
      </c>
      <c r="L12" s="84">
        <v>208221.34</v>
      </c>
      <c r="M12" s="84">
        <v>208221.34</v>
      </c>
      <c r="N12" s="84">
        <v>208221.34</v>
      </c>
      <c r="O12" s="84">
        <v>208221.34</v>
      </c>
      <c r="P12" s="84">
        <v>208221.34</v>
      </c>
      <c r="Q12" s="84">
        <v>208221.34</v>
      </c>
      <c r="R12" s="84">
        <v>208221.34</v>
      </c>
      <c r="S12" s="84">
        <v>208221.34</v>
      </c>
      <c r="T12" s="84">
        <v>208221.34</v>
      </c>
      <c r="U12" s="84">
        <v>208221.36</v>
      </c>
    </row>
    <row r="13" spans="1:21" x14ac:dyDescent="0.25">
      <c r="A13">
        <v>13074000</v>
      </c>
      <c r="B13" t="s">
        <v>687</v>
      </c>
      <c r="C13" s="85">
        <v>156603</v>
      </c>
      <c r="D13">
        <v>9.7202109999999994E-2</v>
      </c>
      <c r="E13" s="84">
        <v>874818.99</v>
      </c>
      <c r="F13" s="84">
        <v>7705204.4900000002</v>
      </c>
      <c r="G13">
        <v>8.4311472999999998E-2</v>
      </c>
      <c r="H13" s="84">
        <v>758803.25</v>
      </c>
      <c r="I13" s="84">
        <v>1633622.24</v>
      </c>
      <c r="J13" s="84">
        <v>136135.18</v>
      </c>
      <c r="K13" s="84">
        <v>136135.18</v>
      </c>
      <c r="L13" s="84">
        <v>136135.18</v>
      </c>
      <c r="M13" s="84">
        <v>136135.18</v>
      </c>
      <c r="N13" s="84">
        <v>136135.18</v>
      </c>
      <c r="O13" s="84">
        <v>136135.18</v>
      </c>
      <c r="P13" s="84">
        <v>136135.18</v>
      </c>
      <c r="Q13" s="84">
        <v>136135.18</v>
      </c>
      <c r="R13" s="84">
        <v>136135.18</v>
      </c>
      <c r="S13" s="84">
        <v>136135.18</v>
      </c>
      <c r="T13" s="84">
        <v>136135.18</v>
      </c>
      <c r="U13" s="84">
        <v>136135.26</v>
      </c>
    </row>
    <row r="14" spans="1:21" x14ac:dyDescent="0.25">
      <c r="A14">
        <v>13075000</v>
      </c>
      <c r="B14" t="s">
        <v>478</v>
      </c>
      <c r="C14" s="85">
        <v>237670</v>
      </c>
      <c r="D14">
        <v>0.14751968700000001</v>
      </c>
      <c r="E14" s="84">
        <v>1327677.18</v>
      </c>
      <c r="F14" s="84">
        <v>8315920.2999999998</v>
      </c>
      <c r="G14">
        <v>9.0994013999999998E-2</v>
      </c>
      <c r="H14" s="84">
        <v>818946.13</v>
      </c>
      <c r="I14" s="84">
        <v>2146623.31</v>
      </c>
      <c r="J14" s="84">
        <v>178885.27</v>
      </c>
      <c r="K14" s="84">
        <v>178885.27</v>
      </c>
      <c r="L14" s="84">
        <v>178885.27</v>
      </c>
      <c r="M14" s="84">
        <v>178885.27</v>
      </c>
      <c r="N14" s="84">
        <v>178885.27</v>
      </c>
      <c r="O14" s="84">
        <v>178885.27</v>
      </c>
      <c r="P14" s="84">
        <v>178885.27</v>
      </c>
      <c r="Q14" s="84">
        <v>178885.27</v>
      </c>
      <c r="R14" s="84">
        <v>178885.27</v>
      </c>
      <c r="S14" s="84">
        <v>178885.27</v>
      </c>
      <c r="T14" s="84">
        <v>178885.27</v>
      </c>
      <c r="U14" s="84">
        <v>178885.34</v>
      </c>
    </row>
    <row r="15" spans="1:21" x14ac:dyDescent="0.25">
      <c r="A15">
        <v>13076000</v>
      </c>
      <c r="B15" t="s">
        <v>686</v>
      </c>
      <c r="C15" s="85">
        <v>212936</v>
      </c>
      <c r="D15">
        <v>0.13216750999999999</v>
      </c>
      <c r="E15" s="84">
        <v>1189507.5900000001</v>
      </c>
      <c r="F15" s="84">
        <v>6691019.9699999997</v>
      </c>
      <c r="G15">
        <v>7.3214117999999995E-2</v>
      </c>
      <c r="H15" s="84">
        <v>658927.06000000006</v>
      </c>
      <c r="I15" s="84">
        <v>1848434.65</v>
      </c>
      <c r="J15" s="84">
        <v>154036.22</v>
      </c>
      <c r="K15" s="84">
        <v>154036.22</v>
      </c>
      <c r="L15" s="84">
        <v>154036.22</v>
      </c>
      <c r="M15" s="84">
        <v>154036.22</v>
      </c>
      <c r="N15" s="84">
        <v>154036.22</v>
      </c>
      <c r="O15" s="84">
        <v>154036.22</v>
      </c>
      <c r="P15" s="84">
        <v>154036.22</v>
      </c>
      <c r="Q15" s="84">
        <v>154036.22</v>
      </c>
      <c r="R15" s="84">
        <v>154036.22</v>
      </c>
      <c r="S15" s="84">
        <v>154036.22</v>
      </c>
      <c r="T15" s="84">
        <v>154036.22</v>
      </c>
      <c r="U15" s="84">
        <v>154036.23000000001</v>
      </c>
    </row>
    <row r="16" spans="1:21" x14ac:dyDescent="0.25">
      <c r="B16" t="s">
        <v>685</v>
      </c>
      <c r="C16" s="85">
        <v>1611107</v>
      </c>
      <c r="D16">
        <v>1</v>
      </c>
      <c r="E16" s="84">
        <v>9000000</v>
      </c>
      <c r="F16" s="84">
        <v>91389750.840000004</v>
      </c>
      <c r="G16">
        <v>1</v>
      </c>
      <c r="H16" s="84">
        <v>9000000</v>
      </c>
      <c r="I16" s="84">
        <v>18000000</v>
      </c>
      <c r="J16" s="84">
        <v>1499999.96</v>
      </c>
      <c r="K16" s="84">
        <v>1499999.96</v>
      </c>
      <c r="L16" s="84">
        <v>1499999.96</v>
      </c>
      <c r="M16" s="84">
        <v>1499999.96</v>
      </c>
      <c r="N16" s="84">
        <v>1499999.96</v>
      </c>
      <c r="O16" s="84">
        <v>1499999.96</v>
      </c>
      <c r="P16" s="84">
        <v>1499999.96</v>
      </c>
      <c r="Q16" s="84">
        <v>1499999.96</v>
      </c>
      <c r="R16" s="84">
        <v>1499999.96</v>
      </c>
      <c r="S16" s="84">
        <v>1499999.96</v>
      </c>
      <c r="T16" s="84">
        <v>1499999.96</v>
      </c>
      <c r="U16" s="84">
        <v>1500000.44</v>
      </c>
    </row>
    <row r="17" spans="2:9" x14ac:dyDescent="0.25">
      <c r="B17" t="s">
        <v>684</v>
      </c>
      <c r="C17">
        <f t="shared" ref="C17:I17" si="0">SUM(C7:C16)</f>
        <v>3222217</v>
      </c>
      <c r="D17">
        <f t="shared" si="0"/>
        <v>6.0000000010000001</v>
      </c>
      <c r="E17">
        <f t="shared" si="0"/>
        <v>18000005</v>
      </c>
      <c r="F17">
        <f t="shared" si="0"/>
        <v>182779507.68000001</v>
      </c>
      <c r="G17">
        <f t="shared" si="0"/>
        <v>9</v>
      </c>
      <c r="H17">
        <f t="shared" si="0"/>
        <v>18000008</v>
      </c>
      <c r="I17">
        <f t="shared" si="0"/>
        <v>36000009</v>
      </c>
    </row>
  </sheetData>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51"/>
  <sheetViews>
    <sheetView topLeftCell="A103" zoomScale="115" zoomScaleNormal="115" workbookViewId="0">
      <selection activeCell="N58" sqref="N58"/>
    </sheetView>
  </sheetViews>
  <sheetFormatPr baseColWidth="10" defaultRowHeight="15" x14ac:dyDescent="0.25"/>
  <cols>
    <col min="3" max="3" width="32.5703125" bestFit="1" customWidth="1"/>
    <col min="5" max="5" width="19.42578125" customWidth="1"/>
    <col min="6" max="6" width="20.5703125" customWidth="1"/>
    <col min="7" max="7" width="12.28515625" bestFit="1" customWidth="1"/>
    <col min="8" max="8" width="27.5703125" customWidth="1"/>
  </cols>
  <sheetData>
    <row r="2" spans="1:8" x14ac:dyDescent="0.25">
      <c r="A2" t="s">
        <v>722</v>
      </c>
      <c r="B2" t="s">
        <v>17</v>
      </c>
      <c r="C2" t="s">
        <v>18</v>
      </c>
      <c r="D2" t="s">
        <v>759</v>
      </c>
      <c r="E2" t="s">
        <v>758</v>
      </c>
      <c r="F2" t="s">
        <v>757</v>
      </c>
      <c r="G2" t="s">
        <v>756</v>
      </c>
      <c r="H2" t="s">
        <v>755</v>
      </c>
    </row>
    <row r="3" spans="1:8" x14ac:dyDescent="0.25">
      <c r="A3" t="s">
        <v>704</v>
      </c>
      <c r="D3" t="s">
        <v>703</v>
      </c>
      <c r="E3" t="s">
        <v>754</v>
      </c>
      <c r="F3" t="s">
        <v>698</v>
      </c>
      <c r="G3" t="s">
        <v>753</v>
      </c>
      <c r="H3" t="s">
        <v>752</v>
      </c>
    </row>
    <row r="4" spans="1:8" x14ac:dyDescent="0.25">
      <c r="E4">
        <v>2013</v>
      </c>
      <c r="F4">
        <v>2014</v>
      </c>
      <c r="G4">
        <v>2015</v>
      </c>
      <c r="H4" t="s">
        <v>751</v>
      </c>
    </row>
    <row r="5" spans="1:8" x14ac:dyDescent="0.25">
      <c r="H5" t="s">
        <v>750</v>
      </c>
    </row>
    <row r="6" spans="1:8" x14ac:dyDescent="0.25">
      <c r="E6" t="s">
        <v>693</v>
      </c>
    </row>
    <row r="7" spans="1:8" x14ac:dyDescent="0.25">
      <c r="A7">
        <v>13075000</v>
      </c>
      <c r="C7" t="s">
        <v>744</v>
      </c>
      <c r="E7" s="84">
        <v>118514199.86</v>
      </c>
      <c r="F7" s="84">
        <v>60731949.840000004</v>
      </c>
      <c r="G7" s="84">
        <v>229043.27</v>
      </c>
      <c r="H7" s="84">
        <v>179017106.43000001</v>
      </c>
    </row>
    <row r="8" spans="1:8" x14ac:dyDescent="0.25">
      <c r="A8">
        <v>13075001</v>
      </c>
      <c r="B8">
        <v>5552</v>
      </c>
      <c r="C8" t="s">
        <v>55</v>
      </c>
      <c r="D8" t="s">
        <v>747</v>
      </c>
      <c r="E8" s="84">
        <v>201372.24</v>
      </c>
      <c r="F8" s="84">
        <v>252224.94</v>
      </c>
      <c r="G8">
        <v>0</v>
      </c>
      <c r="H8" s="84">
        <v>453597.18</v>
      </c>
    </row>
    <row r="9" spans="1:8" x14ac:dyDescent="0.25">
      <c r="A9">
        <v>13075002</v>
      </c>
      <c r="B9">
        <v>5554</v>
      </c>
      <c r="C9" t="s">
        <v>87</v>
      </c>
      <c r="D9" t="s">
        <v>748</v>
      </c>
      <c r="E9" s="84">
        <v>179247.51</v>
      </c>
      <c r="F9" s="84">
        <v>132604.1</v>
      </c>
      <c r="G9">
        <v>0</v>
      </c>
      <c r="H9" s="84">
        <v>311851.61</v>
      </c>
    </row>
    <row r="10" spans="1:8" x14ac:dyDescent="0.25">
      <c r="A10">
        <v>13075003</v>
      </c>
      <c r="B10">
        <v>5552</v>
      </c>
      <c r="C10" t="s">
        <v>57</v>
      </c>
      <c r="D10" t="s">
        <v>747</v>
      </c>
      <c r="E10" s="84">
        <v>117244.79</v>
      </c>
      <c r="F10" s="84">
        <v>191198.63</v>
      </c>
      <c r="G10">
        <v>0</v>
      </c>
      <c r="H10" s="84">
        <v>308443.42</v>
      </c>
    </row>
    <row r="11" spans="1:8" x14ac:dyDescent="0.25">
      <c r="A11">
        <v>13075004</v>
      </c>
      <c r="B11">
        <v>5559</v>
      </c>
      <c r="C11" t="s">
        <v>129</v>
      </c>
      <c r="D11" t="s">
        <v>747</v>
      </c>
      <c r="E11" s="84">
        <v>121649.65</v>
      </c>
      <c r="F11" s="84">
        <v>170440.55</v>
      </c>
      <c r="G11">
        <v>0</v>
      </c>
      <c r="H11" s="84">
        <v>292090.2</v>
      </c>
    </row>
    <row r="12" spans="1:8" x14ac:dyDescent="0.25">
      <c r="A12">
        <v>13075005</v>
      </c>
      <c r="B12">
        <v>511</v>
      </c>
      <c r="C12" t="s">
        <v>42</v>
      </c>
      <c r="D12" t="s">
        <v>746</v>
      </c>
      <c r="E12" s="84">
        <v>9212749.1400000006</v>
      </c>
      <c r="F12" s="84">
        <v>2279004.11</v>
      </c>
      <c r="G12">
        <v>0</v>
      </c>
      <c r="H12" s="84">
        <v>11491753.25</v>
      </c>
    </row>
    <row r="13" spans="1:8" x14ac:dyDescent="0.25">
      <c r="A13">
        <v>13075006</v>
      </c>
      <c r="B13">
        <v>5563</v>
      </c>
      <c r="C13" t="s">
        <v>169</v>
      </c>
      <c r="D13" t="s">
        <v>746</v>
      </c>
      <c r="E13" s="84">
        <v>821626.22</v>
      </c>
      <c r="F13">
        <v>0</v>
      </c>
      <c r="G13" s="84">
        <v>76462.009999999995</v>
      </c>
      <c r="H13" s="84">
        <v>745164.21</v>
      </c>
    </row>
    <row r="14" spans="1:8" x14ac:dyDescent="0.25">
      <c r="A14">
        <v>13075007</v>
      </c>
      <c r="B14">
        <v>5553</v>
      </c>
      <c r="C14" t="s">
        <v>68</v>
      </c>
      <c r="D14" t="s">
        <v>746</v>
      </c>
      <c r="E14" s="84">
        <v>256051.24</v>
      </c>
      <c r="F14">
        <v>0</v>
      </c>
      <c r="G14">
        <v>0</v>
      </c>
      <c r="H14" s="84">
        <v>256051.24</v>
      </c>
    </row>
    <row r="15" spans="1:8" x14ac:dyDescent="0.25">
      <c r="A15">
        <v>13075008</v>
      </c>
      <c r="B15">
        <v>5555</v>
      </c>
      <c r="C15" t="s">
        <v>94</v>
      </c>
      <c r="D15" t="s">
        <v>746</v>
      </c>
      <c r="E15" s="84">
        <v>341199.21</v>
      </c>
      <c r="F15" s="84">
        <v>235457.43</v>
      </c>
      <c r="G15">
        <v>0</v>
      </c>
      <c r="H15" s="84">
        <v>576656.64000000001</v>
      </c>
    </row>
    <row r="16" spans="1:8" x14ac:dyDescent="0.25">
      <c r="A16">
        <v>13075009</v>
      </c>
      <c r="B16">
        <v>5554</v>
      </c>
      <c r="C16" t="s">
        <v>88</v>
      </c>
      <c r="D16" t="s">
        <v>748</v>
      </c>
      <c r="E16" s="84">
        <v>338461.2</v>
      </c>
      <c r="F16" s="84">
        <v>264344.90000000002</v>
      </c>
      <c r="G16">
        <v>0</v>
      </c>
      <c r="H16" s="84">
        <v>602806.1</v>
      </c>
    </row>
    <row r="17" spans="1:8" x14ac:dyDescent="0.25">
      <c r="A17">
        <v>13075010</v>
      </c>
      <c r="B17">
        <v>5562</v>
      </c>
      <c r="C17" t="s">
        <v>154</v>
      </c>
      <c r="D17" t="s">
        <v>746</v>
      </c>
      <c r="E17" s="84">
        <v>434723.1</v>
      </c>
      <c r="F17" s="84">
        <v>305077.65999999997</v>
      </c>
      <c r="G17">
        <v>0</v>
      </c>
      <c r="H17" s="84">
        <v>739800.76</v>
      </c>
    </row>
    <row r="18" spans="1:8" x14ac:dyDescent="0.25">
      <c r="A18">
        <v>13075011</v>
      </c>
      <c r="B18">
        <v>5556</v>
      </c>
      <c r="C18" t="s">
        <v>103</v>
      </c>
      <c r="D18" t="s">
        <v>747</v>
      </c>
      <c r="E18" s="84">
        <v>82020.929999999993</v>
      </c>
      <c r="F18" s="84">
        <v>140313.17000000001</v>
      </c>
      <c r="G18">
        <v>0</v>
      </c>
      <c r="H18" s="84">
        <v>222334.1</v>
      </c>
    </row>
    <row r="19" spans="1:8" x14ac:dyDescent="0.25">
      <c r="A19">
        <v>13075012</v>
      </c>
      <c r="B19">
        <v>5556</v>
      </c>
      <c r="C19" t="s">
        <v>104</v>
      </c>
      <c r="D19" t="s">
        <v>747</v>
      </c>
      <c r="E19" s="84">
        <v>114565.57</v>
      </c>
      <c r="F19" s="84">
        <v>235868.85</v>
      </c>
      <c r="G19">
        <v>0</v>
      </c>
      <c r="H19" s="84">
        <v>350434.42</v>
      </c>
    </row>
    <row r="20" spans="1:8" x14ac:dyDescent="0.25">
      <c r="A20">
        <v>13075013</v>
      </c>
      <c r="B20">
        <v>5553</v>
      </c>
      <c r="C20" t="s">
        <v>70</v>
      </c>
      <c r="D20" t="s">
        <v>746</v>
      </c>
      <c r="E20" s="84">
        <v>72720.149999999994</v>
      </c>
      <c r="F20" s="84">
        <v>90729.1</v>
      </c>
      <c r="G20">
        <v>0</v>
      </c>
      <c r="H20" s="84">
        <v>163449.25</v>
      </c>
    </row>
    <row r="21" spans="1:8" x14ac:dyDescent="0.25">
      <c r="A21">
        <v>13075015</v>
      </c>
      <c r="B21">
        <v>5553</v>
      </c>
      <c r="C21" t="s">
        <v>71</v>
      </c>
      <c r="D21" t="s">
        <v>746</v>
      </c>
      <c r="E21" s="84">
        <v>223889.95</v>
      </c>
      <c r="F21" s="84">
        <v>262371.89</v>
      </c>
      <c r="G21">
        <v>0</v>
      </c>
      <c r="H21" s="84">
        <v>486261.84</v>
      </c>
    </row>
    <row r="22" spans="1:8" x14ac:dyDescent="0.25">
      <c r="A22">
        <v>13075016</v>
      </c>
      <c r="B22">
        <v>5556</v>
      </c>
      <c r="C22" t="s">
        <v>105</v>
      </c>
      <c r="D22" t="s">
        <v>747</v>
      </c>
      <c r="E22" s="84">
        <v>138608.91</v>
      </c>
      <c r="F22" s="84">
        <v>233926.51</v>
      </c>
      <c r="G22">
        <v>0</v>
      </c>
      <c r="H22" s="84">
        <v>372535.42</v>
      </c>
    </row>
    <row r="23" spans="1:8" x14ac:dyDescent="0.25">
      <c r="A23">
        <v>13075017</v>
      </c>
      <c r="B23">
        <v>5560</v>
      </c>
      <c r="C23" t="s">
        <v>136</v>
      </c>
      <c r="D23" t="s">
        <v>747</v>
      </c>
      <c r="E23" s="84">
        <v>253674.58</v>
      </c>
      <c r="F23">
        <v>0</v>
      </c>
      <c r="G23" s="84">
        <v>13527.8</v>
      </c>
      <c r="H23" s="84">
        <v>240146.78</v>
      </c>
    </row>
    <row r="24" spans="1:8" x14ac:dyDescent="0.25">
      <c r="A24">
        <v>13075018</v>
      </c>
      <c r="B24">
        <v>5557</v>
      </c>
      <c r="C24" t="s">
        <v>116</v>
      </c>
      <c r="D24" t="s">
        <v>746</v>
      </c>
      <c r="E24" s="84">
        <v>410105.49</v>
      </c>
      <c r="F24" s="84">
        <v>30017.72</v>
      </c>
      <c r="G24">
        <v>0</v>
      </c>
      <c r="H24" s="84">
        <v>440123.21</v>
      </c>
    </row>
    <row r="25" spans="1:8" x14ac:dyDescent="0.25">
      <c r="A25">
        <v>13075020</v>
      </c>
      <c r="B25">
        <v>5553</v>
      </c>
      <c r="C25" t="s">
        <v>72</v>
      </c>
      <c r="D25" t="s">
        <v>746</v>
      </c>
      <c r="E25" s="84">
        <v>74969.7</v>
      </c>
      <c r="F25" s="84">
        <v>110237.24</v>
      </c>
      <c r="G25">
        <v>0</v>
      </c>
      <c r="H25" s="84">
        <v>185206.94</v>
      </c>
    </row>
    <row r="26" spans="1:8" x14ac:dyDescent="0.25">
      <c r="A26">
        <v>13075021</v>
      </c>
      <c r="B26">
        <v>5551</v>
      </c>
      <c r="C26" t="s">
        <v>48</v>
      </c>
      <c r="D26" t="s">
        <v>746</v>
      </c>
      <c r="E26" s="84">
        <v>165870.15</v>
      </c>
      <c r="F26" s="84">
        <v>88752.7</v>
      </c>
      <c r="G26">
        <v>0</v>
      </c>
      <c r="H26" s="84">
        <v>254622.85</v>
      </c>
    </row>
    <row r="27" spans="1:8" x14ac:dyDescent="0.25">
      <c r="A27">
        <v>13075022</v>
      </c>
      <c r="B27">
        <v>5553</v>
      </c>
      <c r="C27" t="s">
        <v>73</v>
      </c>
      <c r="D27" t="s">
        <v>746</v>
      </c>
      <c r="E27" s="84">
        <v>192877.07</v>
      </c>
      <c r="F27" s="84">
        <v>122977.01</v>
      </c>
      <c r="G27">
        <v>0</v>
      </c>
      <c r="H27" s="84">
        <v>315854.08000000002</v>
      </c>
    </row>
    <row r="28" spans="1:8" x14ac:dyDescent="0.25">
      <c r="A28">
        <v>13075023</v>
      </c>
      <c r="B28">
        <v>5554</v>
      </c>
      <c r="C28" t="s">
        <v>89</v>
      </c>
      <c r="D28" t="s">
        <v>748</v>
      </c>
      <c r="E28" s="84">
        <v>107398.55</v>
      </c>
      <c r="F28" s="84">
        <v>130495.8</v>
      </c>
      <c r="G28">
        <v>0</v>
      </c>
      <c r="H28" s="84">
        <v>237894.35</v>
      </c>
    </row>
    <row r="29" spans="1:8" x14ac:dyDescent="0.25">
      <c r="A29">
        <v>13075025</v>
      </c>
      <c r="B29">
        <v>5555</v>
      </c>
      <c r="C29" t="s">
        <v>95</v>
      </c>
      <c r="D29" t="s">
        <v>746</v>
      </c>
      <c r="E29" s="84">
        <v>125942.72</v>
      </c>
      <c r="F29" s="84">
        <v>108661.94</v>
      </c>
      <c r="G29">
        <v>0</v>
      </c>
      <c r="H29" s="84">
        <v>234604.66</v>
      </c>
    </row>
    <row r="30" spans="1:8" x14ac:dyDescent="0.25">
      <c r="A30">
        <v>13075026</v>
      </c>
      <c r="B30">
        <v>5562</v>
      </c>
      <c r="C30" t="s">
        <v>155</v>
      </c>
      <c r="D30" t="s">
        <v>746</v>
      </c>
      <c r="E30" s="84">
        <v>181142.31</v>
      </c>
      <c r="F30" s="84">
        <v>186081.1</v>
      </c>
      <c r="G30">
        <v>0</v>
      </c>
      <c r="H30" s="84">
        <v>367223.41</v>
      </c>
    </row>
    <row r="31" spans="1:8" x14ac:dyDescent="0.25">
      <c r="A31">
        <v>13075027</v>
      </c>
      <c r="B31">
        <v>5555</v>
      </c>
      <c r="C31" t="s">
        <v>96</v>
      </c>
      <c r="D31" t="s">
        <v>746</v>
      </c>
      <c r="E31" s="84">
        <v>530176.01</v>
      </c>
      <c r="F31" s="84">
        <v>317380.34000000003</v>
      </c>
      <c r="G31">
        <v>0</v>
      </c>
      <c r="H31" s="84">
        <v>847556.35</v>
      </c>
    </row>
    <row r="32" spans="1:8" x14ac:dyDescent="0.25">
      <c r="A32">
        <v>13075028</v>
      </c>
      <c r="B32">
        <v>5555</v>
      </c>
      <c r="C32" t="s">
        <v>97</v>
      </c>
      <c r="D32" t="s">
        <v>746</v>
      </c>
      <c r="E32" s="84">
        <v>219744.65</v>
      </c>
      <c r="F32" s="84">
        <v>136609.29</v>
      </c>
      <c r="G32">
        <v>0</v>
      </c>
      <c r="H32" s="84">
        <v>356353.94</v>
      </c>
    </row>
    <row r="33" spans="1:8" x14ac:dyDescent="0.25">
      <c r="A33">
        <v>13075029</v>
      </c>
      <c r="B33">
        <v>5553</v>
      </c>
      <c r="C33" t="s">
        <v>74</v>
      </c>
      <c r="D33" t="s">
        <v>746</v>
      </c>
      <c r="E33" s="84">
        <v>836524.72</v>
      </c>
      <c r="F33" s="84">
        <v>859415.92</v>
      </c>
      <c r="G33">
        <v>0</v>
      </c>
      <c r="H33" s="84">
        <v>1695940.64</v>
      </c>
    </row>
    <row r="34" spans="1:8" x14ac:dyDescent="0.25">
      <c r="A34">
        <v>13075031</v>
      </c>
      <c r="B34">
        <v>5552</v>
      </c>
      <c r="C34" t="s">
        <v>58</v>
      </c>
      <c r="D34" t="s">
        <v>747</v>
      </c>
      <c r="E34" s="84">
        <v>1889494.21</v>
      </c>
      <c r="F34" s="84">
        <v>1335946.75</v>
      </c>
      <c r="G34">
        <v>0</v>
      </c>
      <c r="H34" s="84">
        <v>3225440.96</v>
      </c>
    </row>
    <row r="35" spans="1:8" x14ac:dyDescent="0.25">
      <c r="A35">
        <v>13075032</v>
      </c>
      <c r="B35">
        <v>5560</v>
      </c>
      <c r="C35" t="s">
        <v>137</v>
      </c>
      <c r="D35" t="s">
        <v>747</v>
      </c>
      <c r="E35" s="84">
        <v>85053.23</v>
      </c>
      <c r="F35" s="84">
        <v>51056.63</v>
      </c>
      <c r="G35">
        <v>0</v>
      </c>
      <c r="H35" s="84">
        <v>136109.85999999999</v>
      </c>
    </row>
    <row r="36" spans="1:8" x14ac:dyDescent="0.25">
      <c r="A36">
        <v>13075033</v>
      </c>
      <c r="B36">
        <v>5559</v>
      </c>
      <c r="C36" t="s">
        <v>130</v>
      </c>
      <c r="D36" t="s">
        <v>747</v>
      </c>
      <c r="E36" s="84">
        <v>833685.27</v>
      </c>
      <c r="F36" s="84">
        <v>912887.66</v>
      </c>
      <c r="G36">
        <v>0</v>
      </c>
      <c r="H36" s="84">
        <v>1746572.93</v>
      </c>
    </row>
    <row r="37" spans="1:8" x14ac:dyDescent="0.25">
      <c r="A37">
        <v>13075034</v>
      </c>
      <c r="B37">
        <v>5562</v>
      </c>
      <c r="C37" t="s">
        <v>156</v>
      </c>
      <c r="D37" t="s">
        <v>746</v>
      </c>
      <c r="E37" s="84">
        <v>61607.73</v>
      </c>
      <c r="F37" s="84">
        <v>97473.95</v>
      </c>
      <c r="G37">
        <v>0</v>
      </c>
      <c r="H37" s="84">
        <v>159081.68</v>
      </c>
    </row>
    <row r="38" spans="1:8" x14ac:dyDescent="0.25">
      <c r="A38">
        <v>13075035</v>
      </c>
      <c r="B38">
        <v>5556</v>
      </c>
      <c r="C38" t="s">
        <v>106</v>
      </c>
      <c r="D38" t="s">
        <v>747</v>
      </c>
      <c r="E38" s="84">
        <v>109228.73</v>
      </c>
      <c r="F38" s="84">
        <v>42840.2</v>
      </c>
      <c r="G38">
        <v>0</v>
      </c>
      <c r="H38" s="84">
        <v>152068.93</v>
      </c>
    </row>
    <row r="39" spans="1:8" x14ac:dyDescent="0.25">
      <c r="A39">
        <v>13075036</v>
      </c>
      <c r="B39">
        <v>5558</v>
      </c>
      <c r="C39" t="s">
        <v>126</v>
      </c>
      <c r="D39" t="s">
        <v>748</v>
      </c>
      <c r="E39" s="84">
        <v>581067.76</v>
      </c>
      <c r="F39" s="84">
        <v>203252.9</v>
      </c>
      <c r="G39">
        <v>0</v>
      </c>
      <c r="H39" s="84">
        <v>784320.66</v>
      </c>
    </row>
    <row r="40" spans="1:8" x14ac:dyDescent="0.25">
      <c r="A40">
        <v>13075037</v>
      </c>
      <c r="B40">
        <v>5552</v>
      </c>
      <c r="C40" t="s">
        <v>59</v>
      </c>
      <c r="D40" t="s">
        <v>747</v>
      </c>
      <c r="E40" s="84">
        <v>166281.17000000001</v>
      </c>
      <c r="F40" s="84">
        <v>101348.87</v>
      </c>
      <c r="G40">
        <v>0</v>
      </c>
      <c r="H40" s="84">
        <v>267630.03999999998</v>
      </c>
    </row>
    <row r="41" spans="1:8" x14ac:dyDescent="0.25">
      <c r="A41">
        <v>13075038</v>
      </c>
      <c r="B41">
        <v>5556</v>
      </c>
      <c r="C41" t="s">
        <v>107</v>
      </c>
      <c r="D41" t="s">
        <v>747</v>
      </c>
      <c r="E41" s="84">
        <v>224867.54</v>
      </c>
      <c r="F41" s="84">
        <v>357415.63</v>
      </c>
      <c r="G41">
        <v>0</v>
      </c>
      <c r="H41" s="84">
        <v>582283.17000000004</v>
      </c>
    </row>
    <row r="42" spans="1:8" x14ac:dyDescent="0.25">
      <c r="A42">
        <v>13075039</v>
      </c>
      <c r="B42">
        <v>501</v>
      </c>
      <c r="C42" t="s">
        <v>41</v>
      </c>
      <c r="D42" t="s">
        <v>749</v>
      </c>
      <c r="E42" s="84">
        <v>31428807.969999999</v>
      </c>
      <c r="F42" s="84">
        <v>12635395.699999999</v>
      </c>
      <c r="G42">
        <v>0</v>
      </c>
      <c r="H42" s="84">
        <v>44064203.670000002</v>
      </c>
    </row>
    <row r="43" spans="1:8" x14ac:dyDescent="0.25">
      <c r="A43">
        <v>13075040</v>
      </c>
      <c r="B43">
        <v>5563</v>
      </c>
      <c r="C43" t="s">
        <v>170</v>
      </c>
      <c r="D43" t="s">
        <v>746</v>
      </c>
      <c r="E43" s="84">
        <v>41311.96</v>
      </c>
      <c r="F43" s="84">
        <v>65356.13</v>
      </c>
      <c r="G43">
        <v>0</v>
      </c>
      <c r="H43" s="84">
        <v>106668.09</v>
      </c>
    </row>
    <row r="44" spans="1:8" x14ac:dyDescent="0.25">
      <c r="A44">
        <v>13075041</v>
      </c>
      <c r="B44">
        <v>5563</v>
      </c>
      <c r="C44" t="s">
        <v>171</v>
      </c>
      <c r="D44" t="s">
        <v>746</v>
      </c>
      <c r="E44" s="84">
        <v>422886.84</v>
      </c>
      <c r="F44" s="84">
        <v>439298.26</v>
      </c>
      <c r="G44">
        <v>0</v>
      </c>
      <c r="H44" s="84">
        <v>862185.1</v>
      </c>
    </row>
    <row r="45" spans="1:8" x14ac:dyDescent="0.25">
      <c r="A45">
        <v>13075042</v>
      </c>
      <c r="B45">
        <v>5560</v>
      </c>
      <c r="C45" t="s">
        <v>138</v>
      </c>
      <c r="D45" t="s">
        <v>747</v>
      </c>
      <c r="E45" s="84">
        <v>76793.97</v>
      </c>
      <c r="F45" s="84">
        <v>43550.87</v>
      </c>
      <c r="G45">
        <v>0</v>
      </c>
      <c r="H45" s="84">
        <v>120344.84</v>
      </c>
    </row>
    <row r="46" spans="1:8" x14ac:dyDescent="0.25">
      <c r="A46">
        <v>13075043</v>
      </c>
      <c r="B46">
        <v>5563</v>
      </c>
      <c r="C46" t="s">
        <v>172</v>
      </c>
      <c r="D46" t="s">
        <v>746</v>
      </c>
      <c r="E46" s="84">
        <v>123871.75</v>
      </c>
      <c r="F46" s="84">
        <v>150909.26999999999</v>
      </c>
      <c r="G46">
        <v>0</v>
      </c>
      <c r="H46" s="84">
        <v>274781.02</v>
      </c>
    </row>
    <row r="47" spans="1:8" x14ac:dyDescent="0.25">
      <c r="A47">
        <v>13075044</v>
      </c>
      <c r="B47">
        <v>5563</v>
      </c>
      <c r="C47" t="s">
        <v>173</v>
      </c>
      <c r="D47" t="s">
        <v>746</v>
      </c>
      <c r="E47" s="84">
        <v>1194592.45</v>
      </c>
      <c r="F47" s="84">
        <v>969158.69</v>
      </c>
      <c r="G47">
        <v>0</v>
      </c>
      <c r="H47" s="84">
        <v>2163751.14</v>
      </c>
    </row>
    <row r="48" spans="1:8" x14ac:dyDescent="0.25">
      <c r="A48">
        <v>13075045</v>
      </c>
      <c r="B48">
        <v>5559</v>
      </c>
      <c r="C48" t="s">
        <v>131</v>
      </c>
      <c r="D48" t="s">
        <v>747</v>
      </c>
      <c r="E48" s="84">
        <v>82673.22</v>
      </c>
      <c r="F48" s="84">
        <v>193179.26</v>
      </c>
      <c r="G48">
        <v>0</v>
      </c>
      <c r="H48" s="84">
        <v>275852.48</v>
      </c>
    </row>
    <row r="49" spans="1:8" x14ac:dyDescent="0.25">
      <c r="A49">
        <v>13075046</v>
      </c>
      <c r="B49">
        <v>5557</v>
      </c>
      <c r="C49" t="s">
        <v>117</v>
      </c>
      <c r="D49" t="s">
        <v>746</v>
      </c>
      <c r="E49" s="84">
        <v>415409.82</v>
      </c>
      <c r="F49" s="84">
        <v>266401.62</v>
      </c>
      <c r="G49">
        <v>0</v>
      </c>
      <c r="H49" s="84">
        <v>681811.44</v>
      </c>
    </row>
    <row r="50" spans="1:8" x14ac:dyDescent="0.25">
      <c r="A50">
        <v>13075048</v>
      </c>
      <c r="B50">
        <v>5559</v>
      </c>
      <c r="C50" t="s">
        <v>132</v>
      </c>
      <c r="D50" t="s">
        <v>747</v>
      </c>
      <c r="E50" s="84">
        <v>125887.15</v>
      </c>
      <c r="F50" s="84">
        <v>162811.72</v>
      </c>
      <c r="G50">
        <v>0</v>
      </c>
      <c r="H50" s="84">
        <v>288698.87</v>
      </c>
    </row>
    <row r="51" spans="1:8" x14ac:dyDescent="0.25">
      <c r="A51">
        <v>13075049</v>
      </c>
      <c r="B51">
        <v>512</v>
      </c>
      <c r="C51" t="s">
        <v>44</v>
      </c>
      <c r="D51" t="s">
        <v>746</v>
      </c>
      <c r="E51" s="84">
        <v>6098204.6799999997</v>
      </c>
      <c r="F51" s="84">
        <v>1507712.23</v>
      </c>
      <c r="G51">
        <v>0</v>
      </c>
      <c r="H51" s="84">
        <v>7605916.9100000001</v>
      </c>
    </row>
    <row r="52" spans="1:8" x14ac:dyDescent="0.25">
      <c r="A52">
        <v>13075050</v>
      </c>
      <c r="B52">
        <v>5555</v>
      </c>
      <c r="C52" t="s">
        <v>98</v>
      </c>
      <c r="D52" t="s">
        <v>746</v>
      </c>
      <c r="E52" s="84">
        <v>359498.56</v>
      </c>
      <c r="F52" s="84">
        <v>244871.32</v>
      </c>
      <c r="G52">
        <v>0</v>
      </c>
      <c r="H52" s="84">
        <v>604369.88</v>
      </c>
    </row>
    <row r="53" spans="1:8" x14ac:dyDescent="0.25">
      <c r="A53">
        <v>13075051</v>
      </c>
      <c r="B53">
        <v>5552</v>
      </c>
      <c r="C53" t="s">
        <v>60</v>
      </c>
      <c r="D53" t="s">
        <v>747</v>
      </c>
      <c r="E53" s="84">
        <v>124911.17</v>
      </c>
      <c r="F53" s="84">
        <v>115821.84</v>
      </c>
      <c r="G53">
        <v>0</v>
      </c>
      <c r="H53" s="84">
        <v>240733.01</v>
      </c>
    </row>
    <row r="54" spans="1:8" x14ac:dyDescent="0.25">
      <c r="A54">
        <v>13075053</v>
      </c>
      <c r="B54">
        <v>5553</v>
      </c>
      <c r="C54" t="s">
        <v>75</v>
      </c>
      <c r="D54" t="s">
        <v>746</v>
      </c>
      <c r="E54" s="84">
        <v>60392.36</v>
      </c>
      <c r="F54" s="84">
        <v>60884.67</v>
      </c>
      <c r="G54">
        <v>0</v>
      </c>
      <c r="H54" s="84">
        <v>121277.03</v>
      </c>
    </row>
    <row r="55" spans="1:8" x14ac:dyDescent="0.25">
      <c r="A55">
        <v>13075054</v>
      </c>
      <c r="B55">
        <v>5554</v>
      </c>
      <c r="C55" t="s">
        <v>90</v>
      </c>
      <c r="D55" t="s">
        <v>748</v>
      </c>
      <c r="E55" s="84">
        <v>1134994.6399999999</v>
      </c>
      <c r="F55" s="84">
        <v>796310.49</v>
      </c>
      <c r="G55">
        <v>0</v>
      </c>
      <c r="H55" s="84">
        <v>1931305.13</v>
      </c>
    </row>
    <row r="56" spans="1:8" x14ac:dyDescent="0.25">
      <c r="A56">
        <v>13075055</v>
      </c>
      <c r="B56">
        <v>5560</v>
      </c>
      <c r="C56" t="s">
        <v>139</v>
      </c>
      <c r="D56" t="s">
        <v>747</v>
      </c>
      <c r="E56" s="84">
        <v>688609.63</v>
      </c>
      <c r="F56" s="84">
        <v>715278.16</v>
      </c>
      <c r="G56">
        <v>0</v>
      </c>
      <c r="H56" s="84">
        <v>1403887.79</v>
      </c>
    </row>
    <row r="57" spans="1:8" x14ac:dyDescent="0.25">
      <c r="A57">
        <v>13075056</v>
      </c>
      <c r="B57">
        <v>5562</v>
      </c>
      <c r="C57" t="s">
        <v>157</v>
      </c>
      <c r="D57" t="s">
        <v>746</v>
      </c>
      <c r="E57" s="84">
        <v>70123.91</v>
      </c>
      <c r="F57" s="84">
        <v>111750.03</v>
      </c>
      <c r="G57">
        <v>0</v>
      </c>
      <c r="H57" s="84">
        <v>181873.94</v>
      </c>
    </row>
    <row r="58" spans="1:8" x14ac:dyDescent="0.25">
      <c r="A58">
        <v>13075057</v>
      </c>
      <c r="B58">
        <v>5563</v>
      </c>
      <c r="C58" t="s">
        <v>174</v>
      </c>
      <c r="D58" t="s">
        <v>746</v>
      </c>
      <c r="E58" s="84">
        <v>540298.67000000004</v>
      </c>
      <c r="F58" s="84">
        <v>379418.23</v>
      </c>
      <c r="G58">
        <v>0</v>
      </c>
      <c r="H58" s="84">
        <v>919716.9</v>
      </c>
    </row>
    <row r="59" spans="1:8" x14ac:dyDescent="0.25">
      <c r="A59">
        <v>13075058</v>
      </c>
      <c r="B59">
        <v>5561</v>
      </c>
      <c r="C59" t="s">
        <v>149</v>
      </c>
      <c r="D59" t="s">
        <v>746</v>
      </c>
      <c r="E59" s="84">
        <v>1240553.04</v>
      </c>
      <c r="F59" s="84">
        <v>975757.32</v>
      </c>
      <c r="G59">
        <v>0</v>
      </c>
      <c r="H59" s="84">
        <v>2216310.36</v>
      </c>
    </row>
    <row r="60" spans="1:8" x14ac:dyDescent="0.25">
      <c r="A60">
        <v>13075059</v>
      </c>
      <c r="B60">
        <v>5557</v>
      </c>
      <c r="C60" t="s">
        <v>118</v>
      </c>
      <c r="D60" t="s">
        <v>746</v>
      </c>
      <c r="E60" s="84">
        <v>299065.84000000003</v>
      </c>
      <c r="F60" s="84">
        <v>201923.44</v>
      </c>
      <c r="G60">
        <v>0</v>
      </c>
      <c r="H60" s="84">
        <v>500989.28</v>
      </c>
    </row>
    <row r="61" spans="1:8" x14ac:dyDescent="0.25">
      <c r="A61">
        <v>13075060</v>
      </c>
      <c r="B61">
        <v>5557</v>
      </c>
      <c r="C61" t="s">
        <v>119</v>
      </c>
      <c r="D61" t="s">
        <v>746</v>
      </c>
      <c r="E61" s="84">
        <v>399737.76</v>
      </c>
      <c r="F61" s="84">
        <v>350703.99</v>
      </c>
      <c r="G61">
        <v>0</v>
      </c>
      <c r="H61" s="84">
        <v>750441.75</v>
      </c>
    </row>
    <row r="62" spans="1:8" x14ac:dyDescent="0.25">
      <c r="A62">
        <v>13075061</v>
      </c>
      <c r="B62">
        <v>5563</v>
      </c>
      <c r="C62" t="s">
        <v>175</v>
      </c>
      <c r="D62" t="s">
        <v>746</v>
      </c>
      <c r="E62" s="84">
        <v>757710.77</v>
      </c>
      <c r="F62">
        <v>0</v>
      </c>
      <c r="G62">
        <v>0</v>
      </c>
      <c r="H62" s="84">
        <v>757710.77</v>
      </c>
    </row>
    <row r="63" spans="1:8" x14ac:dyDescent="0.25">
      <c r="A63">
        <v>13075063</v>
      </c>
      <c r="B63">
        <v>5560</v>
      </c>
      <c r="C63" t="s">
        <v>140</v>
      </c>
      <c r="D63" t="s">
        <v>747</v>
      </c>
      <c r="E63" s="84">
        <v>59412.9</v>
      </c>
      <c r="F63" s="84">
        <v>81516.23</v>
      </c>
      <c r="G63">
        <v>0</v>
      </c>
      <c r="H63" s="84">
        <v>140929.13</v>
      </c>
    </row>
    <row r="64" spans="1:8" x14ac:dyDescent="0.25">
      <c r="A64">
        <v>13075065</v>
      </c>
      <c r="B64">
        <v>5562</v>
      </c>
      <c r="C64" t="s">
        <v>158</v>
      </c>
      <c r="D64" t="s">
        <v>746</v>
      </c>
      <c r="E64" s="84">
        <v>168696.92</v>
      </c>
      <c r="F64" s="84">
        <v>217375.8</v>
      </c>
      <c r="G64">
        <v>0</v>
      </c>
      <c r="H64" s="84">
        <v>386072.72</v>
      </c>
    </row>
    <row r="65" spans="1:8" x14ac:dyDescent="0.25">
      <c r="A65">
        <v>13075066</v>
      </c>
      <c r="B65">
        <v>5562</v>
      </c>
      <c r="C65" t="s">
        <v>159</v>
      </c>
      <c r="D65" t="s">
        <v>746</v>
      </c>
      <c r="E65" s="84">
        <v>1099977.57</v>
      </c>
      <c r="F65" s="84">
        <v>242119.23</v>
      </c>
      <c r="G65">
        <v>0</v>
      </c>
      <c r="H65" s="84">
        <v>1342096.8</v>
      </c>
    </row>
    <row r="66" spans="1:8" x14ac:dyDescent="0.25">
      <c r="A66">
        <v>13075067</v>
      </c>
      <c r="B66">
        <v>5556</v>
      </c>
      <c r="C66" t="s">
        <v>108</v>
      </c>
      <c r="D66" t="s">
        <v>747</v>
      </c>
      <c r="E66" s="84">
        <v>537135.34</v>
      </c>
      <c r="F66" s="84">
        <v>130012.13</v>
      </c>
      <c r="G66">
        <v>0</v>
      </c>
      <c r="H66" s="84">
        <v>667147.47</v>
      </c>
    </row>
    <row r="67" spans="1:8" x14ac:dyDescent="0.25">
      <c r="A67">
        <v>13075068</v>
      </c>
      <c r="B67">
        <v>5553</v>
      </c>
      <c r="C67" t="s">
        <v>76</v>
      </c>
      <c r="D67" t="s">
        <v>746</v>
      </c>
      <c r="E67" s="84">
        <v>376168</v>
      </c>
      <c r="F67" s="84">
        <v>200947.02</v>
      </c>
      <c r="G67">
        <v>0</v>
      </c>
      <c r="H67" s="84">
        <v>577115.02</v>
      </c>
    </row>
    <row r="68" spans="1:8" x14ac:dyDescent="0.25">
      <c r="A68">
        <v>13075069</v>
      </c>
      <c r="B68">
        <v>5557</v>
      </c>
      <c r="C68" t="s">
        <v>120</v>
      </c>
      <c r="D68" t="s">
        <v>746</v>
      </c>
      <c r="E68" s="84">
        <v>720107.31</v>
      </c>
      <c r="F68" s="84">
        <v>518666.38</v>
      </c>
      <c r="G68">
        <v>0</v>
      </c>
      <c r="H68" s="84">
        <v>1238773.69</v>
      </c>
    </row>
    <row r="69" spans="1:8" x14ac:dyDescent="0.25">
      <c r="A69">
        <v>13075070</v>
      </c>
      <c r="B69">
        <v>5554</v>
      </c>
      <c r="C69" t="s">
        <v>91</v>
      </c>
      <c r="D69" t="s">
        <v>748</v>
      </c>
      <c r="E69" s="84">
        <v>387714.35</v>
      </c>
      <c r="F69" s="84">
        <v>213584.66</v>
      </c>
      <c r="G69">
        <v>0</v>
      </c>
      <c r="H69" s="84">
        <v>601299.01</v>
      </c>
    </row>
    <row r="70" spans="1:8" x14ac:dyDescent="0.25">
      <c r="A70">
        <v>13075071</v>
      </c>
      <c r="B70">
        <v>5560</v>
      </c>
      <c r="C70" t="s">
        <v>141</v>
      </c>
      <c r="D70" t="s">
        <v>747</v>
      </c>
      <c r="E70" s="84">
        <v>158425.60000000001</v>
      </c>
      <c r="F70" s="84">
        <v>162037.34</v>
      </c>
      <c r="G70">
        <v>0</v>
      </c>
      <c r="H70" s="84">
        <v>320462.94</v>
      </c>
    </row>
    <row r="71" spans="1:8" x14ac:dyDescent="0.25">
      <c r="A71">
        <v>13075072</v>
      </c>
      <c r="B71">
        <v>5551</v>
      </c>
      <c r="C71" t="s">
        <v>49</v>
      </c>
      <c r="D71" t="s">
        <v>746</v>
      </c>
      <c r="E71" s="84">
        <v>87775.89</v>
      </c>
      <c r="F71" s="84">
        <v>77083.83</v>
      </c>
      <c r="G71">
        <v>0</v>
      </c>
      <c r="H71" s="84">
        <v>164859.72</v>
      </c>
    </row>
    <row r="72" spans="1:8" x14ac:dyDescent="0.25">
      <c r="A72">
        <v>13075073</v>
      </c>
      <c r="B72">
        <v>5553</v>
      </c>
      <c r="C72" t="s">
        <v>77</v>
      </c>
      <c r="D72" t="s">
        <v>746</v>
      </c>
      <c r="E72" s="84">
        <v>46144.92</v>
      </c>
      <c r="F72" s="84">
        <v>67765.070000000007</v>
      </c>
      <c r="G72">
        <v>0</v>
      </c>
      <c r="H72" s="84">
        <v>113909.99</v>
      </c>
    </row>
    <row r="73" spans="1:8" x14ac:dyDescent="0.25">
      <c r="A73">
        <v>13075074</v>
      </c>
      <c r="B73">
        <v>5551</v>
      </c>
      <c r="C73" t="s">
        <v>50</v>
      </c>
      <c r="D73" t="s">
        <v>746</v>
      </c>
      <c r="E73" s="84">
        <v>634782.03</v>
      </c>
      <c r="F73" s="84">
        <v>578561.81999999995</v>
      </c>
      <c r="G73">
        <v>0</v>
      </c>
      <c r="H73" s="84">
        <v>1213343.8500000001</v>
      </c>
    </row>
    <row r="74" spans="1:8" x14ac:dyDescent="0.25">
      <c r="A74">
        <v>13075075</v>
      </c>
      <c r="B74">
        <v>5552</v>
      </c>
      <c r="C74" t="s">
        <v>61</v>
      </c>
      <c r="D74" t="s">
        <v>747</v>
      </c>
      <c r="E74" s="84">
        <v>158515.74</v>
      </c>
      <c r="F74" s="84">
        <v>282451.34999999998</v>
      </c>
      <c r="G74">
        <v>0</v>
      </c>
      <c r="H74" s="84">
        <v>440967.09</v>
      </c>
    </row>
    <row r="75" spans="1:8" x14ac:dyDescent="0.25">
      <c r="A75">
        <v>13075076</v>
      </c>
      <c r="B75">
        <v>5555</v>
      </c>
      <c r="C75" t="s">
        <v>99</v>
      </c>
      <c r="D75" t="s">
        <v>746</v>
      </c>
      <c r="E75" s="84">
        <v>266233.65999999997</v>
      </c>
      <c r="F75" s="84">
        <v>87851.51</v>
      </c>
      <c r="G75">
        <v>0</v>
      </c>
      <c r="H75" s="84">
        <v>354085.17</v>
      </c>
    </row>
    <row r="76" spans="1:8" x14ac:dyDescent="0.25">
      <c r="A76">
        <v>13075078</v>
      </c>
      <c r="B76">
        <v>5552</v>
      </c>
      <c r="C76" t="s">
        <v>62</v>
      </c>
      <c r="D76" t="s">
        <v>747</v>
      </c>
      <c r="E76" s="84">
        <v>318823.90999999997</v>
      </c>
      <c r="F76" s="84">
        <v>245757.56</v>
      </c>
      <c r="G76">
        <v>0</v>
      </c>
      <c r="H76" s="84">
        <v>564581.47</v>
      </c>
    </row>
    <row r="77" spans="1:8" x14ac:dyDescent="0.25">
      <c r="A77">
        <v>13075079</v>
      </c>
      <c r="B77">
        <v>5556</v>
      </c>
      <c r="C77" t="s">
        <v>109</v>
      </c>
      <c r="D77" t="s">
        <v>747</v>
      </c>
      <c r="E77" s="84">
        <v>1130269.22</v>
      </c>
      <c r="F77" s="84">
        <v>1041737.68</v>
      </c>
      <c r="G77">
        <v>0</v>
      </c>
      <c r="H77" s="84">
        <v>2172006.9</v>
      </c>
    </row>
    <row r="78" spans="1:8" x14ac:dyDescent="0.25">
      <c r="A78">
        <v>13075080</v>
      </c>
      <c r="B78">
        <v>5562</v>
      </c>
      <c r="C78" t="s">
        <v>160</v>
      </c>
      <c r="D78" t="s">
        <v>746</v>
      </c>
      <c r="E78" s="84">
        <v>590710.22</v>
      </c>
      <c r="F78" s="84">
        <v>199471.8</v>
      </c>
      <c r="G78">
        <v>0</v>
      </c>
      <c r="H78" s="84">
        <v>790182.02</v>
      </c>
    </row>
    <row r="79" spans="1:8" x14ac:dyDescent="0.25">
      <c r="A79">
        <v>13075081</v>
      </c>
      <c r="B79">
        <v>5557</v>
      </c>
      <c r="C79" t="s">
        <v>121</v>
      </c>
      <c r="D79" t="s">
        <v>746</v>
      </c>
      <c r="E79" s="84">
        <v>374895.23</v>
      </c>
      <c r="F79" s="84">
        <v>246868.47</v>
      </c>
      <c r="G79">
        <v>0</v>
      </c>
      <c r="H79" s="84">
        <v>621763.69999999995</v>
      </c>
    </row>
    <row r="80" spans="1:8" x14ac:dyDescent="0.25">
      <c r="A80">
        <v>13075082</v>
      </c>
      <c r="B80">
        <v>5558</v>
      </c>
      <c r="C80" t="s">
        <v>127</v>
      </c>
      <c r="D80" t="s">
        <v>748</v>
      </c>
      <c r="E80" s="84">
        <v>1548847.26</v>
      </c>
      <c r="F80" s="84">
        <v>1506244.62</v>
      </c>
      <c r="G80">
        <v>0</v>
      </c>
      <c r="H80" s="84">
        <v>3055091.88</v>
      </c>
    </row>
    <row r="81" spans="1:8" x14ac:dyDescent="0.25">
      <c r="A81">
        <v>13075083</v>
      </c>
      <c r="B81">
        <v>5557</v>
      </c>
      <c r="C81" t="s">
        <v>122</v>
      </c>
      <c r="D81" t="s">
        <v>746</v>
      </c>
      <c r="E81" s="84">
        <v>1977921.75</v>
      </c>
      <c r="F81" s="84">
        <v>35523.769999999997</v>
      </c>
      <c r="G81">
        <v>0</v>
      </c>
      <c r="H81" s="84">
        <v>2013445.52</v>
      </c>
    </row>
    <row r="82" spans="1:8" x14ac:dyDescent="0.25">
      <c r="A82">
        <v>13075084</v>
      </c>
      <c r="B82">
        <v>5552</v>
      </c>
      <c r="C82" t="s">
        <v>63</v>
      </c>
      <c r="D82" t="s">
        <v>747</v>
      </c>
      <c r="E82" s="84">
        <v>134013.29</v>
      </c>
      <c r="F82" s="84">
        <v>115220.98</v>
      </c>
      <c r="G82">
        <v>0</v>
      </c>
      <c r="H82" s="84">
        <v>249234.27</v>
      </c>
    </row>
    <row r="83" spans="1:8" x14ac:dyDescent="0.25">
      <c r="A83">
        <v>13075085</v>
      </c>
      <c r="B83">
        <v>5552</v>
      </c>
      <c r="C83" t="s">
        <v>64</v>
      </c>
      <c r="D83" t="s">
        <v>747</v>
      </c>
      <c r="E83" s="84">
        <v>168095.25</v>
      </c>
      <c r="F83" s="84">
        <v>208616.67</v>
      </c>
      <c r="G83">
        <v>0</v>
      </c>
      <c r="H83" s="84">
        <v>376711.92</v>
      </c>
    </row>
    <row r="84" spans="1:8" x14ac:dyDescent="0.25">
      <c r="A84">
        <v>13075086</v>
      </c>
      <c r="B84">
        <v>5563</v>
      </c>
      <c r="C84" t="s">
        <v>177</v>
      </c>
      <c r="D84" t="s">
        <v>746</v>
      </c>
      <c r="E84" s="84">
        <v>250162.85</v>
      </c>
      <c r="F84" s="84">
        <v>214353.77</v>
      </c>
      <c r="G84">
        <v>0</v>
      </c>
      <c r="H84" s="84">
        <v>464516.62</v>
      </c>
    </row>
    <row r="85" spans="1:8" x14ac:dyDescent="0.25">
      <c r="A85">
        <v>13075087</v>
      </c>
      <c r="B85">
        <v>5551</v>
      </c>
      <c r="C85" t="s">
        <v>51</v>
      </c>
      <c r="D85" t="s">
        <v>746</v>
      </c>
      <c r="E85" s="84">
        <v>344676.88</v>
      </c>
      <c r="F85">
        <v>0</v>
      </c>
      <c r="G85">
        <v>0</v>
      </c>
      <c r="H85" s="84">
        <v>344676.88</v>
      </c>
    </row>
    <row r="86" spans="1:8" x14ac:dyDescent="0.25">
      <c r="A86">
        <v>13075088</v>
      </c>
      <c r="B86">
        <v>5553</v>
      </c>
      <c r="C86" t="s">
        <v>78</v>
      </c>
      <c r="D86" t="s">
        <v>746</v>
      </c>
      <c r="E86" s="84">
        <v>352968.63</v>
      </c>
      <c r="F86" s="84">
        <v>90237.85</v>
      </c>
      <c r="G86">
        <v>0</v>
      </c>
      <c r="H86" s="84">
        <v>443206.48</v>
      </c>
    </row>
    <row r="87" spans="1:8" x14ac:dyDescent="0.25">
      <c r="A87">
        <v>13075089</v>
      </c>
      <c r="B87">
        <v>5552</v>
      </c>
      <c r="C87" t="s">
        <v>65</v>
      </c>
      <c r="D87" t="s">
        <v>747</v>
      </c>
      <c r="E87" s="84">
        <v>91432.03</v>
      </c>
      <c r="F87" s="84">
        <v>164902.32</v>
      </c>
      <c r="G87">
        <v>0</v>
      </c>
      <c r="H87" s="84">
        <v>256334.35</v>
      </c>
    </row>
    <row r="88" spans="1:8" x14ac:dyDescent="0.25">
      <c r="A88">
        <v>13075090</v>
      </c>
      <c r="B88">
        <v>5562</v>
      </c>
      <c r="C88" t="s">
        <v>161</v>
      </c>
      <c r="D88" t="s">
        <v>746</v>
      </c>
      <c r="E88" s="84">
        <v>163365.68</v>
      </c>
      <c r="F88" s="84">
        <v>162039.01999999999</v>
      </c>
      <c r="G88">
        <v>0</v>
      </c>
      <c r="H88" s="84">
        <v>325404.7</v>
      </c>
    </row>
    <row r="89" spans="1:8" x14ac:dyDescent="0.25">
      <c r="A89">
        <v>13075091</v>
      </c>
      <c r="B89">
        <v>5555</v>
      </c>
      <c r="C89" t="s">
        <v>100</v>
      </c>
      <c r="D89" t="s">
        <v>746</v>
      </c>
      <c r="E89" s="84">
        <v>708285.45</v>
      </c>
      <c r="F89" s="84">
        <v>229286.39999999999</v>
      </c>
      <c r="G89">
        <v>0</v>
      </c>
      <c r="H89" s="84">
        <v>937571.85</v>
      </c>
    </row>
    <row r="90" spans="1:8" x14ac:dyDescent="0.25">
      <c r="A90">
        <v>13075092</v>
      </c>
      <c r="B90">
        <v>5561</v>
      </c>
      <c r="C90" t="s">
        <v>150</v>
      </c>
      <c r="D90" t="s">
        <v>746</v>
      </c>
      <c r="E90" s="84">
        <v>316777.34999999998</v>
      </c>
      <c r="F90" s="84">
        <v>249220.65</v>
      </c>
      <c r="G90">
        <v>0</v>
      </c>
      <c r="H90" s="84">
        <v>565998</v>
      </c>
    </row>
    <row r="91" spans="1:8" x14ac:dyDescent="0.25">
      <c r="A91">
        <v>13075093</v>
      </c>
      <c r="B91">
        <v>5552</v>
      </c>
      <c r="C91" t="s">
        <v>66</v>
      </c>
      <c r="D91" t="s">
        <v>747</v>
      </c>
      <c r="E91" s="84">
        <v>259850.72</v>
      </c>
      <c r="F91" s="84">
        <v>267712.69</v>
      </c>
      <c r="G91">
        <v>0</v>
      </c>
      <c r="H91" s="84">
        <v>527563.41</v>
      </c>
    </row>
    <row r="92" spans="1:8" x14ac:dyDescent="0.25">
      <c r="A92">
        <v>13075094</v>
      </c>
      <c r="B92">
        <v>5563</v>
      </c>
      <c r="C92" t="s">
        <v>178</v>
      </c>
      <c r="D92" t="s">
        <v>746</v>
      </c>
      <c r="E92" s="84">
        <v>464366.91</v>
      </c>
      <c r="F92" s="84">
        <v>173512.27</v>
      </c>
      <c r="G92">
        <v>0</v>
      </c>
      <c r="H92" s="84">
        <v>637879.18000000005</v>
      </c>
    </row>
    <row r="93" spans="1:8" x14ac:dyDescent="0.25">
      <c r="A93">
        <v>13075095</v>
      </c>
      <c r="B93">
        <v>5556</v>
      </c>
      <c r="C93" t="s">
        <v>110</v>
      </c>
      <c r="D93" t="s">
        <v>747</v>
      </c>
      <c r="E93" s="84">
        <v>94231.23</v>
      </c>
      <c r="F93" s="84">
        <v>154955.31</v>
      </c>
      <c r="G93">
        <v>0</v>
      </c>
      <c r="H93" s="84">
        <v>249186.54</v>
      </c>
    </row>
    <row r="94" spans="1:8" x14ac:dyDescent="0.25">
      <c r="A94">
        <v>13075097</v>
      </c>
      <c r="B94">
        <v>5557</v>
      </c>
      <c r="C94" t="s">
        <v>123</v>
      </c>
      <c r="D94" t="s">
        <v>746</v>
      </c>
      <c r="E94" s="84">
        <v>168869.27</v>
      </c>
      <c r="F94" s="84">
        <v>222193</v>
      </c>
      <c r="G94">
        <v>0</v>
      </c>
      <c r="H94" s="84">
        <v>391062.27</v>
      </c>
    </row>
    <row r="95" spans="1:8" x14ac:dyDescent="0.25">
      <c r="A95">
        <v>13075098</v>
      </c>
      <c r="B95">
        <v>5553</v>
      </c>
      <c r="C95" t="s">
        <v>79</v>
      </c>
      <c r="D95" t="s">
        <v>746</v>
      </c>
      <c r="E95" s="84">
        <v>288144.96000000002</v>
      </c>
      <c r="F95" s="84">
        <v>104408.2</v>
      </c>
      <c r="G95">
        <v>0</v>
      </c>
      <c r="H95" s="84">
        <v>392553.16</v>
      </c>
    </row>
    <row r="96" spans="1:8" x14ac:dyDescent="0.25">
      <c r="A96">
        <v>13075101</v>
      </c>
      <c r="B96">
        <v>5553</v>
      </c>
      <c r="C96" t="s">
        <v>80</v>
      </c>
      <c r="D96" t="s">
        <v>746</v>
      </c>
      <c r="E96" s="84">
        <v>189759.35999999999</v>
      </c>
      <c r="F96" s="84">
        <v>62647.99</v>
      </c>
      <c r="G96">
        <v>0</v>
      </c>
      <c r="H96" s="84">
        <v>252407.35</v>
      </c>
    </row>
    <row r="97" spans="1:8" x14ac:dyDescent="0.25">
      <c r="A97">
        <v>13075102</v>
      </c>
      <c r="B97">
        <v>5555</v>
      </c>
      <c r="C97" t="s">
        <v>80</v>
      </c>
      <c r="D97" t="s">
        <v>746</v>
      </c>
      <c r="E97" s="84">
        <v>1645381.17</v>
      </c>
      <c r="F97" s="84">
        <v>317327.75</v>
      </c>
      <c r="G97">
        <v>0</v>
      </c>
      <c r="H97" s="84">
        <v>1962708.92</v>
      </c>
    </row>
    <row r="98" spans="1:8" x14ac:dyDescent="0.25">
      <c r="A98">
        <v>13075103</v>
      </c>
      <c r="B98">
        <v>5560</v>
      </c>
      <c r="C98" t="s">
        <v>142</v>
      </c>
      <c r="D98" t="s">
        <v>747</v>
      </c>
      <c r="E98" s="84">
        <v>45355</v>
      </c>
      <c r="F98" s="84">
        <v>65995.990000000005</v>
      </c>
      <c r="G98">
        <v>0</v>
      </c>
      <c r="H98" s="84">
        <v>111350.99</v>
      </c>
    </row>
    <row r="99" spans="1:8" x14ac:dyDescent="0.25">
      <c r="A99">
        <v>13075104</v>
      </c>
      <c r="B99">
        <v>5560</v>
      </c>
      <c r="C99" t="s">
        <v>143</v>
      </c>
      <c r="D99" t="s">
        <v>747</v>
      </c>
      <c r="E99" s="84">
        <v>44509.25</v>
      </c>
      <c r="F99" s="84">
        <v>96895.22</v>
      </c>
      <c r="G99">
        <v>0</v>
      </c>
      <c r="H99" s="84">
        <v>141404.47</v>
      </c>
    </row>
    <row r="100" spans="1:8" x14ac:dyDescent="0.25">
      <c r="A100">
        <v>13075105</v>
      </c>
      <c r="B100">
        <v>513</v>
      </c>
      <c r="C100" t="s">
        <v>45</v>
      </c>
      <c r="D100" t="s">
        <v>747</v>
      </c>
      <c r="E100" s="84">
        <v>5163803.6500000004</v>
      </c>
      <c r="F100" s="84">
        <v>2164693.69</v>
      </c>
      <c r="G100">
        <v>0</v>
      </c>
      <c r="H100" s="84">
        <v>7328497.3399999999</v>
      </c>
    </row>
    <row r="101" spans="1:8" x14ac:dyDescent="0.25">
      <c r="A101">
        <v>13075106</v>
      </c>
      <c r="B101">
        <v>5561</v>
      </c>
      <c r="C101" t="s">
        <v>151</v>
      </c>
      <c r="D101" t="s">
        <v>746</v>
      </c>
      <c r="E101" s="84">
        <v>237440.46</v>
      </c>
      <c r="F101">
        <v>0</v>
      </c>
      <c r="G101">
        <v>0</v>
      </c>
      <c r="H101" s="84">
        <v>237440.46</v>
      </c>
    </row>
    <row r="102" spans="1:8" x14ac:dyDescent="0.25">
      <c r="A102">
        <v>13075107</v>
      </c>
      <c r="B102">
        <v>5556</v>
      </c>
      <c r="C102" t="s">
        <v>111</v>
      </c>
      <c r="D102" t="s">
        <v>747</v>
      </c>
      <c r="E102" s="84">
        <v>598222.12</v>
      </c>
      <c r="F102" s="84">
        <v>649564.4</v>
      </c>
      <c r="G102">
        <v>0</v>
      </c>
      <c r="H102" s="84">
        <v>1247786.52</v>
      </c>
    </row>
    <row r="103" spans="1:8" x14ac:dyDescent="0.25">
      <c r="A103">
        <v>13075108</v>
      </c>
      <c r="B103">
        <v>5556</v>
      </c>
      <c r="C103" t="s">
        <v>112</v>
      </c>
      <c r="D103" t="s">
        <v>747</v>
      </c>
      <c r="E103" s="84">
        <v>68937.06</v>
      </c>
      <c r="F103" s="84">
        <v>123832.42</v>
      </c>
      <c r="G103">
        <v>0</v>
      </c>
      <c r="H103" s="84">
        <v>192769.48</v>
      </c>
    </row>
    <row r="104" spans="1:8" x14ac:dyDescent="0.25">
      <c r="A104">
        <v>13075109</v>
      </c>
      <c r="B104">
        <v>5560</v>
      </c>
      <c r="C104" t="s">
        <v>144</v>
      </c>
      <c r="D104" t="s">
        <v>747</v>
      </c>
      <c r="E104" s="84">
        <v>82066.91</v>
      </c>
      <c r="F104" s="84">
        <v>84254.9</v>
      </c>
      <c r="G104">
        <v>0</v>
      </c>
      <c r="H104" s="84">
        <v>166321.81</v>
      </c>
    </row>
    <row r="105" spans="1:8" x14ac:dyDescent="0.25">
      <c r="A105">
        <v>13075110</v>
      </c>
      <c r="B105">
        <v>5553</v>
      </c>
      <c r="C105" t="s">
        <v>81</v>
      </c>
      <c r="D105" t="s">
        <v>746</v>
      </c>
      <c r="E105" s="84">
        <v>204115.59</v>
      </c>
      <c r="F105" s="84">
        <v>125571.23</v>
      </c>
      <c r="G105">
        <v>0</v>
      </c>
      <c r="H105" s="84">
        <v>329686.82</v>
      </c>
    </row>
    <row r="106" spans="1:8" x14ac:dyDescent="0.25">
      <c r="A106">
        <v>13075111</v>
      </c>
      <c r="B106">
        <v>5562</v>
      </c>
      <c r="C106" t="s">
        <v>162</v>
      </c>
      <c r="D106" t="s">
        <v>746</v>
      </c>
      <c r="E106" s="84">
        <v>264815.59000000003</v>
      </c>
      <c r="F106" s="84">
        <v>117784.28</v>
      </c>
      <c r="G106">
        <v>0</v>
      </c>
      <c r="H106" s="84">
        <v>382599.87</v>
      </c>
    </row>
    <row r="107" spans="1:8" x14ac:dyDescent="0.25">
      <c r="A107">
        <v>13075113</v>
      </c>
      <c r="B107">
        <v>5556</v>
      </c>
      <c r="C107" t="s">
        <v>113</v>
      </c>
      <c r="D107" t="s">
        <v>747</v>
      </c>
      <c r="E107" s="84">
        <v>188865.06</v>
      </c>
      <c r="F107" s="84">
        <v>256220.62</v>
      </c>
      <c r="G107">
        <v>0</v>
      </c>
      <c r="H107" s="84">
        <v>445085.68</v>
      </c>
    </row>
    <row r="108" spans="1:8" x14ac:dyDescent="0.25">
      <c r="A108">
        <v>13075114</v>
      </c>
      <c r="B108">
        <v>5562</v>
      </c>
      <c r="C108" t="s">
        <v>163</v>
      </c>
      <c r="D108" t="s">
        <v>746</v>
      </c>
      <c r="E108" s="84">
        <v>222823.55</v>
      </c>
      <c r="F108" s="84">
        <v>200620.73</v>
      </c>
      <c r="G108">
        <v>0</v>
      </c>
      <c r="H108" s="84">
        <v>423444.28</v>
      </c>
    </row>
    <row r="109" spans="1:8" x14ac:dyDescent="0.25">
      <c r="A109">
        <v>13075115</v>
      </c>
      <c r="B109">
        <v>5560</v>
      </c>
      <c r="C109" t="s">
        <v>145</v>
      </c>
      <c r="D109" t="s">
        <v>747</v>
      </c>
      <c r="E109" s="84">
        <v>540015.47</v>
      </c>
      <c r="F109" s="84">
        <v>222584.8</v>
      </c>
      <c r="G109">
        <v>0</v>
      </c>
      <c r="H109" s="84">
        <v>762600.27</v>
      </c>
    </row>
    <row r="110" spans="1:8" x14ac:dyDescent="0.25">
      <c r="A110">
        <v>13075116</v>
      </c>
      <c r="B110">
        <v>5553</v>
      </c>
      <c r="C110" t="s">
        <v>82</v>
      </c>
      <c r="D110" t="s">
        <v>746</v>
      </c>
      <c r="E110" s="84">
        <v>33174.699999999997</v>
      </c>
      <c r="F110" s="84">
        <v>66380.38</v>
      </c>
      <c r="G110">
        <v>0</v>
      </c>
      <c r="H110" s="84">
        <v>99555.08</v>
      </c>
    </row>
    <row r="111" spans="1:8" x14ac:dyDescent="0.25">
      <c r="A111">
        <v>13075117</v>
      </c>
      <c r="B111">
        <v>5556</v>
      </c>
      <c r="C111" t="s">
        <v>114</v>
      </c>
      <c r="D111" t="s">
        <v>747</v>
      </c>
      <c r="E111" s="84">
        <v>103690.28</v>
      </c>
      <c r="F111" s="84">
        <v>168585.42</v>
      </c>
      <c r="G111">
        <v>0</v>
      </c>
      <c r="H111" s="84">
        <v>272275.7</v>
      </c>
    </row>
    <row r="112" spans="1:8" x14ac:dyDescent="0.25">
      <c r="A112">
        <v>13075118</v>
      </c>
      <c r="B112">
        <v>5559</v>
      </c>
      <c r="C112" t="s">
        <v>133</v>
      </c>
      <c r="D112" t="s">
        <v>747</v>
      </c>
      <c r="E112" s="84">
        <v>104459.37</v>
      </c>
      <c r="F112" s="84">
        <v>99811.25</v>
      </c>
      <c r="G112">
        <v>0</v>
      </c>
      <c r="H112" s="84">
        <v>204270.62</v>
      </c>
    </row>
    <row r="113" spans="1:8" x14ac:dyDescent="0.25">
      <c r="A113">
        <v>13075119</v>
      </c>
      <c r="B113">
        <v>5556</v>
      </c>
      <c r="C113" t="s">
        <v>115</v>
      </c>
      <c r="D113" t="s">
        <v>747</v>
      </c>
      <c r="E113" s="84">
        <v>210758.08</v>
      </c>
      <c r="F113" s="84">
        <v>219966.42</v>
      </c>
      <c r="G113">
        <v>0</v>
      </c>
      <c r="H113" s="84">
        <v>430724.5</v>
      </c>
    </row>
    <row r="114" spans="1:8" x14ac:dyDescent="0.25">
      <c r="A114">
        <v>13075120</v>
      </c>
      <c r="B114">
        <v>5557</v>
      </c>
      <c r="C114" t="s">
        <v>124</v>
      </c>
      <c r="D114" t="s">
        <v>746</v>
      </c>
      <c r="E114" s="84">
        <v>1336816.58</v>
      </c>
      <c r="F114">
        <v>0</v>
      </c>
      <c r="G114" s="84">
        <v>139053.46</v>
      </c>
      <c r="H114" s="84">
        <v>1197763.1200000001</v>
      </c>
    </row>
    <row r="115" spans="1:8" x14ac:dyDescent="0.25">
      <c r="A115">
        <v>13075121</v>
      </c>
      <c r="B115">
        <v>5563</v>
      </c>
      <c r="C115" t="s">
        <v>179</v>
      </c>
      <c r="D115" t="s">
        <v>746</v>
      </c>
      <c r="E115" s="84">
        <v>205837.35</v>
      </c>
      <c r="F115" s="84">
        <v>255533.31</v>
      </c>
      <c r="G115">
        <v>0</v>
      </c>
      <c r="H115" s="84">
        <v>461370.66</v>
      </c>
    </row>
    <row r="116" spans="1:8" x14ac:dyDescent="0.25">
      <c r="A116">
        <v>13075122</v>
      </c>
      <c r="B116">
        <v>5553</v>
      </c>
      <c r="C116" t="s">
        <v>83</v>
      </c>
      <c r="D116" t="s">
        <v>746</v>
      </c>
      <c r="E116" s="84">
        <v>218982.39</v>
      </c>
      <c r="F116" s="84">
        <v>127921.25</v>
      </c>
      <c r="G116">
        <v>0</v>
      </c>
      <c r="H116" s="84">
        <v>346903.64</v>
      </c>
    </row>
    <row r="117" spans="1:8" x14ac:dyDescent="0.25">
      <c r="A117">
        <v>13075123</v>
      </c>
      <c r="B117">
        <v>5558</v>
      </c>
      <c r="C117" t="s">
        <v>128</v>
      </c>
      <c r="D117" t="s">
        <v>748</v>
      </c>
      <c r="E117" s="84">
        <v>306832.87</v>
      </c>
      <c r="F117" s="84">
        <v>287999.53000000003</v>
      </c>
      <c r="G117">
        <v>0</v>
      </c>
      <c r="H117" s="84">
        <v>594832.4</v>
      </c>
    </row>
    <row r="118" spans="1:8" x14ac:dyDescent="0.25">
      <c r="A118">
        <v>13075124</v>
      </c>
      <c r="B118">
        <v>5551</v>
      </c>
      <c r="C118" t="s">
        <v>52</v>
      </c>
      <c r="D118" t="s">
        <v>746</v>
      </c>
      <c r="E118" s="84">
        <v>216300.59</v>
      </c>
      <c r="F118" s="84">
        <v>110289.28</v>
      </c>
      <c r="G118">
        <v>0</v>
      </c>
      <c r="H118" s="84">
        <v>326589.87</v>
      </c>
    </row>
    <row r="119" spans="1:8" x14ac:dyDescent="0.25">
      <c r="A119">
        <v>13075125</v>
      </c>
      <c r="B119">
        <v>5563</v>
      </c>
      <c r="C119" t="s">
        <v>180</v>
      </c>
      <c r="D119" t="s">
        <v>746</v>
      </c>
      <c r="E119" s="84">
        <v>99169.33</v>
      </c>
      <c r="F119" s="84">
        <v>105013.65</v>
      </c>
      <c r="G119">
        <v>0</v>
      </c>
      <c r="H119" s="84">
        <v>204182.98</v>
      </c>
    </row>
    <row r="120" spans="1:8" x14ac:dyDescent="0.25">
      <c r="A120">
        <v>13075126</v>
      </c>
      <c r="B120">
        <v>5560</v>
      </c>
      <c r="C120" t="s">
        <v>146</v>
      </c>
      <c r="D120" t="s">
        <v>747</v>
      </c>
      <c r="E120" s="84">
        <v>130821.42</v>
      </c>
      <c r="F120" s="84">
        <v>176282.49</v>
      </c>
      <c r="G120">
        <v>0</v>
      </c>
      <c r="H120" s="84">
        <v>307103.90999999997</v>
      </c>
    </row>
    <row r="121" spans="1:8" x14ac:dyDescent="0.25">
      <c r="A121">
        <v>13075127</v>
      </c>
      <c r="B121">
        <v>5553</v>
      </c>
      <c r="C121" t="s">
        <v>84</v>
      </c>
      <c r="D121" t="s">
        <v>746</v>
      </c>
      <c r="E121" s="84">
        <v>516219.66</v>
      </c>
      <c r="F121" s="84">
        <v>315101.02</v>
      </c>
      <c r="G121">
        <v>0</v>
      </c>
      <c r="H121" s="84">
        <v>831320.68</v>
      </c>
    </row>
    <row r="122" spans="1:8" x14ac:dyDescent="0.25">
      <c r="A122">
        <v>13075128</v>
      </c>
      <c r="B122">
        <v>5553</v>
      </c>
      <c r="C122" t="s">
        <v>85</v>
      </c>
      <c r="D122" t="s">
        <v>746</v>
      </c>
      <c r="E122" s="84">
        <v>1229665.07</v>
      </c>
      <c r="F122" s="84">
        <v>95215.67</v>
      </c>
      <c r="G122">
        <v>0</v>
      </c>
      <c r="H122" s="84">
        <v>1134449.3999999999</v>
      </c>
    </row>
    <row r="123" spans="1:8" x14ac:dyDescent="0.25">
      <c r="A123">
        <v>13075129</v>
      </c>
      <c r="B123">
        <v>5562</v>
      </c>
      <c r="C123" t="s">
        <v>164</v>
      </c>
      <c r="D123" t="s">
        <v>746</v>
      </c>
      <c r="E123" s="84">
        <v>129725.21</v>
      </c>
      <c r="F123" s="84">
        <v>139310.04</v>
      </c>
      <c r="G123">
        <v>0</v>
      </c>
      <c r="H123" s="84">
        <v>269035.25</v>
      </c>
    </row>
    <row r="124" spans="1:8" x14ac:dyDescent="0.25">
      <c r="A124">
        <v>13075130</v>
      </c>
      <c r="B124">
        <v>514</v>
      </c>
      <c r="C124" t="s">
        <v>46</v>
      </c>
      <c r="D124" t="s">
        <v>747</v>
      </c>
      <c r="E124" s="84">
        <v>1804903.39</v>
      </c>
      <c r="F124" s="84">
        <v>1625510.44</v>
      </c>
      <c r="G124">
        <v>0</v>
      </c>
      <c r="H124" s="84">
        <v>3430413.83</v>
      </c>
    </row>
    <row r="125" spans="1:8" x14ac:dyDescent="0.25">
      <c r="A125">
        <v>13075131</v>
      </c>
      <c r="B125">
        <v>5559</v>
      </c>
      <c r="C125" t="s">
        <v>134</v>
      </c>
      <c r="D125" t="s">
        <v>747</v>
      </c>
      <c r="E125" s="84">
        <v>4078433.63</v>
      </c>
      <c r="F125" s="84">
        <v>2586172.9</v>
      </c>
      <c r="G125">
        <v>0</v>
      </c>
      <c r="H125" s="84">
        <v>6664606.5300000003</v>
      </c>
    </row>
    <row r="126" spans="1:8" x14ac:dyDescent="0.25">
      <c r="A126">
        <v>13075133</v>
      </c>
      <c r="B126">
        <v>5561</v>
      </c>
      <c r="C126" t="s">
        <v>152</v>
      </c>
      <c r="D126" t="s">
        <v>746</v>
      </c>
      <c r="E126" s="84">
        <v>753122.7</v>
      </c>
      <c r="F126" s="84">
        <v>45806.559999999998</v>
      </c>
      <c r="G126">
        <v>0</v>
      </c>
      <c r="H126" s="84">
        <v>798929.26</v>
      </c>
    </row>
    <row r="127" spans="1:8" x14ac:dyDescent="0.25">
      <c r="A127">
        <v>13075134</v>
      </c>
      <c r="B127">
        <v>5554</v>
      </c>
      <c r="C127" t="s">
        <v>92</v>
      </c>
      <c r="D127" t="s">
        <v>748</v>
      </c>
      <c r="E127" s="84">
        <v>470990.96</v>
      </c>
      <c r="F127" s="84">
        <v>416110.55</v>
      </c>
      <c r="G127">
        <v>0</v>
      </c>
      <c r="H127" s="84">
        <v>887101.51</v>
      </c>
    </row>
    <row r="128" spans="1:8" x14ac:dyDescent="0.25">
      <c r="A128">
        <v>13075135</v>
      </c>
      <c r="B128">
        <v>5562</v>
      </c>
      <c r="C128" t="s">
        <v>165</v>
      </c>
      <c r="D128" t="s">
        <v>746</v>
      </c>
      <c r="E128" s="84">
        <v>607004.72</v>
      </c>
      <c r="F128" s="84">
        <v>239320.91</v>
      </c>
      <c r="G128">
        <v>0</v>
      </c>
      <c r="H128" s="84">
        <v>846325.63</v>
      </c>
    </row>
    <row r="129" spans="1:8" x14ac:dyDescent="0.25">
      <c r="A129">
        <v>13075136</v>
      </c>
      <c r="B129">
        <v>515</v>
      </c>
      <c r="C129" t="s">
        <v>47</v>
      </c>
      <c r="D129" t="s">
        <v>747</v>
      </c>
      <c r="E129" s="84">
        <v>4100893.28</v>
      </c>
      <c r="F129" s="84">
        <v>2140585.31</v>
      </c>
      <c r="G129">
        <v>0</v>
      </c>
      <c r="H129" s="84">
        <v>6241478.5899999999</v>
      </c>
    </row>
    <row r="130" spans="1:8" x14ac:dyDescent="0.25">
      <c r="A130">
        <v>13075137</v>
      </c>
      <c r="B130">
        <v>5562</v>
      </c>
      <c r="C130" t="s">
        <v>166</v>
      </c>
      <c r="D130" t="s">
        <v>746</v>
      </c>
      <c r="E130" s="84">
        <v>596510.4</v>
      </c>
      <c r="F130" s="84">
        <v>638595.61</v>
      </c>
      <c r="G130">
        <v>0</v>
      </c>
      <c r="H130" s="84">
        <v>1235106.01</v>
      </c>
    </row>
    <row r="131" spans="1:8" x14ac:dyDescent="0.25">
      <c r="A131">
        <v>13075138</v>
      </c>
      <c r="B131">
        <v>5560</v>
      </c>
      <c r="C131" t="s">
        <v>147</v>
      </c>
      <c r="D131" t="s">
        <v>747</v>
      </c>
      <c r="E131" s="84">
        <v>485087.91</v>
      </c>
      <c r="F131" s="84">
        <v>328084.49</v>
      </c>
      <c r="G131">
        <v>0</v>
      </c>
      <c r="H131" s="84">
        <v>813172.4</v>
      </c>
    </row>
    <row r="132" spans="1:8" x14ac:dyDescent="0.25">
      <c r="A132">
        <v>13075139</v>
      </c>
      <c r="B132">
        <v>5552</v>
      </c>
      <c r="C132" t="s">
        <v>67</v>
      </c>
      <c r="D132" t="s">
        <v>747</v>
      </c>
      <c r="E132" s="84">
        <v>106531.27</v>
      </c>
      <c r="F132" s="84">
        <v>123895.79</v>
      </c>
      <c r="G132">
        <v>0</v>
      </c>
      <c r="H132" s="84">
        <v>230427.06</v>
      </c>
    </row>
    <row r="133" spans="1:8" x14ac:dyDescent="0.25">
      <c r="A133">
        <v>13075140</v>
      </c>
      <c r="B133">
        <v>5554</v>
      </c>
      <c r="C133" t="s">
        <v>93</v>
      </c>
      <c r="D133" t="s">
        <v>748</v>
      </c>
      <c r="E133" s="84">
        <v>186784.9</v>
      </c>
      <c r="F133" s="84">
        <v>206510.15</v>
      </c>
      <c r="G133">
        <v>0</v>
      </c>
      <c r="H133" s="84">
        <v>393295.05</v>
      </c>
    </row>
    <row r="134" spans="1:8" x14ac:dyDescent="0.25">
      <c r="A134">
        <v>13075141</v>
      </c>
      <c r="B134">
        <v>5555</v>
      </c>
      <c r="C134" t="s">
        <v>101</v>
      </c>
      <c r="D134" t="s">
        <v>746</v>
      </c>
      <c r="E134" s="84">
        <v>714573.99</v>
      </c>
      <c r="F134" s="84">
        <v>325428.02</v>
      </c>
      <c r="G134">
        <v>0</v>
      </c>
      <c r="H134" s="84">
        <v>1040002.01</v>
      </c>
    </row>
    <row r="135" spans="1:8" x14ac:dyDescent="0.25">
      <c r="A135">
        <v>13075142</v>
      </c>
      <c r="B135">
        <v>5555</v>
      </c>
      <c r="C135" t="s">
        <v>102</v>
      </c>
      <c r="D135" t="s">
        <v>746</v>
      </c>
      <c r="E135" s="84">
        <v>1014139.65</v>
      </c>
      <c r="F135" s="84">
        <v>276179.21000000002</v>
      </c>
      <c r="G135">
        <v>0</v>
      </c>
      <c r="H135" s="84">
        <v>1290318.8600000001</v>
      </c>
    </row>
    <row r="136" spans="1:8" x14ac:dyDescent="0.25">
      <c r="A136">
        <v>13075143</v>
      </c>
      <c r="B136">
        <v>5559</v>
      </c>
      <c r="C136" t="s">
        <v>135</v>
      </c>
      <c r="D136" t="s">
        <v>747</v>
      </c>
      <c r="E136" s="84">
        <v>383550.09</v>
      </c>
      <c r="F136" s="84">
        <v>265446.18</v>
      </c>
      <c r="G136">
        <v>0</v>
      </c>
      <c r="H136" s="84">
        <v>648996.27</v>
      </c>
    </row>
    <row r="137" spans="1:8" x14ac:dyDescent="0.25">
      <c r="A137">
        <v>13075144</v>
      </c>
      <c r="B137">
        <v>5551</v>
      </c>
      <c r="C137" t="s">
        <v>53</v>
      </c>
      <c r="D137" t="s">
        <v>746</v>
      </c>
      <c r="E137" s="84">
        <v>6053515.5899999999</v>
      </c>
      <c r="F137" s="84">
        <v>3220531.69</v>
      </c>
      <c r="G137">
        <v>0</v>
      </c>
      <c r="H137" s="84">
        <v>9274047.2799999993</v>
      </c>
    </row>
    <row r="138" spans="1:8" x14ac:dyDescent="0.25">
      <c r="A138">
        <v>13075145</v>
      </c>
      <c r="B138">
        <v>5563</v>
      </c>
      <c r="C138" t="s">
        <v>181</v>
      </c>
      <c r="D138" t="s">
        <v>746</v>
      </c>
      <c r="E138" s="84">
        <v>57399.27</v>
      </c>
      <c r="F138" s="84">
        <v>83312.570000000007</v>
      </c>
      <c r="G138">
        <v>0</v>
      </c>
      <c r="H138" s="84">
        <v>140711.84</v>
      </c>
    </row>
    <row r="139" spans="1:8" x14ac:dyDescent="0.25">
      <c r="A139">
        <v>13075146</v>
      </c>
      <c r="B139">
        <v>5557</v>
      </c>
      <c r="C139" t="s">
        <v>125</v>
      </c>
      <c r="D139" t="s">
        <v>746</v>
      </c>
      <c r="E139" s="84">
        <v>474663.63</v>
      </c>
      <c r="F139" s="84">
        <v>284154.64</v>
      </c>
      <c r="G139">
        <v>0</v>
      </c>
      <c r="H139" s="84">
        <v>758818.27</v>
      </c>
    </row>
    <row r="140" spans="1:8" x14ac:dyDescent="0.25">
      <c r="A140">
        <v>13075147</v>
      </c>
      <c r="B140">
        <v>5551</v>
      </c>
      <c r="C140" t="s">
        <v>54</v>
      </c>
      <c r="D140" t="s">
        <v>746</v>
      </c>
      <c r="E140" s="84">
        <v>253420.02</v>
      </c>
      <c r="F140" s="84">
        <v>261922.43</v>
      </c>
      <c r="G140">
        <v>0</v>
      </c>
      <c r="H140" s="84">
        <v>515342.45</v>
      </c>
    </row>
    <row r="141" spans="1:8" x14ac:dyDescent="0.25">
      <c r="A141">
        <v>13075148</v>
      </c>
      <c r="B141">
        <v>5562</v>
      </c>
      <c r="C141" t="s">
        <v>167</v>
      </c>
      <c r="D141" t="s">
        <v>746</v>
      </c>
      <c r="E141" s="84">
        <v>481688.49</v>
      </c>
      <c r="F141" s="84">
        <v>284877.93</v>
      </c>
      <c r="G141">
        <v>0</v>
      </c>
      <c r="H141" s="84">
        <v>766566.42</v>
      </c>
    </row>
    <row r="142" spans="1:8" x14ac:dyDescent="0.25">
      <c r="A142">
        <v>13075149</v>
      </c>
      <c r="B142">
        <v>5560</v>
      </c>
      <c r="C142" t="s">
        <v>148</v>
      </c>
      <c r="D142" t="s">
        <v>747</v>
      </c>
      <c r="E142" s="84">
        <v>130510.93</v>
      </c>
      <c r="F142" s="84">
        <v>182426.7</v>
      </c>
      <c r="G142">
        <v>0</v>
      </c>
      <c r="H142" s="84">
        <v>312937.63</v>
      </c>
    </row>
    <row r="143" spans="1:8" x14ac:dyDescent="0.25">
      <c r="A143">
        <v>13075150</v>
      </c>
      <c r="B143">
        <v>5563</v>
      </c>
      <c r="C143" t="s">
        <v>182</v>
      </c>
      <c r="D143" t="s">
        <v>746</v>
      </c>
      <c r="E143" s="84">
        <v>204392.62</v>
      </c>
      <c r="F143" s="84">
        <v>127130.42</v>
      </c>
      <c r="G143">
        <v>0</v>
      </c>
      <c r="H143" s="84">
        <v>331523.03999999998</v>
      </c>
    </row>
    <row r="144" spans="1:8" x14ac:dyDescent="0.25">
      <c r="A144">
        <v>13075151</v>
      </c>
      <c r="B144">
        <v>5561</v>
      </c>
      <c r="C144" t="s">
        <v>153</v>
      </c>
      <c r="D144" t="s">
        <v>746</v>
      </c>
      <c r="E144" s="84">
        <v>2560022.7999999998</v>
      </c>
      <c r="F144" s="84">
        <v>718842.03</v>
      </c>
      <c r="G144">
        <v>0</v>
      </c>
      <c r="H144" s="84">
        <v>3278864.83</v>
      </c>
    </row>
    <row r="145" spans="1:8" x14ac:dyDescent="0.25">
      <c r="A145">
        <v>13075152</v>
      </c>
      <c r="B145">
        <v>5562</v>
      </c>
      <c r="C145" t="s">
        <v>168</v>
      </c>
      <c r="D145" t="s">
        <v>746</v>
      </c>
      <c r="E145" s="84">
        <v>143255.47</v>
      </c>
      <c r="F145" s="84">
        <v>201135.88</v>
      </c>
      <c r="G145">
        <v>0</v>
      </c>
      <c r="H145" s="84">
        <v>344391.35</v>
      </c>
    </row>
    <row r="146" spans="1:8" x14ac:dyDescent="0.25">
      <c r="A146">
        <v>13075154</v>
      </c>
      <c r="B146">
        <v>5563</v>
      </c>
      <c r="C146" t="s">
        <v>183</v>
      </c>
      <c r="D146" t="s">
        <v>746</v>
      </c>
      <c r="E146" s="84">
        <v>861775.52</v>
      </c>
      <c r="F146" s="84">
        <v>299030.93</v>
      </c>
      <c r="G146">
        <v>0</v>
      </c>
      <c r="H146" s="84">
        <v>1160806.45</v>
      </c>
    </row>
    <row r="147" spans="1:8" x14ac:dyDescent="0.25">
      <c r="A147">
        <v>13075155</v>
      </c>
      <c r="B147">
        <v>5553</v>
      </c>
      <c r="C147" t="s">
        <v>86</v>
      </c>
      <c r="D147" t="s">
        <v>745</v>
      </c>
      <c r="E147" s="84">
        <v>271819.8</v>
      </c>
      <c r="F147" s="84">
        <v>330392.64</v>
      </c>
      <c r="G147">
        <v>0</v>
      </c>
      <c r="H147" s="84">
        <v>602212.43999999994</v>
      </c>
    </row>
    <row r="148" spans="1:8" x14ac:dyDescent="0.25">
      <c r="A148">
        <v>13075000</v>
      </c>
      <c r="C148" t="s">
        <v>478</v>
      </c>
      <c r="E148" s="84">
        <v>118514199.86</v>
      </c>
      <c r="F148" s="84">
        <v>60731949.840000004</v>
      </c>
      <c r="G148" s="84">
        <v>229043.27</v>
      </c>
      <c r="H148" s="84">
        <v>179017106.43000001</v>
      </c>
    </row>
    <row r="151" spans="1:8" x14ac:dyDescent="0.25">
      <c r="A151" t="s">
        <v>743</v>
      </c>
    </row>
  </sheetData>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48"/>
  <sheetViews>
    <sheetView topLeftCell="B109" workbookViewId="0">
      <selection activeCell="C122" sqref="C122:C123"/>
    </sheetView>
  </sheetViews>
  <sheetFormatPr baseColWidth="10" defaultRowHeight="15" x14ac:dyDescent="0.25"/>
  <cols>
    <col min="3" max="3" width="52.85546875" customWidth="1"/>
  </cols>
  <sheetData>
    <row r="2" spans="1:8" x14ac:dyDescent="0.25">
      <c r="A2" t="s">
        <v>722</v>
      </c>
      <c r="B2" t="s">
        <v>17</v>
      </c>
      <c r="C2" t="s">
        <v>18</v>
      </c>
      <c r="D2" t="s">
        <v>759</v>
      </c>
      <c r="E2" t="s">
        <v>758</v>
      </c>
      <c r="F2" t="s">
        <v>757</v>
      </c>
      <c r="G2" t="s">
        <v>756</v>
      </c>
      <c r="H2" t="s">
        <v>755</v>
      </c>
    </row>
    <row r="3" spans="1:8" x14ac:dyDescent="0.25">
      <c r="A3" t="s">
        <v>704</v>
      </c>
      <c r="D3" t="s">
        <v>703</v>
      </c>
      <c r="E3" t="s">
        <v>754</v>
      </c>
      <c r="F3" t="s">
        <v>698</v>
      </c>
      <c r="G3" t="s">
        <v>753</v>
      </c>
      <c r="H3" t="s">
        <v>752</v>
      </c>
    </row>
    <row r="4" spans="1:8" x14ac:dyDescent="0.25">
      <c r="E4">
        <v>2014</v>
      </c>
      <c r="F4">
        <v>2015</v>
      </c>
      <c r="G4">
        <v>2016</v>
      </c>
      <c r="H4" t="s">
        <v>764</v>
      </c>
    </row>
    <row r="5" spans="1:8" x14ac:dyDescent="0.25">
      <c r="H5" t="s">
        <v>750</v>
      </c>
    </row>
    <row r="6" spans="1:8" x14ac:dyDescent="0.25">
      <c r="E6" t="s">
        <v>693</v>
      </c>
    </row>
    <row r="7" spans="1:8" x14ac:dyDescent="0.25">
      <c r="A7">
        <v>1</v>
      </c>
      <c r="B7">
        <v>2</v>
      </c>
      <c r="C7">
        <v>3</v>
      </c>
      <c r="D7">
        <v>4</v>
      </c>
      <c r="E7">
        <v>5</v>
      </c>
      <c r="F7">
        <v>6</v>
      </c>
      <c r="G7">
        <v>7</v>
      </c>
      <c r="H7">
        <v>8</v>
      </c>
    </row>
    <row r="8" spans="1:8" x14ac:dyDescent="0.25">
      <c r="A8">
        <v>13075001</v>
      </c>
      <c r="B8">
        <v>5552</v>
      </c>
      <c r="C8" t="s">
        <v>55</v>
      </c>
      <c r="D8" t="s">
        <v>761</v>
      </c>
      <c r="E8" s="84">
        <v>209301.71</v>
      </c>
      <c r="F8" s="84">
        <v>247595.32</v>
      </c>
      <c r="G8">
        <v>0</v>
      </c>
      <c r="H8" s="84">
        <v>456897.03</v>
      </c>
    </row>
    <row r="9" spans="1:8" x14ac:dyDescent="0.25">
      <c r="A9">
        <v>13075002</v>
      </c>
      <c r="B9">
        <v>5554</v>
      </c>
      <c r="C9" t="s">
        <v>87</v>
      </c>
      <c r="D9" t="s">
        <v>762</v>
      </c>
      <c r="E9" s="84">
        <v>260222.34</v>
      </c>
      <c r="F9" s="84">
        <v>110078.11</v>
      </c>
      <c r="G9">
        <v>0</v>
      </c>
      <c r="H9" s="84">
        <v>370300.45</v>
      </c>
    </row>
    <row r="10" spans="1:8" x14ac:dyDescent="0.25">
      <c r="A10">
        <v>13075003</v>
      </c>
      <c r="B10">
        <v>5552</v>
      </c>
      <c r="C10" t="s">
        <v>57</v>
      </c>
      <c r="D10" t="s">
        <v>761</v>
      </c>
      <c r="E10" s="84">
        <v>124041.52</v>
      </c>
      <c r="F10" s="84">
        <v>200305.52</v>
      </c>
      <c r="G10">
        <v>0</v>
      </c>
      <c r="H10" s="84">
        <v>324347.03999999998</v>
      </c>
    </row>
    <row r="11" spans="1:8" x14ac:dyDescent="0.25">
      <c r="A11">
        <v>13075004</v>
      </c>
      <c r="B11">
        <v>5559</v>
      </c>
      <c r="C11" t="s">
        <v>129</v>
      </c>
      <c r="D11" t="s">
        <v>761</v>
      </c>
      <c r="E11" s="84">
        <v>127514.79</v>
      </c>
      <c r="F11" s="84">
        <v>166178.54</v>
      </c>
      <c r="G11">
        <v>0</v>
      </c>
      <c r="H11" s="84">
        <v>293693.33</v>
      </c>
    </row>
    <row r="12" spans="1:8" x14ac:dyDescent="0.25">
      <c r="A12">
        <v>13075005</v>
      </c>
      <c r="B12">
        <v>511</v>
      </c>
      <c r="C12" t="s">
        <v>42</v>
      </c>
      <c r="D12" t="s">
        <v>760</v>
      </c>
      <c r="E12" s="84">
        <v>8249041.75</v>
      </c>
      <c r="F12" s="84">
        <v>1540796.81</v>
      </c>
      <c r="G12">
        <v>0</v>
      </c>
      <c r="H12" s="84">
        <v>9789838.5600000005</v>
      </c>
    </row>
    <row r="13" spans="1:8" x14ac:dyDescent="0.25">
      <c r="A13">
        <v>13075006</v>
      </c>
      <c r="B13">
        <v>5563</v>
      </c>
      <c r="C13" t="s">
        <v>169</v>
      </c>
      <c r="D13" t="s">
        <v>760</v>
      </c>
      <c r="E13" s="84">
        <v>927341.38</v>
      </c>
      <c r="F13">
        <v>0</v>
      </c>
      <c r="G13" s="84">
        <v>105377.79</v>
      </c>
      <c r="H13" s="84">
        <v>821963.59</v>
      </c>
    </row>
    <row r="14" spans="1:8" x14ac:dyDescent="0.25">
      <c r="A14">
        <v>13075007</v>
      </c>
      <c r="B14">
        <v>5553</v>
      </c>
      <c r="C14" t="s">
        <v>68</v>
      </c>
      <c r="D14" t="s">
        <v>760</v>
      </c>
      <c r="E14" s="84">
        <v>250140.58</v>
      </c>
      <c r="F14" s="84">
        <v>31407.11</v>
      </c>
      <c r="G14">
        <v>0</v>
      </c>
      <c r="H14" s="84">
        <v>281547.69</v>
      </c>
    </row>
    <row r="15" spans="1:8" x14ac:dyDescent="0.25">
      <c r="A15">
        <v>13075008</v>
      </c>
      <c r="B15">
        <v>5555</v>
      </c>
      <c r="C15" t="s">
        <v>94</v>
      </c>
      <c r="D15" t="s">
        <v>760</v>
      </c>
      <c r="E15" s="84">
        <v>329251.48</v>
      </c>
      <c r="F15" s="84">
        <v>215620.21</v>
      </c>
      <c r="G15">
        <v>0</v>
      </c>
      <c r="H15" s="84">
        <v>544871.68999999994</v>
      </c>
    </row>
    <row r="16" spans="1:8" x14ac:dyDescent="0.25">
      <c r="A16">
        <v>13075009</v>
      </c>
      <c r="B16">
        <v>5554</v>
      </c>
      <c r="C16" t="s">
        <v>88</v>
      </c>
      <c r="D16" t="s">
        <v>762</v>
      </c>
      <c r="E16" s="84">
        <v>294083.11</v>
      </c>
      <c r="F16" s="84">
        <v>255927.64</v>
      </c>
      <c r="G16">
        <v>0</v>
      </c>
      <c r="H16" s="84">
        <v>550010.75</v>
      </c>
    </row>
    <row r="17" spans="1:8" x14ac:dyDescent="0.25">
      <c r="A17">
        <v>13075010</v>
      </c>
      <c r="B17">
        <v>5562</v>
      </c>
      <c r="C17" t="s">
        <v>154</v>
      </c>
      <c r="D17" t="s">
        <v>760</v>
      </c>
      <c r="E17" s="84">
        <v>537392.75</v>
      </c>
      <c r="F17" s="84">
        <v>290413.27</v>
      </c>
      <c r="G17">
        <v>0</v>
      </c>
      <c r="H17" s="84">
        <v>827806.02</v>
      </c>
    </row>
    <row r="18" spans="1:8" x14ac:dyDescent="0.25">
      <c r="A18">
        <v>13075011</v>
      </c>
      <c r="B18">
        <v>5556</v>
      </c>
      <c r="C18" t="s">
        <v>103</v>
      </c>
      <c r="D18" t="s">
        <v>761</v>
      </c>
      <c r="E18" s="84">
        <v>94035.76</v>
      </c>
      <c r="F18" s="84">
        <v>142453.51999999999</v>
      </c>
      <c r="G18">
        <v>0</v>
      </c>
      <c r="H18" s="84">
        <v>236489.28</v>
      </c>
    </row>
    <row r="19" spans="1:8" x14ac:dyDescent="0.25">
      <c r="A19">
        <v>13075012</v>
      </c>
      <c r="B19">
        <v>5556</v>
      </c>
      <c r="C19" t="s">
        <v>104</v>
      </c>
      <c r="D19" t="s">
        <v>761</v>
      </c>
      <c r="E19" s="84">
        <v>133466.60999999999</v>
      </c>
      <c r="F19" s="84">
        <v>251624.71</v>
      </c>
      <c r="G19">
        <v>0</v>
      </c>
      <c r="H19" s="84">
        <v>385091.32</v>
      </c>
    </row>
    <row r="20" spans="1:8" x14ac:dyDescent="0.25">
      <c r="A20">
        <v>13075013</v>
      </c>
      <c r="B20">
        <v>5553</v>
      </c>
      <c r="C20" t="s">
        <v>70</v>
      </c>
      <c r="D20" t="s">
        <v>760</v>
      </c>
      <c r="E20" s="84">
        <v>76787.69</v>
      </c>
      <c r="F20" s="84">
        <v>86170.59</v>
      </c>
      <c r="G20">
        <v>0</v>
      </c>
      <c r="H20" s="84">
        <v>162958.28</v>
      </c>
    </row>
    <row r="21" spans="1:8" x14ac:dyDescent="0.25">
      <c r="A21">
        <v>13075015</v>
      </c>
      <c r="B21">
        <v>5553</v>
      </c>
      <c r="C21" t="s">
        <v>71</v>
      </c>
      <c r="D21" t="s">
        <v>760</v>
      </c>
      <c r="E21" s="84">
        <v>231082.5</v>
      </c>
      <c r="F21" s="84">
        <v>250102.9</v>
      </c>
      <c r="G21">
        <v>0</v>
      </c>
      <c r="H21" s="84">
        <v>481185.4</v>
      </c>
    </row>
    <row r="22" spans="1:8" x14ac:dyDescent="0.25">
      <c r="A22">
        <v>13075016</v>
      </c>
      <c r="B22">
        <v>5556</v>
      </c>
      <c r="C22" t="s">
        <v>105</v>
      </c>
      <c r="D22" t="s">
        <v>761</v>
      </c>
      <c r="E22" s="84">
        <v>146819.10999999999</v>
      </c>
      <c r="F22" s="84">
        <v>235541.65</v>
      </c>
      <c r="G22">
        <v>0</v>
      </c>
      <c r="H22" s="84">
        <v>382360.76</v>
      </c>
    </row>
    <row r="23" spans="1:8" x14ac:dyDescent="0.25">
      <c r="A23">
        <v>13075017</v>
      </c>
      <c r="B23">
        <v>5560</v>
      </c>
      <c r="C23" t="s">
        <v>136</v>
      </c>
      <c r="D23" t="s">
        <v>761</v>
      </c>
      <c r="E23" s="84">
        <v>327730.03000000003</v>
      </c>
      <c r="F23">
        <v>0</v>
      </c>
      <c r="G23">
        <v>0</v>
      </c>
      <c r="H23" s="84">
        <v>327730.03000000003</v>
      </c>
    </row>
    <row r="24" spans="1:8" x14ac:dyDescent="0.25">
      <c r="A24">
        <v>13075018</v>
      </c>
      <c r="B24">
        <v>5557</v>
      </c>
      <c r="C24" t="s">
        <v>116</v>
      </c>
      <c r="D24" t="s">
        <v>760</v>
      </c>
      <c r="E24" s="84">
        <v>430323</v>
      </c>
      <c r="F24" s="84">
        <v>96394.84</v>
      </c>
      <c r="G24">
        <v>0</v>
      </c>
      <c r="H24" s="84">
        <v>526717.84</v>
      </c>
    </row>
    <row r="25" spans="1:8" x14ac:dyDescent="0.25">
      <c r="A25">
        <v>13075020</v>
      </c>
      <c r="B25">
        <v>5553</v>
      </c>
      <c r="C25" t="s">
        <v>72</v>
      </c>
      <c r="D25" t="s">
        <v>760</v>
      </c>
      <c r="E25" s="84">
        <v>79978.16</v>
      </c>
      <c r="F25" s="84">
        <v>112438.45</v>
      </c>
      <c r="G25">
        <v>0</v>
      </c>
      <c r="H25" s="84">
        <v>192416.61</v>
      </c>
    </row>
    <row r="26" spans="1:8" x14ac:dyDescent="0.25">
      <c r="A26">
        <v>13075021</v>
      </c>
      <c r="B26">
        <v>5551</v>
      </c>
      <c r="C26" t="s">
        <v>48</v>
      </c>
      <c r="D26" t="s">
        <v>760</v>
      </c>
      <c r="E26" s="84">
        <v>108138.1</v>
      </c>
      <c r="F26" s="84">
        <v>32490</v>
      </c>
      <c r="G26">
        <v>0</v>
      </c>
      <c r="H26" s="84">
        <v>140628.1</v>
      </c>
    </row>
    <row r="27" spans="1:8" x14ac:dyDescent="0.25">
      <c r="A27">
        <v>13075022</v>
      </c>
      <c r="B27">
        <v>5553</v>
      </c>
      <c r="C27" t="s">
        <v>73</v>
      </c>
      <c r="D27" t="s">
        <v>760</v>
      </c>
      <c r="E27" s="84">
        <v>183463.52</v>
      </c>
      <c r="F27" s="84">
        <v>127860.91</v>
      </c>
      <c r="G27">
        <v>0</v>
      </c>
      <c r="H27" s="84">
        <v>311324.43</v>
      </c>
    </row>
    <row r="28" spans="1:8" x14ac:dyDescent="0.25">
      <c r="A28">
        <v>13075023</v>
      </c>
      <c r="B28">
        <v>5554</v>
      </c>
      <c r="C28" t="s">
        <v>89</v>
      </c>
      <c r="D28" t="s">
        <v>762</v>
      </c>
      <c r="E28" s="84">
        <v>111272.16</v>
      </c>
      <c r="F28" s="84">
        <v>125569.89</v>
      </c>
      <c r="G28">
        <v>0</v>
      </c>
      <c r="H28" s="84">
        <v>236842.05</v>
      </c>
    </row>
    <row r="29" spans="1:8" x14ac:dyDescent="0.25">
      <c r="A29">
        <v>13075025</v>
      </c>
      <c r="B29">
        <v>5555</v>
      </c>
      <c r="C29" t="s">
        <v>95</v>
      </c>
      <c r="D29" t="s">
        <v>760</v>
      </c>
      <c r="E29" s="84">
        <v>142598.29999999999</v>
      </c>
      <c r="F29" s="84">
        <v>121623.97</v>
      </c>
      <c r="G29">
        <v>0</v>
      </c>
      <c r="H29" s="84">
        <v>264222.27</v>
      </c>
    </row>
    <row r="30" spans="1:8" x14ac:dyDescent="0.25">
      <c r="A30">
        <v>13075026</v>
      </c>
      <c r="B30">
        <v>5562</v>
      </c>
      <c r="C30" t="s">
        <v>155</v>
      </c>
      <c r="D30" t="s">
        <v>760</v>
      </c>
      <c r="E30" s="84">
        <v>188899.38</v>
      </c>
      <c r="F30" s="84">
        <v>185718.13</v>
      </c>
      <c r="G30">
        <v>0</v>
      </c>
      <c r="H30" s="84">
        <v>374617.51</v>
      </c>
    </row>
    <row r="31" spans="1:8" x14ac:dyDescent="0.25">
      <c r="A31">
        <v>13075027</v>
      </c>
      <c r="B31">
        <v>5555</v>
      </c>
      <c r="C31" t="s">
        <v>96</v>
      </c>
      <c r="D31" t="s">
        <v>760</v>
      </c>
      <c r="E31" s="84">
        <v>759241.54</v>
      </c>
      <c r="F31" s="84">
        <v>270149.07</v>
      </c>
      <c r="G31">
        <v>0</v>
      </c>
      <c r="H31" s="84">
        <v>1029390.61</v>
      </c>
    </row>
    <row r="32" spans="1:8" x14ac:dyDescent="0.25">
      <c r="A32">
        <v>13075028</v>
      </c>
      <c r="B32">
        <v>5555</v>
      </c>
      <c r="C32" t="s">
        <v>97</v>
      </c>
      <c r="D32" t="s">
        <v>760</v>
      </c>
      <c r="E32" s="84">
        <v>229554.34</v>
      </c>
      <c r="F32" s="84">
        <v>148747.93</v>
      </c>
      <c r="G32">
        <v>0</v>
      </c>
      <c r="H32" s="84">
        <v>378302.27</v>
      </c>
    </row>
    <row r="33" spans="1:8" x14ac:dyDescent="0.25">
      <c r="A33">
        <v>13075029</v>
      </c>
      <c r="B33">
        <v>5553</v>
      </c>
      <c r="C33" t="s">
        <v>74</v>
      </c>
      <c r="D33" t="s">
        <v>760</v>
      </c>
      <c r="E33" s="84">
        <v>918396.37</v>
      </c>
      <c r="F33" s="84">
        <v>965131.59</v>
      </c>
      <c r="G33">
        <v>0</v>
      </c>
      <c r="H33" s="84">
        <v>1883527.96</v>
      </c>
    </row>
    <row r="34" spans="1:8" x14ac:dyDescent="0.25">
      <c r="A34">
        <v>13075031</v>
      </c>
      <c r="B34">
        <v>5552</v>
      </c>
      <c r="C34" t="s">
        <v>58</v>
      </c>
      <c r="D34" t="s">
        <v>761</v>
      </c>
      <c r="E34" s="84">
        <v>2321018.64</v>
      </c>
      <c r="F34" s="84">
        <v>1543552.75</v>
      </c>
      <c r="G34">
        <v>0</v>
      </c>
      <c r="H34" s="84">
        <v>3864571.39</v>
      </c>
    </row>
    <row r="35" spans="1:8" x14ac:dyDescent="0.25">
      <c r="A35">
        <v>13075032</v>
      </c>
      <c r="B35">
        <v>5560</v>
      </c>
      <c r="C35" t="s">
        <v>137</v>
      </c>
      <c r="D35" t="s">
        <v>761</v>
      </c>
      <c r="E35" s="84">
        <v>283540.8</v>
      </c>
      <c r="F35" s="84">
        <v>120197.12</v>
      </c>
      <c r="G35">
        <v>0</v>
      </c>
      <c r="H35" s="84">
        <v>403737.92</v>
      </c>
    </row>
    <row r="36" spans="1:8" x14ac:dyDescent="0.25">
      <c r="A36">
        <v>13075033</v>
      </c>
      <c r="B36">
        <v>5559</v>
      </c>
      <c r="C36" t="s">
        <v>130</v>
      </c>
      <c r="D36" t="s">
        <v>761</v>
      </c>
      <c r="E36" s="84">
        <v>839561.23</v>
      </c>
      <c r="F36" s="84">
        <v>967939.97</v>
      </c>
      <c r="G36">
        <v>0</v>
      </c>
      <c r="H36" s="84">
        <v>1807501.2</v>
      </c>
    </row>
    <row r="37" spans="1:8" x14ac:dyDescent="0.25">
      <c r="A37">
        <v>13075034</v>
      </c>
      <c r="B37">
        <v>5562</v>
      </c>
      <c r="C37" t="s">
        <v>156</v>
      </c>
      <c r="D37" t="s">
        <v>760</v>
      </c>
      <c r="E37" s="84">
        <v>61829.120000000003</v>
      </c>
      <c r="F37" s="84">
        <v>98361.56</v>
      </c>
      <c r="G37">
        <v>0</v>
      </c>
      <c r="H37" s="84">
        <v>160190.68</v>
      </c>
    </row>
    <row r="38" spans="1:8" x14ac:dyDescent="0.25">
      <c r="A38">
        <v>13075035</v>
      </c>
      <c r="B38">
        <v>5556</v>
      </c>
      <c r="C38" t="s">
        <v>106</v>
      </c>
      <c r="D38" t="s">
        <v>761</v>
      </c>
      <c r="E38" s="84">
        <v>66313.36</v>
      </c>
      <c r="F38" s="84">
        <v>22839.05</v>
      </c>
      <c r="G38">
        <v>0</v>
      </c>
      <c r="H38" s="84">
        <v>89152.41</v>
      </c>
    </row>
    <row r="39" spans="1:8" x14ac:dyDescent="0.25">
      <c r="A39">
        <v>13075036</v>
      </c>
      <c r="B39">
        <v>5558</v>
      </c>
      <c r="C39" t="s">
        <v>126</v>
      </c>
      <c r="D39" t="s">
        <v>762</v>
      </c>
      <c r="E39" s="84">
        <v>470222.07</v>
      </c>
      <c r="F39" s="84">
        <v>142400.1</v>
      </c>
      <c r="G39">
        <v>0</v>
      </c>
      <c r="H39" s="84">
        <v>612622.17000000004</v>
      </c>
    </row>
    <row r="40" spans="1:8" x14ac:dyDescent="0.25">
      <c r="A40">
        <v>13075037</v>
      </c>
      <c r="B40">
        <v>5552</v>
      </c>
      <c r="C40" t="s">
        <v>59</v>
      </c>
      <c r="D40" t="s">
        <v>761</v>
      </c>
      <c r="E40" s="84">
        <v>175398.37</v>
      </c>
      <c r="F40" s="84">
        <v>123381.43</v>
      </c>
      <c r="G40">
        <v>0</v>
      </c>
      <c r="H40" s="84">
        <v>298779.8</v>
      </c>
    </row>
    <row r="41" spans="1:8" x14ac:dyDescent="0.25">
      <c r="A41">
        <v>13075038</v>
      </c>
      <c r="B41">
        <v>5556</v>
      </c>
      <c r="C41" t="s">
        <v>107</v>
      </c>
      <c r="D41" t="s">
        <v>761</v>
      </c>
      <c r="E41" s="84">
        <v>237115.43</v>
      </c>
      <c r="F41" s="84">
        <v>373243.14</v>
      </c>
      <c r="G41">
        <v>0</v>
      </c>
      <c r="H41" s="84">
        <v>610358.56999999995</v>
      </c>
    </row>
    <row r="42" spans="1:8" x14ac:dyDescent="0.25">
      <c r="A42">
        <v>13075039</v>
      </c>
      <c r="B42">
        <v>501</v>
      </c>
      <c r="C42" t="s">
        <v>41</v>
      </c>
      <c r="D42" t="s">
        <v>763</v>
      </c>
      <c r="E42" s="84">
        <v>30592229.629999999</v>
      </c>
      <c r="F42" s="84">
        <v>14585210.189999999</v>
      </c>
      <c r="G42">
        <v>0</v>
      </c>
      <c r="H42" s="84">
        <v>45177439.82</v>
      </c>
    </row>
    <row r="43" spans="1:8" x14ac:dyDescent="0.25">
      <c r="A43">
        <v>13075040</v>
      </c>
      <c r="B43">
        <v>5563</v>
      </c>
      <c r="C43" t="s">
        <v>170</v>
      </c>
      <c r="D43" t="s">
        <v>760</v>
      </c>
      <c r="E43" s="84">
        <v>43825.85</v>
      </c>
      <c r="F43" s="84">
        <v>69664.990000000005</v>
      </c>
      <c r="G43">
        <v>0</v>
      </c>
      <c r="H43" s="84">
        <v>113490.84</v>
      </c>
    </row>
    <row r="44" spans="1:8" x14ac:dyDescent="0.25">
      <c r="A44">
        <v>13075041</v>
      </c>
      <c r="B44">
        <v>5563</v>
      </c>
      <c r="C44" t="s">
        <v>171</v>
      </c>
      <c r="D44" t="s">
        <v>760</v>
      </c>
      <c r="E44" s="84">
        <v>491085.84</v>
      </c>
      <c r="F44" s="84">
        <v>446097.64</v>
      </c>
      <c r="G44">
        <v>0</v>
      </c>
      <c r="H44" s="84">
        <v>937183.48</v>
      </c>
    </row>
    <row r="45" spans="1:8" x14ac:dyDescent="0.25">
      <c r="A45">
        <v>13075042</v>
      </c>
      <c r="B45">
        <v>5560</v>
      </c>
      <c r="C45" t="s">
        <v>138</v>
      </c>
      <c r="D45" t="s">
        <v>761</v>
      </c>
      <c r="E45" s="84">
        <v>98266.74</v>
      </c>
      <c r="F45" s="84">
        <v>73783.960000000006</v>
      </c>
      <c r="G45">
        <v>0</v>
      </c>
      <c r="H45" s="84">
        <v>172050.7</v>
      </c>
    </row>
    <row r="46" spans="1:8" x14ac:dyDescent="0.25">
      <c r="A46">
        <v>13075043</v>
      </c>
      <c r="B46">
        <v>5563</v>
      </c>
      <c r="C46" t="s">
        <v>172</v>
      </c>
      <c r="D46" t="s">
        <v>760</v>
      </c>
      <c r="E46" s="84">
        <v>139804.57</v>
      </c>
      <c r="F46" s="84">
        <v>147722.38</v>
      </c>
      <c r="G46">
        <v>0</v>
      </c>
      <c r="H46" s="84">
        <v>287526.95</v>
      </c>
    </row>
    <row r="47" spans="1:8" x14ac:dyDescent="0.25">
      <c r="A47">
        <v>13075044</v>
      </c>
      <c r="B47">
        <v>5563</v>
      </c>
      <c r="C47" t="s">
        <v>173</v>
      </c>
      <c r="D47" t="s">
        <v>760</v>
      </c>
      <c r="E47" s="84">
        <v>1212054.04</v>
      </c>
      <c r="F47" s="84">
        <v>998849.27</v>
      </c>
      <c r="G47">
        <v>0</v>
      </c>
      <c r="H47" s="84">
        <v>2210903.31</v>
      </c>
    </row>
    <row r="48" spans="1:8" x14ac:dyDescent="0.25">
      <c r="A48">
        <v>13075045</v>
      </c>
      <c r="B48">
        <v>5559</v>
      </c>
      <c r="C48" t="s">
        <v>131</v>
      </c>
      <c r="D48" t="s">
        <v>761</v>
      </c>
      <c r="E48" s="84">
        <v>117194.47</v>
      </c>
      <c r="F48" s="84">
        <v>214420.23</v>
      </c>
      <c r="G48">
        <v>0</v>
      </c>
      <c r="H48" s="84">
        <v>331614.7</v>
      </c>
    </row>
    <row r="49" spans="1:8" x14ac:dyDescent="0.25">
      <c r="A49">
        <v>13075046</v>
      </c>
      <c r="B49">
        <v>5557</v>
      </c>
      <c r="C49" t="s">
        <v>117</v>
      </c>
      <c r="D49" t="s">
        <v>760</v>
      </c>
      <c r="E49" s="84">
        <v>415306.68</v>
      </c>
      <c r="F49" s="84">
        <v>256708.37</v>
      </c>
      <c r="G49">
        <v>0</v>
      </c>
      <c r="H49" s="84">
        <v>672015.05</v>
      </c>
    </row>
    <row r="50" spans="1:8" x14ac:dyDescent="0.25">
      <c r="A50">
        <v>13075048</v>
      </c>
      <c r="B50">
        <v>5559</v>
      </c>
      <c r="C50" t="s">
        <v>132</v>
      </c>
      <c r="D50" t="s">
        <v>761</v>
      </c>
      <c r="E50" s="84">
        <v>117756.82</v>
      </c>
      <c r="F50" s="84">
        <v>155903.12</v>
      </c>
      <c r="G50">
        <v>0</v>
      </c>
      <c r="H50" s="84">
        <v>273659.94</v>
      </c>
    </row>
    <row r="51" spans="1:8" x14ac:dyDescent="0.25">
      <c r="A51">
        <v>13075049</v>
      </c>
      <c r="B51">
        <v>512</v>
      </c>
      <c r="C51" t="s">
        <v>44</v>
      </c>
      <c r="D51" t="s">
        <v>760</v>
      </c>
      <c r="E51" s="84">
        <v>6586906.8300000001</v>
      </c>
      <c r="F51" s="84">
        <v>1254246.94</v>
      </c>
      <c r="G51">
        <v>0</v>
      </c>
      <c r="H51" s="84">
        <v>7841153.7699999996</v>
      </c>
    </row>
    <row r="52" spans="1:8" x14ac:dyDescent="0.25">
      <c r="A52">
        <v>13075050</v>
      </c>
      <c r="B52">
        <v>5555</v>
      </c>
      <c r="C52" t="s">
        <v>98</v>
      </c>
      <c r="D52" t="s">
        <v>760</v>
      </c>
      <c r="E52" s="84">
        <v>439524.46</v>
      </c>
      <c r="F52" s="84">
        <v>239991.11</v>
      </c>
      <c r="G52">
        <v>0</v>
      </c>
      <c r="H52" s="84">
        <v>679515.57</v>
      </c>
    </row>
    <row r="53" spans="1:8" x14ac:dyDescent="0.25">
      <c r="A53">
        <v>13075051</v>
      </c>
      <c r="B53">
        <v>5552</v>
      </c>
      <c r="C53" t="s">
        <v>60</v>
      </c>
      <c r="D53" t="s">
        <v>761</v>
      </c>
      <c r="E53" s="84">
        <v>111609.85</v>
      </c>
      <c r="F53" s="84">
        <v>108434.1</v>
      </c>
      <c r="G53">
        <v>0</v>
      </c>
      <c r="H53" s="84">
        <v>220043.95</v>
      </c>
    </row>
    <row r="54" spans="1:8" x14ac:dyDescent="0.25">
      <c r="A54">
        <v>13075053</v>
      </c>
      <c r="B54">
        <v>5553</v>
      </c>
      <c r="C54" t="s">
        <v>75</v>
      </c>
      <c r="D54" t="s">
        <v>760</v>
      </c>
      <c r="E54" s="84">
        <v>78855.8</v>
      </c>
      <c r="F54" s="84">
        <v>65397.31</v>
      </c>
      <c r="G54">
        <v>0</v>
      </c>
      <c r="H54" s="84">
        <v>144253.10999999999</v>
      </c>
    </row>
    <row r="55" spans="1:8" x14ac:dyDescent="0.25">
      <c r="A55">
        <v>13075054</v>
      </c>
      <c r="B55">
        <v>5554</v>
      </c>
      <c r="C55" t="s">
        <v>90</v>
      </c>
      <c r="D55" t="s">
        <v>762</v>
      </c>
      <c r="E55" s="84">
        <v>1289725.9099999999</v>
      </c>
      <c r="F55" s="84">
        <v>1003123.92</v>
      </c>
      <c r="G55">
        <v>0</v>
      </c>
      <c r="H55" s="84">
        <v>2292849.83</v>
      </c>
    </row>
    <row r="56" spans="1:8" x14ac:dyDescent="0.25">
      <c r="A56">
        <v>13075055</v>
      </c>
      <c r="B56">
        <v>5560</v>
      </c>
      <c r="C56" t="s">
        <v>139</v>
      </c>
      <c r="D56" t="s">
        <v>761</v>
      </c>
      <c r="E56" s="84">
        <v>1138526.4099999999</v>
      </c>
      <c r="F56" s="84">
        <v>859452.8</v>
      </c>
      <c r="G56">
        <v>0</v>
      </c>
      <c r="H56" s="84">
        <v>1997979.21</v>
      </c>
    </row>
    <row r="57" spans="1:8" x14ac:dyDescent="0.25">
      <c r="A57">
        <v>13075056</v>
      </c>
      <c r="B57">
        <v>5562</v>
      </c>
      <c r="C57" t="s">
        <v>157</v>
      </c>
      <c r="D57" t="s">
        <v>760</v>
      </c>
      <c r="E57" s="84">
        <v>58800.55</v>
      </c>
      <c r="F57" s="84">
        <v>110927.11</v>
      </c>
      <c r="G57">
        <v>0</v>
      </c>
      <c r="H57" s="84">
        <v>169727.66</v>
      </c>
    </row>
    <row r="58" spans="1:8" x14ac:dyDescent="0.25">
      <c r="A58">
        <v>13075057</v>
      </c>
      <c r="B58">
        <v>5563</v>
      </c>
      <c r="C58" t="s">
        <v>174</v>
      </c>
      <c r="D58" t="s">
        <v>760</v>
      </c>
      <c r="E58" s="84">
        <v>572408.29</v>
      </c>
      <c r="F58" s="84">
        <v>378412.3</v>
      </c>
      <c r="G58">
        <v>0</v>
      </c>
      <c r="H58" s="84">
        <v>950820.59</v>
      </c>
    </row>
    <row r="59" spans="1:8" x14ac:dyDescent="0.25">
      <c r="A59">
        <v>13075058</v>
      </c>
      <c r="B59">
        <v>5561</v>
      </c>
      <c r="C59" t="s">
        <v>149</v>
      </c>
      <c r="D59" t="s">
        <v>760</v>
      </c>
      <c r="E59" s="84">
        <v>1358819.31</v>
      </c>
      <c r="F59" s="84">
        <v>994471.72</v>
      </c>
      <c r="G59">
        <v>0</v>
      </c>
      <c r="H59" s="84">
        <v>2353291.0299999998</v>
      </c>
    </row>
    <row r="60" spans="1:8" x14ac:dyDescent="0.25">
      <c r="A60">
        <v>13075059</v>
      </c>
      <c r="B60">
        <v>5557</v>
      </c>
      <c r="C60" t="s">
        <v>118</v>
      </c>
      <c r="D60" t="s">
        <v>760</v>
      </c>
      <c r="E60" s="84">
        <v>219903.29</v>
      </c>
      <c r="F60" s="84">
        <v>158047.46</v>
      </c>
      <c r="G60">
        <v>0</v>
      </c>
      <c r="H60" s="84">
        <v>377950.75</v>
      </c>
    </row>
    <row r="61" spans="1:8" x14ac:dyDescent="0.25">
      <c r="A61">
        <v>13075060</v>
      </c>
      <c r="B61">
        <v>5557</v>
      </c>
      <c r="C61" t="s">
        <v>119</v>
      </c>
      <c r="D61" t="s">
        <v>760</v>
      </c>
      <c r="E61" s="84">
        <v>438738.93</v>
      </c>
      <c r="F61" s="84">
        <v>368296.7</v>
      </c>
      <c r="G61">
        <v>0</v>
      </c>
      <c r="H61" s="84">
        <v>807035.63</v>
      </c>
    </row>
    <row r="62" spans="1:8" x14ac:dyDescent="0.25">
      <c r="A62">
        <v>13075061</v>
      </c>
      <c r="B62">
        <v>5563</v>
      </c>
      <c r="C62" t="s">
        <v>175</v>
      </c>
      <c r="D62" t="s">
        <v>760</v>
      </c>
      <c r="E62" s="84">
        <v>669574.87</v>
      </c>
      <c r="F62">
        <v>0</v>
      </c>
      <c r="G62">
        <v>0</v>
      </c>
      <c r="H62" s="84">
        <v>669574.87</v>
      </c>
    </row>
    <row r="63" spans="1:8" x14ac:dyDescent="0.25">
      <c r="A63">
        <v>13075063</v>
      </c>
      <c r="B63">
        <v>5560</v>
      </c>
      <c r="C63" t="s">
        <v>140</v>
      </c>
      <c r="D63" t="s">
        <v>761</v>
      </c>
      <c r="E63" s="84">
        <v>107435.73</v>
      </c>
      <c r="F63" s="84">
        <v>84764.95</v>
      </c>
      <c r="G63">
        <v>0</v>
      </c>
      <c r="H63" s="84">
        <v>192200.68</v>
      </c>
    </row>
    <row r="64" spans="1:8" x14ac:dyDescent="0.25">
      <c r="A64">
        <v>13075065</v>
      </c>
      <c r="B64">
        <v>5562</v>
      </c>
      <c r="C64" t="s">
        <v>158</v>
      </c>
      <c r="D64" t="s">
        <v>760</v>
      </c>
      <c r="E64" s="84">
        <v>193024.25</v>
      </c>
      <c r="F64" s="84">
        <v>225774.13</v>
      </c>
      <c r="G64">
        <v>0</v>
      </c>
      <c r="H64" s="84">
        <v>418798.38</v>
      </c>
    </row>
    <row r="65" spans="1:8" x14ac:dyDescent="0.25">
      <c r="A65">
        <v>13075066</v>
      </c>
      <c r="B65">
        <v>5562</v>
      </c>
      <c r="C65" t="s">
        <v>159</v>
      </c>
      <c r="D65" t="s">
        <v>760</v>
      </c>
      <c r="E65" s="84">
        <v>1193212.8</v>
      </c>
      <c r="F65" s="84">
        <v>276802.19</v>
      </c>
      <c r="G65">
        <v>0</v>
      </c>
      <c r="H65" s="84">
        <v>1470014.99</v>
      </c>
    </row>
    <row r="66" spans="1:8" x14ac:dyDescent="0.25">
      <c r="A66">
        <v>13075067</v>
      </c>
      <c r="B66">
        <v>5556</v>
      </c>
      <c r="C66" t="s">
        <v>108</v>
      </c>
      <c r="D66" t="s">
        <v>761</v>
      </c>
      <c r="E66" s="84">
        <v>401441.21</v>
      </c>
      <c r="F66" s="84">
        <v>50003.93</v>
      </c>
      <c r="G66">
        <v>0</v>
      </c>
      <c r="H66" s="84">
        <v>451445.14</v>
      </c>
    </row>
    <row r="67" spans="1:8" x14ac:dyDescent="0.25">
      <c r="A67">
        <v>13075068</v>
      </c>
      <c r="B67">
        <v>5553</v>
      </c>
      <c r="C67" t="s">
        <v>76</v>
      </c>
      <c r="D67" t="s">
        <v>760</v>
      </c>
      <c r="E67" s="84">
        <v>457876</v>
      </c>
      <c r="F67" s="84">
        <v>154869.60999999999</v>
      </c>
      <c r="G67">
        <v>0</v>
      </c>
      <c r="H67" s="84">
        <v>612745.61</v>
      </c>
    </row>
    <row r="68" spans="1:8" x14ac:dyDescent="0.25">
      <c r="A68">
        <v>13075069</v>
      </c>
      <c r="B68">
        <v>5557</v>
      </c>
      <c r="C68" t="s">
        <v>120</v>
      </c>
      <c r="D68" t="s">
        <v>760</v>
      </c>
      <c r="E68" s="84">
        <v>727993.43</v>
      </c>
      <c r="F68" s="84">
        <v>559959.48</v>
      </c>
      <c r="G68">
        <v>0</v>
      </c>
      <c r="H68" s="84">
        <v>1287952.9099999999</v>
      </c>
    </row>
    <row r="69" spans="1:8" x14ac:dyDescent="0.25">
      <c r="A69">
        <v>13075070</v>
      </c>
      <c r="B69">
        <v>5554</v>
      </c>
      <c r="C69" t="s">
        <v>91</v>
      </c>
      <c r="D69" t="s">
        <v>762</v>
      </c>
      <c r="E69" s="84">
        <v>391642.97</v>
      </c>
      <c r="F69" s="84">
        <v>129161.83</v>
      </c>
      <c r="G69">
        <v>0</v>
      </c>
      <c r="H69" s="84">
        <v>520804.8</v>
      </c>
    </row>
    <row r="70" spans="1:8" x14ac:dyDescent="0.25">
      <c r="A70">
        <v>13075071</v>
      </c>
      <c r="B70">
        <v>5560</v>
      </c>
      <c r="C70" t="s">
        <v>141</v>
      </c>
      <c r="D70" t="s">
        <v>761</v>
      </c>
      <c r="E70" s="84">
        <v>106761.81</v>
      </c>
      <c r="F70" s="84">
        <v>133065.94</v>
      </c>
      <c r="G70">
        <v>0</v>
      </c>
      <c r="H70" s="84">
        <v>239827.75</v>
      </c>
    </row>
    <row r="71" spans="1:8" x14ac:dyDescent="0.25">
      <c r="A71">
        <v>13075072</v>
      </c>
      <c r="B71">
        <v>5551</v>
      </c>
      <c r="C71" t="s">
        <v>49</v>
      </c>
      <c r="D71" t="s">
        <v>760</v>
      </c>
      <c r="E71" s="84">
        <v>101045.69</v>
      </c>
      <c r="F71" s="84">
        <v>83213.02</v>
      </c>
      <c r="G71">
        <v>0</v>
      </c>
      <c r="H71" s="84">
        <v>184258.71</v>
      </c>
    </row>
    <row r="72" spans="1:8" x14ac:dyDescent="0.25">
      <c r="A72">
        <v>13075073</v>
      </c>
      <c r="B72">
        <v>5553</v>
      </c>
      <c r="C72" t="s">
        <v>77</v>
      </c>
      <c r="D72" t="s">
        <v>760</v>
      </c>
      <c r="E72" s="84">
        <v>44976.98</v>
      </c>
      <c r="F72" s="84">
        <v>70079.320000000007</v>
      </c>
      <c r="G72">
        <v>0</v>
      </c>
      <c r="H72" s="84">
        <v>115056.3</v>
      </c>
    </row>
    <row r="73" spans="1:8" x14ac:dyDescent="0.25">
      <c r="A73">
        <v>13075074</v>
      </c>
      <c r="B73">
        <v>5551</v>
      </c>
      <c r="C73" t="s">
        <v>50</v>
      </c>
      <c r="D73" t="s">
        <v>760</v>
      </c>
      <c r="E73" s="84">
        <v>593568.78</v>
      </c>
      <c r="F73" s="84">
        <v>460914.95</v>
      </c>
      <c r="G73">
        <v>0</v>
      </c>
      <c r="H73" s="84">
        <v>1054483.73</v>
      </c>
    </row>
    <row r="74" spans="1:8" x14ac:dyDescent="0.25">
      <c r="A74">
        <v>13075075</v>
      </c>
      <c r="B74">
        <v>5552</v>
      </c>
      <c r="C74" t="s">
        <v>61</v>
      </c>
      <c r="D74" t="s">
        <v>761</v>
      </c>
      <c r="E74" s="84">
        <v>170221.76</v>
      </c>
      <c r="F74" s="84">
        <v>293193.88</v>
      </c>
      <c r="G74">
        <v>0</v>
      </c>
      <c r="H74" s="84">
        <v>463415.64</v>
      </c>
    </row>
    <row r="75" spans="1:8" x14ac:dyDescent="0.25">
      <c r="A75">
        <v>13075076</v>
      </c>
      <c r="B75">
        <v>5555</v>
      </c>
      <c r="C75" t="s">
        <v>99</v>
      </c>
      <c r="D75" t="s">
        <v>760</v>
      </c>
      <c r="E75" s="84">
        <v>246832.51</v>
      </c>
      <c r="F75" s="84">
        <v>46839.38</v>
      </c>
      <c r="G75">
        <v>0</v>
      </c>
      <c r="H75" s="84">
        <v>293671.89</v>
      </c>
    </row>
    <row r="76" spans="1:8" x14ac:dyDescent="0.25">
      <c r="A76">
        <v>13075078</v>
      </c>
      <c r="B76">
        <v>5552</v>
      </c>
      <c r="C76" t="s">
        <v>62</v>
      </c>
      <c r="D76" t="s">
        <v>761</v>
      </c>
      <c r="E76" s="84">
        <v>304580.37</v>
      </c>
      <c r="F76" s="84">
        <v>229045.39</v>
      </c>
      <c r="G76">
        <v>0</v>
      </c>
      <c r="H76" s="84">
        <v>533625.76</v>
      </c>
    </row>
    <row r="77" spans="1:8" x14ac:dyDescent="0.25">
      <c r="A77">
        <v>13075079</v>
      </c>
      <c r="B77">
        <v>5556</v>
      </c>
      <c r="C77" t="s">
        <v>109</v>
      </c>
      <c r="D77" t="s">
        <v>761</v>
      </c>
      <c r="E77" s="84">
        <v>1184207.07</v>
      </c>
      <c r="F77" s="84">
        <v>1070584.33</v>
      </c>
      <c r="G77">
        <v>0</v>
      </c>
      <c r="H77" s="84">
        <v>2254791.4</v>
      </c>
    </row>
    <row r="78" spans="1:8" x14ac:dyDescent="0.25">
      <c r="A78">
        <v>13075080</v>
      </c>
      <c r="B78">
        <v>5562</v>
      </c>
      <c r="C78" t="s">
        <v>160</v>
      </c>
      <c r="D78" t="s">
        <v>760</v>
      </c>
      <c r="E78" s="84">
        <v>612848.11</v>
      </c>
      <c r="F78" s="84">
        <v>201239.83</v>
      </c>
      <c r="G78">
        <v>0</v>
      </c>
      <c r="H78" s="84">
        <v>814087.94</v>
      </c>
    </row>
    <row r="79" spans="1:8" x14ac:dyDescent="0.25">
      <c r="A79">
        <v>13075081</v>
      </c>
      <c r="B79">
        <v>5557</v>
      </c>
      <c r="C79" t="s">
        <v>121</v>
      </c>
      <c r="D79" t="s">
        <v>760</v>
      </c>
      <c r="E79" s="84">
        <v>374600.43</v>
      </c>
      <c r="F79" s="84">
        <v>208106.69</v>
      </c>
      <c r="G79">
        <v>0</v>
      </c>
      <c r="H79" s="84">
        <v>582707.12</v>
      </c>
    </row>
    <row r="80" spans="1:8" x14ac:dyDescent="0.25">
      <c r="A80">
        <v>13075082</v>
      </c>
      <c r="B80">
        <v>5558</v>
      </c>
      <c r="C80" t="s">
        <v>127</v>
      </c>
      <c r="D80" t="s">
        <v>762</v>
      </c>
      <c r="E80" s="84">
        <v>1798905.18</v>
      </c>
      <c r="F80" s="84">
        <v>1508220.2</v>
      </c>
      <c r="G80">
        <v>0</v>
      </c>
      <c r="H80" s="84">
        <v>3307125.38</v>
      </c>
    </row>
    <row r="81" spans="1:8" x14ac:dyDescent="0.25">
      <c r="A81">
        <v>13075083</v>
      </c>
      <c r="B81">
        <v>5557</v>
      </c>
      <c r="C81" t="s">
        <v>122</v>
      </c>
      <c r="D81" t="s">
        <v>760</v>
      </c>
      <c r="E81" s="84">
        <v>2606238.23</v>
      </c>
      <c r="F81">
        <v>0</v>
      </c>
      <c r="G81" s="84">
        <v>86577.02</v>
      </c>
      <c r="H81" s="84">
        <v>2519661.21</v>
      </c>
    </row>
    <row r="82" spans="1:8" x14ac:dyDescent="0.25">
      <c r="A82">
        <v>13075084</v>
      </c>
      <c r="B82">
        <v>5552</v>
      </c>
      <c r="C82" t="s">
        <v>63</v>
      </c>
      <c r="D82" t="s">
        <v>761</v>
      </c>
      <c r="E82" s="84">
        <v>101430.08</v>
      </c>
      <c r="F82" s="84">
        <v>126171.6</v>
      </c>
      <c r="G82">
        <v>0</v>
      </c>
      <c r="H82" s="84">
        <v>227601.68</v>
      </c>
    </row>
    <row r="83" spans="1:8" x14ac:dyDescent="0.25">
      <c r="A83">
        <v>13075085</v>
      </c>
      <c r="B83">
        <v>5552</v>
      </c>
      <c r="C83" t="s">
        <v>64</v>
      </c>
      <c r="D83" t="s">
        <v>761</v>
      </c>
      <c r="E83" s="84">
        <v>192299.34</v>
      </c>
      <c r="F83" s="84">
        <v>233315.7</v>
      </c>
      <c r="G83">
        <v>0</v>
      </c>
      <c r="H83" s="84">
        <v>425615.04</v>
      </c>
    </row>
    <row r="84" spans="1:8" x14ac:dyDescent="0.25">
      <c r="A84">
        <v>13075086</v>
      </c>
      <c r="B84">
        <v>5563</v>
      </c>
      <c r="C84" t="s">
        <v>177</v>
      </c>
      <c r="D84" t="s">
        <v>760</v>
      </c>
      <c r="E84" s="84">
        <v>259607.26</v>
      </c>
      <c r="F84" s="84">
        <v>225501.53</v>
      </c>
      <c r="G84">
        <v>0</v>
      </c>
      <c r="H84" s="84">
        <v>485108.79</v>
      </c>
    </row>
    <row r="85" spans="1:8" x14ac:dyDescent="0.25">
      <c r="A85">
        <v>13075087</v>
      </c>
      <c r="B85">
        <v>5551</v>
      </c>
      <c r="C85" t="s">
        <v>51</v>
      </c>
      <c r="D85" t="s">
        <v>760</v>
      </c>
      <c r="E85" s="84">
        <v>441275.65</v>
      </c>
      <c r="F85" s="84">
        <v>2535.2199999999998</v>
      </c>
      <c r="G85" s="84">
        <v>8841.39</v>
      </c>
      <c r="H85" s="84">
        <v>434969.48</v>
      </c>
    </row>
    <row r="86" spans="1:8" x14ac:dyDescent="0.25">
      <c r="A86">
        <v>13075088</v>
      </c>
      <c r="B86">
        <v>5553</v>
      </c>
      <c r="C86" t="s">
        <v>78</v>
      </c>
      <c r="D86" t="s">
        <v>760</v>
      </c>
      <c r="E86" s="84">
        <v>373214.5</v>
      </c>
      <c r="F86" s="84">
        <v>82069.990000000005</v>
      </c>
      <c r="G86">
        <v>0</v>
      </c>
      <c r="H86" s="84">
        <v>455284.49</v>
      </c>
    </row>
    <row r="87" spans="1:8" x14ac:dyDescent="0.25">
      <c r="A87">
        <v>13075089</v>
      </c>
      <c r="B87">
        <v>5552</v>
      </c>
      <c r="C87" t="s">
        <v>65</v>
      </c>
      <c r="D87" t="s">
        <v>761</v>
      </c>
      <c r="E87" s="84">
        <v>95419.91</v>
      </c>
      <c r="F87" s="84">
        <v>174919.14</v>
      </c>
      <c r="G87">
        <v>0</v>
      </c>
      <c r="H87" s="84">
        <v>270339.05</v>
      </c>
    </row>
    <row r="88" spans="1:8" x14ac:dyDescent="0.25">
      <c r="A88">
        <v>13075090</v>
      </c>
      <c r="B88">
        <v>5562</v>
      </c>
      <c r="C88" t="s">
        <v>161</v>
      </c>
      <c r="D88" t="s">
        <v>760</v>
      </c>
      <c r="E88" s="84">
        <v>266767.46999999997</v>
      </c>
      <c r="F88" s="84">
        <v>154957.73000000001</v>
      </c>
      <c r="G88">
        <v>0</v>
      </c>
      <c r="H88" s="84">
        <v>421725.2</v>
      </c>
    </row>
    <row r="89" spans="1:8" x14ac:dyDescent="0.25">
      <c r="A89">
        <v>13075091</v>
      </c>
      <c r="B89">
        <v>5555</v>
      </c>
      <c r="C89" t="s">
        <v>100</v>
      </c>
      <c r="D89" t="s">
        <v>760</v>
      </c>
      <c r="E89" s="84">
        <v>943279.4</v>
      </c>
      <c r="F89" s="84">
        <v>148369.92000000001</v>
      </c>
      <c r="G89">
        <v>0</v>
      </c>
      <c r="H89" s="84">
        <v>1091649.32</v>
      </c>
    </row>
    <row r="90" spans="1:8" x14ac:dyDescent="0.25">
      <c r="A90">
        <v>13075092</v>
      </c>
      <c r="B90">
        <v>5561</v>
      </c>
      <c r="C90" t="s">
        <v>150</v>
      </c>
      <c r="D90" t="s">
        <v>760</v>
      </c>
      <c r="E90" s="84">
        <v>344064.87</v>
      </c>
      <c r="F90" s="84">
        <v>238006.25</v>
      </c>
      <c r="G90">
        <v>0</v>
      </c>
      <c r="H90" s="84">
        <v>582071.12</v>
      </c>
    </row>
    <row r="91" spans="1:8" x14ac:dyDescent="0.25">
      <c r="A91">
        <v>13075093</v>
      </c>
      <c r="B91">
        <v>5552</v>
      </c>
      <c r="C91" t="s">
        <v>66</v>
      </c>
      <c r="D91" t="s">
        <v>761</v>
      </c>
      <c r="E91" s="84">
        <v>288888.75</v>
      </c>
      <c r="F91" s="84">
        <v>268848.12</v>
      </c>
      <c r="G91">
        <v>0</v>
      </c>
      <c r="H91" s="84">
        <v>557736.87</v>
      </c>
    </row>
    <row r="92" spans="1:8" x14ac:dyDescent="0.25">
      <c r="A92">
        <v>13075094</v>
      </c>
      <c r="B92">
        <v>5563</v>
      </c>
      <c r="C92" t="s">
        <v>178</v>
      </c>
      <c r="D92" t="s">
        <v>760</v>
      </c>
      <c r="E92" s="84">
        <v>487964.21</v>
      </c>
      <c r="F92" s="84">
        <v>175413.08</v>
      </c>
      <c r="G92">
        <v>0</v>
      </c>
      <c r="H92" s="84">
        <v>663377.29</v>
      </c>
    </row>
    <row r="93" spans="1:8" x14ac:dyDescent="0.25">
      <c r="A93">
        <v>13075095</v>
      </c>
      <c r="B93">
        <v>5556</v>
      </c>
      <c r="C93" t="s">
        <v>110</v>
      </c>
      <c r="D93" t="s">
        <v>761</v>
      </c>
      <c r="E93" s="84">
        <v>126943.31</v>
      </c>
      <c r="F93" s="84">
        <v>153907.29999999999</v>
      </c>
      <c r="G93">
        <v>0</v>
      </c>
      <c r="H93" s="84">
        <v>280850.61</v>
      </c>
    </row>
    <row r="94" spans="1:8" x14ac:dyDescent="0.25">
      <c r="A94">
        <v>13075097</v>
      </c>
      <c r="B94">
        <v>5557</v>
      </c>
      <c r="C94" t="s">
        <v>123</v>
      </c>
      <c r="D94" t="s">
        <v>760</v>
      </c>
      <c r="E94" s="84">
        <v>174723.71</v>
      </c>
      <c r="F94" s="84">
        <v>240031.86</v>
      </c>
      <c r="G94">
        <v>0</v>
      </c>
      <c r="H94" s="84">
        <v>414755.57</v>
      </c>
    </row>
    <row r="95" spans="1:8" x14ac:dyDescent="0.25">
      <c r="A95">
        <v>13075098</v>
      </c>
      <c r="B95">
        <v>5553</v>
      </c>
      <c r="C95" t="s">
        <v>79</v>
      </c>
      <c r="D95" t="s">
        <v>760</v>
      </c>
      <c r="E95" s="84">
        <v>427156.99</v>
      </c>
      <c r="F95" s="84">
        <v>122621.25</v>
      </c>
      <c r="G95">
        <v>0</v>
      </c>
      <c r="H95" s="84">
        <v>549778.24</v>
      </c>
    </row>
    <row r="96" spans="1:8" x14ac:dyDescent="0.25">
      <c r="A96">
        <v>13075101</v>
      </c>
      <c r="B96">
        <v>5553</v>
      </c>
      <c r="C96" t="s">
        <v>80</v>
      </c>
      <c r="D96" t="s">
        <v>760</v>
      </c>
      <c r="E96" s="84">
        <v>163449.51</v>
      </c>
      <c r="F96" s="84">
        <v>14842.36</v>
      </c>
      <c r="G96">
        <v>0</v>
      </c>
      <c r="H96" s="84">
        <v>178291.87</v>
      </c>
    </row>
    <row r="97" spans="1:8" x14ac:dyDescent="0.25">
      <c r="A97">
        <v>13075102</v>
      </c>
      <c r="B97">
        <v>5555</v>
      </c>
      <c r="C97" t="s">
        <v>80</v>
      </c>
      <c r="D97" t="s">
        <v>760</v>
      </c>
      <c r="E97" s="84">
        <v>1659548.1</v>
      </c>
      <c r="F97" s="84">
        <v>295884.59999999998</v>
      </c>
      <c r="G97">
        <v>0</v>
      </c>
      <c r="H97" s="84">
        <v>1955432.7</v>
      </c>
    </row>
    <row r="98" spans="1:8" x14ac:dyDescent="0.25">
      <c r="A98">
        <v>13075103</v>
      </c>
      <c r="B98">
        <v>5560</v>
      </c>
      <c r="C98" t="s">
        <v>142</v>
      </c>
      <c r="D98" t="s">
        <v>761</v>
      </c>
      <c r="E98" s="84">
        <v>47861.29</v>
      </c>
      <c r="F98" s="84">
        <v>68343.87</v>
      </c>
      <c r="G98">
        <v>0</v>
      </c>
      <c r="H98" s="84">
        <v>116205.16</v>
      </c>
    </row>
    <row r="99" spans="1:8" x14ac:dyDescent="0.25">
      <c r="A99">
        <v>13075104</v>
      </c>
      <c r="B99">
        <v>5560</v>
      </c>
      <c r="C99" t="s">
        <v>143</v>
      </c>
      <c r="D99" t="s">
        <v>761</v>
      </c>
      <c r="E99" s="84">
        <v>257867.89</v>
      </c>
      <c r="F99" s="84">
        <v>102544.77</v>
      </c>
      <c r="G99" s="84">
        <v>1770.41</v>
      </c>
      <c r="H99" s="84">
        <v>358642.25</v>
      </c>
    </row>
    <row r="100" spans="1:8" x14ac:dyDescent="0.25">
      <c r="A100">
        <v>13075105</v>
      </c>
      <c r="B100">
        <v>513</v>
      </c>
      <c r="C100" t="s">
        <v>45</v>
      </c>
      <c r="D100" t="s">
        <v>761</v>
      </c>
      <c r="E100" s="84">
        <v>5071363.09</v>
      </c>
      <c r="F100" s="84">
        <v>2703761.59</v>
      </c>
      <c r="G100">
        <v>0</v>
      </c>
      <c r="H100" s="84">
        <v>7775124.6799999997</v>
      </c>
    </row>
    <row r="101" spans="1:8" x14ac:dyDescent="0.25">
      <c r="A101">
        <v>13075106</v>
      </c>
      <c r="B101">
        <v>5561</v>
      </c>
      <c r="C101" t="s">
        <v>151</v>
      </c>
      <c r="D101" t="s">
        <v>760</v>
      </c>
      <c r="E101" s="84">
        <v>328249.28000000003</v>
      </c>
      <c r="F101">
        <v>0</v>
      </c>
      <c r="G101" s="84">
        <v>16557.91</v>
      </c>
      <c r="H101" s="84">
        <v>311691.37</v>
      </c>
    </row>
    <row r="102" spans="1:8" x14ac:dyDescent="0.25">
      <c r="A102">
        <v>13075107</v>
      </c>
      <c r="B102">
        <v>5556</v>
      </c>
      <c r="C102" t="s">
        <v>111</v>
      </c>
      <c r="D102" t="s">
        <v>761</v>
      </c>
      <c r="E102" s="84">
        <v>636644.51</v>
      </c>
      <c r="F102" s="84">
        <v>676174.03</v>
      </c>
      <c r="G102">
        <v>0</v>
      </c>
      <c r="H102" s="84">
        <v>1312818.54</v>
      </c>
    </row>
    <row r="103" spans="1:8" x14ac:dyDescent="0.25">
      <c r="A103">
        <v>13075108</v>
      </c>
      <c r="B103">
        <v>5556</v>
      </c>
      <c r="C103" t="s">
        <v>112</v>
      </c>
      <c r="D103" t="s">
        <v>761</v>
      </c>
      <c r="E103" s="84">
        <v>82306.25</v>
      </c>
      <c r="F103" s="84">
        <v>128762.12</v>
      </c>
      <c r="G103">
        <v>0</v>
      </c>
      <c r="H103" s="84">
        <v>211068.37</v>
      </c>
    </row>
    <row r="104" spans="1:8" x14ac:dyDescent="0.25">
      <c r="A104">
        <v>13075109</v>
      </c>
      <c r="B104">
        <v>5560</v>
      </c>
      <c r="C104" t="s">
        <v>144</v>
      </c>
      <c r="D104" t="s">
        <v>761</v>
      </c>
      <c r="E104" s="84">
        <v>92016.04</v>
      </c>
      <c r="F104" s="84">
        <v>88847.8</v>
      </c>
      <c r="G104">
        <v>0</v>
      </c>
      <c r="H104" s="84">
        <v>180863.84</v>
      </c>
    </row>
    <row r="105" spans="1:8" x14ac:dyDescent="0.25">
      <c r="A105">
        <v>13075110</v>
      </c>
      <c r="B105">
        <v>5553</v>
      </c>
      <c r="C105" t="s">
        <v>81</v>
      </c>
      <c r="D105" t="s">
        <v>760</v>
      </c>
      <c r="E105" s="84">
        <v>191888.87</v>
      </c>
      <c r="F105" s="84">
        <v>63673.21</v>
      </c>
      <c r="G105">
        <v>0</v>
      </c>
      <c r="H105" s="84">
        <v>255562.08</v>
      </c>
    </row>
    <row r="106" spans="1:8" x14ac:dyDescent="0.25">
      <c r="A106">
        <v>13075111</v>
      </c>
      <c r="B106">
        <v>5562</v>
      </c>
      <c r="C106" t="s">
        <v>162</v>
      </c>
      <c r="D106" t="s">
        <v>760</v>
      </c>
      <c r="E106" s="84">
        <v>227858.65</v>
      </c>
      <c r="F106" s="84">
        <v>87459.56</v>
      </c>
      <c r="G106">
        <v>0</v>
      </c>
      <c r="H106" s="84">
        <v>315318.21000000002</v>
      </c>
    </row>
    <row r="107" spans="1:8" x14ac:dyDescent="0.25">
      <c r="A107">
        <v>13075113</v>
      </c>
      <c r="B107">
        <v>5556</v>
      </c>
      <c r="C107" t="s">
        <v>113</v>
      </c>
      <c r="D107" t="s">
        <v>761</v>
      </c>
      <c r="E107" s="84">
        <v>371420.15999999997</v>
      </c>
      <c r="F107" s="84">
        <v>256756.68</v>
      </c>
      <c r="G107">
        <v>0</v>
      </c>
      <c r="H107" s="84">
        <v>628176.84</v>
      </c>
    </row>
    <row r="108" spans="1:8" x14ac:dyDescent="0.25">
      <c r="A108">
        <v>13075114</v>
      </c>
      <c r="B108">
        <v>5562</v>
      </c>
      <c r="C108" t="s">
        <v>163</v>
      </c>
      <c r="D108" t="s">
        <v>760</v>
      </c>
      <c r="E108" s="84">
        <v>217815.53</v>
      </c>
      <c r="F108" s="84">
        <v>201583.43</v>
      </c>
      <c r="G108">
        <v>0</v>
      </c>
      <c r="H108" s="84">
        <v>419398.96</v>
      </c>
    </row>
    <row r="109" spans="1:8" x14ac:dyDescent="0.25">
      <c r="A109">
        <v>13075115</v>
      </c>
      <c r="B109">
        <v>5560</v>
      </c>
      <c r="C109" t="s">
        <v>145</v>
      </c>
      <c r="D109" t="s">
        <v>761</v>
      </c>
      <c r="E109" s="84">
        <v>405578.99</v>
      </c>
      <c r="F109" s="84">
        <v>199067.89</v>
      </c>
      <c r="G109">
        <v>0</v>
      </c>
      <c r="H109" s="84">
        <v>604646.88</v>
      </c>
    </row>
    <row r="110" spans="1:8" x14ac:dyDescent="0.25">
      <c r="A110">
        <v>13075116</v>
      </c>
      <c r="B110">
        <v>5553</v>
      </c>
      <c r="C110" t="s">
        <v>82</v>
      </c>
      <c r="D110" t="s">
        <v>760</v>
      </c>
      <c r="E110" s="84">
        <v>35095.57</v>
      </c>
      <c r="F110" s="84">
        <v>68471.47</v>
      </c>
      <c r="G110">
        <v>0</v>
      </c>
      <c r="H110" s="84">
        <v>103567.03999999999</v>
      </c>
    </row>
    <row r="111" spans="1:8" x14ac:dyDescent="0.25">
      <c r="A111">
        <v>13075117</v>
      </c>
      <c r="B111">
        <v>5556</v>
      </c>
      <c r="C111" t="s">
        <v>114</v>
      </c>
      <c r="D111" t="s">
        <v>761</v>
      </c>
      <c r="E111" s="84">
        <v>105642.97</v>
      </c>
      <c r="F111" s="84">
        <v>175297.11</v>
      </c>
      <c r="G111">
        <v>0</v>
      </c>
      <c r="H111" s="84">
        <v>280940.08</v>
      </c>
    </row>
    <row r="112" spans="1:8" x14ac:dyDescent="0.25">
      <c r="A112">
        <v>13075118</v>
      </c>
      <c r="B112">
        <v>5559</v>
      </c>
      <c r="C112" t="s">
        <v>133</v>
      </c>
      <c r="D112" t="s">
        <v>761</v>
      </c>
      <c r="E112" s="84">
        <v>138827.41</v>
      </c>
      <c r="F112" s="84">
        <v>105791.67999999999</v>
      </c>
      <c r="G112">
        <v>0</v>
      </c>
      <c r="H112" s="84">
        <v>244619.09</v>
      </c>
    </row>
    <row r="113" spans="1:8" x14ac:dyDescent="0.25">
      <c r="A113">
        <v>13075119</v>
      </c>
      <c r="B113">
        <v>5556</v>
      </c>
      <c r="C113" t="s">
        <v>115</v>
      </c>
      <c r="D113" t="s">
        <v>761</v>
      </c>
      <c r="E113" s="84">
        <v>261914.44</v>
      </c>
      <c r="F113" s="84">
        <v>217660.33</v>
      </c>
      <c r="G113">
        <v>0</v>
      </c>
      <c r="H113" s="84">
        <v>479574.77</v>
      </c>
    </row>
    <row r="114" spans="1:8" x14ac:dyDescent="0.25">
      <c r="A114">
        <v>13075120</v>
      </c>
      <c r="B114">
        <v>5557</v>
      </c>
      <c r="C114" t="s">
        <v>124</v>
      </c>
      <c r="D114" t="s">
        <v>760</v>
      </c>
      <c r="E114" s="84">
        <v>1071907.5900000001</v>
      </c>
      <c r="F114">
        <v>0</v>
      </c>
      <c r="G114" s="84">
        <v>57506.91</v>
      </c>
      <c r="H114" s="84">
        <v>1014400.68</v>
      </c>
    </row>
    <row r="115" spans="1:8" x14ac:dyDescent="0.25">
      <c r="A115">
        <v>13075121</v>
      </c>
      <c r="B115">
        <v>5563</v>
      </c>
      <c r="C115" t="s">
        <v>179</v>
      </c>
      <c r="D115" t="s">
        <v>760</v>
      </c>
      <c r="E115" s="84">
        <v>284360.56</v>
      </c>
      <c r="F115" s="84">
        <v>248230.36</v>
      </c>
      <c r="G115">
        <v>0</v>
      </c>
      <c r="H115" s="84">
        <v>532590.92000000004</v>
      </c>
    </row>
    <row r="116" spans="1:8" x14ac:dyDescent="0.25">
      <c r="A116">
        <v>13075122</v>
      </c>
      <c r="B116">
        <v>5553</v>
      </c>
      <c r="C116" t="s">
        <v>83</v>
      </c>
      <c r="D116" t="s">
        <v>760</v>
      </c>
      <c r="E116" s="84">
        <v>195432.37</v>
      </c>
      <c r="F116" s="84">
        <v>105017.14</v>
      </c>
      <c r="G116">
        <v>0</v>
      </c>
      <c r="H116" s="84">
        <v>300449.51</v>
      </c>
    </row>
    <row r="117" spans="1:8" x14ac:dyDescent="0.25">
      <c r="A117">
        <v>13075123</v>
      </c>
      <c r="B117">
        <v>5558</v>
      </c>
      <c r="C117" t="s">
        <v>128</v>
      </c>
      <c r="D117" t="s">
        <v>762</v>
      </c>
      <c r="E117" s="84">
        <v>491629.36</v>
      </c>
      <c r="F117" s="84">
        <v>309702.8</v>
      </c>
      <c r="G117">
        <v>0</v>
      </c>
      <c r="H117" s="84">
        <v>801332.16</v>
      </c>
    </row>
    <row r="118" spans="1:8" x14ac:dyDescent="0.25">
      <c r="A118">
        <v>13075124</v>
      </c>
      <c r="B118">
        <v>5551</v>
      </c>
      <c r="C118" t="s">
        <v>52</v>
      </c>
      <c r="D118" t="s">
        <v>760</v>
      </c>
      <c r="E118" s="84">
        <v>200276.68</v>
      </c>
      <c r="F118" s="84">
        <v>112149.75</v>
      </c>
      <c r="G118">
        <v>0</v>
      </c>
      <c r="H118" s="84">
        <v>312426.43</v>
      </c>
    </row>
    <row r="119" spans="1:8" x14ac:dyDescent="0.25">
      <c r="A119">
        <v>13075125</v>
      </c>
      <c r="B119">
        <v>5563</v>
      </c>
      <c r="C119" t="s">
        <v>180</v>
      </c>
      <c r="D119" t="s">
        <v>760</v>
      </c>
      <c r="E119" s="84">
        <v>105077.73</v>
      </c>
      <c r="F119" s="84">
        <v>106203.94</v>
      </c>
      <c r="G119">
        <v>0</v>
      </c>
      <c r="H119" s="84">
        <v>211281.67</v>
      </c>
    </row>
    <row r="120" spans="1:8" x14ac:dyDescent="0.25">
      <c r="A120">
        <v>13075126</v>
      </c>
      <c r="B120">
        <v>5560</v>
      </c>
      <c r="C120" t="s">
        <v>146</v>
      </c>
      <c r="D120" t="s">
        <v>761</v>
      </c>
      <c r="E120" s="84">
        <v>142418.9</v>
      </c>
      <c r="F120" s="84">
        <v>180007.8</v>
      </c>
      <c r="G120">
        <v>0</v>
      </c>
      <c r="H120" s="84">
        <v>322426.7</v>
      </c>
    </row>
    <row r="121" spans="1:8" x14ac:dyDescent="0.25">
      <c r="A121">
        <v>13075127</v>
      </c>
      <c r="B121">
        <v>5553</v>
      </c>
      <c r="C121" t="s">
        <v>84</v>
      </c>
      <c r="D121" t="s">
        <v>760</v>
      </c>
      <c r="E121" s="84">
        <v>567708.1</v>
      </c>
      <c r="F121" s="84">
        <v>365794.48</v>
      </c>
      <c r="G121">
        <v>0</v>
      </c>
      <c r="H121" s="84">
        <v>933502.58</v>
      </c>
    </row>
    <row r="122" spans="1:8" x14ac:dyDescent="0.25">
      <c r="A122">
        <v>13075128</v>
      </c>
      <c r="B122">
        <v>5553</v>
      </c>
      <c r="C122" t="s">
        <v>85</v>
      </c>
      <c r="D122" t="s">
        <v>760</v>
      </c>
      <c r="E122" s="84">
        <v>82640.89</v>
      </c>
      <c r="F122" s="84">
        <v>910685.16</v>
      </c>
      <c r="G122">
        <v>0</v>
      </c>
      <c r="H122" s="84">
        <v>993326.05</v>
      </c>
    </row>
    <row r="123" spans="1:8" x14ac:dyDescent="0.25">
      <c r="A123">
        <v>13075129</v>
      </c>
      <c r="B123">
        <v>5562</v>
      </c>
      <c r="C123" t="s">
        <v>164</v>
      </c>
      <c r="D123" t="s">
        <v>760</v>
      </c>
      <c r="E123" s="84">
        <v>148231.51</v>
      </c>
      <c r="F123" s="84">
        <v>125430.34</v>
      </c>
      <c r="G123">
        <v>0</v>
      </c>
      <c r="H123" s="84">
        <v>273661.84999999998</v>
      </c>
    </row>
    <row r="124" spans="1:8" x14ac:dyDescent="0.25">
      <c r="A124">
        <v>13075130</v>
      </c>
      <c r="B124">
        <v>514</v>
      </c>
      <c r="C124" t="s">
        <v>46</v>
      </c>
      <c r="D124" t="s">
        <v>761</v>
      </c>
      <c r="E124" s="84">
        <v>2164173.52</v>
      </c>
      <c r="F124" s="84">
        <v>1683788.24</v>
      </c>
      <c r="G124">
        <v>0</v>
      </c>
      <c r="H124" s="84">
        <v>3847961.76</v>
      </c>
    </row>
    <row r="125" spans="1:8" x14ac:dyDescent="0.25">
      <c r="A125">
        <v>13075131</v>
      </c>
      <c r="B125">
        <v>5559</v>
      </c>
      <c r="C125" t="s">
        <v>134</v>
      </c>
      <c r="D125" t="s">
        <v>761</v>
      </c>
      <c r="E125" s="84">
        <v>3986534.82</v>
      </c>
      <c r="F125" s="84">
        <v>2670479.4300000002</v>
      </c>
      <c r="G125">
        <v>0</v>
      </c>
      <c r="H125" s="84">
        <v>6657014.25</v>
      </c>
    </row>
    <row r="126" spans="1:8" x14ac:dyDescent="0.25">
      <c r="A126">
        <v>13075133</v>
      </c>
      <c r="B126">
        <v>5561</v>
      </c>
      <c r="C126" t="s">
        <v>152</v>
      </c>
      <c r="D126" t="s">
        <v>760</v>
      </c>
      <c r="E126" s="84">
        <v>883244.43</v>
      </c>
      <c r="F126" s="84">
        <v>50766.58</v>
      </c>
      <c r="G126">
        <v>0</v>
      </c>
      <c r="H126" s="84">
        <v>934011.01</v>
      </c>
    </row>
    <row r="127" spans="1:8" x14ac:dyDescent="0.25">
      <c r="A127">
        <v>13075134</v>
      </c>
      <c r="B127">
        <v>5554</v>
      </c>
      <c r="C127" t="s">
        <v>92</v>
      </c>
      <c r="D127" t="s">
        <v>762</v>
      </c>
      <c r="E127" s="84">
        <v>620068.43000000005</v>
      </c>
      <c r="F127" s="84">
        <v>384094.06</v>
      </c>
      <c r="G127">
        <v>0</v>
      </c>
      <c r="H127" s="84">
        <v>1004162.49</v>
      </c>
    </row>
    <row r="128" spans="1:8" x14ac:dyDescent="0.25">
      <c r="A128">
        <v>13075135</v>
      </c>
      <c r="B128">
        <v>5562</v>
      </c>
      <c r="C128" t="s">
        <v>165</v>
      </c>
      <c r="D128" t="s">
        <v>760</v>
      </c>
      <c r="E128" s="84">
        <v>596276.87</v>
      </c>
      <c r="F128" s="84">
        <v>187596.65</v>
      </c>
      <c r="G128">
        <v>0</v>
      </c>
      <c r="H128" s="84">
        <v>783873.52</v>
      </c>
    </row>
    <row r="129" spans="1:8" x14ac:dyDescent="0.25">
      <c r="A129">
        <v>13075136</v>
      </c>
      <c r="B129">
        <v>515</v>
      </c>
      <c r="C129" t="s">
        <v>47</v>
      </c>
      <c r="D129" t="s">
        <v>761</v>
      </c>
      <c r="E129" s="84">
        <v>4322201.03</v>
      </c>
      <c r="F129" s="84">
        <v>2425568.2400000002</v>
      </c>
      <c r="G129">
        <v>0</v>
      </c>
      <c r="H129" s="84">
        <v>6747769.2699999996</v>
      </c>
    </row>
    <row r="130" spans="1:8" x14ac:dyDescent="0.25">
      <c r="A130">
        <v>13075137</v>
      </c>
      <c r="B130">
        <v>5562</v>
      </c>
      <c r="C130" t="s">
        <v>166</v>
      </c>
      <c r="D130" t="s">
        <v>760</v>
      </c>
      <c r="E130" s="84">
        <v>568745.99</v>
      </c>
      <c r="F130" s="84">
        <v>637984.1</v>
      </c>
      <c r="G130">
        <v>0</v>
      </c>
      <c r="H130" s="84">
        <v>1206730.0900000001</v>
      </c>
    </row>
    <row r="131" spans="1:8" x14ac:dyDescent="0.25">
      <c r="A131">
        <v>13075138</v>
      </c>
      <c r="B131">
        <v>5560</v>
      </c>
      <c r="C131" t="s">
        <v>147</v>
      </c>
      <c r="D131" t="s">
        <v>761</v>
      </c>
      <c r="E131" s="84">
        <v>489179.16</v>
      </c>
      <c r="F131" s="84">
        <v>318743.65999999997</v>
      </c>
      <c r="G131">
        <v>0</v>
      </c>
      <c r="H131" s="84">
        <v>807922.82</v>
      </c>
    </row>
    <row r="132" spans="1:8" x14ac:dyDescent="0.25">
      <c r="A132">
        <v>13075139</v>
      </c>
      <c r="B132">
        <v>5552</v>
      </c>
      <c r="C132" t="s">
        <v>67</v>
      </c>
      <c r="D132" t="s">
        <v>761</v>
      </c>
      <c r="E132" s="84">
        <v>122522.97</v>
      </c>
      <c r="F132" s="84">
        <v>128852.02</v>
      </c>
      <c r="G132">
        <v>0</v>
      </c>
      <c r="H132" s="84">
        <v>251374.99</v>
      </c>
    </row>
    <row r="133" spans="1:8" x14ac:dyDescent="0.25">
      <c r="A133">
        <v>13075140</v>
      </c>
      <c r="B133">
        <v>5554</v>
      </c>
      <c r="C133" t="s">
        <v>93</v>
      </c>
      <c r="D133" t="s">
        <v>762</v>
      </c>
      <c r="E133" s="84">
        <v>259636.57</v>
      </c>
      <c r="F133" s="84">
        <v>156924.39000000001</v>
      </c>
      <c r="G133">
        <v>0</v>
      </c>
      <c r="H133" s="84">
        <v>416560.96</v>
      </c>
    </row>
    <row r="134" spans="1:8" x14ac:dyDescent="0.25">
      <c r="A134">
        <v>13075141</v>
      </c>
      <c r="B134">
        <v>5555</v>
      </c>
      <c r="C134" t="s">
        <v>101</v>
      </c>
      <c r="D134" t="s">
        <v>760</v>
      </c>
      <c r="E134" s="84">
        <v>765255.96</v>
      </c>
      <c r="F134" s="84">
        <v>319692.32</v>
      </c>
      <c r="G134">
        <v>0</v>
      </c>
      <c r="H134" s="84">
        <v>1084948.28</v>
      </c>
    </row>
    <row r="135" spans="1:8" x14ac:dyDescent="0.25">
      <c r="A135">
        <v>13075142</v>
      </c>
      <c r="B135">
        <v>5555</v>
      </c>
      <c r="C135" t="s">
        <v>102</v>
      </c>
      <c r="D135" t="s">
        <v>760</v>
      </c>
      <c r="E135" s="84">
        <v>1197883.6299999999</v>
      </c>
      <c r="F135" s="84">
        <v>216177.48</v>
      </c>
      <c r="G135">
        <v>0</v>
      </c>
      <c r="H135" s="84">
        <v>1414061.11</v>
      </c>
    </row>
    <row r="136" spans="1:8" x14ac:dyDescent="0.25">
      <c r="A136">
        <v>13075143</v>
      </c>
      <c r="B136">
        <v>5559</v>
      </c>
      <c r="C136" t="s">
        <v>135</v>
      </c>
      <c r="D136" t="s">
        <v>761</v>
      </c>
      <c r="E136" s="84">
        <v>543762.44999999995</v>
      </c>
      <c r="F136" s="84">
        <v>200152.01</v>
      </c>
      <c r="G136">
        <v>0</v>
      </c>
      <c r="H136" s="84">
        <v>743914.46</v>
      </c>
    </row>
    <row r="137" spans="1:8" x14ac:dyDescent="0.25">
      <c r="A137">
        <v>13075144</v>
      </c>
      <c r="B137">
        <v>5551</v>
      </c>
      <c r="C137" t="s">
        <v>53</v>
      </c>
      <c r="D137" t="s">
        <v>760</v>
      </c>
      <c r="E137" s="84">
        <v>6524798.3300000001</v>
      </c>
      <c r="F137" s="84">
        <v>3192197.44</v>
      </c>
      <c r="G137">
        <v>0</v>
      </c>
      <c r="H137" s="84">
        <v>9716995.7699999996</v>
      </c>
    </row>
    <row r="138" spans="1:8" x14ac:dyDescent="0.25">
      <c r="A138">
        <v>13075145</v>
      </c>
      <c r="B138">
        <v>5563</v>
      </c>
      <c r="C138" t="s">
        <v>181</v>
      </c>
      <c r="D138" t="s">
        <v>760</v>
      </c>
      <c r="E138" s="84">
        <v>55312.25</v>
      </c>
      <c r="F138" s="84">
        <v>77687.86</v>
      </c>
      <c r="G138">
        <v>0</v>
      </c>
      <c r="H138" s="84">
        <v>133000.10999999999</v>
      </c>
    </row>
    <row r="139" spans="1:8" x14ac:dyDescent="0.25">
      <c r="A139">
        <v>13075146</v>
      </c>
      <c r="B139">
        <v>5557</v>
      </c>
      <c r="C139" t="s">
        <v>125</v>
      </c>
      <c r="D139" t="s">
        <v>760</v>
      </c>
      <c r="E139" s="84">
        <v>698961.34</v>
      </c>
      <c r="F139" s="84">
        <v>358139.33</v>
      </c>
      <c r="G139">
        <v>0</v>
      </c>
      <c r="H139" s="84">
        <v>1057100.67</v>
      </c>
    </row>
    <row r="140" spans="1:8" x14ac:dyDescent="0.25">
      <c r="A140">
        <v>13075147</v>
      </c>
      <c r="B140">
        <v>5551</v>
      </c>
      <c r="C140" t="s">
        <v>54</v>
      </c>
      <c r="D140" t="s">
        <v>760</v>
      </c>
      <c r="E140" s="84">
        <v>251643.07</v>
      </c>
      <c r="F140" s="84">
        <v>250612.46</v>
      </c>
      <c r="G140">
        <v>0</v>
      </c>
      <c r="H140" s="84">
        <v>502255.53</v>
      </c>
    </row>
    <row r="141" spans="1:8" x14ac:dyDescent="0.25">
      <c r="A141">
        <v>13075148</v>
      </c>
      <c r="B141">
        <v>5562</v>
      </c>
      <c r="C141" t="s">
        <v>167</v>
      </c>
      <c r="D141" t="s">
        <v>760</v>
      </c>
      <c r="E141" s="84">
        <v>525463.93000000005</v>
      </c>
      <c r="F141" s="84">
        <v>239587.62</v>
      </c>
      <c r="G141">
        <v>0</v>
      </c>
      <c r="H141" s="84">
        <v>765051.55</v>
      </c>
    </row>
    <row r="142" spans="1:8" x14ac:dyDescent="0.25">
      <c r="A142">
        <v>13075149</v>
      </c>
      <c r="B142">
        <v>5560</v>
      </c>
      <c r="C142" t="s">
        <v>148</v>
      </c>
      <c r="D142" t="s">
        <v>761</v>
      </c>
      <c r="E142" s="84">
        <v>142590.82999999999</v>
      </c>
      <c r="F142" s="84">
        <v>177432.33</v>
      </c>
      <c r="G142">
        <v>0</v>
      </c>
      <c r="H142" s="84">
        <v>320023.15999999997</v>
      </c>
    </row>
    <row r="143" spans="1:8" x14ac:dyDescent="0.25">
      <c r="A143">
        <v>13075150</v>
      </c>
      <c r="B143">
        <v>5563</v>
      </c>
      <c r="C143" t="s">
        <v>182</v>
      </c>
      <c r="D143" t="s">
        <v>760</v>
      </c>
      <c r="E143" s="84">
        <v>199168.68</v>
      </c>
      <c r="F143" s="84">
        <v>150226.23000000001</v>
      </c>
      <c r="G143">
        <v>0</v>
      </c>
      <c r="H143" s="84">
        <v>349394.91</v>
      </c>
    </row>
    <row r="144" spans="1:8" x14ac:dyDescent="0.25">
      <c r="A144">
        <v>13075151</v>
      </c>
      <c r="B144">
        <v>5561</v>
      </c>
      <c r="C144" t="s">
        <v>153</v>
      </c>
      <c r="D144" t="s">
        <v>760</v>
      </c>
      <c r="E144" s="84">
        <v>2376693.2599999998</v>
      </c>
      <c r="F144" s="84">
        <v>656823.15</v>
      </c>
      <c r="G144">
        <v>0</v>
      </c>
      <c r="H144" s="84">
        <v>3033516.41</v>
      </c>
    </row>
    <row r="145" spans="1:8" x14ac:dyDescent="0.25">
      <c r="A145">
        <v>13075152</v>
      </c>
      <c r="B145">
        <v>5562</v>
      </c>
      <c r="C145" t="s">
        <v>168</v>
      </c>
      <c r="D145" t="s">
        <v>760</v>
      </c>
      <c r="E145" s="84">
        <v>115142.7</v>
      </c>
      <c r="F145" s="84">
        <v>237724.88</v>
      </c>
      <c r="G145">
        <v>0</v>
      </c>
      <c r="H145" s="84">
        <v>352867.58</v>
      </c>
    </row>
    <row r="146" spans="1:8" x14ac:dyDescent="0.25">
      <c r="A146">
        <v>13075154</v>
      </c>
      <c r="B146">
        <v>5563</v>
      </c>
      <c r="C146" t="s">
        <v>183</v>
      </c>
      <c r="D146" t="s">
        <v>760</v>
      </c>
      <c r="E146" s="84">
        <v>1147456.69</v>
      </c>
      <c r="F146" s="84">
        <v>236894.92</v>
      </c>
      <c r="G146">
        <v>0</v>
      </c>
      <c r="H146" s="84">
        <v>1384351.61</v>
      </c>
    </row>
    <row r="147" spans="1:8" x14ac:dyDescent="0.25">
      <c r="A147">
        <v>13075155</v>
      </c>
      <c r="B147">
        <v>5553</v>
      </c>
      <c r="C147" t="s">
        <v>86</v>
      </c>
      <c r="D147" t="s">
        <v>745</v>
      </c>
      <c r="E147" s="84">
        <v>254939.41</v>
      </c>
      <c r="F147" s="84">
        <v>324634.77</v>
      </c>
      <c r="G147">
        <v>0</v>
      </c>
      <c r="H147" s="84">
        <v>579574.18000000005</v>
      </c>
    </row>
    <row r="148" spans="1:8" x14ac:dyDescent="0.25">
      <c r="A148">
        <v>13075000</v>
      </c>
      <c r="C148" t="s">
        <v>478</v>
      </c>
      <c r="E148" s="84">
        <v>123997713.48</v>
      </c>
      <c r="F148" s="84">
        <v>63424849.600000001</v>
      </c>
      <c r="G148" s="84">
        <v>276631.43</v>
      </c>
      <c r="H148" s="84">
        <v>187145931.65000001</v>
      </c>
    </row>
  </sheetData>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51"/>
  <sheetViews>
    <sheetView topLeftCell="A115" workbookViewId="0">
      <selection activeCell="C148" sqref="C148"/>
    </sheetView>
  </sheetViews>
  <sheetFormatPr baseColWidth="10" defaultRowHeight="15" x14ac:dyDescent="0.25"/>
  <cols>
    <col min="3" max="3" width="32" customWidth="1"/>
    <col min="7" max="7" width="29.7109375" customWidth="1"/>
  </cols>
  <sheetData>
    <row r="2" spans="1:8" x14ac:dyDescent="0.25">
      <c r="A2" t="s">
        <v>722</v>
      </c>
      <c r="B2" t="s">
        <v>17</v>
      </c>
      <c r="C2" t="s">
        <v>18</v>
      </c>
      <c r="D2" t="s">
        <v>759</v>
      </c>
      <c r="E2" t="s">
        <v>758</v>
      </c>
      <c r="F2" t="s">
        <v>757</v>
      </c>
      <c r="G2" t="s">
        <v>756</v>
      </c>
      <c r="H2" t="s">
        <v>755</v>
      </c>
    </row>
    <row r="3" spans="1:8" x14ac:dyDescent="0.25">
      <c r="A3" t="s">
        <v>704</v>
      </c>
      <c r="D3" t="s">
        <v>703</v>
      </c>
      <c r="E3" t="s">
        <v>767</v>
      </c>
      <c r="F3" t="s">
        <v>698</v>
      </c>
      <c r="G3" t="s">
        <v>753</v>
      </c>
      <c r="H3" t="s">
        <v>752</v>
      </c>
    </row>
    <row r="4" spans="1:8" x14ac:dyDescent="0.25">
      <c r="E4">
        <v>2015</v>
      </c>
      <c r="F4">
        <v>2016</v>
      </c>
      <c r="G4">
        <v>2017</v>
      </c>
      <c r="H4" t="s">
        <v>766</v>
      </c>
    </row>
    <row r="5" spans="1:8" x14ac:dyDescent="0.25">
      <c r="H5" t="s">
        <v>750</v>
      </c>
    </row>
    <row r="6" spans="1:8" x14ac:dyDescent="0.25">
      <c r="E6" t="s">
        <v>693</v>
      </c>
    </row>
    <row r="7" spans="1:8" x14ac:dyDescent="0.25">
      <c r="A7">
        <v>1</v>
      </c>
      <c r="B7">
        <v>2</v>
      </c>
      <c r="C7">
        <v>3</v>
      </c>
      <c r="D7">
        <v>4</v>
      </c>
      <c r="E7">
        <v>5</v>
      </c>
      <c r="F7">
        <v>6</v>
      </c>
      <c r="G7">
        <v>7</v>
      </c>
      <c r="H7">
        <v>8</v>
      </c>
    </row>
    <row r="8" spans="1:8" x14ac:dyDescent="0.25">
      <c r="A8">
        <v>13075001</v>
      </c>
      <c r="B8">
        <v>5552</v>
      </c>
      <c r="C8" t="s">
        <v>55</v>
      </c>
      <c r="D8" t="s">
        <v>761</v>
      </c>
      <c r="E8" s="84">
        <v>215436.9</v>
      </c>
      <c r="F8" s="84">
        <v>251892.78</v>
      </c>
      <c r="G8">
        <v>0</v>
      </c>
      <c r="H8" s="84">
        <v>467329.68</v>
      </c>
    </row>
    <row r="9" spans="1:8" x14ac:dyDescent="0.25">
      <c r="A9">
        <v>13075002</v>
      </c>
      <c r="B9">
        <v>5554</v>
      </c>
      <c r="C9" t="s">
        <v>87</v>
      </c>
      <c r="D9" t="s">
        <v>762</v>
      </c>
      <c r="E9" s="84">
        <v>314112.21999999997</v>
      </c>
      <c r="F9" s="84">
        <v>67101.119999999995</v>
      </c>
      <c r="G9">
        <v>0</v>
      </c>
      <c r="H9" s="84">
        <v>381213.34</v>
      </c>
    </row>
    <row r="10" spans="1:8" x14ac:dyDescent="0.25">
      <c r="A10">
        <v>13075003</v>
      </c>
      <c r="B10">
        <v>5552</v>
      </c>
      <c r="C10" t="s">
        <v>57</v>
      </c>
      <c r="D10" t="s">
        <v>761</v>
      </c>
      <c r="E10" s="84">
        <v>154277.29</v>
      </c>
      <c r="F10" s="84">
        <v>205056.49</v>
      </c>
      <c r="G10">
        <v>0</v>
      </c>
      <c r="H10" s="84">
        <v>359333.78</v>
      </c>
    </row>
    <row r="11" spans="1:8" x14ac:dyDescent="0.25">
      <c r="A11">
        <v>13075004</v>
      </c>
      <c r="B11">
        <v>5559</v>
      </c>
      <c r="C11" t="s">
        <v>129</v>
      </c>
      <c r="D11" t="s">
        <v>761</v>
      </c>
      <c r="E11" s="84">
        <v>155667.71</v>
      </c>
      <c r="F11" s="84">
        <v>162963.44</v>
      </c>
      <c r="G11">
        <v>0</v>
      </c>
      <c r="H11" s="84">
        <v>318631.15000000002</v>
      </c>
    </row>
    <row r="12" spans="1:8" x14ac:dyDescent="0.25">
      <c r="A12">
        <v>13075005</v>
      </c>
      <c r="B12">
        <v>511</v>
      </c>
      <c r="C12" t="s">
        <v>42</v>
      </c>
      <c r="D12" t="s">
        <v>760</v>
      </c>
      <c r="E12" s="84">
        <v>6127001.8099999996</v>
      </c>
      <c r="F12" s="84">
        <v>2424863.2599999998</v>
      </c>
      <c r="G12">
        <v>0</v>
      </c>
      <c r="H12" s="84">
        <v>8551865.0700000003</v>
      </c>
    </row>
    <row r="13" spans="1:8" x14ac:dyDescent="0.25">
      <c r="A13">
        <v>13075006</v>
      </c>
      <c r="B13">
        <v>5563</v>
      </c>
      <c r="C13" t="s">
        <v>169</v>
      </c>
      <c r="D13" t="s">
        <v>760</v>
      </c>
      <c r="E13" s="84">
        <v>885812.75</v>
      </c>
      <c r="F13">
        <v>0</v>
      </c>
      <c r="G13" s="84">
        <v>84388.96</v>
      </c>
      <c r="H13" s="84">
        <v>801423.79</v>
      </c>
    </row>
    <row r="14" spans="1:8" x14ac:dyDescent="0.25">
      <c r="A14">
        <v>13075007</v>
      </c>
      <c r="B14">
        <v>5553</v>
      </c>
      <c r="C14" t="s">
        <v>68</v>
      </c>
      <c r="D14" t="s">
        <v>760</v>
      </c>
      <c r="E14" s="84">
        <v>296800.34999999998</v>
      </c>
      <c r="F14" s="84">
        <v>35460.75</v>
      </c>
      <c r="G14">
        <v>0</v>
      </c>
      <c r="H14" s="84">
        <v>332261.09999999998</v>
      </c>
    </row>
    <row r="15" spans="1:8" x14ac:dyDescent="0.25">
      <c r="A15">
        <v>13075008</v>
      </c>
      <c r="B15">
        <v>5555</v>
      </c>
      <c r="C15" t="s">
        <v>94</v>
      </c>
      <c r="D15" t="s">
        <v>760</v>
      </c>
      <c r="E15" s="84">
        <v>376409.38</v>
      </c>
      <c r="F15" s="84">
        <v>246022.14</v>
      </c>
      <c r="G15">
        <v>0</v>
      </c>
      <c r="H15" s="84">
        <v>622431.52</v>
      </c>
    </row>
    <row r="16" spans="1:8" x14ac:dyDescent="0.25">
      <c r="A16">
        <v>13075009</v>
      </c>
      <c r="B16">
        <v>5554</v>
      </c>
      <c r="C16" t="s">
        <v>88</v>
      </c>
      <c r="D16" t="s">
        <v>762</v>
      </c>
      <c r="E16" s="84">
        <v>351114.28</v>
      </c>
      <c r="F16" s="84">
        <v>308872.17</v>
      </c>
      <c r="G16">
        <v>0</v>
      </c>
      <c r="H16" s="84">
        <v>659986.44999999995</v>
      </c>
    </row>
    <row r="17" spans="1:8" x14ac:dyDescent="0.25">
      <c r="A17">
        <v>13075010</v>
      </c>
      <c r="B17">
        <v>5562</v>
      </c>
      <c r="C17" t="s">
        <v>154</v>
      </c>
      <c r="D17" t="s">
        <v>760</v>
      </c>
      <c r="E17" s="84">
        <v>769713.57</v>
      </c>
      <c r="F17" s="84">
        <v>259136.14</v>
      </c>
      <c r="G17">
        <v>0</v>
      </c>
      <c r="H17" s="84">
        <v>1028849.71</v>
      </c>
    </row>
    <row r="18" spans="1:8" x14ac:dyDescent="0.25">
      <c r="A18">
        <v>13075011</v>
      </c>
      <c r="B18">
        <v>5556</v>
      </c>
      <c r="C18" t="s">
        <v>103</v>
      </c>
      <c r="D18" t="s">
        <v>761</v>
      </c>
      <c r="E18" s="84">
        <v>113449.03</v>
      </c>
      <c r="F18" s="84">
        <v>151739.78</v>
      </c>
      <c r="G18">
        <v>0</v>
      </c>
      <c r="H18" s="84">
        <v>265188.81</v>
      </c>
    </row>
    <row r="19" spans="1:8" x14ac:dyDescent="0.25">
      <c r="A19">
        <v>13075012</v>
      </c>
      <c r="B19">
        <v>5556</v>
      </c>
      <c r="C19" t="s">
        <v>104</v>
      </c>
      <c r="D19" t="s">
        <v>761</v>
      </c>
      <c r="E19" s="84">
        <v>126009.32</v>
      </c>
      <c r="F19" s="84">
        <v>250426.82</v>
      </c>
      <c r="G19">
        <v>0</v>
      </c>
      <c r="H19" s="84">
        <v>376436.14</v>
      </c>
    </row>
    <row r="20" spans="1:8" x14ac:dyDescent="0.25">
      <c r="A20">
        <v>13075013</v>
      </c>
      <c r="B20">
        <v>5553</v>
      </c>
      <c r="C20" t="s">
        <v>70</v>
      </c>
      <c r="D20" t="s">
        <v>760</v>
      </c>
      <c r="E20" s="84">
        <v>87964.93</v>
      </c>
      <c r="F20" s="84">
        <v>90188.84</v>
      </c>
      <c r="G20">
        <v>0</v>
      </c>
      <c r="H20" s="84">
        <v>178153.77</v>
      </c>
    </row>
    <row r="21" spans="1:8" x14ac:dyDescent="0.25">
      <c r="A21">
        <v>13075015</v>
      </c>
      <c r="B21">
        <v>5553</v>
      </c>
      <c r="C21" t="s">
        <v>71</v>
      </c>
      <c r="D21" t="s">
        <v>760</v>
      </c>
      <c r="E21" s="84">
        <v>392397.69</v>
      </c>
      <c r="F21" s="84">
        <v>253318.72</v>
      </c>
      <c r="G21">
        <v>0</v>
      </c>
      <c r="H21" s="84">
        <v>645716.41</v>
      </c>
    </row>
    <row r="22" spans="1:8" x14ac:dyDescent="0.25">
      <c r="A22">
        <v>13075016</v>
      </c>
      <c r="B22">
        <v>5556</v>
      </c>
      <c r="C22" t="s">
        <v>105</v>
      </c>
      <c r="D22" t="s">
        <v>761</v>
      </c>
      <c r="E22" s="84">
        <v>149690.15</v>
      </c>
      <c r="F22" s="84">
        <v>248213.82</v>
      </c>
      <c r="G22">
        <v>0</v>
      </c>
      <c r="H22" s="84">
        <v>397903.97</v>
      </c>
    </row>
    <row r="23" spans="1:8" x14ac:dyDescent="0.25">
      <c r="A23">
        <v>13075017</v>
      </c>
      <c r="B23">
        <v>5560</v>
      </c>
      <c r="C23" t="s">
        <v>136</v>
      </c>
      <c r="D23" t="s">
        <v>761</v>
      </c>
      <c r="E23" s="84">
        <v>351027.11</v>
      </c>
      <c r="F23" s="84">
        <v>309713.73</v>
      </c>
      <c r="G23" s="84">
        <v>37300.06</v>
      </c>
      <c r="H23" s="84">
        <v>623440.78</v>
      </c>
    </row>
    <row r="24" spans="1:8" x14ac:dyDescent="0.25">
      <c r="A24">
        <v>13075018</v>
      </c>
      <c r="B24">
        <v>5557</v>
      </c>
      <c r="C24" t="s">
        <v>116</v>
      </c>
      <c r="D24" t="s">
        <v>760</v>
      </c>
      <c r="E24" s="84">
        <v>656168.51</v>
      </c>
      <c r="F24" s="84">
        <v>100141.24</v>
      </c>
      <c r="G24">
        <v>0</v>
      </c>
      <c r="H24" s="84">
        <v>756309.75</v>
      </c>
    </row>
    <row r="25" spans="1:8" x14ac:dyDescent="0.25">
      <c r="A25">
        <v>13075020</v>
      </c>
      <c r="B25">
        <v>5553</v>
      </c>
      <c r="C25" t="s">
        <v>72</v>
      </c>
      <c r="D25" t="s">
        <v>760</v>
      </c>
      <c r="E25" s="84">
        <v>90619.89</v>
      </c>
      <c r="F25" s="84">
        <v>117846.15</v>
      </c>
      <c r="G25">
        <v>0</v>
      </c>
      <c r="H25" s="84">
        <v>208466.04</v>
      </c>
    </row>
    <row r="26" spans="1:8" x14ac:dyDescent="0.25">
      <c r="A26">
        <v>13075021</v>
      </c>
      <c r="B26">
        <v>5551</v>
      </c>
      <c r="C26" t="s">
        <v>48</v>
      </c>
      <c r="D26" t="s">
        <v>760</v>
      </c>
      <c r="E26" s="84">
        <v>121855.03</v>
      </c>
      <c r="F26" s="84">
        <v>59780.9</v>
      </c>
      <c r="G26">
        <v>0</v>
      </c>
      <c r="H26" s="84">
        <v>181635.93</v>
      </c>
    </row>
    <row r="27" spans="1:8" x14ac:dyDescent="0.25">
      <c r="A27">
        <v>13075022</v>
      </c>
      <c r="B27">
        <v>5553</v>
      </c>
      <c r="C27" t="s">
        <v>73</v>
      </c>
      <c r="D27" t="s">
        <v>760</v>
      </c>
      <c r="E27" s="84">
        <v>189544.08</v>
      </c>
      <c r="F27" s="84">
        <v>147948.74</v>
      </c>
      <c r="G27">
        <v>0</v>
      </c>
      <c r="H27" s="84">
        <v>337492.82</v>
      </c>
    </row>
    <row r="28" spans="1:8" x14ac:dyDescent="0.25">
      <c r="A28">
        <v>13075023</v>
      </c>
      <c r="B28">
        <v>5554</v>
      </c>
      <c r="C28" t="s">
        <v>89</v>
      </c>
      <c r="D28" t="s">
        <v>762</v>
      </c>
      <c r="E28" s="84">
        <v>126194.94</v>
      </c>
      <c r="F28" s="84">
        <v>134439.38</v>
      </c>
      <c r="G28">
        <v>0</v>
      </c>
      <c r="H28" s="84">
        <v>260634.32</v>
      </c>
    </row>
    <row r="29" spans="1:8" x14ac:dyDescent="0.25">
      <c r="A29">
        <v>13075025</v>
      </c>
      <c r="B29">
        <v>5555</v>
      </c>
      <c r="C29" t="s">
        <v>95</v>
      </c>
      <c r="D29" t="s">
        <v>760</v>
      </c>
      <c r="E29" s="84">
        <v>182143.85</v>
      </c>
      <c r="F29" s="84">
        <v>116223.7</v>
      </c>
      <c r="G29">
        <v>0</v>
      </c>
      <c r="H29" s="84">
        <v>298367.55</v>
      </c>
    </row>
    <row r="30" spans="1:8" x14ac:dyDescent="0.25">
      <c r="A30">
        <v>13075026</v>
      </c>
      <c r="B30">
        <v>5562</v>
      </c>
      <c r="C30" t="s">
        <v>155</v>
      </c>
      <c r="D30" t="s">
        <v>760</v>
      </c>
      <c r="E30" s="84">
        <v>198007.78</v>
      </c>
      <c r="F30" s="84">
        <v>206149.97</v>
      </c>
      <c r="G30">
        <v>0</v>
      </c>
      <c r="H30" s="84">
        <v>404157.75</v>
      </c>
    </row>
    <row r="31" spans="1:8" x14ac:dyDescent="0.25">
      <c r="A31">
        <v>13075027</v>
      </c>
      <c r="B31">
        <v>5555</v>
      </c>
      <c r="C31" t="s">
        <v>96</v>
      </c>
      <c r="D31" t="s">
        <v>760</v>
      </c>
      <c r="E31" s="84">
        <v>774486.21</v>
      </c>
      <c r="F31" s="84">
        <v>161393.62</v>
      </c>
      <c r="G31">
        <v>0</v>
      </c>
      <c r="H31" s="84">
        <v>935879.83</v>
      </c>
    </row>
    <row r="32" spans="1:8" x14ac:dyDescent="0.25">
      <c r="A32">
        <v>13075028</v>
      </c>
      <c r="B32">
        <v>5555</v>
      </c>
      <c r="C32" t="s">
        <v>97</v>
      </c>
      <c r="D32" t="s">
        <v>760</v>
      </c>
      <c r="E32" s="84">
        <v>265409.3</v>
      </c>
      <c r="F32" s="84">
        <v>171320.32000000001</v>
      </c>
      <c r="G32">
        <v>0</v>
      </c>
      <c r="H32" s="84">
        <v>436729.62</v>
      </c>
    </row>
    <row r="33" spans="1:8" x14ac:dyDescent="0.25">
      <c r="A33">
        <v>13075029</v>
      </c>
      <c r="B33">
        <v>5553</v>
      </c>
      <c r="C33" t="s">
        <v>74</v>
      </c>
      <c r="D33" t="s">
        <v>760</v>
      </c>
      <c r="E33" s="84">
        <v>915770.05</v>
      </c>
      <c r="F33" s="84">
        <v>960591.62</v>
      </c>
      <c r="G33">
        <v>0</v>
      </c>
      <c r="H33" s="84">
        <v>1876361.67</v>
      </c>
    </row>
    <row r="34" spans="1:8" x14ac:dyDescent="0.25">
      <c r="A34">
        <v>13075031</v>
      </c>
      <c r="B34">
        <v>5552</v>
      </c>
      <c r="C34" t="s">
        <v>58</v>
      </c>
      <c r="D34" t="s">
        <v>761</v>
      </c>
      <c r="E34" s="84">
        <v>2368207.4500000002</v>
      </c>
      <c r="F34" s="84">
        <v>1398137.56</v>
      </c>
      <c r="G34">
        <v>0</v>
      </c>
      <c r="H34" s="84">
        <v>3766345.01</v>
      </c>
    </row>
    <row r="35" spans="1:8" x14ac:dyDescent="0.25">
      <c r="A35">
        <v>13075032</v>
      </c>
      <c r="B35">
        <v>5560</v>
      </c>
      <c r="C35" t="s">
        <v>137</v>
      </c>
      <c r="D35" t="s">
        <v>761</v>
      </c>
      <c r="E35" s="84">
        <v>77793.06</v>
      </c>
      <c r="F35" s="84">
        <v>4982.63</v>
      </c>
      <c r="G35">
        <v>0</v>
      </c>
      <c r="H35" s="84">
        <v>82775.69</v>
      </c>
    </row>
    <row r="36" spans="1:8" x14ac:dyDescent="0.25">
      <c r="A36">
        <v>13075033</v>
      </c>
      <c r="B36">
        <v>5559</v>
      </c>
      <c r="C36" t="s">
        <v>130</v>
      </c>
      <c r="D36" t="s">
        <v>761</v>
      </c>
      <c r="E36" s="84">
        <v>928076.89</v>
      </c>
      <c r="F36" s="84">
        <v>1035149.14</v>
      </c>
      <c r="G36">
        <v>0</v>
      </c>
      <c r="H36" s="84">
        <v>1963226.03</v>
      </c>
    </row>
    <row r="37" spans="1:8" x14ac:dyDescent="0.25">
      <c r="A37">
        <v>13075034</v>
      </c>
      <c r="B37">
        <v>5562</v>
      </c>
      <c r="C37" t="s">
        <v>156</v>
      </c>
      <c r="D37" t="s">
        <v>760</v>
      </c>
      <c r="E37" s="84">
        <v>71970.86</v>
      </c>
      <c r="F37" s="84">
        <v>109601.21</v>
      </c>
      <c r="G37">
        <v>0</v>
      </c>
      <c r="H37" s="84">
        <v>181572.07</v>
      </c>
    </row>
    <row r="38" spans="1:8" x14ac:dyDescent="0.25">
      <c r="A38">
        <v>13075035</v>
      </c>
      <c r="B38">
        <v>5556</v>
      </c>
      <c r="C38" t="s">
        <v>106</v>
      </c>
      <c r="D38" t="s">
        <v>761</v>
      </c>
      <c r="E38" s="84">
        <v>86024.91</v>
      </c>
      <c r="F38" s="84">
        <v>49506.1</v>
      </c>
      <c r="G38">
        <v>0</v>
      </c>
      <c r="H38" s="84">
        <v>135531.01</v>
      </c>
    </row>
    <row r="39" spans="1:8" x14ac:dyDescent="0.25">
      <c r="A39">
        <v>13075036</v>
      </c>
      <c r="B39">
        <v>5558</v>
      </c>
      <c r="C39" t="s">
        <v>126</v>
      </c>
      <c r="D39" t="s">
        <v>762</v>
      </c>
      <c r="E39" s="84">
        <v>588444.23</v>
      </c>
      <c r="F39" s="84">
        <v>237396.33</v>
      </c>
      <c r="G39">
        <v>0</v>
      </c>
      <c r="H39" s="84">
        <v>825840.56</v>
      </c>
    </row>
    <row r="40" spans="1:8" x14ac:dyDescent="0.25">
      <c r="A40">
        <v>13075037</v>
      </c>
      <c r="B40">
        <v>5552</v>
      </c>
      <c r="C40" t="s">
        <v>59</v>
      </c>
      <c r="D40" t="s">
        <v>761</v>
      </c>
      <c r="E40" s="84">
        <v>195317.56</v>
      </c>
      <c r="F40" s="84">
        <v>134813.15</v>
      </c>
      <c r="G40">
        <v>0</v>
      </c>
      <c r="H40" s="84">
        <v>330130.71000000002</v>
      </c>
    </row>
    <row r="41" spans="1:8" x14ac:dyDescent="0.25">
      <c r="A41">
        <v>13075038</v>
      </c>
      <c r="B41">
        <v>5556</v>
      </c>
      <c r="C41" t="s">
        <v>107</v>
      </c>
      <c r="D41" t="s">
        <v>761</v>
      </c>
      <c r="E41" s="84">
        <v>286091.24</v>
      </c>
      <c r="F41" s="84">
        <v>382483.07</v>
      </c>
      <c r="G41">
        <v>0</v>
      </c>
      <c r="H41" s="84">
        <v>668574.31000000006</v>
      </c>
    </row>
    <row r="42" spans="1:8" x14ac:dyDescent="0.25">
      <c r="A42">
        <v>13075039</v>
      </c>
      <c r="B42">
        <v>501</v>
      </c>
      <c r="C42" t="s">
        <v>41</v>
      </c>
      <c r="D42" t="s">
        <v>763</v>
      </c>
      <c r="E42" s="84">
        <v>35299546.799999997</v>
      </c>
      <c r="F42" s="84">
        <v>16466826</v>
      </c>
      <c r="G42">
        <v>0</v>
      </c>
      <c r="H42" s="84">
        <v>51766372.799999997</v>
      </c>
    </row>
    <row r="43" spans="1:8" x14ac:dyDescent="0.25">
      <c r="A43">
        <v>13075040</v>
      </c>
      <c r="B43">
        <v>5563</v>
      </c>
      <c r="C43" t="s">
        <v>170</v>
      </c>
      <c r="D43" t="s">
        <v>760</v>
      </c>
      <c r="E43" s="84">
        <v>64256.37</v>
      </c>
      <c r="F43" s="84">
        <v>72856.41</v>
      </c>
      <c r="G43">
        <v>0</v>
      </c>
      <c r="H43" s="84">
        <v>137112.78</v>
      </c>
    </row>
    <row r="44" spans="1:8" x14ac:dyDescent="0.25">
      <c r="A44">
        <v>13075041</v>
      </c>
      <c r="B44">
        <v>5563</v>
      </c>
      <c r="C44" t="s">
        <v>171</v>
      </c>
      <c r="D44" t="s">
        <v>760</v>
      </c>
      <c r="E44" s="84">
        <v>507134.66</v>
      </c>
      <c r="F44" s="84">
        <v>448697.51</v>
      </c>
      <c r="G44">
        <v>0</v>
      </c>
      <c r="H44" s="84">
        <v>955832.17</v>
      </c>
    </row>
    <row r="45" spans="1:8" x14ac:dyDescent="0.25">
      <c r="A45">
        <v>13075042</v>
      </c>
      <c r="B45">
        <v>5560</v>
      </c>
      <c r="C45" t="s">
        <v>138</v>
      </c>
      <c r="D45" t="s">
        <v>761</v>
      </c>
      <c r="E45" s="84">
        <v>88815.98</v>
      </c>
      <c r="F45" s="84">
        <v>58746.03</v>
      </c>
      <c r="G45">
        <v>0</v>
      </c>
      <c r="H45" s="84">
        <v>147562.01</v>
      </c>
    </row>
    <row r="46" spans="1:8" x14ac:dyDescent="0.25">
      <c r="A46">
        <v>13075043</v>
      </c>
      <c r="B46">
        <v>5563</v>
      </c>
      <c r="C46" t="s">
        <v>172</v>
      </c>
      <c r="D46" t="s">
        <v>760</v>
      </c>
      <c r="E46" s="84">
        <v>153858.29</v>
      </c>
      <c r="F46" s="84">
        <v>150370.81</v>
      </c>
      <c r="G46">
        <v>0</v>
      </c>
      <c r="H46" s="84">
        <v>304229.09999999998</v>
      </c>
    </row>
    <row r="47" spans="1:8" x14ac:dyDescent="0.25">
      <c r="A47">
        <v>13075044</v>
      </c>
      <c r="B47">
        <v>5563</v>
      </c>
      <c r="C47" t="s">
        <v>173</v>
      </c>
      <c r="D47" t="s">
        <v>760</v>
      </c>
      <c r="E47" s="84">
        <v>1573019.17</v>
      </c>
      <c r="F47" s="84">
        <v>1069097.1399999999</v>
      </c>
      <c r="G47">
        <v>0</v>
      </c>
      <c r="H47" s="84">
        <v>2642116.31</v>
      </c>
    </row>
    <row r="48" spans="1:8" x14ac:dyDescent="0.25">
      <c r="A48">
        <v>13075045</v>
      </c>
      <c r="B48">
        <v>5559</v>
      </c>
      <c r="C48" t="s">
        <v>131</v>
      </c>
      <c r="D48" t="s">
        <v>761</v>
      </c>
      <c r="E48" s="84">
        <v>106400.22</v>
      </c>
      <c r="F48" s="84">
        <v>198727.56</v>
      </c>
      <c r="G48">
        <v>0</v>
      </c>
      <c r="H48" s="84">
        <v>305127.78000000003</v>
      </c>
    </row>
    <row r="49" spans="1:8" x14ac:dyDescent="0.25">
      <c r="A49">
        <v>13075046</v>
      </c>
      <c r="B49">
        <v>5557</v>
      </c>
      <c r="C49" t="s">
        <v>117</v>
      </c>
      <c r="D49" t="s">
        <v>760</v>
      </c>
      <c r="E49" s="84">
        <v>433868.64</v>
      </c>
      <c r="F49" s="84">
        <v>270349.84000000003</v>
      </c>
      <c r="G49">
        <v>0</v>
      </c>
      <c r="H49" s="84">
        <v>704218.48</v>
      </c>
    </row>
    <row r="50" spans="1:8" x14ac:dyDescent="0.25">
      <c r="A50">
        <v>13075048</v>
      </c>
      <c r="B50">
        <v>5559</v>
      </c>
      <c r="C50" t="s">
        <v>132</v>
      </c>
      <c r="D50" t="s">
        <v>761</v>
      </c>
      <c r="E50" s="84">
        <v>135691.35999999999</v>
      </c>
      <c r="F50" s="84">
        <v>171717.46</v>
      </c>
      <c r="G50">
        <v>0</v>
      </c>
      <c r="H50" s="84">
        <v>307408.82</v>
      </c>
    </row>
    <row r="51" spans="1:8" x14ac:dyDescent="0.25">
      <c r="A51">
        <v>13075049</v>
      </c>
      <c r="B51">
        <v>512</v>
      </c>
      <c r="C51" t="s">
        <v>44</v>
      </c>
      <c r="D51" t="s">
        <v>760</v>
      </c>
      <c r="E51" s="84">
        <v>7504382.04</v>
      </c>
      <c r="F51" s="84">
        <v>1198473.48</v>
      </c>
      <c r="G51">
        <v>0</v>
      </c>
      <c r="H51" s="84">
        <v>8702855.5199999996</v>
      </c>
    </row>
    <row r="52" spans="1:8" x14ac:dyDescent="0.25">
      <c r="A52">
        <v>13075050</v>
      </c>
      <c r="B52">
        <v>5555</v>
      </c>
      <c r="C52" t="s">
        <v>98</v>
      </c>
      <c r="D52" t="s">
        <v>760</v>
      </c>
      <c r="E52" s="84">
        <v>498185.28</v>
      </c>
      <c r="F52" s="84">
        <v>209430.45</v>
      </c>
      <c r="G52">
        <v>0</v>
      </c>
      <c r="H52" s="84">
        <v>707615.73</v>
      </c>
    </row>
    <row r="53" spans="1:8" x14ac:dyDescent="0.25">
      <c r="A53">
        <v>13075051</v>
      </c>
      <c r="B53">
        <v>5552</v>
      </c>
      <c r="C53" t="s">
        <v>60</v>
      </c>
      <c r="D53" t="s">
        <v>761</v>
      </c>
      <c r="E53" s="84">
        <v>111813.25</v>
      </c>
      <c r="F53" s="84">
        <v>126119.41</v>
      </c>
      <c r="G53">
        <v>0</v>
      </c>
      <c r="H53" s="84">
        <v>237932.66</v>
      </c>
    </row>
    <row r="54" spans="1:8" x14ac:dyDescent="0.25">
      <c r="A54">
        <v>13075053</v>
      </c>
      <c r="B54">
        <v>5553</v>
      </c>
      <c r="C54" t="s">
        <v>75</v>
      </c>
      <c r="D54" t="s">
        <v>760</v>
      </c>
      <c r="E54" s="84">
        <v>69726.86</v>
      </c>
      <c r="F54" s="84">
        <v>59955.59</v>
      </c>
      <c r="G54">
        <v>0</v>
      </c>
      <c r="H54" s="84">
        <v>129682.45</v>
      </c>
    </row>
    <row r="55" spans="1:8" x14ac:dyDescent="0.25">
      <c r="A55">
        <v>13075054</v>
      </c>
      <c r="B55">
        <v>5554</v>
      </c>
      <c r="C55" t="s">
        <v>90</v>
      </c>
      <c r="D55" t="s">
        <v>762</v>
      </c>
      <c r="E55" s="84">
        <v>1486074.51</v>
      </c>
      <c r="F55" s="84">
        <v>962766.52</v>
      </c>
      <c r="G55">
        <v>0</v>
      </c>
      <c r="H55" s="84">
        <v>2448841.0299999998</v>
      </c>
    </row>
    <row r="56" spans="1:8" x14ac:dyDescent="0.25">
      <c r="A56">
        <v>13075055</v>
      </c>
      <c r="B56">
        <v>5560</v>
      </c>
      <c r="C56" t="s">
        <v>139</v>
      </c>
      <c r="D56" t="s">
        <v>761</v>
      </c>
      <c r="E56" s="84">
        <v>753544.32</v>
      </c>
      <c r="F56" s="84">
        <v>633685.77</v>
      </c>
      <c r="G56">
        <v>0</v>
      </c>
      <c r="H56" s="84">
        <v>1387230.09</v>
      </c>
    </row>
    <row r="57" spans="1:8" x14ac:dyDescent="0.25">
      <c r="A57">
        <v>13075056</v>
      </c>
      <c r="B57">
        <v>5562</v>
      </c>
      <c r="C57" t="s">
        <v>157</v>
      </c>
      <c r="D57" t="s">
        <v>760</v>
      </c>
      <c r="E57" s="84">
        <v>75856.14</v>
      </c>
      <c r="F57" s="84">
        <v>121855.47</v>
      </c>
      <c r="G57">
        <v>0</v>
      </c>
      <c r="H57" s="84">
        <v>197711.61</v>
      </c>
    </row>
    <row r="58" spans="1:8" x14ac:dyDescent="0.25">
      <c r="A58">
        <v>13075057</v>
      </c>
      <c r="B58">
        <v>5563</v>
      </c>
      <c r="C58" t="s">
        <v>174</v>
      </c>
      <c r="D58" t="s">
        <v>760</v>
      </c>
      <c r="E58" s="84">
        <v>630507.80000000005</v>
      </c>
      <c r="F58" s="84">
        <v>390047</v>
      </c>
      <c r="G58">
        <v>0</v>
      </c>
      <c r="H58" s="84">
        <v>1020554.8</v>
      </c>
    </row>
    <row r="59" spans="1:8" x14ac:dyDescent="0.25">
      <c r="A59">
        <v>13075058</v>
      </c>
      <c r="B59">
        <v>5561</v>
      </c>
      <c r="C59" t="s">
        <v>149</v>
      </c>
      <c r="D59" t="s">
        <v>760</v>
      </c>
      <c r="E59" s="84">
        <v>1546474.02</v>
      </c>
      <c r="F59" s="84">
        <v>1038441.3</v>
      </c>
      <c r="G59">
        <v>0</v>
      </c>
      <c r="H59" s="84">
        <v>2584915.3199999998</v>
      </c>
    </row>
    <row r="60" spans="1:8" x14ac:dyDescent="0.25">
      <c r="A60">
        <v>13075059</v>
      </c>
      <c r="B60">
        <v>5557</v>
      </c>
      <c r="C60" t="s">
        <v>118</v>
      </c>
      <c r="D60" t="s">
        <v>760</v>
      </c>
      <c r="E60" s="84">
        <v>288485.53999999998</v>
      </c>
      <c r="F60" s="84">
        <v>226977.02</v>
      </c>
      <c r="G60">
        <v>0</v>
      </c>
      <c r="H60" s="84">
        <v>515462.56</v>
      </c>
    </row>
    <row r="61" spans="1:8" x14ac:dyDescent="0.25">
      <c r="A61">
        <v>13075060</v>
      </c>
      <c r="B61">
        <v>5557</v>
      </c>
      <c r="C61" t="s">
        <v>119</v>
      </c>
      <c r="D61" t="s">
        <v>760</v>
      </c>
      <c r="E61" s="84">
        <v>571855.46</v>
      </c>
      <c r="F61" s="84">
        <v>375736.46</v>
      </c>
      <c r="G61">
        <v>0</v>
      </c>
      <c r="H61" s="84">
        <v>947591.92</v>
      </c>
    </row>
    <row r="62" spans="1:8" x14ac:dyDescent="0.25">
      <c r="A62">
        <v>13075061</v>
      </c>
      <c r="B62">
        <v>5563</v>
      </c>
      <c r="C62" t="s">
        <v>175</v>
      </c>
      <c r="D62" t="s">
        <v>760</v>
      </c>
      <c r="E62" s="84">
        <v>539129.89</v>
      </c>
      <c r="F62" s="84">
        <v>35442.92</v>
      </c>
      <c r="G62">
        <v>0</v>
      </c>
      <c r="H62" s="84">
        <v>574572.81000000006</v>
      </c>
    </row>
    <row r="63" spans="1:8" x14ac:dyDescent="0.25">
      <c r="A63">
        <v>13075063</v>
      </c>
      <c r="B63">
        <v>5560</v>
      </c>
      <c r="C63" t="s">
        <v>140</v>
      </c>
      <c r="D63" t="s">
        <v>761</v>
      </c>
      <c r="E63" s="84">
        <v>141285.54</v>
      </c>
      <c r="F63" s="84">
        <v>57303.31</v>
      </c>
      <c r="G63">
        <v>0</v>
      </c>
      <c r="H63" s="84">
        <v>198588.85</v>
      </c>
    </row>
    <row r="64" spans="1:8" x14ac:dyDescent="0.25">
      <c r="A64">
        <v>13075065</v>
      </c>
      <c r="B64">
        <v>5562</v>
      </c>
      <c r="C64" t="s">
        <v>158</v>
      </c>
      <c r="D64" t="s">
        <v>760</v>
      </c>
      <c r="E64" s="84">
        <v>212806.15</v>
      </c>
      <c r="F64" s="84">
        <v>231507.35</v>
      </c>
      <c r="G64">
        <v>0</v>
      </c>
      <c r="H64" s="84">
        <v>444313.5</v>
      </c>
    </row>
    <row r="65" spans="1:8" x14ac:dyDescent="0.25">
      <c r="A65">
        <v>13075066</v>
      </c>
      <c r="B65">
        <v>5562</v>
      </c>
      <c r="C65" t="s">
        <v>159</v>
      </c>
      <c r="D65" t="s">
        <v>760</v>
      </c>
      <c r="E65" s="84">
        <v>1335986.6499999999</v>
      </c>
      <c r="F65" s="84">
        <v>267463.03000000003</v>
      </c>
      <c r="G65">
        <v>0</v>
      </c>
      <c r="H65" s="84">
        <v>1603449.68</v>
      </c>
    </row>
    <row r="66" spans="1:8" x14ac:dyDescent="0.25">
      <c r="A66">
        <v>13075067</v>
      </c>
      <c r="B66">
        <v>5556</v>
      </c>
      <c r="C66" t="s">
        <v>108</v>
      </c>
      <c r="D66" t="s">
        <v>761</v>
      </c>
      <c r="E66" s="84">
        <v>866918.15</v>
      </c>
      <c r="F66" s="84">
        <v>144142.21</v>
      </c>
      <c r="G66" s="84">
        <v>29603.63</v>
      </c>
      <c r="H66" s="84">
        <v>981456.73</v>
      </c>
    </row>
    <row r="67" spans="1:8" x14ac:dyDescent="0.25">
      <c r="A67">
        <v>13075068</v>
      </c>
      <c r="B67">
        <v>5553</v>
      </c>
      <c r="C67" t="s">
        <v>76</v>
      </c>
      <c r="D67" t="s">
        <v>760</v>
      </c>
      <c r="E67" s="84">
        <v>498468.27</v>
      </c>
      <c r="F67" s="84">
        <v>113759.37</v>
      </c>
      <c r="G67">
        <v>0</v>
      </c>
      <c r="H67" s="84">
        <v>612227.64</v>
      </c>
    </row>
    <row r="68" spans="1:8" x14ac:dyDescent="0.25">
      <c r="A68">
        <v>13075069</v>
      </c>
      <c r="B68">
        <v>5557</v>
      </c>
      <c r="C68" t="s">
        <v>120</v>
      </c>
      <c r="D68" t="s">
        <v>760</v>
      </c>
      <c r="E68" s="84">
        <v>860050.99</v>
      </c>
      <c r="F68" s="84">
        <v>605748.75</v>
      </c>
      <c r="G68">
        <v>0</v>
      </c>
      <c r="H68" s="84">
        <v>1465799.74</v>
      </c>
    </row>
    <row r="69" spans="1:8" x14ac:dyDescent="0.25">
      <c r="A69">
        <v>13075070</v>
      </c>
      <c r="B69">
        <v>5554</v>
      </c>
      <c r="C69" t="s">
        <v>91</v>
      </c>
      <c r="D69" t="s">
        <v>762</v>
      </c>
      <c r="E69" s="84">
        <v>353155.65</v>
      </c>
      <c r="F69" s="84">
        <v>139583.89000000001</v>
      </c>
      <c r="G69">
        <v>0</v>
      </c>
      <c r="H69" s="84">
        <v>492739.54</v>
      </c>
    </row>
    <row r="70" spans="1:8" x14ac:dyDescent="0.25">
      <c r="A70">
        <v>13075071</v>
      </c>
      <c r="B70">
        <v>5560</v>
      </c>
      <c r="C70" t="s">
        <v>141</v>
      </c>
      <c r="D70" t="s">
        <v>761</v>
      </c>
      <c r="E70" s="84">
        <v>198926.73</v>
      </c>
      <c r="F70" s="84">
        <v>176575.39</v>
      </c>
      <c r="G70">
        <v>0</v>
      </c>
      <c r="H70" s="84">
        <v>375502.12</v>
      </c>
    </row>
    <row r="71" spans="1:8" x14ac:dyDescent="0.25">
      <c r="A71">
        <v>13075072</v>
      </c>
      <c r="B71">
        <v>5551</v>
      </c>
      <c r="C71" t="s">
        <v>49</v>
      </c>
      <c r="D71" t="s">
        <v>760</v>
      </c>
      <c r="E71" s="84">
        <v>121418.23</v>
      </c>
      <c r="F71" s="84">
        <v>77953.2</v>
      </c>
      <c r="G71">
        <v>0</v>
      </c>
      <c r="H71" s="84">
        <v>199371.43</v>
      </c>
    </row>
    <row r="72" spans="1:8" x14ac:dyDescent="0.25">
      <c r="A72">
        <v>13075073</v>
      </c>
      <c r="B72">
        <v>5553</v>
      </c>
      <c r="C72" t="s">
        <v>77</v>
      </c>
      <c r="D72" t="s">
        <v>760</v>
      </c>
      <c r="E72" s="84">
        <v>52496.54</v>
      </c>
      <c r="F72" s="84">
        <v>76224.7</v>
      </c>
      <c r="G72">
        <v>0</v>
      </c>
      <c r="H72" s="84">
        <v>128721.24</v>
      </c>
    </row>
    <row r="73" spans="1:8" x14ac:dyDescent="0.25">
      <c r="A73">
        <v>13075074</v>
      </c>
      <c r="B73">
        <v>5551</v>
      </c>
      <c r="C73" t="s">
        <v>50</v>
      </c>
      <c r="D73" t="s">
        <v>760</v>
      </c>
      <c r="E73" s="84">
        <v>592816.81999999995</v>
      </c>
      <c r="F73" s="84">
        <v>522307.38</v>
      </c>
      <c r="G73">
        <v>0</v>
      </c>
      <c r="H73" s="84">
        <v>1115124.2</v>
      </c>
    </row>
    <row r="74" spans="1:8" x14ac:dyDescent="0.25">
      <c r="A74">
        <v>13075075</v>
      </c>
      <c r="B74">
        <v>5552</v>
      </c>
      <c r="C74" t="s">
        <v>61</v>
      </c>
      <c r="D74" t="s">
        <v>761</v>
      </c>
      <c r="E74" s="84">
        <v>182403.7</v>
      </c>
      <c r="F74" s="84">
        <v>295635.23</v>
      </c>
      <c r="G74">
        <v>0</v>
      </c>
      <c r="H74" s="84">
        <v>478038.93</v>
      </c>
    </row>
    <row r="75" spans="1:8" x14ac:dyDescent="0.25">
      <c r="A75">
        <v>13075076</v>
      </c>
      <c r="B75">
        <v>5555</v>
      </c>
      <c r="C75" t="s">
        <v>99</v>
      </c>
      <c r="D75" t="s">
        <v>760</v>
      </c>
      <c r="E75" s="84">
        <v>429243.5</v>
      </c>
      <c r="F75" s="84">
        <v>75715.320000000007</v>
      </c>
      <c r="G75">
        <v>0</v>
      </c>
      <c r="H75" s="84">
        <v>504958.82</v>
      </c>
    </row>
    <row r="76" spans="1:8" x14ac:dyDescent="0.25">
      <c r="A76">
        <v>13075078</v>
      </c>
      <c r="B76">
        <v>5552</v>
      </c>
      <c r="C76" t="s">
        <v>62</v>
      </c>
      <c r="D76" t="s">
        <v>761</v>
      </c>
      <c r="E76" s="84">
        <v>349332.53</v>
      </c>
      <c r="F76" s="84">
        <v>249809.59</v>
      </c>
      <c r="G76">
        <v>0</v>
      </c>
      <c r="H76" s="84">
        <v>599142.12</v>
      </c>
    </row>
    <row r="77" spans="1:8" x14ac:dyDescent="0.25">
      <c r="A77">
        <v>13075079</v>
      </c>
      <c r="B77">
        <v>5556</v>
      </c>
      <c r="C77" t="s">
        <v>109</v>
      </c>
      <c r="D77" t="s">
        <v>761</v>
      </c>
      <c r="E77" s="84">
        <v>1220475.56</v>
      </c>
      <c r="F77" s="84">
        <v>1142628.3799999999</v>
      </c>
      <c r="G77">
        <v>0</v>
      </c>
      <c r="H77" s="84">
        <v>2363103.94</v>
      </c>
    </row>
    <row r="78" spans="1:8" x14ac:dyDescent="0.25">
      <c r="A78">
        <v>13075080</v>
      </c>
      <c r="B78">
        <v>5562</v>
      </c>
      <c r="C78" t="s">
        <v>160</v>
      </c>
      <c r="D78" t="s">
        <v>760</v>
      </c>
      <c r="E78" s="84">
        <v>711934.52</v>
      </c>
      <c r="F78" s="84">
        <v>201685.36</v>
      </c>
      <c r="G78">
        <v>0</v>
      </c>
      <c r="H78" s="84">
        <v>913619.88</v>
      </c>
    </row>
    <row r="79" spans="1:8" x14ac:dyDescent="0.25">
      <c r="A79">
        <v>13075081</v>
      </c>
      <c r="B79">
        <v>5557</v>
      </c>
      <c r="C79" t="s">
        <v>121</v>
      </c>
      <c r="D79" t="s">
        <v>760</v>
      </c>
      <c r="E79" s="84">
        <v>387390.69</v>
      </c>
      <c r="F79" s="84">
        <v>227511.17</v>
      </c>
      <c r="G79">
        <v>0</v>
      </c>
      <c r="H79" s="84">
        <v>614901.86</v>
      </c>
    </row>
    <row r="80" spans="1:8" x14ac:dyDescent="0.25">
      <c r="A80">
        <v>13075082</v>
      </c>
      <c r="B80">
        <v>5558</v>
      </c>
      <c r="C80" t="s">
        <v>127</v>
      </c>
      <c r="D80" t="s">
        <v>762</v>
      </c>
      <c r="E80" s="84">
        <v>2006337.53</v>
      </c>
      <c r="F80" s="84">
        <v>1469029.94</v>
      </c>
      <c r="G80">
        <v>0</v>
      </c>
      <c r="H80" s="84">
        <v>3475367.47</v>
      </c>
    </row>
    <row r="81" spans="1:8" x14ac:dyDescent="0.25">
      <c r="A81">
        <v>13075083</v>
      </c>
      <c r="B81">
        <v>5557</v>
      </c>
      <c r="C81" t="s">
        <v>122</v>
      </c>
      <c r="D81" t="s">
        <v>760</v>
      </c>
      <c r="E81" s="84">
        <v>3530010.08</v>
      </c>
      <c r="F81">
        <v>0</v>
      </c>
      <c r="G81" s="84">
        <v>330835.75</v>
      </c>
      <c r="H81" s="84">
        <v>3199174.33</v>
      </c>
    </row>
    <row r="82" spans="1:8" x14ac:dyDescent="0.25">
      <c r="A82">
        <v>13075084</v>
      </c>
      <c r="B82">
        <v>5552</v>
      </c>
      <c r="C82" t="s">
        <v>63</v>
      </c>
      <c r="D82" t="s">
        <v>761</v>
      </c>
      <c r="E82" s="84">
        <v>140159.42000000001</v>
      </c>
      <c r="F82" s="84">
        <v>155420.92000000001</v>
      </c>
      <c r="G82">
        <v>0</v>
      </c>
      <c r="H82" s="84">
        <v>295580.34000000003</v>
      </c>
    </row>
    <row r="83" spans="1:8" x14ac:dyDescent="0.25">
      <c r="A83">
        <v>13075085</v>
      </c>
      <c r="B83">
        <v>5552</v>
      </c>
      <c r="C83" t="s">
        <v>64</v>
      </c>
      <c r="D83" t="s">
        <v>761</v>
      </c>
      <c r="E83" s="84">
        <v>204175.14</v>
      </c>
      <c r="F83" s="84">
        <v>231362.58</v>
      </c>
      <c r="G83">
        <v>0</v>
      </c>
      <c r="H83" s="84">
        <v>435537.72</v>
      </c>
    </row>
    <row r="84" spans="1:8" x14ac:dyDescent="0.25">
      <c r="A84">
        <v>13075086</v>
      </c>
      <c r="B84">
        <v>5563</v>
      </c>
      <c r="C84" t="s">
        <v>177</v>
      </c>
      <c r="D84" t="s">
        <v>760</v>
      </c>
      <c r="E84" s="84">
        <v>318399.53000000003</v>
      </c>
      <c r="F84" s="84">
        <v>240264</v>
      </c>
      <c r="G84">
        <v>0</v>
      </c>
      <c r="H84" s="84">
        <v>558663.53</v>
      </c>
    </row>
    <row r="85" spans="1:8" x14ac:dyDescent="0.25">
      <c r="A85">
        <v>13075087</v>
      </c>
      <c r="B85">
        <v>5551</v>
      </c>
      <c r="C85" t="s">
        <v>51</v>
      </c>
      <c r="D85" t="s">
        <v>760</v>
      </c>
      <c r="E85" s="84">
        <v>266132.15999999997</v>
      </c>
      <c r="F85">
        <v>0</v>
      </c>
      <c r="G85">
        <v>0</v>
      </c>
      <c r="H85" s="84">
        <v>266132.15999999997</v>
      </c>
    </row>
    <row r="86" spans="1:8" x14ac:dyDescent="0.25">
      <c r="A86">
        <v>13075088</v>
      </c>
      <c r="B86">
        <v>5553</v>
      </c>
      <c r="C86" t="s">
        <v>78</v>
      </c>
      <c r="D86" t="s">
        <v>760</v>
      </c>
      <c r="E86" s="84">
        <v>443555</v>
      </c>
      <c r="F86" s="84">
        <v>93816.88</v>
      </c>
      <c r="G86">
        <v>0</v>
      </c>
      <c r="H86" s="84">
        <v>537371.88</v>
      </c>
    </row>
    <row r="87" spans="1:8" x14ac:dyDescent="0.25">
      <c r="A87">
        <v>13075089</v>
      </c>
      <c r="B87">
        <v>5552</v>
      </c>
      <c r="C87" t="s">
        <v>65</v>
      </c>
      <c r="D87" t="s">
        <v>761</v>
      </c>
      <c r="E87" s="84">
        <v>139895.20000000001</v>
      </c>
      <c r="F87" s="84">
        <v>188599.17</v>
      </c>
      <c r="G87">
        <v>0</v>
      </c>
      <c r="H87" s="84">
        <v>328494.37</v>
      </c>
    </row>
    <row r="88" spans="1:8" x14ac:dyDescent="0.25">
      <c r="A88">
        <v>13075090</v>
      </c>
      <c r="B88">
        <v>5562</v>
      </c>
      <c r="C88" t="s">
        <v>161</v>
      </c>
      <c r="D88" t="s">
        <v>760</v>
      </c>
      <c r="E88" s="84">
        <v>156306.28</v>
      </c>
      <c r="F88" s="84">
        <v>100863.17</v>
      </c>
      <c r="G88">
        <v>0</v>
      </c>
      <c r="H88" s="84">
        <v>257169.45</v>
      </c>
    </row>
    <row r="89" spans="1:8" x14ac:dyDescent="0.25">
      <c r="A89">
        <v>13075091</v>
      </c>
      <c r="B89">
        <v>5555</v>
      </c>
      <c r="C89" t="s">
        <v>100</v>
      </c>
      <c r="D89" t="s">
        <v>760</v>
      </c>
      <c r="E89" s="84">
        <v>558829.84</v>
      </c>
      <c r="F89" s="84">
        <v>23136.95</v>
      </c>
      <c r="G89">
        <v>0</v>
      </c>
      <c r="H89" s="84">
        <v>581966.79</v>
      </c>
    </row>
    <row r="90" spans="1:8" x14ac:dyDescent="0.25">
      <c r="A90">
        <v>13075092</v>
      </c>
      <c r="B90">
        <v>5561</v>
      </c>
      <c r="C90" t="s">
        <v>150</v>
      </c>
      <c r="D90" t="s">
        <v>760</v>
      </c>
      <c r="E90" s="84">
        <v>370210.22</v>
      </c>
      <c r="F90" s="84">
        <v>248152.54</v>
      </c>
      <c r="G90">
        <v>0</v>
      </c>
      <c r="H90" s="84">
        <v>618362.76</v>
      </c>
    </row>
    <row r="91" spans="1:8" x14ac:dyDescent="0.25">
      <c r="A91">
        <v>13075093</v>
      </c>
      <c r="B91">
        <v>5552</v>
      </c>
      <c r="C91" t="s">
        <v>66</v>
      </c>
      <c r="D91" t="s">
        <v>761</v>
      </c>
      <c r="E91" s="84">
        <v>343000.57</v>
      </c>
      <c r="F91" s="84">
        <v>269081.46999999997</v>
      </c>
      <c r="G91">
        <v>0</v>
      </c>
      <c r="H91" s="84">
        <v>612082.04</v>
      </c>
    </row>
    <row r="92" spans="1:8" x14ac:dyDescent="0.25">
      <c r="A92">
        <v>13075094</v>
      </c>
      <c r="B92">
        <v>5563</v>
      </c>
      <c r="C92" t="s">
        <v>178</v>
      </c>
      <c r="D92" t="s">
        <v>760</v>
      </c>
      <c r="E92" s="84">
        <v>555794.76</v>
      </c>
      <c r="F92" s="84">
        <v>175724.82</v>
      </c>
      <c r="G92">
        <v>0</v>
      </c>
      <c r="H92" s="84">
        <v>731519.58</v>
      </c>
    </row>
    <row r="93" spans="1:8" x14ac:dyDescent="0.25">
      <c r="A93">
        <v>13075095</v>
      </c>
      <c r="B93">
        <v>5556</v>
      </c>
      <c r="C93" t="s">
        <v>110</v>
      </c>
      <c r="D93" t="s">
        <v>761</v>
      </c>
      <c r="E93" s="84">
        <v>190874.36</v>
      </c>
      <c r="F93" s="84">
        <v>158087.34</v>
      </c>
      <c r="G93">
        <v>0</v>
      </c>
      <c r="H93" s="84">
        <v>348961.7</v>
      </c>
    </row>
    <row r="94" spans="1:8" x14ac:dyDescent="0.25">
      <c r="A94">
        <v>13075097</v>
      </c>
      <c r="B94">
        <v>5557</v>
      </c>
      <c r="C94" t="s">
        <v>123</v>
      </c>
      <c r="D94" t="s">
        <v>760</v>
      </c>
      <c r="E94" s="84">
        <v>246095.38</v>
      </c>
      <c r="F94" s="84">
        <v>248286.33</v>
      </c>
      <c r="G94">
        <v>0</v>
      </c>
      <c r="H94" s="84">
        <v>494381.71</v>
      </c>
    </row>
    <row r="95" spans="1:8" x14ac:dyDescent="0.25">
      <c r="A95">
        <v>13075098</v>
      </c>
      <c r="B95">
        <v>5553</v>
      </c>
      <c r="C95" t="s">
        <v>79</v>
      </c>
      <c r="D95" t="s">
        <v>760</v>
      </c>
      <c r="E95" s="84">
        <v>283202.15999999997</v>
      </c>
      <c r="F95" s="84">
        <v>47557.3</v>
      </c>
      <c r="G95">
        <v>0</v>
      </c>
      <c r="H95" s="84">
        <v>330759.46000000002</v>
      </c>
    </row>
    <row r="96" spans="1:8" x14ac:dyDescent="0.25">
      <c r="A96">
        <v>13075101</v>
      </c>
      <c r="B96">
        <v>5553</v>
      </c>
      <c r="C96" t="s">
        <v>80</v>
      </c>
      <c r="D96" t="s">
        <v>760</v>
      </c>
      <c r="E96" s="84">
        <v>170295.72</v>
      </c>
      <c r="F96" s="84">
        <v>34131.93</v>
      </c>
      <c r="G96">
        <v>0</v>
      </c>
      <c r="H96" s="84">
        <v>204427.65</v>
      </c>
    </row>
    <row r="97" spans="1:8" x14ac:dyDescent="0.25">
      <c r="A97">
        <v>13075102</v>
      </c>
      <c r="B97">
        <v>5555</v>
      </c>
      <c r="C97" t="s">
        <v>80</v>
      </c>
      <c r="D97" t="s">
        <v>760</v>
      </c>
      <c r="E97" s="84">
        <v>1772846.11</v>
      </c>
      <c r="F97" s="84">
        <v>369778.4</v>
      </c>
      <c r="G97">
        <v>0</v>
      </c>
      <c r="H97" s="84">
        <v>2142624.5099999998</v>
      </c>
    </row>
    <row r="98" spans="1:8" x14ac:dyDescent="0.25">
      <c r="A98">
        <v>13075103</v>
      </c>
      <c r="B98">
        <v>5560</v>
      </c>
      <c r="C98" t="s">
        <v>142</v>
      </c>
      <c r="D98" t="s">
        <v>761</v>
      </c>
      <c r="E98" s="84">
        <v>51591.33</v>
      </c>
      <c r="F98" s="84">
        <v>68695.839999999997</v>
      </c>
      <c r="G98">
        <v>0</v>
      </c>
      <c r="H98" s="84">
        <v>120287.17</v>
      </c>
    </row>
    <row r="99" spans="1:8" x14ac:dyDescent="0.25">
      <c r="A99">
        <v>13075104</v>
      </c>
      <c r="B99">
        <v>5560</v>
      </c>
      <c r="C99" t="s">
        <v>143</v>
      </c>
      <c r="D99" t="s">
        <v>761</v>
      </c>
      <c r="E99" s="84">
        <v>38424.11</v>
      </c>
      <c r="F99">
        <v>0</v>
      </c>
      <c r="G99">
        <v>0</v>
      </c>
      <c r="H99" s="84">
        <v>38424.11</v>
      </c>
    </row>
    <row r="100" spans="1:8" x14ac:dyDescent="0.25">
      <c r="A100">
        <v>13075105</v>
      </c>
      <c r="B100">
        <v>513</v>
      </c>
      <c r="C100" t="s">
        <v>45</v>
      </c>
      <c r="D100" t="s">
        <v>761</v>
      </c>
      <c r="E100" s="84">
        <v>5930129.4100000001</v>
      </c>
      <c r="F100" s="84">
        <v>3011814.52</v>
      </c>
      <c r="G100">
        <v>0</v>
      </c>
      <c r="H100" s="84">
        <v>8941943.9299999997</v>
      </c>
    </row>
    <row r="101" spans="1:8" x14ac:dyDescent="0.25">
      <c r="A101">
        <v>13075106</v>
      </c>
      <c r="B101">
        <v>5561</v>
      </c>
      <c r="C101" t="s">
        <v>151</v>
      </c>
      <c r="D101" t="s">
        <v>760</v>
      </c>
      <c r="E101" s="84">
        <v>225729.72</v>
      </c>
      <c r="F101">
        <v>0</v>
      </c>
      <c r="G101">
        <v>0</v>
      </c>
      <c r="H101" s="84">
        <v>225729.72</v>
      </c>
    </row>
    <row r="102" spans="1:8" x14ac:dyDescent="0.25">
      <c r="A102">
        <v>13075107</v>
      </c>
      <c r="B102">
        <v>5556</v>
      </c>
      <c r="C102" t="s">
        <v>111</v>
      </c>
      <c r="D102" t="s">
        <v>761</v>
      </c>
      <c r="E102" s="84">
        <v>659236.43000000005</v>
      </c>
      <c r="F102" s="84">
        <v>716802.26</v>
      </c>
      <c r="G102">
        <v>0</v>
      </c>
      <c r="H102" s="84">
        <v>1376038.69</v>
      </c>
    </row>
    <row r="103" spans="1:8" x14ac:dyDescent="0.25">
      <c r="A103">
        <v>13075108</v>
      </c>
      <c r="B103">
        <v>5556</v>
      </c>
      <c r="C103" t="s">
        <v>112</v>
      </c>
      <c r="D103" t="s">
        <v>761</v>
      </c>
      <c r="E103" s="84">
        <v>83528.66</v>
      </c>
      <c r="F103" s="84">
        <v>162836.69</v>
      </c>
      <c r="G103">
        <v>0</v>
      </c>
      <c r="H103" s="84">
        <v>246365.35</v>
      </c>
    </row>
    <row r="104" spans="1:8" x14ac:dyDescent="0.25">
      <c r="A104">
        <v>13075109</v>
      </c>
      <c r="B104">
        <v>5560</v>
      </c>
      <c r="C104" t="s">
        <v>144</v>
      </c>
      <c r="D104" t="s">
        <v>761</v>
      </c>
      <c r="E104" s="84">
        <v>92888.34</v>
      </c>
      <c r="F104" s="84">
        <v>89169.68</v>
      </c>
      <c r="G104">
        <v>0</v>
      </c>
      <c r="H104" s="84">
        <v>182058.02</v>
      </c>
    </row>
    <row r="105" spans="1:8" x14ac:dyDescent="0.25">
      <c r="A105">
        <v>13075110</v>
      </c>
      <c r="B105">
        <v>5553</v>
      </c>
      <c r="C105" t="s">
        <v>81</v>
      </c>
      <c r="D105" t="s">
        <v>760</v>
      </c>
      <c r="E105" s="84">
        <v>213627.94</v>
      </c>
      <c r="F105" s="84">
        <v>77370.34</v>
      </c>
      <c r="G105">
        <v>0</v>
      </c>
      <c r="H105" s="84">
        <v>290998.28000000003</v>
      </c>
    </row>
    <row r="106" spans="1:8" x14ac:dyDescent="0.25">
      <c r="A106">
        <v>13075111</v>
      </c>
      <c r="B106">
        <v>5562</v>
      </c>
      <c r="C106" t="s">
        <v>162</v>
      </c>
      <c r="D106" t="s">
        <v>760</v>
      </c>
      <c r="E106" s="84">
        <v>287876.58</v>
      </c>
      <c r="F106" s="84">
        <v>122470.54</v>
      </c>
      <c r="G106">
        <v>0</v>
      </c>
      <c r="H106" s="84">
        <v>410347.12</v>
      </c>
    </row>
    <row r="107" spans="1:8" x14ac:dyDescent="0.25">
      <c r="A107">
        <v>13075113</v>
      </c>
      <c r="B107">
        <v>5556</v>
      </c>
      <c r="C107" t="s">
        <v>113</v>
      </c>
      <c r="D107" t="s">
        <v>761</v>
      </c>
      <c r="E107" s="84">
        <v>301336.93</v>
      </c>
      <c r="F107" s="84">
        <v>157516.09</v>
      </c>
      <c r="G107">
        <v>0</v>
      </c>
      <c r="H107" s="84">
        <v>458853.02</v>
      </c>
    </row>
    <row r="108" spans="1:8" x14ac:dyDescent="0.25">
      <c r="A108">
        <v>13075114</v>
      </c>
      <c r="B108">
        <v>5562</v>
      </c>
      <c r="C108" t="s">
        <v>163</v>
      </c>
      <c r="D108" t="s">
        <v>760</v>
      </c>
      <c r="E108" s="84">
        <v>229707.82</v>
      </c>
      <c r="F108" s="84">
        <v>224169.95</v>
      </c>
      <c r="G108">
        <v>0</v>
      </c>
      <c r="H108" s="84">
        <v>453877.77</v>
      </c>
    </row>
    <row r="109" spans="1:8" x14ac:dyDescent="0.25">
      <c r="A109">
        <v>13075115</v>
      </c>
      <c r="B109">
        <v>5560</v>
      </c>
      <c r="C109" t="s">
        <v>145</v>
      </c>
      <c r="D109" t="s">
        <v>761</v>
      </c>
      <c r="E109" s="84">
        <v>454351.71</v>
      </c>
      <c r="F109" s="84">
        <v>295899.09999999998</v>
      </c>
      <c r="G109">
        <v>0</v>
      </c>
      <c r="H109" s="84">
        <v>750250.81</v>
      </c>
    </row>
    <row r="110" spans="1:8" x14ac:dyDescent="0.25">
      <c r="A110">
        <v>13075116</v>
      </c>
      <c r="B110">
        <v>5553</v>
      </c>
      <c r="C110" t="s">
        <v>82</v>
      </c>
      <c r="D110" t="s">
        <v>760</v>
      </c>
      <c r="E110" s="84">
        <v>48132.57</v>
      </c>
      <c r="F110" s="84">
        <v>66497.86</v>
      </c>
      <c r="G110">
        <v>0</v>
      </c>
      <c r="H110" s="84">
        <v>114630.43</v>
      </c>
    </row>
    <row r="111" spans="1:8" x14ac:dyDescent="0.25">
      <c r="A111">
        <v>13075117</v>
      </c>
      <c r="B111">
        <v>5556</v>
      </c>
      <c r="C111" t="s">
        <v>114</v>
      </c>
      <c r="D111" t="s">
        <v>761</v>
      </c>
      <c r="E111" s="84">
        <v>140698.54</v>
      </c>
      <c r="F111" s="84">
        <v>191162.32</v>
      </c>
      <c r="G111">
        <v>0</v>
      </c>
      <c r="H111" s="84">
        <v>331860.86</v>
      </c>
    </row>
    <row r="112" spans="1:8" x14ac:dyDescent="0.25">
      <c r="A112">
        <v>13075118</v>
      </c>
      <c r="B112">
        <v>5559</v>
      </c>
      <c r="C112" t="s">
        <v>133</v>
      </c>
      <c r="D112" t="s">
        <v>761</v>
      </c>
      <c r="E112" s="84">
        <v>120515.38</v>
      </c>
      <c r="F112" s="84">
        <v>92393.31</v>
      </c>
      <c r="G112">
        <v>0</v>
      </c>
      <c r="H112" s="84">
        <v>212908.69</v>
      </c>
    </row>
    <row r="113" spans="1:8" x14ac:dyDescent="0.25">
      <c r="A113">
        <v>13075119</v>
      </c>
      <c r="B113">
        <v>5556</v>
      </c>
      <c r="C113" t="s">
        <v>115</v>
      </c>
      <c r="D113" t="s">
        <v>761</v>
      </c>
      <c r="E113" s="84">
        <v>279277.90000000002</v>
      </c>
      <c r="F113" s="84">
        <v>208726.89</v>
      </c>
      <c r="G113">
        <v>0</v>
      </c>
      <c r="H113" s="84">
        <v>488004.79</v>
      </c>
    </row>
    <row r="114" spans="1:8" x14ac:dyDescent="0.25">
      <c r="A114">
        <v>13075120</v>
      </c>
      <c r="B114">
        <v>5557</v>
      </c>
      <c r="C114" t="s">
        <v>124</v>
      </c>
      <c r="D114" t="s">
        <v>760</v>
      </c>
      <c r="E114" s="84">
        <v>3719335.67</v>
      </c>
      <c r="F114">
        <v>0</v>
      </c>
      <c r="G114" s="84">
        <v>844111.87</v>
      </c>
      <c r="H114" s="84">
        <v>2875223.8</v>
      </c>
    </row>
    <row r="115" spans="1:8" x14ac:dyDescent="0.25">
      <c r="A115">
        <v>13075121</v>
      </c>
      <c r="B115">
        <v>5563</v>
      </c>
      <c r="C115" t="s">
        <v>179</v>
      </c>
      <c r="D115" t="s">
        <v>760</v>
      </c>
      <c r="E115" s="84">
        <v>230224.65</v>
      </c>
      <c r="F115" s="84">
        <v>213813</v>
      </c>
      <c r="G115">
        <v>0</v>
      </c>
      <c r="H115" s="84">
        <v>444037.65</v>
      </c>
    </row>
    <row r="116" spans="1:8" x14ac:dyDescent="0.25">
      <c r="A116">
        <v>13075122</v>
      </c>
      <c r="B116">
        <v>5553</v>
      </c>
      <c r="C116" t="s">
        <v>83</v>
      </c>
      <c r="D116" t="s">
        <v>760</v>
      </c>
      <c r="E116" s="84">
        <v>209517.5</v>
      </c>
      <c r="F116" s="84">
        <v>130329.95</v>
      </c>
      <c r="G116">
        <v>0</v>
      </c>
      <c r="H116" s="84">
        <v>339847.45</v>
      </c>
    </row>
    <row r="117" spans="1:8" x14ac:dyDescent="0.25">
      <c r="A117">
        <v>13075123</v>
      </c>
      <c r="B117">
        <v>5558</v>
      </c>
      <c r="C117" t="s">
        <v>128</v>
      </c>
      <c r="D117" t="s">
        <v>762</v>
      </c>
      <c r="E117" s="84">
        <v>572813.41</v>
      </c>
      <c r="F117" s="84">
        <v>204837.91</v>
      </c>
      <c r="G117">
        <v>0</v>
      </c>
      <c r="H117" s="84">
        <v>777651.32</v>
      </c>
    </row>
    <row r="118" spans="1:8" x14ac:dyDescent="0.25">
      <c r="A118">
        <v>13075124</v>
      </c>
      <c r="B118">
        <v>5551</v>
      </c>
      <c r="C118" t="s">
        <v>52</v>
      </c>
      <c r="D118" t="s">
        <v>760</v>
      </c>
      <c r="E118" s="84">
        <v>220681.98</v>
      </c>
      <c r="F118" s="84">
        <v>130323.35</v>
      </c>
      <c r="G118">
        <v>0</v>
      </c>
      <c r="H118" s="84">
        <v>351005.33</v>
      </c>
    </row>
    <row r="119" spans="1:8" x14ac:dyDescent="0.25">
      <c r="A119">
        <v>13075125</v>
      </c>
      <c r="B119">
        <v>5563</v>
      </c>
      <c r="C119" t="s">
        <v>180</v>
      </c>
      <c r="D119" t="s">
        <v>760</v>
      </c>
      <c r="E119" s="84">
        <v>127505.12</v>
      </c>
      <c r="F119" s="84">
        <v>104526</v>
      </c>
      <c r="G119">
        <v>0</v>
      </c>
      <c r="H119" s="84">
        <v>232031.12</v>
      </c>
    </row>
    <row r="120" spans="1:8" x14ac:dyDescent="0.25">
      <c r="A120">
        <v>13075126</v>
      </c>
      <c r="B120">
        <v>5560</v>
      </c>
      <c r="C120" t="s">
        <v>146</v>
      </c>
      <c r="D120" t="s">
        <v>761</v>
      </c>
      <c r="E120" s="84">
        <v>161612.65</v>
      </c>
      <c r="F120" s="84">
        <v>179533.93</v>
      </c>
      <c r="G120">
        <v>0</v>
      </c>
      <c r="H120" s="84">
        <v>341146.58</v>
      </c>
    </row>
    <row r="121" spans="1:8" x14ac:dyDescent="0.25">
      <c r="A121">
        <v>13075127</v>
      </c>
      <c r="B121">
        <v>5553</v>
      </c>
      <c r="C121" t="s">
        <v>84</v>
      </c>
      <c r="D121" t="s">
        <v>760</v>
      </c>
      <c r="E121" s="84">
        <v>605644.93000000005</v>
      </c>
      <c r="F121" s="84">
        <v>351695.58</v>
      </c>
      <c r="G121">
        <v>0</v>
      </c>
      <c r="H121" s="84">
        <v>957340.51</v>
      </c>
    </row>
    <row r="122" spans="1:8" x14ac:dyDescent="0.25">
      <c r="A122">
        <v>13075128</v>
      </c>
      <c r="B122">
        <v>5553</v>
      </c>
      <c r="C122" t="s">
        <v>85</v>
      </c>
      <c r="D122" t="s">
        <v>760</v>
      </c>
      <c r="E122" s="84">
        <v>583621.16</v>
      </c>
      <c r="F122" s="84">
        <v>125526.01</v>
      </c>
      <c r="G122" s="84">
        <v>76508.990000000005</v>
      </c>
      <c r="H122" s="84">
        <v>632638.18000000005</v>
      </c>
    </row>
    <row r="123" spans="1:8" x14ac:dyDescent="0.25">
      <c r="A123">
        <v>13075129</v>
      </c>
      <c r="B123">
        <v>5562</v>
      </c>
      <c r="C123" t="s">
        <v>164</v>
      </c>
      <c r="D123" t="s">
        <v>760</v>
      </c>
      <c r="E123" s="84">
        <v>158507.84</v>
      </c>
      <c r="F123" s="84">
        <v>122700.69</v>
      </c>
      <c r="G123">
        <v>0</v>
      </c>
      <c r="H123" s="84">
        <v>281208.53000000003</v>
      </c>
    </row>
    <row r="124" spans="1:8" x14ac:dyDescent="0.25">
      <c r="A124">
        <v>13075130</v>
      </c>
      <c r="B124">
        <v>514</v>
      </c>
      <c r="C124" t="s">
        <v>46</v>
      </c>
      <c r="D124" t="s">
        <v>761</v>
      </c>
      <c r="E124" s="84">
        <v>2370892.69</v>
      </c>
      <c r="F124" s="84">
        <v>1580370.9</v>
      </c>
      <c r="G124">
        <v>0</v>
      </c>
      <c r="H124" s="84">
        <v>3951263.59</v>
      </c>
    </row>
    <row r="125" spans="1:8" x14ac:dyDescent="0.25">
      <c r="A125">
        <v>13075131</v>
      </c>
      <c r="B125">
        <v>5559</v>
      </c>
      <c r="C125" t="s">
        <v>134</v>
      </c>
      <c r="D125" t="s">
        <v>761</v>
      </c>
      <c r="E125" s="84">
        <v>4741804.37</v>
      </c>
      <c r="F125" s="84">
        <v>2999388.88</v>
      </c>
      <c r="G125">
        <v>0</v>
      </c>
      <c r="H125" s="84">
        <v>7741193.25</v>
      </c>
    </row>
    <row r="126" spans="1:8" x14ac:dyDescent="0.25">
      <c r="A126">
        <v>13075133</v>
      </c>
      <c r="B126">
        <v>5561</v>
      </c>
      <c r="C126" t="s">
        <v>152</v>
      </c>
      <c r="D126" t="s">
        <v>760</v>
      </c>
      <c r="E126" s="84">
        <v>876433.54</v>
      </c>
      <c r="F126">
        <v>0</v>
      </c>
      <c r="G126">
        <v>0</v>
      </c>
      <c r="H126" s="84">
        <v>876433.54</v>
      </c>
    </row>
    <row r="127" spans="1:8" x14ac:dyDescent="0.25">
      <c r="A127">
        <v>13075134</v>
      </c>
      <c r="B127">
        <v>5554</v>
      </c>
      <c r="C127" t="s">
        <v>92</v>
      </c>
      <c r="D127" t="s">
        <v>762</v>
      </c>
      <c r="E127" s="84">
        <v>549138.81999999995</v>
      </c>
      <c r="F127" s="84">
        <v>309261.65000000002</v>
      </c>
      <c r="G127">
        <v>0</v>
      </c>
      <c r="H127" s="84">
        <v>858400.47</v>
      </c>
    </row>
    <row r="128" spans="1:8" x14ac:dyDescent="0.25">
      <c r="A128">
        <v>13075135</v>
      </c>
      <c r="B128">
        <v>5562</v>
      </c>
      <c r="C128" t="s">
        <v>165</v>
      </c>
      <c r="D128" t="s">
        <v>760</v>
      </c>
      <c r="E128" s="84">
        <v>673992.35</v>
      </c>
      <c r="F128" s="84">
        <v>231343.88</v>
      </c>
      <c r="G128">
        <v>0</v>
      </c>
      <c r="H128" s="84">
        <v>905336.23</v>
      </c>
    </row>
    <row r="129" spans="1:8" x14ac:dyDescent="0.25">
      <c r="A129">
        <v>13075136</v>
      </c>
      <c r="B129">
        <v>515</v>
      </c>
      <c r="C129" t="s">
        <v>47</v>
      </c>
      <c r="D129" t="s">
        <v>761</v>
      </c>
      <c r="E129" s="84">
        <v>4522148.62</v>
      </c>
      <c r="F129" s="84">
        <v>2576483.21</v>
      </c>
      <c r="G129">
        <v>0</v>
      </c>
      <c r="H129" s="84">
        <v>7098631.8300000001</v>
      </c>
    </row>
    <row r="130" spans="1:8" x14ac:dyDescent="0.25">
      <c r="A130">
        <v>13075137</v>
      </c>
      <c r="B130">
        <v>5562</v>
      </c>
      <c r="C130" t="s">
        <v>166</v>
      </c>
      <c r="D130" t="s">
        <v>760</v>
      </c>
      <c r="E130" s="84">
        <v>664508.63</v>
      </c>
      <c r="F130" s="84">
        <v>726809.87</v>
      </c>
      <c r="G130">
        <v>0</v>
      </c>
      <c r="H130" s="84">
        <v>1391318.5</v>
      </c>
    </row>
    <row r="131" spans="1:8" x14ac:dyDescent="0.25">
      <c r="A131">
        <v>13075138</v>
      </c>
      <c r="B131">
        <v>5560</v>
      </c>
      <c r="C131" t="s">
        <v>147</v>
      </c>
      <c r="D131" t="s">
        <v>761</v>
      </c>
      <c r="E131" s="84">
        <v>553754.81000000006</v>
      </c>
      <c r="F131" s="84">
        <v>317059.46999999997</v>
      </c>
      <c r="G131">
        <v>0</v>
      </c>
      <c r="H131" s="84">
        <v>870814.28</v>
      </c>
    </row>
    <row r="132" spans="1:8" x14ac:dyDescent="0.25">
      <c r="A132">
        <v>13075139</v>
      </c>
      <c r="B132">
        <v>5552</v>
      </c>
      <c r="C132" t="s">
        <v>67</v>
      </c>
      <c r="D132" t="s">
        <v>761</v>
      </c>
      <c r="E132" s="84">
        <v>132902.94</v>
      </c>
      <c r="F132" s="84">
        <v>133487.82</v>
      </c>
      <c r="G132">
        <v>0</v>
      </c>
      <c r="H132" s="84">
        <v>266390.76</v>
      </c>
    </row>
    <row r="133" spans="1:8" x14ac:dyDescent="0.25">
      <c r="A133">
        <v>13075140</v>
      </c>
      <c r="B133">
        <v>5554</v>
      </c>
      <c r="C133" t="s">
        <v>93</v>
      </c>
      <c r="D133" t="s">
        <v>762</v>
      </c>
      <c r="E133" s="84">
        <v>286309.36</v>
      </c>
      <c r="F133" s="84">
        <v>126595.78</v>
      </c>
      <c r="G133">
        <v>0</v>
      </c>
      <c r="H133" s="84">
        <v>412905.14</v>
      </c>
    </row>
    <row r="134" spans="1:8" x14ac:dyDescent="0.25">
      <c r="A134">
        <v>13075141</v>
      </c>
      <c r="B134">
        <v>5555</v>
      </c>
      <c r="C134" t="s">
        <v>101</v>
      </c>
      <c r="D134" t="s">
        <v>760</v>
      </c>
      <c r="E134" s="84">
        <v>846664.53</v>
      </c>
      <c r="F134" s="84">
        <v>327104.43</v>
      </c>
      <c r="G134">
        <v>0</v>
      </c>
      <c r="H134" s="84">
        <v>1173768.96</v>
      </c>
    </row>
    <row r="135" spans="1:8" x14ac:dyDescent="0.25">
      <c r="A135">
        <v>13075142</v>
      </c>
      <c r="B135">
        <v>5555</v>
      </c>
      <c r="C135" t="s">
        <v>102</v>
      </c>
      <c r="D135" t="s">
        <v>760</v>
      </c>
      <c r="E135" s="84">
        <v>1398641.18</v>
      </c>
      <c r="F135" s="84">
        <v>128402.35</v>
      </c>
      <c r="G135">
        <v>0</v>
      </c>
      <c r="H135" s="84">
        <v>1527043.53</v>
      </c>
    </row>
    <row r="136" spans="1:8" x14ac:dyDescent="0.25">
      <c r="A136">
        <v>13075143</v>
      </c>
      <c r="B136">
        <v>5559</v>
      </c>
      <c r="C136" t="s">
        <v>135</v>
      </c>
      <c r="D136" t="s">
        <v>761</v>
      </c>
      <c r="E136" s="84">
        <v>587545.93999999994</v>
      </c>
      <c r="F136" s="84">
        <v>126008.96000000001</v>
      </c>
      <c r="G136">
        <v>0</v>
      </c>
      <c r="H136" s="84">
        <v>713554.9</v>
      </c>
    </row>
    <row r="137" spans="1:8" x14ac:dyDescent="0.25">
      <c r="A137">
        <v>13075144</v>
      </c>
      <c r="B137">
        <v>5551</v>
      </c>
      <c r="C137" t="s">
        <v>53</v>
      </c>
      <c r="D137" t="s">
        <v>760</v>
      </c>
      <c r="E137" s="84">
        <v>7437533.2199999997</v>
      </c>
      <c r="F137" s="84">
        <v>3201419.02</v>
      </c>
      <c r="G137">
        <v>0</v>
      </c>
      <c r="H137" s="84">
        <v>10638952.24</v>
      </c>
    </row>
    <row r="138" spans="1:8" x14ac:dyDescent="0.25">
      <c r="A138">
        <v>13075145</v>
      </c>
      <c r="B138">
        <v>5563</v>
      </c>
      <c r="C138" t="s">
        <v>181</v>
      </c>
      <c r="D138" t="s">
        <v>760</v>
      </c>
      <c r="E138" s="84">
        <v>73797.05</v>
      </c>
      <c r="F138" s="84">
        <v>83359.66</v>
      </c>
      <c r="G138">
        <v>0</v>
      </c>
      <c r="H138" s="84">
        <v>157156.71</v>
      </c>
    </row>
    <row r="139" spans="1:8" x14ac:dyDescent="0.25">
      <c r="A139">
        <v>13075146</v>
      </c>
      <c r="B139">
        <v>5557</v>
      </c>
      <c r="C139" t="s">
        <v>125</v>
      </c>
      <c r="D139" t="s">
        <v>760</v>
      </c>
      <c r="E139" s="84">
        <v>703476.55</v>
      </c>
      <c r="F139" s="84">
        <v>252648.95</v>
      </c>
      <c r="G139">
        <v>0</v>
      </c>
      <c r="H139" s="84">
        <v>956125.5</v>
      </c>
    </row>
    <row r="140" spans="1:8" x14ac:dyDescent="0.25">
      <c r="A140">
        <v>13075147</v>
      </c>
      <c r="B140">
        <v>5551</v>
      </c>
      <c r="C140" t="s">
        <v>54</v>
      </c>
      <c r="D140" t="s">
        <v>760</v>
      </c>
      <c r="E140" s="84">
        <v>311548</v>
      </c>
      <c r="F140" s="84">
        <v>261856.83</v>
      </c>
      <c r="G140">
        <v>0</v>
      </c>
      <c r="H140" s="84">
        <v>573404.82999999996</v>
      </c>
    </row>
    <row r="141" spans="1:8" x14ac:dyDescent="0.25">
      <c r="A141">
        <v>13075148</v>
      </c>
      <c r="B141">
        <v>5562</v>
      </c>
      <c r="C141" t="s">
        <v>167</v>
      </c>
      <c r="D141" t="s">
        <v>760</v>
      </c>
      <c r="E141" s="84">
        <v>561898.84</v>
      </c>
      <c r="F141" s="84">
        <v>222804.81</v>
      </c>
      <c r="G141">
        <v>0</v>
      </c>
      <c r="H141" s="84">
        <v>784703.65</v>
      </c>
    </row>
    <row r="142" spans="1:8" x14ac:dyDescent="0.25">
      <c r="A142">
        <v>13075149</v>
      </c>
      <c r="B142">
        <v>5560</v>
      </c>
      <c r="C142" t="s">
        <v>148</v>
      </c>
      <c r="D142" t="s">
        <v>761</v>
      </c>
      <c r="E142" s="84">
        <v>142332.49</v>
      </c>
      <c r="F142" s="84">
        <v>180010.56</v>
      </c>
      <c r="G142">
        <v>0</v>
      </c>
      <c r="H142" s="84">
        <v>322343.05</v>
      </c>
    </row>
    <row r="143" spans="1:8" x14ac:dyDescent="0.25">
      <c r="A143">
        <v>13075150</v>
      </c>
      <c r="B143">
        <v>5563</v>
      </c>
      <c r="C143" t="s">
        <v>182</v>
      </c>
      <c r="D143" t="s">
        <v>760</v>
      </c>
      <c r="E143" s="84">
        <v>188763.36</v>
      </c>
      <c r="F143" s="84">
        <v>162298.46</v>
      </c>
      <c r="G143">
        <v>0</v>
      </c>
      <c r="H143" s="84">
        <v>351061.82</v>
      </c>
    </row>
    <row r="144" spans="1:8" x14ac:dyDescent="0.25">
      <c r="A144">
        <v>13075151</v>
      </c>
      <c r="B144">
        <v>5561</v>
      </c>
      <c r="C144" t="s">
        <v>153</v>
      </c>
      <c r="D144" t="s">
        <v>760</v>
      </c>
      <c r="E144" s="84">
        <v>2701497.23</v>
      </c>
      <c r="F144" s="84">
        <v>877075.49</v>
      </c>
      <c r="G144">
        <v>0</v>
      </c>
      <c r="H144" s="84">
        <v>3578572.72</v>
      </c>
    </row>
    <row r="145" spans="1:8" x14ac:dyDescent="0.25">
      <c r="A145">
        <v>13075152</v>
      </c>
      <c r="B145">
        <v>5562</v>
      </c>
      <c r="C145" t="s">
        <v>168</v>
      </c>
      <c r="D145" t="s">
        <v>760</v>
      </c>
      <c r="E145" s="84">
        <v>337094.66</v>
      </c>
      <c r="F145" s="84">
        <v>272439.14</v>
      </c>
      <c r="G145">
        <v>0</v>
      </c>
      <c r="H145" s="84">
        <v>609533.80000000005</v>
      </c>
    </row>
    <row r="146" spans="1:8" x14ac:dyDescent="0.25">
      <c r="A146">
        <v>13075154</v>
      </c>
      <c r="B146">
        <v>5563</v>
      </c>
      <c r="C146" t="s">
        <v>183</v>
      </c>
      <c r="D146" t="s">
        <v>760</v>
      </c>
      <c r="E146" s="84">
        <v>732303.34</v>
      </c>
      <c r="F146" s="84">
        <v>75737.87</v>
      </c>
      <c r="G146">
        <v>0</v>
      </c>
      <c r="H146" s="84">
        <v>808041.21</v>
      </c>
    </row>
    <row r="147" spans="1:8" x14ac:dyDescent="0.25">
      <c r="A147">
        <v>13075155</v>
      </c>
      <c r="B147">
        <v>5553</v>
      </c>
      <c r="C147" t="s">
        <v>86</v>
      </c>
      <c r="D147" t="s">
        <v>745</v>
      </c>
      <c r="E147" s="84">
        <v>281872.58</v>
      </c>
      <c r="F147" s="84">
        <v>346854.68</v>
      </c>
      <c r="G147">
        <v>0</v>
      </c>
      <c r="H147" s="84">
        <v>628727.26</v>
      </c>
    </row>
    <row r="148" spans="1:8" x14ac:dyDescent="0.25">
      <c r="A148">
        <v>13075000</v>
      </c>
      <c r="C148" t="s">
        <v>478</v>
      </c>
      <c r="E148" s="84">
        <v>139062239.97999999</v>
      </c>
      <c r="F148" s="84">
        <v>66305676.829999998</v>
      </c>
      <c r="G148" s="84">
        <v>1402749.26</v>
      </c>
      <c r="H148" s="84">
        <v>203965167.55000001</v>
      </c>
    </row>
    <row r="151" spans="1:8" x14ac:dyDescent="0.25">
      <c r="A151" t="s">
        <v>765</v>
      </c>
    </row>
  </sheetData>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48"/>
  <sheetViews>
    <sheetView topLeftCell="A28" workbookViewId="0">
      <selection activeCell="E146" sqref="E146"/>
    </sheetView>
  </sheetViews>
  <sheetFormatPr baseColWidth="10" defaultRowHeight="15" x14ac:dyDescent="0.25"/>
  <cols>
    <col min="3" max="3" width="32.5703125" bestFit="1" customWidth="1"/>
    <col min="8" max="8" width="19.28515625" customWidth="1"/>
    <col min="9" max="9" width="19" customWidth="1"/>
    <col min="10" max="10" width="12.7109375" bestFit="1" customWidth="1"/>
  </cols>
  <sheetData>
    <row r="2" spans="1:11" x14ac:dyDescent="0.25">
      <c r="A2" t="s">
        <v>722</v>
      </c>
      <c r="B2" t="s">
        <v>17</v>
      </c>
      <c r="C2" t="s">
        <v>18</v>
      </c>
      <c r="D2" t="s">
        <v>759</v>
      </c>
      <c r="E2" t="s">
        <v>758</v>
      </c>
      <c r="F2" t="s">
        <v>772</v>
      </c>
      <c r="G2" t="s">
        <v>772</v>
      </c>
      <c r="H2" t="s">
        <v>756</v>
      </c>
      <c r="I2" t="s">
        <v>755</v>
      </c>
    </row>
    <row r="3" spans="1:11" x14ac:dyDescent="0.25">
      <c r="A3" t="s">
        <v>704</v>
      </c>
      <c r="D3" t="s">
        <v>703</v>
      </c>
      <c r="E3" t="s">
        <v>771</v>
      </c>
      <c r="F3" t="s">
        <v>770</v>
      </c>
      <c r="G3" t="s">
        <v>770</v>
      </c>
      <c r="H3" t="s">
        <v>753</v>
      </c>
      <c r="I3" t="s">
        <v>752</v>
      </c>
    </row>
    <row r="4" spans="1:11" x14ac:dyDescent="0.25">
      <c r="E4">
        <v>2016</v>
      </c>
      <c r="F4" t="s">
        <v>698</v>
      </c>
      <c r="G4" t="s">
        <v>698</v>
      </c>
      <c r="H4">
        <v>2018</v>
      </c>
      <c r="I4" t="s">
        <v>769</v>
      </c>
    </row>
    <row r="5" spans="1:11" x14ac:dyDescent="0.25">
      <c r="F5">
        <v>2017</v>
      </c>
      <c r="G5">
        <v>2018</v>
      </c>
      <c r="I5" t="s">
        <v>768</v>
      </c>
    </row>
    <row r="6" spans="1:11" x14ac:dyDescent="0.25">
      <c r="E6" t="s">
        <v>693</v>
      </c>
    </row>
    <row r="7" spans="1:11" x14ac:dyDescent="0.25">
      <c r="A7">
        <v>1</v>
      </c>
      <c r="B7">
        <v>2</v>
      </c>
      <c r="C7">
        <v>3</v>
      </c>
      <c r="D7">
        <v>4</v>
      </c>
      <c r="E7">
        <v>5</v>
      </c>
      <c r="F7">
        <v>6</v>
      </c>
      <c r="G7">
        <v>7</v>
      </c>
      <c r="H7">
        <v>8</v>
      </c>
      <c r="I7">
        <v>9</v>
      </c>
    </row>
    <row r="8" spans="1:11" x14ac:dyDescent="0.25">
      <c r="A8">
        <v>13075001</v>
      </c>
      <c r="B8">
        <v>5552</v>
      </c>
      <c r="C8" t="s">
        <v>55</v>
      </c>
      <c r="D8" t="s">
        <v>761</v>
      </c>
      <c r="E8" s="84">
        <v>216281.68</v>
      </c>
      <c r="F8" s="84">
        <v>126238.12</v>
      </c>
      <c r="G8" s="84">
        <v>131597.51999999999</v>
      </c>
      <c r="H8" t="s">
        <v>69</v>
      </c>
      <c r="I8" s="84">
        <v>474117.32</v>
      </c>
      <c r="J8" s="84">
        <f t="shared" ref="J8:J39" si="0">F8+G8</f>
        <v>257835.63999999998</v>
      </c>
    </row>
    <row r="9" spans="1:11" x14ac:dyDescent="0.25">
      <c r="A9">
        <v>13075002</v>
      </c>
      <c r="B9">
        <v>5554</v>
      </c>
      <c r="C9" t="s">
        <v>87</v>
      </c>
      <c r="D9" t="s">
        <v>762</v>
      </c>
      <c r="E9" s="84">
        <v>204110.54</v>
      </c>
      <c r="F9" s="84">
        <v>27337.16</v>
      </c>
      <c r="G9" s="84">
        <v>61429.62</v>
      </c>
      <c r="H9" t="s">
        <v>69</v>
      </c>
      <c r="I9" s="84">
        <v>292877.32</v>
      </c>
      <c r="J9" s="84">
        <f t="shared" si="0"/>
        <v>88766.78</v>
      </c>
    </row>
    <row r="10" spans="1:11" x14ac:dyDescent="0.25">
      <c r="A10">
        <v>13075003</v>
      </c>
      <c r="B10">
        <v>5552</v>
      </c>
      <c r="C10" t="s">
        <v>57</v>
      </c>
      <c r="D10" t="s">
        <v>761</v>
      </c>
      <c r="E10" s="84">
        <v>162149.92000000001</v>
      </c>
      <c r="F10" s="84">
        <v>97391.43</v>
      </c>
      <c r="G10" s="84">
        <v>102375.48</v>
      </c>
      <c r="H10" t="s">
        <v>69</v>
      </c>
      <c r="I10" s="84">
        <v>361916.83</v>
      </c>
      <c r="J10" s="84">
        <f t="shared" si="0"/>
        <v>199766.90999999997</v>
      </c>
    </row>
    <row r="11" spans="1:11" x14ac:dyDescent="0.25">
      <c r="A11">
        <v>13075004</v>
      </c>
      <c r="B11">
        <v>5559</v>
      </c>
      <c r="C11" t="s">
        <v>129</v>
      </c>
      <c r="D11" t="s">
        <v>761</v>
      </c>
      <c r="E11" s="84">
        <v>153536.59</v>
      </c>
      <c r="F11" s="84">
        <v>76364.02</v>
      </c>
      <c r="G11" s="84">
        <v>81767.39</v>
      </c>
      <c r="H11" t="s">
        <v>69</v>
      </c>
      <c r="I11" s="84">
        <v>311668</v>
      </c>
      <c r="J11" s="84">
        <f t="shared" si="0"/>
        <v>158131.41</v>
      </c>
    </row>
    <row r="12" spans="1:11" x14ac:dyDescent="0.25">
      <c r="A12">
        <v>13075005</v>
      </c>
      <c r="B12">
        <v>511</v>
      </c>
      <c r="C12" t="s">
        <v>42</v>
      </c>
      <c r="D12" t="s">
        <v>760</v>
      </c>
      <c r="E12" s="84">
        <v>6554085.5700000003</v>
      </c>
      <c r="F12" s="84">
        <v>1958971.74</v>
      </c>
      <c r="G12" s="84">
        <v>1992880.58</v>
      </c>
      <c r="H12" t="s">
        <v>69</v>
      </c>
      <c r="I12" s="84">
        <v>10505937.890000001</v>
      </c>
      <c r="J12" s="84">
        <f t="shared" si="0"/>
        <v>3951852.3200000003</v>
      </c>
    </row>
    <row r="13" spans="1:11" x14ac:dyDescent="0.25">
      <c r="A13">
        <v>13075006</v>
      </c>
      <c r="B13">
        <v>5563</v>
      </c>
      <c r="C13" t="s">
        <v>169</v>
      </c>
      <c r="D13" t="s">
        <v>760</v>
      </c>
      <c r="E13" s="84">
        <v>1036460.14</v>
      </c>
      <c r="F13">
        <v>0</v>
      </c>
      <c r="G13">
        <v>0</v>
      </c>
      <c r="H13" s="84">
        <v>121818.03</v>
      </c>
      <c r="I13" s="84">
        <v>914642.11</v>
      </c>
      <c r="J13" s="84">
        <f t="shared" si="0"/>
        <v>0</v>
      </c>
      <c r="K13" s="84"/>
    </row>
    <row r="14" spans="1:11" x14ac:dyDescent="0.25">
      <c r="A14">
        <v>13075007</v>
      </c>
      <c r="B14">
        <v>5553</v>
      </c>
      <c r="C14" t="s">
        <v>68</v>
      </c>
      <c r="D14" t="s">
        <v>760</v>
      </c>
      <c r="E14" s="84">
        <v>500782.29</v>
      </c>
      <c r="F14" s="84">
        <v>10128.24</v>
      </c>
      <c r="G14">
        <v>0</v>
      </c>
      <c r="H14" s="84">
        <v>38764.31</v>
      </c>
      <c r="I14" s="84">
        <v>472146.22</v>
      </c>
      <c r="J14" s="84">
        <f t="shared" si="0"/>
        <v>10128.24</v>
      </c>
    </row>
    <row r="15" spans="1:11" x14ac:dyDescent="0.25">
      <c r="A15">
        <v>13075008</v>
      </c>
      <c r="B15">
        <v>5555</v>
      </c>
      <c r="C15" t="s">
        <v>94</v>
      </c>
      <c r="D15" t="s">
        <v>760</v>
      </c>
      <c r="E15" s="84">
        <v>383497.06</v>
      </c>
      <c r="F15" s="84">
        <v>115881.26</v>
      </c>
      <c r="G15" s="84">
        <v>122116.76</v>
      </c>
      <c r="H15" t="s">
        <v>69</v>
      </c>
      <c r="I15" s="84">
        <v>621495.07999999996</v>
      </c>
      <c r="J15" s="84">
        <f t="shared" si="0"/>
        <v>237998.02</v>
      </c>
    </row>
    <row r="16" spans="1:11" x14ac:dyDescent="0.25">
      <c r="A16">
        <v>13075009</v>
      </c>
      <c r="B16">
        <v>5554</v>
      </c>
      <c r="C16" t="s">
        <v>88</v>
      </c>
      <c r="D16" t="s">
        <v>762</v>
      </c>
      <c r="E16" s="84">
        <v>489816.77</v>
      </c>
      <c r="F16" s="84">
        <v>142586.57</v>
      </c>
      <c r="G16" s="84">
        <v>115846.83</v>
      </c>
      <c r="H16" t="s">
        <v>69</v>
      </c>
      <c r="I16" s="84">
        <v>748250.17</v>
      </c>
      <c r="J16" s="84">
        <f t="shared" si="0"/>
        <v>258433.40000000002</v>
      </c>
    </row>
    <row r="17" spans="1:10" x14ac:dyDescent="0.25">
      <c r="A17">
        <v>13075010</v>
      </c>
      <c r="B17">
        <v>5562</v>
      </c>
      <c r="C17" t="s">
        <v>154</v>
      </c>
      <c r="D17" t="s">
        <v>760</v>
      </c>
      <c r="E17" s="84">
        <v>557670.34</v>
      </c>
      <c r="F17" s="84">
        <v>67487.06</v>
      </c>
      <c r="G17" s="84">
        <v>137683.35</v>
      </c>
      <c r="H17" t="s">
        <v>69</v>
      </c>
      <c r="I17" s="84">
        <v>762840.75</v>
      </c>
      <c r="J17" s="84">
        <f t="shared" si="0"/>
        <v>205170.41</v>
      </c>
    </row>
    <row r="18" spans="1:10" x14ac:dyDescent="0.25">
      <c r="A18">
        <v>13075011</v>
      </c>
      <c r="B18">
        <v>5556</v>
      </c>
      <c r="C18" t="s">
        <v>103</v>
      </c>
      <c r="D18" t="s">
        <v>761</v>
      </c>
      <c r="E18" s="84">
        <v>109629.21</v>
      </c>
      <c r="F18" s="84">
        <v>68120.63</v>
      </c>
      <c r="G18" s="84">
        <v>72954.960000000006</v>
      </c>
      <c r="H18" t="s">
        <v>69</v>
      </c>
      <c r="I18" s="84">
        <v>250704.8</v>
      </c>
      <c r="J18" s="84">
        <f t="shared" si="0"/>
        <v>141075.59000000003</v>
      </c>
    </row>
    <row r="19" spans="1:10" x14ac:dyDescent="0.25">
      <c r="A19">
        <v>13075012</v>
      </c>
      <c r="B19">
        <v>5556</v>
      </c>
      <c r="C19" t="s">
        <v>104</v>
      </c>
      <c r="D19" t="s">
        <v>761</v>
      </c>
      <c r="E19" s="84">
        <v>106754.83</v>
      </c>
      <c r="F19" s="84">
        <v>133053.51</v>
      </c>
      <c r="G19" s="84">
        <v>148337.76</v>
      </c>
      <c r="H19" t="s">
        <v>69</v>
      </c>
      <c r="I19" s="84">
        <v>388146.1</v>
      </c>
      <c r="J19" s="84">
        <f t="shared" si="0"/>
        <v>281391.27</v>
      </c>
    </row>
    <row r="20" spans="1:10" x14ac:dyDescent="0.25">
      <c r="A20">
        <v>13075013</v>
      </c>
      <c r="B20">
        <v>5553</v>
      </c>
      <c r="C20" t="s">
        <v>70</v>
      </c>
      <c r="D20" t="s">
        <v>760</v>
      </c>
      <c r="E20" s="84">
        <v>87253.51</v>
      </c>
      <c r="F20" s="84">
        <v>42311.48</v>
      </c>
      <c r="G20" s="84">
        <v>46741.440000000002</v>
      </c>
      <c r="H20" t="s">
        <v>69</v>
      </c>
      <c r="I20" s="84">
        <v>176306.43</v>
      </c>
      <c r="J20" s="84">
        <f t="shared" si="0"/>
        <v>89052.920000000013</v>
      </c>
    </row>
    <row r="21" spans="1:10" x14ac:dyDescent="0.25">
      <c r="A21">
        <v>13075015</v>
      </c>
      <c r="B21">
        <v>5553</v>
      </c>
      <c r="C21" t="s">
        <v>71</v>
      </c>
      <c r="D21" t="s">
        <v>760</v>
      </c>
      <c r="E21" s="84">
        <v>330440.05</v>
      </c>
      <c r="F21" s="84">
        <v>81812.179999999993</v>
      </c>
      <c r="G21" s="84">
        <v>113352.03</v>
      </c>
      <c r="H21" t="s">
        <v>69</v>
      </c>
      <c r="I21" s="84">
        <v>525604.26</v>
      </c>
      <c r="J21" s="84">
        <f t="shared" si="0"/>
        <v>195164.21</v>
      </c>
    </row>
    <row r="22" spans="1:10" x14ac:dyDescent="0.25">
      <c r="A22">
        <v>13075016</v>
      </c>
      <c r="B22">
        <v>5556</v>
      </c>
      <c r="C22" t="s">
        <v>105</v>
      </c>
      <c r="D22" t="s">
        <v>761</v>
      </c>
      <c r="E22" s="84">
        <v>162635.71</v>
      </c>
      <c r="F22" s="84">
        <v>128637.56</v>
      </c>
      <c r="G22" s="84">
        <v>133102.39999999999</v>
      </c>
      <c r="H22" t="s">
        <v>69</v>
      </c>
      <c r="I22" s="84">
        <v>424375.67</v>
      </c>
      <c r="J22" s="84">
        <f t="shared" si="0"/>
        <v>261739.96</v>
      </c>
    </row>
    <row r="23" spans="1:10" x14ac:dyDescent="0.25">
      <c r="A23">
        <v>13075017</v>
      </c>
      <c r="B23">
        <v>5560</v>
      </c>
      <c r="C23" t="s">
        <v>136</v>
      </c>
      <c r="D23" t="s">
        <v>761</v>
      </c>
      <c r="E23" s="84">
        <v>70200.990000000005</v>
      </c>
      <c r="F23">
        <v>0</v>
      </c>
      <c r="G23" s="84">
        <v>41230</v>
      </c>
      <c r="H23" t="s">
        <v>69</v>
      </c>
      <c r="I23" s="84">
        <v>111430.99</v>
      </c>
      <c r="J23" s="84">
        <f t="shared" si="0"/>
        <v>41230</v>
      </c>
    </row>
    <row r="24" spans="1:10" x14ac:dyDescent="0.25">
      <c r="A24">
        <v>13075018</v>
      </c>
      <c r="B24">
        <v>5557</v>
      </c>
      <c r="C24" t="s">
        <v>116</v>
      </c>
      <c r="D24" t="s">
        <v>760</v>
      </c>
      <c r="E24" s="84">
        <v>344640.01</v>
      </c>
      <c r="F24">
        <v>0</v>
      </c>
      <c r="G24" s="84">
        <v>87605.34</v>
      </c>
      <c r="H24" t="s">
        <v>69</v>
      </c>
      <c r="I24" s="84">
        <v>432245.35</v>
      </c>
      <c r="J24" s="84">
        <f t="shared" si="0"/>
        <v>87605.34</v>
      </c>
    </row>
    <row r="25" spans="1:10" x14ac:dyDescent="0.25">
      <c r="A25">
        <v>13075020</v>
      </c>
      <c r="B25">
        <v>5553</v>
      </c>
      <c r="C25" t="s">
        <v>72</v>
      </c>
      <c r="D25" t="s">
        <v>760</v>
      </c>
      <c r="E25" s="84">
        <v>104224.53</v>
      </c>
      <c r="F25" s="84">
        <v>56151.28</v>
      </c>
      <c r="G25" s="84">
        <v>57155.91</v>
      </c>
      <c r="H25" t="s">
        <v>69</v>
      </c>
      <c r="I25" s="84">
        <v>217531.72</v>
      </c>
      <c r="J25" s="84">
        <f t="shared" si="0"/>
        <v>113307.19</v>
      </c>
    </row>
    <row r="26" spans="1:10" x14ac:dyDescent="0.25">
      <c r="A26">
        <v>13075021</v>
      </c>
      <c r="B26">
        <v>5551</v>
      </c>
      <c r="C26" t="s">
        <v>48</v>
      </c>
      <c r="D26" t="s">
        <v>760</v>
      </c>
      <c r="E26" s="84">
        <v>63227.72</v>
      </c>
      <c r="F26" s="84">
        <v>26469.15</v>
      </c>
      <c r="G26" s="84">
        <v>52274.1</v>
      </c>
      <c r="H26" t="s">
        <v>69</v>
      </c>
      <c r="I26" s="84">
        <v>141970.97</v>
      </c>
      <c r="J26" s="84">
        <f t="shared" si="0"/>
        <v>78743.25</v>
      </c>
    </row>
    <row r="27" spans="1:10" x14ac:dyDescent="0.25">
      <c r="A27">
        <v>13075022</v>
      </c>
      <c r="B27">
        <v>5553</v>
      </c>
      <c r="C27" t="s">
        <v>73</v>
      </c>
      <c r="D27" t="s">
        <v>760</v>
      </c>
      <c r="E27" s="84">
        <v>219634.5</v>
      </c>
      <c r="F27" s="84">
        <v>75759.5</v>
      </c>
      <c r="G27" s="84">
        <v>72314.38</v>
      </c>
      <c r="H27" t="s">
        <v>69</v>
      </c>
      <c r="I27" s="84">
        <v>367708.38</v>
      </c>
      <c r="J27" s="84">
        <f t="shared" si="0"/>
        <v>148073.88</v>
      </c>
    </row>
    <row r="28" spans="1:10" x14ac:dyDescent="0.25">
      <c r="A28">
        <v>13075023</v>
      </c>
      <c r="B28">
        <v>5554</v>
      </c>
      <c r="C28" t="s">
        <v>89</v>
      </c>
      <c r="D28" t="s">
        <v>762</v>
      </c>
      <c r="E28" s="84">
        <v>145694.43</v>
      </c>
      <c r="F28" s="84">
        <v>68478.649999999994</v>
      </c>
      <c r="G28" s="84">
        <v>70011.55</v>
      </c>
      <c r="H28" t="s">
        <v>69</v>
      </c>
      <c r="I28" s="84">
        <v>284184.63</v>
      </c>
      <c r="J28" s="84">
        <f t="shared" si="0"/>
        <v>138490.20000000001</v>
      </c>
    </row>
    <row r="29" spans="1:10" x14ac:dyDescent="0.25">
      <c r="A29">
        <v>13075025</v>
      </c>
      <c r="B29">
        <v>5555</v>
      </c>
      <c r="C29" t="s">
        <v>95</v>
      </c>
      <c r="D29" t="s">
        <v>760</v>
      </c>
      <c r="E29" s="84">
        <v>180920.52</v>
      </c>
      <c r="F29" s="84">
        <v>49005.69</v>
      </c>
      <c r="G29" s="84">
        <v>52386.11</v>
      </c>
      <c r="H29" t="s">
        <v>69</v>
      </c>
      <c r="I29" s="84">
        <v>282312.32000000001</v>
      </c>
      <c r="J29" s="84">
        <f t="shared" si="0"/>
        <v>101391.8</v>
      </c>
    </row>
    <row r="30" spans="1:10" x14ac:dyDescent="0.25">
      <c r="A30">
        <v>13075026</v>
      </c>
      <c r="B30">
        <v>5562</v>
      </c>
      <c r="C30" t="s">
        <v>155</v>
      </c>
      <c r="D30" t="s">
        <v>760</v>
      </c>
      <c r="E30" s="84">
        <v>238327.25</v>
      </c>
      <c r="F30" s="84">
        <v>108168.27</v>
      </c>
      <c r="G30" s="84">
        <v>105251.62</v>
      </c>
      <c r="H30" t="s">
        <v>69</v>
      </c>
      <c r="I30" s="84">
        <v>451747.14</v>
      </c>
      <c r="J30" s="84">
        <f t="shared" si="0"/>
        <v>213419.89</v>
      </c>
    </row>
    <row r="31" spans="1:10" x14ac:dyDescent="0.25">
      <c r="A31">
        <v>13075027</v>
      </c>
      <c r="B31">
        <v>5555</v>
      </c>
      <c r="C31" t="s">
        <v>96</v>
      </c>
      <c r="D31" t="s">
        <v>760</v>
      </c>
      <c r="E31" s="84">
        <v>719821.99</v>
      </c>
      <c r="F31" s="84">
        <v>80691.56</v>
      </c>
      <c r="G31" s="84">
        <v>106115.77</v>
      </c>
      <c r="H31" t="s">
        <v>69</v>
      </c>
      <c r="I31" s="84">
        <v>906629.32</v>
      </c>
      <c r="J31" s="84">
        <f t="shared" si="0"/>
        <v>186807.33000000002</v>
      </c>
    </row>
    <row r="32" spans="1:10" x14ac:dyDescent="0.25">
      <c r="A32">
        <v>13075028</v>
      </c>
      <c r="B32">
        <v>5555</v>
      </c>
      <c r="C32" t="s">
        <v>97</v>
      </c>
      <c r="D32" t="s">
        <v>760</v>
      </c>
      <c r="E32" s="84">
        <v>293666.83</v>
      </c>
      <c r="F32" s="84">
        <v>82571.22</v>
      </c>
      <c r="G32" s="84">
        <v>79463.78</v>
      </c>
      <c r="H32" t="s">
        <v>69</v>
      </c>
      <c r="I32" s="84">
        <v>455701.83</v>
      </c>
      <c r="J32" s="84">
        <f t="shared" si="0"/>
        <v>162035</v>
      </c>
    </row>
    <row r="33" spans="1:10" x14ac:dyDescent="0.25">
      <c r="A33">
        <v>13075029</v>
      </c>
      <c r="B33">
        <v>5553</v>
      </c>
      <c r="C33" t="s">
        <v>74</v>
      </c>
      <c r="D33" t="s">
        <v>760</v>
      </c>
      <c r="E33" s="84">
        <v>836660.01</v>
      </c>
      <c r="F33" s="84">
        <v>489343.16</v>
      </c>
      <c r="G33" s="84">
        <v>568477.18999999994</v>
      </c>
      <c r="H33" t="s">
        <v>69</v>
      </c>
      <c r="I33" s="84">
        <v>1894480.36</v>
      </c>
      <c r="J33" s="84">
        <f t="shared" si="0"/>
        <v>1057820.3499999999</v>
      </c>
    </row>
    <row r="34" spans="1:10" x14ac:dyDescent="0.25">
      <c r="A34">
        <v>13075031</v>
      </c>
      <c r="B34">
        <v>5552</v>
      </c>
      <c r="C34" t="s">
        <v>58</v>
      </c>
      <c r="D34" t="s">
        <v>761</v>
      </c>
      <c r="E34" s="84">
        <v>2221934.1</v>
      </c>
      <c r="F34" s="84">
        <v>744504.65</v>
      </c>
      <c r="G34" s="84">
        <v>856897.51</v>
      </c>
      <c r="H34" t="s">
        <v>69</v>
      </c>
      <c r="I34" s="84">
        <v>3823336.26</v>
      </c>
      <c r="J34" s="84">
        <f t="shared" si="0"/>
        <v>1601402.1600000001</v>
      </c>
    </row>
    <row r="35" spans="1:10" x14ac:dyDescent="0.25">
      <c r="A35">
        <v>13075032</v>
      </c>
      <c r="B35">
        <v>5560</v>
      </c>
      <c r="C35" t="s">
        <v>137</v>
      </c>
      <c r="D35" t="s">
        <v>761</v>
      </c>
      <c r="E35" s="84">
        <v>375613.3</v>
      </c>
      <c r="F35" s="84">
        <v>68960.33</v>
      </c>
      <c r="G35">
        <v>0</v>
      </c>
      <c r="H35" s="84">
        <v>8806.02</v>
      </c>
      <c r="I35" s="84">
        <v>435767.61</v>
      </c>
      <c r="J35" s="84">
        <f t="shared" si="0"/>
        <v>68960.33</v>
      </c>
    </row>
    <row r="36" spans="1:10" x14ac:dyDescent="0.25">
      <c r="A36">
        <v>13075033</v>
      </c>
      <c r="B36">
        <v>5559</v>
      </c>
      <c r="C36" t="s">
        <v>130</v>
      </c>
      <c r="D36" t="s">
        <v>761</v>
      </c>
      <c r="E36" s="84">
        <v>1073493.58</v>
      </c>
      <c r="F36" s="84">
        <v>533741.78</v>
      </c>
      <c r="G36" s="84">
        <v>532144.17000000004</v>
      </c>
      <c r="H36" t="s">
        <v>69</v>
      </c>
      <c r="I36" s="84">
        <v>2139379.5299999998</v>
      </c>
      <c r="J36" s="84">
        <f t="shared" si="0"/>
        <v>1065885.9500000002</v>
      </c>
    </row>
    <row r="37" spans="1:10" x14ac:dyDescent="0.25">
      <c r="A37">
        <v>13075034</v>
      </c>
      <c r="B37">
        <v>5562</v>
      </c>
      <c r="C37" t="s">
        <v>156</v>
      </c>
      <c r="D37" t="s">
        <v>760</v>
      </c>
      <c r="E37" s="84">
        <v>69498.03</v>
      </c>
      <c r="F37" s="84">
        <v>53681.1</v>
      </c>
      <c r="G37" s="84">
        <v>58363.83</v>
      </c>
      <c r="H37" t="s">
        <v>69</v>
      </c>
      <c r="I37" s="84">
        <v>181542.96</v>
      </c>
      <c r="J37" s="84">
        <f t="shared" si="0"/>
        <v>112044.93</v>
      </c>
    </row>
    <row r="38" spans="1:10" x14ac:dyDescent="0.25">
      <c r="A38">
        <v>13075035</v>
      </c>
      <c r="B38">
        <v>5556</v>
      </c>
      <c r="C38" t="s">
        <v>106</v>
      </c>
      <c r="D38" t="s">
        <v>761</v>
      </c>
      <c r="E38" s="84">
        <v>173869.88</v>
      </c>
      <c r="F38" s="84">
        <v>18997.5</v>
      </c>
      <c r="G38">
        <v>0</v>
      </c>
      <c r="H38" t="s">
        <v>69</v>
      </c>
      <c r="I38" s="84">
        <v>192867.38</v>
      </c>
      <c r="J38" s="84">
        <f t="shared" si="0"/>
        <v>18997.5</v>
      </c>
    </row>
    <row r="39" spans="1:10" x14ac:dyDescent="0.25">
      <c r="A39">
        <v>13075036</v>
      </c>
      <c r="B39">
        <v>5558</v>
      </c>
      <c r="C39" t="s">
        <v>126</v>
      </c>
      <c r="D39" t="s">
        <v>762</v>
      </c>
      <c r="E39" s="84">
        <v>344553.98</v>
      </c>
      <c r="F39" s="84">
        <v>89010.880000000005</v>
      </c>
      <c r="G39" s="84">
        <v>171835.02</v>
      </c>
      <c r="H39" t="s">
        <v>69</v>
      </c>
      <c r="I39" s="84">
        <v>605399.88</v>
      </c>
      <c r="J39" s="84">
        <f t="shared" si="0"/>
        <v>260845.9</v>
      </c>
    </row>
    <row r="40" spans="1:10" x14ac:dyDescent="0.25">
      <c r="A40">
        <v>13075037</v>
      </c>
      <c r="B40">
        <v>5552</v>
      </c>
      <c r="C40" t="s">
        <v>59</v>
      </c>
      <c r="D40" t="s">
        <v>761</v>
      </c>
      <c r="E40" s="84">
        <v>179955.66</v>
      </c>
      <c r="F40" s="84">
        <v>65365.16</v>
      </c>
      <c r="G40" s="84">
        <v>77732.639999999999</v>
      </c>
      <c r="H40" t="s">
        <v>69</v>
      </c>
      <c r="I40" s="84">
        <v>323053.46000000002</v>
      </c>
      <c r="J40" s="84">
        <f t="shared" ref="J40:J71" si="1">F40+G40</f>
        <v>143097.79999999999</v>
      </c>
    </row>
    <row r="41" spans="1:10" x14ac:dyDescent="0.25">
      <c r="A41">
        <v>13075038</v>
      </c>
      <c r="B41">
        <v>5556</v>
      </c>
      <c r="C41" t="s">
        <v>107</v>
      </c>
      <c r="D41" t="s">
        <v>761</v>
      </c>
      <c r="E41" s="84">
        <v>303619.98</v>
      </c>
      <c r="F41" s="84">
        <v>175534.98</v>
      </c>
      <c r="G41" s="84">
        <v>179611.82</v>
      </c>
      <c r="H41" t="s">
        <v>69</v>
      </c>
      <c r="I41" s="84">
        <v>658766.78</v>
      </c>
      <c r="J41" s="84">
        <f t="shared" si="1"/>
        <v>355146.80000000005</v>
      </c>
    </row>
    <row r="42" spans="1:10" x14ac:dyDescent="0.25">
      <c r="A42">
        <v>13075039</v>
      </c>
      <c r="B42">
        <v>501</v>
      </c>
      <c r="C42" t="s">
        <v>41</v>
      </c>
      <c r="D42" t="s">
        <v>763</v>
      </c>
      <c r="E42" s="84">
        <v>36833316.479999997</v>
      </c>
      <c r="F42" s="84">
        <v>7272977.7800000003</v>
      </c>
      <c r="G42" s="84">
        <v>8380334.46</v>
      </c>
      <c r="H42" t="s">
        <v>69</v>
      </c>
      <c r="I42" s="84">
        <v>52486628.719999999</v>
      </c>
      <c r="J42" s="84">
        <f t="shared" si="1"/>
        <v>15653312.24</v>
      </c>
    </row>
    <row r="43" spans="1:10" x14ac:dyDescent="0.25">
      <c r="A43">
        <v>13075040</v>
      </c>
      <c r="B43">
        <v>5563</v>
      </c>
      <c r="C43" t="s">
        <v>170</v>
      </c>
      <c r="D43" t="s">
        <v>760</v>
      </c>
      <c r="E43" s="84">
        <v>87087.56</v>
      </c>
      <c r="F43" s="84">
        <v>27917.66</v>
      </c>
      <c r="G43" s="84">
        <v>21762.43</v>
      </c>
      <c r="H43" t="s">
        <v>69</v>
      </c>
      <c r="I43" s="84">
        <v>136767.65</v>
      </c>
      <c r="J43" s="84">
        <f t="shared" si="1"/>
        <v>49680.09</v>
      </c>
    </row>
    <row r="44" spans="1:10" x14ac:dyDescent="0.25">
      <c r="A44">
        <v>13075041</v>
      </c>
      <c r="B44">
        <v>5563</v>
      </c>
      <c r="C44" t="s">
        <v>171</v>
      </c>
      <c r="D44" t="s">
        <v>760</v>
      </c>
      <c r="E44" s="84">
        <v>512008.47</v>
      </c>
      <c r="F44" s="84">
        <v>221831.79</v>
      </c>
      <c r="G44" s="84">
        <v>236725.18</v>
      </c>
      <c r="H44" t="s">
        <v>69</v>
      </c>
      <c r="I44" s="84">
        <v>970565.44</v>
      </c>
      <c r="J44" s="84">
        <f t="shared" si="1"/>
        <v>458556.97</v>
      </c>
    </row>
    <row r="45" spans="1:10" x14ac:dyDescent="0.25">
      <c r="A45">
        <v>13075042</v>
      </c>
      <c r="B45">
        <v>5560</v>
      </c>
      <c r="C45" t="s">
        <v>138</v>
      </c>
      <c r="D45" t="s">
        <v>761</v>
      </c>
      <c r="E45" s="84">
        <v>146738.87</v>
      </c>
      <c r="F45" s="84">
        <v>36082.17</v>
      </c>
      <c r="G45" s="84">
        <v>23507.46</v>
      </c>
      <c r="H45" t="s">
        <v>69</v>
      </c>
      <c r="I45" s="84">
        <v>206328.5</v>
      </c>
      <c r="J45" s="84">
        <f t="shared" si="1"/>
        <v>59589.63</v>
      </c>
    </row>
    <row r="46" spans="1:10" x14ac:dyDescent="0.25">
      <c r="A46">
        <v>13075043</v>
      </c>
      <c r="B46">
        <v>5563</v>
      </c>
      <c r="C46" t="s">
        <v>172</v>
      </c>
      <c r="D46" t="s">
        <v>760</v>
      </c>
      <c r="E46" s="84">
        <v>142908.56</v>
      </c>
      <c r="F46" s="84">
        <v>75712.039999999994</v>
      </c>
      <c r="G46" s="84">
        <v>86196.81</v>
      </c>
      <c r="H46" t="s">
        <v>69</v>
      </c>
      <c r="I46" s="84">
        <v>304817.40999999997</v>
      </c>
      <c r="J46" s="84">
        <f t="shared" si="1"/>
        <v>161908.84999999998</v>
      </c>
    </row>
    <row r="47" spans="1:10" x14ac:dyDescent="0.25">
      <c r="A47">
        <v>13075044</v>
      </c>
      <c r="B47">
        <v>5563</v>
      </c>
      <c r="C47" t="s">
        <v>173</v>
      </c>
      <c r="D47" t="s">
        <v>760</v>
      </c>
      <c r="E47" s="84">
        <v>1606283.95</v>
      </c>
      <c r="F47" s="84">
        <v>451972.83</v>
      </c>
      <c r="G47" s="84">
        <v>476024.44</v>
      </c>
      <c r="H47" t="s">
        <v>69</v>
      </c>
      <c r="I47" s="84">
        <v>2534281.2200000002</v>
      </c>
      <c r="J47" s="84">
        <f t="shared" si="1"/>
        <v>927997.27</v>
      </c>
    </row>
    <row r="48" spans="1:10" x14ac:dyDescent="0.25">
      <c r="A48">
        <v>13075045</v>
      </c>
      <c r="B48">
        <v>5559</v>
      </c>
      <c r="C48" t="s">
        <v>131</v>
      </c>
      <c r="D48" t="s">
        <v>761</v>
      </c>
      <c r="E48" s="84">
        <v>130559.23</v>
      </c>
      <c r="F48" s="84">
        <v>110858.45</v>
      </c>
      <c r="G48" s="84">
        <v>110366.74</v>
      </c>
      <c r="H48" t="s">
        <v>69</v>
      </c>
      <c r="I48" s="84">
        <v>351784.42</v>
      </c>
      <c r="J48" s="84">
        <f t="shared" si="1"/>
        <v>221225.19</v>
      </c>
    </row>
    <row r="49" spans="1:10" x14ac:dyDescent="0.25">
      <c r="A49">
        <v>13075046</v>
      </c>
      <c r="B49">
        <v>5557</v>
      </c>
      <c r="C49" t="s">
        <v>117</v>
      </c>
      <c r="D49" t="s">
        <v>760</v>
      </c>
      <c r="E49" s="84">
        <v>488160.19</v>
      </c>
      <c r="F49" s="84">
        <v>138967.96</v>
      </c>
      <c r="G49" s="84">
        <v>132965.48000000001</v>
      </c>
      <c r="H49" t="s">
        <v>69</v>
      </c>
      <c r="I49" s="84">
        <v>760093.63</v>
      </c>
      <c r="J49" s="84">
        <f t="shared" si="1"/>
        <v>271933.44</v>
      </c>
    </row>
    <row r="50" spans="1:10" x14ac:dyDescent="0.25">
      <c r="A50">
        <v>13075048</v>
      </c>
      <c r="B50">
        <v>5559</v>
      </c>
      <c r="C50" t="s">
        <v>132</v>
      </c>
      <c r="D50" t="s">
        <v>761</v>
      </c>
      <c r="E50" s="84">
        <v>167922.36</v>
      </c>
      <c r="F50" s="84">
        <v>85343.92</v>
      </c>
      <c r="G50" s="84">
        <v>80668.149999999994</v>
      </c>
      <c r="H50" t="s">
        <v>69</v>
      </c>
      <c r="I50" s="84">
        <v>333934.43</v>
      </c>
      <c r="J50" s="84">
        <f t="shared" si="1"/>
        <v>166012.07</v>
      </c>
    </row>
    <row r="51" spans="1:10" x14ac:dyDescent="0.25">
      <c r="A51">
        <v>13075049</v>
      </c>
      <c r="B51">
        <v>512</v>
      </c>
      <c r="C51" t="s">
        <v>44</v>
      </c>
      <c r="D51" t="s">
        <v>760</v>
      </c>
      <c r="E51" s="84">
        <v>8141971.7400000002</v>
      </c>
      <c r="F51" s="84">
        <v>388893.21</v>
      </c>
      <c r="G51" s="84">
        <v>208265.01</v>
      </c>
      <c r="H51" t="s">
        <v>69</v>
      </c>
      <c r="I51" s="84">
        <v>8739129.9600000009</v>
      </c>
      <c r="J51" s="84">
        <f t="shared" si="1"/>
        <v>597158.22</v>
      </c>
    </row>
    <row r="52" spans="1:10" x14ac:dyDescent="0.25">
      <c r="A52">
        <v>13075050</v>
      </c>
      <c r="B52">
        <v>5555</v>
      </c>
      <c r="C52" t="s">
        <v>98</v>
      </c>
      <c r="D52" t="s">
        <v>760</v>
      </c>
      <c r="E52" s="84">
        <v>499195.74</v>
      </c>
      <c r="F52" s="84">
        <v>101452.27</v>
      </c>
      <c r="G52" s="84">
        <v>109872.74</v>
      </c>
      <c r="H52" t="s">
        <v>69</v>
      </c>
      <c r="I52" s="84">
        <v>710520.75</v>
      </c>
      <c r="J52" s="84">
        <f t="shared" si="1"/>
        <v>211325.01</v>
      </c>
    </row>
    <row r="53" spans="1:10" x14ac:dyDescent="0.25">
      <c r="A53">
        <v>13075051</v>
      </c>
      <c r="B53">
        <v>5552</v>
      </c>
      <c r="C53" t="s">
        <v>60</v>
      </c>
      <c r="D53" t="s">
        <v>761</v>
      </c>
      <c r="E53" s="84">
        <v>124085.99</v>
      </c>
      <c r="F53" s="84">
        <v>65624.37</v>
      </c>
      <c r="G53" s="84">
        <v>68581.61</v>
      </c>
      <c r="H53" t="s">
        <v>69</v>
      </c>
      <c r="I53" s="84">
        <v>258291.97</v>
      </c>
      <c r="J53" s="84">
        <f t="shared" si="1"/>
        <v>134205.97999999998</v>
      </c>
    </row>
    <row r="54" spans="1:10" x14ac:dyDescent="0.25">
      <c r="A54">
        <v>13075053</v>
      </c>
      <c r="B54">
        <v>5553</v>
      </c>
      <c r="C54" t="s">
        <v>75</v>
      </c>
      <c r="D54" t="s">
        <v>760</v>
      </c>
      <c r="E54" s="84">
        <v>66251.399999999994</v>
      </c>
      <c r="F54" s="84">
        <v>34042.71</v>
      </c>
      <c r="G54" s="84">
        <v>39912.79</v>
      </c>
      <c r="H54" t="s">
        <v>69</v>
      </c>
      <c r="I54" s="84">
        <v>140206.9</v>
      </c>
      <c r="J54" s="84">
        <f t="shared" si="1"/>
        <v>73955.5</v>
      </c>
    </row>
    <row r="55" spans="1:10" x14ac:dyDescent="0.25">
      <c r="A55">
        <v>13075054</v>
      </c>
      <c r="B55">
        <v>5554</v>
      </c>
      <c r="C55" t="s">
        <v>90</v>
      </c>
      <c r="D55" t="s">
        <v>762</v>
      </c>
      <c r="E55" s="84">
        <v>1342947.33</v>
      </c>
      <c r="F55" s="84">
        <v>454757.64</v>
      </c>
      <c r="G55" s="84">
        <v>546003.89</v>
      </c>
      <c r="H55" t="s">
        <v>69</v>
      </c>
      <c r="I55" s="84">
        <v>2343708.86</v>
      </c>
      <c r="J55" s="84">
        <f t="shared" si="1"/>
        <v>1000761.53</v>
      </c>
    </row>
    <row r="56" spans="1:10" x14ac:dyDescent="0.25">
      <c r="A56">
        <v>13075055</v>
      </c>
      <c r="B56">
        <v>5560</v>
      </c>
      <c r="C56" t="s">
        <v>139</v>
      </c>
      <c r="D56" t="s">
        <v>761</v>
      </c>
      <c r="E56" s="84">
        <v>854978.25</v>
      </c>
      <c r="F56" s="84">
        <v>454374.92</v>
      </c>
      <c r="G56" s="84">
        <v>458165.64</v>
      </c>
      <c r="H56" t="s">
        <v>69</v>
      </c>
      <c r="I56" s="84">
        <v>1767518.81</v>
      </c>
      <c r="J56" s="84">
        <f t="shared" si="1"/>
        <v>912540.56</v>
      </c>
    </row>
    <row r="57" spans="1:10" x14ac:dyDescent="0.25">
      <c r="A57">
        <v>13075056</v>
      </c>
      <c r="B57">
        <v>5562</v>
      </c>
      <c r="C57" t="s">
        <v>157</v>
      </c>
      <c r="D57" t="s">
        <v>760</v>
      </c>
      <c r="E57" s="84">
        <v>84375.19</v>
      </c>
      <c r="F57" s="84">
        <v>55502.51</v>
      </c>
      <c r="G57" s="84">
        <v>56129.58</v>
      </c>
      <c r="H57" t="s">
        <v>69</v>
      </c>
      <c r="I57" s="84">
        <v>196007.28</v>
      </c>
      <c r="J57" s="84">
        <f t="shared" si="1"/>
        <v>111632.09</v>
      </c>
    </row>
    <row r="58" spans="1:10" x14ac:dyDescent="0.25">
      <c r="A58">
        <v>13075057</v>
      </c>
      <c r="B58">
        <v>5563</v>
      </c>
      <c r="C58" t="s">
        <v>174</v>
      </c>
      <c r="D58" t="s">
        <v>760</v>
      </c>
      <c r="E58" s="84">
        <v>625299.43000000005</v>
      </c>
      <c r="F58" s="84">
        <v>188105.55</v>
      </c>
      <c r="G58" s="84">
        <v>195679.27</v>
      </c>
      <c r="H58" t="s">
        <v>69</v>
      </c>
      <c r="I58" s="84">
        <v>1009084.25</v>
      </c>
      <c r="J58" s="84">
        <f t="shared" si="1"/>
        <v>383784.81999999995</v>
      </c>
    </row>
    <row r="59" spans="1:10" x14ac:dyDescent="0.25">
      <c r="A59">
        <v>13075058</v>
      </c>
      <c r="B59">
        <v>5561</v>
      </c>
      <c r="C59" t="s">
        <v>149</v>
      </c>
      <c r="D59" t="s">
        <v>760</v>
      </c>
      <c r="E59" s="84">
        <v>1590578.36</v>
      </c>
      <c r="F59" s="84">
        <v>487118.06</v>
      </c>
      <c r="G59" s="84">
        <v>522091.76</v>
      </c>
      <c r="H59" t="s">
        <v>69</v>
      </c>
      <c r="I59" s="84">
        <v>2599788.1800000002</v>
      </c>
      <c r="J59" s="84">
        <f t="shared" si="1"/>
        <v>1009209.8200000001</v>
      </c>
    </row>
    <row r="60" spans="1:10" x14ac:dyDescent="0.25">
      <c r="A60">
        <v>13075059</v>
      </c>
      <c r="B60">
        <v>5557</v>
      </c>
      <c r="C60" t="s">
        <v>118</v>
      </c>
      <c r="D60" t="s">
        <v>760</v>
      </c>
      <c r="E60" s="84">
        <v>282248.32000000001</v>
      </c>
      <c r="F60" s="84">
        <v>97752.13</v>
      </c>
      <c r="G60" s="84">
        <v>109183.05</v>
      </c>
      <c r="H60" t="s">
        <v>69</v>
      </c>
      <c r="I60" s="84">
        <v>489183.5</v>
      </c>
      <c r="J60" s="84">
        <f t="shared" si="1"/>
        <v>206935.18</v>
      </c>
    </row>
    <row r="61" spans="1:10" x14ac:dyDescent="0.25">
      <c r="A61">
        <v>13075060</v>
      </c>
      <c r="B61">
        <v>5557</v>
      </c>
      <c r="C61" t="s">
        <v>119</v>
      </c>
      <c r="D61" t="s">
        <v>760</v>
      </c>
      <c r="E61" s="84">
        <v>536686.9</v>
      </c>
      <c r="F61" s="84">
        <v>158506.67000000001</v>
      </c>
      <c r="G61" s="84">
        <v>186116.17</v>
      </c>
      <c r="H61" t="s">
        <v>69</v>
      </c>
      <c r="I61" s="84">
        <v>881309.74</v>
      </c>
      <c r="J61" s="84">
        <f t="shared" si="1"/>
        <v>344622.84</v>
      </c>
    </row>
    <row r="62" spans="1:10" x14ac:dyDescent="0.25">
      <c r="A62">
        <v>13075061</v>
      </c>
      <c r="B62">
        <v>5563</v>
      </c>
      <c r="C62" t="s">
        <v>175</v>
      </c>
      <c r="D62" t="s">
        <v>760</v>
      </c>
      <c r="E62" s="84">
        <v>625043.88</v>
      </c>
      <c r="F62" s="84">
        <v>50636.61</v>
      </c>
      <c r="G62" s="84">
        <v>21832.13</v>
      </c>
      <c r="H62" t="s">
        <v>69</v>
      </c>
      <c r="I62" s="84">
        <v>697512.62</v>
      </c>
      <c r="J62" s="84">
        <f t="shared" si="1"/>
        <v>72468.740000000005</v>
      </c>
    </row>
    <row r="63" spans="1:10" x14ac:dyDescent="0.25">
      <c r="A63">
        <v>13075063</v>
      </c>
      <c r="B63">
        <v>5560</v>
      </c>
      <c r="C63" t="s">
        <v>140</v>
      </c>
      <c r="D63" t="s">
        <v>761</v>
      </c>
      <c r="E63" s="84">
        <v>57971.39</v>
      </c>
      <c r="F63" s="84">
        <v>20341.3</v>
      </c>
      <c r="G63" s="84">
        <v>47805.45</v>
      </c>
      <c r="H63" t="s">
        <v>69</v>
      </c>
      <c r="I63" s="84">
        <v>126118.14</v>
      </c>
      <c r="J63" s="84">
        <f t="shared" si="1"/>
        <v>68146.75</v>
      </c>
    </row>
    <row r="64" spans="1:10" x14ac:dyDescent="0.25">
      <c r="A64">
        <v>13075065</v>
      </c>
      <c r="B64">
        <v>5562</v>
      </c>
      <c r="C64" t="s">
        <v>158</v>
      </c>
      <c r="D64" t="s">
        <v>760</v>
      </c>
      <c r="E64" s="84">
        <v>216852.08</v>
      </c>
      <c r="F64" s="84">
        <v>115676.75</v>
      </c>
      <c r="G64" s="84">
        <v>131087.03</v>
      </c>
      <c r="H64" t="s">
        <v>69</v>
      </c>
      <c r="I64" s="84">
        <v>463615.86</v>
      </c>
      <c r="J64" s="84">
        <f t="shared" si="1"/>
        <v>246763.78</v>
      </c>
    </row>
    <row r="65" spans="1:10" x14ac:dyDescent="0.25">
      <c r="A65">
        <v>13075066</v>
      </c>
      <c r="B65">
        <v>5562</v>
      </c>
      <c r="C65" t="s">
        <v>159</v>
      </c>
      <c r="D65" t="s">
        <v>760</v>
      </c>
      <c r="E65" s="84">
        <v>1616646.51</v>
      </c>
      <c r="F65" s="84">
        <v>120435.21</v>
      </c>
      <c r="G65" s="84">
        <v>43520.43</v>
      </c>
      <c r="H65" t="s">
        <v>69</v>
      </c>
      <c r="I65" s="84">
        <v>1780602.15</v>
      </c>
      <c r="J65" s="84">
        <f t="shared" si="1"/>
        <v>163955.64000000001</v>
      </c>
    </row>
    <row r="66" spans="1:10" x14ac:dyDescent="0.25">
      <c r="A66">
        <v>13075067</v>
      </c>
      <c r="B66">
        <v>5556</v>
      </c>
      <c r="C66" t="s">
        <v>108</v>
      </c>
      <c r="D66" t="s">
        <v>761</v>
      </c>
      <c r="E66" s="84">
        <v>479812.92</v>
      </c>
      <c r="F66">
        <v>0</v>
      </c>
      <c r="G66" s="84">
        <v>57328.480000000003</v>
      </c>
      <c r="H66" t="s">
        <v>69</v>
      </c>
      <c r="I66" s="84">
        <v>537141.4</v>
      </c>
      <c r="J66" s="84">
        <f t="shared" si="1"/>
        <v>57328.480000000003</v>
      </c>
    </row>
    <row r="67" spans="1:10" x14ac:dyDescent="0.25">
      <c r="A67">
        <v>13075068</v>
      </c>
      <c r="B67">
        <v>5553</v>
      </c>
      <c r="C67" t="s">
        <v>76</v>
      </c>
      <c r="D67" t="s">
        <v>760</v>
      </c>
      <c r="E67" s="84">
        <v>218782.61</v>
      </c>
      <c r="F67" s="84">
        <v>45809.21</v>
      </c>
      <c r="G67" s="84">
        <v>141513.12</v>
      </c>
      <c r="H67" t="s">
        <v>69</v>
      </c>
      <c r="I67" s="84">
        <v>406104.94</v>
      </c>
      <c r="J67" s="84">
        <f t="shared" si="1"/>
        <v>187322.33</v>
      </c>
    </row>
    <row r="68" spans="1:10" x14ac:dyDescent="0.25">
      <c r="A68">
        <v>13075069</v>
      </c>
      <c r="B68">
        <v>5557</v>
      </c>
      <c r="C68" t="s">
        <v>120</v>
      </c>
      <c r="D68" t="s">
        <v>760</v>
      </c>
      <c r="E68" s="84">
        <v>792383.83</v>
      </c>
      <c r="F68" s="84">
        <v>281735.3</v>
      </c>
      <c r="G68" s="84">
        <v>332862.61</v>
      </c>
      <c r="H68" t="s">
        <v>69</v>
      </c>
      <c r="I68" s="84">
        <v>1406981.74</v>
      </c>
      <c r="J68" s="84">
        <f t="shared" si="1"/>
        <v>614597.90999999992</v>
      </c>
    </row>
    <row r="69" spans="1:10" x14ac:dyDescent="0.25">
      <c r="A69">
        <v>13075070</v>
      </c>
      <c r="B69">
        <v>5554</v>
      </c>
      <c r="C69" t="s">
        <v>91</v>
      </c>
      <c r="D69" t="s">
        <v>762</v>
      </c>
      <c r="E69" s="84">
        <v>482825.82</v>
      </c>
      <c r="F69" s="84">
        <v>88805.59</v>
      </c>
      <c r="G69" s="84">
        <v>49847.22</v>
      </c>
      <c r="H69" t="s">
        <v>69</v>
      </c>
      <c r="I69" s="84">
        <v>621478.63</v>
      </c>
      <c r="J69" s="84">
        <f t="shared" si="1"/>
        <v>138652.81</v>
      </c>
    </row>
    <row r="70" spans="1:10" x14ac:dyDescent="0.25">
      <c r="A70">
        <v>13075071</v>
      </c>
      <c r="B70">
        <v>5560</v>
      </c>
      <c r="C70" t="s">
        <v>141</v>
      </c>
      <c r="D70" t="s">
        <v>761</v>
      </c>
      <c r="E70" s="84">
        <v>162082.5</v>
      </c>
      <c r="F70" s="84">
        <v>62490.21</v>
      </c>
      <c r="G70" s="84">
        <v>82566.100000000006</v>
      </c>
      <c r="H70" t="s">
        <v>69</v>
      </c>
      <c r="I70" s="84">
        <v>307138.81</v>
      </c>
      <c r="J70" s="84">
        <f t="shared" si="1"/>
        <v>145056.31</v>
      </c>
    </row>
    <row r="71" spans="1:10" x14ac:dyDescent="0.25">
      <c r="A71">
        <v>13075072</v>
      </c>
      <c r="B71">
        <v>5551</v>
      </c>
      <c r="C71" t="s">
        <v>49</v>
      </c>
      <c r="D71" t="s">
        <v>760</v>
      </c>
      <c r="E71" s="84">
        <v>119610.24000000001</v>
      </c>
      <c r="F71" s="84">
        <v>34665.089999999997</v>
      </c>
      <c r="G71" s="84">
        <v>36225.5</v>
      </c>
      <c r="H71" t="s">
        <v>69</v>
      </c>
      <c r="I71" s="84">
        <v>190500.83</v>
      </c>
      <c r="J71" s="84">
        <f t="shared" si="1"/>
        <v>70890.59</v>
      </c>
    </row>
    <row r="72" spans="1:10" x14ac:dyDescent="0.25">
      <c r="A72">
        <v>13075073</v>
      </c>
      <c r="B72">
        <v>5553</v>
      </c>
      <c r="C72" t="s">
        <v>77</v>
      </c>
      <c r="D72" t="s">
        <v>760</v>
      </c>
      <c r="E72" s="84">
        <v>52445.71</v>
      </c>
      <c r="F72" s="84">
        <v>35926.11</v>
      </c>
      <c r="G72" s="84">
        <v>37572.47</v>
      </c>
      <c r="H72" t="s">
        <v>69</v>
      </c>
      <c r="I72" s="84">
        <v>125944.29</v>
      </c>
      <c r="J72" s="84">
        <f t="shared" ref="J72:J103" si="2">F72+G72</f>
        <v>73498.58</v>
      </c>
    </row>
    <row r="73" spans="1:10" x14ac:dyDescent="0.25">
      <c r="A73">
        <v>13075074</v>
      </c>
      <c r="B73">
        <v>5551</v>
      </c>
      <c r="C73" t="s">
        <v>50</v>
      </c>
      <c r="D73" t="s">
        <v>760</v>
      </c>
      <c r="E73" s="84">
        <v>483153.52</v>
      </c>
      <c r="F73" s="84">
        <v>275581.3</v>
      </c>
      <c r="G73" s="84">
        <v>334856.2</v>
      </c>
      <c r="H73" t="s">
        <v>69</v>
      </c>
      <c r="I73" s="84">
        <v>1093591.02</v>
      </c>
      <c r="J73" s="84">
        <f t="shared" si="2"/>
        <v>610437.5</v>
      </c>
    </row>
    <row r="74" spans="1:10" x14ac:dyDescent="0.25">
      <c r="A74">
        <v>13075075</v>
      </c>
      <c r="B74">
        <v>5552</v>
      </c>
      <c r="C74" t="s">
        <v>61</v>
      </c>
      <c r="D74" t="s">
        <v>761</v>
      </c>
      <c r="E74" s="84">
        <v>165658.46</v>
      </c>
      <c r="F74" s="84">
        <v>146005.18</v>
      </c>
      <c r="G74" s="84">
        <v>163655.01999999999</v>
      </c>
      <c r="H74" t="s">
        <v>69</v>
      </c>
      <c r="I74" s="84">
        <v>475318.66</v>
      </c>
      <c r="J74" s="84">
        <f t="shared" si="2"/>
        <v>309660.19999999995</v>
      </c>
    </row>
    <row r="75" spans="1:10" x14ac:dyDescent="0.25">
      <c r="A75">
        <v>13075076</v>
      </c>
      <c r="B75">
        <v>5555</v>
      </c>
      <c r="C75" t="s">
        <v>99</v>
      </c>
      <c r="D75" t="s">
        <v>760</v>
      </c>
      <c r="E75" s="84">
        <v>353314.7</v>
      </c>
      <c r="F75">
        <v>0</v>
      </c>
      <c r="G75" s="84">
        <v>17814.810000000001</v>
      </c>
      <c r="H75" t="s">
        <v>69</v>
      </c>
      <c r="I75" s="84">
        <v>371129.51</v>
      </c>
      <c r="J75" s="84">
        <f t="shared" si="2"/>
        <v>17814.810000000001</v>
      </c>
    </row>
    <row r="76" spans="1:10" x14ac:dyDescent="0.25">
      <c r="A76">
        <v>13075078</v>
      </c>
      <c r="B76">
        <v>5552</v>
      </c>
      <c r="C76" t="s">
        <v>62</v>
      </c>
      <c r="D76" t="s">
        <v>761</v>
      </c>
      <c r="E76" s="84">
        <v>345862.25</v>
      </c>
      <c r="F76" s="84">
        <v>122212.11</v>
      </c>
      <c r="G76" s="84">
        <v>136948.9</v>
      </c>
      <c r="H76" t="s">
        <v>69</v>
      </c>
      <c r="I76" s="84">
        <v>605023.26</v>
      </c>
      <c r="J76" s="84">
        <f t="shared" si="2"/>
        <v>259161.01</v>
      </c>
    </row>
    <row r="77" spans="1:10" x14ac:dyDescent="0.25">
      <c r="A77">
        <v>13075079</v>
      </c>
      <c r="B77">
        <v>5556</v>
      </c>
      <c r="C77" t="s">
        <v>109</v>
      </c>
      <c r="D77" t="s">
        <v>761</v>
      </c>
      <c r="E77" s="84">
        <v>1484967.85</v>
      </c>
      <c r="F77" s="84">
        <v>587307.19999999995</v>
      </c>
      <c r="G77" s="84">
        <v>541135.32999999996</v>
      </c>
      <c r="H77" t="s">
        <v>69</v>
      </c>
      <c r="I77" s="84">
        <v>2613410.38</v>
      </c>
      <c r="J77" s="84">
        <f t="shared" si="2"/>
        <v>1128442.5299999998</v>
      </c>
    </row>
    <row r="78" spans="1:10" x14ac:dyDescent="0.25">
      <c r="A78">
        <v>13075080</v>
      </c>
      <c r="B78">
        <v>5562</v>
      </c>
      <c r="C78" t="s">
        <v>160</v>
      </c>
      <c r="D78" t="s">
        <v>760</v>
      </c>
      <c r="E78" s="84">
        <v>793447.68</v>
      </c>
      <c r="F78" s="84">
        <v>75859.78</v>
      </c>
      <c r="G78" s="84">
        <v>58454.89</v>
      </c>
      <c r="H78" t="s">
        <v>69</v>
      </c>
      <c r="I78" s="84">
        <v>927762.35</v>
      </c>
      <c r="J78" s="84">
        <f t="shared" si="2"/>
        <v>134314.66999999998</v>
      </c>
    </row>
    <row r="79" spans="1:10" x14ac:dyDescent="0.25">
      <c r="A79">
        <v>13075081</v>
      </c>
      <c r="B79">
        <v>5557</v>
      </c>
      <c r="C79" t="s">
        <v>121</v>
      </c>
      <c r="D79" t="s">
        <v>760</v>
      </c>
      <c r="E79" s="84">
        <v>436627.3</v>
      </c>
      <c r="F79" s="84">
        <v>114677.75999999999</v>
      </c>
      <c r="G79" s="84">
        <v>108750.67</v>
      </c>
      <c r="H79" t="s">
        <v>69</v>
      </c>
      <c r="I79" s="84">
        <v>660055.73</v>
      </c>
      <c r="J79" s="84">
        <f t="shared" si="2"/>
        <v>223428.43</v>
      </c>
    </row>
    <row r="80" spans="1:10" x14ac:dyDescent="0.25">
      <c r="A80">
        <v>13075082</v>
      </c>
      <c r="B80">
        <v>5558</v>
      </c>
      <c r="C80" t="s">
        <v>127</v>
      </c>
      <c r="D80" t="s">
        <v>762</v>
      </c>
      <c r="E80" s="84">
        <v>1930868.59</v>
      </c>
      <c r="F80" s="84">
        <v>718352</v>
      </c>
      <c r="G80" s="84">
        <v>797394.9</v>
      </c>
      <c r="H80" t="s">
        <v>69</v>
      </c>
      <c r="I80" s="84">
        <v>3446615.49</v>
      </c>
      <c r="J80" s="84">
        <f t="shared" si="2"/>
        <v>1515746.9</v>
      </c>
    </row>
    <row r="81" spans="1:10" x14ac:dyDescent="0.25">
      <c r="A81">
        <v>13075083</v>
      </c>
      <c r="B81">
        <v>5557</v>
      </c>
      <c r="C81" t="s">
        <v>122</v>
      </c>
      <c r="D81" t="s">
        <v>760</v>
      </c>
      <c r="E81" s="84">
        <v>5498382.7300000004</v>
      </c>
      <c r="F81">
        <v>0</v>
      </c>
      <c r="G81">
        <v>0</v>
      </c>
      <c r="H81" s="84">
        <v>917537.53</v>
      </c>
      <c r="I81" s="84">
        <v>4580845.2</v>
      </c>
      <c r="J81" s="84">
        <f t="shared" si="2"/>
        <v>0</v>
      </c>
    </row>
    <row r="82" spans="1:10" x14ac:dyDescent="0.25">
      <c r="A82">
        <v>13075084</v>
      </c>
      <c r="B82">
        <v>5552</v>
      </c>
      <c r="C82" t="s">
        <v>63</v>
      </c>
      <c r="D82" t="s">
        <v>761</v>
      </c>
      <c r="E82" s="84">
        <v>244959.13</v>
      </c>
      <c r="F82" s="84">
        <v>63094.51</v>
      </c>
      <c r="G82" s="84">
        <v>34824.589999999997</v>
      </c>
      <c r="H82" t="s">
        <v>69</v>
      </c>
      <c r="I82" s="84">
        <v>342878.23</v>
      </c>
      <c r="J82" s="84">
        <f t="shared" si="2"/>
        <v>97919.1</v>
      </c>
    </row>
    <row r="83" spans="1:10" x14ac:dyDescent="0.25">
      <c r="A83">
        <v>13075085</v>
      </c>
      <c r="B83">
        <v>5552</v>
      </c>
      <c r="C83" t="s">
        <v>64</v>
      </c>
      <c r="D83" t="s">
        <v>761</v>
      </c>
      <c r="E83" s="84">
        <v>254415.53</v>
      </c>
      <c r="F83" s="84">
        <v>114681.66</v>
      </c>
      <c r="G83" s="84">
        <v>110426.23</v>
      </c>
      <c r="H83" t="s">
        <v>69</v>
      </c>
      <c r="I83" s="84">
        <v>479523.42</v>
      </c>
      <c r="J83" s="84">
        <f t="shared" si="2"/>
        <v>225107.89</v>
      </c>
    </row>
    <row r="84" spans="1:10" x14ac:dyDescent="0.25">
      <c r="A84">
        <v>13075086</v>
      </c>
      <c r="B84">
        <v>5563</v>
      </c>
      <c r="C84" t="s">
        <v>177</v>
      </c>
      <c r="D84" t="s">
        <v>760</v>
      </c>
      <c r="E84" s="84">
        <v>272835.43</v>
      </c>
      <c r="F84" s="84">
        <v>104310.33</v>
      </c>
      <c r="G84" s="84">
        <v>130773.12</v>
      </c>
      <c r="H84" t="s">
        <v>69</v>
      </c>
      <c r="I84" s="84">
        <v>507918.88</v>
      </c>
      <c r="J84" s="84">
        <f t="shared" si="2"/>
        <v>235083.45</v>
      </c>
    </row>
    <row r="85" spans="1:10" x14ac:dyDescent="0.25">
      <c r="A85">
        <v>13075087</v>
      </c>
      <c r="B85">
        <v>5551</v>
      </c>
      <c r="C85" t="s">
        <v>51</v>
      </c>
      <c r="D85" t="s">
        <v>760</v>
      </c>
      <c r="E85" s="84">
        <v>117721.59</v>
      </c>
      <c r="F85" s="84">
        <v>30977.99</v>
      </c>
      <c r="G85" s="84">
        <v>84629.48</v>
      </c>
      <c r="H85" t="s">
        <v>69</v>
      </c>
      <c r="I85" s="84">
        <v>233329.06</v>
      </c>
      <c r="J85" s="84">
        <f t="shared" si="2"/>
        <v>115607.47</v>
      </c>
    </row>
    <row r="86" spans="1:10" x14ac:dyDescent="0.25">
      <c r="A86">
        <v>13075088</v>
      </c>
      <c r="B86">
        <v>5553</v>
      </c>
      <c r="C86" t="s">
        <v>78</v>
      </c>
      <c r="D86" t="s">
        <v>760</v>
      </c>
      <c r="E86" s="84">
        <v>401000.84</v>
      </c>
      <c r="F86" s="84">
        <v>26140.51</v>
      </c>
      <c r="G86" s="84">
        <v>44580.23</v>
      </c>
      <c r="H86" t="s">
        <v>69</v>
      </c>
      <c r="I86" s="84">
        <v>471721.58</v>
      </c>
      <c r="J86" s="84">
        <f t="shared" si="2"/>
        <v>70720.740000000005</v>
      </c>
    </row>
    <row r="87" spans="1:10" x14ac:dyDescent="0.25">
      <c r="A87">
        <v>13075089</v>
      </c>
      <c r="B87">
        <v>5552</v>
      </c>
      <c r="C87" t="s">
        <v>65</v>
      </c>
      <c r="D87" t="s">
        <v>761</v>
      </c>
      <c r="E87" s="84">
        <v>143719.78</v>
      </c>
      <c r="F87" s="84">
        <v>82887.97</v>
      </c>
      <c r="G87" s="84">
        <v>92110.12</v>
      </c>
      <c r="H87" t="s">
        <v>69</v>
      </c>
      <c r="I87" s="84">
        <v>318717.87</v>
      </c>
      <c r="J87" s="84">
        <f t="shared" si="2"/>
        <v>174998.09</v>
      </c>
    </row>
    <row r="88" spans="1:10" x14ac:dyDescent="0.25">
      <c r="A88">
        <v>13075090</v>
      </c>
      <c r="B88">
        <v>5562</v>
      </c>
      <c r="C88" t="s">
        <v>161</v>
      </c>
      <c r="D88" t="s">
        <v>760</v>
      </c>
      <c r="E88" s="84">
        <v>196659.29</v>
      </c>
      <c r="F88" s="84">
        <v>84834.74</v>
      </c>
      <c r="G88" s="84">
        <v>78155.81</v>
      </c>
      <c r="H88" t="s">
        <v>69</v>
      </c>
      <c r="I88" s="84">
        <v>359649.84</v>
      </c>
      <c r="J88" s="84">
        <f t="shared" si="2"/>
        <v>162990.54999999999</v>
      </c>
    </row>
    <row r="89" spans="1:10" x14ac:dyDescent="0.25">
      <c r="A89">
        <v>13075091</v>
      </c>
      <c r="B89">
        <v>5555</v>
      </c>
      <c r="C89" t="s">
        <v>100</v>
      </c>
      <c r="D89" t="s">
        <v>760</v>
      </c>
      <c r="E89" s="84">
        <v>1194926.72</v>
      </c>
      <c r="F89" s="84">
        <v>133440.48000000001</v>
      </c>
      <c r="G89">
        <v>0</v>
      </c>
      <c r="H89" s="84">
        <v>9572.2900000000009</v>
      </c>
      <c r="I89" s="84">
        <v>1318794.9099999999</v>
      </c>
      <c r="J89" s="84">
        <f t="shared" si="2"/>
        <v>133440.48000000001</v>
      </c>
    </row>
    <row r="90" spans="1:10" x14ac:dyDescent="0.25">
      <c r="A90">
        <v>13075092</v>
      </c>
      <c r="B90">
        <v>5561</v>
      </c>
      <c r="C90" t="s">
        <v>150</v>
      </c>
      <c r="D90" t="s">
        <v>760</v>
      </c>
      <c r="E90" s="84">
        <v>386460.13</v>
      </c>
      <c r="F90" s="84">
        <v>126104.6</v>
      </c>
      <c r="G90" s="84">
        <v>131557.06</v>
      </c>
      <c r="H90" t="s">
        <v>69</v>
      </c>
      <c r="I90" s="84">
        <v>644121.79</v>
      </c>
      <c r="J90" s="84">
        <f t="shared" si="2"/>
        <v>257661.66</v>
      </c>
    </row>
    <row r="91" spans="1:10" x14ac:dyDescent="0.25">
      <c r="A91">
        <v>13075093</v>
      </c>
      <c r="B91">
        <v>5552</v>
      </c>
      <c r="C91" t="s">
        <v>66</v>
      </c>
      <c r="D91" t="s">
        <v>761</v>
      </c>
      <c r="E91" s="84">
        <v>345542.99</v>
      </c>
      <c r="F91" s="84">
        <v>121423.4</v>
      </c>
      <c r="G91" s="84">
        <v>129575.28</v>
      </c>
      <c r="H91" t="s">
        <v>69</v>
      </c>
      <c r="I91" s="84">
        <v>596541.67000000004</v>
      </c>
      <c r="J91" s="84">
        <f t="shared" si="2"/>
        <v>250998.68</v>
      </c>
    </row>
    <row r="92" spans="1:10" x14ac:dyDescent="0.25">
      <c r="A92">
        <v>13075094</v>
      </c>
      <c r="B92">
        <v>5563</v>
      </c>
      <c r="C92" t="s">
        <v>178</v>
      </c>
      <c r="D92" t="s">
        <v>760</v>
      </c>
      <c r="E92" s="84">
        <v>500819.65</v>
      </c>
      <c r="F92" s="84">
        <v>82078.53</v>
      </c>
      <c r="G92" s="84">
        <v>91464.29</v>
      </c>
      <c r="H92" t="s">
        <v>69</v>
      </c>
      <c r="I92" s="84">
        <v>674362.47</v>
      </c>
      <c r="J92" s="84">
        <f t="shared" si="2"/>
        <v>173542.82</v>
      </c>
    </row>
    <row r="93" spans="1:10" x14ac:dyDescent="0.25">
      <c r="A93">
        <v>13075095</v>
      </c>
      <c r="B93">
        <v>5556</v>
      </c>
      <c r="C93" t="s">
        <v>110</v>
      </c>
      <c r="D93" t="s">
        <v>761</v>
      </c>
      <c r="E93" s="84">
        <v>133357.99</v>
      </c>
      <c r="F93" s="84">
        <v>55347.53</v>
      </c>
      <c r="G93" s="84">
        <v>76621.72</v>
      </c>
      <c r="H93" t="s">
        <v>69</v>
      </c>
      <c r="I93" s="84">
        <v>265327.24</v>
      </c>
      <c r="J93" s="84">
        <f t="shared" si="2"/>
        <v>131969.25</v>
      </c>
    </row>
    <row r="94" spans="1:10" x14ac:dyDescent="0.25">
      <c r="A94">
        <v>13075097</v>
      </c>
      <c r="B94">
        <v>5557</v>
      </c>
      <c r="C94" t="s">
        <v>123</v>
      </c>
      <c r="D94" t="s">
        <v>760</v>
      </c>
      <c r="E94" s="84">
        <v>212959.78</v>
      </c>
      <c r="F94" s="84">
        <v>108378.28</v>
      </c>
      <c r="G94" s="84">
        <v>128775.9</v>
      </c>
      <c r="H94" t="s">
        <v>69</v>
      </c>
      <c r="I94" s="84">
        <v>450113.96</v>
      </c>
      <c r="J94" s="84">
        <f t="shared" si="2"/>
        <v>237154.18</v>
      </c>
    </row>
    <row r="95" spans="1:10" x14ac:dyDescent="0.25">
      <c r="A95">
        <v>13075098</v>
      </c>
      <c r="B95">
        <v>5553</v>
      </c>
      <c r="C95" t="s">
        <v>79</v>
      </c>
      <c r="D95" t="s">
        <v>760</v>
      </c>
      <c r="E95" s="84">
        <v>281049.69</v>
      </c>
      <c r="F95" s="84">
        <v>64389.27</v>
      </c>
      <c r="G95" s="84">
        <v>69259.81</v>
      </c>
      <c r="H95" t="s">
        <v>69</v>
      </c>
      <c r="I95" s="84">
        <v>414698.77</v>
      </c>
      <c r="J95" s="84">
        <f t="shared" si="2"/>
        <v>133649.07999999999</v>
      </c>
    </row>
    <row r="96" spans="1:10" x14ac:dyDescent="0.25">
      <c r="A96">
        <v>13075101</v>
      </c>
      <c r="B96">
        <v>5553</v>
      </c>
      <c r="C96" t="s">
        <v>80</v>
      </c>
      <c r="D96" t="s">
        <v>760</v>
      </c>
      <c r="E96" s="84">
        <v>142461.07</v>
      </c>
      <c r="F96" s="84">
        <v>15222.64</v>
      </c>
      <c r="G96" s="84">
        <v>31399.81</v>
      </c>
      <c r="H96" t="s">
        <v>69</v>
      </c>
      <c r="I96" s="84">
        <v>189083.51999999999</v>
      </c>
      <c r="J96" s="84">
        <f t="shared" si="2"/>
        <v>46622.45</v>
      </c>
    </row>
    <row r="97" spans="1:10" x14ac:dyDescent="0.25">
      <c r="A97">
        <v>13075102</v>
      </c>
      <c r="B97">
        <v>5555</v>
      </c>
      <c r="C97" t="s">
        <v>80</v>
      </c>
      <c r="D97" t="s">
        <v>760</v>
      </c>
      <c r="E97" s="84">
        <v>1909986.35</v>
      </c>
      <c r="F97" s="84">
        <v>176960.87</v>
      </c>
      <c r="G97" s="84">
        <v>141946.47</v>
      </c>
      <c r="H97" t="s">
        <v>69</v>
      </c>
      <c r="I97" s="84">
        <v>2228893.69</v>
      </c>
      <c r="J97" s="84">
        <f t="shared" si="2"/>
        <v>318907.33999999997</v>
      </c>
    </row>
    <row r="98" spans="1:10" x14ac:dyDescent="0.25">
      <c r="A98">
        <v>13075103</v>
      </c>
      <c r="B98">
        <v>5560</v>
      </c>
      <c r="C98" t="s">
        <v>142</v>
      </c>
      <c r="D98" t="s">
        <v>761</v>
      </c>
      <c r="E98" s="84">
        <v>52332.57</v>
      </c>
      <c r="F98" s="84">
        <v>34405.47</v>
      </c>
      <c r="G98" s="84">
        <v>36959.040000000001</v>
      </c>
      <c r="H98" t="s">
        <v>69</v>
      </c>
      <c r="I98" s="84">
        <v>123697.08</v>
      </c>
      <c r="J98" s="84">
        <f t="shared" si="2"/>
        <v>71364.510000000009</v>
      </c>
    </row>
    <row r="99" spans="1:10" x14ac:dyDescent="0.25">
      <c r="A99">
        <v>13075104</v>
      </c>
      <c r="B99">
        <v>5560</v>
      </c>
      <c r="C99" t="s">
        <v>143</v>
      </c>
      <c r="D99" t="s">
        <v>761</v>
      </c>
      <c r="E99" s="84">
        <v>71829.75</v>
      </c>
      <c r="F99" s="84">
        <v>55082.83</v>
      </c>
      <c r="G99" s="84">
        <v>49153.34</v>
      </c>
      <c r="H99" t="s">
        <v>69</v>
      </c>
      <c r="I99" s="84">
        <v>176065.92000000001</v>
      </c>
      <c r="J99" s="84">
        <f t="shared" si="2"/>
        <v>104236.17</v>
      </c>
    </row>
    <row r="100" spans="1:10" x14ac:dyDescent="0.25">
      <c r="A100">
        <v>13075105</v>
      </c>
      <c r="B100">
        <v>513</v>
      </c>
      <c r="C100" t="s">
        <v>45</v>
      </c>
      <c r="D100" t="s">
        <v>761</v>
      </c>
      <c r="E100" s="84">
        <v>5873955.4199999999</v>
      </c>
      <c r="F100" s="84">
        <v>1367763.92</v>
      </c>
      <c r="G100" s="84">
        <v>1509424.31</v>
      </c>
      <c r="H100" t="s">
        <v>69</v>
      </c>
      <c r="I100" s="84">
        <v>8751143.6500000004</v>
      </c>
      <c r="J100" s="84">
        <f t="shared" si="2"/>
        <v>2877188.23</v>
      </c>
    </row>
    <row r="101" spans="1:10" x14ac:dyDescent="0.25">
      <c r="A101">
        <v>13075106</v>
      </c>
      <c r="B101">
        <v>5561</v>
      </c>
      <c r="C101" t="s">
        <v>151</v>
      </c>
      <c r="D101" t="s">
        <v>760</v>
      </c>
      <c r="E101" s="84">
        <v>332669.96999999997</v>
      </c>
      <c r="F101" s="84">
        <v>6657.34</v>
      </c>
      <c r="G101">
        <v>0</v>
      </c>
      <c r="H101" s="84">
        <v>6276.31</v>
      </c>
      <c r="I101" s="84">
        <v>333051</v>
      </c>
      <c r="J101" s="84">
        <f t="shared" si="2"/>
        <v>6657.34</v>
      </c>
    </row>
    <row r="102" spans="1:10" x14ac:dyDescent="0.25">
      <c r="A102">
        <v>13075107</v>
      </c>
      <c r="B102">
        <v>5556</v>
      </c>
      <c r="C102" t="s">
        <v>111</v>
      </c>
      <c r="D102" t="s">
        <v>761</v>
      </c>
      <c r="E102" s="84">
        <v>1030528.75</v>
      </c>
      <c r="F102" s="84">
        <v>369460.05</v>
      </c>
      <c r="G102" s="84">
        <v>278222.73</v>
      </c>
      <c r="H102" t="s">
        <v>69</v>
      </c>
      <c r="I102" s="84">
        <v>1678211.53</v>
      </c>
      <c r="J102" s="84">
        <f t="shared" si="2"/>
        <v>647682.78</v>
      </c>
    </row>
    <row r="103" spans="1:10" x14ac:dyDescent="0.25">
      <c r="A103">
        <v>13075108</v>
      </c>
      <c r="B103">
        <v>5556</v>
      </c>
      <c r="C103" t="s">
        <v>112</v>
      </c>
      <c r="D103" t="s">
        <v>761</v>
      </c>
      <c r="E103" s="84">
        <v>121481.5</v>
      </c>
      <c r="F103" s="84">
        <v>97109.63</v>
      </c>
      <c r="G103" s="84">
        <v>58374.57</v>
      </c>
      <c r="H103" t="s">
        <v>69</v>
      </c>
      <c r="I103" s="84">
        <v>276965.7</v>
      </c>
      <c r="J103" s="84">
        <f t="shared" si="2"/>
        <v>155484.20000000001</v>
      </c>
    </row>
    <row r="104" spans="1:10" x14ac:dyDescent="0.25">
      <c r="A104">
        <v>13075109</v>
      </c>
      <c r="B104">
        <v>5560</v>
      </c>
      <c r="C104" t="s">
        <v>144</v>
      </c>
      <c r="D104" t="s">
        <v>761</v>
      </c>
      <c r="E104" s="84">
        <v>98541.4</v>
      </c>
      <c r="F104" s="84">
        <v>42925.36</v>
      </c>
      <c r="G104" s="84">
        <v>42422.67</v>
      </c>
      <c r="H104" t="s">
        <v>69</v>
      </c>
      <c r="I104" s="84">
        <v>183889.43</v>
      </c>
      <c r="J104" s="84">
        <f t="shared" ref="J104:J135" si="3">F104+G104</f>
        <v>85348.03</v>
      </c>
    </row>
    <row r="105" spans="1:10" x14ac:dyDescent="0.25">
      <c r="A105">
        <v>13075110</v>
      </c>
      <c r="B105">
        <v>5553</v>
      </c>
      <c r="C105" t="s">
        <v>81</v>
      </c>
      <c r="D105" t="s">
        <v>760</v>
      </c>
      <c r="E105" s="84">
        <v>192141.54</v>
      </c>
      <c r="F105" s="84">
        <v>32092.959999999999</v>
      </c>
      <c r="G105" s="84">
        <v>31508.81</v>
      </c>
      <c r="H105" t="s">
        <v>69</v>
      </c>
      <c r="I105" s="84">
        <v>255743.31</v>
      </c>
      <c r="J105" s="84">
        <f t="shared" si="3"/>
        <v>63601.770000000004</v>
      </c>
    </row>
    <row r="106" spans="1:10" x14ac:dyDescent="0.25">
      <c r="A106">
        <v>13075111</v>
      </c>
      <c r="B106">
        <v>5562</v>
      </c>
      <c r="C106" t="s">
        <v>162</v>
      </c>
      <c r="D106" t="s">
        <v>760</v>
      </c>
      <c r="E106" s="84">
        <v>324101.31</v>
      </c>
      <c r="F106" s="84">
        <v>49246.75</v>
      </c>
      <c r="G106" s="84">
        <v>43564.32</v>
      </c>
      <c r="H106" t="s">
        <v>69</v>
      </c>
      <c r="I106" s="84">
        <v>416912.38</v>
      </c>
      <c r="J106" s="84">
        <f t="shared" si="3"/>
        <v>92811.07</v>
      </c>
    </row>
    <row r="107" spans="1:10" x14ac:dyDescent="0.25">
      <c r="A107">
        <v>13075113</v>
      </c>
      <c r="B107">
        <v>5556</v>
      </c>
      <c r="C107" t="s">
        <v>113</v>
      </c>
      <c r="D107" t="s">
        <v>761</v>
      </c>
      <c r="E107" s="84">
        <v>370912.35</v>
      </c>
      <c r="F107" s="84">
        <v>106740.81</v>
      </c>
      <c r="G107" s="84">
        <v>97922.81</v>
      </c>
      <c r="H107" t="s">
        <v>69</v>
      </c>
      <c r="I107" s="84">
        <v>575575.97</v>
      </c>
      <c r="J107" s="84">
        <f t="shared" si="3"/>
        <v>204663.62</v>
      </c>
    </row>
    <row r="108" spans="1:10" x14ac:dyDescent="0.25">
      <c r="A108">
        <v>13075114</v>
      </c>
      <c r="B108">
        <v>5562</v>
      </c>
      <c r="C108" t="s">
        <v>163</v>
      </c>
      <c r="D108" t="s">
        <v>760</v>
      </c>
      <c r="E108" s="84">
        <v>229335.71</v>
      </c>
      <c r="F108" s="84">
        <v>104632.26</v>
      </c>
      <c r="G108" s="84">
        <v>112400.21</v>
      </c>
      <c r="H108" t="s">
        <v>69</v>
      </c>
      <c r="I108" s="84">
        <v>446368.18</v>
      </c>
      <c r="J108" s="84">
        <f t="shared" si="3"/>
        <v>217032.47</v>
      </c>
    </row>
    <row r="109" spans="1:10" x14ac:dyDescent="0.25">
      <c r="A109">
        <v>13075115</v>
      </c>
      <c r="B109">
        <v>5560</v>
      </c>
      <c r="C109" t="s">
        <v>145</v>
      </c>
      <c r="D109" t="s">
        <v>761</v>
      </c>
      <c r="E109" s="84">
        <v>534798.68999999994</v>
      </c>
      <c r="F109" s="84">
        <v>139991.82999999999</v>
      </c>
      <c r="G109" s="84">
        <v>124310.03</v>
      </c>
      <c r="H109" t="s">
        <v>69</v>
      </c>
      <c r="I109" s="84">
        <v>799100.55</v>
      </c>
      <c r="J109" s="84">
        <f t="shared" si="3"/>
        <v>264301.86</v>
      </c>
    </row>
    <row r="110" spans="1:10" x14ac:dyDescent="0.25">
      <c r="A110">
        <v>13075116</v>
      </c>
      <c r="B110">
        <v>5553</v>
      </c>
      <c r="C110" t="s">
        <v>82</v>
      </c>
      <c r="D110" t="s">
        <v>760</v>
      </c>
      <c r="E110" s="84">
        <v>44983.360000000001</v>
      </c>
      <c r="F110" s="84">
        <v>38728.800000000003</v>
      </c>
      <c r="G110" s="84">
        <v>42923.67</v>
      </c>
      <c r="H110" t="s">
        <v>69</v>
      </c>
      <c r="I110" s="84">
        <v>126635.83</v>
      </c>
      <c r="J110" s="84">
        <f t="shared" si="3"/>
        <v>81652.47</v>
      </c>
    </row>
    <row r="111" spans="1:10" x14ac:dyDescent="0.25">
      <c r="A111">
        <v>13075117</v>
      </c>
      <c r="B111">
        <v>5556</v>
      </c>
      <c r="C111" t="s">
        <v>114</v>
      </c>
      <c r="D111" t="s">
        <v>761</v>
      </c>
      <c r="E111" s="84">
        <v>142416.43</v>
      </c>
      <c r="F111" s="84">
        <v>89218.36</v>
      </c>
      <c r="G111" s="84">
        <v>95784.74</v>
      </c>
      <c r="H111" t="s">
        <v>69</v>
      </c>
      <c r="I111" s="84">
        <v>327419.53000000003</v>
      </c>
      <c r="J111" s="84">
        <f t="shared" si="3"/>
        <v>185003.1</v>
      </c>
    </row>
    <row r="112" spans="1:10" x14ac:dyDescent="0.25">
      <c r="A112">
        <v>13075118</v>
      </c>
      <c r="B112">
        <v>5559</v>
      </c>
      <c r="C112" t="s">
        <v>133</v>
      </c>
      <c r="D112" t="s">
        <v>761</v>
      </c>
      <c r="E112" s="84">
        <v>129441.82</v>
      </c>
      <c r="F112" s="84">
        <v>53754.03</v>
      </c>
      <c r="G112" s="84">
        <v>52861.53</v>
      </c>
      <c r="H112" t="s">
        <v>69</v>
      </c>
      <c r="I112" s="84">
        <v>236057.38</v>
      </c>
      <c r="J112" s="84">
        <f t="shared" si="3"/>
        <v>106615.56</v>
      </c>
    </row>
    <row r="113" spans="1:10" x14ac:dyDescent="0.25">
      <c r="A113">
        <v>13075119</v>
      </c>
      <c r="B113">
        <v>5556</v>
      </c>
      <c r="C113" t="s">
        <v>115</v>
      </c>
      <c r="D113" t="s">
        <v>761</v>
      </c>
      <c r="E113" s="84">
        <v>245676.6</v>
      </c>
      <c r="F113" s="84">
        <v>104696.22</v>
      </c>
      <c r="G113" s="84">
        <v>117817.83</v>
      </c>
      <c r="H113" t="s">
        <v>69</v>
      </c>
      <c r="I113" s="84">
        <v>468190.65</v>
      </c>
      <c r="J113" s="84">
        <f t="shared" si="3"/>
        <v>222514.05</v>
      </c>
    </row>
    <row r="114" spans="1:10" x14ac:dyDescent="0.25">
      <c r="A114">
        <v>13075120</v>
      </c>
      <c r="B114">
        <v>5557</v>
      </c>
      <c r="C114" t="s">
        <v>124</v>
      </c>
      <c r="D114" t="s">
        <v>760</v>
      </c>
      <c r="E114" s="84">
        <v>832139.87</v>
      </c>
      <c r="F114">
        <v>0</v>
      </c>
      <c r="G114">
        <v>0</v>
      </c>
      <c r="H114" t="s">
        <v>69</v>
      </c>
      <c r="I114" s="84">
        <v>832139.87</v>
      </c>
      <c r="J114" s="84">
        <f t="shared" si="3"/>
        <v>0</v>
      </c>
    </row>
    <row r="115" spans="1:10" x14ac:dyDescent="0.25">
      <c r="A115">
        <v>13075121</v>
      </c>
      <c r="B115">
        <v>5563</v>
      </c>
      <c r="C115" t="s">
        <v>179</v>
      </c>
      <c r="D115" t="s">
        <v>760</v>
      </c>
      <c r="E115" s="84">
        <v>253415.72</v>
      </c>
      <c r="F115" s="84">
        <v>123593.99</v>
      </c>
      <c r="G115" s="84">
        <v>123755.3</v>
      </c>
      <c r="H115" t="s">
        <v>69</v>
      </c>
      <c r="I115" s="84">
        <v>500765.01</v>
      </c>
      <c r="J115" s="84">
        <f t="shared" si="3"/>
        <v>247349.29</v>
      </c>
    </row>
    <row r="116" spans="1:10" x14ac:dyDescent="0.25">
      <c r="A116">
        <v>13075122</v>
      </c>
      <c r="B116">
        <v>5553</v>
      </c>
      <c r="C116" t="s">
        <v>83</v>
      </c>
      <c r="D116" t="s">
        <v>760</v>
      </c>
      <c r="E116" s="84">
        <v>166536.04</v>
      </c>
      <c r="F116" s="84">
        <v>58715.58</v>
      </c>
      <c r="G116" s="84">
        <v>79493.19</v>
      </c>
      <c r="H116" t="s">
        <v>69</v>
      </c>
      <c r="I116" s="84">
        <v>304744.81</v>
      </c>
      <c r="J116" s="84">
        <f t="shared" si="3"/>
        <v>138208.77000000002</v>
      </c>
    </row>
    <row r="117" spans="1:10" x14ac:dyDescent="0.25">
      <c r="A117">
        <v>13075123</v>
      </c>
      <c r="B117">
        <v>5558</v>
      </c>
      <c r="C117" t="s">
        <v>128</v>
      </c>
      <c r="D117" t="s">
        <v>762</v>
      </c>
      <c r="E117" s="84">
        <v>558654.57999999996</v>
      </c>
      <c r="F117" s="84">
        <v>83544.33</v>
      </c>
      <c r="G117" s="84">
        <v>99001.29</v>
      </c>
      <c r="H117" t="s">
        <v>69</v>
      </c>
      <c r="I117" s="84">
        <v>741200.2</v>
      </c>
      <c r="J117" s="84">
        <f t="shared" si="3"/>
        <v>182545.62</v>
      </c>
    </row>
    <row r="118" spans="1:10" x14ac:dyDescent="0.25">
      <c r="A118">
        <v>13075124</v>
      </c>
      <c r="B118">
        <v>5551</v>
      </c>
      <c r="C118" t="s">
        <v>52</v>
      </c>
      <c r="D118" t="s">
        <v>760</v>
      </c>
      <c r="E118" s="84">
        <v>232437.71</v>
      </c>
      <c r="F118" s="84">
        <v>65223.33</v>
      </c>
      <c r="G118" s="84">
        <v>69128.649999999994</v>
      </c>
      <c r="H118" t="s">
        <v>69</v>
      </c>
      <c r="I118" s="84">
        <v>366789.69</v>
      </c>
      <c r="J118" s="84">
        <f t="shared" si="3"/>
        <v>134351.97999999998</v>
      </c>
    </row>
    <row r="119" spans="1:10" x14ac:dyDescent="0.25">
      <c r="A119">
        <v>13075125</v>
      </c>
      <c r="B119">
        <v>5563</v>
      </c>
      <c r="C119" t="s">
        <v>180</v>
      </c>
      <c r="D119" t="s">
        <v>760</v>
      </c>
      <c r="E119" s="84">
        <v>124250.28</v>
      </c>
      <c r="F119" s="84">
        <v>52553.21</v>
      </c>
      <c r="G119" s="84">
        <v>56499.4</v>
      </c>
      <c r="H119" t="s">
        <v>69</v>
      </c>
      <c r="I119" s="84">
        <v>233302.89</v>
      </c>
      <c r="J119" s="84">
        <f t="shared" si="3"/>
        <v>109052.61</v>
      </c>
    </row>
    <row r="120" spans="1:10" x14ac:dyDescent="0.25">
      <c r="A120">
        <v>13075126</v>
      </c>
      <c r="B120">
        <v>5560</v>
      </c>
      <c r="C120" t="s">
        <v>146</v>
      </c>
      <c r="D120" t="s">
        <v>761</v>
      </c>
      <c r="E120" s="84">
        <v>169960.02</v>
      </c>
      <c r="F120" s="84">
        <v>86827.23</v>
      </c>
      <c r="G120" s="84">
        <v>90409.21</v>
      </c>
      <c r="H120" t="s">
        <v>69</v>
      </c>
      <c r="I120" s="84">
        <v>347196.46</v>
      </c>
      <c r="J120" s="84">
        <f t="shared" si="3"/>
        <v>177236.44</v>
      </c>
    </row>
    <row r="121" spans="1:10" x14ac:dyDescent="0.25">
      <c r="A121">
        <v>13075127</v>
      </c>
      <c r="B121">
        <v>5553</v>
      </c>
      <c r="C121" t="s">
        <v>84</v>
      </c>
      <c r="D121" t="s">
        <v>760</v>
      </c>
      <c r="E121" s="84">
        <v>528476.21</v>
      </c>
      <c r="F121" s="84">
        <v>168084.02</v>
      </c>
      <c r="G121" s="84">
        <v>205039.8</v>
      </c>
      <c r="H121" t="s">
        <v>69</v>
      </c>
      <c r="I121" s="84">
        <v>901600.03</v>
      </c>
      <c r="J121" s="84">
        <f t="shared" si="3"/>
        <v>373123.81999999995</v>
      </c>
    </row>
    <row r="122" spans="1:10" x14ac:dyDescent="0.25">
      <c r="A122">
        <v>13075128</v>
      </c>
      <c r="B122">
        <v>5553</v>
      </c>
      <c r="C122" t="s">
        <v>85</v>
      </c>
      <c r="D122" t="s">
        <v>760</v>
      </c>
      <c r="E122" s="84">
        <v>209064.12</v>
      </c>
      <c r="F122">
        <v>0</v>
      </c>
      <c r="G122" s="84">
        <v>27309.39</v>
      </c>
      <c r="H122" t="s">
        <v>69</v>
      </c>
      <c r="I122" s="84">
        <v>236373.51</v>
      </c>
      <c r="J122" s="84">
        <f t="shared" si="3"/>
        <v>27309.39</v>
      </c>
    </row>
    <row r="123" spans="1:10" x14ac:dyDescent="0.25">
      <c r="A123">
        <v>13075129</v>
      </c>
      <c r="B123">
        <v>5562</v>
      </c>
      <c r="C123" t="s">
        <v>164</v>
      </c>
      <c r="D123" t="s">
        <v>760</v>
      </c>
      <c r="E123" s="84">
        <v>135618.82999999999</v>
      </c>
      <c r="F123" s="84">
        <v>62070.48</v>
      </c>
      <c r="G123" s="84">
        <v>74586.53</v>
      </c>
      <c r="H123" t="s">
        <v>69</v>
      </c>
      <c r="I123" s="84">
        <v>272275.84000000003</v>
      </c>
      <c r="J123" s="84">
        <f t="shared" si="3"/>
        <v>136657.01</v>
      </c>
    </row>
    <row r="124" spans="1:10" x14ac:dyDescent="0.25">
      <c r="A124">
        <v>13075130</v>
      </c>
      <c r="B124">
        <v>514</v>
      </c>
      <c r="C124" t="s">
        <v>46</v>
      </c>
      <c r="D124" t="s">
        <v>761</v>
      </c>
      <c r="E124" s="84">
        <v>2080876.1</v>
      </c>
      <c r="F124" s="84">
        <v>776854.76</v>
      </c>
      <c r="G124" s="84">
        <v>936877.19</v>
      </c>
      <c r="H124" t="s">
        <v>69</v>
      </c>
      <c r="I124" s="84">
        <v>3794608.05</v>
      </c>
      <c r="J124" s="84">
        <f t="shared" si="3"/>
        <v>1713731.95</v>
      </c>
    </row>
    <row r="125" spans="1:10" x14ac:dyDescent="0.25">
      <c r="A125">
        <v>13075131</v>
      </c>
      <c r="B125">
        <v>5559</v>
      </c>
      <c r="C125" t="s">
        <v>134</v>
      </c>
      <c r="D125" t="s">
        <v>761</v>
      </c>
      <c r="E125" s="84">
        <v>4790425.8099999996</v>
      </c>
      <c r="F125" s="84">
        <v>1395990.31</v>
      </c>
      <c r="G125" s="84">
        <v>1497130.78</v>
      </c>
      <c r="H125" t="s">
        <v>69</v>
      </c>
      <c r="I125" s="84">
        <v>7683546.9000000004</v>
      </c>
      <c r="J125" s="84">
        <f t="shared" si="3"/>
        <v>2893121.09</v>
      </c>
    </row>
    <row r="126" spans="1:10" x14ac:dyDescent="0.25">
      <c r="A126">
        <v>13075133</v>
      </c>
      <c r="B126">
        <v>5561</v>
      </c>
      <c r="C126" t="s">
        <v>152</v>
      </c>
      <c r="D126" t="s">
        <v>760</v>
      </c>
      <c r="E126" s="84">
        <v>1014127.67</v>
      </c>
      <c r="F126" s="84">
        <v>7094.59</v>
      </c>
      <c r="G126">
        <v>0</v>
      </c>
      <c r="H126" t="s">
        <v>69</v>
      </c>
      <c r="I126" s="84">
        <v>1021222.26</v>
      </c>
      <c r="J126" s="84">
        <f t="shared" si="3"/>
        <v>7094.59</v>
      </c>
    </row>
    <row r="127" spans="1:10" x14ac:dyDescent="0.25">
      <c r="A127">
        <v>13075134</v>
      </c>
      <c r="B127">
        <v>5554</v>
      </c>
      <c r="C127" t="s">
        <v>92</v>
      </c>
      <c r="D127" t="s">
        <v>762</v>
      </c>
      <c r="E127" s="84">
        <v>572905.52</v>
      </c>
      <c r="F127" s="84">
        <v>192503.35</v>
      </c>
      <c r="G127" s="84">
        <v>203929.51</v>
      </c>
      <c r="H127" t="s">
        <v>69</v>
      </c>
      <c r="I127" s="84">
        <v>969338.38</v>
      </c>
      <c r="J127" s="84">
        <f t="shared" si="3"/>
        <v>396432.86</v>
      </c>
    </row>
    <row r="128" spans="1:10" x14ac:dyDescent="0.25">
      <c r="A128">
        <v>13075135</v>
      </c>
      <c r="B128">
        <v>5562</v>
      </c>
      <c r="C128" t="s">
        <v>165</v>
      </c>
      <c r="D128" t="s">
        <v>760</v>
      </c>
      <c r="E128" s="84">
        <v>732623.24</v>
      </c>
      <c r="F128" s="84">
        <v>98593.02</v>
      </c>
      <c r="G128" s="84">
        <v>92852.47</v>
      </c>
      <c r="H128" t="s">
        <v>69</v>
      </c>
      <c r="I128" s="84">
        <v>924068.73</v>
      </c>
      <c r="J128" s="84">
        <f t="shared" si="3"/>
        <v>191445.49</v>
      </c>
    </row>
    <row r="129" spans="1:10" x14ac:dyDescent="0.25">
      <c r="A129">
        <v>13075136</v>
      </c>
      <c r="B129">
        <v>515</v>
      </c>
      <c r="C129" t="s">
        <v>47</v>
      </c>
      <c r="D129" t="s">
        <v>761</v>
      </c>
      <c r="E129" s="84">
        <v>4362577.3600000003</v>
      </c>
      <c r="F129" s="84">
        <v>1285056.74</v>
      </c>
      <c r="G129" s="84">
        <v>1430391.22</v>
      </c>
      <c r="H129" t="s">
        <v>69</v>
      </c>
      <c r="I129" s="84">
        <v>7078025.3200000003</v>
      </c>
      <c r="J129" s="84">
        <f t="shared" si="3"/>
        <v>2715447.96</v>
      </c>
    </row>
    <row r="130" spans="1:10" x14ac:dyDescent="0.25">
      <c r="A130">
        <v>13075137</v>
      </c>
      <c r="B130">
        <v>5562</v>
      </c>
      <c r="C130" t="s">
        <v>166</v>
      </c>
      <c r="D130" t="s">
        <v>760</v>
      </c>
      <c r="E130" s="84">
        <v>695724.58</v>
      </c>
      <c r="F130" s="84">
        <v>333826.61</v>
      </c>
      <c r="G130" s="84">
        <v>353873.56</v>
      </c>
      <c r="H130" t="s">
        <v>69</v>
      </c>
      <c r="I130" s="84">
        <v>1383424.75</v>
      </c>
      <c r="J130" s="84">
        <f t="shared" si="3"/>
        <v>687700.16999999993</v>
      </c>
    </row>
    <row r="131" spans="1:10" x14ac:dyDescent="0.25">
      <c r="A131">
        <v>13075138</v>
      </c>
      <c r="B131">
        <v>5560</v>
      </c>
      <c r="C131" t="s">
        <v>147</v>
      </c>
      <c r="D131" t="s">
        <v>761</v>
      </c>
      <c r="E131" s="84">
        <v>515662.93</v>
      </c>
      <c r="F131" s="84">
        <v>147209.68</v>
      </c>
      <c r="G131" s="84">
        <v>177018.9</v>
      </c>
      <c r="H131" t="s">
        <v>69</v>
      </c>
      <c r="I131" s="84">
        <v>839891.51</v>
      </c>
      <c r="J131" s="84">
        <f t="shared" si="3"/>
        <v>324228.57999999996</v>
      </c>
    </row>
    <row r="132" spans="1:10" x14ac:dyDescent="0.25">
      <c r="A132">
        <v>13075139</v>
      </c>
      <c r="B132">
        <v>5552</v>
      </c>
      <c r="C132" t="s">
        <v>67</v>
      </c>
      <c r="D132" t="s">
        <v>761</v>
      </c>
      <c r="E132" s="84">
        <v>128056.72</v>
      </c>
      <c r="F132" s="84">
        <v>67362.36</v>
      </c>
      <c r="G132" s="84">
        <v>72492.78</v>
      </c>
      <c r="H132" t="s">
        <v>69</v>
      </c>
      <c r="I132" s="84">
        <v>267911.86</v>
      </c>
      <c r="J132" s="84">
        <f t="shared" si="3"/>
        <v>139855.14000000001</v>
      </c>
    </row>
    <row r="133" spans="1:10" x14ac:dyDescent="0.25">
      <c r="A133">
        <v>13075140</v>
      </c>
      <c r="B133">
        <v>5554</v>
      </c>
      <c r="C133" t="s">
        <v>93</v>
      </c>
      <c r="D133" t="s">
        <v>762</v>
      </c>
      <c r="E133" s="84">
        <v>332845.33</v>
      </c>
      <c r="F133" s="84">
        <v>58379.21</v>
      </c>
      <c r="G133" s="84">
        <v>46574.37</v>
      </c>
      <c r="H133" t="s">
        <v>69</v>
      </c>
      <c r="I133" s="84">
        <v>437798.91</v>
      </c>
      <c r="J133" s="84">
        <f t="shared" si="3"/>
        <v>104953.58</v>
      </c>
    </row>
    <row r="134" spans="1:10" x14ac:dyDescent="0.25">
      <c r="A134">
        <v>13075141</v>
      </c>
      <c r="B134">
        <v>5555</v>
      </c>
      <c r="C134" t="s">
        <v>101</v>
      </c>
      <c r="D134" t="s">
        <v>760</v>
      </c>
      <c r="E134" s="84">
        <v>816382.69</v>
      </c>
      <c r="F134" s="84">
        <v>152232.41</v>
      </c>
      <c r="G134" s="84">
        <v>176490.83</v>
      </c>
      <c r="H134" t="s">
        <v>69</v>
      </c>
      <c r="I134" s="84">
        <v>1145105.93</v>
      </c>
      <c r="J134" s="84">
        <f t="shared" si="3"/>
        <v>328723.24</v>
      </c>
    </row>
    <row r="135" spans="1:10" x14ac:dyDescent="0.25">
      <c r="A135">
        <v>13075142</v>
      </c>
      <c r="B135">
        <v>5555</v>
      </c>
      <c r="C135" t="s">
        <v>102</v>
      </c>
      <c r="D135" t="s">
        <v>760</v>
      </c>
      <c r="E135" s="84">
        <v>1241849.8500000001</v>
      </c>
      <c r="F135" s="84">
        <v>19197.7</v>
      </c>
      <c r="G135" s="84">
        <v>74950.66</v>
      </c>
      <c r="H135" t="s">
        <v>69</v>
      </c>
      <c r="I135" s="84">
        <v>1335998.21</v>
      </c>
      <c r="J135" s="84">
        <f t="shared" si="3"/>
        <v>94148.36</v>
      </c>
    </row>
    <row r="136" spans="1:10" x14ac:dyDescent="0.25">
      <c r="A136">
        <v>13075143</v>
      </c>
      <c r="B136">
        <v>5559</v>
      </c>
      <c r="C136" t="s">
        <v>135</v>
      </c>
      <c r="D136" t="s">
        <v>761</v>
      </c>
      <c r="E136" s="84">
        <v>630213.48</v>
      </c>
      <c r="F136" s="84">
        <v>55825.99</v>
      </c>
      <c r="G136" s="84">
        <v>45510.06</v>
      </c>
      <c r="H136" t="s">
        <v>69</v>
      </c>
      <c r="I136" s="84">
        <v>731549.53</v>
      </c>
      <c r="J136" s="84">
        <f t="shared" ref="J136:J148" si="4">F136+G136</f>
        <v>101336.04999999999</v>
      </c>
    </row>
    <row r="137" spans="1:10" x14ac:dyDescent="0.25">
      <c r="A137">
        <v>13075144</v>
      </c>
      <c r="B137">
        <v>5551</v>
      </c>
      <c r="C137" t="s">
        <v>53</v>
      </c>
      <c r="D137" t="s">
        <v>760</v>
      </c>
      <c r="E137" s="84">
        <v>7338780.6299999999</v>
      </c>
      <c r="F137" s="84">
        <v>1446332.38</v>
      </c>
      <c r="G137" s="84">
        <v>1591883.36</v>
      </c>
      <c r="H137" t="s">
        <v>69</v>
      </c>
      <c r="I137" s="84">
        <v>10376996.369999999</v>
      </c>
      <c r="J137" s="84">
        <f t="shared" si="4"/>
        <v>3038215.74</v>
      </c>
    </row>
    <row r="138" spans="1:10" x14ac:dyDescent="0.25">
      <c r="A138">
        <v>13075145</v>
      </c>
      <c r="B138">
        <v>5563</v>
      </c>
      <c r="C138" t="s">
        <v>181</v>
      </c>
      <c r="D138" t="s">
        <v>760</v>
      </c>
      <c r="E138" s="84">
        <v>85122.91</v>
      </c>
      <c r="F138" s="84">
        <v>36406.050000000003</v>
      </c>
      <c r="G138" s="84">
        <v>38331</v>
      </c>
      <c r="H138" t="s">
        <v>69</v>
      </c>
      <c r="I138" s="84">
        <v>159859.96</v>
      </c>
      <c r="J138" s="84">
        <f t="shared" si="4"/>
        <v>74737.05</v>
      </c>
    </row>
    <row r="139" spans="1:10" x14ac:dyDescent="0.25">
      <c r="A139">
        <v>13075146</v>
      </c>
      <c r="B139">
        <v>5557</v>
      </c>
      <c r="C139" t="s">
        <v>125</v>
      </c>
      <c r="D139" t="s">
        <v>760</v>
      </c>
      <c r="E139" s="84">
        <v>676234.23999999999</v>
      </c>
      <c r="F139" s="84">
        <v>134851.44</v>
      </c>
      <c r="G139" s="84">
        <v>155718.03</v>
      </c>
      <c r="H139" t="s">
        <v>69</v>
      </c>
      <c r="I139" s="84">
        <v>966803.71</v>
      </c>
      <c r="J139" s="84">
        <f t="shared" si="4"/>
        <v>290569.46999999997</v>
      </c>
    </row>
    <row r="140" spans="1:10" x14ac:dyDescent="0.25">
      <c r="A140">
        <v>13075147</v>
      </c>
      <c r="B140">
        <v>5551</v>
      </c>
      <c r="C140" t="s">
        <v>54</v>
      </c>
      <c r="D140" t="s">
        <v>760</v>
      </c>
      <c r="E140" s="84">
        <v>293709.98</v>
      </c>
      <c r="F140" s="84">
        <v>120404.68</v>
      </c>
      <c r="G140" s="84">
        <v>135042.4</v>
      </c>
      <c r="H140" t="s">
        <v>69</v>
      </c>
      <c r="I140" s="84">
        <v>549157.06000000006</v>
      </c>
      <c r="J140" s="84">
        <f t="shared" si="4"/>
        <v>255447.08</v>
      </c>
    </row>
    <row r="141" spans="1:10" x14ac:dyDescent="0.25">
      <c r="A141">
        <v>13075148</v>
      </c>
      <c r="B141">
        <v>5562</v>
      </c>
      <c r="C141" t="s">
        <v>167</v>
      </c>
      <c r="D141" t="s">
        <v>760</v>
      </c>
      <c r="E141" s="84">
        <v>565111.55000000005</v>
      </c>
      <c r="F141" s="84">
        <v>111610.79</v>
      </c>
      <c r="G141" s="84">
        <v>117059.17</v>
      </c>
      <c r="H141" t="s">
        <v>69</v>
      </c>
      <c r="I141" s="84">
        <v>793781.51</v>
      </c>
      <c r="J141" s="84">
        <f t="shared" si="4"/>
        <v>228669.96</v>
      </c>
    </row>
    <row r="142" spans="1:10" x14ac:dyDescent="0.25">
      <c r="A142">
        <v>13075149</v>
      </c>
      <c r="B142">
        <v>5560</v>
      </c>
      <c r="C142" t="s">
        <v>148</v>
      </c>
      <c r="D142" t="s">
        <v>761</v>
      </c>
      <c r="E142" s="84">
        <v>154492.32999999999</v>
      </c>
      <c r="F142" s="84">
        <v>96793.07</v>
      </c>
      <c r="G142" s="84">
        <v>101613.17</v>
      </c>
      <c r="H142" t="s">
        <v>69</v>
      </c>
      <c r="I142" s="84">
        <v>352898.57</v>
      </c>
      <c r="J142" s="84">
        <f t="shared" si="4"/>
        <v>198406.24</v>
      </c>
    </row>
    <row r="143" spans="1:10" x14ac:dyDescent="0.25">
      <c r="A143">
        <v>13075150</v>
      </c>
      <c r="B143">
        <v>5563</v>
      </c>
      <c r="C143" t="s">
        <v>182</v>
      </c>
      <c r="D143" t="s">
        <v>760</v>
      </c>
      <c r="E143" s="84">
        <v>206500.24</v>
      </c>
      <c r="F143" s="84">
        <v>83461.210000000006</v>
      </c>
      <c r="G143" s="84">
        <v>90887.56</v>
      </c>
      <c r="H143" t="s">
        <v>69</v>
      </c>
      <c r="I143" s="84">
        <v>380849.01</v>
      </c>
      <c r="J143" s="84">
        <f t="shared" si="4"/>
        <v>174348.77000000002</v>
      </c>
    </row>
    <row r="144" spans="1:10" x14ac:dyDescent="0.25">
      <c r="A144">
        <v>13075151</v>
      </c>
      <c r="B144">
        <v>5561</v>
      </c>
      <c r="C144" t="s">
        <v>153</v>
      </c>
      <c r="D144" t="s">
        <v>760</v>
      </c>
      <c r="E144" s="84">
        <v>3143348.06</v>
      </c>
      <c r="F144" s="84">
        <v>375389.17</v>
      </c>
      <c r="G144" s="84">
        <v>286627.03000000003</v>
      </c>
      <c r="H144" t="s">
        <v>69</v>
      </c>
      <c r="I144" s="84">
        <v>3805364.26</v>
      </c>
      <c r="J144" s="84">
        <f t="shared" si="4"/>
        <v>662016.19999999995</v>
      </c>
    </row>
    <row r="145" spans="1:10" x14ac:dyDescent="0.25">
      <c r="A145">
        <v>13075152</v>
      </c>
      <c r="B145">
        <v>5562</v>
      </c>
      <c r="C145" t="s">
        <v>168</v>
      </c>
      <c r="D145" t="s">
        <v>760</v>
      </c>
      <c r="E145" s="84">
        <v>378553.1</v>
      </c>
      <c r="F145" s="84">
        <v>73909.7</v>
      </c>
      <c r="G145" s="84">
        <v>68456.009999999995</v>
      </c>
      <c r="H145" t="s">
        <v>69</v>
      </c>
      <c r="I145" s="84">
        <v>520918.81</v>
      </c>
      <c r="J145" s="84">
        <f t="shared" si="4"/>
        <v>142365.71</v>
      </c>
    </row>
    <row r="146" spans="1:10" x14ac:dyDescent="0.25">
      <c r="A146">
        <v>13075154</v>
      </c>
      <c r="B146">
        <v>5563</v>
      </c>
      <c r="C146" t="s">
        <v>183</v>
      </c>
      <c r="D146" t="s">
        <v>760</v>
      </c>
      <c r="E146" s="84">
        <v>305846.64</v>
      </c>
      <c r="F146" s="84">
        <v>173995.37</v>
      </c>
      <c r="G146" s="84">
        <v>328435.61</v>
      </c>
      <c r="H146" t="s">
        <v>69</v>
      </c>
      <c r="I146" s="84">
        <v>808277.62</v>
      </c>
      <c r="J146" s="84">
        <f t="shared" si="4"/>
        <v>502430.98</v>
      </c>
    </row>
    <row r="147" spans="1:10" x14ac:dyDescent="0.25">
      <c r="A147">
        <v>13075155</v>
      </c>
      <c r="B147">
        <v>5553</v>
      </c>
      <c r="C147" t="s">
        <v>86</v>
      </c>
      <c r="D147" t="s">
        <v>745</v>
      </c>
      <c r="E147" s="84">
        <v>1182165.1599999999</v>
      </c>
      <c r="F147" s="84">
        <v>167242.18</v>
      </c>
      <c r="G147">
        <v>0</v>
      </c>
      <c r="H147" s="84">
        <v>64067.33</v>
      </c>
      <c r="I147" s="84">
        <v>1285340.01</v>
      </c>
      <c r="J147" s="84">
        <f t="shared" si="4"/>
        <v>167242.18</v>
      </c>
    </row>
    <row r="148" spans="1:10" x14ac:dyDescent="0.25">
      <c r="A148">
        <v>13075000</v>
      </c>
      <c r="C148" t="s">
        <v>478</v>
      </c>
      <c r="E148" s="84">
        <v>141583718.97</v>
      </c>
      <c r="F148" s="84">
        <v>31860982.039999999</v>
      </c>
      <c r="G148" s="84">
        <v>34535899.740000002</v>
      </c>
      <c r="H148" s="84">
        <v>1166841.82</v>
      </c>
      <c r="I148" s="84">
        <v>206813758.93000001</v>
      </c>
      <c r="J148" s="84">
        <f t="shared" si="4"/>
        <v>66396881.780000001</v>
      </c>
    </row>
  </sheetData>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50"/>
  <sheetViews>
    <sheetView topLeftCell="H94" workbookViewId="0">
      <selection activeCell="CR1" sqref="CR1:CR1048576"/>
    </sheetView>
  </sheetViews>
  <sheetFormatPr baseColWidth="10" defaultRowHeight="15" outlineLevelCol="1" x14ac:dyDescent="0.25"/>
  <cols>
    <col min="1" max="3" width="11.42578125" outlineLevel="1"/>
    <col min="4" max="4" width="11.5703125" bestFit="1" customWidth="1" outlineLevel="1"/>
    <col min="5" max="5" width="17.7109375" customWidth="1" outlineLevel="1"/>
    <col min="6" max="6" width="13.5703125" bestFit="1" customWidth="1" outlineLevel="1"/>
    <col min="7" max="7" width="14.28515625" bestFit="1" customWidth="1" outlineLevel="1"/>
    <col min="8" max="8" width="11.5703125" bestFit="1" customWidth="1" outlineLevel="1"/>
    <col min="9" max="9" width="13.5703125" bestFit="1" customWidth="1" outlineLevel="1"/>
    <col min="10" max="10" width="11.5703125" bestFit="1" customWidth="1" outlineLevel="1"/>
    <col min="11" max="11" width="14.28515625" bestFit="1" customWidth="1" outlineLevel="1"/>
    <col min="12" max="12" width="11.5703125" bestFit="1" customWidth="1" outlineLevel="1"/>
    <col min="13" max="13" width="12.28515625" bestFit="1" customWidth="1" outlineLevel="1"/>
    <col min="14" max="20" width="11.5703125" bestFit="1" customWidth="1" outlineLevel="1"/>
    <col min="21" max="21" width="13.28515625" bestFit="1" customWidth="1" outlineLevel="1"/>
    <col min="22" max="22" width="11.5703125" bestFit="1" customWidth="1" outlineLevel="1"/>
    <col min="23" max="25" width="11.42578125" outlineLevel="1"/>
    <col min="26" max="28" width="11.5703125" bestFit="1" customWidth="1" outlineLevel="1"/>
    <col min="29" max="29" width="12.28515625" bestFit="1" customWidth="1" outlineLevel="1"/>
    <col min="30" max="31" width="11.5703125" bestFit="1" customWidth="1" outlineLevel="1"/>
    <col min="32" max="33" width="12.28515625" bestFit="1" customWidth="1" outlineLevel="1"/>
    <col min="34" max="34" width="12.85546875" bestFit="1" customWidth="1" outlineLevel="1"/>
    <col min="35" max="38" width="12.28515625" bestFit="1" customWidth="1" outlineLevel="1"/>
    <col min="39" max="40" width="11.5703125" bestFit="1" customWidth="1" outlineLevel="1"/>
    <col min="41" max="41" width="12.28515625" bestFit="1" customWidth="1" outlineLevel="1"/>
    <col min="42" max="42" width="11.42578125" outlineLevel="1"/>
    <col min="44" max="77" width="0" hidden="1" customWidth="1" outlineLevel="1"/>
    <col min="78" max="78" width="11.42578125" collapsed="1"/>
    <col min="106" max="106" width="10.28515625" customWidth="1"/>
  </cols>
  <sheetData>
    <row r="1" spans="1:107" ht="24" thickBot="1" x14ac:dyDescent="0.3">
      <c r="A1" s="1">
        <v>2007</v>
      </c>
      <c r="B1" s="2"/>
      <c r="C1" s="2"/>
      <c r="D1" s="2"/>
      <c r="E1" s="2"/>
      <c r="F1" s="2"/>
      <c r="G1" s="2"/>
      <c r="H1" s="2"/>
      <c r="I1" s="2"/>
      <c r="J1" s="2"/>
      <c r="K1" s="2"/>
      <c r="L1" s="2"/>
      <c r="M1" s="2"/>
      <c r="N1" s="2"/>
      <c r="O1" s="2"/>
      <c r="P1" s="2"/>
      <c r="Q1" s="2"/>
      <c r="R1" s="2"/>
      <c r="S1" s="2"/>
      <c r="T1" s="2"/>
      <c r="U1" s="2"/>
      <c r="V1" s="2"/>
      <c r="W1" s="2"/>
      <c r="X1" s="2"/>
      <c r="Y1" s="2"/>
      <c r="Z1" s="2"/>
      <c r="AA1" s="2"/>
      <c r="AB1" s="3"/>
      <c r="AC1" s="3"/>
      <c r="AD1" s="3"/>
      <c r="AE1" s="3"/>
      <c r="AF1" s="3"/>
      <c r="AG1" s="3"/>
      <c r="AH1" s="4"/>
      <c r="AI1" s="3"/>
      <c r="AJ1" s="4"/>
      <c r="AK1" s="3"/>
      <c r="AL1" s="4"/>
      <c r="AM1" s="4"/>
      <c r="AN1" s="5"/>
      <c r="AO1" s="2"/>
    </row>
    <row r="2" spans="1:107" ht="24" thickBot="1" x14ac:dyDescent="0.3">
      <c r="A2" s="6"/>
      <c r="B2" s="7"/>
      <c r="C2" s="7"/>
      <c r="D2" s="7"/>
      <c r="E2" s="7"/>
      <c r="F2" s="7"/>
      <c r="G2" s="7"/>
      <c r="H2" s="530" t="s">
        <v>0</v>
      </c>
      <c r="I2" s="7"/>
      <c r="J2" s="7"/>
      <c r="K2" s="7"/>
      <c r="L2" s="7"/>
      <c r="M2" s="7"/>
      <c r="N2" s="7"/>
      <c r="O2" s="530" t="s">
        <v>1</v>
      </c>
      <c r="P2" s="7"/>
      <c r="Q2" s="530" t="s">
        <v>2</v>
      </c>
      <c r="R2" s="7"/>
      <c r="S2" s="530" t="s">
        <v>3</v>
      </c>
      <c r="T2" s="530" t="s">
        <v>4</v>
      </c>
      <c r="U2" s="7"/>
      <c r="V2" s="7"/>
      <c r="W2" s="7"/>
      <c r="X2" s="7"/>
      <c r="Y2" s="7"/>
      <c r="Z2" s="528" t="s">
        <v>5</v>
      </c>
      <c r="AA2" s="529"/>
      <c r="AB2" s="529"/>
      <c r="AC2" s="529"/>
      <c r="AD2" s="529"/>
      <c r="AE2" s="529"/>
      <c r="AF2" s="519" t="s">
        <v>6</v>
      </c>
      <c r="AG2" s="522" t="s">
        <v>7</v>
      </c>
      <c r="AH2" s="504" t="s">
        <v>8</v>
      </c>
      <c r="AI2" s="522" t="s">
        <v>9</v>
      </c>
      <c r="AJ2" s="525" t="s">
        <v>10</v>
      </c>
      <c r="AK2" s="522" t="s">
        <v>11</v>
      </c>
      <c r="AL2" s="504" t="s">
        <v>12</v>
      </c>
      <c r="AM2" s="504" t="s">
        <v>13</v>
      </c>
      <c r="AN2" s="507" t="s">
        <v>14</v>
      </c>
      <c r="AO2" s="510" t="s">
        <v>15</v>
      </c>
      <c r="CA2" s="88">
        <v>1</v>
      </c>
      <c r="CB2" s="88">
        <v>2</v>
      </c>
      <c r="CC2" s="88">
        <v>3</v>
      </c>
      <c r="CD2" s="88">
        <v>4</v>
      </c>
      <c r="CE2" s="88">
        <v>5</v>
      </c>
      <c r="CF2" s="88">
        <v>6</v>
      </c>
      <c r="CG2" s="88">
        <v>7</v>
      </c>
      <c r="CH2" s="88">
        <v>8</v>
      </c>
      <c r="CI2" s="88">
        <v>9</v>
      </c>
      <c r="CJ2" s="88">
        <v>10</v>
      </c>
      <c r="CK2" s="88">
        <v>11</v>
      </c>
      <c r="CL2" s="88">
        <v>12</v>
      </c>
      <c r="CM2" s="88">
        <v>13</v>
      </c>
      <c r="CN2" s="88">
        <v>14</v>
      </c>
      <c r="CO2" s="88">
        <v>15</v>
      </c>
      <c r="CP2" s="88">
        <v>16</v>
      </c>
      <c r="CQ2" s="88">
        <v>17</v>
      </c>
      <c r="CR2" s="88">
        <v>18</v>
      </c>
      <c r="CS2" s="88">
        <v>19</v>
      </c>
      <c r="CT2" s="88">
        <v>20</v>
      </c>
      <c r="CU2" s="88">
        <v>21</v>
      </c>
      <c r="CV2" s="88">
        <v>22</v>
      </c>
      <c r="CW2" s="88">
        <v>23</v>
      </c>
      <c r="CX2" s="88">
        <v>24</v>
      </c>
      <c r="CY2" s="88">
        <v>25</v>
      </c>
      <c r="CZ2" s="88">
        <v>26</v>
      </c>
      <c r="DA2" s="88">
        <v>27</v>
      </c>
      <c r="DB2" s="88">
        <v>28</v>
      </c>
      <c r="DC2" s="88">
        <v>29</v>
      </c>
    </row>
    <row r="3" spans="1:107" ht="129" thickBot="1" x14ac:dyDescent="0.3">
      <c r="A3" s="8" t="s">
        <v>16</v>
      </c>
      <c r="B3" s="9" t="s">
        <v>17</v>
      </c>
      <c r="C3" s="8" t="s">
        <v>18</v>
      </c>
      <c r="D3" s="8" t="s">
        <v>19</v>
      </c>
      <c r="E3" s="8" t="s">
        <v>20</v>
      </c>
      <c r="F3" s="8" t="s">
        <v>21</v>
      </c>
      <c r="G3" s="8" t="s">
        <v>22</v>
      </c>
      <c r="H3" s="531"/>
      <c r="I3" s="8" t="s">
        <v>23</v>
      </c>
      <c r="J3" s="8" t="s">
        <v>24</v>
      </c>
      <c r="K3" s="8" t="s">
        <v>25</v>
      </c>
      <c r="L3" s="8" t="s">
        <v>26</v>
      </c>
      <c r="M3" s="8" t="s">
        <v>27</v>
      </c>
      <c r="N3" s="8" t="s">
        <v>28</v>
      </c>
      <c r="O3" s="533"/>
      <c r="P3" s="8" t="s">
        <v>29</v>
      </c>
      <c r="Q3" s="533"/>
      <c r="R3" s="8" t="s">
        <v>30</v>
      </c>
      <c r="S3" s="533"/>
      <c r="T3" s="533"/>
      <c r="U3" s="8" t="s">
        <v>31</v>
      </c>
      <c r="V3" s="8" t="s">
        <v>32</v>
      </c>
      <c r="W3" s="9" t="s">
        <v>33</v>
      </c>
      <c r="X3" s="8" t="s">
        <v>34</v>
      </c>
      <c r="Y3" s="8" t="s">
        <v>35</v>
      </c>
      <c r="Z3" s="513" t="s">
        <v>36</v>
      </c>
      <c r="AA3" s="514"/>
      <c r="AB3" s="515" t="s">
        <v>37</v>
      </c>
      <c r="AC3" s="516"/>
      <c r="AD3" s="517" t="s">
        <v>38</v>
      </c>
      <c r="AE3" s="518"/>
      <c r="AF3" s="520"/>
      <c r="AG3" s="523"/>
      <c r="AH3" s="505"/>
      <c r="AI3" s="523"/>
      <c r="AJ3" s="526"/>
      <c r="AK3" s="523"/>
      <c r="AL3" s="505"/>
      <c r="AM3" s="505"/>
      <c r="AN3" s="508"/>
      <c r="AO3" s="511"/>
      <c r="CA3" s="89" t="str">
        <f>C3</f>
        <v>Gemeinde</v>
      </c>
      <c r="CB3" s="89" t="str">
        <f>D3</f>
        <v>Einwohner am 31.12.2006</v>
      </c>
      <c r="CC3" s="90"/>
      <c r="CD3" s="89" t="s">
        <v>421</v>
      </c>
      <c r="CE3" s="90" t="str">
        <f>K3</f>
        <v xml:space="preserve"> Kassenkredite per 31.12.2007 (Gesamt in €)</v>
      </c>
      <c r="CF3" s="90" t="str">
        <f>M3</f>
        <v>Guthaben auf Konten gesamt per 31.12.2007  in €</v>
      </c>
      <c r="CG3" s="89" t="s">
        <v>422</v>
      </c>
      <c r="CH3" s="89" t="str">
        <f>E3</f>
        <v>Ergebnis Verwaltungshaushalt vor Zuführung zum Vermögenshaushalt in €</v>
      </c>
      <c r="CI3" s="89" t="str">
        <f>T2</f>
        <v>Festsetzung aller drei Hebesätze unterhalb der gewogenen Durchschnitts-hebesätze?                    ja =1/nein = 0</v>
      </c>
      <c r="CJ3" s="89" t="str">
        <f>W3</f>
        <v>Haushalts-sicherungskonzept vorhanden?         ja/nein</v>
      </c>
      <c r="CK3" s="89" t="str">
        <f>X3</f>
        <v>Wurde eine Konsolidierungs-vereinbarung abgeschlossen? ja/nein</v>
      </c>
      <c r="CL3" s="89" t="s">
        <v>423</v>
      </c>
      <c r="CM3" s="89" t="str">
        <f>I3</f>
        <v>Höhe der Rücklagen in €</v>
      </c>
      <c r="CN3" s="89" t="str">
        <f>CI3</f>
        <v>Festsetzung aller drei Hebesätze unterhalb der gewogenen Durchschnitts-hebesätze?                    ja =1/nein = 0</v>
      </c>
      <c r="CO3" s="89" t="str">
        <f t="shared" ref="CO3:CQ3" si="0">CJ3</f>
        <v>Haushalts-sicherungskonzept vorhanden?         ja/nein</v>
      </c>
      <c r="CP3" s="89" t="str">
        <f t="shared" si="0"/>
        <v>Wurde eine Konsolidierungs-vereinbarung abgeschlossen? ja/nein</v>
      </c>
      <c r="CQ3" s="89" t="str">
        <f t="shared" si="0"/>
        <v>Vollständig</v>
      </c>
      <c r="CR3" s="89" t="str">
        <f>G3</f>
        <v>Ist- Überschuss/ Fehlbetrag laut kassenmäßigem Abschluss</v>
      </c>
      <c r="CS3" s="89" t="s">
        <v>424</v>
      </c>
      <c r="CT3" s="89" t="s">
        <v>425</v>
      </c>
      <c r="CU3" s="89" t="str">
        <f>AK2</f>
        <v>Kreisumlage</v>
      </c>
      <c r="CV3" s="89" t="str">
        <f>AO2</f>
        <v>Amtsumlage 2007</v>
      </c>
      <c r="CW3" s="89" t="str">
        <f>N3</f>
        <v>Hebesatz Grundsteuer A</v>
      </c>
      <c r="CX3" s="89" t="str">
        <f>P3</f>
        <v>Hebesatz Grundsteuer B</v>
      </c>
      <c r="CY3" s="89" t="str">
        <f>R3</f>
        <v>Hebesatz Gewerbe-steuer</v>
      </c>
      <c r="CZ3" s="89" t="str">
        <f>U3</f>
        <v xml:space="preserve"> Investitionskredite per 31.12.2007 (Gesamt in €)</v>
      </c>
      <c r="DA3" s="89" t="s">
        <v>430</v>
      </c>
      <c r="DB3" s="89" t="str">
        <f>G3</f>
        <v>Ist- Überschuss/ Fehlbetrag laut kassenmäßigem Abschluss</v>
      </c>
      <c r="DC3" s="89" t="str">
        <f>CG3</f>
        <v>Kontosalden</v>
      </c>
    </row>
    <row r="4" spans="1:107" ht="15.75" thickBot="1" x14ac:dyDescent="0.3">
      <c r="A4" s="10"/>
      <c r="B4" s="10"/>
      <c r="C4" s="10"/>
      <c r="D4" s="10"/>
      <c r="E4" s="10"/>
      <c r="F4" s="10"/>
      <c r="G4" s="10"/>
      <c r="H4" s="532"/>
      <c r="I4" s="10"/>
      <c r="J4" s="10"/>
      <c r="K4" s="10"/>
      <c r="L4" s="10"/>
      <c r="M4" s="10"/>
      <c r="N4" s="10"/>
      <c r="O4" s="534"/>
      <c r="P4" s="10"/>
      <c r="Q4" s="534"/>
      <c r="R4" s="10"/>
      <c r="S4" s="534"/>
      <c r="T4" s="534"/>
      <c r="U4" s="10"/>
      <c r="V4" s="10"/>
      <c r="W4" s="10"/>
      <c r="X4" s="10"/>
      <c r="Y4" s="10"/>
      <c r="Z4" s="11" t="s">
        <v>39</v>
      </c>
      <c r="AA4" s="12" t="s">
        <v>40</v>
      </c>
      <c r="AB4" s="13" t="s">
        <v>39</v>
      </c>
      <c r="AC4" s="14" t="s">
        <v>40</v>
      </c>
      <c r="AD4" s="15" t="s">
        <v>39</v>
      </c>
      <c r="AE4" s="16" t="s">
        <v>40</v>
      </c>
      <c r="AF4" s="521"/>
      <c r="AG4" s="524"/>
      <c r="AH4" s="506"/>
      <c r="AI4" s="524"/>
      <c r="AJ4" s="527"/>
      <c r="AK4" s="524"/>
      <c r="AL4" s="506"/>
      <c r="AM4" s="506"/>
      <c r="AN4" s="509"/>
      <c r="AO4" s="512"/>
      <c r="CA4" s="2" t="str">
        <f t="shared" ref="CA4:CT4" si="1">IF(CA3=CA150,"OK")</f>
        <v>OK</v>
      </c>
      <c r="CB4" s="2" t="str">
        <f t="shared" si="1"/>
        <v>OK</v>
      </c>
      <c r="CC4" s="2" t="str">
        <f t="shared" si="1"/>
        <v>OK</v>
      </c>
      <c r="CD4" s="2" t="str">
        <f t="shared" si="1"/>
        <v>OK</v>
      </c>
      <c r="CE4" s="2" t="str">
        <f t="shared" si="1"/>
        <v>OK</v>
      </c>
      <c r="CF4" s="2" t="str">
        <f t="shared" si="1"/>
        <v>OK</v>
      </c>
      <c r="CG4" s="2" t="str">
        <f t="shared" si="1"/>
        <v>OK</v>
      </c>
      <c r="CH4" s="2" t="str">
        <f t="shared" si="1"/>
        <v>OK</v>
      </c>
      <c r="CI4" s="2" t="str">
        <f t="shared" si="1"/>
        <v>OK</v>
      </c>
      <c r="CJ4" s="2" t="str">
        <f t="shared" si="1"/>
        <v>OK</v>
      </c>
      <c r="CK4" s="2" t="str">
        <f t="shared" si="1"/>
        <v>OK</v>
      </c>
      <c r="CL4" s="2" t="str">
        <f t="shared" si="1"/>
        <v>OK</v>
      </c>
      <c r="CM4" s="2" t="str">
        <f t="shared" si="1"/>
        <v>OK</v>
      </c>
      <c r="CN4" s="2" t="str">
        <f t="shared" si="1"/>
        <v>OK</v>
      </c>
      <c r="CO4" s="2" t="str">
        <f t="shared" si="1"/>
        <v>OK</v>
      </c>
      <c r="CP4" s="2" t="str">
        <f t="shared" si="1"/>
        <v>OK</v>
      </c>
      <c r="CQ4" s="2" t="str">
        <f t="shared" si="1"/>
        <v>OK</v>
      </c>
      <c r="CR4" s="2" t="str">
        <f t="shared" si="1"/>
        <v>OK</v>
      </c>
      <c r="CS4" s="2" t="str">
        <f t="shared" si="1"/>
        <v>OK</v>
      </c>
      <c r="CT4" s="2" t="str">
        <f t="shared" si="1"/>
        <v>OK</v>
      </c>
      <c r="CW4" s="98">
        <v>2.39</v>
      </c>
      <c r="CX4" s="98">
        <v>3.18</v>
      </c>
      <c r="CY4" s="98">
        <v>2.69</v>
      </c>
    </row>
    <row r="5" spans="1:107" x14ac:dyDescent="0.25">
      <c r="A5" s="17">
        <v>13075039</v>
      </c>
      <c r="B5" s="18">
        <v>501</v>
      </c>
      <c r="C5" s="18" t="s">
        <v>41</v>
      </c>
      <c r="D5" s="220"/>
      <c r="E5" s="221"/>
      <c r="F5" s="221"/>
      <c r="G5" s="221"/>
      <c r="H5" s="222"/>
      <c r="I5" s="222"/>
      <c r="J5" s="222"/>
      <c r="K5" s="222"/>
      <c r="L5" s="222"/>
      <c r="M5" s="222"/>
      <c r="N5" s="222"/>
      <c r="O5" s="222"/>
      <c r="P5" s="222"/>
      <c r="Q5" s="222"/>
      <c r="R5" s="222"/>
      <c r="S5" s="222"/>
      <c r="T5" s="222"/>
      <c r="U5" s="222"/>
      <c r="V5" s="222"/>
      <c r="W5" s="19"/>
      <c r="X5" s="19"/>
      <c r="Y5" s="19"/>
      <c r="Z5" s="222"/>
      <c r="AA5" s="222"/>
      <c r="AB5" s="295"/>
      <c r="AC5" s="222"/>
      <c r="AD5" s="222"/>
      <c r="AE5" s="295"/>
      <c r="AF5" s="222"/>
      <c r="AG5" s="222"/>
      <c r="AH5" s="281">
        <v>0</v>
      </c>
      <c r="AI5" s="222"/>
      <c r="AJ5" s="281">
        <v>0</v>
      </c>
      <c r="AK5" s="222"/>
      <c r="AL5" s="281">
        <v>0</v>
      </c>
      <c r="AM5" s="281">
        <v>0</v>
      </c>
      <c r="AN5" s="281">
        <v>0</v>
      </c>
      <c r="AO5" s="222"/>
      <c r="CA5" s="91" t="str">
        <f t="shared" ref="CA5:CB20" si="2">C5</f>
        <v>Greifswald, Hansestadt</v>
      </c>
      <c r="CB5" s="92">
        <f t="shared" si="2"/>
        <v>0</v>
      </c>
      <c r="CC5" s="92"/>
      <c r="CD5" s="92">
        <f>G5</f>
        <v>0</v>
      </c>
      <c r="CE5" s="92">
        <f>K5</f>
        <v>0</v>
      </c>
      <c r="CF5" s="92">
        <f>M5</f>
        <v>0</v>
      </c>
      <c r="CG5" s="92">
        <f>CF5-CE5</f>
        <v>0</v>
      </c>
      <c r="CH5" s="92">
        <f>E5</f>
        <v>0</v>
      </c>
      <c r="CI5" s="92">
        <f>T5</f>
        <v>0</v>
      </c>
      <c r="CJ5" s="91">
        <f>W5</f>
        <v>0</v>
      </c>
      <c r="CK5" s="91">
        <f>X5</f>
        <v>0</v>
      </c>
      <c r="CL5" s="91" t="str">
        <f>IF(CB5=0,"keine Daten",IF(CD5=0,"keine Daten","OK"))</f>
        <v>keine Daten</v>
      </c>
      <c r="CM5" s="92">
        <f>I5</f>
        <v>0</v>
      </c>
      <c r="CN5" s="91" t="str">
        <f>IF(CQ5=0,"keine Angabe",IF(CI5="ja","ja","nein"))</f>
        <v>keine Angabe</v>
      </c>
      <c r="CO5" s="91">
        <f>IF(CQ5=0,2,IF(CJ5="ja",1,0))</f>
        <v>2</v>
      </c>
      <c r="CP5" s="91">
        <f>IF(CQ5=0,2,IF(CK5="ja",1,0))</f>
        <v>2</v>
      </c>
      <c r="CQ5" s="91">
        <f>IF(CL5="OK",1,0)</f>
        <v>0</v>
      </c>
      <c r="CR5" s="91">
        <f t="shared" ref="CR5:CR69" si="3">G5</f>
        <v>0</v>
      </c>
      <c r="CS5" s="92"/>
      <c r="CT5" s="92"/>
      <c r="CU5" s="92">
        <f>AK5</f>
        <v>0</v>
      </c>
      <c r="CV5" s="92">
        <f>AO5</f>
        <v>0</v>
      </c>
      <c r="CW5" s="153">
        <f>N5/100</f>
        <v>0</v>
      </c>
      <c r="CX5" s="153">
        <f>P5/100</f>
        <v>0</v>
      </c>
      <c r="CY5" s="153">
        <f>R5/100</f>
        <v>0</v>
      </c>
      <c r="CZ5" s="92">
        <f>U5</f>
        <v>0</v>
      </c>
      <c r="DA5" s="92">
        <f>AA5+AC5+AE5</f>
        <v>0</v>
      </c>
      <c r="DB5" s="91">
        <f>IF(G5&gt;0,1,0)</f>
        <v>0</v>
      </c>
      <c r="DC5" s="92">
        <f>CG5</f>
        <v>0</v>
      </c>
    </row>
    <row r="6" spans="1:107" x14ac:dyDescent="0.25">
      <c r="A6" s="20">
        <v>13075005</v>
      </c>
      <c r="B6" s="21">
        <v>511</v>
      </c>
      <c r="C6" s="21" t="s">
        <v>42</v>
      </c>
      <c r="D6" s="220">
        <v>14471</v>
      </c>
      <c r="E6" s="223">
        <v>957996.47</v>
      </c>
      <c r="F6" s="223">
        <v>957996.47</v>
      </c>
      <c r="G6" s="223">
        <v>849978.28</v>
      </c>
      <c r="H6" s="224">
        <v>1</v>
      </c>
      <c r="I6" s="223">
        <v>1079022.8899999999</v>
      </c>
      <c r="J6" s="224">
        <v>0</v>
      </c>
      <c r="K6" s="224">
        <v>0</v>
      </c>
      <c r="L6" s="224">
        <v>1</v>
      </c>
      <c r="M6" s="224">
        <v>2020583.05</v>
      </c>
      <c r="N6" s="224">
        <v>250</v>
      </c>
      <c r="O6" s="224">
        <v>0</v>
      </c>
      <c r="P6" s="224">
        <v>350</v>
      </c>
      <c r="Q6" s="224">
        <v>0</v>
      </c>
      <c r="R6" s="224">
        <v>350</v>
      </c>
      <c r="S6" s="224">
        <v>0</v>
      </c>
      <c r="T6" s="224">
        <v>0</v>
      </c>
      <c r="U6" s="224">
        <v>7979241.4900000002</v>
      </c>
      <c r="V6" s="224">
        <v>551.4</v>
      </c>
      <c r="W6" s="24" t="s">
        <v>43</v>
      </c>
      <c r="X6" s="24" t="s">
        <v>43</v>
      </c>
      <c r="Y6" s="24" t="s">
        <v>43</v>
      </c>
      <c r="Z6" s="222">
        <v>20000</v>
      </c>
      <c r="AA6" s="222">
        <v>20725.72</v>
      </c>
      <c r="AB6" s="222">
        <v>75000</v>
      </c>
      <c r="AC6" s="222">
        <v>62790</v>
      </c>
      <c r="AD6" s="224">
        <v>0</v>
      </c>
      <c r="AE6" s="260">
        <v>0</v>
      </c>
      <c r="AF6" s="222">
        <v>5210262.74</v>
      </c>
      <c r="AG6" s="222">
        <v>3854350.32</v>
      </c>
      <c r="AH6" s="281">
        <v>1355912.42</v>
      </c>
      <c r="AI6" s="360">
        <v>3309163.67</v>
      </c>
      <c r="AJ6" s="281">
        <v>7163513.9900000002</v>
      </c>
      <c r="AK6" s="222">
        <v>3011610.11</v>
      </c>
      <c r="AL6" s="281">
        <v>4151903.8800000004</v>
      </c>
      <c r="AM6" s="281">
        <v>0.78135349928441378</v>
      </c>
      <c r="AN6" s="281">
        <v>0.42040960821799134</v>
      </c>
      <c r="AO6" s="222"/>
      <c r="CA6" s="91" t="str">
        <f t="shared" si="2"/>
        <v>Anklam, Stadt</v>
      </c>
      <c r="CB6" s="92">
        <f t="shared" si="2"/>
        <v>14471</v>
      </c>
      <c r="CC6" s="92"/>
      <c r="CD6" s="92">
        <f t="shared" ref="CD6:CD69" si="4">G6</f>
        <v>849978.28</v>
      </c>
      <c r="CE6" s="92">
        <f t="shared" ref="CE6:CE69" si="5">K6</f>
        <v>0</v>
      </c>
      <c r="CF6" s="92">
        <f t="shared" ref="CF6:CF69" si="6">M6</f>
        <v>2020583.05</v>
      </c>
      <c r="CG6" s="92">
        <f t="shared" ref="CG6:CG69" si="7">CF6-CE6</f>
        <v>2020583.05</v>
      </c>
      <c r="CH6" s="92">
        <f t="shared" ref="CH6:CH69" si="8">E6</f>
        <v>957996.47</v>
      </c>
      <c r="CI6" s="92">
        <f t="shared" ref="CI6:CI69" si="9">T6</f>
        <v>0</v>
      </c>
      <c r="CJ6" s="91" t="str">
        <f t="shared" ref="CJ6:CK69" si="10">W6</f>
        <v>nein</v>
      </c>
      <c r="CK6" s="91" t="str">
        <f t="shared" si="10"/>
        <v>nein</v>
      </c>
      <c r="CL6" s="91" t="str">
        <f t="shared" ref="CL6:CL52" si="11">IF(CB6=0,"keine Daten",IF(CD6=0,"keine Daten","OK"))</f>
        <v>OK</v>
      </c>
      <c r="CM6" s="92">
        <f t="shared" ref="CM6:CM69" si="12">I6</f>
        <v>1079022.8899999999</v>
      </c>
      <c r="CN6" s="91" t="str">
        <f t="shared" ref="CN6:CN69" si="13">IF(CQ6=0,"keine Angabe",IF(CI6="ja","ja","nein"))</f>
        <v>nein</v>
      </c>
      <c r="CO6" s="91">
        <f t="shared" ref="CO6:CO69" si="14">IF(CQ6=0,2,IF(CJ6="ja",1,0))</f>
        <v>0</v>
      </c>
      <c r="CP6" s="91">
        <f t="shared" ref="CP6:CP69" si="15">IF(CQ6=0,2,IF(CK6="ja",1,0))</f>
        <v>0</v>
      </c>
      <c r="CQ6" s="91">
        <f t="shared" ref="CQ6:CQ69" si="16">IF(CL6="OK",1,0)</f>
        <v>1</v>
      </c>
      <c r="CR6" s="91">
        <f t="shared" si="3"/>
        <v>849978.28</v>
      </c>
      <c r="CS6" s="92"/>
      <c r="CT6" s="92"/>
      <c r="CU6" s="92">
        <f t="shared" ref="CU6:CU69" si="17">AK6</f>
        <v>3011610.11</v>
      </c>
      <c r="CV6" s="92">
        <f t="shared" ref="CV6:CV69" si="18">AO6</f>
        <v>0</v>
      </c>
      <c r="CW6" s="153">
        <f t="shared" ref="CW6:CW69" si="19">N6/100</f>
        <v>2.5</v>
      </c>
      <c r="CX6" s="153">
        <f t="shared" ref="CX6:CX69" si="20">P6/100</f>
        <v>3.5</v>
      </c>
      <c r="CY6" s="153">
        <f t="shared" ref="CY6:CY69" si="21">R6/100</f>
        <v>3.5</v>
      </c>
      <c r="CZ6" s="92">
        <f t="shared" ref="CZ6:CZ69" si="22">U6</f>
        <v>7979241.4900000002</v>
      </c>
      <c r="DA6" s="92">
        <f t="shared" ref="DA6:DA69" si="23">AA6+AC6+AE6</f>
        <v>83515.72</v>
      </c>
      <c r="DB6" s="91">
        <f t="shared" ref="DB6:DB69" si="24">IF(G6&gt;0,1,0)</f>
        <v>1</v>
      </c>
      <c r="DC6" s="92">
        <f t="shared" ref="DC6:DC69" si="25">CG6</f>
        <v>2020583.05</v>
      </c>
    </row>
    <row r="7" spans="1:107" x14ac:dyDescent="0.25">
      <c r="A7" s="20">
        <v>13075049</v>
      </c>
      <c r="B7" s="21">
        <v>512</v>
      </c>
      <c r="C7" s="21" t="s">
        <v>44</v>
      </c>
      <c r="D7" s="220"/>
      <c r="E7" s="223"/>
      <c r="F7" s="223"/>
      <c r="G7" s="223"/>
      <c r="H7" s="224"/>
      <c r="I7" s="224"/>
      <c r="J7" s="224"/>
      <c r="K7" s="224"/>
      <c r="L7" s="224"/>
      <c r="M7" s="224"/>
      <c r="N7" s="224"/>
      <c r="O7" s="224"/>
      <c r="P7" s="224"/>
      <c r="Q7" s="224"/>
      <c r="R7" s="224"/>
      <c r="S7" s="224"/>
      <c r="T7" s="224"/>
      <c r="U7" s="224"/>
      <c r="V7" s="224"/>
      <c r="W7" s="24"/>
      <c r="X7" s="24"/>
      <c r="Y7" s="24"/>
      <c r="Z7" s="222"/>
      <c r="AA7" s="222"/>
      <c r="AB7" s="222"/>
      <c r="AC7" s="222"/>
      <c r="AD7" s="224"/>
      <c r="AE7" s="260"/>
      <c r="AF7" s="222"/>
      <c r="AG7" s="222"/>
      <c r="AH7" s="281">
        <v>0</v>
      </c>
      <c r="AI7" s="222"/>
      <c r="AJ7" s="281">
        <v>0</v>
      </c>
      <c r="AK7" s="222"/>
      <c r="AL7" s="281">
        <v>0</v>
      </c>
      <c r="AM7" s="281">
        <v>0</v>
      </c>
      <c r="AN7" s="281">
        <v>0</v>
      </c>
      <c r="AO7" s="222"/>
      <c r="CA7" s="91" t="str">
        <f t="shared" si="2"/>
        <v>Heringsdorf</v>
      </c>
      <c r="CB7" s="92">
        <f t="shared" si="2"/>
        <v>0</v>
      </c>
      <c r="CC7" s="92"/>
      <c r="CD7" s="92">
        <f t="shared" si="4"/>
        <v>0</v>
      </c>
      <c r="CE7" s="92">
        <f t="shared" si="5"/>
        <v>0</v>
      </c>
      <c r="CF7" s="92">
        <f t="shared" si="6"/>
        <v>0</v>
      </c>
      <c r="CG7" s="92">
        <f t="shared" si="7"/>
        <v>0</v>
      </c>
      <c r="CH7" s="92">
        <f t="shared" si="8"/>
        <v>0</v>
      </c>
      <c r="CI7" s="92">
        <f t="shared" si="9"/>
        <v>0</v>
      </c>
      <c r="CJ7" s="91">
        <f t="shared" si="10"/>
        <v>0</v>
      </c>
      <c r="CK7" s="91">
        <f t="shared" si="10"/>
        <v>0</v>
      </c>
      <c r="CL7" s="91" t="str">
        <f t="shared" si="11"/>
        <v>keine Daten</v>
      </c>
      <c r="CM7" s="92">
        <f t="shared" si="12"/>
        <v>0</v>
      </c>
      <c r="CN7" s="91" t="str">
        <f t="shared" si="13"/>
        <v>keine Angabe</v>
      </c>
      <c r="CO7" s="91">
        <f t="shared" si="14"/>
        <v>2</v>
      </c>
      <c r="CP7" s="91">
        <f t="shared" si="15"/>
        <v>2</v>
      </c>
      <c r="CQ7" s="91">
        <f t="shared" si="16"/>
        <v>0</v>
      </c>
      <c r="CR7" s="91">
        <f t="shared" si="3"/>
        <v>0</v>
      </c>
      <c r="CS7" s="92"/>
      <c r="CT7" s="92"/>
      <c r="CU7" s="92">
        <f t="shared" si="17"/>
        <v>0</v>
      </c>
      <c r="CV7" s="92">
        <f t="shared" si="18"/>
        <v>0</v>
      </c>
      <c r="CW7" s="153">
        <f t="shared" si="19"/>
        <v>0</v>
      </c>
      <c r="CX7" s="153">
        <f t="shared" si="20"/>
        <v>0</v>
      </c>
      <c r="CY7" s="153">
        <f t="shared" si="21"/>
        <v>0</v>
      </c>
      <c r="CZ7" s="92">
        <f t="shared" si="22"/>
        <v>0</v>
      </c>
      <c r="DA7" s="92">
        <f t="shared" si="23"/>
        <v>0</v>
      </c>
      <c r="DB7" s="91">
        <f t="shared" si="24"/>
        <v>0</v>
      </c>
      <c r="DC7" s="92">
        <f t="shared" si="25"/>
        <v>0</v>
      </c>
    </row>
    <row r="8" spans="1:107" x14ac:dyDescent="0.25">
      <c r="A8" s="20">
        <v>13075105</v>
      </c>
      <c r="B8" s="21">
        <v>513</v>
      </c>
      <c r="C8" s="21" t="s">
        <v>45</v>
      </c>
      <c r="D8" s="220">
        <v>11961</v>
      </c>
      <c r="E8" s="223">
        <v>12522540.35</v>
      </c>
      <c r="F8" s="223">
        <v>1274232.47</v>
      </c>
      <c r="G8" s="223">
        <v>3674121.53</v>
      </c>
      <c r="H8" s="224">
        <v>1</v>
      </c>
      <c r="I8" s="224">
        <v>704673.19</v>
      </c>
      <c r="J8" s="224">
        <v>0</v>
      </c>
      <c r="K8" s="224">
        <v>0</v>
      </c>
      <c r="L8" s="224">
        <v>1</v>
      </c>
      <c r="M8" s="224">
        <v>3793635.81</v>
      </c>
      <c r="N8" s="224">
        <v>250</v>
      </c>
      <c r="O8" s="224">
        <v>0</v>
      </c>
      <c r="P8" s="224">
        <v>350</v>
      </c>
      <c r="Q8" s="224">
        <v>0</v>
      </c>
      <c r="R8" s="224">
        <v>360</v>
      </c>
      <c r="S8" s="224">
        <v>0</v>
      </c>
      <c r="T8" s="224">
        <v>0</v>
      </c>
      <c r="U8" s="224">
        <v>8139943.25</v>
      </c>
      <c r="V8" s="224">
        <v>680.54</v>
      </c>
      <c r="W8" s="24" t="s">
        <v>43</v>
      </c>
      <c r="X8" s="24" t="s">
        <v>43</v>
      </c>
      <c r="Y8" s="24" t="s">
        <v>43</v>
      </c>
      <c r="Z8" s="222">
        <v>25500</v>
      </c>
      <c r="AA8" s="222">
        <v>24079.919999999998</v>
      </c>
      <c r="AB8" s="222">
        <v>50000</v>
      </c>
      <c r="AC8" s="222">
        <v>54846.11</v>
      </c>
      <c r="AD8" s="224">
        <v>0</v>
      </c>
      <c r="AE8" s="260">
        <v>0</v>
      </c>
      <c r="AF8" s="222">
        <v>3450255.94</v>
      </c>
      <c r="AG8" s="222">
        <v>2423577</v>
      </c>
      <c r="AH8" s="281">
        <v>1026678.94</v>
      </c>
      <c r="AI8" s="222">
        <v>329208</v>
      </c>
      <c r="AJ8" s="281">
        <v>2752785</v>
      </c>
      <c r="AK8" s="222">
        <v>2267997.96</v>
      </c>
      <c r="AL8" s="281">
        <v>484787.04000000004</v>
      </c>
      <c r="AM8" s="281">
        <v>0.93580602555643988</v>
      </c>
      <c r="AN8" s="281">
        <v>0.82389215285610751</v>
      </c>
      <c r="AO8" s="222"/>
      <c r="CA8" s="91" t="str">
        <f t="shared" si="2"/>
        <v>Pasewalk, Stadt</v>
      </c>
      <c r="CB8" s="92">
        <f t="shared" si="2"/>
        <v>11961</v>
      </c>
      <c r="CC8" s="92"/>
      <c r="CD8" s="92">
        <f t="shared" si="4"/>
        <v>3674121.53</v>
      </c>
      <c r="CE8" s="92">
        <f t="shared" si="5"/>
        <v>0</v>
      </c>
      <c r="CF8" s="92">
        <f t="shared" si="6"/>
        <v>3793635.81</v>
      </c>
      <c r="CG8" s="92">
        <f t="shared" si="7"/>
        <v>3793635.81</v>
      </c>
      <c r="CH8" s="92">
        <f t="shared" si="8"/>
        <v>12522540.35</v>
      </c>
      <c r="CI8" s="92">
        <f t="shared" si="9"/>
        <v>0</v>
      </c>
      <c r="CJ8" s="91" t="str">
        <f t="shared" si="10"/>
        <v>nein</v>
      </c>
      <c r="CK8" s="91" t="str">
        <f t="shared" si="10"/>
        <v>nein</v>
      </c>
      <c r="CL8" s="91" t="str">
        <f t="shared" si="11"/>
        <v>OK</v>
      </c>
      <c r="CM8" s="92">
        <f t="shared" si="12"/>
        <v>704673.19</v>
      </c>
      <c r="CN8" s="91" t="str">
        <f t="shared" si="13"/>
        <v>nein</v>
      </c>
      <c r="CO8" s="91">
        <f t="shared" si="14"/>
        <v>0</v>
      </c>
      <c r="CP8" s="91">
        <f t="shared" si="15"/>
        <v>0</v>
      </c>
      <c r="CQ8" s="91">
        <f t="shared" si="16"/>
        <v>1</v>
      </c>
      <c r="CR8" s="91">
        <f t="shared" si="3"/>
        <v>3674121.53</v>
      </c>
      <c r="CS8" s="92"/>
      <c r="CT8" s="92"/>
      <c r="CU8" s="92">
        <f t="shared" si="17"/>
        <v>2267997.96</v>
      </c>
      <c r="CV8" s="92">
        <f t="shared" si="18"/>
        <v>0</v>
      </c>
      <c r="CW8" s="153">
        <f t="shared" si="19"/>
        <v>2.5</v>
      </c>
      <c r="CX8" s="153">
        <f t="shared" si="20"/>
        <v>3.5</v>
      </c>
      <c r="CY8" s="153">
        <f t="shared" si="21"/>
        <v>3.6</v>
      </c>
      <c r="CZ8" s="92">
        <f t="shared" si="22"/>
        <v>8139943.25</v>
      </c>
      <c r="DA8" s="92">
        <f t="shared" si="23"/>
        <v>78926.03</v>
      </c>
      <c r="DB8" s="91">
        <f t="shared" si="24"/>
        <v>1</v>
      </c>
      <c r="DC8" s="92">
        <f t="shared" si="25"/>
        <v>3793635.81</v>
      </c>
    </row>
    <row r="9" spans="1:107" x14ac:dyDescent="0.25">
      <c r="A9" s="20">
        <v>13075130</v>
      </c>
      <c r="B9" s="21">
        <v>514</v>
      </c>
      <c r="C9" s="21" t="s">
        <v>46</v>
      </c>
      <c r="D9" s="220">
        <v>6090</v>
      </c>
      <c r="E9" s="223">
        <v>4499513.5199999996</v>
      </c>
      <c r="F9" s="223">
        <v>349063.84</v>
      </c>
      <c r="G9" s="223">
        <v>98423</v>
      </c>
      <c r="H9" s="224">
        <v>1</v>
      </c>
      <c r="I9" s="223">
        <v>142258.26</v>
      </c>
      <c r="J9" s="223">
        <v>0</v>
      </c>
      <c r="K9" s="224">
        <v>0</v>
      </c>
      <c r="L9" s="224">
        <v>1</v>
      </c>
      <c r="M9" s="224">
        <v>148803.32</v>
      </c>
      <c r="N9" s="224">
        <v>250</v>
      </c>
      <c r="O9" s="224">
        <v>0</v>
      </c>
      <c r="P9" s="224">
        <v>345</v>
      </c>
      <c r="Q9" s="224">
        <v>0</v>
      </c>
      <c r="R9" s="224">
        <v>350</v>
      </c>
      <c r="S9" s="224">
        <v>0</v>
      </c>
      <c r="T9" s="224">
        <v>0</v>
      </c>
      <c r="U9" s="224">
        <v>6715473.3200000003</v>
      </c>
      <c r="V9" s="224">
        <v>1171</v>
      </c>
      <c r="W9" s="24" t="s">
        <v>43</v>
      </c>
      <c r="X9" s="24" t="s">
        <v>43</v>
      </c>
      <c r="Y9" s="24" t="s">
        <v>43</v>
      </c>
      <c r="Z9" s="222">
        <v>13000</v>
      </c>
      <c r="AA9" s="222">
        <v>12372.72</v>
      </c>
      <c r="AB9" s="222">
        <v>15000</v>
      </c>
      <c r="AC9" s="222">
        <v>1815587</v>
      </c>
      <c r="AD9" s="224">
        <v>0</v>
      </c>
      <c r="AE9" s="260">
        <v>0</v>
      </c>
      <c r="AF9" s="222">
        <v>1379941.51</v>
      </c>
      <c r="AG9" s="222">
        <v>954392.92</v>
      </c>
      <c r="AH9" s="281">
        <v>425548.59</v>
      </c>
      <c r="AI9" s="222">
        <v>1921054.42</v>
      </c>
      <c r="AJ9" s="281">
        <v>2875447.34</v>
      </c>
      <c r="AK9" s="222">
        <v>1183578.96</v>
      </c>
      <c r="AL9" s="281">
        <v>1691868.38</v>
      </c>
      <c r="AM9" s="281">
        <v>1.2401380345528967</v>
      </c>
      <c r="AN9" s="281">
        <v>0.41161559230641309</v>
      </c>
      <c r="AO9" s="222"/>
      <c r="CA9" s="91" t="str">
        <f t="shared" si="2"/>
        <v>Strasburg (Uckermark)</v>
      </c>
      <c r="CB9" s="92">
        <f t="shared" si="2"/>
        <v>6090</v>
      </c>
      <c r="CC9" s="92"/>
      <c r="CD9" s="92">
        <f t="shared" si="4"/>
        <v>98423</v>
      </c>
      <c r="CE9" s="92">
        <f t="shared" si="5"/>
        <v>0</v>
      </c>
      <c r="CF9" s="92">
        <f t="shared" si="6"/>
        <v>148803.32</v>
      </c>
      <c r="CG9" s="92">
        <f t="shared" si="7"/>
        <v>148803.32</v>
      </c>
      <c r="CH9" s="92">
        <f t="shared" si="8"/>
        <v>4499513.5199999996</v>
      </c>
      <c r="CI9" s="92">
        <f t="shared" si="9"/>
        <v>0</v>
      </c>
      <c r="CJ9" s="91" t="str">
        <f t="shared" si="10"/>
        <v>nein</v>
      </c>
      <c r="CK9" s="91" t="str">
        <f t="shared" si="10"/>
        <v>nein</v>
      </c>
      <c r="CL9" s="91" t="str">
        <f t="shared" si="11"/>
        <v>OK</v>
      </c>
      <c r="CM9" s="92">
        <f t="shared" si="12"/>
        <v>142258.26</v>
      </c>
      <c r="CN9" s="91" t="str">
        <f t="shared" si="13"/>
        <v>nein</v>
      </c>
      <c r="CO9" s="91">
        <f t="shared" si="14"/>
        <v>0</v>
      </c>
      <c r="CP9" s="91">
        <f t="shared" si="15"/>
        <v>0</v>
      </c>
      <c r="CQ9" s="91">
        <f t="shared" si="16"/>
        <v>1</v>
      </c>
      <c r="CR9" s="91">
        <f t="shared" si="3"/>
        <v>98423</v>
      </c>
      <c r="CS9" s="92"/>
      <c r="CT9" s="92"/>
      <c r="CU9" s="92">
        <f t="shared" si="17"/>
        <v>1183578.96</v>
      </c>
      <c r="CV9" s="92">
        <f t="shared" si="18"/>
        <v>0</v>
      </c>
      <c r="CW9" s="153">
        <f t="shared" si="19"/>
        <v>2.5</v>
      </c>
      <c r="CX9" s="153">
        <f t="shared" si="20"/>
        <v>3.45</v>
      </c>
      <c r="CY9" s="153">
        <f t="shared" si="21"/>
        <v>3.5</v>
      </c>
      <c r="CZ9" s="92">
        <f t="shared" si="22"/>
        <v>6715473.3200000003</v>
      </c>
      <c r="DA9" s="92">
        <f t="shared" si="23"/>
        <v>1827959.72</v>
      </c>
      <c r="DB9" s="91">
        <f t="shared" si="24"/>
        <v>1</v>
      </c>
      <c r="DC9" s="92">
        <f t="shared" si="25"/>
        <v>148803.32</v>
      </c>
    </row>
    <row r="10" spans="1:107" x14ac:dyDescent="0.25">
      <c r="A10" s="20">
        <v>13075136</v>
      </c>
      <c r="B10" s="21">
        <v>515</v>
      </c>
      <c r="C10" s="21" t="s">
        <v>47</v>
      </c>
      <c r="D10" s="220">
        <v>10399</v>
      </c>
      <c r="E10" s="223">
        <v>8202237.1100000003</v>
      </c>
      <c r="F10" s="223">
        <v>1547222.84</v>
      </c>
      <c r="G10" s="223">
        <v>3579574.58</v>
      </c>
      <c r="H10" s="224">
        <v>1</v>
      </c>
      <c r="I10" s="224">
        <v>5061777.5999999996</v>
      </c>
      <c r="J10" s="224">
        <v>0</v>
      </c>
      <c r="K10" s="224">
        <v>0</v>
      </c>
      <c r="L10" s="224">
        <v>1</v>
      </c>
      <c r="M10" s="224">
        <v>3579574.58</v>
      </c>
      <c r="N10" s="224">
        <v>300</v>
      </c>
      <c r="O10" s="224">
        <v>0</v>
      </c>
      <c r="P10" s="224">
        <v>350</v>
      </c>
      <c r="Q10" s="224">
        <v>0</v>
      </c>
      <c r="R10" s="224">
        <v>400</v>
      </c>
      <c r="S10" s="224">
        <v>0</v>
      </c>
      <c r="T10" s="224">
        <v>0</v>
      </c>
      <c r="U10" s="224">
        <v>2914463</v>
      </c>
      <c r="V10" s="224">
        <v>280.27</v>
      </c>
      <c r="W10" s="24" t="s">
        <v>43</v>
      </c>
      <c r="X10" s="24" t="s">
        <v>43</v>
      </c>
      <c r="Y10" s="24" t="s">
        <v>43</v>
      </c>
      <c r="Z10" s="222">
        <v>26500</v>
      </c>
      <c r="AA10" s="222">
        <v>29895.95</v>
      </c>
      <c r="AB10" s="222">
        <v>25000</v>
      </c>
      <c r="AC10" s="222">
        <v>30195</v>
      </c>
      <c r="AD10" s="224">
        <v>0</v>
      </c>
      <c r="AE10" s="260">
        <v>0</v>
      </c>
      <c r="AF10" s="222">
        <v>2566172.29</v>
      </c>
      <c r="AG10" s="222">
        <v>1981709.93</v>
      </c>
      <c r="AH10" s="281">
        <v>584462.36</v>
      </c>
      <c r="AI10" s="222">
        <v>3167037.87</v>
      </c>
      <c r="AJ10" s="281">
        <v>5148747.8</v>
      </c>
      <c r="AK10" s="222">
        <v>2014746.48</v>
      </c>
      <c r="AL10" s="281">
        <v>3134001.32</v>
      </c>
      <c r="AM10" s="281">
        <v>1.0166707294038739</v>
      </c>
      <c r="AN10" s="281">
        <v>0.39130805358149412</v>
      </c>
      <c r="AO10" s="222"/>
      <c r="CA10" s="91" t="str">
        <f t="shared" si="2"/>
        <v>Ueckermünde, Stadt</v>
      </c>
      <c r="CB10" s="92">
        <f t="shared" si="2"/>
        <v>10399</v>
      </c>
      <c r="CC10" s="92"/>
      <c r="CD10" s="92">
        <f t="shared" si="4"/>
        <v>3579574.58</v>
      </c>
      <c r="CE10" s="92">
        <f t="shared" si="5"/>
        <v>0</v>
      </c>
      <c r="CF10" s="92">
        <f t="shared" si="6"/>
        <v>3579574.58</v>
      </c>
      <c r="CG10" s="92">
        <f t="shared" si="7"/>
        <v>3579574.58</v>
      </c>
      <c r="CH10" s="92">
        <f t="shared" si="8"/>
        <v>8202237.1100000003</v>
      </c>
      <c r="CI10" s="92">
        <f t="shared" si="9"/>
        <v>0</v>
      </c>
      <c r="CJ10" s="91" t="str">
        <f t="shared" si="10"/>
        <v>nein</v>
      </c>
      <c r="CK10" s="91" t="str">
        <f t="shared" si="10"/>
        <v>nein</v>
      </c>
      <c r="CL10" s="91" t="str">
        <f t="shared" si="11"/>
        <v>OK</v>
      </c>
      <c r="CM10" s="92">
        <f t="shared" si="12"/>
        <v>5061777.5999999996</v>
      </c>
      <c r="CN10" s="91" t="str">
        <f t="shared" si="13"/>
        <v>nein</v>
      </c>
      <c r="CO10" s="91">
        <f t="shared" si="14"/>
        <v>0</v>
      </c>
      <c r="CP10" s="91">
        <f t="shared" si="15"/>
        <v>0</v>
      </c>
      <c r="CQ10" s="91">
        <f t="shared" si="16"/>
        <v>1</v>
      </c>
      <c r="CR10" s="91">
        <f t="shared" si="3"/>
        <v>3579574.58</v>
      </c>
      <c r="CS10" s="92"/>
      <c r="CT10" s="92"/>
      <c r="CU10" s="92">
        <f t="shared" si="17"/>
        <v>2014746.48</v>
      </c>
      <c r="CV10" s="92">
        <f t="shared" si="18"/>
        <v>0</v>
      </c>
      <c r="CW10" s="153">
        <f t="shared" si="19"/>
        <v>3</v>
      </c>
      <c r="CX10" s="153">
        <f t="shared" si="20"/>
        <v>3.5</v>
      </c>
      <c r="CY10" s="153">
        <f t="shared" si="21"/>
        <v>4</v>
      </c>
      <c r="CZ10" s="92">
        <f t="shared" si="22"/>
        <v>2914463</v>
      </c>
      <c r="DA10" s="92">
        <f t="shared" si="23"/>
        <v>60090.95</v>
      </c>
      <c r="DB10" s="91">
        <f t="shared" si="24"/>
        <v>1</v>
      </c>
      <c r="DC10" s="92">
        <f t="shared" si="25"/>
        <v>3579574.58</v>
      </c>
    </row>
    <row r="11" spans="1:107" x14ac:dyDescent="0.25">
      <c r="A11" s="20">
        <v>13075021</v>
      </c>
      <c r="B11" s="21">
        <v>5551</v>
      </c>
      <c r="C11" s="21" t="s">
        <v>48</v>
      </c>
      <c r="D11" s="220"/>
      <c r="E11" s="223"/>
      <c r="F11" s="223"/>
      <c r="G11" s="223"/>
      <c r="H11" s="224"/>
      <c r="I11" s="224"/>
      <c r="J11" s="224"/>
      <c r="K11" s="224"/>
      <c r="L11" s="224"/>
      <c r="M11" s="224"/>
      <c r="N11" s="224"/>
      <c r="O11" s="224"/>
      <c r="P11" s="224"/>
      <c r="Q11" s="224"/>
      <c r="R11" s="224"/>
      <c r="S11" s="224"/>
      <c r="T11" s="224"/>
      <c r="U11" s="224"/>
      <c r="V11" s="224"/>
      <c r="W11" s="24"/>
      <c r="X11" s="24"/>
      <c r="Y11" s="24"/>
      <c r="Z11" s="224"/>
      <c r="AA11" s="224"/>
      <c r="AB11" s="260"/>
      <c r="AC11" s="224"/>
      <c r="AD11" s="224"/>
      <c r="AE11" s="260"/>
      <c r="AF11" s="222"/>
      <c r="AG11" s="222"/>
      <c r="AH11" s="281">
        <v>0</v>
      </c>
      <c r="AI11" s="222"/>
      <c r="AJ11" s="281">
        <v>0</v>
      </c>
      <c r="AK11" s="222"/>
      <c r="AL11" s="281">
        <v>0</v>
      </c>
      <c r="AM11" s="281">
        <v>0</v>
      </c>
      <c r="AN11" s="281">
        <v>0</v>
      </c>
      <c r="AO11" s="222"/>
      <c r="CA11" s="91" t="str">
        <f t="shared" si="2"/>
        <v>Buggenhagen</v>
      </c>
      <c r="CB11" s="92">
        <f t="shared" si="2"/>
        <v>0</v>
      </c>
      <c r="CC11" s="92"/>
      <c r="CD11" s="92">
        <f t="shared" si="4"/>
        <v>0</v>
      </c>
      <c r="CE11" s="92">
        <f t="shared" si="5"/>
        <v>0</v>
      </c>
      <c r="CF11" s="92">
        <f t="shared" si="6"/>
        <v>0</v>
      </c>
      <c r="CG11" s="92">
        <f t="shared" si="7"/>
        <v>0</v>
      </c>
      <c r="CH11" s="92">
        <f t="shared" si="8"/>
        <v>0</v>
      </c>
      <c r="CI11" s="92">
        <f t="shared" si="9"/>
        <v>0</v>
      </c>
      <c r="CJ11" s="91">
        <f t="shared" si="10"/>
        <v>0</v>
      </c>
      <c r="CK11" s="91">
        <f t="shared" si="10"/>
        <v>0</v>
      </c>
      <c r="CL11" s="91" t="str">
        <f t="shared" si="11"/>
        <v>keine Daten</v>
      </c>
      <c r="CM11" s="92">
        <f t="shared" si="12"/>
        <v>0</v>
      </c>
      <c r="CN11" s="91" t="str">
        <f t="shared" si="13"/>
        <v>keine Angabe</v>
      </c>
      <c r="CO11" s="91">
        <f t="shared" si="14"/>
        <v>2</v>
      </c>
      <c r="CP11" s="91">
        <f t="shared" si="15"/>
        <v>2</v>
      </c>
      <c r="CQ11" s="91">
        <f t="shared" si="16"/>
        <v>0</v>
      </c>
      <c r="CR11" s="91">
        <f t="shared" si="3"/>
        <v>0</v>
      </c>
      <c r="CS11" s="92"/>
      <c r="CT11" s="92"/>
      <c r="CU11" s="92">
        <f t="shared" si="17"/>
        <v>0</v>
      </c>
      <c r="CV11" s="92">
        <f t="shared" si="18"/>
        <v>0</v>
      </c>
      <c r="CW11" s="153">
        <f t="shared" si="19"/>
        <v>0</v>
      </c>
      <c r="CX11" s="153">
        <f t="shared" si="20"/>
        <v>0</v>
      </c>
      <c r="CY11" s="153">
        <f t="shared" si="21"/>
        <v>0</v>
      </c>
      <c r="CZ11" s="92">
        <f t="shared" si="22"/>
        <v>0</v>
      </c>
      <c r="DA11" s="92">
        <f t="shared" si="23"/>
        <v>0</v>
      </c>
      <c r="DB11" s="91">
        <f t="shared" si="24"/>
        <v>0</v>
      </c>
      <c r="DC11" s="92">
        <f t="shared" si="25"/>
        <v>0</v>
      </c>
    </row>
    <row r="12" spans="1:107" x14ac:dyDescent="0.25">
      <c r="A12" s="20">
        <v>13075072</v>
      </c>
      <c r="B12" s="21">
        <v>5551</v>
      </c>
      <c r="C12" s="21" t="s">
        <v>49</v>
      </c>
      <c r="D12" s="220"/>
      <c r="E12" s="223"/>
      <c r="F12" s="223"/>
      <c r="G12" s="223"/>
      <c r="H12" s="224"/>
      <c r="I12" s="224"/>
      <c r="J12" s="224"/>
      <c r="K12" s="224"/>
      <c r="L12" s="224"/>
      <c r="M12" s="224"/>
      <c r="N12" s="224"/>
      <c r="O12" s="224"/>
      <c r="P12" s="224"/>
      <c r="Q12" s="224"/>
      <c r="R12" s="224"/>
      <c r="S12" s="224"/>
      <c r="T12" s="224"/>
      <c r="U12" s="224"/>
      <c r="V12" s="224"/>
      <c r="W12" s="24"/>
      <c r="X12" s="24"/>
      <c r="Y12" s="24"/>
      <c r="Z12" s="224"/>
      <c r="AA12" s="224"/>
      <c r="AB12" s="260"/>
      <c r="AC12" s="224"/>
      <c r="AD12" s="224"/>
      <c r="AE12" s="260"/>
      <c r="AF12" s="222"/>
      <c r="AG12" s="222"/>
      <c r="AH12" s="281">
        <v>0</v>
      </c>
      <c r="AI12" s="222"/>
      <c r="AJ12" s="281">
        <v>0</v>
      </c>
      <c r="AK12" s="222"/>
      <c r="AL12" s="281">
        <v>0</v>
      </c>
      <c r="AM12" s="281">
        <v>0</v>
      </c>
      <c r="AN12" s="281">
        <v>0</v>
      </c>
      <c r="AO12" s="222"/>
      <c r="CA12" s="91" t="str">
        <f t="shared" si="2"/>
        <v>Krummin</v>
      </c>
      <c r="CB12" s="92">
        <f t="shared" si="2"/>
        <v>0</v>
      </c>
      <c r="CC12" s="92"/>
      <c r="CD12" s="92">
        <f t="shared" si="4"/>
        <v>0</v>
      </c>
      <c r="CE12" s="92">
        <f t="shared" si="5"/>
        <v>0</v>
      </c>
      <c r="CF12" s="92">
        <f t="shared" si="6"/>
        <v>0</v>
      </c>
      <c r="CG12" s="92">
        <f>CF12-CE12</f>
        <v>0</v>
      </c>
      <c r="CH12" s="92">
        <f t="shared" si="8"/>
        <v>0</v>
      </c>
      <c r="CI12" s="92">
        <f t="shared" si="9"/>
        <v>0</v>
      </c>
      <c r="CJ12" s="91">
        <f t="shared" si="10"/>
        <v>0</v>
      </c>
      <c r="CK12" s="91">
        <f t="shared" si="10"/>
        <v>0</v>
      </c>
      <c r="CL12" s="91" t="str">
        <f t="shared" si="11"/>
        <v>keine Daten</v>
      </c>
      <c r="CM12" s="92">
        <f t="shared" si="12"/>
        <v>0</v>
      </c>
      <c r="CN12" s="91" t="str">
        <f t="shared" si="13"/>
        <v>keine Angabe</v>
      </c>
      <c r="CO12" s="91">
        <f t="shared" si="14"/>
        <v>2</v>
      </c>
      <c r="CP12" s="91">
        <f t="shared" si="15"/>
        <v>2</v>
      </c>
      <c r="CQ12" s="91">
        <f t="shared" si="16"/>
        <v>0</v>
      </c>
      <c r="CR12" s="91">
        <f t="shared" si="3"/>
        <v>0</v>
      </c>
      <c r="CS12" s="92"/>
      <c r="CT12" s="92"/>
      <c r="CU12" s="92">
        <f t="shared" si="17"/>
        <v>0</v>
      </c>
      <c r="CV12" s="92">
        <f t="shared" si="18"/>
        <v>0</v>
      </c>
      <c r="CW12" s="153">
        <f t="shared" si="19"/>
        <v>0</v>
      </c>
      <c r="CX12" s="153">
        <f t="shared" si="20"/>
        <v>0</v>
      </c>
      <c r="CY12" s="153">
        <f t="shared" si="21"/>
        <v>0</v>
      </c>
      <c r="CZ12" s="92">
        <f t="shared" si="22"/>
        <v>0</v>
      </c>
      <c r="DA12" s="92">
        <f t="shared" si="23"/>
        <v>0</v>
      </c>
      <c r="DB12" s="91">
        <f t="shared" si="24"/>
        <v>0</v>
      </c>
      <c r="DC12" s="92">
        <f t="shared" si="25"/>
        <v>0</v>
      </c>
    </row>
    <row r="13" spans="1:107" x14ac:dyDescent="0.25">
      <c r="A13" s="20">
        <v>13075074</v>
      </c>
      <c r="B13" s="21">
        <v>5551</v>
      </c>
      <c r="C13" s="21" t="s">
        <v>50</v>
      </c>
      <c r="D13" s="220"/>
      <c r="E13" s="223"/>
      <c r="F13" s="223"/>
      <c r="G13" s="223"/>
      <c r="H13" s="224"/>
      <c r="I13" s="224"/>
      <c r="J13" s="224"/>
      <c r="K13" s="224"/>
      <c r="L13" s="224"/>
      <c r="M13" s="224"/>
      <c r="N13" s="224"/>
      <c r="O13" s="224"/>
      <c r="P13" s="224"/>
      <c r="Q13" s="224"/>
      <c r="R13" s="224"/>
      <c r="S13" s="224"/>
      <c r="T13" s="224"/>
      <c r="U13" s="224"/>
      <c r="V13" s="224"/>
      <c r="W13" s="24"/>
      <c r="X13" s="24"/>
      <c r="Y13" s="24"/>
      <c r="Z13" s="224"/>
      <c r="AA13" s="224"/>
      <c r="AB13" s="260"/>
      <c r="AC13" s="224"/>
      <c r="AD13" s="224"/>
      <c r="AE13" s="260"/>
      <c r="AF13" s="222"/>
      <c r="AG13" s="222"/>
      <c r="AH13" s="281">
        <v>0</v>
      </c>
      <c r="AI13" s="222"/>
      <c r="AJ13" s="281">
        <v>0</v>
      </c>
      <c r="AK13" s="222"/>
      <c r="AL13" s="281">
        <v>0</v>
      </c>
      <c r="AM13" s="281">
        <v>0</v>
      </c>
      <c r="AN13" s="281">
        <v>0</v>
      </c>
      <c r="AO13" s="222"/>
      <c r="CA13" s="91" t="str">
        <f t="shared" si="2"/>
        <v>Lassan, Stadt</v>
      </c>
      <c r="CB13" s="92">
        <f t="shared" si="2"/>
        <v>0</v>
      </c>
      <c r="CC13" s="92"/>
      <c r="CD13" s="92">
        <f t="shared" si="4"/>
        <v>0</v>
      </c>
      <c r="CE13" s="92">
        <f t="shared" si="5"/>
        <v>0</v>
      </c>
      <c r="CF13" s="92">
        <f t="shared" si="6"/>
        <v>0</v>
      </c>
      <c r="CG13" s="92">
        <f t="shared" si="7"/>
        <v>0</v>
      </c>
      <c r="CH13" s="92">
        <f t="shared" si="8"/>
        <v>0</v>
      </c>
      <c r="CI13" s="92">
        <f t="shared" si="9"/>
        <v>0</v>
      </c>
      <c r="CJ13" s="91">
        <f t="shared" si="10"/>
        <v>0</v>
      </c>
      <c r="CK13" s="91">
        <f t="shared" si="10"/>
        <v>0</v>
      </c>
      <c r="CL13" s="91" t="str">
        <f t="shared" si="11"/>
        <v>keine Daten</v>
      </c>
      <c r="CM13" s="92">
        <f t="shared" si="12"/>
        <v>0</v>
      </c>
      <c r="CN13" s="91" t="str">
        <f t="shared" si="13"/>
        <v>keine Angabe</v>
      </c>
      <c r="CO13" s="91">
        <f t="shared" si="14"/>
        <v>2</v>
      </c>
      <c r="CP13" s="91">
        <f t="shared" si="15"/>
        <v>2</v>
      </c>
      <c r="CQ13" s="91">
        <f t="shared" si="16"/>
        <v>0</v>
      </c>
      <c r="CR13" s="91">
        <f t="shared" si="3"/>
        <v>0</v>
      </c>
      <c r="CS13" s="92"/>
      <c r="CT13" s="92"/>
      <c r="CU13" s="92">
        <f t="shared" si="17"/>
        <v>0</v>
      </c>
      <c r="CV13" s="92">
        <f t="shared" si="18"/>
        <v>0</v>
      </c>
      <c r="CW13" s="153">
        <f t="shared" si="19"/>
        <v>0</v>
      </c>
      <c r="CX13" s="153">
        <f t="shared" si="20"/>
        <v>0</v>
      </c>
      <c r="CY13" s="153">
        <f t="shared" si="21"/>
        <v>0</v>
      </c>
      <c r="CZ13" s="92">
        <f t="shared" si="22"/>
        <v>0</v>
      </c>
      <c r="DA13" s="92">
        <f t="shared" si="23"/>
        <v>0</v>
      </c>
      <c r="DB13" s="91">
        <f t="shared" si="24"/>
        <v>0</v>
      </c>
      <c r="DC13" s="92">
        <f t="shared" si="25"/>
        <v>0</v>
      </c>
    </row>
    <row r="14" spans="1:107" x14ac:dyDescent="0.25">
      <c r="A14" s="20">
        <v>13075087</v>
      </c>
      <c r="B14" s="21">
        <v>5551</v>
      </c>
      <c r="C14" s="21" t="s">
        <v>51</v>
      </c>
      <c r="D14" s="220"/>
      <c r="E14" s="223"/>
      <c r="F14" s="223"/>
      <c r="G14" s="223"/>
      <c r="H14" s="224"/>
      <c r="I14" s="224"/>
      <c r="J14" s="224"/>
      <c r="K14" s="224"/>
      <c r="L14" s="224"/>
      <c r="M14" s="224"/>
      <c r="N14" s="224"/>
      <c r="O14" s="224"/>
      <c r="P14" s="224"/>
      <c r="Q14" s="224"/>
      <c r="R14" s="224"/>
      <c r="S14" s="224"/>
      <c r="T14" s="224"/>
      <c r="U14" s="224"/>
      <c r="V14" s="224"/>
      <c r="W14" s="24"/>
      <c r="X14" s="24"/>
      <c r="Y14" s="24"/>
      <c r="Z14" s="224"/>
      <c r="AA14" s="224"/>
      <c r="AB14" s="260"/>
      <c r="AC14" s="224"/>
      <c r="AD14" s="224"/>
      <c r="AE14" s="260"/>
      <c r="AF14" s="222"/>
      <c r="AG14" s="222"/>
      <c r="AH14" s="281">
        <v>0</v>
      </c>
      <c r="AI14" s="222"/>
      <c r="AJ14" s="281">
        <v>0</v>
      </c>
      <c r="AK14" s="222"/>
      <c r="AL14" s="281">
        <v>0</v>
      </c>
      <c r="AM14" s="281">
        <v>0</v>
      </c>
      <c r="AN14" s="281">
        <v>0</v>
      </c>
      <c r="AO14" s="222"/>
      <c r="CA14" s="91" t="str">
        <f t="shared" si="2"/>
        <v>Lütow</v>
      </c>
      <c r="CB14" s="92">
        <f t="shared" si="2"/>
        <v>0</v>
      </c>
      <c r="CC14" s="92"/>
      <c r="CD14" s="92">
        <f t="shared" si="4"/>
        <v>0</v>
      </c>
      <c r="CE14" s="92">
        <f t="shared" si="5"/>
        <v>0</v>
      </c>
      <c r="CF14" s="92">
        <f t="shared" si="6"/>
        <v>0</v>
      </c>
      <c r="CG14" s="92">
        <f t="shared" si="7"/>
        <v>0</v>
      </c>
      <c r="CH14" s="92">
        <f t="shared" si="8"/>
        <v>0</v>
      </c>
      <c r="CI14" s="92">
        <f t="shared" si="9"/>
        <v>0</v>
      </c>
      <c r="CJ14" s="91">
        <f t="shared" si="10"/>
        <v>0</v>
      </c>
      <c r="CK14" s="91">
        <f t="shared" si="10"/>
        <v>0</v>
      </c>
      <c r="CL14" s="91" t="str">
        <f t="shared" si="11"/>
        <v>keine Daten</v>
      </c>
      <c r="CM14" s="92">
        <f t="shared" si="12"/>
        <v>0</v>
      </c>
      <c r="CN14" s="91" t="str">
        <f t="shared" si="13"/>
        <v>keine Angabe</v>
      </c>
      <c r="CO14" s="91">
        <f t="shared" si="14"/>
        <v>2</v>
      </c>
      <c r="CP14" s="91">
        <f t="shared" si="15"/>
        <v>2</v>
      </c>
      <c r="CQ14" s="91">
        <f t="shared" si="16"/>
        <v>0</v>
      </c>
      <c r="CR14" s="91">
        <f t="shared" si="3"/>
        <v>0</v>
      </c>
      <c r="CS14" s="92"/>
      <c r="CT14" s="92"/>
      <c r="CU14" s="92">
        <f t="shared" si="17"/>
        <v>0</v>
      </c>
      <c r="CV14" s="92">
        <f t="shared" si="18"/>
        <v>0</v>
      </c>
      <c r="CW14" s="153">
        <f t="shared" si="19"/>
        <v>0</v>
      </c>
      <c r="CX14" s="153">
        <f t="shared" si="20"/>
        <v>0</v>
      </c>
      <c r="CY14" s="153">
        <f t="shared" si="21"/>
        <v>0</v>
      </c>
      <c r="CZ14" s="92">
        <f t="shared" si="22"/>
        <v>0</v>
      </c>
      <c r="DA14" s="92">
        <f t="shared" si="23"/>
        <v>0</v>
      </c>
      <c r="DB14" s="91">
        <f t="shared" si="24"/>
        <v>0</v>
      </c>
      <c r="DC14" s="92">
        <f t="shared" si="25"/>
        <v>0</v>
      </c>
    </row>
    <row r="15" spans="1:107" x14ac:dyDescent="0.25">
      <c r="A15" s="20">
        <v>13075124</v>
      </c>
      <c r="B15" s="21">
        <v>5551</v>
      </c>
      <c r="C15" s="21" t="s">
        <v>52</v>
      </c>
      <c r="D15" s="220"/>
      <c r="E15" s="223"/>
      <c r="F15" s="223"/>
      <c r="G15" s="223"/>
      <c r="H15" s="224"/>
      <c r="I15" s="224"/>
      <c r="J15" s="224"/>
      <c r="K15" s="224"/>
      <c r="L15" s="224"/>
      <c r="M15" s="224"/>
      <c r="N15" s="224"/>
      <c r="O15" s="224"/>
      <c r="P15" s="224"/>
      <c r="Q15" s="224"/>
      <c r="R15" s="224"/>
      <c r="S15" s="224"/>
      <c r="T15" s="224"/>
      <c r="U15" s="224"/>
      <c r="V15" s="224"/>
      <c r="W15" s="24"/>
      <c r="X15" s="24"/>
      <c r="Y15" s="24"/>
      <c r="Z15" s="224"/>
      <c r="AA15" s="224"/>
      <c r="AB15" s="260"/>
      <c r="AC15" s="224"/>
      <c r="AD15" s="224"/>
      <c r="AE15" s="260"/>
      <c r="AF15" s="222"/>
      <c r="AG15" s="222"/>
      <c r="AH15" s="281">
        <v>0</v>
      </c>
      <c r="AI15" s="222"/>
      <c r="AJ15" s="281">
        <v>0</v>
      </c>
      <c r="AK15" s="222"/>
      <c r="AL15" s="281">
        <v>0</v>
      </c>
      <c r="AM15" s="281">
        <v>0</v>
      </c>
      <c r="AN15" s="281">
        <v>0</v>
      </c>
      <c r="AO15" s="222"/>
      <c r="CA15" s="91" t="str">
        <f t="shared" si="2"/>
        <v>Sauzin</v>
      </c>
      <c r="CB15" s="92">
        <f t="shared" si="2"/>
        <v>0</v>
      </c>
      <c r="CC15" s="92"/>
      <c r="CD15" s="92">
        <f t="shared" si="4"/>
        <v>0</v>
      </c>
      <c r="CE15" s="92">
        <f t="shared" si="5"/>
        <v>0</v>
      </c>
      <c r="CF15" s="92">
        <f t="shared" si="6"/>
        <v>0</v>
      </c>
      <c r="CG15" s="92">
        <f t="shared" si="7"/>
        <v>0</v>
      </c>
      <c r="CH15" s="92">
        <f t="shared" si="8"/>
        <v>0</v>
      </c>
      <c r="CI15" s="92">
        <f t="shared" si="9"/>
        <v>0</v>
      </c>
      <c r="CJ15" s="91">
        <f t="shared" si="10"/>
        <v>0</v>
      </c>
      <c r="CK15" s="91">
        <f t="shared" si="10"/>
        <v>0</v>
      </c>
      <c r="CL15" s="91" t="str">
        <f t="shared" si="11"/>
        <v>keine Daten</v>
      </c>
      <c r="CM15" s="92">
        <f t="shared" si="12"/>
        <v>0</v>
      </c>
      <c r="CN15" s="91" t="str">
        <f t="shared" si="13"/>
        <v>keine Angabe</v>
      </c>
      <c r="CO15" s="91">
        <f t="shared" si="14"/>
        <v>2</v>
      </c>
      <c r="CP15" s="91">
        <f t="shared" si="15"/>
        <v>2</v>
      </c>
      <c r="CQ15" s="91">
        <f t="shared" si="16"/>
        <v>0</v>
      </c>
      <c r="CR15" s="91">
        <f t="shared" si="3"/>
        <v>0</v>
      </c>
      <c r="CS15" s="92"/>
      <c r="CT15" s="92"/>
      <c r="CU15" s="92">
        <f t="shared" si="17"/>
        <v>0</v>
      </c>
      <c r="CV15" s="92">
        <f t="shared" si="18"/>
        <v>0</v>
      </c>
      <c r="CW15" s="153">
        <f t="shared" si="19"/>
        <v>0</v>
      </c>
      <c r="CX15" s="153">
        <f t="shared" si="20"/>
        <v>0</v>
      </c>
      <c r="CY15" s="153">
        <f t="shared" si="21"/>
        <v>0</v>
      </c>
      <c r="CZ15" s="92">
        <f t="shared" si="22"/>
        <v>0</v>
      </c>
      <c r="DA15" s="92">
        <f t="shared" si="23"/>
        <v>0</v>
      </c>
      <c r="DB15" s="91">
        <f t="shared" si="24"/>
        <v>0</v>
      </c>
      <c r="DC15" s="92">
        <f t="shared" si="25"/>
        <v>0</v>
      </c>
    </row>
    <row r="16" spans="1:107" x14ac:dyDescent="0.25">
      <c r="A16" s="20">
        <v>13075144</v>
      </c>
      <c r="B16" s="21">
        <v>5551</v>
      </c>
      <c r="C16" s="21" t="s">
        <v>53</v>
      </c>
      <c r="D16" s="220"/>
      <c r="E16" s="223"/>
      <c r="F16" s="223"/>
      <c r="G16" s="223"/>
      <c r="H16" s="224"/>
      <c r="I16" s="224"/>
      <c r="J16" s="224"/>
      <c r="K16" s="224"/>
      <c r="L16" s="224"/>
      <c r="M16" s="224"/>
      <c r="N16" s="224"/>
      <c r="O16" s="224"/>
      <c r="P16" s="224"/>
      <c r="Q16" s="224"/>
      <c r="R16" s="224"/>
      <c r="S16" s="224"/>
      <c r="T16" s="224"/>
      <c r="U16" s="224"/>
      <c r="V16" s="224"/>
      <c r="W16" s="24"/>
      <c r="X16" s="24"/>
      <c r="Y16" s="24"/>
      <c r="Z16" s="224"/>
      <c r="AA16" s="224"/>
      <c r="AB16" s="260"/>
      <c r="AC16" s="224"/>
      <c r="AD16" s="224"/>
      <c r="AE16" s="260"/>
      <c r="AF16" s="222"/>
      <c r="AG16" s="222"/>
      <c r="AH16" s="281">
        <v>0</v>
      </c>
      <c r="AI16" s="222"/>
      <c r="AJ16" s="281">
        <v>0</v>
      </c>
      <c r="AK16" s="222"/>
      <c r="AL16" s="281">
        <v>0</v>
      </c>
      <c r="AM16" s="281">
        <v>0</v>
      </c>
      <c r="AN16" s="281">
        <v>0</v>
      </c>
      <c r="AO16" s="222"/>
      <c r="CA16" s="91" t="str">
        <f t="shared" si="2"/>
        <v>Wolgast, Stadt</v>
      </c>
      <c r="CB16" s="92">
        <f t="shared" si="2"/>
        <v>0</v>
      </c>
      <c r="CC16" s="92"/>
      <c r="CD16" s="92">
        <f t="shared" si="4"/>
        <v>0</v>
      </c>
      <c r="CE16" s="92">
        <f t="shared" si="5"/>
        <v>0</v>
      </c>
      <c r="CF16" s="92">
        <f t="shared" si="6"/>
        <v>0</v>
      </c>
      <c r="CG16" s="92">
        <f t="shared" si="7"/>
        <v>0</v>
      </c>
      <c r="CH16" s="92">
        <f t="shared" si="8"/>
        <v>0</v>
      </c>
      <c r="CI16" s="92">
        <f t="shared" si="9"/>
        <v>0</v>
      </c>
      <c r="CJ16" s="91">
        <f t="shared" si="10"/>
        <v>0</v>
      </c>
      <c r="CK16" s="91">
        <f t="shared" si="10"/>
        <v>0</v>
      </c>
      <c r="CL16" s="91" t="str">
        <f t="shared" si="11"/>
        <v>keine Daten</v>
      </c>
      <c r="CM16" s="92">
        <f t="shared" si="12"/>
        <v>0</v>
      </c>
      <c r="CN16" s="91" t="str">
        <f t="shared" si="13"/>
        <v>keine Angabe</v>
      </c>
      <c r="CO16" s="91">
        <f t="shared" si="14"/>
        <v>2</v>
      </c>
      <c r="CP16" s="91">
        <f t="shared" si="15"/>
        <v>2</v>
      </c>
      <c r="CQ16" s="91">
        <f t="shared" si="16"/>
        <v>0</v>
      </c>
      <c r="CR16" s="91">
        <f t="shared" si="3"/>
        <v>0</v>
      </c>
      <c r="CS16" s="92"/>
      <c r="CT16" s="92"/>
      <c r="CU16" s="92">
        <f t="shared" si="17"/>
        <v>0</v>
      </c>
      <c r="CV16" s="92">
        <f t="shared" si="18"/>
        <v>0</v>
      </c>
      <c r="CW16" s="153">
        <f t="shared" si="19"/>
        <v>0</v>
      </c>
      <c r="CX16" s="153">
        <f t="shared" si="20"/>
        <v>0</v>
      </c>
      <c r="CY16" s="153">
        <f t="shared" si="21"/>
        <v>0</v>
      </c>
      <c r="CZ16" s="92">
        <f t="shared" si="22"/>
        <v>0</v>
      </c>
      <c r="DA16" s="92">
        <f t="shared" si="23"/>
        <v>0</v>
      </c>
      <c r="DB16" s="91">
        <f t="shared" si="24"/>
        <v>0</v>
      </c>
      <c r="DC16" s="92">
        <f t="shared" si="25"/>
        <v>0</v>
      </c>
    </row>
    <row r="17" spans="1:107" x14ac:dyDescent="0.25">
      <c r="A17" s="20">
        <v>13075147</v>
      </c>
      <c r="B17" s="21">
        <v>5551</v>
      </c>
      <c r="C17" s="21" t="s">
        <v>54</v>
      </c>
      <c r="D17" s="220"/>
      <c r="E17" s="223"/>
      <c r="F17" s="223"/>
      <c r="G17" s="223"/>
      <c r="H17" s="224"/>
      <c r="I17" s="224"/>
      <c r="J17" s="224"/>
      <c r="K17" s="224"/>
      <c r="L17" s="224"/>
      <c r="M17" s="224"/>
      <c r="N17" s="224"/>
      <c r="O17" s="224"/>
      <c r="P17" s="224"/>
      <c r="Q17" s="224"/>
      <c r="R17" s="224"/>
      <c r="S17" s="224"/>
      <c r="T17" s="224"/>
      <c r="U17" s="224"/>
      <c r="V17" s="224"/>
      <c r="W17" s="24"/>
      <c r="X17" s="24"/>
      <c r="Y17" s="24"/>
      <c r="Z17" s="224"/>
      <c r="AA17" s="224"/>
      <c r="AB17" s="260"/>
      <c r="AC17" s="224"/>
      <c r="AD17" s="224"/>
      <c r="AE17" s="260"/>
      <c r="AF17" s="222"/>
      <c r="AG17" s="222"/>
      <c r="AH17" s="281">
        <v>0</v>
      </c>
      <c r="AI17" s="222"/>
      <c r="AJ17" s="281">
        <v>0</v>
      </c>
      <c r="AK17" s="222"/>
      <c r="AL17" s="281">
        <v>0</v>
      </c>
      <c r="AM17" s="281">
        <v>0</v>
      </c>
      <c r="AN17" s="281">
        <v>0</v>
      </c>
      <c r="AO17" s="222"/>
      <c r="CA17" s="91" t="str">
        <f t="shared" si="2"/>
        <v>Zemitz</v>
      </c>
      <c r="CB17" s="92">
        <f t="shared" si="2"/>
        <v>0</v>
      </c>
      <c r="CC17" s="92"/>
      <c r="CD17" s="92">
        <f t="shared" si="4"/>
        <v>0</v>
      </c>
      <c r="CE17" s="92">
        <f t="shared" si="5"/>
        <v>0</v>
      </c>
      <c r="CF17" s="92">
        <f t="shared" si="6"/>
        <v>0</v>
      </c>
      <c r="CG17" s="92">
        <f t="shared" si="7"/>
        <v>0</v>
      </c>
      <c r="CH17" s="92">
        <f t="shared" si="8"/>
        <v>0</v>
      </c>
      <c r="CI17" s="92">
        <f t="shared" si="9"/>
        <v>0</v>
      </c>
      <c r="CJ17" s="91">
        <f t="shared" si="10"/>
        <v>0</v>
      </c>
      <c r="CK17" s="91">
        <f t="shared" si="10"/>
        <v>0</v>
      </c>
      <c r="CL17" s="91" t="str">
        <f t="shared" si="11"/>
        <v>keine Daten</v>
      </c>
      <c r="CM17" s="92">
        <f t="shared" si="12"/>
        <v>0</v>
      </c>
      <c r="CN17" s="91" t="str">
        <f t="shared" si="13"/>
        <v>keine Angabe</v>
      </c>
      <c r="CO17" s="91">
        <f t="shared" si="14"/>
        <v>2</v>
      </c>
      <c r="CP17" s="91">
        <f t="shared" si="15"/>
        <v>2</v>
      </c>
      <c r="CQ17" s="91">
        <f t="shared" si="16"/>
        <v>0</v>
      </c>
      <c r="CR17" s="91">
        <f t="shared" si="3"/>
        <v>0</v>
      </c>
      <c r="CS17" s="92"/>
      <c r="CT17" s="92"/>
      <c r="CU17" s="92">
        <f t="shared" si="17"/>
        <v>0</v>
      </c>
      <c r="CV17" s="92">
        <f t="shared" si="18"/>
        <v>0</v>
      </c>
      <c r="CW17" s="153">
        <f t="shared" si="19"/>
        <v>0</v>
      </c>
      <c r="CX17" s="153">
        <f t="shared" si="20"/>
        <v>0</v>
      </c>
      <c r="CY17" s="153">
        <f t="shared" si="21"/>
        <v>0</v>
      </c>
      <c r="CZ17" s="92">
        <f t="shared" si="22"/>
        <v>0</v>
      </c>
      <c r="DA17" s="92">
        <f t="shared" si="23"/>
        <v>0</v>
      </c>
      <c r="DB17" s="91">
        <f t="shared" si="24"/>
        <v>0</v>
      </c>
      <c r="DC17" s="92">
        <f t="shared" si="25"/>
        <v>0</v>
      </c>
    </row>
    <row r="18" spans="1:107" x14ac:dyDescent="0.25">
      <c r="A18" s="20">
        <v>13075001</v>
      </c>
      <c r="B18" s="21">
        <v>5552</v>
      </c>
      <c r="C18" s="21" t="s">
        <v>55</v>
      </c>
      <c r="D18" s="220">
        <v>756</v>
      </c>
      <c r="E18" s="223">
        <v>249887.19</v>
      </c>
      <c r="F18" s="223">
        <v>70174.64</v>
      </c>
      <c r="G18" s="223">
        <v>320687.18</v>
      </c>
      <c r="H18" s="224">
        <v>0</v>
      </c>
      <c r="I18" s="224">
        <v>0</v>
      </c>
      <c r="J18" s="224">
        <v>1</v>
      </c>
      <c r="K18" s="224">
        <v>320687.18</v>
      </c>
      <c r="L18" s="224">
        <v>0</v>
      </c>
      <c r="M18" s="224">
        <v>0</v>
      </c>
      <c r="N18" s="224">
        <v>239</v>
      </c>
      <c r="O18" s="224">
        <v>0</v>
      </c>
      <c r="P18" s="224">
        <v>360</v>
      </c>
      <c r="Q18" s="224">
        <v>0</v>
      </c>
      <c r="R18" s="224">
        <v>330</v>
      </c>
      <c r="S18" s="224">
        <v>0</v>
      </c>
      <c r="T18" s="224">
        <v>0</v>
      </c>
      <c r="U18" s="224">
        <v>1738187.75</v>
      </c>
      <c r="V18" s="224">
        <v>2299.1901455026455</v>
      </c>
      <c r="W18" s="24" t="s">
        <v>56</v>
      </c>
      <c r="X18" s="24" t="s">
        <v>43</v>
      </c>
      <c r="Y18" s="24" t="s">
        <v>56</v>
      </c>
      <c r="Z18" s="222">
        <v>4400</v>
      </c>
      <c r="AA18" s="222">
        <v>4210.32</v>
      </c>
      <c r="AB18" s="224">
        <v>0</v>
      </c>
      <c r="AC18" s="224">
        <v>0</v>
      </c>
      <c r="AD18" s="224">
        <v>0</v>
      </c>
      <c r="AE18" s="260">
        <v>0</v>
      </c>
      <c r="AF18" s="222">
        <v>120220.9</v>
      </c>
      <c r="AG18" s="222">
        <v>80339.86</v>
      </c>
      <c r="AH18" s="281">
        <v>39881.040000000001</v>
      </c>
      <c r="AI18" s="222">
        <v>277231.71000000002</v>
      </c>
      <c r="AJ18" s="281">
        <v>357571.57</v>
      </c>
      <c r="AK18" s="222">
        <v>140257.85999999999</v>
      </c>
      <c r="AL18" s="281">
        <v>217313.71000000002</v>
      </c>
      <c r="AM18" s="281">
        <v>1.7458066269968604</v>
      </c>
      <c r="AN18" s="281">
        <v>0.39225115128699967</v>
      </c>
      <c r="AO18" s="222">
        <v>62337.86</v>
      </c>
      <c r="CA18" s="91" t="str">
        <f t="shared" si="2"/>
        <v>Ahlbeck</v>
      </c>
      <c r="CB18" s="92">
        <f t="shared" si="2"/>
        <v>756</v>
      </c>
      <c r="CC18" s="92"/>
      <c r="CD18" s="92">
        <f t="shared" si="4"/>
        <v>320687.18</v>
      </c>
      <c r="CE18" s="92">
        <f t="shared" si="5"/>
        <v>320687.18</v>
      </c>
      <c r="CF18" s="92">
        <f t="shared" si="6"/>
        <v>0</v>
      </c>
      <c r="CG18" s="92">
        <f t="shared" si="7"/>
        <v>-320687.18</v>
      </c>
      <c r="CH18" s="92">
        <f t="shared" si="8"/>
        <v>249887.19</v>
      </c>
      <c r="CI18" s="92">
        <f t="shared" si="9"/>
        <v>0</v>
      </c>
      <c r="CJ18" s="91" t="str">
        <f t="shared" si="10"/>
        <v>ja</v>
      </c>
      <c r="CK18" s="91" t="str">
        <f t="shared" si="10"/>
        <v>nein</v>
      </c>
      <c r="CL18" s="91" t="str">
        <f t="shared" si="11"/>
        <v>OK</v>
      </c>
      <c r="CM18" s="92">
        <f t="shared" si="12"/>
        <v>0</v>
      </c>
      <c r="CN18" s="91" t="str">
        <f t="shared" si="13"/>
        <v>nein</v>
      </c>
      <c r="CO18" s="91">
        <f t="shared" si="14"/>
        <v>1</v>
      </c>
      <c r="CP18" s="91">
        <f t="shared" si="15"/>
        <v>0</v>
      </c>
      <c r="CQ18" s="91">
        <f t="shared" si="16"/>
        <v>1</v>
      </c>
      <c r="CR18" s="91">
        <f t="shared" si="3"/>
        <v>320687.18</v>
      </c>
      <c r="CS18" s="92"/>
      <c r="CT18" s="92"/>
      <c r="CU18" s="92">
        <f t="shared" si="17"/>
        <v>140257.85999999999</v>
      </c>
      <c r="CV18" s="92">
        <f t="shared" si="18"/>
        <v>62337.86</v>
      </c>
      <c r="CW18" s="153">
        <f t="shared" si="19"/>
        <v>2.39</v>
      </c>
      <c r="CX18" s="153">
        <f t="shared" si="20"/>
        <v>3.6</v>
      </c>
      <c r="CY18" s="153">
        <f t="shared" si="21"/>
        <v>3.3</v>
      </c>
      <c r="CZ18" s="92">
        <f t="shared" si="22"/>
        <v>1738187.75</v>
      </c>
      <c r="DA18" s="92">
        <f t="shared" si="23"/>
        <v>4210.32</v>
      </c>
      <c r="DB18" s="91">
        <f t="shared" si="24"/>
        <v>1</v>
      </c>
      <c r="DC18" s="92">
        <f t="shared" si="25"/>
        <v>-320687.18</v>
      </c>
    </row>
    <row r="19" spans="1:107" x14ac:dyDescent="0.25">
      <c r="A19" s="20">
        <v>13075003</v>
      </c>
      <c r="B19" s="21">
        <v>5552</v>
      </c>
      <c r="C19" s="21" t="s">
        <v>57</v>
      </c>
      <c r="D19" s="220">
        <v>578</v>
      </c>
      <c r="E19" s="223">
        <v>39905.4</v>
      </c>
      <c r="F19" s="223">
        <v>39905.4</v>
      </c>
      <c r="G19" s="223">
        <v>358575.17</v>
      </c>
      <c r="H19" s="224">
        <v>0</v>
      </c>
      <c r="I19" s="224">
        <v>0</v>
      </c>
      <c r="J19" s="224">
        <v>0</v>
      </c>
      <c r="K19" s="224"/>
      <c r="L19" s="224">
        <v>1</v>
      </c>
      <c r="M19" s="223">
        <v>358575.17</v>
      </c>
      <c r="N19" s="224">
        <v>250</v>
      </c>
      <c r="O19" s="224">
        <v>0</v>
      </c>
      <c r="P19" s="224">
        <v>340</v>
      </c>
      <c r="Q19" s="224">
        <v>0</v>
      </c>
      <c r="R19" s="224">
        <v>340</v>
      </c>
      <c r="S19" s="224">
        <v>0</v>
      </c>
      <c r="T19" s="224">
        <v>0</v>
      </c>
      <c r="U19" s="224">
        <v>54650.82</v>
      </c>
      <c r="V19" s="224">
        <v>94.551591695501727</v>
      </c>
      <c r="W19" s="24" t="s">
        <v>56</v>
      </c>
      <c r="X19" s="24" t="s">
        <v>43</v>
      </c>
      <c r="Y19" s="24" t="s">
        <v>43</v>
      </c>
      <c r="Z19" s="222">
        <v>1700</v>
      </c>
      <c r="AA19" s="222">
        <v>1577.4</v>
      </c>
      <c r="AB19" s="224">
        <v>0</v>
      </c>
      <c r="AC19" s="224">
        <v>0</v>
      </c>
      <c r="AD19" s="222">
        <v>4500</v>
      </c>
      <c r="AE19" s="222">
        <v>4485.34</v>
      </c>
      <c r="AF19" s="222">
        <v>116432.61</v>
      </c>
      <c r="AG19" s="222">
        <v>54716</v>
      </c>
      <c r="AH19" s="281">
        <v>61716.61</v>
      </c>
      <c r="AI19" s="222">
        <v>203343.95</v>
      </c>
      <c r="AJ19" s="281">
        <v>258059.95</v>
      </c>
      <c r="AK19" s="222">
        <v>87908.69</v>
      </c>
      <c r="AL19" s="281">
        <v>170151.26</v>
      </c>
      <c r="AM19" s="281">
        <v>1.6066359017472038</v>
      </c>
      <c r="AN19" s="281">
        <v>0.34065220116488437</v>
      </c>
      <c r="AO19" s="222">
        <v>39071.17</v>
      </c>
      <c r="CA19" s="91" t="str">
        <f t="shared" si="2"/>
        <v>Altwarp</v>
      </c>
      <c r="CB19" s="92">
        <f t="shared" si="2"/>
        <v>578</v>
      </c>
      <c r="CC19" s="92"/>
      <c r="CD19" s="92">
        <f t="shared" si="4"/>
        <v>358575.17</v>
      </c>
      <c r="CE19" s="92">
        <f t="shared" si="5"/>
        <v>0</v>
      </c>
      <c r="CF19" s="92">
        <f t="shared" si="6"/>
        <v>358575.17</v>
      </c>
      <c r="CG19" s="92">
        <f t="shared" si="7"/>
        <v>358575.17</v>
      </c>
      <c r="CH19" s="92">
        <f t="shared" si="8"/>
        <v>39905.4</v>
      </c>
      <c r="CI19" s="92">
        <f t="shared" si="9"/>
        <v>0</v>
      </c>
      <c r="CJ19" s="91" t="str">
        <f t="shared" si="10"/>
        <v>ja</v>
      </c>
      <c r="CK19" s="91" t="str">
        <f t="shared" si="10"/>
        <v>nein</v>
      </c>
      <c r="CL19" s="91" t="str">
        <f t="shared" si="11"/>
        <v>OK</v>
      </c>
      <c r="CM19" s="92">
        <f t="shared" si="12"/>
        <v>0</v>
      </c>
      <c r="CN19" s="91" t="str">
        <f t="shared" si="13"/>
        <v>nein</v>
      </c>
      <c r="CO19" s="91">
        <f t="shared" si="14"/>
        <v>1</v>
      </c>
      <c r="CP19" s="91">
        <f t="shared" si="15"/>
        <v>0</v>
      </c>
      <c r="CQ19" s="91">
        <f t="shared" si="16"/>
        <v>1</v>
      </c>
      <c r="CR19" s="91">
        <f t="shared" si="3"/>
        <v>358575.17</v>
      </c>
      <c r="CS19" s="92"/>
      <c r="CT19" s="92"/>
      <c r="CU19" s="92">
        <f t="shared" si="17"/>
        <v>87908.69</v>
      </c>
      <c r="CV19" s="92">
        <f t="shared" si="18"/>
        <v>39071.17</v>
      </c>
      <c r="CW19" s="153">
        <f t="shared" si="19"/>
        <v>2.5</v>
      </c>
      <c r="CX19" s="153">
        <f t="shared" si="20"/>
        <v>3.4</v>
      </c>
      <c r="CY19" s="153">
        <f t="shared" si="21"/>
        <v>3.4</v>
      </c>
      <c r="CZ19" s="92">
        <f t="shared" si="22"/>
        <v>54650.82</v>
      </c>
      <c r="DA19" s="92">
        <f t="shared" si="23"/>
        <v>6062.74</v>
      </c>
      <c r="DB19" s="91">
        <f t="shared" si="24"/>
        <v>1</v>
      </c>
      <c r="DC19" s="92">
        <f t="shared" si="25"/>
        <v>358575.17</v>
      </c>
    </row>
    <row r="20" spans="1:107" x14ac:dyDescent="0.25">
      <c r="A20" s="20">
        <v>13075031</v>
      </c>
      <c r="B20" s="21">
        <v>5552</v>
      </c>
      <c r="C20" s="21" t="s">
        <v>58</v>
      </c>
      <c r="D20" s="220">
        <v>5483</v>
      </c>
      <c r="E20" s="223">
        <v>8320565.6100000003</v>
      </c>
      <c r="F20" s="223">
        <v>272842.95</v>
      </c>
      <c r="G20" s="223">
        <v>8157583.8499999996</v>
      </c>
      <c r="H20" s="224">
        <v>0</v>
      </c>
      <c r="I20" s="224">
        <v>0</v>
      </c>
      <c r="J20" s="224">
        <v>1</v>
      </c>
      <c r="K20" s="223">
        <v>8157583.8499999996</v>
      </c>
      <c r="L20" s="224">
        <v>0</v>
      </c>
      <c r="M20" s="224"/>
      <c r="N20" s="224">
        <v>250</v>
      </c>
      <c r="O20" s="224">
        <v>0</v>
      </c>
      <c r="P20" s="224">
        <v>400</v>
      </c>
      <c r="Q20" s="224">
        <v>0</v>
      </c>
      <c r="R20" s="224">
        <v>300</v>
      </c>
      <c r="S20" s="224">
        <v>0</v>
      </c>
      <c r="T20" s="224">
        <v>0</v>
      </c>
      <c r="U20" s="237">
        <v>17006245.920000002</v>
      </c>
      <c r="V20" s="224">
        <v>3101.631573955864</v>
      </c>
      <c r="W20" s="24" t="s">
        <v>56</v>
      </c>
      <c r="X20" s="24" t="s">
        <v>56</v>
      </c>
      <c r="Y20" s="24" t="s">
        <v>56</v>
      </c>
      <c r="Z20" s="222">
        <v>12100</v>
      </c>
      <c r="AA20" s="222">
        <v>11913.85</v>
      </c>
      <c r="AB20" s="222">
        <v>12000</v>
      </c>
      <c r="AC20" s="222">
        <v>16908</v>
      </c>
      <c r="AD20" s="260">
        <v>0</v>
      </c>
      <c r="AE20" s="260">
        <v>0</v>
      </c>
      <c r="AF20" s="222">
        <v>1401488.83</v>
      </c>
      <c r="AG20" s="222">
        <v>854015.28</v>
      </c>
      <c r="AH20" s="281">
        <v>547473.55000000005</v>
      </c>
      <c r="AI20" s="222">
        <v>1650695.96</v>
      </c>
      <c r="AJ20" s="281">
        <v>2504711.2400000002</v>
      </c>
      <c r="AK20" s="222">
        <v>1063965.55</v>
      </c>
      <c r="AL20" s="281">
        <v>1440745.6900000002</v>
      </c>
      <c r="AM20" s="281">
        <v>1.2458390088758131</v>
      </c>
      <c r="AN20" s="281">
        <v>0.42478571302295109</v>
      </c>
      <c r="AO20" s="222">
        <v>472881.39</v>
      </c>
      <c r="CA20" s="91" t="str">
        <f t="shared" si="2"/>
        <v>Eggesin, Stadt</v>
      </c>
      <c r="CB20" s="92">
        <f t="shared" si="2"/>
        <v>5483</v>
      </c>
      <c r="CC20" s="92"/>
      <c r="CD20" s="92">
        <f t="shared" si="4"/>
        <v>8157583.8499999996</v>
      </c>
      <c r="CE20" s="92">
        <f t="shared" si="5"/>
        <v>8157583.8499999996</v>
      </c>
      <c r="CF20" s="92">
        <f t="shared" si="6"/>
        <v>0</v>
      </c>
      <c r="CG20" s="92">
        <f>CF20-CE20</f>
        <v>-8157583.8499999996</v>
      </c>
      <c r="CH20" s="92">
        <f t="shared" si="8"/>
        <v>8320565.6100000003</v>
      </c>
      <c r="CI20" s="92">
        <f t="shared" si="9"/>
        <v>0</v>
      </c>
      <c r="CJ20" s="91" t="str">
        <f t="shared" si="10"/>
        <v>ja</v>
      </c>
      <c r="CK20" s="91" t="str">
        <f t="shared" si="10"/>
        <v>ja</v>
      </c>
      <c r="CL20" s="91" t="str">
        <f t="shared" si="11"/>
        <v>OK</v>
      </c>
      <c r="CM20" s="92">
        <f t="shared" si="12"/>
        <v>0</v>
      </c>
      <c r="CN20" s="91" t="str">
        <f t="shared" si="13"/>
        <v>nein</v>
      </c>
      <c r="CO20" s="91">
        <f t="shared" si="14"/>
        <v>1</v>
      </c>
      <c r="CP20" s="91">
        <f t="shared" si="15"/>
        <v>1</v>
      </c>
      <c r="CQ20" s="91">
        <f t="shared" si="16"/>
        <v>1</v>
      </c>
      <c r="CR20" s="91">
        <f t="shared" si="3"/>
        <v>8157583.8499999996</v>
      </c>
      <c r="CS20" s="92"/>
      <c r="CT20" s="92"/>
      <c r="CU20" s="92">
        <f t="shared" si="17"/>
        <v>1063965.55</v>
      </c>
      <c r="CV20" s="92">
        <f t="shared" si="18"/>
        <v>472881.39</v>
      </c>
      <c r="CW20" s="153">
        <f t="shared" si="19"/>
        <v>2.5</v>
      </c>
      <c r="CX20" s="153">
        <f t="shared" si="20"/>
        <v>4</v>
      </c>
      <c r="CY20" s="153">
        <f t="shared" si="21"/>
        <v>3</v>
      </c>
      <c r="CZ20" s="92">
        <f t="shared" si="22"/>
        <v>17006245.920000002</v>
      </c>
      <c r="DA20" s="92">
        <f t="shared" si="23"/>
        <v>28821.85</v>
      </c>
      <c r="DB20" s="91">
        <f t="shared" si="24"/>
        <v>1</v>
      </c>
      <c r="DC20" s="92">
        <f t="shared" si="25"/>
        <v>-8157583.8499999996</v>
      </c>
    </row>
    <row r="21" spans="1:107" x14ac:dyDescent="0.25">
      <c r="A21" s="20">
        <v>13075037</v>
      </c>
      <c r="B21" s="21">
        <v>5552</v>
      </c>
      <c r="C21" s="21" t="s">
        <v>59</v>
      </c>
      <c r="D21" s="220">
        <v>466</v>
      </c>
      <c r="E21" s="223">
        <v>65030.85</v>
      </c>
      <c r="F21" s="223">
        <v>65030.85</v>
      </c>
      <c r="G21" s="223">
        <v>55133.45</v>
      </c>
      <c r="H21" s="224">
        <v>1</v>
      </c>
      <c r="I21" s="224">
        <v>35079.97</v>
      </c>
      <c r="J21" s="224">
        <v>0</v>
      </c>
      <c r="K21" s="224"/>
      <c r="L21" s="224">
        <v>1</v>
      </c>
      <c r="M21" s="223">
        <v>55133.45</v>
      </c>
      <c r="N21" s="224">
        <v>236</v>
      </c>
      <c r="O21" s="224">
        <v>1</v>
      </c>
      <c r="P21" s="224">
        <v>316</v>
      </c>
      <c r="Q21" s="224">
        <v>1</v>
      </c>
      <c r="R21" s="224">
        <v>300</v>
      </c>
      <c r="S21" s="224">
        <v>0</v>
      </c>
      <c r="T21" s="224">
        <v>0</v>
      </c>
      <c r="U21" s="224">
        <v>178838.92</v>
      </c>
      <c r="V21" s="224">
        <v>383.77450643776825</v>
      </c>
      <c r="W21" s="24" t="s">
        <v>56</v>
      </c>
      <c r="X21" s="24" t="s">
        <v>43</v>
      </c>
      <c r="Y21" s="24" t="s">
        <v>43</v>
      </c>
      <c r="Z21" s="222">
        <v>1500</v>
      </c>
      <c r="AA21" s="222">
        <v>1558.33</v>
      </c>
      <c r="AB21" s="224">
        <v>0</v>
      </c>
      <c r="AC21" s="224">
        <v>0</v>
      </c>
      <c r="AD21" s="222">
        <v>2800</v>
      </c>
      <c r="AE21" s="222">
        <v>3418.26</v>
      </c>
      <c r="AF21" s="222">
        <v>82480.98</v>
      </c>
      <c r="AG21" s="222">
        <v>45010.95</v>
      </c>
      <c r="AH21" s="281">
        <v>37470.03</v>
      </c>
      <c r="AI21" s="222">
        <v>166183.29</v>
      </c>
      <c r="AJ21" s="281">
        <v>211194.23999999999</v>
      </c>
      <c r="AK21" s="222">
        <v>84304.08</v>
      </c>
      <c r="AL21" s="281">
        <v>126890.15999999999</v>
      </c>
      <c r="AM21" s="281">
        <v>1.8729682443938642</v>
      </c>
      <c r="AN21" s="281">
        <v>0.39917793212542163</v>
      </c>
      <c r="AO21" s="222">
        <v>37469.1</v>
      </c>
      <c r="CA21" s="91" t="str">
        <f t="shared" ref="CA21:CB84" si="26">C21</f>
        <v>Grambin</v>
      </c>
      <c r="CB21" s="92">
        <f t="shared" si="26"/>
        <v>466</v>
      </c>
      <c r="CC21" s="92"/>
      <c r="CD21" s="92">
        <f t="shared" si="4"/>
        <v>55133.45</v>
      </c>
      <c r="CE21" s="92">
        <f t="shared" si="5"/>
        <v>0</v>
      </c>
      <c r="CF21" s="92">
        <f t="shared" si="6"/>
        <v>55133.45</v>
      </c>
      <c r="CG21" s="92">
        <f t="shared" si="7"/>
        <v>55133.45</v>
      </c>
      <c r="CH21" s="92">
        <f t="shared" si="8"/>
        <v>65030.85</v>
      </c>
      <c r="CI21" s="92">
        <f t="shared" si="9"/>
        <v>0</v>
      </c>
      <c r="CJ21" s="91" t="str">
        <f t="shared" si="10"/>
        <v>ja</v>
      </c>
      <c r="CK21" s="91" t="str">
        <f t="shared" si="10"/>
        <v>nein</v>
      </c>
      <c r="CL21" s="91" t="str">
        <f t="shared" si="11"/>
        <v>OK</v>
      </c>
      <c r="CM21" s="92">
        <f t="shared" si="12"/>
        <v>35079.97</v>
      </c>
      <c r="CN21" s="91" t="str">
        <f t="shared" si="13"/>
        <v>nein</v>
      </c>
      <c r="CO21" s="91">
        <f t="shared" si="14"/>
        <v>1</v>
      </c>
      <c r="CP21" s="91">
        <f t="shared" si="15"/>
        <v>0</v>
      </c>
      <c r="CQ21" s="91">
        <f t="shared" si="16"/>
        <v>1</v>
      </c>
      <c r="CR21" s="91">
        <f t="shared" si="3"/>
        <v>55133.45</v>
      </c>
      <c r="CS21" s="92"/>
      <c r="CT21" s="92"/>
      <c r="CU21" s="92">
        <f t="shared" si="17"/>
        <v>84304.08</v>
      </c>
      <c r="CV21" s="92">
        <f t="shared" si="18"/>
        <v>37469.1</v>
      </c>
      <c r="CW21" s="153">
        <f t="shared" si="19"/>
        <v>2.36</v>
      </c>
      <c r="CX21" s="153">
        <f t="shared" si="20"/>
        <v>3.16</v>
      </c>
      <c r="CY21" s="153">
        <f t="shared" si="21"/>
        <v>3</v>
      </c>
      <c r="CZ21" s="92">
        <f t="shared" si="22"/>
        <v>178838.92</v>
      </c>
      <c r="DA21" s="92">
        <f t="shared" si="23"/>
        <v>4976.59</v>
      </c>
      <c r="DB21" s="91">
        <f t="shared" si="24"/>
        <v>1</v>
      </c>
      <c r="DC21" s="92">
        <f t="shared" si="25"/>
        <v>55133.45</v>
      </c>
    </row>
    <row r="22" spans="1:107" x14ac:dyDescent="0.25">
      <c r="A22" s="20">
        <v>13075051</v>
      </c>
      <c r="B22" s="21">
        <v>5552</v>
      </c>
      <c r="C22" s="21" t="s">
        <v>60</v>
      </c>
      <c r="D22" s="220">
        <v>356</v>
      </c>
      <c r="E22" s="223">
        <v>39617.449999999997</v>
      </c>
      <c r="F22" s="223">
        <v>38617.449999999997</v>
      </c>
      <c r="G22" s="223">
        <v>118491.7</v>
      </c>
      <c r="H22" s="224">
        <v>1</v>
      </c>
      <c r="I22" s="224">
        <v>118287.34</v>
      </c>
      <c r="J22" s="224">
        <v>0</v>
      </c>
      <c r="K22" s="224"/>
      <c r="L22" s="224">
        <v>1</v>
      </c>
      <c r="M22" s="223">
        <v>118491.7</v>
      </c>
      <c r="N22" s="224">
        <v>200</v>
      </c>
      <c r="O22" s="224">
        <v>1</v>
      </c>
      <c r="P22" s="224">
        <v>300</v>
      </c>
      <c r="Q22" s="224">
        <v>1</v>
      </c>
      <c r="R22" s="224">
        <v>200</v>
      </c>
      <c r="S22" s="224">
        <v>1</v>
      </c>
      <c r="T22" s="224">
        <v>1</v>
      </c>
      <c r="U22" s="224">
        <v>126272.88</v>
      </c>
      <c r="V22" s="224">
        <v>354.69910112359554</v>
      </c>
      <c r="W22" s="24" t="s">
        <v>56</v>
      </c>
      <c r="X22" s="24" t="s">
        <v>43</v>
      </c>
      <c r="Y22" s="24" t="s">
        <v>43</v>
      </c>
      <c r="Z22" s="222">
        <v>800</v>
      </c>
      <c r="AA22" s="222">
        <v>857.88</v>
      </c>
      <c r="AB22" s="224">
        <v>0</v>
      </c>
      <c r="AC22" s="224">
        <v>0</v>
      </c>
      <c r="AD22" s="222">
        <v>3500</v>
      </c>
      <c r="AE22" s="222">
        <v>3773.17</v>
      </c>
      <c r="AF22" s="222">
        <v>57688.39</v>
      </c>
      <c r="AG22" s="222">
        <v>38677.919999999998</v>
      </c>
      <c r="AH22" s="281">
        <v>19010.47</v>
      </c>
      <c r="AI22" s="222">
        <v>126771.08</v>
      </c>
      <c r="AJ22" s="281">
        <v>165449</v>
      </c>
      <c r="AK22" s="222">
        <v>63148.36</v>
      </c>
      <c r="AL22" s="281">
        <v>102300.64</v>
      </c>
      <c r="AM22" s="281">
        <v>1.6326720775057191</v>
      </c>
      <c r="AN22" s="281">
        <v>0.38167870461592396</v>
      </c>
      <c r="AO22" s="222">
        <v>28066.400000000001</v>
      </c>
      <c r="CA22" s="91" t="str">
        <f t="shared" si="26"/>
        <v>Hintersee</v>
      </c>
      <c r="CB22" s="92">
        <f t="shared" si="26"/>
        <v>356</v>
      </c>
      <c r="CC22" s="92"/>
      <c r="CD22" s="92">
        <f t="shared" si="4"/>
        <v>118491.7</v>
      </c>
      <c r="CE22" s="92">
        <f t="shared" si="5"/>
        <v>0</v>
      </c>
      <c r="CF22" s="92">
        <f t="shared" si="6"/>
        <v>118491.7</v>
      </c>
      <c r="CG22" s="92">
        <f t="shared" si="7"/>
        <v>118491.7</v>
      </c>
      <c r="CH22" s="92">
        <f t="shared" si="8"/>
        <v>39617.449999999997</v>
      </c>
      <c r="CI22" s="92">
        <f t="shared" si="9"/>
        <v>1</v>
      </c>
      <c r="CJ22" s="91" t="str">
        <f t="shared" si="10"/>
        <v>ja</v>
      </c>
      <c r="CK22" s="91" t="str">
        <f t="shared" si="10"/>
        <v>nein</v>
      </c>
      <c r="CL22" s="91" t="str">
        <f t="shared" si="11"/>
        <v>OK</v>
      </c>
      <c r="CM22" s="92">
        <f t="shared" si="12"/>
        <v>118287.34</v>
      </c>
      <c r="CN22" s="91" t="str">
        <f t="shared" si="13"/>
        <v>nein</v>
      </c>
      <c r="CO22" s="91">
        <f t="shared" si="14"/>
        <v>1</v>
      </c>
      <c r="CP22" s="91">
        <f t="shared" si="15"/>
        <v>0</v>
      </c>
      <c r="CQ22" s="91">
        <f t="shared" si="16"/>
        <v>1</v>
      </c>
      <c r="CR22" s="91">
        <f t="shared" si="3"/>
        <v>118491.7</v>
      </c>
      <c r="CS22" s="92"/>
      <c r="CT22" s="92"/>
      <c r="CU22" s="92">
        <f t="shared" si="17"/>
        <v>63148.36</v>
      </c>
      <c r="CV22" s="92">
        <f t="shared" si="18"/>
        <v>28066.400000000001</v>
      </c>
      <c r="CW22" s="153">
        <f t="shared" si="19"/>
        <v>2</v>
      </c>
      <c r="CX22" s="153">
        <f t="shared" si="20"/>
        <v>3</v>
      </c>
      <c r="CY22" s="153">
        <f t="shared" si="21"/>
        <v>2</v>
      </c>
      <c r="CZ22" s="92">
        <f t="shared" si="22"/>
        <v>126272.88</v>
      </c>
      <c r="DA22" s="92">
        <f t="shared" si="23"/>
        <v>4631.05</v>
      </c>
      <c r="DB22" s="91">
        <f t="shared" si="24"/>
        <v>1</v>
      </c>
      <c r="DC22" s="92">
        <f t="shared" si="25"/>
        <v>118491.7</v>
      </c>
    </row>
    <row r="23" spans="1:107" x14ac:dyDescent="0.25">
      <c r="A23" s="20">
        <v>13075075</v>
      </c>
      <c r="B23" s="21">
        <v>5552</v>
      </c>
      <c r="C23" s="21" t="s">
        <v>61</v>
      </c>
      <c r="D23" s="220">
        <v>796</v>
      </c>
      <c r="E23" s="223">
        <v>30148.21</v>
      </c>
      <c r="F23" s="223">
        <v>30148.21</v>
      </c>
      <c r="G23" s="223">
        <v>180132.81</v>
      </c>
      <c r="H23" s="224">
        <v>1</v>
      </c>
      <c r="I23" s="224">
        <v>176584.95999999999</v>
      </c>
      <c r="J23" s="224">
        <v>0</v>
      </c>
      <c r="K23" s="224"/>
      <c r="L23" s="224">
        <v>1</v>
      </c>
      <c r="M23" s="223">
        <v>180132.81</v>
      </c>
      <c r="N23" s="224">
        <v>200</v>
      </c>
      <c r="O23" s="224">
        <v>1</v>
      </c>
      <c r="P23" s="224">
        <v>300</v>
      </c>
      <c r="Q23" s="224">
        <v>1</v>
      </c>
      <c r="R23" s="224">
        <v>300</v>
      </c>
      <c r="S23" s="224">
        <v>0</v>
      </c>
      <c r="T23" s="224">
        <v>0</v>
      </c>
      <c r="U23" s="224">
        <v>163272.14000000001</v>
      </c>
      <c r="V23" s="224">
        <v>205.11575376884423</v>
      </c>
      <c r="W23" s="24" t="s">
        <v>56</v>
      </c>
      <c r="X23" s="24" t="s">
        <v>43</v>
      </c>
      <c r="Y23" s="24" t="s">
        <v>43</v>
      </c>
      <c r="Z23" s="222">
        <v>2000</v>
      </c>
      <c r="AA23" s="222">
        <v>1851.03</v>
      </c>
      <c r="AB23" s="224">
        <v>0</v>
      </c>
      <c r="AC23" s="224">
        <v>0</v>
      </c>
      <c r="AD23" s="224">
        <v>0</v>
      </c>
      <c r="AE23" s="260">
        <v>0</v>
      </c>
      <c r="AF23" s="222">
        <v>95277.25</v>
      </c>
      <c r="AG23" s="222">
        <v>50068.84</v>
      </c>
      <c r="AH23" s="281">
        <v>45208.41</v>
      </c>
      <c r="AI23" s="222">
        <v>305938.78000000003</v>
      </c>
      <c r="AJ23" s="281">
        <v>356007.62</v>
      </c>
      <c r="AK23" s="222">
        <v>140699.49</v>
      </c>
      <c r="AL23" s="281">
        <v>215308.13</v>
      </c>
      <c r="AM23" s="281">
        <v>2.8101208256472487</v>
      </c>
      <c r="AN23" s="281">
        <v>0.39521482714330664</v>
      </c>
      <c r="AO23" s="222">
        <v>62534.15</v>
      </c>
      <c r="CA23" s="91" t="str">
        <f t="shared" si="26"/>
        <v>Leopoldshagen</v>
      </c>
      <c r="CB23" s="92">
        <f t="shared" si="26"/>
        <v>796</v>
      </c>
      <c r="CC23" s="92"/>
      <c r="CD23" s="92">
        <f t="shared" si="4"/>
        <v>180132.81</v>
      </c>
      <c r="CE23" s="92">
        <f t="shared" si="5"/>
        <v>0</v>
      </c>
      <c r="CF23" s="92">
        <f t="shared" si="6"/>
        <v>180132.81</v>
      </c>
      <c r="CG23" s="92">
        <f t="shared" si="7"/>
        <v>180132.81</v>
      </c>
      <c r="CH23" s="92">
        <f t="shared" si="8"/>
        <v>30148.21</v>
      </c>
      <c r="CI23" s="92">
        <f t="shared" si="9"/>
        <v>0</v>
      </c>
      <c r="CJ23" s="91" t="str">
        <f t="shared" si="10"/>
        <v>ja</v>
      </c>
      <c r="CK23" s="91" t="str">
        <f t="shared" si="10"/>
        <v>nein</v>
      </c>
      <c r="CL23" s="91" t="str">
        <f t="shared" si="11"/>
        <v>OK</v>
      </c>
      <c r="CM23" s="92">
        <f t="shared" si="12"/>
        <v>176584.95999999999</v>
      </c>
      <c r="CN23" s="91" t="str">
        <f t="shared" si="13"/>
        <v>nein</v>
      </c>
      <c r="CO23" s="91">
        <f t="shared" si="14"/>
        <v>1</v>
      </c>
      <c r="CP23" s="91">
        <f t="shared" si="15"/>
        <v>0</v>
      </c>
      <c r="CQ23" s="91">
        <f t="shared" si="16"/>
        <v>1</v>
      </c>
      <c r="CR23" s="91">
        <f t="shared" si="3"/>
        <v>180132.81</v>
      </c>
      <c r="CS23" s="92"/>
      <c r="CT23" s="92"/>
      <c r="CU23" s="92">
        <f t="shared" si="17"/>
        <v>140699.49</v>
      </c>
      <c r="CV23" s="92">
        <f t="shared" si="18"/>
        <v>62534.15</v>
      </c>
      <c r="CW23" s="153">
        <f t="shared" si="19"/>
        <v>2</v>
      </c>
      <c r="CX23" s="153">
        <f t="shared" si="20"/>
        <v>3</v>
      </c>
      <c r="CY23" s="153">
        <f t="shared" si="21"/>
        <v>3</v>
      </c>
      <c r="CZ23" s="92">
        <f t="shared" si="22"/>
        <v>163272.14000000001</v>
      </c>
      <c r="DA23" s="92">
        <f t="shared" si="23"/>
        <v>1851.03</v>
      </c>
      <c r="DB23" s="91">
        <f t="shared" si="24"/>
        <v>1</v>
      </c>
      <c r="DC23" s="92">
        <f t="shared" si="25"/>
        <v>180132.81</v>
      </c>
    </row>
    <row r="24" spans="1:107" x14ac:dyDescent="0.25">
      <c r="A24" s="20">
        <v>13075078</v>
      </c>
      <c r="B24" s="21">
        <v>5552</v>
      </c>
      <c r="C24" s="21" t="s">
        <v>62</v>
      </c>
      <c r="D24" s="220">
        <v>862</v>
      </c>
      <c r="E24" s="223">
        <v>41286.82</v>
      </c>
      <c r="F24" s="223">
        <v>80924.58</v>
      </c>
      <c r="G24" s="223">
        <v>86852.28</v>
      </c>
      <c r="H24" s="224">
        <v>0</v>
      </c>
      <c r="I24" s="224">
        <v>0</v>
      </c>
      <c r="J24" s="224">
        <v>1</v>
      </c>
      <c r="K24" s="223">
        <v>86852.28</v>
      </c>
      <c r="L24" s="224">
        <v>0</v>
      </c>
      <c r="M24" s="224"/>
      <c r="N24" s="224">
        <v>200</v>
      </c>
      <c r="O24" s="224">
        <v>1</v>
      </c>
      <c r="P24" s="224">
        <v>300</v>
      </c>
      <c r="Q24" s="224">
        <v>1</v>
      </c>
      <c r="R24" s="224">
        <v>300</v>
      </c>
      <c r="S24" s="224">
        <v>0</v>
      </c>
      <c r="T24" s="224">
        <v>0</v>
      </c>
      <c r="U24" s="224">
        <v>1608950.13</v>
      </c>
      <c r="V24" s="224">
        <v>1866.5314733178652</v>
      </c>
      <c r="W24" s="24" t="s">
        <v>56</v>
      </c>
      <c r="X24" s="24" t="s">
        <v>43</v>
      </c>
      <c r="Y24" s="24" t="s">
        <v>43</v>
      </c>
      <c r="Z24" s="222">
        <v>2800</v>
      </c>
      <c r="AA24" s="222">
        <v>2941.57</v>
      </c>
      <c r="AB24" s="224">
        <v>0</v>
      </c>
      <c r="AC24" s="224">
        <v>0</v>
      </c>
      <c r="AD24" s="222">
        <v>3000</v>
      </c>
      <c r="AE24" s="222">
        <v>1936.69</v>
      </c>
      <c r="AF24" s="222">
        <v>147281.12</v>
      </c>
      <c r="AG24" s="222">
        <v>71736.070000000007</v>
      </c>
      <c r="AH24" s="281">
        <v>75545.05</v>
      </c>
      <c r="AI24" s="222">
        <v>306840.87</v>
      </c>
      <c r="AJ24" s="281">
        <v>378576.94</v>
      </c>
      <c r="AK24" s="222">
        <v>158004.1</v>
      </c>
      <c r="AL24" s="281">
        <v>220572.84</v>
      </c>
      <c r="AM24" s="281">
        <v>2.2025753571390236</v>
      </c>
      <c r="AN24" s="281">
        <v>0.41736324457585822</v>
      </c>
      <c r="AO24" s="222">
        <v>70225.2</v>
      </c>
      <c r="CA24" s="91" t="str">
        <f t="shared" si="26"/>
        <v>Liepgarten</v>
      </c>
      <c r="CB24" s="92">
        <f t="shared" si="26"/>
        <v>862</v>
      </c>
      <c r="CC24" s="92"/>
      <c r="CD24" s="92">
        <f t="shared" si="4"/>
        <v>86852.28</v>
      </c>
      <c r="CE24" s="92">
        <f t="shared" si="5"/>
        <v>86852.28</v>
      </c>
      <c r="CF24" s="92">
        <f t="shared" si="6"/>
        <v>0</v>
      </c>
      <c r="CG24" s="92">
        <f t="shared" si="7"/>
        <v>-86852.28</v>
      </c>
      <c r="CH24" s="92">
        <f t="shared" si="8"/>
        <v>41286.82</v>
      </c>
      <c r="CI24" s="92">
        <f t="shared" si="9"/>
        <v>0</v>
      </c>
      <c r="CJ24" s="91" t="str">
        <f t="shared" si="10"/>
        <v>ja</v>
      </c>
      <c r="CK24" s="91" t="str">
        <f t="shared" si="10"/>
        <v>nein</v>
      </c>
      <c r="CL24" s="91" t="str">
        <f t="shared" si="11"/>
        <v>OK</v>
      </c>
      <c r="CM24" s="92">
        <f t="shared" si="12"/>
        <v>0</v>
      </c>
      <c r="CN24" s="91" t="str">
        <f t="shared" si="13"/>
        <v>nein</v>
      </c>
      <c r="CO24" s="91">
        <f t="shared" si="14"/>
        <v>1</v>
      </c>
      <c r="CP24" s="91">
        <f t="shared" si="15"/>
        <v>0</v>
      </c>
      <c r="CQ24" s="91">
        <f t="shared" si="16"/>
        <v>1</v>
      </c>
      <c r="CR24" s="91">
        <f t="shared" si="3"/>
        <v>86852.28</v>
      </c>
      <c r="CS24" s="92"/>
      <c r="CT24" s="92"/>
      <c r="CU24" s="92">
        <f t="shared" si="17"/>
        <v>158004.1</v>
      </c>
      <c r="CV24" s="92">
        <f t="shared" si="18"/>
        <v>70225.2</v>
      </c>
      <c r="CW24" s="153">
        <f t="shared" si="19"/>
        <v>2</v>
      </c>
      <c r="CX24" s="153">
        <f t="shared" si="20"/>
        <v>3</v>
      </c>
      <c r="CY24" s="153">
        <f t="shared" si="21"/>
        <v>3</v>
      </c>
      <c r="CZ24" s="92">
        <f t="shared" si="22"/>
        <v>1608950.13</v>
      </c>
      <c r="DA24" s="92">
        <f t="shared" si="23"/>
        <v>4878.26</v>
      </c>
      <c r="DB24" s="91">
        <f t="shared" si="24"/>
        <v>1</v>
      </c>
      <c r="DC24" s="92">
        <f t="shared" si="25"/>
        <v>-86852.28</v>
      </c>
    </row>
    <row r="25" spans="1:107" x14ac:dyDescent="0.25">
      <c r="A25" s="20">
        <v>13075084</v>
      </c>
      <c r="B25" s="21">
        <v>5552</v>
      </c>
      <c r="C25" s="21" t="s">
        <v>63</v>
      </c>
      <c r="D25" s="220">
        <v>426</v>
      </c>
      <c r="E25" s="223">
        <v>19755.21</v>
      </c>
      <c r="F25" s="223">
        <v>19755.21</v>
      </c>
      <c r="G25" s="223">
        <v>101159.17</v>
      </c>
      <c r="H25" s="224">
        <v>0</v>
      </c>
      <c r="I25" s="224">
        <v>0</v>
      </c>
      <c r="J25" s="224">
        <v>1</v>
      </c>
      <c r="K25" s="223">
        <v>101159.17</v>
      </c>
      <c r="L25" s="224">
        <v>0</v>
      </c>
      <c r="M25" s="224"/>
      <c r="N25" s="224">
        <v>250</v>
      </c>
      <c r="O25" s="224">
        <v>0</v>
      </c>
      <c r="P25" s="224">
        <v>320</v>
      </c>
      <c r="Q25" s="224">
        <v>0</v>
      </c>
      <c r="R25" s="224">
        <v>300</v>
      </c>
      <c r="S25" s="224">
        <v>0</v>
      </c>
      <c r="T25" s="224">
        <v>0</v>
      </c>
      <c r="U25" s="224">
        <v>87136.52</v>
      </c>
      <c r="V25" s="224">
        <v>204.54582159624414</v>
      </c>
      <c r="W25" s="24" t="s">
        <v>56</v>
      </c>
      <c r="X25" s="24" t="s">
        <v>43</v>
      </c>
      <c r="Y25" s="24" t="s">
        <v>56</v>
      </c>
      <c r="Z25" s="222">
        <v>2000</v>
      </c>
      <c r="AA25" s="222">
        <v>1943.74</v>
      </c>
      <c r="AB25" s="224">
        <v>0</v>
      </c>
      <c r="AC25" s="224">
        <v>0</v>
      </c>
      <c r="AD25" s="224">
        <v>0</v>
      </c>
      <c r="AE25" s="260">
        <v>0</v>
      </c>
      <c r="AF25" s="222">
        <v>82027.839999999997</v>
      </c>
      <c r="AG25" s="222">
        <v>75267.679999999993</v>
      </c>
      <c r="AH25" s="281">
        <v>6760.16</v>
      </c>
      <c r="AI25" s="222">
        <v>148894.14000000001</v>
      </c>
      <c r="AJ25" s="281">
        <v>224161.82</v>
      </c>
      <c r="AK25" s="222">
        <v>78431.83</v>
      </c>
      <c r="AL25" s="281">
        <v>145729.99</v>
      </c>
      <c r="AM25" s="281">
        <v>1.042038628000757</v>
      </c>
      <c r="AN25" s="281">
        <v>0.34988933441029341</v>
      </c>
      <c r="AO25" s="222">
        <v>34859.160000000003</v>
      </c>
      <c r="CA25" s="91" t="str">
        <f t="shared" si="26"/>
        <v>Lübs</v>
      </c>
      <c r="CB25" s="92">
        <f t="shared" si="26"/>
        <v>426</v>
      </c>
      <c r="CC25" s="92"/>
      <c r="CD25" s="92">
        <f t="shared" si="4"/>
        <v>101159.17</v>
      </c>
      <c r="CE25" s="92">
        <f t="shared" si="5"/>
        <v>101159.17</v>
      </c>
      <c r="CF25" s="92">
        <f t="shared" si="6"/>
        <v>0</v>
      </c>
      <c r="CG25" s="92">
        <f t="shared" si="7"/>
        <v>-101159.17</v>
      </c>
      <c r="CH25" s="92">
        <f t="shared" si="8"/>
        <v>19755.21</v>
      </c>
      <c r="CI25" s="92">
        <f t="shared" si="9"/>
        <v>0</v>
      </c>
      <c r="CJ25" s="91" t="str">
        <f t="shared" si="10"/>
        <v>ja</v>
      </c>
      <c r="CK25" s="91" t="str">
        <f t="shared" si="10"/>
        <v>nein</v>
      </c>
      <c r="CL25" s="91" t="str">
        <f t="shared" si="11"/>
        <v>OK</v>
      </c>
      <c r="CM25" s="92">
        <f t="shared" si="12"/>
        <v>0</v>
      </c>
      <c r="CN25" s="91" t="str">
        <f t="shared" si="13"/>
        <v>nein</v>
      </c>
      <c r="CO25" s="91">
        <f t="shared" si="14"/>
        <v>1</v>
      </c>
      <c r="CP25" s="91">
        <f t="shared" si="15"/>
        <v>0</v>
      </c>
      <c r="CQ25" s="91">
        <f t="shared" si="16"/>
        <v>1</v>
      </c>
      <c r="CR25" s="91">
        <f t="shared" si="3"/>
        <v>101159.17</v>
      </c>
      <c r="CS25" s="92"/>
      <c r="CT25" s="92"/>
      <c r="CU25" s="92">
        <f t="shared" si="17"/>
        <v>78431.83</v>
      </c>
      <c r="CV25" s="92">
        <f t="shared" si="18"/>
        <v>34859.160000000003</v>
      </c>
      <c r="CW25" s="153">
        <f t="shared" si="19"/>
        <v>2.5</v>
      </c>
      <c r="CX25" s="153">
        <f t="shared" si="20"/>
        <v>3.2</v>
      </c>
      <c r="CY25" s="153">
        <f t="shared" si="21"/>
        <v>3</v>
      </c>
      <c r="CZ25" s="92">
        <f t="shared" si="22"/>
        <v>87136.52</v>
      </c>
      <c r="DA25" s="92">
        <f t="shared" si="23"/>
        <v>1943.74</v>
      </c>
      <c r="DB25" s="91">
        <f t="shared" si="24"/>
        <v>1</v>
      </c>
      <c r="DC25" s="92">
        <f t="shared" si="25"/>
        <v>-101159.17</v>
      </c>
    </row>
    <row r="26" spans="1:107" x14ac:dyDescent="0.25">
      <c r="A26" s="20">
        <v>13075085</v>
      </c>
      <c r="B26" s="21">
        <v>5552</v>
      </c>
      <c r="C26" s="21" t="s">
        <v>64</v>
      </c>
      <c r="D26" s="220">
        <v>697</v>
      </c>
      <c r="E26" s="223">
        <v>12456.97</v>
      </c>
      <c r="F26" s="223">
        <v>12456.97</v>
      </c>
      <c r="G26" s="223">
        <v>40445.839999999997</v>
      </c>
      <c r="H26" s="224">
        <v>1</v>
      </c>
      <c r="I26" s="224">
        <v>45334.6</v>
      </c>
      <c r="J26" s="224">
        <v>1</v>
      </c>
      <c r="K26" s="223">
        <v>40445.839999999997</v>
      </c>
      <c r="L26" s="224">
        <v>0</v>
      </c>
      <c r="M26" s="224"/>
      <c r="N26" s="224">
        <v>200</v>
      </c>
      <c r="O26" s="224">
        <v>1</v>
      </c>
      <c r="P26" s="224">
        <v>300</v>
      </c>
      <c r="Q26" s="224">
        <v>1</v>
      </c>
      <c r="R26" s="224">
        <v>300</v>
      </c>
      <c r="S26" s="224">
        <v>0</v>
      </c>
      <c r="T26" s="224">
        <v>0</v>
      </c>
      <c r="U26" s="224">
        <v>366702.1</v>
      </c>
      <c r="V26" s="224">
        <v>526.11492109038738</v>
      </c>
      <c r="W26" s="24" t="s">
        <v>56</v>
      </c>
      <c r="X26" s="24" t="s">
        <v>43</v>
      </c>
      <c r="Y26" s="24" t="s">
        <v>43</v>
      </c>
      <c r="Z26" s="222">
        <v>2300</v>
      </c>
      <c r="AA26" s="222">
        <v>2099.39</v>
      </c>
      <c r="AB26" s="224">
        <v>0</v>
      </c>
      <c r="AC26" s="222">
        <v>100</v>
      </c>
      <c r="AD26" s="222">
        <v>3400</v>
      </c>
      <c r="AE26" s="222">
        <v>3445.57</v>
      </c>
      <c r="AF26" s="222">
        <v>91403.11</v>
      </c>
      <c r="AG26" s="222">
        <v>66772.73</v>
      </c>
      <c r="AH26" s="281">
        <v>24630.38</v>
      </c>
      <c r="AI26" s="222">
        <v>260333.21</v>
      </c>
      <c r="AJ26" s="281">
        <v>327105.94</v>
      </c>
      <c r="AK26" s="222">
        <v>119777.67</v>
      </c>
      <c r="AL26" s="281">
        <v>207328.27000000002</v>
      </c>
      <c r="AM26" s="281">
        <v>1.7938111860934847</v>
      </c>
      <c r="AN26" s="281">
        <v>0.36617393741000237</v>
      </c>
      <c r="AO26" s="222">
        <v>53235.4</v>
      </c>
      <c r="CA26" s="91" t="str">
        <f t="shared" si="26"/>
        <v>Luckow</v>
      </c>
      <c r="CB26" s="92">
        <f t="shared" si="26"/>
        <v>697</v>
      </c>
      <c r="CC26" s="92"/>
      <c r="CD26" s="92">
        <f t="shared" si="4"/>
        <v>40445.839999999997</v>
      </c>
      <c r="CE26" s="92">
        <f t="shared" si="5"/>
        <v>40445.839999999997</v>
      </c>
      <c r="CF26" s="92">
        <f t="shared" si="6"/>
        <v>0</v>
      </c>
      <c r="CG26" s="92">
        <f t="shared" si="7"/>
        <v>-40445.839999999997</v>
      </c>
      <c r="CH26" s="92">
        <f t="shared" si="8"/>
        <v>12456.97</v>
      </c>
      <c r="CI26" s="92">
        <f t="shared" si="9"/>
        <v>0</v>
      </c>
      <c r="CJ26" s="91" t="str">
        <f t="shared" si="10"/>
        <v>ja</v>
      </c>
      <c r="CK26" s="91" t="str">
        <f t="shared" si="10"/>
        <v>nein</v>
      </c>
      <c r="CL26" s="91" t="str">
        <f t="shared" si="11"/>
        <v>OK</v>
      </c>
      <c r="CM26" s="92">
        <f t="shared" si="12"/>
        <v>45334.6</v>
      </c>
      <c r="CN26" s="91" t="str">
        <f t="shared" si="13"/>
        <v>nein</v>
      </c>
      <c r="CO26" s="91">
        <f t="shared" si="14"/>
        <v>1</v>
      </c>
      <c r="CP26" s="91">
        <f t="shared" si="15"/>
        <v>0</v>
      </c>
      <c r="CQ26" s="91">
        <f t="shared" si="16"/>
        <v>1</v>
      </c>
      <c r="CR26" s="91">
        <f t="shared" si="3"/>
        <v>40445.839999999997</v>
      </c>
      <c r="CS26" s="92"/>
      <c r="CT26" s="92"/>
      <c r="CU26" s="92">
        <f t="shared" si="17"/>
        <v>119777.67</v>
      </c>
      <c r="CV26" s="92">
        <f t="shared" si="18"/>
        <v>53235.4</v>
      </c>
      <c r="CW26" s="153">
        <f t="shared" si="19"/>
        <v>2</v>
      </c>
      <c r="CX26" s="153">
        <f t="shared" si="20"/>
        <v>3</v>
      </c>
      <c r="CY26" s="153">
        <f t="shared" si="21"/>
        <v>3</v>
      </c>
      <c r="CZ26" s="92">
        <f t="shared" si="22"/>
        <v>366702.1</v>
      </c>
      <c r="DA26" s="92">
        <f t="shared" si="23"/>
        <v>5644.96</v>
      </c>
      <c r="DB26" s="91">
        <f t="shared" si="24"/>
        <v>1</v>
      </c>
      <c r="DC26" s="92">
        <f t="shared" si="25"/>
        <v>-40445.839999999997</v>
      </c>
    </row>
    <row r="27" spans="1:107" x14ac:dyDescent="0.25">
      <c r="A27" s="20">
        <v>13075089</v>
      </c>
      <c r="B27" s="21">
        <v>5552</v>
      </c>
      <c r="C27" s="21" t="s">
        <v>65</v>
      </c>
      <c r="D27" s="220">
        <v>468</v>
      </c>
      <c r="E27" s="223">
        <v>22207.99</v>
      </c>
      <c r="F27" s="223">
        <v>22207.99</v>
      </c>
      <c r="G27" s="223">
        <v>23658.74</v>
      </c>
      <c r="H27" s="224">
        <v>1</v>
      </c>
      <c r="I27" s="224">
        <v>42981.32</v>
      </c>
      <c r="J27" s="224">
        <v>0</v>
      </c>
      <c r="K27" s="224"/>
      <c r="L27" s="224">
        <v>1</v>
      </c>
      <c r="M27" s="223">
        <v>23658.74</v>
      </c>
      <c r="N27" s="224">
        <v>227</v>
      </c>
      <c r="O27" s="224">
        <v>1</v>
      </c>
      <c r="P27" s="224">
        <v>331</v>
      </c>
      <c r="Q27" s="224">
        <v>0</v>
      </c>
      <c r="R27" s="224">
        <v>331</v>
      </c>
      <c r="S27" s="224">
        <v>0</v>
      </c>
      <c r="T27" s="224">
        <v>0</v>
      </c>
      <c r="U27" s="224">
        <v>210891.82</v>
      </c>
      <c r="V27" s="224">
        <v>450.62354700854701</v>
      </c>
      <c r="W27" s="24" t="s">
        <v>56</v>
      </c>
      <c r="X27" s="24" t="s">
        <v>43</v>
      </c>
      <c r="Y27" s="24" t="s">
        <v>43</v>
      </c>
      <c r="Z27" s="222">
        <v>1800</v>
      </c>
      <c r="AA27" s="222">
        <v>1685.35</v>
      </c>
      <c r="AB27" s="230">
        <v>0</v>
      </c>
      <c r="AC27" s="230">
        <v>0</v>
      </c>
      <c r="AD27" s="230">
        <v>0</v>
      </c>
      <c r="AE27" s="230">
        <v>0</v>
      </c>
      <c r="AF27" s="222">
        <v>48336.33</v>
      </c>
      <c r="AG27" s="222">
        <v>43731.17</v>
      </c>
      <c r="AH27" s="281">
        <v>4605.16</v>
      </c>
      <c r="AI27" s="222">
        <v>188840.06</v>
      </c>
      <c r="AJ27" s="281">
        <v>232571.22999999998</v>
      </c>
      <c r="AK27" s="222">
        <v>75576.73</v>
      </c>
      <c r="AL27" s="281">
        <v>156994.5</v>
      </c>
      <c r="AM27" s="281">
        <v>1.7282119367032713</v>
      </c>
      <c r="AN27" s="281">
        <v>0.32496164723383886</v>
      </c>
      <c r="AO27" s="222">
        <v>33590.21</v>
      </c>
      <c r="CA27" s="91" t="str">
        <f t="shared" si="26"/>
        <v>Meiersberg</v>
      </c>
      <c r="CB27" s="92">
        <f t="shared" si="26"/>
        <v>468</v>
      </c>
      <c r="CC27" s="92"/>
      <c r="CD27" s="92">
        <f t="shared" si="4"/>
        <v>23658.74</v>
      </c>
      <c r="CE27" s="92">
        <f t="shared" si="5"/>
        <v>0</v>
      </c>
      <c r="CF27" s="92">
        <f t="shared" si="6"/>
        <v>23658.74</v>
      </c>
      <c r="CG27" s="92">
        <f t="shared" si="7"/>
        <v>23658.74</v>
      </c>
      <c r="CH27" s="92">
        <f t="shared" si="8"/>
        <v>22207.99</v>
      </c>
      <c r="CI27" s="92">
        <f t="shared" si="9"/>
        <v>0</v>
      </c>
      <c r="CJ27" s="91" t="str">
        <f t="shared" si="10"/>
        <v>ja</v>
      </c>
      <c r="CK27" s="91" t="str">
        <f t="shared" si="10"/>
        <v>nein</v>
      </c>
      <c r="CL27" s="91" t="str">
        <f t="shared" si="11"/>
        <v>OK</v>
      </c>
      <c r="CM27" s="92">
        <f t="shared" si="12"/>
        <v>42981.32</v>
      </c>
      <c r="CN27" s="91" t="str">
        <f t="shared" si="13"/>
        <v>nein</v>
      </c>
      <c r="CO27" s="91">
        <f t="shared" si="14"/>
        <v>1</v>
      </c>
      <c r="CP27" s="91">
        <f t="shared" si="15"/>
        <v>0</v>
      </c>
      <c r="CQ27" s="91">
        <f t="shared" si="16"/>
        <v>1</v>
      </c>
      <c r="CR27" s="91">
        <f t="shared" si="3"/>
        <v>23658.74</v>
      </c>
      <c r="CS27" s="92"/>
      <c r="CT27" s="92"/>
      <c r="CU27" s="92">
        <f t="shared" si="17"/>
        <v>75576.73</v>
      </c>
      <c r="CV27" s="92">
        <f t="shared" si="18"/>
        <v>33590.21</v>
      </c>
      <c r="CW27" s="153">
        <f t="shared" si="19"/>
        <v>2.27</v>
      </c>
      <c r="CX27" s="153">
        <f t="shared" si="20"/>
        <v>3.31</v>
      </c>
      <c r="CY27" s="153">
        <f t="shared" si="21"/>
        <v>3.31</v>
      </c>
      <c r="CZ27" s="92">
        <f t="shared" si="22"/>
        <v>210891.82</v>
      </c>
      <c r="DA27" s="92">
        <f t="shared" si="23"/>
        <v>1685.35</v>
      </c>
      <c r="DB27" s="91">
        <f t="shared" si="24"/>
        <v>1</v>
      </c>
      <c r="DC27" s="92">
        <f t="shared" si="25"/>
        <v>23658.74</v>
      </c>
    </row>
    <row r="28" spans="1:107" x14ac:dyDescent="0.25">
      <c r="A28" s="20">
        <v>13075093</v>
      </c>
      <c r="B28" s="21">
        <v>5552</v>
      </c>
      <c r="C28" s="21" t="s">
        <v>66</v>
      </c>
      <c r="D28" s="220">
        <v>803</v>
      </c>
      <c r="E28" s="223">
        <v>36950.35</v>
      </c>
      <c r="F28" s="223">
        <v>36950.35</v>
      </c>
      <c r="G28" s="223">
        <v>305799.53000000003</v>
      </c>
      <c r="H28" s="224">
        <v>1</v>
      </c>
      <c r="I28" s="224">
        <v>89301.16</v>
      </c>
      <c r="J28" s="224">
        <v>1</v>
      </c>
      <c r="K28" s="223">
        <v>305799.53000000003</v>
      </c>
      <c r="L28" s="224">
        <v>0</v>
      </c>
      <c r="M28" s="224"/>
      <c r="N28" s="224">
        <v>240</v>
      </c>
      <c r="O28" s="224">
        <v>0</v>
      </c>
      <c r="P28" s="224">
        <v>320</v>
      </c>
      <c r="Q28" s="224">
        <v>0</v>
      </c>
      <c r="R28" s="224">
        <v>300</v>
      </c>
      <c r="S28" s="224">
        <v>0</v>
      </c>
      <c r="T28" s="224">
        <v>0</v>
      </c>
      <c r="U28" s="224">
        <v>171789.64</v>
      </c>
      <c r="V28" s="224">
        <v>213.93479452054797</v>
      </c>
      <c r="W28" s="24" t="s">
        <v>56</v>
      </c>
      <c r="X28" s="24" t="s">
        <v>43</v>
      </c>
      <c r="Y28" s="24" t="s">
        <v>43</v>
      </c>
      <c r="Z28" s="222">
        <v>1500</v>
      </c>
      <c r="AA28" s="222">
        <v>1540.92</v>
      </c>
      <c r="AB28" s="230">
        <v>0</v>
      </c>
      <c r="AC28" s="230">
        <v>0</v>
      </c>
      <c r="AD28" s="230">
        <v>0</v>
      </c>
      <c r="AE28" s="230">
        <v>0</v>
      </c>
      <c r="AF28" s="222">
        <v>128120.86</v>
      </c>
      <c r="AG28" s="222">
        <v>81271.56</v>
      </c>
      <c r="AH28" s="281">
        <v>46849.3</v>
      </c>
      <c r="AI28" s="222">
        <v>288754.94</v>
      </c>
      <c r="AJ28" s="281">
        <v>370026.5</v>
      </c>
      <c r="AK28" s="222">
        <v>144190.28</v>
      </c>
      <c r="AL28" s="281">
        <v>225836.22</v>
      </c>
      <c r="AM28" s="281">
        <v>1.7741788148277209</v>
      </c>
      <c r="AN28" s="281">
        <v>0.38967555026464318</v>
      </c>
      <c r="AO28" s="222">
        <v>64085.62</v>
      </c>
      <c r="CA28" s="91" t="str">
        <f t="shared" si="26"/>
        <v>Mönkebude</v>
      </c>
      <c r="CB28" s="92">
        <f t="shared" si="26"/>
        <v>803</v>
      </c>
      <c r="CC28" s="92"/>
      <c r="CD28" s="92">
        <f t="shared" si="4"/>
        <v>305799.53000000003</v>
      </c>
      <c r="CE28" s="92">
        <f t="shared" si="5"/>
        <v>305799.53000000003</v>
      </c>
      <c r="CF28" s="92">
        <f t="shared" si="6"/>
        <v>0</v>
      </c>
      <c r="CG28" s="92">
        <f t="shared" si="7"/>
        <v>-305799.53000000003</v>
      </c>
      <c r="CH28" s="92">
        <f t="shared" si="8"/>
        <v>36950.35</v>
      </c>
      <c r="CI28" s="92">
        <f t="shared" si="9"/>
        <v>0</v>
      </c>
      <c r="CJ28" s="91" t="str">
        <f t="shared" si="10"/>
        <v>ja</v>
      </c>
      <c r="CK28" s="91" t="str">
        <f t="shared" si="10"/>
        <v>nein</v>
      </c>
      <c r="CL28" s="91" t="str">
        <f t="shared" si="11"/>
        <v>OK</v>
      </c>
      <c r="CM28" s="92">
        <f t="shared" si="12"/>
        <v>89301.16</v>
      </c>
      <c r="CN28" s="91" t="str">
        <f t="shared" si="13"/>
        <v>nein</v>
      </c>
      <c r="CO28" s="91">
        <f t="shared" si="14"/>
        <v>1</v>
      </c>
      <c r="CP28" s="91">
        <f t="shared" si="15"/>
        <v>0</v>
      </c>
      <c r="CQ28" s="91">
        <f t="shared" si="16"/>
        <v>1</v>
      </c>
      <c r="CR28" s="91">
        <f t="shared" si="3"/>
        <v>305799.53000000003</v>
      </c>
      <c r="CS28" s="92"/>
      <c r="CT28" s="92"/>
      <c r="CU28" s="92">
        <f t="shared" si="17"/>
        <v>144190.28</v>
      </c>
      <c r="CV28" s="92">
        <f t="shared" si="18"/>
        <v>64085.62</v>
      </c>
      <c r="CW28" s="153">
        <f t="shared" si="19"/>
        <v>2.4</v>
      </c>
      <c r="CX28" s="153">
        <f t="shared" si="20"/>
        <v>3.2</v>
      </c>
      <c r="CY28" s="153">
        <f t="shared" si="21"/>
        <v>3</v>
      </c>
      <c r="CZ28" s="92">
        <f t="shared" si="22"/>
        <v>171789.64</v>
      </c>
      <c r="DA28" s="92">
        <f t="shared" si="23"/>
        <v>1540.92</v>
      </c>
      <c r="DB28" s="91">
        <f t="shared" si="24"/>
        <v>1</v>
      </c>
      <c r="DC28" s="92">
        <f t="shared" si="25"/>
        <v>-305799.53000000003</v>
      </c>
    </row>
    <row r="29" spans="1:107" x14ac:dyDescent="0.25">
      <c r="A29" s="20">
        <v>13075139</v>
      </c>
      <c r="B29" s="21">
        <v>5552</v>
      </c>
      <c r="C29" s="21" t="s">
        <v>67</v>
      </c>
      <c r="D29" s="220">
        <v>402</v>
      </c>
      <c r="E29" s="223">
        <v>6240.17</v>
      </c>
      <c r="F29" s="223">
        <v>6240.17</v>
      </c>
      <c r="G29" s="223">
        <v>35512.410000000003</v>
      </c>
      <c r="H29" s="224">
        <v>1</v>
      </c>
      <c r="I29" s="224">
        <v>14310.67</v>
      </c>
      <c r="J29" s="224">
        <v>1</v>
      </c>
      <c r="K29" s="223">
        <v>35512.410000000003</v>
      </c>
      <c r="L29" s="224">
        <v>0</v>
      </c>
      <c r="M29" s="224"/>
      <c r="N29" s="224">
        <v>200</v>
      </c>
      <c r="O29" s="224">
        <v>1</v>
      </c>
      <c r="P29" s="224">
        <v>300</v>
      </c>
      <c r="Q29" s="224">
        <v>1</v>
      </c>
      <c r="R29" s="224">
        <v>300</v>
      </c>
      <c r="S29" s="224">
        <v>0</v>
      </c>
      <c r="T29" s="224">
        <v>0</v>
      </c>
      <c r="U29" s="224">
        <v>136295.76</v>
      </c>
      <c r="V29" s="224">
        <v>339.04417910447762</v>
      </c>
      <c r="W29" s="24" t="s">
        <v>56</v>
      </c>
      <c r="X29" s="24" t="s">
        <v>43</v>
      </c>
      <c r="Y29" s="24" t="s">
        <v>43</v>
      </c>
      <c r="Z29" s="222">
        <v>1300</v>
      </c>
      <c r="AA29" s="222">
        <v>1388.32</v>
      </c>
      <c r="AB29" s="230">
        <v>0</v>
      </c>
      <c r="AC29" s="230">
        <v>0</v>
      </c>
      <c r="AD29" s="230">
        <v>0</v>
      </c>
      <c r="AE29" s="230">
        <v>0</v>
      </c>
      <c r="AF29" s="222">
        <v>61926.55</v>
      </c>
      <c r="AG29" s="222">
        <v>29101.46</v>
      </c>
      <c r="AH29" s="281">
        <v>32825.089999999997</v>
      </c>
      <c r="AI29" s="222">
        <v>152705.43</v>
      </c>
      <c r="AJ29" s="281">
        <v>181806.88999999998</v>
      </c>
      <c r="AK29" s="222">
        <v>75298.28</v>
      </c>
      <c r="AL29" s="281">
        <v>106508.60999999999</v>
      </c>
      <c r="AM29" s="281">
        <v>2.5874399428757182</v>
      </c>
      <c r="AN29" s="281">
        <v>0.41416626179568883</v>
      </c>
      <c r="AO29" s="222">
        <v>33466.46</v>
      </c>
      <c r="CA29" s="91" t="str">
        <f t="shared" si="26"/>
        <v>Vogelsang-Warsin</v>
      </c>
      <c r="CB29" s="92">
        <f t="shared" si="26"/>
        <v>402</v>
      </c>
      <c r="CC29" s="92"/>
      <c r="CD29" s="92">
        <f t="shared" si="4"/>
        <v>35512.410000000003</v>
      </c>
      <c r="CE29" s="92">
        <f t="shared" si="5"/>
        <v>35512.410000000003</v>
      </c>
      <c r="CF29" s="92">
        <f t="shared" si="6"/>
        <v>0</v>
      </c>
      <c r="CG29" s="92">
        <f t="shared" si="7"/>
        <v>-35512.410000000003</v>
      </c>
      <c r="CH29" s="92">
        <f t="shared" si="8"/>
        <v>6240.17</v>
      </c>
      <c r="CI29" s="92">
        <f t="shared" si="9"/>
        <v>0</v>
      </c>
      <c r="CJ29" s="91" t="str">
        <f t="shared" si="10"/>
        <v>ja</v>
      </c>
      <c r="CK29" s="91" t="str">
        <f t="shared" si="10"/>
        <v>nein</v>
      </c>
      <c r="CL29" s="91" t="str">
        <f t="shared" si="11"/>
        <v>OK</v>
      </c>
      <c r="CM29" s="92">
        <f t="shared" si="12"/>
        <v>14310.67</v>
      </c>
      <c r="CN29" s="91" t="str">
        <f t="shared" si="13"/>
        <v>nein</v>
      </c>
      <c r="CO29" s="91">
        <f t="shared" si="14"/>
        <v>1</v>
      </c>
      <c r="CP29" s="91">
        <f t="shared" si="15"/>
        <v>0</v>
      </c>
      <c r="CQ29" s="91">
        <f t="shared" si="16"/>
        <v>1</v>
      </c>
      <c r="CR29" s="91">
        <f t="shared" si="3"/>
        <v>35512.410000000003</v>
      </c>
      <c r="CS29" s="92"/>
      <c r="CT29" s="92"/>
      <c r="CU29" s="92">
        <f t="shared" si="17"/>
        <v>75298.28</v>
      </c>
      <c r="CV29" s="92">
        <f t="shared" si="18"/>
        <v>33466.46</v>
      </c>
      <c r="CW29" s="153">
        <f t="shared" si="19"/>
        <v>2</v>
      </c>
      <c r="CX29" s="153">
        <f t="shared" si="20"/>
        <v>3</v>
      </c>
      <c r="CY29" s="153">
        <f t="shared" si="21"/>
        <v>3</v>
      </c>
      <c r="CZ29" s="92">
        <f t="shared" si="22"/>
        <v>136295.76</v>
      </c>
      <c r="DA29" s="92">
        <f t="shared" si="23"/>
        <v>1388.32</v>
      </c>
      <c r="DB29" s="91">
        <f t="shared" si="24"/>
        <v>1</v>
      </c>
      <c r="DC29" s="92">
        <f t="shared" si="25"/>
        <v>-35512.410000000003</v>
      </c>
    </row>
    <row r="30" spans="1:107" x14ac:dyDescent="0.25">
      <c r="A30" s="20">
        <v>13075007</v>
      </c>
      <c r="B30" s="21">
        <v>5553</v>
      </c>
      <c r="C30" s="21" t="s">
        <v>68</v>
      </c>
      <c r="D30" s="220">
        <v>401</v>
      </c>
      <c r="E30" s="223">
        <v>52632</v>
      </c>
      <c r="F30" s="223">
        <v>0</v>
      </c>
      <c r="G30" s="223">
        <v>387176</v>
      </c>
      <c r="H30" s="224">
        <v>1</v>
      </c>
      <c r="I30" s="224">
        <v>348000</v>
      </c>
      <c r="J30" s="224">
        <v>0</v>
      </c>
      <c r="K30" s="224">
        <v>0</v>
      </c>
      <c r="L30" s="224">
        <v>1</v>
      </c>
      <c r="M30" s="223">
        <v>387176</v>
      </c>
      <c r="N30" s="224">
        <v>250</v>
      </c>
      <c r="O30" s="224">
        <v>0</v>
      </c>
      <c r="P30" s="224">
        <v>300</v>
      </c>
      <c r="Q30" s="224">
        <v>1</v>
      </c>
      <c r="R30" s="224">
        <v>300</v>
      </c>
      <c r="S30" s="224">
        <v>0</v>
      </c>
      <c r="T30" s="223">
        <v>0</v>
      </c>
      <c r="U30" s="224"/>
      <c r="V30" s="224">
        <v>0</v>
      </c>
      <c r="W30" s="24" t="s">
        <v>43</v>
      </c>
      <c r="X30" s="24" t="s">
        <v>43</v>
      </c>
      <c r="Y30" s="24" t="s">
        <v>43</v>
      </c>
      <c r="Z30" s="222">
        <v>1700</v>
      </c>
      <c r="AA30" s="222">
        <v>1533</v>
      </c>
      <c r="AB30" s="230">
        <v>0</v>
      </c>
      <c r="AC30" s="230">
        <v>0</v>
      </c>
      <c r="AD30" s="230">
        <v>0</v>
      </c>
      <c r="AE30" s="230">
        <v>0</v>
      </c>
      <c r="AF30" s="222">
        <v>175624</v>
      </c>
      <c r="AG30" s="222">
        <v>131603</v>
      </c>
      <c r="AH30" s="281">
        <v>44021</v>
      </c>
      <c r="AI30" s="224">
        <v>71397</v>
      </c>
      <c r="AJ30" s="281">
        <v>203000</v>
      </c>
      <c r="AK30" s="222">
        <v>103376</v>
      </c>
      <c r="AL30" s="281">
        <v>99624</v>
      </c>
      <c r="AM30" s="281">
        <v>0.78551400803933036</v>
      </c>
      <c r="AN30" s="281">
        <v>0.50924137931034485</v>
      </c>
      <c r="AO30" s="222">
        <v>62134</v>
      </c>
      <c r="CA30" s="91" t="str">
        <f t="shared" si="26"/>
        <v>Bargischow</v>
      </c>
      <c r="CB30" s="92">
        <f t="shared" si="26"/>
        <v>401</v>
      </c>
      <c r="CC30" s="92"/>
      <c r="CD30" s="92">
        <f t="shared" si="4"/>
        <v>387176</v>
      </c>
      <c r="CE30" s="92">
        <f t="shared" si="5"/>
        <v>0</v>
      </c>
      <c r="CF30" s="92">
        <f t="shared" si="6"/>
        <v>387176</v>
      </c>
      <c r="CG30" s="92">
        <f t="shared" si="7"/>
        <v>387176</v>
      </c>
      <c r="CH30" s="92">
        <f t="shared" si="8"/>
        <v>52632</v>
      </c>
      <c r="CI30" s="92">
        <f t="shared" si="9"/>
        <v>0</v>
      </c>
      <c r="CJ30" s="91" t="str">
        <f t="shared" si="10"/>
        <v>nein</v>
      </c>
      <c r="CK30" s="91" t="str">
        <f t="shared" si="10"/>
        <v>nein</v>
      </c>
      <c r="CL30" s="91" t="str">
        <f t="shared" si="11"/>
        <v>OK</v>
      </c>
      <c r="CM30" s="92">
        <f t="shared" si="12"/>
        <v>348000</v>
      </c>
      <c r="CN30" s="91" t="str">
        <f t="shared" si="13"/>
        <v>nein</v>
      </c>
      <c r="CO30" s="91">
        <f t="shared" si="14"/>
        <v>0</v>
      </c>
      <c r="CP30" s="91">
        <f t="shared" si="15"/>
        <v>0</v>
      </c>
      <c r="CQ30" s="91">
        <f t="shared" si="16"/>
        <v>1</v>
      </c>
      <c r="CR30" s="91">
        <f t="shared" si="3"/>
        <v>387176</v>
      </c>
      <c r="CS30" s="92"/>
      <c r="CT30" s="92"/>
      <c r="CU30" s="92">
        <f t="shared" si="17"/>
        <v>103376</v>
      </c>
      <c r="CV30" s="92">
        <f t="shared" si="18"/>
        <v>62134</v>
      </c>
      <c r="CW30" s="153">
        <f t="shared" si="19"/>
        <v>2.5</v>
      </c>
      <c r="CX30" s="153">
        <f t="shared" si="20"/>
        <v>3</v>
      </c>
      <c r="CY30" s="153">
        <f t="shared" si="21"/>
        <v>3</v>
      </c>
      <c r="CZ30" s="92">
        <f t="shared" si="22"/>
        <v>0</v>
      </c>
      <c r="DA30" s="92">
        <f t="shared" si="23"/>
        <v>1533</v>
      </c>
      <c r="DB30" s="91">
        <f t="shared" si="24"/>
        <v>1</v>
      </c>
      <c r="DC30" s="92">
        <f t="shared" si="25"/>
        <v>387176</v>
      </c>
    </row>
    <row r="31" spans="1:107" x14ac:dyDescent="0.25">
      <c r="A31" s="20">
        <v>13075013</v>
      </c>
      <c r="B31" s="21">
        <v>5553</v>
      </c>
      <c r="C31" s="21" t="s">
        <v>70</v>
      </c>
      <c r="D31" s="220">
        <v>277</v>
      </c>
      <c r="E31" s="223">
        <v>52097</v>
      </c>
      <c r="F31" s="223">
        <v>52097</v>
      </c>
      <c r="G31" s="223">
        <v>36236</v>
      </c>
      <c r="H31" s="224">
        <v>1</v>
      </c>
      <c r="I31" s="224">
        <v>34339</v>
      </c>
      <c r="J31" s="224">
        <v>0</v>
      </c>
      <c r="K31" s="224">
        <v>0</v>
      </c>
      <c r="L31" s="224">
        <v>1</v>
      </c>
      <c r="M31" s="223">
        <v>36236</v>
      </c>
      <c r="N31" s="224">
        <v>300</v>
      </c>
      <c r="O31" s="224">
        <v>0</v>
      </c>
      <c r="P31" s="224">
        <v>300</v>
      </c>
      <c r="Q31" s="224">
        <v>1</v>
      </c>
      <c r="R31" s="224">
        <v>250</v>
      </c>
      <c r="S31" s="224">
        <v>1</v>
      </c>
      <c r="T31" s="223">
        <v>0</v>
      </c>
      <c r="U31" s="224">
        <v>897327</v>
      </c>
      <c r="V31" s="224">
        <v>3239.4476534296027</v>
      </c>
      <c r="W31" s="24" t="s">
        <v>43</v>
      </c>
      <c r="X31" s="24" t="s">
        <v>43</v>
      </c>
      <c r="Y31" s="24" t="s">
        <v>43</v>
      </c>
      <c r="Z31" s="222">
        <v>1000</v>
      </c>
      <c r="AA31" s="222">
        <v>1326</v>
      </c>
      <c r="AB31" s="230">
        <v>0</v>
      </c>
      <c r="AC31" s="230">
        <v>0</v>
      </c>
      <c r="AD31" s="230">
        <v>0</v>
      </c>
      <c r="AE31" s="230">
        <v>0</v>
      </c>
      <c r="AF31" s="222">
        <v>42566</v>
      </c>
      <c r="AG31" s="222">
        <v>29025</v>
      </c>
      <c r="AH31" s="281">
        <v>13541</v>
      </c>
      <c r="AI31" s="224">
        <v>100507</v>
      </c>
      <c r="AJ31" s="281">
        <v>129532</v>
      </c>
      <c r="AK31" s="222">
        <v>51636</v>
      </c>
      <c r="AL31" s="281">
        <v>77896</v>
      </c>
      <c r="AM31" s="281">
        <v>1.7790180878552972</v>
      </c>
      <c r="AN31" s="281">
        <v>0.39863508631071859</v>
      </c>
      <c r="AO31" s="222">
        <v>31222</v>
      </c>
      <c r="CA31" s="91" t="str">
        <f t="shared" si="26"/>
        <v>Blesewitz</v>
      </c>
      <c r="CB31" s="92">
        <f t="shared" si="26"/>
        <v>277</v>
      </c>
      <c r="CC31" s="92"/>
      <c r="CD31" s="92">
        <f t="shared" si="4"/>
        <v>36236</v>
      </c>
      <c r="CE31" s="92">
        <f t="shared" si="5"/>
        <v>0</v>
      </c>
      <c r="CF31" s="92">
        <f t="shared" si="6"/>
        <v>36236</v>
      </c>
      <c r="CG31" s="92">
        <f t="shared" si="7"/>
        <v>36236</v>
      </c>
      <c r="CH31" s="92">
        <f t="shared" si="8"/>
        <v>52097</v>
      </c>
      <c r="CI31" s="92">
        <f t="shared" si="9"/>
        <v>0</v>
      </c>
      <c r="CJ31" s="91" t="str">
        <f t="shared" si="10"/>
        <v>nein</v>
      </c>
      <c r="CK31" s="91" t="str">
        <f t="shared" si="10"/>
        <v>nein</v>
      </c>
      <c r="CL31" s="91" t="str">
        <f t="shared" si="11"/>
        <v>OK</v>
      </c>
      <c r="CM31" s="92">
        <f t="shared" si="12"/>
        <v>34339</v>
      </c>
      <c r="CN31" s="91" t="str">
        <f t="shared" si="13"/>
        <v>nein</v>
      </c>
      <c r="CO31" s="91">
        <f t="shared" si="14"/>
        <v>0</v>
      </c>
      <c r="CP31" s="91">
        <f t="shared" si="15"/>
        <v>0</v>
      </c>
      <c r="CQ31" s="91">
        <f t="shared" si="16"/>
        <v>1</v>
      </c>
      <c r="CR31" s="91">
        <f t="shared" si="3"/>
        <v>36236</v>
      </c>
      <c r="CS31" s="92"/>
      <c r="CT31" s="92"/>
      <c r="CU31" s="92">
        <f t="shared" si="17"/>
        <v>51636</v>
      </c>
      <c r="CV31" s="92">
        <f t="shared" si="18"/>
        <v>31222</v>
      </c>
      <c r="CW31" s="153">
        <f t="shared" si="19"/>
        <v>3</v>
      </c>
      <c r="CX31" s="153">
        <f t="shared" si="20"/>
        <v>3</v>
      </c>
      <c r="CY31" s="153">
        <f t="shared" si="21"/>
        <v>2.5</v>
      </c>
      <c r="CZ31" s="92">
        <f t="shared" si="22"/>
        <v>897327</v>
      </c>
      <c r="DA31" s="92">
        <f t="shared" si="23"/>
        <v>1326</v>
      </c>
      <c r="DB31" s="91">
        <f t="shared" si="24"/>
        <v>1</v>
      </c>
      <c r="DC31" s="92">
        <f t="shared" si="25"/>
        <v>36236</v>
      </c>
    </row>
    <row r="32" spans="1:107" x14ac:dyDescent="0.25">
      <c r="A32" s="20">
        <v>13075015</v>
      </c>
      <c r="B32" s="21">
        <v>5553</v>
      </c>
      <c r="C32" s="21" t="s">
        <v>71</v>
      </c>
      <c r="D32" s="220">
        <v>616</v>
      </c>
      <c r="E32" s="223">
        <v>134223</v>
      </c>
      <c r="F32" s="223">
        <v>134223</v>
      </c>
      <c r="G32" s="223">
        <v>80750</v>
      </c>
      <c r="H32" s="224">
        <v>1</v>
      </c>
      <c r="I32" s="224">
        <v>78486</v>
      </c>
      <c r="J32" s="224">
        <v>0</v>
      </c>
      <c r="K32" s="224">
        <v>0</v>
      </c>
      <c r="L32" s="224">
        <v>1</v>
      </c>
      <c r="M32" s="223">
        <v>80750</v>
      </c>
      <c r="N32" s="224">
        <v>220</v>
      </c>
      <c r="O32" s="224">
        <v>1</v>
      </c>
      <c r="P32" s="224">
        <v>220</v>
      </c>
      <c r="Q32" s="224">
        <v>1</v>
      </c>
      <c r="R32" s="224">
        <v>250</v>
      </c>
      <c r="S32" s="224">
        <v>1</v>
      </c>
      <c r="T32" s="223">
        <v>1</v>
      </c>
      <c r="U32" s="224">
        <v>892410</v>
      </c>
      <c r="V32" s="224">
        <v>1448.7175324675325</v>
      </c>
      <c r="W32" s="24" t="s">
        <v>43</v>
      </c>
      <c r="X32" s="24" t="s">
        <v>43</v>
      </c>
      <c r="Y32" s="24" t="s">
        <v>43</v>
      </c>
      <c r="Z32" s="222">
        <v>3100</v>
      </c>
      <c r="AA32" s="222">
        <v>3129</v>
      </c>
      <c r="AB32" s="230">
        <v>0</v>
      </c>
      <c r="AC32" s="230">
        <v>0</v>
      </c>
      <c r="AD32" s="230">
        <v>0</v>
      </c>
      <c r="AE32" s="230">
        <v>0</v>
      </c>
      <c r="AF32" s="222">
        <v>81642</v>
      </c>
      <c r="AG32" s="222">
        <v>47796</v>
      </c>
      <c r="AH32" s="281">
        <v>33846</v>
      </c>
      <c r="AI32" s="224">
        <v>231973</v>
      </c>
      <c r="AJ32" s="281">
        <v>279769</v>
      </c>
      <c r="AK32" s="222">
        <v>112188</v>
      </c>
      <c r="AL32" s="281">
        <v>167581</v>
      </c>
      <c r="AM32" s="281">
        <v>2.3472257092643738</v>
      </c>
      <c r="AN32" s="281">
        <v>0.40100225543216012</v>
      </c>
      <c r="AO32" s="222">
        <v>67829</v>
      </c>
      <c r="CA32" s="91" t="str">
        <f t="shared" si="26"/>
        <v>Boldekow</v>
      </c>
      <c r="CB32" s="92">
        <f t="shared" si="26"/>
        <v>616</v>
      </c>
      <c r="CC32" s="92"/>
      <c r="CD32" s="92">
        <f t="shared" si="4"/>
        <v>80750</v>
      </c>
      <c r="CE32" s="92">
        <f t="shared" si="5"/>
        <v>0</v>
      </c>
      <c r="CF32" s="92">
        <f t="shared" si="6"/>
        <v>80750</v>
      </c>
      <c r="CG32" s="92">
        <f t="shared" si="7"/>
        <v>80750</v>
      </c>
      <c r="CH32" s="92">
        <f t="shared" si="8"/>
        <v>134223</v>
      </c>
      <c r="CI32" s="92">
        <f t="shared" si="9"/>
        <v>1</v>
      </c>
      <c r="CJ32" s="91" t="str">
        <f t="shared" si="10"/>
        <v>nein</v>
      </c>
      <c r="CK32" s="91" t="str">
        <f t="shared" si="10"/>
        <v>nein</v>
      </c>
      <c r="CL32" s="91" t="str">
        <f t="shared" si="11"/>
        <v>OK</v>
      </c>
      <c r="CM32" s="92">
        <f t="shared" si="12"/>
        <v>78486</v>
      </c>
      <c r="CN32" s="91" t="str">
        <f t="shared" si="13"/>
        <v>nein</v>
      </c>
      <c r="CO32" s="91">
        <f t="shared" si="14"/>
        <v>0</v>
      </c>
      <c r="CP32" s="91">
        <f t="shared" si="15"/>
        <v>0</v>
      </c>
      <c r="CQ32" s="91">
        <f t="shared" si="16"/>
        <v>1</v>
      </c>
      <c r="CR32" s="91">
        <f t="shared" si="3"/>
        <v>80750</v>
      </c>
      <c r="CS32" s="92"/>
      <c r="CT32" s="92"/>
      <c r="CU32" s="92">
        <f t="shared" si="17"/>
        <v>112188</v>
      </c>
      <c r="CV32" s="92">
        <f t="shared" si="18"/>
        <v>67829</v>
      </c>
      <c r="CW32" s="153">
        <f t="shared" si="19"/>
        <v>2.2000000000000002</v>
      </c>
      <c r="CX32" s="153">
        <f t="shared" si="20"/>
        <v>2.2000000000000002</v>
      </c>
      <c r="CY32" s="153">
        <f t="shared" si="21"/>
        <v>2.5</v>
      </c>
      <c r="CZ32" s="92">
        <f t="shared" si="22"/>
        <v>892410</v>
      </c>
      <c r="DA32" s="92">
        <f t="shared" si="23"/>
        <v>3129</v>
      </c>
      <c r="DB32" s="91">
        <f t="shared" si="24"/>
        <v>1</v>
      </c>
      <c r="DC32" s="92">
        <f t="shared" si="25"/>
        <v>80750</v>
      </c>
    </row>
    <row r="33" spans="1:107" x14ac:dyDescent="0.25">
      <c r="A33" s="20">
        <v>13075020</v>
      </c>
      <c r="B33" s="21">
        <v>5553</v>
      </c>
      <c r="C33" s="21" t="s">
        <v>72</v>
      </c>
      <c r="D33" s="220">
        <v>322</v>
      </c>
      <c r="E33" s="223">
        <v>71202</v>
      </c>
      <c r="F33" s="223">
        <v>71202</v>
      </c>
      <c r="G33" s="223">
        <v>9985</v>
      </c>
      <c r="H33" s="224">
        <v>1</v>
      </c>
      <c r="I33" s="224">
        <v>57000</v>
      </c>
      <c r="J33" s="224">
        <v>0</v>
      </c>
      <c r="K33" s="224">
        <v>0</v>
      </c>
      <c r="L33" s="224">
        <v>1</v>
      </c>
      <c r="M33" s="223">
        <v>9985</v>
      </c>
      <c r="N33" s="224">
        <v>250</v>
      </c>
      <c r="O33" s="224">
        <v>0</v>
      </c>
      <c r="P33" s="224">
        <v>300</v>
      </c>
      <c r="Q33" s="224">
        <v>1</v>
      </c>
      <c r="R33" s="224">
        <v>300</v>
      </c>
      <c r="S33" s="224">
        <v>0</v>
      </c>
      <c r="T33" s="223">
        <v>0</v>
      </c>
      <c r="U33" s="224">
        <v>575015</v>
      </c>
      <c r="V33" s="224">
        <v>1785.7608695652175</v>
      </c>
      <c r="W33" s="24" t="s">
        <v>56</v>
      </c>
      <c r="X33" s="24" t="s">
        <v>43</v>
      </c>
      <c r="Y33" s="24" t="s">
        <v>43</v>
      </c>
      <c r="Z33" s="222">
        <v>1200</v>
      </c>
      <c r="AA33" s="222">
        <v>1408</v>
      </c>
      <c r="AB33" s="230">
        <v>0</v>
      </c>
      <c r="AC33" s="230">
        <v>0</v>
      </c>
      <c r="AD33" s="230">
        <v>0</v>
      </c>
      <c r="AE33" s="230">
        <v>0</v>
      </c>
      <c r="AF33" s="222">
        <v>44288</v>
      </c>
      <c r="AG33" s="222">
        <v>35348</v>
      </c>
      <c r="AH33" s="281">
        <v>8940</v>
      </c>
      <c r="AI33" s="224">
        <v>120210</v>
      </c>
      <c r="AJ33" s="281">
        <v>155558</v>
      </c>
      <c r="AK33" s="222">
        <v>61270</v>
      </c>
      <c r="AL33" s="281">
        <v>94288</v>
      </c>
      <c r="AM33" s="281">
        <v>1.7333371053524953</v>
      </c>
      <c r="AN33" s="281">
        <v>0.39387238200542563</v>
      </c>
      <c r="AO33" s="222">
        <v>37121</v>
      </c>
      <c r="CA33" s="91" t="str">
        <f t="shared" si="26"/>
        <v>Bugewitz</v>
      </c>
      <c r="CB33" s="92">
        <f t="shared" si="26"/>
        <v>322</v>
      </c>
      <c r="CC33" s="92"/>
      <c r="CD33" s="92">
        <f t="shared" si="4"/>
        <v>9985</v>
      </c>
      <c r="CE33" s="92">
        <f t="shared" si="5"/>
        <v>0</v>
      </c>
      <c r="CF33" s="92">
        <f t="shared" si="6"/>
        <v>9985</v>
      </c>
      <c r="CG33" s="92">
        <f t="shared" si="7"/>
        <v>9985</v>
      </c>
      <c r="CH33" s="92">
        <f t="shared" si="8"/>
        <v>71202</v>
      </c>
      <c r="CI33" s="92">
        <f t="shared" si="9"/>
        <v>0</v>
      </c>
      <c r="CJ33" s="91" t="str">
        <f t="shared" si="10"/>
        <v>ja</v>
      </c>
      <c r="CK33" s="91" t="str">
        <f t="shared" si="10"/>
        <v>nein</v>
      </c>
      <c r="CL33" s="91" t="str">
        <f t="shared" si="11"/>
        <v>OK</v>
      </c>
      <c r="CM33" s="92">
        <f t="shared" si="12"/>
        <v>57000</v>
      </c>
      <c r="CN33" s="91" t="str">
        <f t="shared" si="13"/>
        <v>nein</v>
      </c>
      <c r="CO33" s="91">
        <f t="shared" si="14"/>
        <v>1</v>
      </c>
      <c r="CP33" s="91">
        <f t="shared" si="15"/>
        <v>0</v>
      </c>
      <c r="CQ33" s="91">
        <f t="shared" si="16"/>
        <v>1</v>
      </c>
      <c r="CR33" s="91">
        <f t="shared" si="3"/>
        <v>9985</v>
      </c>
      <c r="CS33" s="92"/>
      <c r="CT33" s="92"/>
      <c r="CU33" s="92">
        <f t="shared" si="17"/>
        <v>61270</v>
      </c>
      <c r="CV33" s="92">
        <f t="shared" si="18"/>
        <v>37121</v>
      </c>
      <c r="CW33" s="153">
        <f t="shared" si="19"/>
        <v>2.5</v>
      </c>
      <c r="CX33" s="153">
        <f t="shared" si="20"/>
        <v>3</v>
      </c>
      <c r="CY33" s="153">
        <f t="shared" si="21"/>
        <v>3</v>
      </c>
      <c r="CZ33" s="92">
        <f t="shared" si="22"/>
        <v>575015</v>
      </c>
      <c r="DA33" s="92">
        <f t="shared" si="23"/>
        <v>1408</v>
      </c>
      <c r="DB33" s="91">
        <f t="shared" si="24"/>
        <v>1</v>
      </c>
      <c r="DC33" s="92">
        <f t="shared" si="25"/>
        <v>9985</v>
      </c>
    </row>
    <row r="34" spans="1:107" x14ac:dyDescent="0.25">
      <c r="A34" s="20">
        <v>13075022</v>
      </c>
      <c r="B34" s="21">
        <v>5553</v>
      </c>
      <c r="C34" s="21" t="s">
        <v>73</v>
      </c>
      <c r="D34" s="220">
        <v>485</v>
      </c>
      <c r="E34" s="223">
        <v>44547</v>
      </c>
      <c r="F34" s="223">
        <v>44547</v>
      </c>
      <c r="G34" s="223">
        <v>160553</v>
      </c>
      <c r="H34" s="224">
        <v>1</v>
      </c>
      <c r="I34" s="224">
        <v>147972</v>
      </c>
      <c r="J34" s="224">
        <v>0</v>
      </c>
      <c r="K34" s="224">
        <v>0</v>
      </c>
      <c r="L34" s="224">
        <v>1</v>
      </c>
      <c r="M34" s="223">
        <v>160553</v>
      </c>
      <c r="N34" s="224">
        <v>300</v>
      </c>
      <c r="O34" s="224">
        <v>0</v>
      </c>
      <c r="P34" s="224">
        <v>300</v>
      </c>
      <c r="Q34" s="224">
        <v>1</v>
      </c>
      <c r="R34" s="224">
        <v>250</v>
      </c>
      <c r="S34" s="224">
        <v>1</v>
      </c>
      <c r="T34" s="223">
        <v>0</v>
      </c>
      <c r="U34" s="224">
        <v>18412</v>
      </c>
      <c r="V34" s="224">
        <v>37.962886597938144</v>
      </c>
      <c r="W34" s="24" t="s">
        <v>43</v>
      </c>
      <c r="X34" s="24" t="s">
        <v>43</v>
      </c>
      <c r="Y34" s="24" t="s">
        <v>43</v>
      </c>
      <c r="Z34" s="222">
        <v>1500</v>
      </c>
      <c r="AA34" s="222">
        <v>1520</v>
      </c>
      <c r="AB34" s="230">
        <v>0</v>
      </c>
      <c r="AC34" s="230">
        <v>0</v>
      </c>
      <c r="AD34" s="230">
        <v>0</v>
      </c>
      <c r="AE34" s="230">
        <v>0</v>
      </c>
      <c r="AF34" s="222">
        <v>94818</v>
      </c>
      <c r="AG34" s="222">
        <v>54931</v>
      </c>
      <c r="AH34" s="281">
        <v>39887</v>
      </c>
      <c r="AI34" s="224">
        <v>162791</v>
      </c>
      <c r="AJ34" s="281">
        <v>217722</v>
      </c>
      <c r="AK34" s="222">
        <v>92397</v>
      </c>
      <c r="AL34" s="281">
        <v>125325</v>
      </c>
      <c r="AM34" s="281">
        <v>1.6820556698403453</v>
      </c>
      <c r="AN34" s="281">
        <v>0.42438063218232425</v>
      </c>
      <c r="AO34" s="222">
        <v>56213</v>
      </c>
      <c r="CA34" s="91" t="str">
        <f t="shared" si="26"/>
        <v>Butzow</v>
      </c>
      <c r="CB34" s="92">
        <f t="shared" si="26"/>
        <v>485</v>
      </c>
      <c r="CC34" s="92"/>
      <c r="CD34" s="92">
        <f t="shared" si="4"/>
        <v>160553</v>
      </c>
      <c r="CE34" s="92">
        <f t="shared" si="5"/>
        <v>0</v>
      </c>
      <c r="CF34" s="92">
        <f t="shared" si="6"/>
        <v>160553</v>
      </c>
      <c r="CG34" s="92">
        <f t="shared" si="7"/>
        <v>160553</v>
      </c>
      <c r="CH34" s="92">
        <f t="shared" si="8"/>
        <v>44547</v>
      </c>
      <c r="CI34" s="92">
        <f t="shared" si="9"/>
        <v>0</v>
      </c>
      <c r="CJ34" s="91" t="str">
        <f t="shared" si="10"/>
        <v>nein</v>
      </c>
      <c r="CK34" s="91" t="str">
        <f t="shared" si="10"/>
        <v>nein</v>
      </c>
      <c r="CL34" s="91" t="str">
        <f t="shared" si="11"/>
        <v>OK</v>
      </c>
      <c r="CM34" s="92">
        <f t="shared" si="12"/>
        <v>147972</v>
      </c>
      <c r="CN34" s="91" t="str">
        <f t="shared" si="13"/>
        <v>nein</v>
      </c>
      <c r="CO34" s="91">
        <f t="shared" si="14"/>
        <v>0</v>
      </c>
      <c r="CP34" s="91">
        <f t="shared" si="15"/>
        <v>0</v>
      </c>
      <c r="CQ34" s="91">
        <f t="shared" si="16"/>
        <v>1</v>
      </c>
      <c r="CR34" s="91">
        <f t="shared" si="3"/>
        <v>160553</v>
      </c>
      <c r="CS34" s="92"/>
      <c r="CT34" s="92"/>
      <c r="CU34" s="92">
        <f t="shared" si="17"/>
        <v>92397</v>
      </c>
      <c r="CV34" s="92">
        <f t="shared" si="18"/>
        <v>56213</v>
      </c>
      <c r="CW34" s="153">
        <f t="shared" si="19"/>
        <v>3</v>
      </c>
      <c r="CX34" s="153">
        <f t="shared" si="20"/>
        <v>3</v>
      </c>
      <c r="CY34" s="153">
        <f t="shared" si="21"/>
        <v>2.5</v>
      </c>
      <c r="CZ34" s="92">
        <f t="shared" si="22"/>
        <v>18412</v>
      </c>
      <c r="DA34" s="92">
        <f t="shared" si="23"/>
        <v>1520</v>
      </c>
      <c r="DB34" s="91">
        <f t="shared" si="24"/>
        <v>1</v>
      </c>
      <c r="DC34" s="92">
        <f t="shared" si="25"/>
        <v>160553</v>
      </c>
    </row>
    <row r="35" spans="1:107" x14ac:dyDescent="0.25">
      <c r="A35" s="20">
        <v>13075029</v>
      </c>
      <c r="B35" s="21">
        <v>5553</v>
      </c>
      <c r="C35" s="21" t="s">
        <v>74</v>
      </c>
      <c r="D35" s="220">
        <v>2183</v>
      </c>
      <c r="E35" s="223">
        <v>139092</v>
      </c>
      <c r="F35" s="223">
        <v>139092</v>
      </c>
      <c r="G35" s="223">
        <v>192477</v>
      </c>
      <c r="H35" s="224">
        <v>0</v>
      </c>
      <c r="I35" s="224">
        <v>0</v>
      </c>
      <c r="J35" s="224">
        <v>1</v>
      </c>
      <c r="K35" s="224">
        <v>192477</v>
      </c>
      <c r="L35" s="224">
        <v>0</v>
      </c>
      <c r="M35" s="223">
        <v>0</v>
      </c>
      <c r="N35" s="224">
        <v>300</v>
      </c>
      <c r="O35" s="224">
        <v>0</v>
      </c>
      <c r="P35" s="224">
        <v>320</v>
      </c>
      <c r="Q35" s="224">
        <v>0</v>
      </c>
      <c r="R35" s="224">
        <v>300</v>
      </c>
      <c r="S35" s="224">
        <v>0</v>
      </c>
      <c r="T35" s="223">
        <v>0</v>
      </c>
      <c r="U35" s="224">
        <v>1885654</v>
      </c>
      <c r="V35" s="224">
        <v>863.79019697663762</v>
      </c>
      <c r="W35" s="24" t="s">
        <v>56</v>
      </c>
      <c r="X35" s="24" t="s">
        <v>43</v>
      </c>
      <c r="Y35" s="24" t="s">
        <v>43</v>
      </c>
      <c r="Z35" s="222">
        <v>5600</v>
      </c>
      <c r="AA35" s="222">
        <v>5308.67</v>
      </c>
      <c r="AB35" s="230">
        <v>0</v>
      </c>
      <c r="AC35" s="230">
        <v>0</v>
      </c>
      <c r="AD35" s="230">
        <v>0</v>
      </c>
      <c r="AE35" s="230">
        <v>0</v>
      </c>
      <c r="AF35" s="222">
        <v>389295</v>
      </c>
      <c r="AG35" s="222">
        <v>211628</v>
      </c>
      <c r="AH35" s="281">
        <v>177667</v>
      </c>
      <c r="AI35" s="224">
        <v>757094</v>
      </c>
      <c r="AJ35" s="281">
        <v>968722</v>
      </c>
      <c r="AK35" s="222">
        <v>378147</v>
      </c>
      <c r="AL35" s="281">
        <v>590575</v>
      </c>
      <c r="AM35" s="281">
        <v>1.7868476761109116</v>
      </c>
      <c r="AN35" s="281">
        <v>0.3903565728867518</v>
      </c>
      <c r="AO35" s="222">
        <v>232497</v>
      </c>
      <c r="CA35" s="91" t="str">
        <f t="shared" si="26"/>
        <v>Ducherow</v>
      </c>
      <c r="CB35" s="92">
        <f t="shared" si="26"/>
        <v>2183</v>
      </c>
      <c r="CC35" s="92"/>
      <c r="CD35" s="92">
        <f t="shared" si="4"/>
        <v>192477</v>
      </c>
      <c r="CE35" s="92">
        <f t="shared" si="5"/>
        <v>192477</v>
      </c>
      <c r="CF35" s="92">
        <f t="shared" si="6"/>
        <v>0</v>
      </c>
      <c r="CG35" s="92">
        <f t="shared" si="7"/>
        <v>-192477</v>
      </c>
      <c r="CH35" s="92">
        <f t="shared" si="8"/>
        <v>139092</v>
      </c>
      <c r="CI35" s="92">
        <f t="shared" si="9"/>
        <v>0</v>
      </c>
      <c r="CJ35" s="91" t="str">
        <f t="shared" si="10"/>
        <v>ja</v>
      </c>
      <c r="CK35" s="91" t="str">
        <f t="shared" si="10"/>
        <v>nein</v>
      </c>
      <c r="CL35" s="91" t="str">
        <f t="shared" si="11"/>
        <v>OK</v>
      </c>
      <c r="CM35" s="92">
        <f t="shared" si="12"/>
        <v>0</v>
      </c>
      <c r="CN35" s="91" t="str">
        <f t="shared" si="13"/>
        <v>nein</v>
      </c>
      <c r="CO35" s="91">
        <f t="shared" si="14"/>
        <v>1</v>
      </c>
      <c r="CP35" s="91">
        <f t="shared" si="15"/>
        <v>0</v>
      </c>
      <c r="CQ35" s="91">
        <f t="shared" si="16"/>
        <v>1</v>
      </c>
      <c r="CR35" s="91">
        <f t="shared" si="3"/>
        <v>192477</v>
      </c>
      <c r="CS35" s="92"/>
      <c r="CT35" s="92"/>
      <c r="CU35" s="92">
        <f t="shared" si="17"/>
        <v>378147</v>
      </c>
      <c r="CV35" s="92">
        <f t="shared" si="18"/>
        <v>232497</v>
      </c>
      <c r="CW35" s="153">
        <f t="shared" si="19"/>
        <v>3</v>
      </c>
      <c r="CX35" s="153">
        <f t="shared" si="20"/>
        <v>3.2</v>
      </c>
      <c r="CY35" s="153">
        <f t="shared" si="21"/>
        <v>3</v>
      </c>
      <c r="CZ35" s="92">
        <f t="shared" si="22"/>
        <v>1885654</v>
      </c>
      <c r="DA35" s="92">
        <f t="shared" si="23"/>
        <v>5308.67</v>
      </c>
      <c r="DB35" s="91">
        <f t="shared" si="24"/>
        <v>1</v>
      </c>
      <c r="DC35" s="92">
        <f t="shared" si="25"/>
        <v>-192477</v>
      </c>
    </row>
    <row r="36" spans="1:107" x14ac:dyDescent="0.25">
      <c r="A36" s="20">
        <v>13075053</v>
      </c>
      <c r="B36" s="21">
        <v>5553</v>
      </c>
      <c r="C36" s="21" t="s">
        <v>75</v>
      </c>
      <c r="D36" s="220">
        <v>228</v>
      </c>
      <c r="E36" s="223">
        <v>45965</v>
      </c>
      <c r="F36" s="223">
        <v>45965</v>
      </c>
      <c r="G36" s="223">
        <v>60457</v>
      </c>
      <c r="H36" s="224">
        <v>1</v>
      </c>
      <c r="I36" s="224">
        <v>202000</v>
      </c>
      <c r="J36" s="224">
        <v>0</v>
      </c>
      <c r="K36" s="224">
        <v>0</v>
      </c>
      <c r="L36" s="224">
        <v>1</v>
      </c>
      <c r="M36" s="223">
        <v>277338</v>
      </c>
      <c r="N36" s="224">
        <v>250</v>
      </c>
      <c r="O36" s="224">
        <v>0</v>
      </c>
      <c r="P36" s="224">
        <v>300</v>
      </c>
      <c r="Q36" s="224">
        <v>1</v>
      </c>
      <c r="R36" s="224">
        <v>260</v>
      </c>
      <c r="S36" s="224">
        <v>1</v>
      </c>
      <c r="T36" s="223">
        <v>0</v>
      </c>
      <c r="U36" s="224">
        <v>932304</v>
      </c>
      <c r="V36" s="224">
        <v>4089.0526315789475</v>
      </c>
      <c r="W36" s="24" t="s">
        <v>43</v>
      </c>
      <c r="X36" s="24" t="s">
        <v>43</v>
      </c>
      <c r="Y36" s="24" t="s">
        <v>43</v>
      </c>
      <c r="Z36" s="222">
        <v>900</v>
      </c>
      <c r="AA36" s="222">
        <v>889</v>
      </c>
      <c r="AB36" s="230">
        <v>0</v>
      </c>
      <c r="AC36" s="230">
        <v>0</v>
      </c>
      <c r="AD36" s="230">
        <v>0</v>
      </c>
      <c r="AE36" s="230">
        <v>0</v>
      </c>
      <c r="AF36" s="222">
        <v>61547</v>
      </c>
      <c r="AG36" s="222">
        <v>101875</v>
      </c>
      <c r="AH36" s="281">
        <v>40328</v>
      </c>
      <c r="AI36" s="224">
        <v>65495</v>
      </c>
      <c r="AJ36" s="281">
        <v>167370</v>
      </c>
      <c r="AK36" s="222">
        <v>54079</v>
      </c>
      <c r="AL36" s="281">
        <v>113291</v>
      </c>
      <c r="AM36" s="281">
        <v>0.53083680981595094</v>
      </c>
      <c r="AN36" s="281">
        <v>0.32311047380056163</v>
      </c>
      <c r="AO36" s="222">
        <v>54079</v>
      </c>
      <c r="CA36" s="91" t="str">
        <f t="shared" si="26"/>
        <v>Iven</v>
      </c>
      <c r="CB36" s="92">
        <f t="shared" si="26"/>
        <v>228</v>
      </c>
      <c r="CC36" s="92"/>
      <c r="CD36" s="92">
        <f t="shared" si="4"/>
        <v>60457</v>
      </c>
      <c r="CE36" s="92">
        <f t="shared" si="5"/>
        <v>0</v>
      </c>
      <c r="CF36" s="92">
        <f t="shared" si="6"/>
        <v>277338</v>
      </c>
      <c r="CG36" s="92">
        <f t="shared" si="7"/>
        <v>277338</v>
      </c>
      <c r="CH36" s="92">
        <f t="shared" si="8"/>
        <v>45965</v>
      </c>
      <c r="CI36" s="92">
        <f t="shared" si="9"/>
        <v>0</v>
      </c>
      <c r="CJ36" s="91" t="str">
        <f t="shared" si="10"/>
        <v>nein</v>
      </c>
      <c r="CK36" s="91" t="str">
        <f t="shared" si="10"/>
        <v>nein</v>
      </c>
      <c r="CL36" s="91" t="str">
        <f t="shared" si="11"/>
        <v>OK</v>
      </c>
      <c r="CM36" s="92">
        <f t="shared" si="12"/>
        <v>202000</v>
      </c>
      <c r="CN36" s="91" t="str">
        <f t="shared" si="13"/>
        <v>nein</v>
      </c>
      <c r="CO36" s="91">
        <f t="shared" si="14"/>
        <v>0</v>
      </c>
      <c r="CP36" s="91">
        <f t="shared" si="15"/>
        <v>0</v>
      </c>
      <c r="CQ36" s="91">
        <f t="shared" si="16"/>
        <v>1</v>
      </c>
      <c r="CR36" s="91">
        <f t="shared" si="3"/>
        <v>60457</v>
      </c>
      <c r="CS36" s="92"/>
      <c r="CT36" s="92"/>
      <c r="CU36" s="92">
        <f t="shared" si="17"/>
        <v>54079</v>
      </c>
      <c r="CV36" s="92">
        <f t="shared" si="18"/>
        <v>54079</v>
      </c>
      <c r="CW36" s="153">
        <f t="shared" si="19"/>
        <v>2.5</v>
      </c>
      <c r="CX36" s="153">
        <f t="shared" si="20"/>
        <v>3</v>
      </c>
      <c r="CY36" s="153">
        <f t="shared" si="21"/>
        <v>2.6</v>
      </c>
      <c r="CZ36" s="92">
        <f t="shared" si="22"/>
        <v>932304</v>
      </c>
      <c r="DA36" s="92">
        <f t="shared" si="23"/>
        <v>889</v>
      </c>
      <c r="DB36" s="91">
        <f t="shared" si="24"/>
        <v>1</v>
      </c>
      <c r="DC36" s="92">
        <f t="shared" si="25"/>
        <v>277338</v>
      </c>
    </row>
    <row r="37" spans="1:107" x14ac:dyDescent="0.25">
      <c r="A37" s="20">
        <v>13075068</v>
      </c>
      <c r="B37" s="21">
        <v>5553</v>
      </c>
      <c r="C37" s="21" t="s">
        <v>76</v>
      </c>
      <c r="D37" s="220">
        <v>814</v>
      </c>
      <c r="E37" s="223">
        <v>211988</v>
      </c>
      <c r="F37" s="223">
        <v>21988</v>
      </c>
      <c r="G37" s="223">
        <v>377182</v>
      </c>
      <c r="H37" s="224">
        <v>1</v>
      </c>
      <c r="I37" s="224">
        <v>150000</v>
      </c>
      <c r="J37" s="224">
        <v>0</v>
      </c>
      <c r="K37" s="224">
        <v>0</v>
      </c>
      <c r="L37" s="224">
        <v>1</v>
      </c>
      <c r="M37" s="223">
        <v>377182</v>
      </c>
      <c r="N37" s="224">
        <v>220</v>
      </c>
      <c r="O37" s="224">
        <v>1</v>
      </c>
      <c r="P37" s="224">
        <v>320</v>
      </c>
      <c r="Q37" s="224">
        <v>0</v>
      </c>
      <c r="R37" s="224">
        <v>270</v>
      </c>
      <c r="S37" s="224">
        <v>0</v>
      </c>
      <c r="T37" s="223">
        <v>0</v>
      </c>
      <c r="U37" s="224">
        <v>4889124</v>
      </c>
      <c r="V37" s="224">
        <v>6006.2948402948405</v>
      </c>
      <c r="W37" s="24" t="s">
        <v>43</v>
      </c>
      <c r="X37" s="24" t="s">
        <v>43</v>
      </c>
      <c r="Y37" s="24" t="s">
        <v>43</v>
      </c>
      <c r="Z37" s="222">
        <v>2700</v>
      </c>
      <c r="AA37" s="222">
        <v>2682</v>
      </c>
      <c r="AB37" s="230">
        <v>0</v>
      </c>
      <c r="AC37" s="230">
        <v>0</v>
      </c>
      <c r="AD37" s="230">
        <v>0</v>
      </c>
      <c r="AE37" s="230">
        <v>0</v>
      </c>
      <c r="AF37" s="222">
        <v>135904</v>
      </c>
      <c r="AG37" s="222">
        <v>157285</v>
      </c>
      <c r="AH37" s="281">
        <v>21381</v>
      </c>
      <c r="AI37" s="224">
        <v>288322</v>
      </c>
      <c r="AJ37" s="281">
        <v>445607</v>
      </c>
      <c r="AK37" s="222">
        <v>151007</v>
      </c>
      <c r="AL37" s="281">
        <v>294600</v>
      </c>
      <c r="AM37" s="281">
        <v>0.96008519566392214</v>
      </c>
      <c r="AN37" s="281">
        <v>0.33887932640196405</v>
      </c>
      <c r="AO37" s="222">
        <v>91088</v>
      </c>
      <c r="CA37" s="91" t="str">
        <f t="shared" si="26"/>
        <v>Krien</v>
      </c>
      <c r="CB37" s="92">
        <f t="shared" si="26"/>
        <v>814</v>
      </c>
      <c r="CC37" s="92"/>
      <c r="CD37" s="92">
        <f t="shared" si="4"/>
        <v>377182</v>
      </c>
      <c r="CE37" s="92">
        <f t="shared" si="5"/>
        <v>0</v>
      </c>
      <c r="CF37" s="92">
        <f t="shared" si="6"/>
        <v>377182</v>
      </c>
      <c r="CG37" s="92">
        <f t="shared" si="7"/>
        <v>377182</v>
      </c>
      <c r="CH37" s="92">
        <f t="shared" si="8"/>
        <v>211988</v>
      </c>
      <c r="CI37" s="92">
        <f t="shared" si="9"/>
        <v>0</v>
      </c>
      <c r="CJ37" s="91" t="str">
        <f t="shared" si="10"/>
        <v>nein</v>
      </c>
      <c r="CK37" s="91" t="str">
        <f t="shared" si="10"/>
        <v>nein</v>
      </c>
      <c r="CL37" s="91" t="str">
        <f t="shared" si="11"/>
        <v>OK</v>
      </c>
      <c r="CM37" s="92">
        <f t="shared" si="12"/>
        <v>150000</v>
      </c>
      <c r="CN37" s="91" t="str">
        <f t="shared" si="13"/>
        <v>nein</v>
      </c>
      <c r="CO37" s="91">
        <f t="shared" si="14"/>
        <v>0</v>
      </c>
      <c r="CP37" s="91">
        <f t="shared" si="15"/>
        <v>0</v>
      </c>
      <c r="CQ37" s="91">
        <f t="shared" si="16"/>
        <v>1</v>
      </c>
      <c r="CR37" s="91">
        <f t="shared" si="3"/>
        <v>377182</v>
      </c>
      <c r="CS37" s="92"/>
      <c r="CT37" s="92"/>
      <c r="CU37" s="92">
        <f t="shared" si="17"/>
        <v>151007</v>
      </c>
      <c r="CV37" s="92">
        <f t="shared" si="18"/>
        <v>91088</v>
      </c>
      <c r="CW37" s="153">
        <f t="shared" si="19"/>
        <v>2.2000000000000002</v>
      </c>
      <c r="CX37" s="153">
        <f t="shared" si="20"/>
        <v>3.2</v>
      </c>
      <c r="CY37" s="153">
        <f t="shared" si="21"/>
        <v>2.7</v>
      </c>
      <c r="CZ37" s="92">
        <f t="shared" si="22"/>
        <v>4889124</v>
      </c>
      <c r="DA37" s="92">
        <f t="shared" si="23"/>
        <v>2682</v>
      </c>
      <c r="DB37" s="91">
        <f t="shared" si="24"/>
        <v>1</v>
      </c>
      <c r="DC37" s="92">
        <f t="shared" si="25"/>
        <v>377182</v>
      </c>
    </row>
    <row r="38" spans="1:107" x14ac:dyDescent="0.25">
      <c r="A38" s="20">
        <v>13075073</v>
      </c>
      <c r="B38" s="21">
        <v>5553</v>
      </c>
      <c r="C38" s="21" t="s">
        <v>77</v>
      </c>
      <c r="D38" s="220">
        <v>202</v>
      </c>
      <c r="E38" s="223">
        <v>445</v>
      </c>
      <c r="F38" s="223">
        <v>569</v>
      </c>
      <c r="G38" s="223">
        <v>9028</v>
      </c>
      <c r="H38" s="224">
        <v>1</v>
      </c>
      <c r="I38" s="224">
        <v>1000</v>
      </c>
      <c r="J38" s="224">
        <v>1</v>
      </c>
      <c r="K38" s="224">
        <v>9028</v>
      </c>
      <c r="L38" s="224">
        <v>0</v>
      </c>
      <c r="M38" s="223">
        <v>0</v>
      </c>
      <c r="N38" s="224">
        <v>300</v>
      </c>
      <c r="O38" s="224">
        <v>0</v>
      </c>
      <c r="P38" s="224">
        <v>300</v>
      </c>
      <c r="Q38" s="224">
        <v>1</v>
      </c>
      <c r="R38" s="224">
        <v>300</v>
      </c>
      <c r="S38" s="224">
        <v>0</v>
      </c>
      <c r="T38" s="223">
        <v>0</v>
      </c>
      <c r="U38" s="224">
        <v>24072</v>
      </c>
      <c r="V38" s="224">
        <v>119.16831683168317</v>
      </c>
      <c r="W38" s="24" t="s">
        <v>43</v>
      </c>
      <c r="X38" s="24" t="s">
        <v>43</v>
      </c>
      <c r="Y38" s="24" t="s">
        <v>43</v>
      </c>
      <c r="Z38" s="222">
        <v>1000</v>
      </c>
      <c r="AA38" s="222">
        <v>930</v>
      </c>
      <c r="AB38" s="230">
        <v>0</v>
      </c>
      <c r="AC38" s="230">
        <v>0</v>
      </c>
      <c r="AD38" s="230">
        <v>0</v>
      </c>
      <c r="AE38" s="230">
        <v>0</v>
      </c>
      <c r="AF38" s="222">
        <v>30153</v>
      </c>
      <c r="AG38" s="222">
        <v>23960</v>
      </c>
      <c r="AH38" s="281">
        <v>6193</v>
      </c>
      <c r="AI38" s="224">
        <v>73871</v>
      </c>
      <c r="AJ38" s="281">
        <v>97831</v>
      </c>
      <c r="AK38" s="222">
        <v>36451</v>
      </c>
      <c r="AL38" s="281">
        <v>61380</v>
      </c>
      <c r="AM38" s="281">
        <v>1.5213272120200334</v>
      </c>
      <c r="AN38" s="281">
        <v>0.3725915098486165</v>
      </c>
      <c r="AO38" s="222">
        <v>22035</v>
      </c>
      <c r="CA38" s="91" t="str">
        <f t="shared" si="26"/>
        <v>Krusenfelde</v>
      </c>
      <c r="CB38" s="92">
        <f t="shared" si="26"/>
        <v>202</v>
      </c>
      <c r="CC38" s="92"/>
      <c r="CD38" s="92">
        <f t="shared" si="4"/>
        <v>9028</v>
      </c>
      <c r="CE38" s="92">
        <f t="shared" si="5"/>
        <v>9028</v>
      </c>
      <c r="CF38" s="92">
        <f t="shared" si="6"/>
        <v>0</v>
      </c>
      <c r="CG38" s="92">
        <f t="shared" si="7"/>
        <v>-9028</v>
      </c>
      <c r="CH38" s="92">
        <f t="shared" si="8"/>
        <v>445</v>
      </c>
      <c r="CI38" s="92">
        <f t="shared" si="9"/>
        <v>0</v>
      </c>
      <c r="CJ38" s="91" t="str">
        <f t="shared" si="10"/>
        <v>nein</v>
      </c>
      <c r="CK38" s="91" t="str">
        <f t="shared" si="10"/>
        <v>nein</v>
      </c>
      <c r="CL38" s="91" t="str">
        <f t="shared" si="11"/>
        <v>OK</v>
      </c>
      <c r="CM38" s="92">
        <f t="shared" si="12"/>
        <v>1000</v>
      </c>
      <c r="CN38" s="91" t="str">
        <f t="shared" si="13"/>
        <v>nein</v>
      </c>
      <c r="CO38" s="91">
        <f t="shared" si="14"/>
        <v>0</v>
      </c>
      <c r="CP38" s="91">
        <f t="shared" si="15"/>
        <v>0</v>
      </c>
      <c r="CQ38" s="91">
        <f t="shared" si="16"/>
        <v>1</v>
      </c>
      <c r="CR38" s="91">
        <f t="shared" si="3"/>
        <v>9028</v>
      </c>
      <c r="CS38" s="92"/>
      <c r="CT38" s="92"/>
      <c r="CU38" s="92">
        <f t="shared" si="17"/>
        <v>36451</v>
      </c>
      <c r="CV38" s="92">
        <f t="shared" si="18"/>
        <v>22035</v>
      </c>
      <c r="CW38" s="153">
        <f t="shared" si="19"/>
        <v>3</v>
      </c>
      <c r="CX38" s="153">
        <f t="shared" si="20"/>
        <v>3</v>
      </c>
      <c r="CY38" s="153">
        <f t="shared" si="21"/>
        <v>3</v>
      </c>
      <c r="CZ38" s="92">
        <f t="shared" si="22"/>
        <v>24072</v>
      </c>
      <c r="DA38" s="92">
        <f t="shared" si="23"/>
        <v>930</v>
      </c>
      <c r="DB38" s="91">
        <f t="shared" si="24"/>
        <v>1</v>
      </c>
      <c r="DC38" s="92">
        <f t="shared" si="25"/>
        <v>-9028</v>
      </c>
    </row>
    <row r="39" spans="1:107" x14ac:dyDescent="0.25">
      <c r="A39" s="20">
        <v>13075088</v>
      </c>
      <c r="B39" s="21">
        <v>5553</v>
      </c>
      <c r="C39" s="21" t="s">
        <v>78</v>
      </c>
      <c r="D39" s="220">
        <v>645</v>
      </c>
      <c r="E39" s="223">
        <v>48986</v>
      </c>
      <c r="F39" s="223">
        <v>48986</v>
      </c>
      <c r="G39" s="223">
        <v>263888</v>
      </c>
      <c r="H39" s="224">
        <v>0</v>
      </c>
      <c r="I39" s="224">
        <v>0</v>
      </c>
      <c r="J39" s="224">
        <v>0</v>
      </c>
      <c r="K39" s="224">
        <v>0</v>
      </c>
      <c r="L39" s="224">
        <v>1</v>
      </c>
      <c r="M39" s="223">
        <v>263888</v>
      </c>
      <c r="N39" s="224">
        <v>300</v>
      </c>
      <c r="O39" s="224">
        <v>0</v>
      </c>
      <c r="P39" s="224">
        <v>300</v>
      </c>
      <c r="Q39" s="224">
        <v>1</v>
      </c>
      <c r="R39" s="224">
        <v>300</v>
      </c>
      <c r="S39" s="224">
        <v>0</v>
      </c>
      <c r="T39" s="223">
        <v>0</v>
      </c>
      <c r="U39" s="224">
        <v>1077025</v>
      </c>
      <c r="V39" s="224">
        <v>1669.8062015503876</v>
      </c>
      <c r="W39" s="24" t="s">
        <v>43</v>
      </c>
      <c r="X39" s="24" t="s">
        <v>43</v>
      </c>
      <c r="Y39" s="24" t="s">
        <v>43</v>
      </c>
      <c r="Z39" s="222">
        <v>5300</v>
      </c>
      <c r="AA39" s="222">
        <v>3302</v>
      </c>
      <c r="AB39" s="230">
        <v>0</v>
      </c>
      <c r="AC39" s="230">
        <v>0</v>
      </c>
      <c r="AD39" s="230">
        <v>0</v>
      </c>
      <c r="AE39" s="230">
        <v>0</v>
      </c>
      <c r="AF39" s="222">
        <v>89429</v>
      </c>
      <c r="AG39" s="222">
        <v>75751</v>
      </c>
      <c r="AH39" s="281">
        <v>13678</v>
      </c>
      <c r="AI39" s="224">
        <v>240330</v>
      </c>
      <c r="AJ39" s="281">
        <v>316081</v>
      </c>
      <c r="AK39" s="222">
        <v>113999</v>
      </c>
      <c r="AL39" s="281">
        <v>202082</v>
      </c>
      <c r="AM39" s="281">
        <v>1.5049174268326491</v>
      </c>
      <c r="AN39" s="281">
        <v>0.36066388046102105</v>
      </c>
      <c r="AO39" s="222">
        <v>68857</v>
      </c>
      <c r="CA39" s="91" t="str">
        <f t="shared" si="26"/>
        <v>Medow</v>
      </c>
      <c r="CB39" s="92">
        <f t="shared" si="26"/>
        <v>645</v>
      </c>
      <c r="CC39" s="92"/>
      <c r="CD39" s="92">
        <f t="shared" si="4"/>
        <v>263888</v>
      </c>
      <c r="CE39" s="92">
        <f t="shared" si="5"/>
        <v>0</v>
      </c>
      <c r="CF39" s="92">
        <f t="shared" si="6"/>
        <v>263888</v>
      </c>
      <c r="CG39" s="92">
        <f t="shared" si="7"/>
        <v>263888</v>
      </c>
      <c r="CH39" s="92">
        <f t="shared" si="8"/>
        <v>48986</v>
      </c>
      <c r="CI39" s="92">
        <f t="shared" si="9"/>
        <v>0</v>
      </c>
      <c r="CJ39" s="91" t="str">
        <f t="shared" si="10"/>
        <v>nein</v>
      </c>
      <c r="CK39" s="91" t="str">
        <f t="shared" si="10"/>
        <v>nein</v>
      </c>
      <c r="CL39" s="91" t="str">
        <f t="shared" si="11"/>
        <v>OK</v>
      </c>
      <c r="CM39" s="92">
        <f t="shared" si="12"/>
        <v>0</v>
      </c>
      <c r="CN39" s="91" t="str">
        <f t="shared" si="13"/>
        <v>nein</v>
      </c>
      <c r="CO39" s="91">
        <f t="shared" si="14"/>
        <v>0</v>
      </c>
      <c r="CP39" s="91">
        <f t="shared" si="15"/>
        <v>0</v>
      </c>
      <c r="CQ39" s="91">
        <f t="shared" si="16"/>
        <v>1</v>
      </c>
      <c r="CR39" s="91">
        <f t="shared" si="3"/>
        <v>263888</v>
      </c>
      <c r="CS39" s="92"/>
      <c r="CT39" s="92"/>
      <c r="CU39" s="92">
        <f t="shared" si="17"/>
        <v>113999</v>
      </c>
      <c r="CV39" s="92">
        <f t="shared" si="18"/>
        <v>68857</v>
      </c>
      <c r="CW39" s="153">
        <f t="shared" si="19"/>
        <v>3</v>
      </c>
      <c r="CX39" s="153">
        <f t="shared" si="20"/>
        <v>3</v>
      </c>
      <c r="CY39" s="153">
        <f t="shared" si="21"/>
        <v>3</v>
      </c>
      <c r="CZ39" s="92">
        <f t="shared" si="22"/>
        <v>1077025</v>
      </c>
      <c r="DA39" s="92">
        <f t="shared" si="23"/>
        <v>3302</v>
      </c>
      <c r="DB39" s="91">
        <f t="shared" si="24"/>
        <v>1</v>
      </c>
      <c r="DC39" s="92">
        <f t="shared" si="25"/>
        <v>263888</v>
      </c>
    </row>
    <row r="40" spans="1:107" x14ac:dyDescent="0.25">
      <c r="A40" s="20">
        <v>13075098</v>
      </c>
      <c r="B40" s="21">
        <v>5553</v>
      </c>
      <c r="C40" s="21" t="s">
        <v>79</v>
      </c>
      <c r="D40" s="220">
        <v>641</v>
      </c>
      <c r="E40" s="223"/>
      <c r="F40" s="223"/>
      <c r="G40" s="223">
        <v>133422</v>
      </c>
      <c r="H40" s="224">
        <v>1</v>
      </c>
      <c r="I40" s="224">
        <v>54000</v>
      </c>
      <c r="J40" s="224">
        <v>0</v>
      </c>
      <c r="K40" s="224">
        <v>0</v>
      </c>
      <c r="L40" s="224">
        <v>1</v>
      </c>
      <c r="M40" s="223">
        <v>128954</v>
      </c>
      <c r="N40" s="224">
        <v>250</v>
      </c>
      <c r="O40" s="224">
        <v>0</v>
      </c>
      <c r="P40" s="224">
        <v>300</v>
      </c>
      <c r="Q40" s="224">
        <v>1</v>
      </c>
      <c r="R40" s="224">
        <v>250</v>
      </c>
      <c r="S40" s="224">
        <v>1</v>
      </c>
      <c r="T40" s="223">
        <v>0</v>
      </c>
      <c r="U40" s="224">
        <v>62580</v>
      </c>
      <c r="V40" s="224">
        <v>97.628705148205924</v>
      </c>
      <c r="W40" s="24" t="s">
        <v>43</v>
      </c>
      <c r="X40" s="24" t="s">
        <v>43</v>
      </c>
      <c r="Y40" s="24" t="s">
        <v>43</v>
      </c>
      <c r="Z40" s="222">
        <v>2200</v>
      </c>
      <c r="AA40" s="222">
        <v>1938</v>
      </c>
      <c r="AB40" s="230">
        <v>0</v>
      </c>
      <c r="AC40" s="230">
        <v>0</v>
      </c>
      <c r="AD40" s="230">
        <v>0</v>
      </c>
      <c r="AE40" s="230">
        <v>0</v>
      </c>
      <c r="AF40" s="222">
        <v>85816</v>
      </c>
      <c r="AG40" s="222">
        <v>56934</v>
      </c>
      <c r="AH40" s="281">
        <v>28882</v>
      </c>
      <c r="AI40" s="224">
        <v>240828</v>
      </c>
      <c r="AJ40" s="281">
        <v>297762</v>
      </c>
      <c r="AK40" s="222">
        <v>106939</v>
      </c>
      <c r="AL40" s="281">
        <v>190823</v>
      </c>
      <c r="AM40" s="281">
        <v>1.878297678013138</v>
      </c>
      <c r="AN40" s="281">
        <v>0.35914253665679302</v>
      </c>
      <c r="AO40" s="222">
        <v>64795</v>
      </c>
      <c r="CA40" s="91" t="str">
        <f t="shared" si="26"/>
        <v>Neu Kosenow</v>
      </c>
      <c r="CB40" s="92">
        <f t="shared" si="26"/>
        <v>641</v>
      </c>
      <c r="CC40" s="92"/>
      <c r="CD40" s="92">
        <f t="shared" si="4"/>
        <v>133422</v>
      </c>
      <c r="CE40" s="92">
        <f t="shared" si="5"/>
        <v>0</v>
      </c>
      <c r="CF40" s="92">
        <f t="shared" si="6"/>
        <v>128954</v>
      </c>
      <c r="CG40" s="92">
        <f t="shared" si="7"/>
        <v>128954</v>
      </c>
      <c r="CH40" s="92">
        <f t="shared" si="8"/>
        <v>0</v>
      </c>
      <c r="CI40" s="92">
        <f t="shared" si="9"/>
        <v>0</v>
      </c>
      <c r="CJ40" s="91" t="str">
        <f t="shared" si="10"/>
        <v>nein</v>
      </c>
      <c r="CK40" s="91" t="str">
        <f t="shared" si="10"/>
        <v>nein</v>
      </c>
      <c r="CL40" s="91" t="str">
        <f t="shared" si="11"/>
        <v>OK</v>
      </c>
      <c r="CM40" s="92">
        <f t="shared" si="12"/>
        <v>54000</v>
      </c>
      <c r="CN40" s="91" t="str">
        <f t="shared" si="13"/>
        <v>nein</v>
      </c>
      <c r="CO40" s="91">
        <f t="shared" si="14"/>
        <v>0</v>
      </c>
      <c r="CP40" s="91">
        <f t="shared" si="15"/>
        <v>0</v>
      </c>
      <c r="CQ40" s="91">
        <f t="shared" si="16"/>
        <v>1</v>
      </c>
      <c r="CR40" s="91">
        <f t="shared" si="3"/>
        <v>133422</v>
      </c>
      <c r="CS40" s="92"/>
      <c r="CT40" s="92"/>
      <c r="CU40" s="92">
        <f t="shared" si="17"/>
        <v>106939</v>
      </c>
      <c r="CV40" s="92">
        <f t="shared" si="18"/>
        <v>64795</v>
      </c>
      <c r="CW40" s="153">
        <f t="shared" si="19"/>
        <v>2.5</v>
      </c>
      <c r="CX40" s="153">
        <f t="shared" si="20"/>
        <v>3</v>
      </c>
      <c r="CY40" s="153">
        <f t="shared" si="21"/>
        <v>2.5</v>
      </c>
      <c r="CZ40" s="92">
        <f t="shared" si="22"/>
        <v>62580</v>
      </c>
      <c r="DA40" s="92">
        <f t="shared" si="23"/>
        <v>1938</v>
      </c>
      <c r="DB40" s="91">
        <f t="shared" si="24"/>
        <v>1</v>
      </c>
      <c r="DC40" s="92">
        <f t="shared" si="25"/>
        <v>128954</v>
      </c>
    </row>
    <row r="41" spans="1:107" x14ac:dyDescent="0.25">
      <c r="A41" s="20">
        <v>13075101</v>
      </c>
      <c r="B41" s="21">
        <v>5553</v>
      </c>
      <c r="C41" s="21" t="s">
        <v>80</v>
      </c>
      <c r="D41" s="220">
        <v>327</v>
      </c>
      <c r="E41" s="223">
        <v>40678</v>
      </c>
      <c r="F41" s="223">
        <v>40678</v>
      </c>
      <c r="G41" s="223">
        <v>184369</v>
      </c>
      <c r="H41" s="224">
        <v>1</v>
      </c>
      <c r="I41" s="224">
        <v>165145</v>
      </c>
      <c r="J41" s="224">
        <v>0</v>
      </c>
      <c r="K41" s="224">
        <v>0</v>
      </c>
      <c r="L41" s="224">
        <v>1</v>
      </c>
      <c r="M41" s="223">
        <v>184369</v>
      </c>
      <c r="N41" s="224">
        <v>300</v>
      </c>
      <c r="O41" s="224">
        <v>0</v>
      </c>
      <c r="P41" s="224">
        <v>300</v>
      </c>
      <c r="Q41" s="224">
        <v>1</v>
      </c>
      <c r="R41" s="224">
        <v>250</v>
      </c>
      <c r="S41" s="224">
        <v>1</v>
      </c>
      <c r="T41" s="223">
        <v>0</v>
      </c>
      <c r="U41" s="224">
        <v>159852</v>
      </c>
      <c r="V41" s="224">
        <v>488.8440366972477</v>
      </c>
      <c r="W41" s="24" t="s">
        <v>43</v>
      </c>
      <c r="X41" s="24" t="s">
        <v>43</v>
      </c>
      <c r="Y41" s="24" t="s">
        <v>43</v>
      </c>
      <c r="Z41" s="222">
        <v>1600</v>
      </c>
      <c r="AA41" s="222">
        <v>1583</v>
      </c>
      <c r="AB41" s="230">
        <v>0</v>
      </c>
      <c r="AC41" s="230">
        <v>0</v>
      </c>
      <c r="AD41" s="230">
        <v>0</v>
      </c>
      <c r="AE41" s="230">
        <v>0</v>
      </c>
      <c r="AF41" s="222">
        <v>116622</v>
      </c>
      <c r="AG41" s="222">
        <v>33953</v>
      </c>
      <c r="AH41" s="281">
        <v>82669</v>
      </c>
      <c r="AI41" s="224">
        <v>75507</v>
      </c>
      <c r="AJ41" s="281">
        <v>109460</v>
      </c>
      <c r="AK41" s="222">
        <v>81358</v>
      </c>
      <c r="AL41" s="281">
        <v>28102</v>
      </c>
      <c r="AM41" s="281">
        <v>2.3961947397873531</v>
      </c>
      <c r="AN41" s="281">
        <v>0.74326694682989225</v>
      </c>
      <c r="AO41" s="222">
        <v>48954</v>
      </c>
      <c r="CA41" s="91" t="str">
        <f t="shared" si="26"/>
        <v>Neuenkirchen</v>
      </c>
      <c r="CB41" s="92">
        <f t="shared" si="26"/>
        <v>327</v>
      </c>
      <c r="CC41" s="92"/>
      <c r="CD41" s="92">
        <f t="shared" si="4"/>
        <v>184369</v>
      </c>
      <c r="CE41" s="92">
        <f t="shared" si="5"/>
        <v>0</v>
      </c>
      <c r="CF41" s="92">
        <f t="shared" si="6"/>
        <v>184369</v>
      </c>
      <c r="CG41" s="92">
        <f t="shared" si="7"/>
        <v>184369</v>
      </c>
      <c r="CH41" s="92">
        <f t="shared" si="8"/>
        <v>40678</v>
      </c>
      <c r="CI41" s="92">
        <f t="shared" si="9"/>
        <v>0</v>
      </c>
      <c r="CJ41" s="91" t="str">
        <f t="shared" si="10"/>
        <v>nein</v>
      </c>
      <c r="CK41" s="91" t="str">
        <f t="shared" si="10"/>
        <v>nein</v>
      </c>
      <c r="CL41" s="91" t="str">
        <f t="shared" si="11"/>
        <v>OK</v>
      </c>
      <c r="CM41" s="92">
        <f t="shared" si="12"/>
        <v>165145</v>
      </c>
      <c r="CN41" s="91" t="str">
        <f t="shared" si="13"/>
        <v>nein</v>
      </c>
      <c r="CO41" s="91">
        <f t="shared" si="14"/>
        <v>0</v>
      </c>
      <c r="CP41" s="91">
        <f t="shared" si="15"/>
        <v>0</v>
      </c>
      <c r="CQ41" s="91">
        <f t="shared" si="16"/>
        <v>1</v>
      </c>
      <c r="CR41" s="91">
        <f t="shared" si="3"/>
        <v>184369</v>
      </c>
      <c r="CS41" s="92"/>
      <c r="CT41" s="92"/>
      <c r="CU41" s="92">
        <f t="shared" si="17"/>
        <v>81358</v>
      </c>
      <c r="CV41" s="92">
        <f t="shared" si="18"/>
        <v>48954</v>
      </c>
      <c r="CW41" s="153">
        <f t="shared" si="19"/>
        <v>3</v>
      </c>
      <c r="CX41" s="153">
        <f t="shared" si="20"/>
        <v>3</v>
      </c>
      <c r="CY41" s="153">
        <f t="shared" si="21"/>
        <v>2.5</v>
      </c>
      <c r="CZ41" s="92">
        <f t="shared" si="22"/>
        <v>159852</v>
      </c>
      <c r="DA41" s="92">
        <f t="shared" si="23"/>
        <v>1583</v>
      </c>
      <c r="DB41" s="91">
        <f t="shared" si="24"/>
        <v>1</v>
      </c>
      <c r="DC41" s="92">
        <f t="shared" si="25"/>
        <v>184369</v>
      </c>
    </row>
    <row r="42" spans="1:107" x14ac:dyDescent="0.25">
      <c r="A42" s="20">
        <v>13075110</v>
      </c>
      <c r="B42" s="21">
        <v>5553</v>
      </c>
      <c r="C42" s="21" t="s">
        <v>81</v>
      </c>
      <c r="D42" s="220">
        <v>400</v>
      </c>
      <c r="E42" s="223">
        <v>19545</v>
      </c>
      <c r="F42" s="223">
        <v>19545</v>
      </c>
      <c r="G42" s="223">
        <v>417664</v>
      </c>
      <c r="H42" s="224">
        <v>1</v>
      </c>
      <c r="I42" s="224">
        <v>323000</v>
      </c>
      <c r="J42" s="224">
        <v>0</v>
      </c>
      <c r="K42" s="224">
        <v>0</v>
      </c>
      <c r="L42" s="224">
        <v>1</v>
      </c>
      <c r="M42" s="223">
        <v>417664</v>
      </c>
      <c r="N42" s="224">
        <v>250</v>
      </c>
      <c r="O42" s="224">
        <v>0</v>
      </c>
      <c r="P42" s="224">
        <v>300</v>
      </c>
      <c r="Q42" s="224">
        <v>1</v>
      </c>
      <c r="R42" s="224">
        <v>270</v>
      </c>
      <c r="S42" s="224">
        <v>0</v>
      </c>
      <c r="T42" s="223">
        <v>0</v>
      </c>
      <c r="U42" s="224"/>
      <c r="V42" s="224">
        <v>0</v>
      </c>
      <c r="W42" s="24" t="s">
        <v>43</v>
      </c>
      <c r="X42" s="24" t="s">
        <v>43</v>
      </c>
      <c r="Y42" s="24" t="s">
        <v>43</v>
      </c>
      <c r="Z42" s="222">
        <v>2000</v>
      </c>
      <c r="AA42" s="222">
        <v>1850</v>
      </c>
      <c r="AB42" s="230">
        <v>0</v>
      </c>
      <c r="AC42" s="230">
        <v>0</v>
      </c>
      <c r="AD42" s="230">
        <v>0</v>
      </c>
      <c r="AE42" s="230">
        <v>0</v>
      </c>
      <c r="AF42" s="222">
        <v>63495</v>
      </c>
      <c r="AG42" s="222">
        <v>46946</v>
      </c>
      <c r="AH42" s="281">
        <v>16549</v>
      </c>
      <c r="AI42" s="224">
        <v>143819</v>
      </c>
      <c r="AJ42" s="281">
        <v>190765</v>
      </c>
      <c r="AK42" s="222">
        <v>76869</v>
      </c>
      <c r="AL42" s="281">
        <v>113896</v>
      </c>
      <c r="AM42" s="281">
        <v>1.6373918970732331</v>
      </c>
      <c r="AN42" s="281">
        <v>0.40295127512908552</v>
      </c>
      <c r="AO42" s="222">
        <v>46447</v>
      </c>
      <c r="CA42" s="91" t="str">
        <f t="shared" si="26"/>
        <v>Postlow</v>
      </c>
      <c r="CB42" s="92">
        <f t="shared" si="26"/>
        <v>400</v>
      </c>
      <c r="CC42" s="92"/>
      <c r="CD42" s="92">
        <f t="shared" si="4"/>
        <v>417664</v>
      </c>
      <c r="CE42" s="92">
        <f t="shared" si="5"/>
        <v>0</v>
      </c>
      <c r="CF42" s="92">
        <f t="shared" si="6"/>
        <v>417664</v>
      </c>
      <c r="CG42" s="92">
        <f t="shared" si="7"/>
        <v>417664</v>
      </c>
      <c r="CH42" s="92">
        <f t="shared" si="8"/>
        <v>19545</v>
      </c>
      <c r="CI42" s="92">
        <f t="shared" si="9"/>
        <v>0</v>
      </c>
      <c r="CJ42" s="91" t="str">
        <f t="shared" si="10"/>
        <v>nein</v>
      </c>
      <c r="CK42" s="91" t="str">
        <f t="shared" si="10"/>
        <v>nein</v>
      </c>
      <c r="CL42" s="91" t="str">
        <f t="shared" si="11"/>
        <v>OK</v>
      </c>
      <c r="CM42" s="92">
        <f t="shared" si="12"/>
        <v>323000</v>
      </c>
      <c r="CN42" s="91" t="str">
        <f t="shared" si="13"/>
        <v>nein</v>
      </c>
      <c r="CO42" s="91">
        <f t="shared" si="14"/>
        <v>0</v>
      </c>
      <c r="CP42" s="91">
        <f t="shared" si="15"/>
        <v>0</v>
      </c>
      <c r="CQ42" s="91">
        <f t="shared" si="16"/>
        <v>1</v>
      </c>
      <c r="CR42" s="91">
        <f t="shared" si="3"/>
        <v>417664</v>
      </c>
      <c r="CS42" s="92"/>
      <c r="CT42" s="92"/>
      <c r="CU42" s="92">
        <f t="shared" si="17"/>
        <v>76869</v>
      </c>
      <c r="CV42" s="92">
        <f t="shared" si="18"/>
        <v>46447</v>
      </c>
      <c r="CW42" s="153">
        <f t="shared" si="19"/>
        <v>2.5</v>
      </c>
      <c r="CX42" s="153">
        <f t="shared" si="20"/>
        <v>3</v>
      </c>
      <c r="CY42" s="153">
        <f t="shared" si="21"/>
        <v>2.7</v>
      </c>
      <c r="CZ42" s="92">
        <f t="shared" si="22"/>
        <v>0</v>
      </c>
      <c r="DA42" s="92">
        <f t="shared" si="23"/>
        <v>1850</v>
      </c>
      <c r="DB42" s="91">
        <f t="shared" si="24"/>
        <v>1</v>
      </c>
      <c r="DC42" s="92">
        <f t="shared" si="25"/>
        <v>417664</v>
      </c>
    </row>
    <row r="43" spans="1:107" x14ac:dyDescent="0.25">
      <c r="A43" s="20">
        <v>13075116</v>
      </c>
      <c r="B43" s="21">
        <v>5553</v>
      </c>
      <c r="C43" s="21" t="s">
        <v>82</v>
      </c>
      <c r="D43" s="220">
        <v>174</v>
      </c>
      <c r="E43" s="223">
        <v>8628</v>
      </c>
      <c r="F43" s="223">
        <v>8628</v>
      </c>
      <c r="G43" s="223">
        <v>37921</v>
      </c>
      <c r="H43" s="224">
        <v>1</v>
      </c>
      <c r="I43" s="224">
        <v>13000</v>
      </c>
      <c r="J43" s="224">
        <v>0</v>
      </c>
      <c r="K43" s="224">
        <v>0</v>
      </c>
      <c r="L43" s="224">
        <v>1</v>
      </c>
      <c r="M43" s="223">
        <v>37921</v>
      </c>
      <c r="N43" s="224">
        <v>250</v>
      </c>
      <c r="O43" s="224">
        <v>0</v>
      </c>
      <c r="P43" s="224">
        <v>250</v>
      </c>
      <c r="Q43" s="224">
        <v>1</v>
      </c>
      <c r="R43" s="224">
        <v>300</v>
      </c>
      <c r="S43" s="224">
        <v>0</v>
      </c>
      <c r="T43" s="223">
        <v>0</v>
      </c>
      <c r="U43" s="224">
        <v>106764</v>
      </c>
      <c r="V43" s="224">
        <v>613.58620689655174</v>
      </c>
      <c r="W43" s="24" t="s">
        <v>56</v>
      </c>
      <c r="X43" s="24" t="s">
        <v>43</v>
      </c>
      <c r="Y43" s="24" t="s">
        <v>43</v>
      </c>
      <c r="Z43" s="222">
        <v>700</v>
      </c>
      <c r="AA43" s="222">
        <v>945</v>
      </c>
      <c r="AB43" s="230">
        <v>0</v>
      </c>
      <c r="AC43" s="230">
        <v>0</v>
      </c>
      <c r="AD43" s="230">
        <v>0</v>
      </c>
      <c r="AE43" s="230">
        <v>0</v>
      </c>
      <c r="AF43" s="222">
        <v>23406</v>
      </c>
      <c r="AG43" s="222">
        <v>17785</v>
      </c>
      <c r="AH43" s="281">
        <v>5621</v>
      </c>
      <c r="AI43" s="224">
        <v>65300</v>
      </c>
      <c r="AJ43" s="281">
        <v>83085</v>
      </c>
      <c r="AK43" s="222">
        <v>30170</v>
      </c>
      <c r="AL43" s="281">
        <v>52915</v>
      </c>
      <c r="AM43" s="281">
        <v>1.6963733483272421</v>
      </c>
      <c r="AN43" s="281">
        <v>0.3631221038695312</v>
      </c>
      <c r="AO43" s="222">
        <v>18278</v>
      </c>
      <c r="CA43" s="91" t="str">
        <f t="shared" si="26"/>
        <v>Rossin</v>
      </c>
      <c r="CB43" s="92">
        <f t="shared" si="26"/>
        <v>174</v>
      </c>
      <c r="CC43" s="92"/>
      <c r="CD43" s="92">
        <f t="shared" si="4"/>
        <v>37921</v>
      </c>
      <c r="CE43" s="92">
        <f t="shared" si="5"/>
        <v>0</v>
      </c>
      <c r="CF43" s="92">
        <f t="shared" si="6"/>
        <v>37921</v>
      </c>
      <c r="CG43" s="92">
        <f t="shared" si="7"/>
        <v>37921</v>
      </c>
      <c r="CH43" s="92">
        <f t="shared" si="8"/>
        <v>8628</v>
      </c>
      <c r="CI43" s="92">
        <f t="shared" si="9"/>
        <v>0</v>
      </c>
      <c r="CJ43" s="91" t="str">
        <f t="shared" si="10"/>
        <v>ja</v>
      </c>
      <c r="CK43" s="91" t="str">
        <f t="shared" si="10"/>
        <v>nein</v>
      </c>
      <c r="CL43" s="91" t="str">
        <f t="shared" si="11"/>
        <v>OK</v>
      </c>
      <c r="CM43" s="92">
        <f t="shared" si="12"/>
        <v>13000</v>
      </c>
      <c r="CN43" s="91" t="str">
        <f t="shared" si="13"/>
        <v>nein</v>
      </c>
      <c r="CO43" s="91">
        <f t="shared" si="14"/>
        <v>1</v>
      </c>
      <c r="CP43" s="91">
        <f t="shared" si="15"/>
        <v>0</v>
      </c>
      <c r="CQ43" s="91">
        <f t="shared" si="16"/>
        <v>1</v>
      </c>
      <c r="CR43" s="91">
        <f t="shared" si="3"/>
        <v>37921</v>
      </c>
      <c r="CS43" s="92"/>
      <c r="CT43" s="92"/>
      <c r="CU43" s="92">
        <f t="shared" si="17"/>
        <v>30170</v>
      </c>
      <c r="CV43" s="92">
        <f t="shared" si="18"/>
        <v>18278</v>
      </c>
      <c r="CW43" s="153">
        <f t="shared" si="19"/>
        <v>2.5</v>
      </c>
      <c r="CX43" s="153">
        <f t="shared" si="20"/>
        <v>2.5</v>
      </c>
      <c r="CY43" s="153">
        <f t="shared" si="21"/>
        <v>3</v>
      </c>
      <c r="CZ43" s="92">
        <f t="shared" si="22"/>
        <v>106764</v>
      </c>
      <c r="DA43" s="92">
        <f t="shared" si="23"/>
        <v>945</v>
      </c>
      <c r="DB43" s="91">
        <f t="shared" si="24"/>
        <v>1</v>
      </c>
      <c r="DC43" s="92">
        <f t="shared" si="25"/>
        <v>37921</v>
      </c>
    </row>
    <row r="44" spans="1:107" x14ac:dyDescent="0.25">
      <c r="A44" s="20">
        <v>13075122</v>
      </c>
      <c r="B44" s="21">
        <v>5553</v>
      </c>
      <c r="C44" s="21" t="s">
        <v>83</v>
      </c>
      <c r="D44" s="220">
        <v>516</v>
      </c>
      <c r="E44" s="223">
        <v>57343</v>
      </c>
      <c r="F44" s="223">
        <v>57343</v>
      </c>
      <c r="G44" s="223">
        <v>91461</v>
      </c>
      <c r="H44" s="224">
        <v>1</v>
      </c>
      <c r="I44" s="224">
        <v>88045</v>
      </c>
      <c r="J44" s="224">
        <v>0</v>
      </c>
      <c r="K44" s="224">
        <v>0</v>
      </c>
      <c r="L44" s="224">
        <v>1</v>
      </c>
      <c r="M44" s="223">
        <v>91411</v>
      </c>
      <c r="N44" s="224">
        <v>220</v>
      </c>
      <c r="O44" s="224">
        <v>1</v>
      </c>
      <c r="P44" s="224">
        <v>300</v>
      </c>
      <c r="Q44" s="224">
        <v>1</v>
      </c>
      <c r="R44" s="224">
        <v>300</v>
      </c>
      <c r="S44" s="224">
        <v>0</v>
      </c>
      <c r="T44" s="223">
        <v>0</v>
      </c>
      <c r="U44" s="224"/>
      <c r="V44" s="224">
        <v>0</v>
      </c>
      <c r="W44" s="24" t="s">
        <v>43</v>
      </c>
      <c r="X44" s="24" t="s">
        <v>43</v>
      </c>
      <c r="Y44" s="24" t="s">
        <v>43</v>
      </c>
      <c r="Z44" s="222">
        <v>2600</v>
      </c>
      <c r="AA44" s="222">
        <v>2461</v>
      </c>
      <c r="AB44" s="230">
        <v>0</v>
      </c>
      <c r="AC44" s="230">
        <v>0</v>
      </c>
      <c r="AD44" s="230">
        <v>0</v>
      </c>
      <c r="AE44" s="230">
        <v>0</v>
      </c>
      <c r="AF44" s="222">
        <v>106968</v>
      </c>
      <c r="AG44" s="222">
        <v>47991</v>
      </c>
      <c r="AH44" s="281">
        <v>58977</v>
      </c>
      <c r="AI44" s="224">
        <v>169238</v>
      </c>
      <c r="AJ44" s="281">
        <v>217229</v>
      </c>
      <c r="AK44" s="222">
        <v>98574</v>
      </c>
      <c r="AL44" s="281">
        <v>118655</v>
      </c>
      <c r="AM44" s="281">
        <v>2.0540101268987936</v>
      </c>
      <c r="AN44" s="281">
        <v>0.45377919154440705</v>
      </c>
      <c r="AO44" s="222">
        <v>59511</v>
      </c>
      <c r="CA44" s="91" t="str">
        <f t="shared" si="26"/>
        <v>Sarnow</v>
      </c>
      <c r="CB44" s="92">
        <f t="shared" si="26"/>
        <v>516</v>
      </c>
      <c r="CC44" s="92"/>
      <c r="CD44" s="92">
        <f t="shared" si="4"/>
        <v>91461</v>
      </c>
      <c r="CE44" s="92">
        <f t="shared" si="5"/>
        <v>0</v>
      </c>
      <c r="CF44" s="92">
        <f t="shared" si="6"/>
        <v>91411</v>
      </c>
      <c r="CG44" s="92">
        <f t="shared" si="7"/>
        <v>91411</v>
      </c>
      <c r="CH44" s="92">
        <f t="shared" si="8"/>
        <v>57343</v>
      </c>
      <c r="CI44" s="92">
        <f t="shared" si="9"/>
        <v>0</v>
      </c>
      <c r="CJ44" s="91" t="str">
        <f t="shared" si="10"/>
        <v>nein</v>
      </c>
      <c r="CK44" s="91" t="str">
        <f t="shared" si="10"/>
        <v>nein</v>
      </c>
      <c r="CL44" s="91" t="str">
        <f t="shared" si="11"/>
        <v>OK</v>
      </c>
      <c r="CM44" s="92">
        <f t="shared" si="12"/>
        <v>88045</v>
      </c>
      <c r="CN44" s="91" t="str">
        <f t="shared" si="13"/>
        <v>nein</v>
      </c>
      <c r="CO44" s="91">
        <f t="shared" si="14"/>
        <v>0</v>
      </c>
      <c r="CP44" s="91">
        <f t="shared" si="15"/>
        <v>0</v>
      </c>
      <c r="CQ44" s="91">
        <f t="shared" si="16"/>
        <v>1</v>
      </c>
      <c r="CR44" s="91">
        <f t="shared" si="3"/>
        <v>91461</v>
      </c>
      <c r="CS44" s="92"/>
      <c r="CT44" s="92"/>
      <c r="CU44" s="92">
        <f t="shared" si="17"/>
        <v>98574</v>
      </c>
      <c r="CV44" s="92">
        <f t="shared" si="18"/>
        <v>59511</v>
      </c>
      <c r="CW44" s="153">
        <f t="shared" si="19"/>
        <v>2.2000000000000002</v>
      </c>
      <c r="CX44" s="153">
        <f t="shared" si="20"/>
        <v>3</v>
      </c>
      <c r="CY44" s="153">
        <f t="shared" si="21"/>
        <v>3</v>
      </c>
      <c r="CZ44" s="92">
        <f t="shared" si="22"/>
        <v>0</v>
      </c>
      <c r="DA44" s="92">
        <f t="shared" si="23"/>
        <v>2461</v>
      </c>
      <c r="DB44" s="91">
        <f t="shared" si="24"/>
        <v>1</v>
      </c>
      <c r="DC44" s="92">
        <f t="shared" si="25"/>
        <v>91411</v>
      </c>
    </row>
    <row r="45" spans="1:107" x14ac:dyDescent="0.25">
      <c r="A45" s="20">
        <v>13075127</v>
      </c>
      <c r="B45" s="21">
        <v>5553</v>
      </c>
      <c r="C45" s="21" t="s">
        <v>84</v>
      </c>
      <c r="D45" s="220">
        <v>856</v>
      </c>
      <c r="E45" s="223">
        <v>336654</v>
      </c>
      <c r="F45" s="223">
        <v>336654</v>
      </c>
      <c r="G45" s="223">
        <v>395943</v>
      </c>
      <c r="H45" s="224">
        <v>1</v>
      </c>
      <c r="I45" s="224">
        <v>533069</v>
      </c>
      <c r="J45" s="224">
        <v>0</v>
      </c>
      <c r="K45" s="224">
        <v>0</v>
      </c>
      <c r="L45" s="224">
        <v>1</v>
      </c>
      <c r="M45" s="223">
        <v>395943</v>
      </c>
      <c r="N45" s="224">
        <v>200</v>
      </c>
      <c r="O45" s="224">
        <v>1</v>
      </c>
      <c r="P45" s="224">
        <v>300</v>
      </c>
      <c r="Q45" s="224">
        <v>1</v>
      </c>
      <c r="R45" s="224">
        <v>250</v>
      </c>
      <c r="S45" s="224">
        <v>1</v>
      </c>
      <c r="T45" s="223">
        <v>1</v>
      </c>
      <c r="U45" s="224">
        <v>810558</v>
      </c>
      <c r="V45" s="224">
        <v>946.9135514018692</v>
      </c>
      <c r="W45" s="24" t="s">
        <v>43</v>
      </c>
      <c r="X45" s="24" t="s">
        <v>43</v>
      </c>
      <c r="Y45" s="24" t="s">
        <v>43</v>
      </c>
      <c r="Z45" s="222">
        <v>1900</v>
      </c>
      <c r="AA45" s="222">
        <v>1794</v>
      </c>
      <c r="AB45" s="230">
        <v>0</v>
      </c>
      <c r="AC45" s="230">
        <v>0</v>
      </c>
      <c r="AD45" s="230">
        <v>0</v>
      </c>
      <c r="AE45" s="230">
        <v>0</v>
      </c>
      <c r="AF45" s="222">
        <v>94216</v>
      </c>
      <c r="AG45" s="222">
        <v>130863</v>
      </c>
      <c r="AH45" s="281">
        <v>36647</v>
      </c>
      <c r="AI45" s="224">
        <v>334855</v>
      </c>
      <c r="AJ45" s="281">
        <v>465718</v>
      </c>
      <c r="AK45" s="222">
        <v>137034</v>
      </c>
      <c r="AL45" s="281">
        <v>328684</v>
      </c>
      <c r="AM45" s="281">
        <v>1.0471561862405723</v>
      </c>
      <c r="AN45" s="281">
        <v>0.29424243855723853</v>
      </c>
      <c r="AO45" s="222">
        <v>78259</v>
      </c>
      <c r="CA45" s="91" t="str">
        <f t="shared" si="26"/>
        <v>Spantekow</v>
      </c>
      <c r="CB45" s="92">
        <f t="shared" si="26"/>
        <v>856</v>
      </c>
      <c r="CC45" s="92"/>
      <c r="CD45" s="92">
        <f t="shared" si="4"/>
        <v>395943</v>
      </c>
      <c r="CE45" s="92">
        <f t="shared" si="5"/>
        <v>0</v>
      </c>
      <c r="CF45" s="92">
        <f t="shared" si="6"/>
        <v>395943</v>
      </c>
      <c r="CG45" s="92">
        <f t="shared" si="7"/>
        <v>395943</v>
      </c>
      <c r="CH45" s="92">
        <f t="shared" si="8"/>
        <v>336654</v>
      </c>
      <c r="CI45" s="92">
        <f t="shared" si="9"/>
        <v>1</v>
      </c>
      <c r="CJ45" s="91" t="str">
        <f t="shared" si="10"/>
        <v>nein</v>
      </c>
      <c r="CK45" s="91" t="str">
        <f t="shared" si="10"/>
        <v>nein</v>
      </c>
      <c r="CL45" s="91" t="str">
        <f t="shared" si="11"/>
        <v>OK</v>
      </c>
      <c r="CM45" s="92">
        <f t="shared" si="12"/>
        <v>533069</v>
      </c>
      <c r="CN45" s="91" t="str">
        <f t="shared" si="13"/>
        <v>nein</v>
      </c>
      <c r="CO45" s="91">
        <f t="shared" si="14"/>
        <v>0</v>
      </c>
      <c r="CP45" s="91">
        <f t="shared" si="15"/>
        <v>0</v>
      </c>
      <c r="CQ45" s="91">
        <f t="shared" si="16"/>
        <v>1</v>
      </c>
      <c r="CR45" s="91">
        <f t="shared" si="3"/>
        <v>395943</v>
      </c>
      <c r="CS45" s="92"/>
      <c r="CT45" s="92"/>
      <c r="CU45" s="92">
        <f t="shared" si="17"/>
        <v>137034</v>
      </c>
      <c r="CV45" s="92">
        <f t="shared" si="18"/>
        <v>78259</v>
      </c>
      <c r="CW45" s="153">
        <f t="shared" si="19"/>
        <v>2</v>
      </c>
      <c r="CX45" s="153">
        <f t="shared" si="20"/>
        <v>3</v>
      </c>
      <c r="CY45" s="153">
        <f t="shared" si="21"/>
        <v>2.5</v>
      </c>
      <c r="CZ45" s="92">
        <f t="shared" si="22"/>
        <v>810558</v>
      </c>
      <c r="DA45" s="92">
        <f t="shared" si="23"/>
        <v>1794</v>
      </c>
      <c r="DB45" s="91">
        <f t="shared" si="24"/>
        <v>1</v>
      </c>
      <c r="DC45" s="92">
        <f t="shared" si="25"/>
        <v>395943</v>
      </c>
    </row>
    <row r="46" spans="1:107" x14ac:dyDescent="0.25">
      <c r="A46" s="20">
        <v>13075128</v>
      </c>
      <c r="B46" s="21">
        <v>5553</v>
      </c>
      <c r="C46" s="21" t="s">
        <v>85</v>
      </c>
      <c r="D46" s="220">
        <v>368</v>
      </c>
      <c r="E46" s="223">
        <v>63804</v>
      </c>
      <c r="F46" s="223">
        <v>63804</v>
      </c>
      <c r="G46" s="223">
        <v>492981</v>
      </c>
      <c r="H46" s="224">
        <v>1</v>
      </c>
      <c r="I46" s="224">
        <v>53000</v>
      </c>
      <c r="J46" s="224">
        <v>0</v>
      </c>
      <c r="K46" s="224">
        <v>0</v>
      </c>
      <c r="L46" s="224">
        <v>1</v>
      </c>
      <c r="M46" s="223">
        <v>492981</v>
      </c>
      <c r="N46" s="224">
        <v>250</v>
      </c>
      <c r="O46" s="224">
        <v>0</v>
      </c>
      <c r="P46" s="224">
        <v>315</v>
      </c>
      <c r="Q46" s="224">
        <v>1</v>
      </c>
      <c r="R46" s="224">
        <v>271</v>
      </c>
      <c r="S46" s="224">
        <v>0</v>
      </c>
      <c r="T46" s="223">
        <v>0</v>
      </c>
      <c r="U46" s="224">
        <v>1155270</v>
      </c>
      <c r="V46" s="224">
        <v>3139.320652173913</v>
      </c>
      <c r="W46" s="24" t="s">
        <v>43</v>
      </c>
      <c r="X46" s="24" t="s">
        <v>43</v>
      </c>
      <c r="Y46" s="24" t="s">
        <v>43</v>
      </c>
      <c r="Z46" s="222">
        <v>1300</v>
      </c>
      <c r="AA46" s="222">
        <v>1592</v>
      </c>
      <c r="AB46" s="230">
        <v>0</v>
      </c>
      <c r="AC46" s="230">
        <v>0</v>
      </c>
      <c r="AD46" s="230">
        <v>0</v>
      </c>
      <c r="AE46" s="230">
        <v>0</v>
      </c>
      <c r="AF46" s="222">
        <v>71020</v>
      </c>
      <c r="AG46" s="222">
        <v>403945</v>
      </c>
      <c r="AH46" s="281">
        <v>332925</v>
      </c>
      <c r="AI46" s="224">
        <v>124120</v>
      </c>
      <c r="AJ46" s="281">
        <v>528065</v>
      </c>
      <c r="AK46" s="222">
        <v>72290</v>
      </c>
      <c r="AL46" s="281">
        <v>455775</v>
      </c>
      <c r="AM46" s="281">
        <v>0.17896000693163674</v>
      </c>
      <c r="AN46" s="281">
        <v>0.13689602605739823</v>
      </c>
      <c r="AO46" s="222">
        <v>43745</v>
      </c>
      <c r="CA46" s="91" t="str">
        <f t="shared" si="26"/>
        <v>Stolpe an der Peene</v>
      </c>
      <c r="CB46" s="92">
        <f t="shared" si="26"/>
        <v>368</v>
      </c>
      <c r="CC46" s="92"/>
      <c r="CD46" s="92">
        <f t="shared" si="4"/>
        <v>492981</v>
      </c>
      <c r="CE46" s="92">
        <f t="shared" si="5"/>
        <v>0</v>
      </c>
      <c r="CF46" s="92">
        <f t="shared" si="6"/>
        <v>492981</v>
      </c>
      <c r="CG46" s="92">
        <f t="shared" si="7"/>
        <v>492981</v>
      </c>
      <c r="CH46" s="92">
        <f t="shared" si="8"/>
        <v>63804</v>
      </c>
      <c r="CI46" s="92">
        <f t="shared" si="9"/>
        <v>0</v>
      </c>
      <c r="CJ46" s="91" t="str">
        <f t="shared" si="10"/>
        <v>nein</v>
      </c>
      <c r="CK46" s="91" t="str">
        <f t="shared" si="10"/>
        <v>nein</v>
      </c>
      <c r="CL46" s="91" t="str">
        <f t="shared" si="11"/>
        <v>OK</v>
      </c>
      <c r="CM46" s="92">
        <f t="shared" si="12"/>
        <v>53000</v>
      </c>
      <c r="CN46" s="91" t="str">
        <f t="shared" si="13"/>
        <v>nein</v>
      </c>
      <c r="CO46" s="91">
        <f t="shared" si="14"/>
        <v>0</v>
      </c>
      <c r="CP46" s="91">
        <f t="shared" si="15"/>
        <v>0</v>
      </c>
      <c r="CQ46" s="91">
        <f t="shared" si="16"/>
        <v>1</v>
      </c>
      <c r="CR46" s="91">
        <f t="shared" si="3"/>
        <v>492981</v>
      </c>
      <c r="CS46" s="92"/>
      <c r="CT46" s="92"/>
      <c r="CU46" s="92">
        <f t="shared" si="17"/>
        <v>72290</v>
      </c>
      <c r="CV46" s="92">
        <f t="shared" si="18"/>
        <v>43745</v>
      </c>
      <c r="CW46" s="153">
        <f t="shared" si="19"/>
        <v>2.5</v>
      </c>
      <c r="CX46" s="153">
        <f t="shared" si="20"/>
        <v>3.15</v>
      </c>
      <c r="CY46" s="153">
        <f t="shared" si="21"/>
        <v>2.71</v>
      </c>
      <c r="CZ46" s="92">
        <f t="shared" si="22"/>
        <v>1155270</v>
      </c>
      <c r="DA46" s="92">
        <f t="shared" si="23"/>
        <v>1592</v>
      </c>
      <c r="DB46" s="91">
        <f t="shared" si="24"/>
        <v>1</v>
      </c>
      <c r="DC46" s="92">
        <f t="shared" si="25"/>
        <v>492981</v>
      </c>
    </row>
    <row r="47" spans="1:107" x14ac:dyDescent="0.25">
      <c r="A47" s="20">
        <v>13075155</v>
      </c>
      <c r="B47" s="21">
        <v>5553</v>
      </c>
      <c r="C47" s="21" t="s">
        <v>86</v>
      </c>
      <c r="D47" s="220">
        <v>964</v>
      </c>
      <c r="E47" s="223">
        <v>40034</v>
      </c>
      <c r="F47" s="223">
        <v>49832</v>
      </c>
      <c r="G47" s="223">
        <v>490659</v>
      </c>
      <c r="H47" s="224">
        <v>1</v>
      </c>
      <c r="I47" s="224">
        <v>406000</v>
      </c>
      <c r="J47" s="224">
        <v>0</v>
      </c>
      <c r="K47" s="224">
        <v>0</v>
      </c>
      <c r="L47" s="224">
        <v>1</v>
      </c>
      <c r="M47" s="223">
        <v>490659</v>
      </c>
      <c r="N47" s="224">
        <v>275</v>
      </c>
      <c r="O47" s="224">
        <v>0</v>
      </c>
      <c r="P47" s="224">
        <v>275</v>
      </c>
      <c r="Q47" s="224">
        <v>1</v>
      </c>
      <c r="R47" s="224">
        <v>300</v>
      </c>
      <c r="S47" s="224">
        <v>0</v>
      </c>
      <c r="T47" s="223">
        <v>0</v>
      </c>
      <c r="U47" s="224">
        <v>1899442</v>
      </c>
      <c r="V47" s="224">
        <v>1970.37</v>
      </c>
      <c r="W47" s="24" t="s">
        <v>43</v>
      </c>
      <c r="X47" s="24" t="s">
        <v>43</v>
      </c>
      <c r="Y47" s="24" t="s">
        <v>43</v>
      </c>
      <c r="Z47" s="222">
        <v>4000</v>
      </c>
      <c r="AA47" s="222">
        <v>4225</v>
      </c>
      <c r="AB47" s="230">
        <v>0</v>
      </c>
      <c r="AC47" s="230">
        <v>0</v>
      </c>
      <c r="AD47" s="230">
        <v>0</v>
      </c>
      <c r="AE47" s="230">
        <v>0</v>
      </c>
      <c r="AF47" s="222">
        <v>158280</v>
      </c>
      <c r="AG47" s="222">
        <v>103915</v>
      </c>
      <c r="AH47" s="281">
        <v>54365</v>
      </c>
      <c r="AI47" s="224">
        <v>343186</v>
      </c>
      <c r="AJ47" s="281">
        <v>447101</v>
      </c>
      <c r="AK47" s="222">
        <v>180673</v>
      </c>
      <c r="AL47" s="281">
        <v>266428</v>
      </c>
      <c r="AM47" s="281">
        <v>1.7386614059567915</v>
      </c>
      <c r="AN47" s="281">
        <v>0.40409885014795316</v>
      </c>
      <c r="AO47" s="222">
        <v>109070</v>
      </c>
      <c r="CA47" s="91" t="str">
        <f t="shared" si="26"/>
        <v>Neetzow-Liepen</v>
      </c>
      <c r="CB47" s="92">
        <f t="shared" si="26"/>
        <v>964</v>
      </c>
      <c r="CC47" s="92"/>
      <c r="CD47" s="92">
        <f t="shared" si="4"/>
        <v>490659</v>
      </c>
      <c r="CE47" s="92">
        <f t="shared" si="5"/>
        <v>0</v>
      </c>
      <c r="CF47" s="92">
        <f t="shared" si="6"/>
        <v>490659</v>
      </c>
      <c r="CG47" s="92">
        <f t="shared" si="7"/>
        <v>490659</v>
      </c>
      <c r="CH47" s="92">
        <f t="shared" si="8"/>
        <v>40034</v>
      </c>
      <c r="CI47" s="92">
        <f t="shared" si="9"/>
        <v>0</v>
      </c>
      <c r="CJ47" s="91" t="str">
        <f t="shared" si="10"/>
        <v>nein</v>
      </c>
      <c r="CK47" s="91" t="str">
        <f t="shared" si="10"/>
        <v>nein</v>
      </c>
      <c r="CL47" s="91" t="str">
        <f t="shared" si="11"/>
        <v>OK</v>
      </c>
      <c r="CM47" s="92">
        <f t="shared" si="12"/>
        <v>406000</v>
      </c>
      <c r="CN47" s="91" t="str">
        <f t="shared" si="13"/>
        <v>nein</v>
      </c>
      <c r="CO47" s="91">
        <f t="shared" si="14"/>
        <v>0</v>
      </c>
      <c r="CP47" s="91">
        <f t="shared" si="15"/>
        <v>0</v>
      </c>
      <c r="CQ47" s="91">
        <f t="shared" si="16"/>
        <v>1</v>
      </c>
      <c r="CR47" s="91">
        <f t="shared" si="3"/>
        <v>490659</v>
      </c>
      <c r="CS47" s="92"/>
      <c r="CT47" s="92"/>
      <c r="CU47" s="92">
        <f t="shared" si="17"/>
        <v>180673</v>
      </c>
      <c r="CV47" s="92">
        <f t="shared" si="18"/>
        <v>109070</v>
      </c>
      <c r="CW47" s="153">
        <f t="shared" si="19"/>
        <v>2.75</v>
      </c>
      <c r="CX47" s="153">
        <f t="shared" si="20"/>
        <v>2.75</v>
      </c>
      <c r="CY47" s="153">
        <f t="shared" si="21"/>
        <v>3</v>
      </c>
      <c r="CZ47" s="92">
        <f t="shared" si="22"/>
        <v>1899442</v>
      </c>
      <c r="DA47" s="92">
        <f t="shared" si="23"/>
        <v>4225</v>
      </c>
      <c r="DB47" s="91">
        <f t="shared" si="24"/>
        <v>1</v>
      </c>
      <c r="DC47" s="92">
        <f t="shared" si="25"/>
        <v>490659</v>
      </c>
    </row>
    <row r="48" spans="1:107" x14ac:dyDescent="0.25">
      <c r="A48" s="20">
        <v>13075002</v>
      </c>
      <c r="B48" s="21">
        <v>5554</v>
      </c>
      <c r="C48" s="21" t="s">
        <v>87</v>
      </c>
      <c r="D48" s="220"/>
      <c r="E48" s="223"/>
      <c r="F48" s="223"/>
      <c r="G48" s="223"/>
      <c r="H48" s="224"/>
      <c r="I48" s="224"/>
      <c r="J48" s="224"/>
      <c r="K48" s="224"/>
      <c r="L48" s="224"/>
      <c r="M48" s="224"/>
      <c r="N48" s="224"/>
      <c r="O48" s="224"/>
      <c r="P48" s="224"/>
      <c r="Q48" s="224"/>
      <c r="R48" s="224"/>
      <c r="S48" s="224"/>
      <c r="T48" s="224"/>
      <c r="U48" s="224"/>
      <c r="V48" s="224"/>
      <c r="W48" s="22"/>
      <c r="X48" s="22"/>
      <c r="Y48" s="22"/>
      <c r="Z48" s="222"/>
      <c r="AA48" s="222"/>
      <c r="AB48" s="230"/>
      <c r="AC48" s="230"/>
      <c r="AD48" s="230"/>
      <c r="AE48" s="230"/>
      <c r="AF48" s="222"/>
      <c r="AG48" s="222"/>
      <c r="AH48" s="281">
        <v>0</v>
      </c>
      <c r="AI48" s="222"/>
      <c r="AJ48" s="281">
        <v>0</v>
      </c>
      <c r="AK48" s="222"/>
      <c r="AL48" s="281">
        <v>0</v>
      </c>
      <c r="AM48" s="281">
        <v>0</v>
      </c>
      <c r="AN48" s="281">
        <v>0</v>
      </c>
      <c r="AO48" s="222"/>
      <c r="CA48" s="91" t="str">
        <f t="shared" si="26"/>
        <v>Alt Tellin</v>
      </c>
      <c r="CB48" s="92">
        <f t="shared" si="26"/>
        <v>0</v>
      </c>
      <c r="CC48" s="92"/>
      <c r="CD48" s="92">
        <f t="shared" si="4"/>
        <v>0</v>
      </c>
      <c r="CE48" s="92">
        <f t="shared" si="5"/>
        <v>0</v>
      </c>
      <c r="CF48" s="92">
        <f t="shared" si="6"/>
        <v>0</v>
      </c>
      <c r="CG48" s="92">
        <f t="shared" si="7"/>
        <v>0</v>
      </c>
      <c r="CH48" s="92">
        <f t="shared" si="8"/>
        <v>0</v>
      </c>
      <c r="CI48" s="92">
        <f t="shared" si="9"/>
        <v>0</v>
      </c>
      <c r="CJ48" s="91">
        <f t="shared" si="10"/>
        <v>0</v>
      </c>
      <c r="CK48" s="91">
        <f t="shared" si="10"/>
        <v>0</v>
      </c>
      <c r="CL48" s="91" t="str">
        <f t="shared" si="11"/>
        <v>keine Daten</v>
      </c>
      <c r="CM48" s="92">
        <f t="shared" si="12"/>
        <v>0</v>
      </c>
      <c r="CN48" s="91" t="str">
        <f t="shared" si="13"/>
        <v>keine Angabe</v>
      </c>
      <c r="CO48" s="91">
        <f t="shared" si="14"/>
        <v>2</v>
      </c>
      <c r="CP48" s="91">
        <f t="shared" si="15"/>
        <v>2</v>
      </c>
      <c r="CQ48" s="91">
        <f t="shared" si="16"/>
        <v>0</v>
      </c>
      <c r="CR48" s="91">
        <f t="shared" si="3"/>
        <v>0</v>
      </c>
      <c r="CS48" s="92"/>
      <c r="CT48" s="92"/>
      <c r="CU48" s="92">
        <f t="shared" si="17"/>
        <v>0</v>
      </c>
      <c r="CV48" s="92">
        <f t="shared" si="18"/>
        <v>0</v>
      </c>
      <c r="CW48" s="153">
        <f t="shared" si="19"/>
        <v>0</v>
      </c>
      <c r="CX48" s="153">
        <f t="shared" si="20"/>
        <v>0</v>
      </c>
      <c r="CY48" s="153">
        <f t="shared" si="21"/>
        <v>0</v>
      </c>
      <c r="CZ48" s="92">
        <f t="shared" si="22"/>
        <v>0</v>
      </c>
      <c r="DA48" s="92">
        <f t="shared" si="23"/>
        <v>0</v>
      </c>
      <c r="DB48" s="91">
        <f t="shared" si="24"/>
        <v>0</v>
      </c>
      <c r="DC48" s="92">
        <f t="shared" si="25"/>
        <v>0</v>
      </c>
    </row>
    <row r="49" spans="1:107" x14ac:dyDescent="0.25">
      <c r="A49" s="20">
        <v>13075009</v>
      </c>
      <c r="B49" s="21">
        <v>5554</v>
      </c>
      <c r="C49" s="21" t="s">
        <v>88</v>
      </c>
      <c r="D49" s="220"/>
      <c r="E49" s="223"/>
      <c r="F49" s="223"/>
      <c r="G49" s="223"/>
      <c r="H49" s="224"/>
      <c r="I49" s="224"/>
      <c r="J49" s="224"/>
      <c r="K49" s="224"/>
      <c r="L49" s="224"/>
      <c r="M49" s="224"/>
      <c r="N49" s="224"/>
      <c r="O49" s="224"/>
      <c r="P49" s="224"/>
      <c r="Q49" s="224"/>
      <c r="R49" s="224"/>
      <c r="S49" s="224"/>
      <c r="T49" s="224"/>
      <c r="U49" s="224"/>
      <c r="V49" s="224"/>
      <c r="W49" s="22"/>
      <c r="X49" s="22"/>
      <c r="Y49" s="22"/>
      <c r="Z49" s="222"/>
      <c r="AA49" s="222"/>
      <c r="AB49" s="230"/>
      <c r="AC49" s="230"/>
      <c r="AD49" s="230"/>
      <c r="AE49" s="230"/>
      <c r="AF49" s="222"/>
      <c r="AG49" s="222"/>
      <c r="AH49" s="281">
        <v>0</v>
      </c>
      <c r="AI49" s="222"/>
      <c r="AJ49" s="281">
        <v>0</v>
      </c>
      <c r="AK49" s="222"/>
      <c r="AL49" s="281">
        <v>0</v>
      </c>
      <c r="AM49" s="281">
        <v>0</v>
      </c>
      <c r="AN49" s="281">
        <v>0</v>
      </c>
      <c r="AO49" s="222"/>
      <c r="CA49" s="91" t="str">
        <f t="shared" si="26"/>
        <v>Bentzin</v>
      </c>
      <c r="CB49" s="92">
        <f t="shared" si="26"/>
        <v>0</v>
      </c>
      <c r="CC49" s="92"/>
      <c r="CD49" s="92">
        <f t="shared" si="4"/>
        <v>0</v>
      </c>
      <c r="CE49" s="92">
        <f t="shared" si="5"/>
        <v>0</v>
      </c>
      <c r="CF49" s="92">
        <f t="shared" si="6"/>
        <v>0</v>
      </c>
      <c r="CG49" s="92">
        <f t="shared" si="7"/>
        <v>0</v>
      </c>
      <c r="CH49" s="92">
        <f t="shared" si="8"/>
        <v>0</v>
      </c>
      <c r="CI49" s="92">
        <f t="shared" si="9"/>
        <v>0</v>
      </c>
      <c r="CJ49" s="91">
        <f t="shared" si="10"/>
        <v>0</v>
      </c>
      <c r="CK49" s="91">
        <f t="shared" si="10"/>
        <v>0</v>
      </c>
      <c r="CL49" s="91" t="str">
        <f t="shared" si="11"/>
        <v>keine Daten</v>
      </c>
      <c r="CM49" s="92">
        <f t="shared" si="12"/>
        <v>0</v>
      </c>
      <c r="CN49" s="91" t="str">
        <f t="shared" si="13"/>
        <v>keine Angabe</v>
      </c>
      <c r="CO49" s="91">
        <f t="shared" si="14"/>
        <v>2</v>
      </c>
      <c r="CP49" s="91">
        <f t="shared" si="15"/>
        <v>2</v>
      </c>
      <c r="CQ49" s="91">
        <f t="shared" si="16"/>
        <v>0</v>
      </c>
      <c r="CR49" s="91">
        <f t="shared" si="3"/>
        <v>0</v>
      </c>
      <c r="CS49" s="92"/>
      <c r="CT49" s="92"/>
      <c r="CU49" s="92">
        <f t="shared" si="17"/>
        <v>0</v>
      </c>
      <c r="CV49" s="92">
        <f t="shared" si="18"/>
        <v>0</v>
      </c>
      <c r="CW49" s="153">
        <f t="shared" si="19"/>
        <v>0</v>
      </c>
      <c r="CX49" s="153">
        <f t="shared" si="20"/>
        <v>0</v>
      </c>
      <c r="CY49" s="153">
        <f t="shared" si="21"/>
        <v>0</v>
      </c>
      <c r="CZ49" s="92">
        <f t="shared" si="22"/>
        <v>0</v>
      </c>
      <c r="DA49" s="92">
        <f t="shared" si="23"/>
        <v>0</v>
      </c>
      <c r="DB49" s="91">
        <f t="shared" si="24"/>
        <v>0</v>
      </c>
      <c r="DC49" s="92">
        <f t="shared" si="25"/>
        <v>0</v>
      </c>
    </row>
    <row r="50" spans="1:107" x14ac:dyDescent="0.25">
      <c r="A50" s="20">
        <v>13075023</v>
      </c>
      <c r="B50" s="21">
        <v>5554</v>
      </c>
      <c r="C50" s="21" t="s">
        <v>89</v>
      </c>
      <c r="D50" s="220"/>
      <c r="E50" s="223"/>
      <c r="F50" s="223"/>
      <c r="G50" s="223"/>
      <c r="H50" s="224"/>
      <c r="I50" s="224"/>
      <c r="J50" s="224"/>
      <c r="K50" s="224"/>
      <c r="L50" s="224"/>
      <c r="M50" s="224"/>
      <c r="N50" s="224"/>
      <c r="O50" s="224"/>
      <c r="P50" s="224"/>
      <c r="Q50" s="224"/>
      <c r="R50" s="224"/>
      <c r="S50" s="224"/>
      <c r="T50" s="224"/>
      <c r="U50" s="224"/>
      <c r="V50" s="224"/>
      <c r="W50" s="22"/>
      <c r="X50" s="22"/>
      <c r="Y50" s="22"/>
      <c r="Z50" s="222"/>
      <c r="AA50" s="222"/>
      <c r="AB50" s="230"/>
      <c r="AC50" s="230"/>
      <c r="AD50" s="230"/>
      <c r="AE50" s="230"/>
      <c r="AF50" s="222"/>
      <c r="AG50" s="222"/>
      <c r="AH50" s="281">
        <v>0</v>
      </c>
      <c r="AI50" s="222"/>
      <c r="AJ50" s="281">
        <v>0</v>
      </c>
      <c r="AK50" s="222"/>
      <c r="AL50" s="281">
        <v>0</v>
      </c>
      <c r="AM50" s="281">
        <v>0</v>
      </c>
      <c r="AN50" s="281">
        <v>0</v>
      </c>
      <c r="AO50" s="222"/>
      <c r="CA50" s="91" t="str">
        <f t="shared" si="26"/>
        <v>Daberkow</v>
      </c>
      <c r="CB50" s="92">
        <f t="shared" si="26"/>
        <v>0</v>
      </c>
      <c r="CC50" s="92"/>
      <c r="CD50" s="92">
        <f t="shared" si="4"/>
        <v>0</v>
      </c>
      <c r="CE50" s="92">
        <f t="shared" si="5"/>
        <v>0</v>
      </c>
      <c r="CF50" s="92">
        <f t="shared" si="6"/>
        <v>0</v>
      </c>
      <c r="CG50" s="92">
        <f t="shared" si="7"/>
        <v>0</v>
      </c>
      <c r="CH50" s="92">
        <f t="shared" si="8"/>
        <v>0</v>
      </c>
      <c r="CI50" s="92">
        <f t="shared" si="9"/>
        <v>0</v>
      </c>
      <c r="CJ50" s="91">
        <f t="shared" si="10"/>
        <v>0</v>
      </c>
      <c r="CK50" s="91">
        <f t="shared" si="10"/>
        <v>0</v>
      </c>
      <c r="CL50" s="91" t="str">
        <f t="shared" si="11"/>
        <v>keine Daten</v>
      </c>
      <c r="CM50" s="92">
        <f t="shared" si="12"/>
        <v>0</v>
      </c>
      <c r="CN50" s="91" t="str">
        <f t="shared" si="13"/>
        <v>keine Angabe</v>
      </c>
      <c r="CO50" s="91">
        <f t="shared" si="14"/>
        <v>2</v>
      </c>
      <c r="CP50" s="91">
        <f t="shared" si="15"/>
        <v>2</v>
      </c>
      <c r="CQ50" s="91">
        <f t="shared" si="16"/>
        <v>0</v>
      </c>
      <c r="CR50" s="91">
        <f t="shared" si="3"/>
        <v>0</v>
      </c>
      <c r="CS50" s="92"/>
      <c r="CT50" s="92"/>
      <c r="CU50" s="92">
        <f t="shared" si="17"/>
        <v>0</v>
      </c>
      <c r="CV50" s="92">
        <f t="shared" si="18"/>
        <v>0</v>
      </c>
      <c r="CW50" s="153">
        <f t="shared" si="19"/>
        <v>0</v>
      </c>
      <c r="CX50" s="153">
        <f t="shared" si="20"/>
        <v>0</v>
      </c>
      <c r="CY50" s="153">
        <f t="shared" si="21"/>
        <v>0</v>
      </c>
      <c r="CZ50" s="92">
        <f t="shared" si="22"/>
        <v>0</v>
      </c>
      <c r="DA50" s="92">
        <f t="shared" si="23"/>
        <v>0</v>
      </c>
      <c r="DB50" s="91">
        <f t="shared" si="24"/>
        <v>0</v>
      </c>
      <c r="DC50" s="92">
        <f t="shared" si="25"/>
        <v>0</v>
      </c>
    </row>
    <row r="51" spans="1:107" x14ac:dyDescent="0.25">
      <c r="A51" s="20">
        <v>13075054</v>
      </c>
      <c r="B51" s="21">
        <v>5554</v>
      </c>
      <c r="C51" s="21" t="s">
        <v>90</v>
      </c>
      <c r="D51" s="220"/>
      <c r="E51" s="223"/>
      <c r="F51" s="223"/>
      <c r="G51" s="223"/>
      <c r="H51" s="224"/>
      <c r="I51" s="224"/>
      <c r="J51" s="224"/>
      <c r="K51" s="224"/>
      <c r="L51" s="224"/>
      <c r="M51" s="224"/>
      <c r="N51" s="224"/>
      <c r="O51" s="224"/>
      <c r="P51" s="224"/>
      <c r="Q51" s="224"/>
      <c r="R51" s="224"/>
      <c r="S51" s="224"/>
      <c r="T51" s="224"/>
      <c r="U51" s="224"/>
      <c r="V51" s="224"/>
      <c r="W51" s="22"/>
      <c r="X51" s="22"/>
      <c r="Y51" s="22"/>
      <c r="Z51" s="222"/>
      <c r="AA51" s="222"/>
      <c r="AB51" s="230"/>
      <c r="AC51" s="230"/>
      <c r="AD51" s="230"/>
      <c r="AE51" s="230"/>
      <c r="AF51" s="222"/>
      <c r="AG51" s="222"/>
      <c r="AH51" s="281">
        <v>0</v>
      </c>
      <c r="AI51" s="222"/>
      <c r="AJ51" s="281">
        <v>0</v>
      </c>
      <c r="AK51" s="222"/>
      <c r="AL51" s="281">
        <v>0</v>
      </c>
      <c r="AM51" s="281">
        <v>0</v>
      </c>
      <c r="AN51" s="281">
        <v>0</v>
      </c>
      <c r="AO51" s="222"/>
      <c r="CA51" s="91" t="str">
        <f t="shared" si="26"/>
        <v>Jarmen, Stadt</v>
      </c>
      <c r="CB51" s="92">
        <f t="shared" si="26"/>
        <v>0</v>
      </c>
      <c r="CC51" s="92"/>
      <c r="CD51" s="92">
        <f t="shared" si="4"/>
        <v>0</v>
      </c>
      <c r="CE51" s="92">
        <f t="shared" si="5"/>
        <v>0</v>
      </c>
      <c r="CF51" s="92">
        <f t="shared" si="6"/>
        <v>0</v>
      </c>
      <c r="CG51" s="92">
        <f t="shared" si="7"/>
        <v>0</v>
      </c>
      <c r="CH51" s="92">
        <f t="shared" si="8"/>
        <v>0</v>
      </c>
      <c r="CI51" s="92">
        <f t="shared" si="9"/>
        <v>0</v>
      </c>
      <c r="CJ51" s="91">
        <f t="shared" si="10"/>
        <v>0</v>
      </c>
      <c r="CK51" s="91">
        <f t="shared" si="10"/>
        <v>0</v>
      </c>
      <c r="CL51" s="91" t="str">
        <f t="shared" si="11"/>
        <v>keine Daten</v>
      </c>
      <c r="CM51" s="92">
        <f t="shared" si="12"/>
        <v>0</v>
      </c>
      <c r="CN51" s="91" t="str">
        <f t="shared" si="13"/>
        <v>keine Angabe</v>
      </c>
      <c r="CO51" s="91">
        <f t="shared" si="14"/>
        <v>2</v>
      </c>
      <c r="CP51" s="91">
        <f t="shared" si="15"/>
        <v>2</v>
      </c>
      <c r="CQ51" s="91">
        <f t="shared" si="16"/>
        <v>0</v>
      </c>
      <c r="CR51" s="91">
        <f t="shared" si="3"/>
        <v>0</v>
      </c>
      <c r="CS51" s="92"/>
      <c r="CT51" s="92"/>
      <c r="CU51" s="92">
        <f t="shared" si="17"/>
        <v>0</v>
      </c>
      <c r="CV51" s="92">
        <f t="shared" si="18"/>
        <v>0</v>
      </c>
      <c r="CW51" s="153">
        <f t="shared" si="19"/>
        <v>0</v>
      </c>
      <c r="CX51" s="153">
        <f t="shared" si="20"/>
        <v>0</v>
      </c>
      <c r="CY51" s="153">
        <f t="shared" si="21"/>
        <v>0</v>
      </c>
      <c r="CZ51" s="92">
        <f t="shared" si="22"/>
        <v>0</v>
      </c>
      <c r="DA51" s="92">
        <f t="shared" si="23"/>
        <v>0</v>
      </c>
      <c r="DB51" s="91">
        <f t="shared" si="24"/>
        <v>0</v>
      </c>
      <c r="DC51" s="92">
        <f t="shared" si="25"/>
        <v>0</v>
      </c>
    </row>
    <row r="52" spans="1:107" x14ac:dyDescent="0.25">
      <c r="A52" s="20">
        <v>13075070</v>
      </c>
      <c r="B52" s="21">
        <v>5554</v>
      </c>
      <c r="C52" s="21" t="s">
        <v>91</v>
      </c>
      <c r="D52" s="220"/>
      <c r="E52" s="223"/>
      <c r="F52" s="223"/>
      <c r="G52" s="223"/>
      <c r="H52" s="224"/>
      <c r="I52" s="224"/>
      <c r="J52" s="224"/>
      <c r="K52" s="224"/>
      <c r="L52" s="224"/>
      <c r="M52" s="224"/>
      <c r="N52" s="224"/>
      <c r="O52" s="224"/>
      <c r="P52" s="224"/>
      <c r="Q52" s="224"/>
      <c r="R52" s="224"/>
      <c r="S52" s="224"/>
      <c r="T52" s="224"/>
      <c r="U52" s="224"/>
      <c r="V52" s="224"/>
      <c r="W52" s="22"/>
      <c r="X52" s="22"/>
      <c r="Y52" s="22"/>
      <c r="Z52" s="222"/>
      <c r="AA52" s="222"/>
      <c r="AB52" s="230"/>
      <c r="AC52" s="230"/>
      <c r="AD52" s="230"/>
      <c r="AE52" s="230"/>
      <c r="AF52" s="222"/>
      <c r="AG52" s="222"/>
      <c r="AH52" s="281">
        <v>0</v>
      </c>
      <c r="AI52" s="222"/>
      <c r="AJ52" s="281">
        <v>0</v>
      </c>
      <c r="AK52" s="222"/>
      <c r="AL52" s="281">
        <v>0</v>
      </c>
      <c r="AM52" s="281">
        <v>0</v>
      </c>
      <c r="AN52" s="281">
        <v>0</v>
      </c>
      <c r="AO52" s="222"/>
      <c r="CA52" s="91" t="str">
        <f t="shared" si="26"/>
        <v>Kruckow</v>
      </c>
      <c r="CB52" s="92">
        <f t="shared" si="26"/>
        <v>0</v>
      </c>
      <c r="CC52" s="92"/>
      <c r="CD52" s="92">
        <f t="shared" si="4"/>
        <v>0</v>
      </c>
      <c r="CE52" s="92">
        <f t="shared" si="5"/>
        <v>0</v>
      </c>
      <c r="CF52" s="92">
        <f t="shared" si="6"/>
        <v>0</v>
      </c>
      <c r="CG52" s="92">
        <f t="shared" si="7"/>
        <v>0</v>
      </c>
      <c r="CH52" s="92">
        <f t="shared" si="8"/>
        <v>0</v>
      </c>
      <c r="CI52" s="92">
        <f t="shared" si="9"/>
        <v>0</v>
      </c>
      <c r="CJ52" s="91">
        <f t="shared" si="10"/>
        <v>0</v>
      </c>
      <c r="CK52" s="91">
        <f t="shared" si="10"/>
        <v>0</v>
      </c>
      <c r="CL52" s="91" t="str">
        <f t="shared" si="11"/>
        <v>keine Daten</v>
      </c>
      <c r="CM52" s="92">
        <f t="shared" si="12"/>
        <v>0</v>
      </c>
      <c r="CN52" s="91" t="str">
        <f t="shared" si="13"/>
        <v>keine Angabe</v>
      </c>
      <c r="CO52" s="91">
        <f t="shared" si="14"/>
        <v>2</v>
      </c>
      <c r="CP52" s="91">
        <f t="shared" si="15"/>
        <v>2</v>
      </c>
      <c r="CQ52" s="91">
        <f t="shared" si="16"/>
        <v>0</v>
      </c>
      <c r="CR52" s="91">
        <f t="shared" si="3"/>
        <v>0</v>
      </c>
      <c r="CS52" s="92"/>
      <c r="CT52" s="92"/>
      <c r="CU52" s="92">
        <f t="shared" si="17"/>
        <v>0</v>
      </c>
      <c r="CV52" s="92">
        <f t="shared" si="18"/>
        <v>0</v>
      </c>
      <c r="CW52" s="153">
        <f t="shared" si="19"/>
        <v>0</v>
      </c>
      <c r="CX52" s="153">
        <f t="shared" si="20"/>
        <v>0</v>
      </c>
      <c r="CY52" s="153">
        <f t="shared" si="21"/>
        <v>0</v>
      </c>
      <c r="CZ52" s="92">
        <f t="shared" si="22"/>
        <v>0</v>
      </c>
      <c r="DA52" s="92">
        <f t="shared" si="23"/>
        <v>0</v>
      </c>
      <c r="DB52" s="91">
        <f t="shared" si="24"/>
        <v>0</v>
      </c>
      <c r="DC52" s="92">
        <f t="shared" si="25"/>
        <v>0</v>
      </c>
    </row>
    <row r="53" spans="1:107" x14ac:dyDescent="0.25">
      <c r="A53" s="20">
        <v>13075134</v>
      </c>
      <c r="B53" s="21">
        <v>5554</v>
      </c>
      <c r="C53" s="21" t="s">
        <v>92</v>
      </c>
      <c r="D53" s="220"/>
      <c r="E53" s="223"/>
      <c r="F53" s="223"/>
      <c r="G53" s="223"/>
      <c r="H53" s="224"/>
      <c r="I53" s="224"/>
      <c r="J53" s="224"/>
      <c r="K53" s="224"/>
      <c r="L53" s="224"/>
      <c r="M53" s="224"/>
      <c r="N53" s="224"/>
      <c r="O53" s="224"/>
      <c r="P53" s="224"/>
      <c r="Q53" s="224"/>
      <c r="R53" s="224"/>
      <c r="S53" s="224"/>
      <c r="T53" s="224"/>
      <c r="U53" s="224"/>
      <c r="V53" s="224"/>
      <c r="W53" s="22"/>
      <c r="X53" s="22"/>
      <c r="Y53" s="22"/>
      <c r="Z53" s="222"/>
      <c r="AA53" s="222"/>
      <c r="AB53" s="230"/>
      <c r="AC53" s="230"/>
      <c r="AD53" s="230"/>
      <c r="AE53" s="230"/>
      <c r="AF53" s="222"/>
      <c r="AG53" s="222"/>
      <c r="AH53" s="281">
        <v>0</v>
      </c>
      <c r="AI53" s="222"/>
      <c r="AJ53" s="281">
        <v>0</v>
      </c>
      <c r="AK53" s="222"/>
      <c r="AL53" s="281">
        <v>0</v>
      </c>
      <c r="AM53" s="281">
        <v>0</v>
      </c>
      <c r="AN53" s="281">
        <v>0</v>
      </c>
      <c r="AO53" s="222"/>
      <c r="CA53" s="91" t="str">
        <f t="shared" si="26"/>
        <v>Tutow</v>
      </c>
      <c r="CB53" s="92">
        <f t="shared" si="26"/>
        <v>0</v>
      </c>
      <c r="CC53" s="92"/>
      <c r="CD53" s="92">
        <f t="shared" si="4"/>
        <v>0</v>
      </c>
      <c r="CE53" s="92">
        <f t="shared" si="5"/>
        <v>0</v>
      </c>
      <c r="CF53" s="92">
        <f t="shared" si="6"/>
        <v>0</v>
      </c>
      <c r="CG53" s="92">
        <f t="shared" si="7"/>
        <v>0</v>
      </c>
      <c r="CH53" s="92">
        <f t="shared" si="8"/>
        <v>0</v>
      </c>
      <c r="CI53" s="92">
        <f t="shared" si="9"/>
        <v>0</v>
      </c>
      <c r="CJ53" s="91">
        <f t="shared" si="10"/>
        <v>0</v>
      </c>
      <c r="CK53" s="91">
        <f t="shared" si="10"/>
        <v>0</v>
      </c>
      <c r="CL53" s="91" t="str">
        <f>IF(CB53=0,"keine Daten",IF(CD53=0,"keine Daten","OK"))</f>
        <v>keine Daten</v>
      </c>
      <c r="CM53" s="92">
        <f t="shared" si="12"/>
        <v>0</v>
      </c>
      <c r="CN53" s="91" t="str">
        <f t="shared" si="13"/>
        <v>keine Angabe</v>
      </c>
      <c r="CO53" s="91">
        <f t="shared" si="14"/>
        <v>2</v>
      </c>
      <c r="CP53" s="91">
        <f t="shared" si="15"/>
        <v>2</v>
      </c>
      <c r="CQ53" s="91">
        <f t="shared" si="16"/>
        <v>0</v>
      </c>
      <c r="CR53" s="91">
        <f t="shared" si="3"/>
        <v>0</v>
      </c>
      <c r="CS53" s="92"/>
      <c r="CT53" s="92"/>
      <c r="CU53" s="92">
        <f t="shared" si="17"/>
        <v>0</v>
      </c>
      <c r="CV53" s="92">
        <f t="shared" si="18"/>
        <v>0</v>
      </c>
      <c r="CW53" s="153">
        <f t="shared" si="19"/>
        <v>0</v>
      </c>
      <c r="CX53" s="153">
        <f t="shared" si="20"/>
        <v>0</v>
      </c>
      <c r="CY53" s="153">
        <f t="shared" si="21"/>
        <v>0</v>
      </c>
      <c r="CZ53" s="92">
        <f t="shared" si="22"/>
        <v>0</v>
      </c>
      <c r="DA53" s="92">
        <f t="shared" si="23"/>
        <v>0</v>
      </c>
      <c r="DB53" s="91">
        <f t="shared" si="24"/>
        <v>0</v>
      </c>
      <c r="DC53" s="92">
        <f t="shared" si="25"/>
        <v>0</v>
      </c>
    </row>
    <row r="54" spans="1:107" x14ac:dyDescent="0.25">
      <c r="A54" s="20">
        <v>13075140</v>
      </c>
      <c r="B54" s="21">
        <v>5554</v>
      </c>
      <c r="C54" s="21" t="s">
        <v>93</v>
      </c>
      <c r="D54" s="220"/>
      <c r="E54" s="223"/>
      <c r="F54" s="223"/>
      <c r="G54" s="223"/>
      <c r="H54" s="224"/>
      <c r="I54" s="224"/>
      <c r="J54" s="224"/>
      <c r="K54" s="224"/>
      <c r="L54" s="224"/>
      <c r="M54" s="224"/>
      <c r="N54" s="224"/>
      <c r="O54" s="224"/>
      <c r="P54" s="224"/>
      <c r="Q54" s="224"/>
      <c r="R54" s="224"/>
      <c r="S54" s="224"/>
      <c r="T54" s="224"/>
      <c r="U54" s="224"/>
      <c r="V54" s="224"/>
      <c r="W54" s="22"/>
      <c r="X54" s="22"/>
      <c r="Y54" s="22"/>
      <c r="Z54" s="222"/>
      <c r="AA54" s="222"/>
      <c r="AB54" s="230"/>
      <c r="AC54" s="230"/>
      <c r="AD54" s="230"/>
      <c r="AE54" s="230"/>
      <c r="AF54" s="222"/>
      <c r="AG54" s="222"/>
      <c r="AH54" s="281">
        <v>0</v>
      </c>
      <c r="AI54" s="222"/>
      <c r="AJ54" s="281">
        <v>0</v>
      </c>
      <c r="AK54" s="222"/>
      <c r="AL54" s="281">
        <v>0</v>
      </c>
      <c r="AM54" s="281">
        <v>0</v>
      </c>
      <c r="AN54" s="281">
        <v>0</v>
      </c>
      <c r="AO54" s="222"/>
      <c r="CA54" s="91" t="str">
        <f t="shared" si="26"/>
        <v>Völschow</v>
      </c>
      <c r="CB54" s="92">
        <f t="shared" si="26"/>
        <v>0</v>
      </c>
      <c r="CC54" s="92"/>
      <c r="CD54" s="92">
        <f t="shared" si="4"/>
        <v>0</v>
      </c>
      <c r="CE54" s="92">
        <f t="shared" si="5"/>
        <v>0</v>
      </c>
      <c r="CF54" s="92">
        <f t="shared" si="6"/>
        <v>0</v>
      </c>
      <c r="CG54" s="92">
        <f t="shared" si="7"/>
        <v>0</v>
      </c>
      <c r="CH54" s="92">
        <f t="shared" si="8"/>
        <v>0</v>
      </c>
      <c r="CI54" s="92">
        <f t="shared" si="9"/>
        <v>0</v>
      </c>
      <c r="CJ54" s="91">
        <f t="shared" si="10"/>
        <v>0</v>
      </c>
      <c r="CK54" s="91">
        <f t="shared" si="10"/>
        <v>0</v>
      </c>
      <c r="CL54" s="91" t="str">
        <f t="shared" ref="CL54:CL117" si="27">IF(CB54=0,"keine Daten",IF(CD54=0,"keine Daten","OK"))</f>
        <v>keine Daten</v>
      </c>
      <c r="CM54" s="92">
        <f t="shared" si="12"/>
        <v>0</v>
      </c>
      <c r="CN54" s="91" t="str">
        <f t="shared" si="13"/>
        <v>keine Angabe</v>
      </c>
      <c r="CO54" s="91">
        <f t="shared" si="14"/>
        <v>2</v>
      </c>
      <c r="CP54" s="91">
        <f t="shared" si="15"/>
        <v>2</v>
      </c>
      <c r="CQ54" s="91">
        <f t="shared" si="16"/>
        <v>0</v>
      </c>
      <c r="CR54" s="91">
        <f t="shared" si="3"/>
        <v>0</v>
      </c>
      <c r="CS54" s="92"/>
      <c r="CT54" s="92"/>
      <c r="CU54" s="92">
        <f t="shared" si="17"/>
        <v>0</v>
      </c>
      <c r="CV54" s="92">
        <f t="shared" si="18"/>
        <v>0</v>
      </c>
      <c r="CW54" s="153">
        <f t="shared" si="19"/>
        <v>0</v>
      </c>
      <c r="CX54" s="153">
        <f t="shared" si="20"/>
        <v>0</v>
      </c>
      <c r="CY54" s="153">
        <f t="shared" si="21"/>
        <v>0</v>
      </c>
      <c r="CZ54" s="92">
        <f t="shared" si="22"/>
        <v>0</v>
      </c>
      <c r="DA54" s="92">
        <f t="shared" si="23"/>
        <v>0</v>
      </c>
      <c r="DB54" s="91">
        <f t="shared" si="24"/>
        <v>0</v>
      </c>
      <c r="DC54" s="92">
        <f t="shared" si="25"/>
        <v>0</v>
      </c>
    </row>
    <row r="55" spans="1:107" x14ac:dyDescent="0.25">
      <c r="A55" s="20">
        <v>13075008</v>
      </c>
      <c r="B55" s="21">
        <v>5555</v>
      </c>
      <c r="C55" s="21" t="s">
        <v>94</v>
      </c>
      <c r="D55" s="220">
        <v>774</v>
      </c>
      <c r="E55" s="223">
        <v>457287</v>
      </c>
      <c r="F55" s="223">
        <v>82956</v>
      </c>
      <c r="G55" s="223">
        <v>20959</v>
      </c>
      <c r="H55" s="224">
        <v>1</v>
      </c>
      <c r="I55" s="224">
        <v>106086</v>
      </c>
      <c r="J55" s="224">
        <v>1</v>
      </c>
      <c r="K55" s="224">
        <v>1280</v>
      </c>
      <c r="L55" s="224">
        <v>1</v>
      </c>
      <c r="M55" s="224">
        <v>127328</v>
      </c>
      <c r="N55" s="224">
        <v>236</v>
      </c>
      <c r="O55" s="224">
        <v>1</v>
      </c>
      <c r="P55" s="224">
        <v>345</v>
      </c>
      <c r="Q55" s="224">
        <v>0</v>
      </c>
      <c r="R55" s="224">
        <v>273</v>
      </c>
      <c r="S55" s="224">
        <v>0</v>
      </c>
      <c r="T55" s="224">
        <v>0</v>
      </c>
      <c r="U55" s="224">
        <v>331629</v>
      </c>
      <c r="V55" s="224">
        <v>428.47</v>
      </c>
      <c r="W55" s="24" t="s">
        <v>43</v>
      </c>
      <c r="X55" s="24" t="s">
        <v>43</v>
      </c>
      <c r="Y55" s="24" t="s">
        <v>43</v>
      </c>
      <c r="Z55" s="222">
        <v>1900</v>
      </c>
      <c r="AA55" s="222">
        <v>1957</v>
      </c>
      <c r="AB55" s="230">
        <v>0</v>
      </c>
      <c r="AC55" s="230">
        <v>0</v>
      </c>
      <c r="AD55" s="230">
        <v>0</v>
      </c>
      <c r="AE55" s="230">
        <v>0</v>
      </c>
      <c r="AF55" s="222">
        <v>138180</v>
      </c>
      <c r="AG55" s="222">
        <v>152661</v>
      </c>
      <c r="AH55" s="281">
        <v>14481</v>
      </c>
      <c r="AI55" s="222">
        <v>215620</v>
      </c>
      <c r="AJ55" s="281">
        <v>368281</v>
      </c>
      <c r="AK55" s="222">
        <v>137935</v>
      </c>
      <c r="AL55" s="281">
        <v>230346</v>
      </c>
      <c r="AM55" s="281">
        <v>0.90353790424535407</v>
      </c>
      <c r="AN55" s="281">
        <v>0.37453737770886902</v>
      </c>
      <c r="AO55" s="222">
        <v>55888</v>
      </c>
      <c r="CA55" s="91" t="str">
        <f t="shared" si="26"/>
        <v>Behrenhoff</v>
      </c>
      <c r="CB55" s="92">
        <f t="shared" si="26"/>
        <v>774</v>
      </c>
      <c r="CC55" s="92"/>
      <c r="CD55" s="92">
        <f t="shared" si="4"/>
        <v>20959</v>
      </c>
      <c r="CE55" s="92">
        <f t="shared" si="5"/>
        <v>1280</v>
      </c>
      <c r="CF55" s="92">
        <f t="shared" si="6"/>
        <v>127328</v>
      </c>
      <c r="CG55" s="92">
        <f t="shared" si="7"/>
        <v>126048</v>
      </c>
      <c r="CH55" s="92">
        <f t="shared" si="8"/>
        <v>457287</v>
      </c>
      <c r="CI55" s="92">
        <f t="shared" si="9"/>
        <v>0</v>
      </c>
      <c r="CJ55" s="91" t="str">
        <f t="shared" si="10"/>
        <v>nein</v>
      </c>
      <c r="CK55" s="91" t="str">
        <f t="shared" si="10"/>
        <v>nein</v>
      </c>
      <c r="CL55" s="91" t="str">
        <f t="shared" si="27"/>
        <v>OK</v>
      </c>
      <c r="CM55" s="92">
        <f t="shared" si="12"/>
        <v>106086</v>
      </c>
      <c r="CN55" s="91" t="str">
        <f t="shared" si="13"/>
        <v>nein</v>
      </c>
      <c r="CO55" s="91">
        <f t="shared" si="14"/>
        <v>0</v>
      </c>
      <c r="CP55" s="91">
        <f t="shared" si="15"/>
        <v>0</v>
      </c>
      <c r="CQ55" s="91">
        <f t="shared" si="16"/>
        <v>1</v>
      </c>
      <c r="CR55" s="91">
        <f t="shared" si="3"/>
        <v>20959</v>
      </c>
      <c r="CS55" s="92"/>
      <c r="CT55" s="92"/>
      <c r="CU55" s="92">
        <f t="shared" si="17"/>
        <v>137935</v>
      </c>
      <c r="CV55" s="92">
        <f t="shared" si="18"/>
        <v>55888</v>
      </c>
      <c r="CW55" s="153">
        <f t="shared" si="19"/>
        <v>2.36</v>
      </c>
      <c r="CX55" s="153">
        <f t="shared" si="20"/>
        <v>3.45</v>
      </c>
      <c r="CY55" s="153">
        <f t="shared" si="21"/>
        <v>2.73</v>
      </c>
      <c r="CZ55" s="92">
        <f t="shared" si="22"/>
        <v>331629</v>
      </c>
      <c r="DA55" s="92">
        <f t="shared" si="23"/>
        <v>1957</v>
      </c>
      <c r="DB55" s="91">
        <f t="shared" si="24"/>
        <v>1</v>
      </c>
      <c r="DC55" s="92">
        <f t="shared" si="25"/>
        <v>126048</v>
      </c>
    </row>
    <row r="56" spans="1:107" x14ac:dyDescent="0.25">
      <c r="A56" s="20">
        <v>13075025</v>
      </c>
      <c r="B56" s="21">
        <v>5555</v>
      </c>
      <c r="C56" s="21" t="s">
        <v>95</v>
      </c>
      <c r="D56" s="220">
        <v>415</v>
      </c>
      <c r="E56" s="223">
        <v>294509</v>
      </c>
      <c r="F56" s="223">
        <v>12637</v>
      </c>
      <c r="G56" s="223">
        <v>90493</v>
      </c>
      <c r="H56" s="224">
        <v>0</v>
      </c>
      <c r="I56" s="224">
        <v>0</v>
      </c>
      <c r="J56" s="224">
        <v>1</v>
      </c>
      <c r="K56" s="224">
        <v>97000</v>
      </c>
      <c r="L56" s="224">
        <v>1</v>
      </c>
      <c r="M56" s="224">
        <v>8091</v>
      </c>
      <c r="N56" s="224">
        <v>236</v>
      </c>
      <c r="O56" s="224">
        <v>1</v>
      </c>
      <c r="P56" s="224">
        <v>316</v>
      </c>
      <c r="Q56" s="224">
        <v>1</v>
      </c>
      <c r="R56" s="224">
        <v>300</v>
      </c>
      <c r="S56" s="224">
        <v>0</v>
      </c>
      <c r="T56" s="224">
        <v>0</v>
      </c>
      <c r="U56" s="224">
        <v>77170</v>
      </c>
      <c r="V56" s="224">
        <v>185.96</v>
      </c>
      <c r="W56" s="24" t="s">
        <v>56</v>
      </c>
      <c r="X56" s="24" t="s">
        <v>43</v>
      </c>
      <c r="Y56" s="24" t="s">
        <v>56</v>
      </c>
      <c r="Z56" s="222">
        <v>1200</v>
      </c>
      <c r="AA56" s="222">
        <v>724</v>
      </c>
      <c r="AB56" s="230">
        <v>0</v>
      </c>
      <c r="AC56" s="230">
        <v>0</v>
      </c>
      <c r="AD56" s="230">
        <v>0</v>
      </c>
      <c r="AE56" s="230">
        <v>0</v>
      </c>
      <c r="AF56" s="222">
        <v>67004</v>
      </c>
      <c r="AG56" s="222">
        <v>51339</v>
      </c>
      <c r="AH56" s="281">
        <v>15665</v>
      </c>
      <c r="AI56" s="222">
        <v>128996</v>
      </c>
      <c r="AJ56" s="281">
        <v>180335</v>
      </c>
      <c r="AK56" s="222">
        <v>75068</v>
      </c>
      <c r="AL56" s="281">
        <v>105267</v>
      </c>
      <c r="AM56" s="281">
        <v>1.4622022244297708</v>
      </c>
      <c r="AN56" s="281">
        <v>0.41626972024288128</v>
      </c>
      <c r="AO56" s="222">
        <v>29967</v>
      </c>
      <c r="CA56" s="91" t="str">
        <f t="shared" si="26"/>
        <v>Dargelin</v>
      </c>
      <c r="CB56" s="92">
        <f t="shared" si="26"/>
        <v>415</v>
      </c>
      <c r="CC56" s="92"/>
      <c r="CD56" s="92">
        <f t="shared" si="4"/>
        <v>90493</v>
      </c>
      <c r="CE56" s="92">
        <f t="shared" si="5"/>
        <v>97000</v>
      </c>
      <c r="CF56" s="92">
        <f t="shared" si="6"/>
        <v>8091</v>
      </c>
      <c r="CG56" s="92">
        <f t="shared" si="7"/>
        <v>-88909</v>
      </c>
      <c r="CH56" s="92">
        <f t="shared" si="8"/>
        <v>294509</v>
      </c>
      <c r="CI56" s="92">
        <f t="shared" si="9"/>
        <v>0</v>
      </c>
      <c r="CJ56" s="91" t="str">
        <f t="shared" si="10"/>
        <v>ja</v>
      </c>
      <c r="CK56" s="91" t="str">
        <f t="shared" si="10"/>
        <v>nein</v>
      </c>
      <c r="CL56" s="91" t="str">
        <f t="shared" si="27"/>
        <v>OK</v>
      </c>
      <c r="CM56" s="92">
        <f t="shared" si="12"/>
        <v>0</v>
      </c>
      <c r="CN56" s="91" t="str">
        <f t="shared" si="13"/>
        <v>nein</v>
      </c>
      <c r="CO56" s="91">
        <f t="shared" si="14"/>
        <v>1</v>
      </c>
      <c r="CP56" s="91">
        <f t="shared" si="15"/>
        <v>0</v>
      </c>
      <c r="CQ56" s="91">
        <f t="shared" si="16"/>
        <v>1</v>
      </c>
      <c r="CR56" s="91">
        <f t="shared" si="3"/>
        <v>90493</v>
      </c>
      <c r="CS56" s="92"/>
      <c r="CT56" s="92"/>
      <c r="CU56" s="92">
        <f t="shared" si="17"/>
        <v>75068</v>
      </c>
      <c r="CV56" s="92">
        <f t="shared" si="18"/>
        <v>29967</v>
      </c>
      <c r="CW56" s="153">
        <f t="shared" si="19"/>
        <v>2.36</v>
      </c>
      <c r="CX56" s="153">
        <f t="shared" si="20"/>
        <v>3.16</v>
      </c>
      <c r="CY56" s="153">
        <f t="shared" si="21"/>
        <v>3</v>
      </c>
      <c r="CZ56" s="92">
        <f t="shared" si="22"/>
        <v>77170</v>
      </c>
      <c r="DA56" s="92">
        <f t="shared" si="23"/>
        <v>724</v>
      </c>
      <c r="DB56" s="91">
        <f t="shared" si="24"/>
        <v>1</v>
      </c>
      <c r="DC56" s="92">
        <f t="shared" si="25"/>
        <v>-88909</v>
      </c>
    </row>
    <row r="57" spans="1:107" x14ac:dyDescent="0.25">
      <c r="A57" s="20">
        <v>13075027</v>
      </c>
      <c r="B57" s="21">
        <v>5555</v>
      </c>
      <c r="C57" s="21" t="s">
        <v>96</v>
      </c>
      <c r="D57" s="220">
        <v>1102</v>
      </c>
      <c r="E57" s="223">
        <v>1054435</v>
      </c>
      <c r="F57" s="223">
        <v>118078</v>
      </c>
      <c r="G57" s="223">
        <v>1731</v>
      </c>
      <c r="H57" s="224">
        <v>1</v>
      </c>
      <c r="I57" s="224">
        <v>451665</v>
      </c>
      <c r="J57" s="224">
        <v>0</v>
      </c>
      <c r="K57" s="224">
        <v>0</v>
      </c>
      <c r="L57" s="224">
        <v>1</v>
      </c>
      <c r="M57" s="224">
        <v>514471</v>
      </c>
      <c r="N57" s="224">
        <v>236</v>
      </c>
      <c r="O57" s="224">
        <v>1</v>
      </c>
      <c r="P57" s="224">
        <v>316</v>
      </c>
      <c r="Q57" s="224">
        <v>1</v>
      </c>
      <c r="R57" s="224">
        <v>273</v>
      </c>
      <c r="S57" s="224">
        <v>0</v>
      </c>
      <c r="T57" s="224">
        <v>0</v>
      </c>
      <c r="U57" s="224">
        <v>1784300</v>
      </c>
      <c r="V57" s="224">
        <v>1619.15</v>
      </c>
      <c r="W57" s="24" t="s">
        <v>43</v>
      </c>
      <c r="X57" s="24" t="s">
        <v>43</v>
      </c>
      <c r="Y57" s="24" t="s">
        <v>43</v>
      </c>
      <c r="Z57" s="222">
        <v>2300</v>
      </c>
      <c r="AA57" s="222">
        <v>2146</v>
      </c>
      <c r="AB57" s="230">
        <v>0</v>
      </c>
      <c r="AC57" s="230">
        <v>0</v>
      </c>
      <c r="AD57" s="230">
        <v>0</v>
      </c>
      <c r="AE57" s="230">
        <v>0</v>
      </c>
      <c r="AF57" s="222">
        <v>192158</v>
      </c>
      <c r="AG57" s="222">
        <v>92762</v>
      </c>
      <c r="AH57" s="281">
        <v>99396</v>
      </c>
      <c r="AI57" s="222">
        <v>333272</v>
      </c>
      <c r="AJ57" s="281">
        <v>426034</v>
      </c>
      <c r="AK57" s="222">
        <v>208207</v>
      </c>
      <c r="AL57" s="281">
        <v>217827</v>
      </c>
      <c r="AM57" s="281">
        <v>2.2445290097238093</v>
      </c>
      <c r="AN57" s="281">
        <v>0.48870982128186952</v>
      </c>
      <c r="AO57" s="222">
        <v>82606</v>
      </c>
      <c r="CA57" s="91" t="str">
        <f t="shared" si="26"/>
        <v>Dersekow</v>
      </c>
      <c r="CB57" s="92">
        <f t="shared" si="26"/>
        <v>1102</v>
      </c>
      <c r="CC57" s="92"/>
      <c r="CD57" s="92">
        <f t="shared" si="4"/>
        <v>1731</v>
      </c>
      <c r="CE57" s="92">
        <f t="shared" si="5"/>
        <v>0</v>
      </c>
      <c r="CF57" s="92">
        <f t="shared" si="6"/>
        <v>514471</v>
      </c>
      <c r="CG57" s="92">
        <f t="shared" si="7"/>
        <v>514471</v>
      </c>
      <c r="CH57" s="92">
        <f t="shared" si="8"/>
        <v>1054435</v>
      </c>
      <c r="CI57" s="92">
        <f t="shared" si="9"/>
        <v>0</v>
      </c>
      <c r="CJ57" s="91" t="str">
        <f t="shared" si="10"/>
        <v>nein</v>
      </c>
      <c r="CK57" s="91" t="str">
        <f t="shared" si="10"/>
        <v>nein</v>
      </c>
      <c r="CL57" s="91" t="str">
        <f t="shared" si="27"/>
        <v>OK</v>
      </c>
      <c r="CM57" s="92">
        <f t="shared" si="12"/>
        <v>451665</v>
      </c>
      <c r="CN57" s="91" t="str">
        <f t="shared" si="13"/>
        <v>nein</v>
      </c>
      <c r="CO57" s="91">
        <f t="shared" si="14"/>
        <v>0</v>
      </c>
      <c r="CP57" s="91">
        <f t="shared" si="15"/>
        <v>0</v>
      </c>
      <c r="CQ57" s="91">
        <f t="shared" si="16"/>
        <v>1</v>
      </c>
      <c r="CR57" s="91">
        <f t="shared" si="3"/>
        <v>1731</v>
      </c>
      <c r="CS57" s="92"/>
      <c r="CT57" s="92"/>
      <c r="CU57" s="92">
        <f t="shared" si="17"/>
        <v>208207</v>
      </c>
      <c r="CV57" s="92">
        <f t="shared" si="18"/>
        <v>82606</v>
      </c>
      <c r="CW57" s="153">
        <f t="shared" si="19"/>
        <v>2.36</v>
      </c>
      <c r="CX57" s="153">
        <f t="shared" si="20"/>
        <v>3.16</v>
      </c>
      <c r="CY57" s="153">
        <f t="shared" si="21"/>
        <v>2.73</v>
      </c>
      <c r="CZ57" s="92">
        <f t="shared" si="22"/>
        <v>1784300</v>
      </c>
      <c r="DA57" s="92">
        <f t="shared" si="23"/>
        <v>2146</v>
      </c>
      <c r="DB57" s="91">
        <f t="shared" si="24"/>
        <v>1</v>
      </c>
      <c r="DC57" s="92">
        <f t="shared" si="25"/>
        <v>514471</v>
      </c>
    </row>
    <row r="58" spans="1:107" x14ac:dyDescent="0.25">
      <c r="A58" s="20">
        <v>13075028</v>
      </c>
      <c r="B58" s="21">
        <v>5555</v>
      </c>
      <c r="C58" s="21" t="s">
        <v>97</v>
      </c>
      <c r="D58" s="220">
        <v>449</v>
      </c>
      <c r="E58" s="223">
        <v>272242</v>
      </c>
      <c r="F58" s="223">
        <v>30122</v>
      </c>
      <c r="G58" s="223">
        <v>4426</v>
      </c>
      <c r="H58" s="224">
        <v>1</v>
      </c>
      <c r="I58" s="224">
        <v>227886</v>
      </c>
      <c r="J58" s="224">
        <v>0</v>
      </c>
      <c r="K58" s="224">
        <v>0</v>
      </c>
      <c r="L58" s="224">
        <v>1</v>
      </c>
      <c r="M58" s="224">
        <v>252679</v>
      </c>
      <c r="N58" s="224">
        <v>236</v>
      </c>
      <c r="O58" s="224">
        <v>1</v>
      </c>
      <c r="P58" s="224">
        <v>316</v>
      </c>
      <c r="Q58" s="224">
        <v>1</v>
      </c>
      <c r="R58" s="224">
        <v>273</v>
      </c>
      <c r="S58" s="224">
        <v>0</v>
      </c>
      <c r="T58" s="224">
        <v>0</v>
      </c>
      <c r="U58" s="224">
        <v>127400</v>
      </c>
      <c r="V58" s="224">
        <v>283.75</v>
      </c>
      <c r="W58" s="24" t="s">
        <v>43</v>
      </c>
      <c r="X58" s="24" t="s">
        <v>43</v>
      </c>
      <c r="Y58" s="24" t="s">
        <v>43</v>
      </c>
      <c r="Z58" s="222">
        <v>900</v>
      </c>
      <c r="AA58" s="222">
        <v>1006</v>
      </c>
      <c r="AB58" s="230">
        <v>0</v>
      </c>
      <c r="AC58" s="230">
        <v>0</v>
      </c>
      <c r="AD58" s="230">
        <v>0</v>
      </c>
      <c r="AE58" s="230">
        <v>0</v>
      </c>
      <c r="AF58" s="222">
        <v>72021</v>
      </c>
      <c r="AG58" s="222">
        <v>40302</v>
      </c>
      <c r="AH58" s="281">
        <v>31719</v>
      </c>
      <c r="AI58" s="222">
        <v>130049</v>
      </c>
      <c r="AJ58" s="281">
        <v>170351</v>
      </c>
      <c r="AK58" s="222">
        <v>81696</v>
      </c>
      <c r="AL58" s="281">
        <v>88655</v>
      </c>
      <c r="AM58" s="281">
        <v>2.0270954295072205</v>
      </c>
      <c r="AN58" s="281">
        <v>0.47957452553844709</v>
      </c>
      <c r="AO58" s="222">
        <v>32481</v>
      </c>
      <c r="CA58" s="91" t="str">
        <f t="shared" si="26"/>
        <v>Diedrichshagen</v>
      </c>
      <c r="CB58" s="92">
        <f t="shared" si="26"/>
        <v>449</v>
      </c>
      <c r="CC58" s="92"/>
      <c r="CD58" s="92">
        <f t="shared" si="4"/>
        <v>4426</v>
      </c>
      <c r="CE58" s="92">
        <f t="shared" si="5"/>
        <v>0</v>
      </c>
      <c r="CF58" s="92">
        <f t="shared" si="6"/>
        <v>252679</v>
      </c>
      <c r="CG58" s="92">
        <f t="shared" si="7"/>
        <v>252679</v>
      </c>
      <c r="CH58" s="92">
        <f t="shared" si="8"/>
        <v>272242</v>
      </c>
      <c r="CI58" s="92">
        <f t="shared" si="9"/>
        <v>0</v>
      </c>
      <c r="CJ58" s="91" t="str">
        <f t="shared" si="10"/>
        <v>nein</v>
      </c>
      <c r="CK58" s="91" t="str">
        <f t="shared" si="10"/>
        <v>nein</v>
      </c>
      <c r="CL58" s="91" t="str">
        <f t="shared" si="27"/>
        <v>OK</v>
      </c>
      <c r="CM58" s="92">
        <f t="shared" si="12"/>
        <v>227886</v>
      </c>
      <c r="CN58" s="91" t="str">
        <f t="shared" si="13"/>
        <v>nein</v>
      </c>
      <c r="CO58" s="91">
        <f t="shared" si="14"/>
        <v>0</v>
      </c>
      <c r="CP58" s="91">
        <f t="shared" si="15"/>
        <v>0</v>
      </c>
      <c r="CQ58" s="91">
        <f t="shared" si="16"/>
        <v>1</v>
      </c>
      <c r="CR58" s="91">
        <f t="shared" si="3"/>
        <v>4426</v>
      </c>
      <c r="CS58" s="92"/>
      <c r="CT58" s="92"/>
      <c r="CU58" s="92">
        <f t="shared" si="17"/>
        <v>81696</v>
      </c>
      <c r="CV58" s="92">
        <f t="shared" si="18"/>
        <v>32481</v>
      </c>
      <c r="CW58" s="153">
        <f t="shared" si="19"/>
        <v>2.36</v>
      </c>
      <c r="CX58" s="153">
        <f t="shared" si="20"/>
        <v>3.16</v>
      </c>
      <c r="CY58" s="153">
        <f t="shared" si="21"/>
        <v>2.73</v>
      </c>
      <c r="CZ58" s="92">
        <f t="shared" si="22"/>
        <v>127400</v>
      </c>
      <c r="DA58" s="92">
        <f t="shared" si="23"/>
        <v>1006</v>
      </c>
      <c r="DB58" s="91">
        <f t="shared" si="24"/>
        <v>1</v>
      </c>
      <c r="DC58" s="92">
        <f t="shared" si="25"/>
        <v>252679</v>
      </c>
    </row>
    <row r="59" spans="1:107" x14ac:dyDescent="0.25">
      <c r="A59" s="20">
        <v>13075050</v>
      </c>
      <c r="B59" s="21">
        <v>5555</v>
      </c>
      <c r="C59" s="21" t="s">
        <v>98</v>
      </c>
      <c r="D59" s="220">
        <v>842</v>
      </c>
      <c r="E59" s="223">
        <v>412268</v>
      </c>
      <c r="F59" s="223">
        <v>144094</v>
      </c>
      <c r="G59" s="223">
        <v>695638</v>
      </c>
      <c r="H59" s="224">
        <v>1</v>
      </c>
      <c r="I59" s="224">
        <v>534237</v>
      </c>
      <c r="J59" s="224">
        <v>0</v>
      </c>
      <c r="K59" s="224">
        <v>0</v>
      </c>
      <c r="L59" s="224">
        <v>1</v>
      </c>
      <c r="M59" s="224">
        <v>1280696</v>
      </c>
      <c r="N59" s="224">
        <v>200</v>
      </c>
      <c r="O59" s="224">
        <v>1</v>
      </c>
      <c r="P59" s="224">
        <v>300</v>
      </c>
      <c r="Q59" s="224">
        <v>1</v>
      </c>
      <c r="R59" s="224">
        <v>300</v>
      </c>
      <c r="S59" s="224">
        <v>0</v>
      </c>
      <c r="T59" s="224">
        <v>0</v>
      </c>
      <c r="U59" s="224">
        <v>0</v>
      </c>
      <c r="V59" s="224">
        <v>0</v>
      </c>
      <c r="W59" s="24" t="s">
        <v>43</v>
      </c>
      <c r="X59" s="24" t="s">
        <v>43</v>
      </c>
      <c r="Y59" s="24" t="s">
        <v>43</v>
      </c>
      <c r="Z59" s="222">
        <v>1400</v>
      </c>
      <c r="AA59" s="222">
        <v>1331</v>
      </c>
      <c r="AB59" s="230">
        <v>0</v>
      </c>
      <c r="AC59" s="230">
        <v>0</v>
      </c>
      <c r="AD59" s="230">
        <v>0</v>
      </c>
      <c r="AE59" s="230">
        <v>0</v>
      </c>
      <c r="AF59" s="222">
        <v>144490</v>
      </c>
      <c r="AG59" s="222">
        <v>76417</v>
      </c>
      <c r="AH59" s="281">
        <v>68073</v>
      </c>
      <c r="AI59" s="222">
        <v>236793</v>
      </c>
      <c r="AJ59" s="281">
        <v>313210</v>
      </c>
      <c r="AK59" s="222">
        <v>158773</v>
      </c>
      <c r="AL59" s="281">
        <v>154437</v>
      </c>
      <c r="AM59" s="281">
        <v>2.0777183087532878</v>
      </c>
      <c r="AN59" s="281">
        <v>0.50692187350340023</v>
      </c>
      <c r="AO59" s="222">
        <v>63462</v>
      </c>
      <c r="CA59" s="91" t="str">
        <f t="shared" si="26"/>
        <v>Hinrichshagen</v>
      </c>
      <c r="CB59" s="92">
        <f t="shared" si="26"/>
        <v>842</v>
      </c>
      <c r="CC59" s="92"/>
      <c r="CD59" s="92">
        <f t="shared" si="4"/>
        <v>695638</v>
      </c>
      <c r="CE59" s="92">
        <f t="shared" si="5"/>
        <v>0</v>
      </c>
      <c r="CF59" s="92">
        <f t="shared" si="6"/>
        <v>1280696</v>
      </c>
      <c r="CG59" s="92">
        <f t="shared" si="7"/>
        <v>1280696</v>
      </c>
      <c r="CH59" s="92">
        <f t="shared" si="8"/>
        <v>412268</v>
      </c>
      <c r="CI59" s="92">
        <f t="shared" si="9"/>
        <v>0</v>
      </c>
      <c r="CJ59" s="91" t="str">
        <f t="shared" si="10"/>
        <v>nein</v>
      </c>
      <c r="CK59" s="91" t="str">
        <f t="shared" si="10"/>
        <v>nein</v>
      </c>
      <c r="CL59" s="91" t="str">
        <f t="shared" si="27"/>
        <v>OK</v>
      </c>
      <c r="CM59" s="92">
        <f t="shared" si="12"/>
        <v>534237</v>
      </c>
      <c r="CN59" s="91" t="str">
        <f t="shared" si="13"/>
        <v>nein</v>
      </c>
      <c r="CO59" s="91">
        <f t="shared" si="14"/>
        <v>0</v>
      </c>
      <c r="CP59" s="91">
        <f t="shared" si="15"/>
        <v>0</v>
      </c>
      <c r="CQ59" s="91">
        <f t="shared" si="16"/>
        <v>1</v>
      </c>
      <c r="CR59" s="91">
        <f t="shared" si="3"/>
        <v>695638</v>
      </c>
      <c r="CS59" s="92"/>
      <c r="CT59" s="92"/>
      <c r="CU59" s="92">
        <f t="shared" si="17"/>
        <v>158773</v>
      </c>
      <c r="CV59" s="92">
        <f t="shared" si="18"/>
        <v>63462</v>
      </c>
      <c r="CW59" s="153">
        <f t="shared" si="19"/>
        <v>2</v>
      </c>
      <c r="CX59" s="153">
        <f t="shared" si="20"/>
        <v>3</v>
      </c>
      <c r="CY59" s="153">
        <f t="shared" si="21"/>
        <v>3</v>
      </c>
      <c r="CZ59" s="92">
        <f t="shared" si="22"/>
        <v>0</v>
      </c>
      <c r="DA59" s="92">
        <f t="shared" si="23"/>
        <v>1331</v>
      </c>
      <c r="DB59" s="91">
        <f t="shared" si="24"/>
        <v>1</v>
      </c>
      <c r="DC59" s="92">
        <f t="shared" si="25"/>
        <v>1280696</v>
      </c>
    </row>
    <row r="60" spans="1:107" x14ac:dyDescent="0.25">
      <c r="A60" s="20">
        <v>13075076</v>
      </c>
      <c r="B60" s="21">
        <v>5555</v>
      </c>
      <c r="C60" s="21" t="s">
        <v>99</v>
      </c>
      <c r="D60" s="220">
        <v>424</v>
      </c>
      <c r="E60" s="223">
        <v>292003</v>
      </c>
      <c r="F60" s="223">
        <v>19911</v>
      </c>
      <c r="G60" s="223">
        <v>7387</v>
      </c>
      <c r="H60" s="224">
        <v>1</v>
      </c>
      <c r="I60" s="224">
        <v>124022</v>
      </c>
      <c r="J60" s="224">
        <v>0</v>
      </c>
      <c r="K60" s="224">
        <v>0</v>
      </c>
      <c r="L60" s="224">
        <v>1</v>
      </c>
      <c r="M60" s="224">
        <v>155156</v>
      </c>
      <c r="N60" s="224">
        <v>200</v>
      </c>
      <c r="O60" s="224">
        <v>1</v>
      </c>
      <c r="P60" s="224">
        <v>300</v>
      </c>
      <c r="Q60" s="224">
        <v>1</v>
      </c>
      <c r="R60" s="224">
        <v>250</v>
      </c>
      <c r="S60" s="224">
        <v>1</v>
      </c>
      <c r="T60" s="224">
        <v>1</v>
      </c>
      <c r="U60" s="224">
        <v>0</v>
      </c>
      <c r="V60" s="224">
        <v>0</v>
      </c>
      <c r="W60" s="24" t="s">
        <v>43</v>
      </c>
      <c r="X60" s="24" t="s">
        <v>43</v>
      </c>
      <c r="Y60" s="24" t="s">
        <v>43</v>
      </c>
      <c r="Z60" s="222">
        <v>600</v>
      </c>
      <c r="AA60" s="222">
        <v>968</v>
      </c>
      <c r="AB60" s="230">
        <v>0</v>
      </c>
      <c r="AC60" s="230">
        <v>0</v>
      </c>
      <c r="AD60" s="230">
        <v>0</v>
      </c>
      <c r="AE60" s="230">
        <v>0</v>
      </c>
      <c r="AF60" s="222">
        <v>46066</v>
      </c>
      <c r="AG60" s="222">
        <v>82758</v>
      </c>
      <c r="AH60" s="281">
        <v>36692</v>
      </c>
      <c r="AI60" s="222">
        <v>96517</v>
      </c>
      <c r="AJ60" s="281">
        <v>179275</v>
      </c>
      <c r="AK60" s="222">
        <v>84023</v>
      </c>
      <c r="AL60" s="281">
        <v>95252</v>
      </c>
      <c r="AM60" s="281">
        <v>1.0152855313081515</v>
      </c>
      <c r="AN60" s="281">
        <v>0.46868219216287826</v>
      </c>
      <c r="AO60" s="222">
        <v>33863</v>
      </c>
      <c r="CA60" s="91" t="str">
        <f t="shared" si="26"/>
        <v>Levenhagen</v>
      </c>
      <c r="CB60" s="92">
        <f t="shared" si="26"/>
        <v>424</v>
      </c>
      <c r="CC60" s="92"/>
      <c r="CD60" s="92">
        <f t="shared" si="4"/>
        <v>7387</v>
      </c>
      <c r="CE60" s="92">
        <f t="shared" si="5"/>
        <v>0</v>
      </c>
      <c r="CF60" s="92">
        <f t="shared" si="6"/>
        <v>155156</v>
      </c>
      <c r="CG60" s="92">
        <f t="shared" si="7"/>
        <v>155156</v>
      </c>
      <c r="CH60" s="92">
        <f t="shared" si="8"/>
        <v>292003</v>
      </c>
      <c r="CI60" s="92">
        <f t="shared" si="9"/>
        <v>1</v>
      </c>
      <c r="CJ60" s="91" t="str">
        <f t="shared" si="10"/>
        <v>nein</v>
      </c>
      <c r="CK60" s="91" t="str">
        <f t="shared" si="10"/>
        <v>nein</v>
      </c>
      <c r="CL60" s="91" t="str">
        <f t="shared" si="27"/>
        <v>OK</v>
      </c>
      <c r="CM60" s="92">
        <f t="shared" si="12"/>
        <v>124022</v>
      </c>
      <c r="CN60" s="91" t="str">
        <f t="shared" si="13"/>
        <v>nein</v>
      </c>
      <c r="CO60" s="91">
        <f t="shared" si="14"/>
        <v>0</v>
      </c>
      <c r="CP60" s="91">
        <f t="shared" si="15"/>
        <v>0</v>
      </c>
      <c r="CQ60" s="91">
        <f t="shared" si="16"/>
        <v>1</v>
      </c>
      <c r="CR60" s="91">
        <f t="shared" si="3"/>
        <v>7387</v>
      </c>
      <c r="CS60" s="92"/>
      <c r="CT60" s="92"/>
      <c r="CU60" s="92">
        <f t="shared" si="17"/>
        <v>84023</v>
      </c>
      <c r="CV60" s="92">
        <f t="shared" si="18"/>
        <v>33863</v>
      </c>
      <c r="CW60" s="153">
        <f t="shared" si="19"/>
        <v>2</v>
      </c>
      <c r="CX60" s="153">
        <f t="shared" si="20"/>
        <v>3</v>
      </c>
      <c r="CY60" s="153">
        <f t="shared" si="21"/>
        <v>2.5</v>
      </c>
      <c r="CZ60" s="92">
        <f t="shared" si="22"/>
        <v>0</v>
      </c>
      <c r="DA60" s="92">
        <f t="shared" si="23"/>
        <v>968</v>
      </c>
      <c r="DB60" s="91">
        <f t="shared" si="24"/>
        <v>1</v>
      </c>
      <c r="DC60" s="92">
        <f t="shared" si="25"/>
        <v>155156</v>
      </c>
    </row>
    <row r="61" spans="1:107" x14ac:dyDescent="0.25">
      <c r="A61" s="20">
        <v>13075091</v>
      </c>
      <c r="B61" s="21">
        <v>5555</v>
      </c>
      <c r="C61" s="21" t="s">
        <v>100</v>
      </c>
      <c r="D61" s="220">
        <v>1023</v>
      </c>
      <c r="E61" s="223">
        <v>894039</v>
      </c>
      <c r="F61" s="223">
        <v>165994</v>
      </c>
      <c r="G61" s="223">
        <v>16979</v>
      </c>
      <c r="H61" s="224">
        <v>1</v>
      </c>
      <c r="I61" s="224">
        <v>718269</v>
      </c>
      <c r="J61" s="224">
        <v>0</v>
      </c>
      <c r="K61" s="224">
        <v>0</v>
      </c>
      <c r="L61" s="224">
        <v>1</v>
      </c>
      <c r="M61" s="224">
        <v>803686</v>
      </c>
      <c r="N61" s="224">
        <v>200</v>
      </c>
      <c r="O61" s="224">
        <v>1</v>
      </c>
      <c r="P61" s="224">
        <v>300</v>
      </c>
      <c r="Q61" s="224">
        <v>1</v>
      </c>
      <c r="R61" s="224">
        <v>287</v>
      </c>
      <c r="S61" s="224">
        <v>0</v>
      </c>
      <c r="T61" s="224">
        <v>0</v>
      </c>
      <c r="U61" s="224">
        <v>872800</v>
      </c>
      <c r="V61" s="224">
        <v>853.18</v>
      </c>
      <c r="W61" s="24" t="s">
        <v>43</v>
      </c>
      <c r="X61" s="24" t="s">
        <v>43</v>
      </c>
      <c r="Y61" s="24" t="s">
        <v>43</v>
      </c>
      <c r="Z61" s="222">
        <v>2500</v>
      </c>
      <c r="AA61" s="222">
        <v>2455</v>
      </c>
      <c r="AB61" s="230">
        <v>0</v>
      </c>
      <c r="AC61" s="230">
        <v>0</v>
      </c>
      <c r="AD61" s="230">
        <v>0</v>
      </c>
      <c r="AE61" s="230">
        <v>0</v>
      </c>
      <c r="AF61" s="222">
        <v>236778</v>
      </c>
      <c r="AG61" s="222">
        <v>139845</v>
      </c>
      <c r="AH61" s="281">
        <v>96933</v>
      </c>
      <c r="AI61" s="222">
        <v>251937</v>
      </c>
      <c r="AJ61" s="281">
        <v>391782</v>
      </c>
      <c r="AK61" s="222">
        <v>201859</v>
      </c>
      <c r="AL61" s="281">
        <v>189923</v>
      </c>
      <c r="AM61" s="281">
        <v>1.4434481032571775</v>
      </c>
      <c r="AN61" s="281">
        <v>0.5152329611875992</v>
      </c>
      <c r="AO61" s="222">
        <v>80655</v>
      </c>
      <c r="CA61" s="91" t="str">
        <f t="shared" si="26"/>
        <v>Mesekenhagen</v>
      </c>
      <c r="CB61" s="92">
        <f t="shared" si="26"/>
        <v>1023</v>
      </c>
      <c r="CC61" s="92"/>
      <c r="CD61" s="92">
        <f t="shared" si="4"/>
        <v>16979</v>
      </c>
      <c r="CE61" s="92">
        <f t="shared" si="5"/>
        <v>0</v>
      </c>
      <c r="CF61" s="92">
        <f t="shared" si="6"/>
        <v>803686</v>
      </c>
      <c r="CG61" s="92">
        <f t="shared" si="7"/>
        <v>803686</v>
      </c>
      <c r="CH61" s="92">
        <f t="shared" si="8"/>
        <v>894039</v>
      </c>
      <c r="CI61" s="92">
        <f t="shared" si="9"/>
        <v>0</v>
      </c>
      <c r="CJ61" s="91" t="str">
        <f t="shared" si="10"/>
        <v>nein</v>
      </c>
      <c r="CK61" s="91" t="str">
        <f t="shared" si="10"/>
        <v>nein</v>
      </c>
      <c r="CL61" s="91" t="str">
        <f t="shared" si="27"/>
        <v>OK</v>
      </c>
      <c r="CM61" s="92">
        <f t="shared" si="12"/>
        <v>718269</v>
      </c>
      <c r="CN61" s="91" t="str">
        <f t="shared" si="13"/>
        <v>nein</v>
      </c>
      <c r="CO61" s="91">
        <f t="shared" si="14"/>
        <v>0</v>
      </c>
      <c r="CP61" s="91">
        <f t="shared" si="15"/>
        <v>0</v>
      </c>
      <c r="CQ61" s="91">
        <f t="shared" si="16"/>
        <v>1</v>
      </c>
      <c r="CR61" s="91">
        <f t="shared" si="3"/>
        <v>16979</v>
      </c>
      <c r="CS61" s="92"/>
      <c r="CT61" s="92"/>
      <c r="CU61" s="92">
        <f t="shared" si="17"/>
        <v>201859</v>
      </c>
      <c r="CV61" s="92">
        <f t="shared" si="18"/>
        <v>80655</v>
      </c>
      <c r="CW61" s="153">
        <f t="shared" si="19"/>
        <v>2</v>
      </c>
      <c r="CX61" s="153">
        <f t="shared" si="20"/>
        <v>3</v>
      </c>
      <c r="CY61" s="153">
        <f t="shared" si="21"/>
        <v>2.87</v>
      </c>
      <c r="CZ61" s="92">
        <f t="shared" si="22"/>
        <v>872800</v>
      </c>
      <c r="DA61" s="92">
        <f t="shared" si="23"/>
        <v>2455</v>
      </c>
      <c r="DB61" s="91">
        <f t="shared" si="24"/>
        <v>1</v>
      </c>
      <c r="DC61" s="92">
        <f t="shared" si="25"/>
        <v>803686</v>
      </c>
    </row>
    <row r="62" spans="1:107" x14ac:dyDescent="0.25">
      <c r="A62" s="20">
        <v>13075102</v>
      </c>
      <c r="B62" s="21">
        <v>5555</v>
      </c>
      <c r="C62" s="21" t="s">
        <v>80</v>
      </c>
      <c r="D62" s="220">
        <v>2335</v>
      </c>
      <c r="E62" s="223">
        <v>1745702</v>
      </c>
      <c r="F62" s="223">
        <v>574446</v>
      </c>
      <c r="G62" s="223">
        <v>317051</v>
      </c>
      <c r="H62" s="224">
        <v>1</v>
      </c>
      <c r="I62" s="224">
        <v>198916</v>
      </c>
      <c r="J62" s="224">
        <v>0</v>
      </c>
      <c r="K62" s="224">
        <v>0</v>
      </c>
      <c r="L62" s="224">
        <v>1</v>
      </c>
      <c r="M62" s="224">
        <v>660298</v>
      </c>
      <c r="N62" s="224">
        <v>236</v>
      </c>
      <c r="O62" s="224">
        <v>1</v>
      </c>
      <c r="P62" s="224">
        <v>316</v>
      </c>
      <c r="Q62" s="224">
        <v>1</v>
      </c>
      <c r="R62" s="224">
        <v>300</v>
      </c>
      <c r="S62" s="224">
        <v>0</v>
      </c>
      <c r="T62" s="224">
        <v>0</v>
      </c>
      <c r="U62" s="224">
        <v>756812</v>
      </c>
      <c r="V62" s="224">
        <v>324.12</v>
      </c>
      <c r="W62" s="24" t="s">
        <v>43</v>
      </c>
      <c r="X62" s="24" t="s">
        <v>43</v>
      </c>
      <c r="Y62" s="24" t="s">
        <v>43</v>
      </c>
      <c r="Z62" s="222">
        <v>3800</v>
      </c>
      <c r="AA62" s="222">
        <v>3513</v>
      </c>
      <c r="AB62" s="230">
        <v>0</v>
      </c>
      <c r="AC62" s="230">
        <v>0</v>
      </c>
      <c r="AD62" s="230">
        <v>0</v>
      </c>
      <c r="AE62" s="230">
        <v>0</v>
      </c>
      <c r="AF62" s="222">
        <v>755804</v>
      </c>
      <c r="AG62" s="222">
        <v>598218</v>
      </c>
      <c r="AH62" s="281">
        <v>157586</v>
      </c>
      <c r="AI62" s="222">
        <v>443596</v>
      </c>
      <c r="AJ62" s="281">
        <v>1041814</v>
      </c>
      <c r="AK62" s="222">
        <v>445669</v>
      </c>
      <c r="AL62" s="281">
        <v>596145</v>
      </c>
      <c r="AM62" s="281">
        <v>0.74499429973688525</v>
      </c>
      <c r="AN62" s="281">
        <v>0.42778173455146506</v>
      </c>
      <c r="AO62" s="222">
        <v>179157</v>
      </c>
      <c r="CA62" s="91" t="str">
        <f t="shared" si="26"/>
        <v>Neuenkirchen</v>
      </c>
      <c r="CB62" s="92">
        <f t="shared" si="26"/>
        <v>2335</v>
      </c>
      <c r="CC62" s="92"/>
      <c r="CD62" s="92">
        <f t="shared" si="4"/>
        <v>317051</v>
      </c>
      <c r="CE62" s="92">
        <f t="shared" si="5"/>
        <v>0</v>
      </c>
      <c r="CF62" s="92">
        <f t="shared" si="6"/>
        <v>660298</v>
      </c>
      <c r="CG62" s="92">
        <f t="shared" si="7"/>
        <v>660298</v>
      </c>
      <c r="CH62" s="92">
        <f t="shared" si="8"/>
        <v>1745702</v>
      </c>
      <c r="CI62" s="92">
        <f t="shared" si="9"/>
        <v>0</v>
      </c>
      <c r="CJ62" s="91" t="str">
        <f t="shared" si="10"/>
        <v>nein</v>
      </c>
      <c r="CK62" s="91" t="str">
        <f t="shared" si="10"/>
        <v>nein</v>
      </c>
      <c r="CL62" s="91" t="str">
        <f t="shared" si="27"/>
        <v>OK</v>
      </c>
      <c r="CM62" s="92">
        <f t="shared" si="12"/>
        <v>198916</v>
      </c>
      <c r="CN62" s="91" t="str">
        <f t="shared" si="13"/>
        <v>nein</v>
      </c>
      <c r="CO62" s="91">
        <f t="shared" si="14"/>
        <v>0</v>
      </c>
      <c r="CP62" s="91">
        <f t="shared" si="15"/>
        <v>0</v>
      </c>
      <c r="CQ62" s="91">
        <f t="shared" si="16"/>
        <v>1</v>
      </c>
      <c r="CR62" s="91">
        <f t="shared" si="3"/>
        <v>317051</v>
      </c>
      <c r="CS62" s="92"/>
      <c r="CT62" s="92"/>
      <c r="CU62" s="92">
        <f t="shared" si="17"/>
        <v>445669</v>
      </c>
      <c r="CV62" s="92">
        <f t="shared" si="18"/>
        <v>179157</v>
      </c>
      <c r="CW62" s="153">
        <f t="shared" si="19"/>
        <v>2.36</v>
      </c>
      <c r="CX62" s="153">
        <f t="shared" si="20"/>
        <v>3.16</v>
      </c>
      <c r="CY62" s="153">
        <f t="shared" si="21"/>
        <v>3</v>
      </c>
      <c r="CZ62" s="92">
        <f t="shared" si="22"/>
        <v>756812</v>
      </c>
      <c r="DA62" s="92">
        <f t="shared" si="23"/>
        <v>3513</v>
      </c>
      <c r="DB62" s="91">
        <f t="shared" si="24"/>
        <v>1</v>
      </c>
      <c r="DC62" s="92">
        <f t="shared" si="25"/>
        <v>660298</v>
      </c>
    </row>
    <row r="63" spans="1:107" x14ac:dyDescent="0.25">
      <c r="A63" s="20">
        <v>13075141</v>
      </c>
      <c r="B63" s="21">
        <v>5555</v>
      </c>
      <c r="C63" s="21" t="s">
        <v>101</v>
      </c>
      <c r="D63" s="220">
        <v>1503</v>
      </c>
      <c r="E63" s="223">
        <v>3405909</v>
      </c>
      <c r="F63" s="223">
        <v>25338</v>
      </c>
      <c r="G63" s="223">
        <v>2363004</v>
      </c>
      <c r="H63" s="224">
        <v>0</v>
      </c>
      <c r="I63" s="224">
        <v>0</v>
      </c>
      <c r="J63" s="224">
        <v>1</v>
      </c>
      <c r="K63" s="224">
        <v>2114292</v>
      </c>
      <c r="L63" s="224">
        <v>0</v>
      </c>
      <c r="M63" s="224">
        <v>0</v>
      </c>
      <c r="N63" s="224">
        <v>236</v>
      </c>
      <c r="O63" s="224">
        <v>1</v>
      </c>
      <c r="P63" s="224">
        <v>316</v>
      </c>
      <c r="Q63" s="224">
        <v>1</v>
      </c>
      <c r="R63" s="224">
        <v>300</v>
      </c>
      <c r="S63" s="224">
        <v>0</v>
      </c>
      <c r="T63" s="224">
        <v>0</v>
      </c>
      <c r="U63" s="224">
        <v>439750</v>
      </c>
      <c r="V63" s="224">
        <v>292.58999999999997</v>
      </c>
      <c r="W63" s="24" t="s">
        <v>56</v>
      </c>
      <c r="X63" s="24" t="s">
        <v>43</v>
      </c>
      <c r="Y63" s="24" t="s">
        <v>56</v>
      </c>
      <c r="Z63" s="222">
        <v>4100</v>
      </c>
      <c r="AA63" s="222">
        <v>3924</v>
      </c>
      <c r="AB63" s="230">
        <v>0</v>
      </c>
      <c r="AC63" s="230">
        <v>0</v>
      </c>
      <c r="AD63" s="230">
        <v>0</v>
      </c>
      <c r="AE63" s="230">
        <v>0</v>
      </c>
      <c r="AF63" s="222">
        <v>423874</v>
      </c>
      <c r="AG63" s="222">
        <v>315862</v>
      </c>
      <c r="AH63" s="281">
        <v>108012</v>
      </c>
      <c r="AI63" s="222">
        <v>349379</v>
      </c>
      <c r="AJ63" s="281">
        <v>665241</v>
      </c>
      <c r="AK63" s="222">
        <v>275802</v>
      </c>
      <c r="AL63" s="281">
        <v>389439</v>
      </c>
      <c r="AM63" s="281">
        <v>0.87317246139136706</v>
      </c>
      <c r="AN63" s="281">
        <v>0.41458959985929911</v>
      </c>
      <c r="AO63" s="222">
        <v>109762</v>
      </c>
      <c r="CA63" s="91" t="str">
        <f t="shared" si="26"/>
        <v>Wackerow</v>
      </c>
      <c r="CB63" s="92">
        <f t="shared" si="26"/>
        <v>1503</v>
      </c>
      <c r="CC63" s="92"/>
      <c r="CD63" s="92">
        <f t="shared" si="4"/>
        <v>2363004</v>
      </c>
      <c r="CE63" s="92">
        <f t="shared" si="5"/>
        <v>2114292</v>
      </c>
      <c r="CF63" s="92">
        <f t="shared" si="6"/>
        <v>0</v>
      </c>
      <c r="CG63" s="92">
        <f t="shared" si="7"/>
        <v>-2114292</v>
      </c>
      <c r="CH63" s="92">
        <f t="shared" si="8"/>
        <v>3405909</v>
      </c>
      <c r="CI63" s="92">
        <f t="shared" si="9"/>
        <v>0</v>
      </c>
      <c r="CJ63" s="91" t="str">
        <f t="shared" si="10"/>
        <v>ja</v>
      </c>
      <c r="CK63" s="91" t="str">
        <f t="shared" si="10"/>
        <v>nein</v>
      </c>
      <c r="CL63" s="91" t="str">
        <f t="shared" si="27"/>
        <v>OK</v>
      </c>
      <c r="CM63" s="92">
        <f t="shared" si="12"/>
        <v>0</v>
      </c>
      <c r="CN63" s="91" t="str">
        <f t="shared" si="13"/>
        <v>nein</v>
      </c>
      <c r="CO63" s="91">
        <f t="shared" si="14"/>
        <v>1</v>
      </c>
      <c r="CP63" s="91">
        <f t="shared" si="15"/>
        <v>0</v>
      </c>
      <c r="CQ63" s="91">
        <f t="shared" si="16"/>
        <v>1</v>
      </c>
      <c r="CR63" s="91">
        <f t="shared" si="3"/>
        <v>2363004</v>
      </c>
      <c r="CS63" s="92"/>
      <c r="CT63" s="92"/>
      <c r="CU63" s="92">
        <f t="shared" si="17"/>
        <v>275802</v>
      </c>
      <c r="CV63" s="92">
        <f t="shared" si="18"/>
        <v>109762</v>
      </c>
      <c r="CW63" s="153">
        <f t="shared" si="19"/>
        <v>2.36</v>
      </c>
      <c r="CX63" s="153">
        <f t="shared" si="20"/>
        <v>3.16</v>
      </c>
      <c r="CY63" s="153">
        <f t="shared" si="21"/>
        <v>3</v>
      </c>
      <c r="CZ63" s="92">
        <f t="shared" si="22"/>
        <v>439750</v>
      </c>
      <c r="DA63" s="92">
        <f t="shared" si="23"/>
        <v>3924</v>
      </c>
      <c r="DB63" s="91">
        <f t="shared" si="24"/>
        <v>1</v>
      </c>
      <c r="DC63" s="92">
        <f t="shared" si="25"/>
        <v>-2114292</v>
      </c>
    </row>
    <row r="64" spans="1:107" x14ac:dyDescent="0.25">
      <c r="A64" s="20">
        <v>13075142</v>
      </c>
      <c r="B64" s="21">
        <v>5555</v>
      </c>
      <c r="C64" s="21" t="s">
        <v>102</v>
      </c>
      <c r="D64" s="220">
        <v>1628</v>
      </c>
      <c r="E64" s="223">
        <v>1171764</v>
      </c>
      <c r="F64" s="223">
        <v>197844</v>
      </c>
      <c r="G64" s="223">
        <v>501135</v>
      </c>
      <c r="H64" s="224">
        <v>1</v>
      </c>
      <c r="I64" s="224">
        <v>37709</v>
      </c>
      <c r="J64" s="224">
        <v>0</v>
      </c>
      <c r="K64" s="224">
        <v>0</v>
      </c>
      <c r="L64" s="224">
        <v>1</v>
      </c>
      <c r="M64" s="224">
        <v>193781</v>
      </c>
      <c r="N64" s="224">
        <v>240</v>
      </c>
      <c r="O64" s="224">
        <v>0</v>
      </c>
      <c r="P64" s="224">
        <v>320</v>
      </c>
      <c r="Q64" s="224">
        <v>0</v>
      </c>
      <c r="R64" s="224">
        <v>271</v>
      </c>
      <c r="S64" s="224">
        <v>0</v>
      </c>
      <c r="T64" s="224">
        <v>0</v>
      </c>
      <c r="U64" s="224">
        <v>2077180</v>
      </c>
      <c r="V64" s="224">
        <v>1275.9100000000001</v>
      </c>
      <c r="W64" s="24" t="s">
        <v>43</v>
      </c>
      <c r="X64" s="24" t="s">
        <v>43</v>
      </c>
      <c r="Y64" s="24" t="s">
        <v>43</v>
      </c>
      <c r="Z64" s="222">
        <v>4300</v>
      </c>
      <c r="AA64" s="222">
        <v>4210</v>
      </c>
      <c r="AB64" s="230">
        <v>0</v>
      </c>
      <c r="AC64" s="230">
        <v>0</v>
      </c>
      <c r="AD64" s="230">
        <v>0</v>
      </c>
      <c r="AE64" s="230">
        <v>0</v>
      </c>
      <c r="AF64" s="222">
        <v>363431</v>
      </c>
      <c r="AG64" s="222">
        <v>222361</v>
      </c>
      <c r="AH64" s="281">
        <v>141070</v>
      </c>
      <c r="AI64" s="222">
        <v>440638</v>
      </c>
      <c r="AJ64" s="281">
        <v>662999</v>
      </c>
      <c r="AK64" s="222">
        <v>305485</v>
      </c>
      <c r="AL64" s="281">
        <v>357514</v>
      </c>
      <c r="AM64" s="281">
        <v>1.3738245465706667</v>
      </c>
      <c r="AN64" s="281">
        <v>0.46076238425698984</v>
      </c>
      <c r="AO64" s="222">
        <v>121122</v>
      </c>
      <c r="CA64" s="91" t="str">
        <f t="shared" si="26"/>
        <v>Weitenhagen</v>
      </c>
      <c r="CB64" s="92">
        <f t="shared" si="26"/>
        <v>1628</v>
      </c>
      <c r="CC64" s="92"/>
      <c r="CD64" s="92">
        <f t="shared" si="4"/>
        <v>501135</v>
      </c>
      <c r="CE64" s="92">
        <f t="shared" si="5"/>
        <v>0</v>
      </c>
      <c r="CF64" s="92">
        <f t="shared" si="6"/>
        <v>193781</v>
      </c>
      <c r="CG64" s="92">
        <f t="shared" si="7"/>
        <v>193781</v>
      </c>
      <c r="CH64" s="92">
        <f t="shared" si="8"/>
        <v>1171764</v>
      </c>
      <c r="CI64" s="92">
        <f t="shared" si="9"/>
        <v>0</v>
      </c>
      <c r="CJ64" s="91" t="str">
        <f t="shared" si="10"/>
        <v>nein</v>
      </c>
      <c r="CK64" s="91" t="str">
        <f t="shared" si="10"/>
        <v>nein</v>
      </c>
      <c r="CL64" s="91" t="str">
        <f t="shared" si="27"/>
        <v>OK</v>
      </c>
      <c r="CM64" s="92">
        <f t="shared" si="12"/>
        <v>37709</v>
      </c>
      <c r="CN64" s="91" t="str">
        <f t="shared" si="13"/>
        <v>nein</v>
      </c>
      <c r="CO64" s="91">
        <f t="shared" si="14"/>
        <v>0</v>
      </c>
      <c r="CP64" s="91">
        <f t="shared" si="15"/>
        <v>0</v>
      </c>
      <c r="CQ64" s="91">
        <f t="shared" si="16"/>
        <v>1</v>
      </c>
      <c r="CR64" s="91">
        <f t="shared" si="3"/>
        <v>501135</v>
      </c>
      <c r="CS64" s="92"/>
      <c r="CT64" s="92"/>
      <c r="CU64" s="92">
        <f t="shared" si="17"/>
        <v>305485</v>
      </c>
      <c r="CV64" s="92">
        <f t="shared" si="18"/>
        <v>121122</v>
      </c>
      <c r="CW64" s="153">
        <f t="shared" si="19"/>
        <v>2.4</v>
      </c>
      <c r="CX64" s="153">
        <f t="shared" si="20"/>
        <v>3.2</v>
      </c>
      <c r="CY64" s="153">
        <f t="shared" si="21"/>
        <v>2.71</v>
      </c>
      <c r="CZ64" s="92">
        <f t="shared" si="22"/>
        <v>2077180</v>
      </c>
      <c r="DA64" s="92">
        <f t="shared" si="23"/>
        <v>4210</v>
      </c>
      <c r="DB64" s="91">
        <f t="shared" si="24"/>
        <v>1</v>
      </c>
      <c r="DC64" s="92">
        <f t="shared" si="25"/>
        <v>193781</v>
      </c>
    </row>
    <row r="65" spans="1:107" x14ac:dyDescent="0.25">
      <c r="A65" s="20">
        <v>13075011</v>
      </c>
      <c r="B65" s="21">
        <v>5556</v>
      </c>
      <c r="C65" s="21" t="s">
        <v>103</v>
      </c>
      <c r="D65" s="220">
        <v>411</v>
      </c>
      <c r="E65" s="225">
        <v>44191.43</v>
      </c>
      <c r="F65" s="225">
        <v>44191.43</v>
      </c>
      <c r="G65" s="225">
        <v>102338.38</v>
      </c>
      <c r="H65" s="226">
        <v>1</v>
      </c>
      <c r="I65" s="227">
        <v>115995.53</v>
      </c>
      <c r="J65" s="227">
        <v>0</v>
      </c>
      <c r="K65" s="227"/>
      <c r="L65" s="226">
        <v>1</v>
      </c>
      <c r="M65" s="227">
        <v>102338.38</v>
      </c>
      <c r="N65" s="227">
        <v>200</v>
      </c>
      <c r="O65" s="227">
        <v>1</v>
      </c>
      <c r="P65" s="227">
        <v>300</v>
      </c>
      <c r="Q65" s="227">
        <v>1</v>
      </c>
      <c r="R65" s="227">
        <v>300</v>
      </c>
      <c r="S65" s="227">
        <v>0</v>
      </c>
      <c r="T65" s="227">
        <v>0</v>
      </c>
      <c r="U65" s="227">
        <v>87000</v>
      </c>
      <c r="V65" s="227">
        <v>211.67883211678833</v>
      </c>
      <c r="W65" s="27" t="s">
        <v>43</v>
      </c>
      <c r="X65" s="27" t="s">
        <v>43</v>
      </c>
      <c r="Y65" s="27" t="s">
        <v>43</v>
      </c>
      <c r="Z65" s="222">
        <v>900</v>
      </c>
      <c r="AA65" s="222">
        <v>1110.83</v>
      </c>
      <c r="AB65" s="230">
        <v>0</v>
      </c>
      <c r="AC65" s="230">
        <v>0</v>
      </c>
      <c r="AD65" s="230">
        <v>0</v>
      </c>
      <c r="AE65" s="230">
        <v>0</v>
      </c>
      <c r="AF65" s="287">
        <v>55868.94</v>
      </c>
      <c r="AG65" s="287">
        <v>28046.34</v>
      </c>
      <c r="AH65" s="281">
        <v>27822.6</v>
      </c>
      <c r="AI65" s="289">
        <v>153866.59</v>
      </c>
      <c r="AJ65" s="281">
        <v>181912.93</v>
      </c>
      <c r="AK65" s="289">
        <v>72140.399999999994</v>
      </c>
      <c r="AL65" s="281">
        <v>109772.53</v>
      </c>
      <c r="AM65" s="281">
        <v>2.5721858894957417</v>
      </c>
      <c r="AN65" s="281">
        <v>0.39656554374667041</v>
      </c>
      <c r="AO65" s="289">
        <v>43489</v>
      </c>
      <c r="CA65" s="91" t="str">
        <f t="shared" si="26"/>
        <v>Bergholz</v>
      </c>
      <c r="CB65" s="92">
        <f t="shared" si="26"/>
        <v>411</v>
      </c>
      <c r="CC65" s="92"/>
      <c r="CD65" s="92">
        <f t="shared" si="4"/>
        <v>102338.38</v>
      </c>
      <c r="CE65" s="92">
        <f t="shared" si="5"/>
        <v>0</v>
      </c>
      <c r="CF65" s="92">
        <f t="shared" si="6"/>
        <v>102338.38</v>
      </c>
      <c r="CG65" s="92">
        <f t="shared" si="7"/>
        <v>102338.38</v>
      </c>
      <c r="CH65" s="92">
        <f t="shared" si="8"/>
        <v>44191.43</v>
      </c>
      <c r="CI65" s="92">
        <f t="shared" si="9"/>
        <v>0</v>
      </c>
      <c r="CJ65" s="91" t="str">
        <f t="shared" si="10"/>
        <v>nein</v>
      </c>
      <c r="CK65" s="91" t="str">
        <f t="shared" si="10"/>
        <v>nein</v>
      </c>
      <c r="CL65" s="91" t="str">
        <f t="shared" si="27"/>
        <v>OK</v>
      </c>
      <c r="CM65" s="92">
        <f t="shared" si="12"/>
        <v>115995.53</v>
      </c>
      <c r="CN65" s="91" t="str">
        <f t="shared" si="13"/>
        <v>nein</v>
      </c>
      <c r="CO65" s="91">
        <f t="shared" si="14"/>
        <v>0</v>
      </c>
      <c r="CP65" s="91">
        <f t="shared" si="15"/>
        <v>0</v>
      </c>
      <c r="CQ65" s="91">
        <f t="shared" si="16"/>
        <v>1</v>
      </c>
      <c r="CR65" s="91">
        <f t="shared" si="3"/>
        <v>102338.38</v>
      </c>
      <c r="CS65" s="92"/>
      <c r="CT65" s="92"/>
      <c r="CU65" s="92">
        <f t="shared" si="17"/>
        <v>72140.399999999994</v>
      </c>
      <c r="CV65" s="92">
        <f t="shared" si="18"/>
        <v>43489</v>
      </c>
      <c r="CW65" s="153">
        <f t="shared" si="19"/>
        <v>2</v>
      </c>
      <c r="CX65" s="153">
        <f t="shared" si="20"/>
        <v>3</v>
      </c>
      <c r="CY65" s="153">
        <f t="shared" si="21"/>
        <v>3</v>
      </c>
      <c r="CZ65" s="92">
        <f t="shared" si="22"/>
        <v>87000</v>
      </c>
      <c r="DA65" s="92">
        <f t="shared" si="23"/>
        <v>1110.83</v>
      </c>
      <c r="DB65" s="91">
        <f t="shared" si="24"/>
        <v>1</v>
      </c>
      <c r="DC65" s="92">
        <f t="shared" si="25"/>
        <v>102338.38</v>
      </c>
    </row>
    <row r="66" spans="1:107" x14ac:dyDescent="0.25">
      <c r="A66" s="20">
        <v>13075012</v>
      </c>
      <c r="B66" s="21">
        <v>5556</v>
      </c>
      <c r="C66" s="21" t="s">
        <v>104</v>
      </c>
      <c r="D66" s="220">
        <v>591</v>
      </c>
      <c r="E66" s="225">
        <v>47157.81</v>
      </c>
      <c r="F66" s="225">
        <v>47157.81</v>
      </c>
      <c r="G66" s="225">
        <v>19711.07</v>
      </c>
      <c r="H66" s="226">
        <v>1</v>
      </c>
      <c r="I66" s="227">
        <v>114971.23</v>
      </c>
      <c r="J66" s="227">
        <v>1</v>
      </c>
      <c r="K66" s="227">
        <v>19711.07</v>
      </c>
      <c r="L66" s="226">
        <v>0</v>
      </c>
      <c r="M66" s="227"/>
      <c r="N66" s="227">
        <v>200</v>
      </c>
      <c r="O66" s="227">
        <v>1</v>
      </c>
      <c r="P66" s="227">
        <v>300</v>
      </c>
      <c r="Q66" s="227">
        <v>1</v>
      </c>
      <c r="R66" s="227">
        <v>280</v>
      </c>
      <c r="S66" s="227">
        <v>0</v>
      </c>
      <c r="T66" s="227">
        <v>0</v>
      </c>
      <c r="U66" s="227">
        <v>334000</v>
      </c>
      <c r="V66" s="227">
        <v>565.14382402707281</v>
      </c>
      <c r="W66" s="27" t="s">
        <v>43</v>
      </c>
      <c r="X66" s="27" t="s">
        <v>43</v>
      </c>
      <c r="Y66" s="27" t="s">
        <v>43</v>
      </c>
      <c r="Z66" s="222">
        <v>2300</v>
      </c>
      <c r="AA66" s="222">
        <v>2355.83</v>
      </c>
      <c r="AB66" s="230">
        <v>0</v>
      </c>
      <c r="AC66" s="230">
        <v>0</v>
      </c>
      <c r="AD66" s="230">
        <v>0</v>
      </c>
      <c r="AE66" s="230">
        <v>0</v>
      </c>
      <c r="AF66" s="287">
        <v>78803.78</v>
      </c>
      <c r="AG66" s="287">
        <v>40323.72</v>
      </c>
      <c r="AH66" s="281">
        <v>38480.06</v>
      </c>
      <c r="AI66" s="289">
        <v>222250.07</v>
      </c>
      <c r="AJ66" s="281">
        <v>262573.79000000004</v>
      </c>
      <c r="AK66" s="289">
        <v>108049.92</v>
      </c>
      <c r="AL66" s="281">
        <v>154523.87000000005</v>
      </c>
      <c r="AM66" s="281">
        <v>2.6795623022875863</v>
      </c>
      <c r="AN66" s="281">
        <v>0.41150306738536235</v>
      </c>
      <c r="AO66" s="289">
        <v>65322.38</v>
      </c>
      <c r="CA66" s="91" t="str">
        <f t="shared" si="26"/>
        <v>Blankensee</v>
      </c>
      <c r="CB66" s="92">
        <f t="shared" si="26"/>
        <v>591</v>
      </c>
      <c r="CC66" s="92"/>
      <c r="CD66" s="92">
        <f t="shared" si="4"/>
        <v>19711.07</v>
      </c>
      <c r="CE66" s="92">
        <f t="shared" si="5"/>
        <v>19711.07</v>
      </c>
      <c r="CF66" s="92">
        <f t="shared" si="6"/>
        <v>0</v>
      </c>
      <c r="CG66" s="92">
        <f t="shared" si="7"/>
        <v>-19711.07</v>
      </c>
      <c r="CH66" s="92">
        <f t="shared" si="8"/>
        <v>47157.81</v>
      </c>
      <c r="CI66" s="92">
        <f t="shared" si="9"/>
        <v>0</v>
      </c>
      <c r="CJ66" s="91" t="str">
        <f t="shared" si="10"/>
        <v>nein</v>
      </c>
      <c r="CK66" s="91" t="str">
        <f t="shared" si="10"/>
        <v>nein</v>
      </c>
      <c r="CL66" s="91" t="str">
        <f t="shared" si="27"/>
        <v>OK</v>
      </c>
      <c r="CM66" s="92">
        <f t="shared" si="12"/>
        <v>114971.23</v>
      </c>
      <c r="CN66" s="91" t="str">
        <f t="shared" si="13"/>
        <v>nein</v>
      </c>
      <c r="CO66" s="91">
        <f t="shared" si="14"/>
        <v>0</v>
      </c>
      <c r="CP66" s="91">
        <f t="shared" si="15"/>
        <v>0</v>
      </c>
      <c r="CQ66" s="91">
        <f t="shared" si="16"/>
        <v>1</v>
      </c>
      <c r="CR66" s="91">
        <f t="shared" si="3"/>
        <v>19711.07</v>
      </c>
      <c r="CS66" s="92"/>
      <c r="CT66" s="92"/>
      <c r="CU66" s="92">
        <f t="shared" si="17"/>
        <v>108049.92</v>
      </c>
      <c r="CV66" s="92">
        <f t="shared" si="18"/>
        <v>65322.38</v>
      </c>
      <c r="CW66" s="153">
        <f t="shared" si="19"/>
        <v>2</v>
      </c>
      <c r="CX66" s="153">
        <f t="shared" si="20"/>
        <v>3</v>
      </c>
      <c r="CY66" s="153">
        <f t="shared" si="21"/>
        <v>2.8</v>
      </c>
      <c r="CZ66" s="92">
        <f t="shared" si="22"/>
        <v>334000</v>
      </c>
      <c r="DA66" s="92">
        <f t="shared" si="23"/>
        <v>2355.83</v>
      </c>
      <c r="DB66" s="91">
        <f t="shared" si="24"/>
        <v>1</v>
      </c>
      <c r="DC66" s="92">
        <f t="shared" si="25"/>
        <v>-19711.07</v>
      </c>
    </row>
    <row r="67" spans="1:107" x14ac:dyDescent="0.25">
      <c r="A67" s="20">
        <v>13075016</v>
      </c>
      <c r="B67" s="21">
        <v>5556</v>
      </c>
      <c r="C67" s="21" t="s">
        <v>105</v>
      </c>
      <c r="D67" s="220">
        <v>634</v>
      </c>
      <c r="E67" s="225">
        <v>62012.61</v>
      </c>
      <c r="F67" s="225">
        <v>62012.61</v>
      </c>
      <c r="G67" s="225">
        <v>313076.15000000002</v>
      </c>
      <c r="H67" s="226">
        <v>1</v>
      </c>
      <c r="I67" s="227">
        <v>321480.82</v>
      </c>
      <c r="J67" s="227">
        <v>0</v>
      </c>
      <c r="K67" s="227"/>
      <c r="L67" s="226">
        <v>1</v>
      </c>
      <c r="M67" s="227">
        <v>313076.15000000002</v>
      </c>
      <c r="N67" s="227">
        <v>200</v>
      </c>
      <c r="O67" s="227">
        <v>1</v>
      </c>
      <c r="P67" s="227">
        <v>300</v>
      </c>
      <c r="Q67" s="227">
        <v>1</v>
      </c>
      <c r="R67" s="227">
        <v>200</v>
      </c>
      <c r="S67" s="227">
        <v>1</v>
      </c>
      <c r="T67" s="227">
        <v>1</v>
      </c>
      <c r="U67" s="227"/>
      <c r="V67" s="227"/>
      <c r="W67" s="27" t="s">
        <v>43</v>
      </c>
      <c r="X67" s="27" t="s">
        <v>43</v>
      </c>
      <c r="Y67" s="27" t="s">
        <v>43</v>
      </c>
      <c r="Z67" s="222">
        <v>1400</v>
      </c>
      <c r="AA67" s="222">
        <v>1364.97</v>
      </c>
      <c r="AB67" s="230">
        <v>0</v>
      </c>
      <c r="AC67" s="230">
        <v>0</v>
      </c>
      <c r="AD67" s="230">
        <v>0</v>
      </c>
      <c r="AE67" s="230">
        <v>0</v>
      </c>
      <c r="AF67" s="287">
        <v>90371.83</v>
      </c>
      <c r="AG67" s="287">
        <v>44145.79</v>
      </c>
      <c r="AH67" s="281">
        <v>46226.04</v>
      </c>
      <c r="AI67" s="289">
        <v>234628.17</v>
      </c>
      <c r="AJ67" s="281">
        <v>278773.96000000002</v>
      </c>
      <c r="AK67" s="289">
        <v>115662.24</v>
      </c>
      <c r="AL67" s="281">
        <v>163111.72000000003</v>
      </c>
      <c r="AM67" s="281">
        <v>2.6200061206289433</v>
      </c>
      <c r="AN67" s="281">
        <v>0.41489614022773147</v>
      </c>
      <c r="AO67" s="289">
        <v>69812.42</v>
      </c>
      <c r="CA67" s="91" t="str">
        <f t="shared" si="26"/>
        <v>Boock</v>
      </c>
      <c r="CB67" s="92">
        <f t="shared" si="26"/>
        <v>634</v>
      </c>
      <c r="CC67" s="92"/>
      <c r="CD67" s="92">
        <f t="shared" si="4"/>
        <v>313076.15000000002</v>
      </c>
      <c r="CE67" s="92">
        <f t="shared" si="5"/>
        <v>0</v>
      </c>
      <c r="CF67" s="92">
        <f t="shared" si="6"/>
        <v>313076.15000000002</v>
      </c>
      <c r="CG67" s="92">
        <f t="shared" si="7"/>
        <v>313076.15000000002</v>
      </c>
      <c r="CH67" s="92">
        <f t="shared" si="8"/>
        <v>62012.61</v>
      </c>
      <c r="CI67" s="92">
        <f t="shared" si="9"/>
        <v>1</v>
      </c>
      <c r="CJ67" s="91" t="str">
        <f t="shared" si="10"/>
        <v>nein</v>
      </c>
      <c r="CK67" s="91" t="str">
        <f t="shared" si="10"/>
        <v>nein</v>
      </c>
      <c r="CL67" s="91" t="str">
        <f t="shared" si="27"/>
        <v>OK</v>
      </c>
      <c r="CM67" s="92">
        <f t="shared" si="12"/>
        <v>321480.82</v>
      </c>
      <c r="CN67" s="91" t="str">
        <f t="shared" si="13"/>
        <v>nein</v>
      </c>
      <c r="CO67" s="91">
        <f t="shared" si="14"/>
        <v>0</v>
      </c>
      <c r="CP67" s="91">
        <f t="shared" si="15"/>
        <v>0</v>
      </c>
      <c r="CQ67" s="91">
        <f t="shared" si="16"/>
        <v>1</v>
      </c>
      <c r="CR67" s="91">
        <f t="shared" si="3"/>
        <v>313076.15000000002</v>
      </c>
      <c r="CS67" s="92"/>
      <c r="CT67" s="92"/>
      <c r="CU67" s="92">
        <f t="shared" si="17"/>
        <v>115662.24</v>
      </c>
      <c r="CV67" s="92">
        <f t="shared" si="18"/>
        <v>69812.42</v>
      </c>
      <c r="CW67" s="153">
        <f t="shared" si="19"/>
        <v>2</v>
      </c>
      <c r="CX67" s="153">
        <f t="shared" si="20"/>
        <v>3</v>
      </c>
      <c r="CY67" s="153">
        <f t="shared" si="21"/>
        <v>2</v>
      </c>
      <c r="CZ67" s="92">
        <f t="shared" si="22"/>
        <v>0</v>
      </c>
      <c r="DA67" s="92">
        <f t="shared" si="23"/>
        <v>1364.97</v>
      </c>
      <c r="DB67" s="91">
        <f t="shared" si="24"/>
        <v>1</v>
      </c>
      <c r="DC67" s="92">
        <f t="shared" si="25"/>
        <v>313076.15000000002</v>
      </c>
    </row>
    <row r="68" spans="1:107" x14ac:dyDescent="0.25">
      <c r="A68" s="20">
        <v>13075035</v>
      </c>
      <c r="B68" s="21">
        <v>5556</v>
      </c>
      <c r="C68" s="21" t="s">
        <v>106</v>
      </c>
      <c r="D68" s="220">
        <v>183</v>
      </c>
      <c r="E68" s="225">
        <v>74145.440000000002</v>
      </c>
      <c r="F68" s="225">
        <v>74145.440000000002</v>
      </c>
      <c r="G68" s="225">
        <v>128390.75</v>
      </c>
      <c r="H68" s="226">
        <v>1</v>
      </c>
      <c r="I68" s="227">
        <v>141344.74</v>
      </c>
      <c r="J68" s="227">
        <v>0</v>
      </c>
      <c r="K68" s="227"/>
      <c r="L68" s="226">
        <v>1</v>
      </c>
      <c r="M68" s="227">
        <v>128390.75</v>
      </c>
      <c r="N68" s="227">
        <v>250</v>
      </c>
      <c r="O68" s="227">
        <v>0</v>
      </c>
      <c r="P68" s="227">
        <v>350</v>
      </c>
      <c r="Q68" s="227">
        <v>0</v>
      </c>
      <c r="R68" s="227">
        <v>290</v>
      </c>
      <c r="S68" s="227">
        <v>0</v>
      </c>
      <c r="T68" s="227">
        <v>0</v>
      </c>
      <c r="U68" s="227">
        <v>540000</v>
      </c>
      <c r="V68" s="227">
        <v>2950.8196721311474</v>
      </c>
      <c r="W68" s="27" t="s">
        <v>43</v>
      </c>
      <c r="X68" s="27" t="s">
        <v>43</v>
      </c>
      <c r="Y68" s="27" t="s">
        <v>43</v>
      </c>
      <c r="Z68" s="222">
        <v>800</v>
      </c>
      <c r="AA68" s="222">
        <v>748.75</v>
      </c>
      <c r="AB68" s="230">
        <v>0</v>
      </c>
      <c r="AC68" s="230">
        <v>0</v>
      </c>
      <c r="AD68" s="230">
        <v>0</v>
      </c>
      <c r="AE68" s="230">
        <v>0</v>
      </c>
      <c r="AF68" s="287">
        <v>44544.95</v>
      </c>
      <c r="AG68" s="287">
        <v>34672.620000000003</v>
      </c>
      <c r="AH68" s="281">
        <v>9872.3299999999908</v>
      </c>
      <c r="AI68" s="289">
        <v>55725.09</v>
      </c>
      <c r="AJ68" s="281">
        <v>90397.709999999992</v>
      </c>
      <c r="AK68" s="289">
        <v>32561.94</v>
      </c>
      <c r="AL68" s="281">
        <v>57835.76999999999</v>
      </c>
      <c r="AM68" s="281">
        <v>0.9391254540326055</v>
      </c>
      <c r="AN68" s="281">
        <v>0.3602075760547474</v>
      </c>
      <c r="AO68" s="289">
        <v>20125.04</v>
      </c>
      <c r="CA68" s="91" t="str">
        <f t="shared" si="26"/>
        <v>Glasow</v>
      </c>
      <c r="CB68" s="92">
        <f t="shared" si="26"/>
        <v>183</v>
      </c>
      <c r="CC68" s="92"/>
      <c r="CD68" s="92">
        <f t="shared" si="4"/>
        <v>128390.75</v>
      </c>
      <c r="CE68" s="92">
        <f t="shared" si="5"/>
        <v>0</v>
      </c>
      <c r="CF68" s="92">
        <f t="shared" si="6"/>
        <v>128390.75</v>
      </c>
      <c r="CG68" s="92">
        <f t="shared" si="7"/>
        <v>128390.75</v>
      </c>
      <c r="CH68" s="92">
        <f t="shared" si="8"/>
        <v>74145.440000000002</v>
      </c>
      <c r="CI68" s="92">
        <f t="shared" si="9"/>
        <v>0</v>
      </c>
      <c r="CJ68" s="91" t="str">
        <f t="shared" si="10"/>
        <v>nein</v>
      </c>
      <c r="CK68" s="91" t="str">
        <f t="shared" si="10"/>
        <v>nein</v>
      </c>
      <c r="CL68" s="91" t="str">
        <f t="shared" si="27"/>
        <v>OK</v>
      </c>
      <c r="CM68" s="92">
        <f t="shared" si="12"/>
        <v>141344.74</v>
      </c>
      <c r="CN68" s="91" t="str">
        <f t="shared" si="13"/>
        <v>nein</v>
      </c>
      <c r="CO68" s="91">
        <f t="shared" si="14"/>
        <v>0</v>
      </c>
      <c r="CP68" s="91">
        <f t="shared" si="15"/>
        <v>0</v>
      </c>
      <c r="CQ68" s="91">
        <f t="shared" si="16"/>
        <v>1</v>
      </c>
      <c r="CR68" s="91">
        <f t="shared" si="3"/>
        <v>128390.75</v>
      </c>
      <c r="CS68" s="92"/>
      <c r="CT68" s="92"/>
      <c r="CU68" s="92">
        <f t="shared" si="17"/>
        <v>32561.94</v>
      </c>
      <c r="CV68" s="92">
        <f t="shared" si="18"/>
        <v>20125.04</v>
      </c>
      <c r="CW68" s="153">
        <f t="shared" si="19"/>
        <v>2.5</v>
      </c>
      <c r="CX68" s="153">
        <f t="shared" si="20"/>
        <v>3.5</v>
      </c>
      <c r="CY68" s="153">
        <f t="shared" si="21"/>
        <v>2.9</v>
      </c>
      <c r="CZ68" s="92">
        <f t="shared" si="22"/>
        <v>540000</v>
      </c>
      <c r="DA68" s="92">
        <f t="shared" si="23"/>
        <v>748.75</v>
      </c>
      <c r="DB68" s="91">
        <f t="shared" si="24"/>
        <v>1</v>
      </c>
      <c r="DC68" s="92">
        <f t="shared" si="25"/>
        <v>128390.75</v>
      </c>
    </row>
    <row r="69" spans="1:107" x14ac:dyDescent="0.25">
      <c r="A69" s="20">
        <v>13075038</v>
      </c>
      <c r="B69" s="21">
        <v>5556</v>
      </c>
      <c r="C69" s="21" t="s">
        <v>107</v>
      </c>
      <c r="D69" s="220">
        <v>1032</v>
      </c>
      <c r="E69" s="225">
        <v>136895.28</v>
      </c>
      <c r="F69" s="225">
        <v>136895.28</v>
      </c>
      <c r="G69" s="225">
        <v>200419.20000000001</v>
      </c>
      <c r="H69" s="226">
        <v>1</v>
      </c>
      <c r="I69" s="227">
        <v>188183.53</v>
      </c>
      <c r="J69" s="227">
        <v>0</v>
      </c>
      <c r="K69" s="227"/>
      <c r="L69" s="226">
        <v>1</v>
      </c>
      <c r="M69" s="227">
        <v>200419.20000000001</v>
      </c>
      <c r="N69" s="227">
        <v>200</v>
      </c>
      <c r="O69" s="227">
        <v>1</v>
      </c>
      <c r="P69" s="227">
        <v>300</v>
      </c>
      <c r="Q69" s="227">
        <v>1</v>
      </c>
      <c r="R69" s="227">
        <v>280</v>
      </c>
      <c r="S69" s="227">
        <v>0</v>
      </c>
      <c r="T69" s="227">
        <v>0</v>
      </c>
      <c r="U69" s="227">
        <v>244000</v>
      </c>
      <c r="V69" s="227">
        <v>236.43410852713177</v>
      </c>
      <c r="W69" s="27" t="s">
        <v>43</v>
      </c>
      <c r="X69" s="27" t="s">
        <v>43</v>
      </c>
      <c r="Y69" s="27" t="s">
        <v>43</v>
      </c>
      <c r="Z69" s="222">
        <v>3600</v>
      </c>
      <c r="AA69" s="222">
        <v>3232.5</v>
      </c>
      <c r="AB69" s="230">
        <v>0</v>
      </c>
      <c r="AC69" s="230">
        <v>0</v>
      </c>
      <c r="AD69" s="230">
        <v>0</v>
      </c>
      <c r="AE69" s="230">
        <v>0</v>
      </c>
      <c r="AF69" s="287">
        <v>150778.56</v>
      </c>
      <c r="AG69" s="287">
        <v>82525.239999999991</v>
      </c>
      <c r="AH69" s="281">
        <v>68253.320000000007</v>
      </c>
      <c r="AI69" s="289">
        <v>379529.72</v>
      </c>
      <c r="AJ69" s="281">
        <v>462054.95999999996</v>
      </c>
      <c r="AK69" s="289">
        <v>172482.24</v>
      </c>
      <c r="AL69" s="281">
        <v>289572.71999999997</v>
      </c>
      <c r="AM69" s="281">
        <v>2.0900543882089893</v>
      </c>
      <c r="AN69" s="281">
        <v>0.37329377440294115</v>
      </c>
      <c r="AO69" s="289">
        <v>103961.47</v>
      </c>
      <c r="CA69" s="91" t="str">
        <f t="shared" si="26"/>
        <v>Grambow</v>
      </c>
      <c r="CB69" s="92">
        <f t="shared" si="26"/>
        <v>1032</v>
      </c>
      <c r="CC69" s="92"/>
      <c r="CD69" s="92">
        <f t="shared" si="4"/>
        <v>200419.20000000001</v>
      </c>
      <c r="CE69" s="92">
        <f t="shared" si="5"/>
        <v>0</v>
      </c>
      <c r="CF69" s="92">
        <f t="shared" si="6"/>
        <v>200419.20000000001</v>
      </c>
      <c r="CG69" s="92">
        <f t="shared" si="7"/>
        <v>200419.20000000001</v>
      </c>
      <c r="CH69" s="92">
        <f t="shared" si="8"/>
        <v>136895.28</v>
      </c>
      <c r="CI69" s="92">
        <f t="shared" si="9"/>
        <v>0</v>
      </c>
      <c r="CJ69" s="91" t="str">
        <f t="shared" si="10"/>
        <v>nein</v>
      </c>
      <c r="CK69" s="91" t="str">
        <f t="shared" si="10"/>
        <v>nein</v>
      </c>
      <c r="CL69" s="91" t="str">
        <f t="shared" si="27"/>
        <v>OK</v>
      </c>
      <c r="CM69" s="92">
        <f t="shared" si="12"/>
        <v>188183.53</v>
      </c>
      <c r="CN69" s="91" t="str">
        <f t="shared" si="13"/>
        <v>nein</v>
      </c>
      <c r="CO69" s="91">
        <f t="shared" si="14"/>
        <v>0</v>
      </c>
      <c r="CP69" s="91">
        <f t="shared" si="15"/>
        <v>0</v>
      </c>
      <c r="CQ69" s="91">
        <f t="shared" si="16"/>
        <v>1</v>
      </c>
      <c r="CR69" s="91">
        <f t="shared" si="3"/>
        <v>200419.20000000001</v>
      </c>
      <c r="CS69" s="92"/>
      <c r="CT69" s="92"/>
      <c r="CU69" s="92">
        <f t="shared" si="17"/>
        <v>172482.24</v>
      </c>
      <c r="CV69" s="92">
        <f t="shared" si="18"/>
        <v>103961.47</v>
      </c>
      <c r="CW69" s="153">
        <f t="shared" si="19"/>
        <v>2</v>
      </c>
      <c r="CX69" s="153">
        <f t="shared" si="20"/>
        <v>3</v>
      </c>
      <c r="CY69" s="153">
        <f t="shared" si="21"/>
        <v>2.8</v>
      </c>
      <c r="CZ69" s="92">
        <f t="shared" si="22"/>
        <v>244000</v>
      </c>
      <c r="DA69" s="92">
        <f t="shared" si="23"/>
        <v>3232.5</v>
      </c>
      <c r="DB69" s="91">
        <f t="shared" si="24"/>
        <v>1</v>
      </c>
      <c r="DC69" s="92">
        <f t="shared" si="25"/>
        <v>200419.20000000001</v>
      </c>
    </row>
    <row r="70" spans="1:107" x14ac:dyDescent="0.25">
      <c r="A70" s="20">
        <v>13075067</v>
      </c>
      <c r="B70" s="21">
        <v>5556</v>
      </c>
      <c r="C70" s="21" t="s">
        <v>108</v>
      </c>
      <c r="D70" s="220">
        <v>776</v>
      </c>
      <c r="E70" s="225">
        <v>117111.81</v>
      </c>
      <c r="F70" s="225">
        <v>117111.81</v>
      </c>
      <c r="G70" s="225">
        <v>216027.85</v>
      </c>
      <c r="H70" s="226">
        <v>1</v>
      </c>
      <c r="I70" s="227">
        <v>234027.41</v>
      </c>
      <c r="J70" s="227">
        <v>0</v>
      </c>
      <c r="K70" s="227"/>
      <c r="L70" s="226">
        <v>1</v>
      </c>
      <c r="M70" s="227">
        <v>216027.85</v>
      </c>
      <c r="N70" s="227">
        <v>239</v>
      </c>
      <c r="O70" s="227">
        <v>0</v>
      </c>
      <c r="P70" s="227">
        <v>347</v>
      </c>
      <c r="Q70" s="227">
        <v>0</v>
      </c>
      <c r="R70" s="227">
        <v>300</v>
      </c>
      <c r="S70" s="227">
        <v>0</v>
      </c>
      <c r="T70" s="227">
        <v>0</v>
      </c>
      <c r="U70" s="227">
        <v>417000</v>
      </c>
      <c r="V70" s="227">
        <v>537.37113402061857</v>
      </c>
      <c r="W70" s="27" t="s">
        <v>43</v>
      </c>
      <c r="X70" s="27" t="s">
        <v>43</v>
      </c>
      <c r="Y70" s="27" t="s">
        <v>43</v>
      </c>
      <c r="Z70" s="222">
        <v>3000</v>
      </c>
      <c r="AA70" s="222">
        <v>2593.33</v>
      </c>
      <c r="AB70" s="230">
        <v>0</v>
      </c>
      <c r="AC70" s="230">
        <v>0</v>
      </c>
      <c r="AD70" s="230">
        <v>0</v>
      </c>
      <c r="AE70" s="230">
        <v>0</v>
      </c>
      <c r="AF70" s="287">
        <v>185515.18</v>
      </c>
      <c r="AG70" s="287">
        <v>150126.31</v>
      </c>
      <c r="AH70" s="281">
        <v>35388.870000000003</v>
      </c>
      <c r="AI70" s="289">
        <v>238492.43</v>
      </c>
      <c r="AJ70" s="281">
        <v>388618.74</v>
      </c>
      <c r="AK70" s="289">
        <v>163171.94</v>
      </c>
      <c r="AL70" s="281">
        <v>225446.8</v>
      </c>
      <c r="AM70" s="281">
        <v>1.0868976930159677</v>
      </c>
      <c r="AN70" s="281">
        <v>0.41987666369357279</v>
      </c>
      <c r="AO70" s="289">
        <v>96900.76</v>
      </c>
      <c r="CA70" s="91" t="str">
        <f t="shared" si="26"/>
        <v>Krackow</v>
      </c>
      <c r="CB70" s="92">
        <f t="shared" si="26"/>
        <v>776</v>
      </c>
      <c r="CC70" s="92"/>
      <c r="CD70" s="92">
        <f t="shared" ref="CD70:CD133" si="28">G70</f>
        <v>216027.85</v>
      </c>
      <c r="CE70" s="92">
        <f t="shared" ref="CE70:CE133" si="29">K70</f>
        <v>0</v>
      </c>
      <c r="CF70" s="92">
        <f t="shared" ref="CF70:CF133" si="30">M70</f>
        <v>216027.85</v>
      </c>
      <c r="CG70" s="92">
        <f t="shared" ref="CG70:CG133" si="31">CF70-CE70</f>
        <v>216027.85</v>
      </c>
      <c r="CH70" s="92">
        <f t="shared" ref="CH70:CH133" si="32">E70</f>
        <v>117111.81</v>
      </c>
      <c r="CI70" s="92">
        <f t="shared" ref="CI70:CI133" si="33">T70</f>
        <v>0</v>
      </c>
      <c r="CJ70" s="91" t="str">
        <f t="shared" ref="CJ70:CK133" si="34">W70</f>
        <v>nein</v>
      </c>
      <c r="CK70" s="91" t="str">
        <f t="shared" si="34"/>
        <v>nein</v>
      </c>
      <c r="CL70" s="91" t="str">
        <f t="shared" si="27"/>
        <v>OK</v>
      </c>
      <c r="CM70" s="92">
        <f t="shared" ref="CM70:CM133" si="35">I70</f>
        <v>234027.41</v>
      </c>
      <c r="CN70" s="91" t="str">
        <f t="shared" ref="CN70:CN133" si="36">IF(CQ70=0,"keine Angabe",IF(CI70="ja","ja","nein"))</f>
        <v>nein</v>
      </c>
      <c r="CO70" s="91">
        <f t="shared" ref="CO70:CO133" si="37">IF(CQ70=0,2,IF(CJ70="ja",1,0))</f>
        <v>0</v>
      </c>
      <c r="CP70" s="91">
        <f t="shared" ref="CP70:CP133" si="38">IF(CQ70=0,2,IF(CK70="ja",1,0))</f>
        <v>0</v>
      </c>
      <c r="CQ70" s="91">
        <f t="shared" ref="CQ70:CQ133" si="39">IF(CL70="OK",1,0)</f>
        <v>1</v>
      </c>
      <c r="CR70" s="91">
        <f t="shared" ref="CR70:CR133" si="40">G70</f>
        <v>216027.85</v>
      </c>
      <c r="CS70" s="92"/>
      <c r="CT70" s="92"/>
      <c r="CU70" s="92">
        <f t="shared" ref="CU70:CU133" si="41">AK70</f>
        <v>163171.94</v>
      </c>
      <c r="CV70" s="92">
        <f t="shared" ref="CV70:CV133" si="42">AO70</f>
        <v>96900.76</v>
      </c>
      <c r="CW70" s="153">
        <f t="shared" ref="CW70:CW133" si="43">N70/100</f>
        <v>2.39</v>
      </c>
      <c r="CX70" s="153">
        <f t="shared" ref="CX70:CX133" si="44">P70/100</f>
        <v>3.47</v>
      </c>
      <c r="CY70" s="153">
        <f t="shared" ref="CY70:CY133" si="45">R70/100</f>
        <v>3</v>
      </c>
      <c r="CZ70" s="92">
        <f t="shared" ref="CZ70:CZ133" si="46">U70</f>
        <v>417000</v>
      </c>
      <c r="DA70" s="92">
        <f t="shared" ref="DA70:DA133" si="47">AA70+AC70+AE70</f>
        <v>2593.33</v>
      </c>
      <c r="DB70" s="91">
        <f t="shared" ref="DB70:DB133" si="48">IF(G70&gt;0,1,0)</f>
        <v>1</v>
      </c>
      <c r="DC70" s="92">
        <f t="shared" ref="DC70:DC133" si="49">CG70</f>
        <v>216027.85</v>
      </c>
    </row>
    <row r="71" spans="1:107" x14ac:dyDescent="0.25">
      <c r="A71" s="20">
        <v>13075079</v>
      </c>
      <c r="B71" s="21">
        <v>5556</v>
      </c>
      <c r="C71" s="21" t="s">
        <v>109</v>
      </c>
      <c r="D71" s="220">
        <v>2904</v>
      </c>
      <c r="E71" s="225">
        <v>293933.63</v>
      </c>
      <c r="F71" s="225">
        <v>293933.63</v>
      </c>
      <c r="G71" s="225">
        <v>440214.07</v>
      </c>
      <c r="H71" s="226">
        <v>1</v>
      </c>
      <c r="I71" s="227">
        <v>202470.51</v>
      </c>
      <c r="J71" s="227">
        <v>0</v>
      </c>
      <c r="K71" s="227"/>
      <c r="L71" s="226">
        <v>1</v>
      </c>
      <c r="M71" s="227">
        <v>440214.07</v>
      </c>
      <c r="N71" s="227">
        <v>200</v>
      </c>
      <c r="O71" s="227">
        <v>1</v>
      </c>
      <c r="P71" s="227">
        <v>300</v>
      </c>
      <c r="Q71" s="227">
        <v>1</v>
      </c>
      <c r="R71" s="227">
        <v>280</v>
      </c>
      <c r="S71" s="227">
        <v>0</v>
      </c>
      <c r="T71" s="227">
        <v>0</v>
      </c>
      <c r="U71" s="227">
        <v>2366000</v>
      </c>
      <c r="V71" s="227">
        <v>814.73829201101933</v>
      </c>
      <c r="W71" s="27" t="s">
        <v>43</v>
      </c>
      <c r="X71" s="27" t="s">
        <v>43</v>
      </c>
      <c r="Y71" s="27" t="s">
        <v>43</v>
      </c>
      <c r="Z71" s="222">
        <v>5500</v>
      </c>
      <c r="AA71" s="222">
        <v>5314.17</v>
      </c>
      <c r="AB71" s="286">
        <v>8400</v>
      </c>
      <c r="AC71" s="227">
        <v>8400</v>
      </c>
      <c r="AD71" s="230">
        <v>0</v>
      </c>
      <c r="AE71" s="230">
        <v>0</v>
      </c>
      <c r="AF71" s="287">
        <v>759696.47</v>
      </c>
      <c r="AG71" s="287">
        <v>493402.62999999995</v>
      </c>
      <c r="AH71" s="281">
        <v>266293.84000000003</v>
      </c>
      <c r="AI71" s="289">
        <v>849960.79</v>
      </c>
      <c r="AJ71" s="281">
        <v>1343363.42</v>
      </c>
      <c r="AK71" s="289">
        <v>576819.12</v>
      </c>
      <c r="AL71" s="281">
        <v>766544.29999999993</v>
      </c>
      <c r="AM71" s="281">
        <v>1.1690637319869983</v>
      </c>
      <c r="AN71" s="281">
        <v>0.42938426892701903</v>
      </c>
      <c r="AO71" s="289">
        <v>348885.4</v>
      </c>
      <c r="CA71" s="91" t="str">
        <f t="shared" si="26"/>
        <v>Löcknitz</v>
      </c>
      <c r="CB71" s="92">
        <f t="shared" si="26"/>
        <v>2904</v>
      </c>
      <c r="CC71" s="92"/>
      <c r="CD71" s="92">
        <f t="shared" si="28"/>
        <v>440214.07</v>
      </c>
      <c r="CE71" s="92">
        <f t="shared" si="29"/>
        <v>0</v>
      </c>
      <c r="CF71" s="92">
        <f t="shared" si="30"/>
        <v>440214.07</v>
      </c>
      <c r="CG71" s="92">
        <f t="shared" si="31"/>
        <v>440214.07</v>
      </c>
      <c r="CH71" s="92">
        <f t="shared" si="32"/>
        <v>293933.63</v>
      </c>
      <c r="CI71" s="92">
        <f t="shared" si="33"/>
        <v>0</v>
      </c>
      <c r="CJ71" s="91" t="str">
        <f t="shared" si="34"/>
        <v>nein</v>
      </c>
      <c r="CK71" s="91" t="str">
        <f t="shared" si="34"/>
        <v>nein</v>
      </c>
      <c r="CL71" s="91" t="str">
        <f t="shared" si="27"/>
        <v>OK</v>
      </c>
      <c r="CM71" s="92">
        <f t="shared" si="35"/>
        <v>202470.51</v>
      </c>
      <c r="CN71" s="91" t="str">
        <f t="shared" si="36"/>
        <v>nein</v>
      </c>
      <c r="CO71" s="91">
        <f t="shared" si="37"/>
        <v>0</v>
      </c>
      <c r="CP71" s="91">
        <f t="shared" si="38"/>
        <v>0</v>
      </c>
      <c r="CQ71" s="91">
        <f t="shared" si="39"/>
        <v>1</v>
      </c>
      <c r="CR71" s="91">
        <f t="shared" si="40"/>
        <v>440214.07</v>
      </c>
      <c r="CS71" s="92"/>
      <c r="CT71" s="92"/>
      <c r="CU71" s="92">
        <f t="shared" si="41"/>
        <v>576819.12</v>
      </c>
      <c r="CV71" s="92">
        <f t="shared" si="42"/>
        <v>348885.4</v>
      </c>
      <c r="CW71" s="153">
        <f t="shared" si="43"/>
        <v>2</v>
      </c>
      <c r="CX71" s="153">
        <f t="shared" si="44"/>
        <v>3</v>
      </c>
      <c r="CY71" s="153">
        <f t="shared" si="45"/>
        <v>2.8</v>
      </c>
      <c r="CZ71" s="92">
        <f t="shared" si="46"/>
        <v>2366000</v>
      </c>
      <c r="DA71" s="92">
        <f t="shared" si="47"/>
        <v>13714.17</v>
      </c>
      <c r="DB71" s="91">
        <f t="shared" si="48"/>
        <v>1</v>
      </c>
      <c r="DC71" s="92">
        <f t="shared" si="49"/>
        <v>440214.07</v>
      </c>
    </row>
    <row r="72" spans="1:107" x14ac:dyDescent="0.25">
      <c r="A72" s="20">
        <v>13075095</v>
      </c>
      <c r="B72" s="21">
        <v>5556</v>
      </c>
      <c r="C72" s="21" t="s">
        <v>110</v>
      </c>
      <c r="D72" s="220">
        <v>341</v>
      </c>
      <c r="E72" s="225">
        <v>23117.3</v>
      </c>
      <c r="F72" s="225">
        <v>23117.3</v>
      </c>
      <c r="G72" s="225">
        <v>35733.370000000003</v>
      </c>
      <c r="H72" s="226">
        <v>1</v>
      </c>
      <c r="I72" s="227">
        <v>14272.79</v>
      </c>
      <c r="J72" s="227">
        <v>1</v>
      </c>
      <c r="K72" s="227">
        <v>35733.370000000003</v>
      </c>
      <c r="L72" s="226">
        <v>0</v>
      </c>
      <c r="M72" s="227"/>
      <c r="N72" s="227">
        <v>235</v>
      </c>
      <c r="O72" s="227">
        <v>1</v>
      </c>
      <c r="P72" s="227">
        <v>315</v>
      </c>
      <c r="Q72" s="227">
        <v>1</v>
      </c>
      <c r="R72" s="227">
        <v>320</v>
      </c>
      <c r="S72" s="227">
        <v>0</v>
      </c>
      <c r="T72" s="227">
        <v>0</v>
      </c>
      <c r="U72" s="227">
        <v>297000</v>
      </c>
      <c r="V72" s="227">
        <v>870.9677419354839</v>
      </c>
      <c r="W72" s="27" t="s">
        <v>43</v>
      </c>
      <c r="X72" s="27" t="s">
        <v>43</v>
      </c>
      <c r="Y72" s="27" t="s">
        <v>43</v>
      </c>
      <c r="Z72" s="222">
        <v>1700</v>
      </c>
      <c r="AA72" s="222">
        <v>1394.17</v>
      </c>
      <c r="AB72" s="230">
        <v>0</v>
      </c>
      <c r="AC72" s="230">
        <v>0</v>
      </c>
      <c r="AD72" s="230">
        <v>0</v>
      </c>
      <c r="AE72" s="230">
        <v>0</v>
      </c>
      <c r="AF72" s="287">
        <v>86386.57</v>
      </c>
      <c r="AG72" s="287">
        <v>44266.13</v>
      </c>
      <c r="AH72" s="281">
        <v>42120.44</v>
      </c>
      <c r="AI72" s="289">
        <v>101639.14</v>
      </c>
      <c r="AJ72" s="281">
        <v>145905.26999999999</v>
      </c>
      <c r="AK72" s="289">
        <v>54177.96</v>
      </c>
      <c r="AL72" s="281">
        <v>91727.31</v>
      </c>
      <c r="AM72" s="281">
        <v>1.2239145369156961</v>
      </c>
      <c r="AN72" s="281">
        <v>0.37132284529544413</v>
      </c>
      <c r="AO72" s="289">
        <v>31251.49</v>
      </c>
      <c r="CA72" s="91" t="str">
        <f t="shared" si="26"/>
        <v>Nadrensee</v>
      </c>
      <c r="CB72" s="92">
        <f t="shared" si="26"/>
        <v>341</v>
      </c>
      <c r="CC72" s="92"/>
      <c r="CD72" s="92">
        <f t="shared" si="28"/>
        <v>35733.370000000003</v>
      </c>
      <c r="CE72" s="92">
        <f t="shared" si="29"/>
        <v>35733.370000000003</v>
      </c>
      <c r="CF72" s="92">
        <f t="shared" si="30"/>
        <v>0</v>
      </c>
      <c r="CG72" s="92">
        <f t="shared" si="31"/>
        <v>-35733.370000000003</v>
      </c>
      <c r="CH72" s="92">
        <f t="shared" si="32"/>
        <v>23117.3</v>
      </c>
      <c r="CI72" s="92">
        <f t="shared" si="33"/>
        <v>0</v>
      </c>
      <c r="CJ72" s="91" t="str">
        <f t="shared" si="34"/>
        <v>nein</v>
      </c>
      <c r="CK72" s="91" t="str">
        <f t="shared" si="34"/>
        <v>nein</v>
      </c>
      <c r="CL72" s="91" t="str">
        <f t="shared" si="27"/>
        <v>OK</v>
      </c>
      <c r="CM72" s="92">
        <f t="shared" si="35"/>
        <v>14272.79</v>
      </c>
      <c r="CN72" s="91" t="str">
        <f t="shared" si="36"/>
        <v>nein</v>
      </c>
      <c r="CO72" s="91">
        <f t="shared" si="37"/>
        <v>0</v>
      </c>
      <c r="CP72" s="91">
        <f t="shared" si="38"/>
        <v>0</v>
      </c>
      <c r="CQ72" s="91">
        <f t="shared" si="39"/>
        <v>1</v>
      </c>
      <c r="CR72" s="91">
        <f t="shared" si="40"/>
        <v>35733.370000000003</v>
      </c>
      <c r="CS72" s="92"/>
      <c r="CT72" s="92"/>
      <c r="CU72" s="92">
        <f t="shared" si="41"/>
        <v>54177.96</v>
      </c>
      <c r="CV72" s="92">
        <f t="shared" si="42"/>
        <v>31251.49</v>
      </c>
      <c r="CW72" s="153">
        <f t="shared" si="43"/>
        <v>2.35</v>
      </c>
      <c r="CX72" s="153">
        <f t="shared" si="44"/>
        <v>3.15</v>
      </c>
      <c r="CY72" s="153">
        <f t="shared" si="45"/>
        <v>3.2</v>
      </c>
      <c r="CZ72" s="92">
        <f t="shared" si="46"/>
        <v>297000</v>
      </c>
      <c r="DA72" s="92">
        <f t="shared" si="47"/>
        <v>1394.17</v>
      </c>
      <c r="DB72" s="91">
        <f t="shared" si="48"/>
        <v>1</v>
      </c>
      <c r="DC72" s="92">
        <f t="shared" si="49"/>
        <v>-35733.370000000003</v>
      </c>
    </row>
    <row r="73" spans="1:107" x14ac:dyDescent="0.25">
      <c r="A73" s="20">
        <v>13075107</v>
      </c>
      <c r="B73" s="21">
        <v>5556</v>
      </c>
      <c r="C73" s="21" t="s">
        <v>111</v>
      </c>
      <c r="D73" s="220">
        <v>2104</v>
      </c>
      <c r="E73" s="225">
        <v>219147.37</v>
      </c>
      <c r="F73" s="225">
        <v>219147.37</v>
      </c>
      <c r="G73" s="225">
        <v>560685.76</v>
      </c>
      <c r="H73" s="226">
        <v>0</v>
      </c>
      <c r="I73" s="227"/>
      <c r="J73" s="227">
        <v>1</v>
      </c>
      <c r="K73" s="227">
        <v>560685.76</v>
      </c>
      <c r="L73" s="226">
        <v>0</v>
      </c>
      <c r="M73" s="227"/>
      <c r="N73" s="227">
        <v>250</v>
      </c>
      <c r="O73" s="227">
        <v>0</v>
      </c>
      <c r="P73" s="227">
        <v>350</v>
      </c>
      <c r="Q73" s="227">
        <v>0</v>
      </c>
      <c r="R73" s="227">
        <v>300</v>
      </c>
      <c r="S73" s="227">
        <v>0</v>
      </c>
      <c r="T73" s="227">
        <v>0</v>
      </c>
      <c r="U73" s="227">
        <v>3562000</v>
      </c>
      <c r="V73" s="227">
        <v>1692.9657794676807</v>
      </c>
      <c r="W73" s="27" t="s">
        <v>56</v>
      </c>
      <c r="X73" s="27" t="s">
        <v>43</v>
      </c>
      <c r="Y73" s="27" t="s">
        <v>43</v>
      </c>
      <c r="Z73" s="222">
        <v>5500</v>
      </c>
      <c r="AA73" s="222">
        <v>4948.03</v>
      </c>
      <c r="AB73" s="286">
        <v>2500</v>
      </c>
      <c r="AC73" s="227">
        <v>1000</v>
      </c>
      <c r="AD73" s="230">
        <v>0</v>
      </c>
      <c r="AE73" s="230">
        <v>0</v>
      </c>
      <c r="AF73" s="287">
        <v>443793.43</v>
      </c>
      <c r="AG73" s="287">
        <v>345207.28</v>
      </c>
      <c r="AH73" s="281">
        <v>98586.15</v>
      </c>
      <c r="AI73" s="289">
        <v>685114.99</v>
      </c>
      <c r="AJ73" s="281">
        <v>1030322.27</v>
      </c>
      <c r="AK73" s="289">
        <v>396312.84</v>
      </c>
      <c r="AL73" s="281">
        <v>634009.42999999993</v>
      </c>
      <c r="AM73" s="281">
        <v>1.1480431119529113</v>
      </c>
      <c r="AN73" s="281">
        <v>0.38464939712503743</v>
      </c>
      <c r="AO73" s="289">
        <v>237293.7</v>
      </c>
      <c r="CA73" s="91" t="str">
        <f t="shared" si="26"/>
        <v>Penkun, Stadt</v>
      </c>
      <c r="CB73" s="92">
        <f t="shared" si="26"/>
        <v>2104</v>
      </c>
      <c r="CC73" s="92"/>
      <c r="CD73" s="92">
        <f t="shared" si="28"/>
        <v>560685.76</v>
      </c>
      <c r="CE73" s="92">
        <f t="shared" si="29"/>
        <v>560685.76</v>
      </c>
      <c r="CF73" s="92">
        <f t="shared" si="30"/>
        <v>0</v>
      </c>
      <c r="CG73" s="92">
        <f t="shared" si="31"/>
        <v>-560685.76</v>
      </c>
      <c r="CH73" s="92">
        <f t="shared" si="32"/>
        <v>219147.37</v>
      </c>
      <c r="CI73" s="92">
        <f t="shared" si="33"/>
        <v>0</v>
      </c>
      <c r="CJ73" s="91" t="str">
        <f t="shared" si="34"/>
        <v>ja</v>
      </c>
      <c r="CK73" s="91" t="str">
        <f t="shared" si="34"/>
        <v>nein</v>
      </c>
      <c r="CL73" s="91" t="str">
        <f t="shared" si="27"/>
        <v>OK</v>
      </c>
      <c r="CM73" s="92">
        <f t="shared" si="35"/>
        <v>0</v>
      </c>
      <c r="CN73" s="91" t="str">
        <f t="shared" si="36"/>
        <v>nein</v>
      </c>
      <c r="CO73" s="91">
        <f t="shared" si="37"/>
        <v>1</v>
      </c>
      <c r="CP73" s="91">
        <f t="shared" si="38"/>
        <v>0</v>
      </c>
      <c r="CQ73" s="91">
        <f t="shared" si="39"/>
        <v>1</v>
      </c>
      <c r="CR73" s="91">
        <f t="shared" si="40"/>
        <v>560685.76</v>
      </c>
      <c r="CS73" s="92"/>
      <c r="CT73" s="92"/>
      <c r="CU73" s="92">
        <f t="shared" si="41"/>
        <v>396312.84</v>
      </c>
      <c r="CV73" s="92">
        <f t="shared" si="42"/>
        <v>237293.7</v>
      </c>
      <c r="CW73" s="153">
        <f t="shared" si="43"/>
        <v>2.5</v>
      </c>
      <c r="CX73" s="153">
        <f t="shared" si="44"/>
        <v>3.5</v>
      </c>
      <c r="CY73" s="153">
        <f t="shared" si="45"/>
        <v>3</v>
      </c>
      <c r="CZ73" s="92">
        <f t="shared" si="46"/>
        <v>3562000</v>
      </c>
      <c r="DA73" s="92">
        <f t="shared" si="47"/>
        <v>5948.03</v>
      </c>
      <c r="DB73" s="91">
        <f t="shared" si="48"/>
        <v>1</v>
      </c>
      <c r="DC73" s="92">
        <f t="shared" si="49"/>
        <v>-560685.76</v>
      </c>
    </row>
    <row r="74" spans="1:107" x14ac:dyDescent="0.25">
      <c r="A74" s="20">
        <v>13075108</v>
      </c>
      <c r="B74" s="21">
        <v>5556</v>
      </c>
      <c r="C74" s="21" t="s">
        <v>112</v>
      </c>
      <c r="D74" s="220">
        <v>291</v>
      </c>
      <c r="E74" s="225">
        <v>60377.760000000002</v>
      </c>
      <c r="F74" s="225">
        <v>60377.760000000002</v>
      </c>
      <c r="G74" s="225">
        <v>88155.03</v>
      </c>
      <c r="H74" s="226">
        <v>1</v>
      </c>
      <c r="I74" s="227">
        <v>94715.71</v>
      </c>
      <c r="J74" s="227">
        <v>0</v>
      </c>
      <c r="K74" s="227"/>
      <c r="L74" s="226">
        <v>1</v>
      </c>
      <c r="M74" s="227">
        <v>88155.03</v>
      </c>
      <c r="N74" s="227">
        <v>200</v>
      </c>
      <c r="O74" s="227">
        <v>1</v>
      </c>
      <c r="P74" s="227">
        <v>300</v>
      </c>
      <c r="Q74" s="227">
        <v>1</v>
      </c>
      <c r="R74" s="227">
        <v>250</v>
      </c>
      <c r="S74" s="227">
        <v>1</v>
      </c>
      <c r="T74" s="227">
        <v>1</v>
      </c>
      <c r="U74" s="227">
        <v>35000</v>
      </c>
      <c r="V74" s="227">
        <v>120.27491408934708</v>
      </c>
      <c r="W74" s="27" t="s">
        <v>43</v>
      </c>
      <c r="X74" s="27" t="s">
        <v>43</v>
      </c>
      <c r="Y74" s="27" t="s">
        <v>43</v>
      </c>
      <c r="Z74" s="222">
        <v>1000</v>
      </c>
      <c r="AA74" s="222">
        <v>891.25</v>
      </c>
      <c r="AB74" s="230">
        <v>0</v>
      </c>
      <c r="AC74" s="230">
        <v>0</v>
      </c>
      <c r="AD74" s="230">
        <v>0</v>
      </c>
      <c r="AE74" s="230">
        <v>0</v>
      </c>
      <c r="AF74" s="287">
        <v>48198.62</v>
      </c>
      <c r="AG74" s="287">
        <v>56939.13</v>
      </c>
      <c r="AH74" s="281">
        <v>8740.5099999999948</v>
      </c>
      <c r="AI74" s="289">
        <v>103324.88</v>
      </c>
      <c r="AJ74" s="281">
        <v>160264.01</v>
      </c>
      <c r="AK74" s="289">
        <v>52330.9</v>
      </c>
      <c r="AL74" s="281">
        <v>107933.11000000002</v>
      </c>
      <c r="AM74" s="281">
        <v>0.91906743218591513</v>
      </c>
      <c r="AN74" s="281">
        <v>0.32652933119544431</v>
      </c>
      <c r="AO74" s="289">
        <v>32459.31</v>
      </c>
      <c r="CA74" s="91" t="str">
        <f t="shared" si="26"/>
        <v>Plöwen</v>
      </c>
      <c r="CB74" s="92">
        <f t="shared" si="26"/>
        <v>291</v>
      </c>
      <c r="CC74" s="92"/>
      <c r="CD74" s="92">
        <f t="shared" si="28"/>
        <v>88155.03</v>
      </c>
      <c r="CE74" s="92">
        <f t="shared" si="29"/>
        <v>0</v>
      </c>
      <c r="CF74" s="92">
        <f t="shared" si="30"/>
        <v>88155.03</v>
      </c>
      <c r="CG74" s="92">
        <f t="shared" si="31"/>
        <v>88155.03</v>
      </c>
      <c r="CH74" s="92">
        <f t="shared" si="32"/>
        <v>60377.760000000002</v>
      </c>
      <c r="CI74" s="92">
        <f t="shared" si="33"/>
        <v>1</v>
      </c>
      <c r="CJ74" s="91" t="str">
        <f t="shared" si="34"/>
        <v>nein</v>
      </c>
      <c r="CK74" s="91" t="str">
        <f t="shared" si="34"/>
        <v>nein</v>
      </c>
      <c r="CL74" s="91" t="str">
        <f t="shared" si="27"/>
        <v>OK</v>
      </c>
      <c r="CM74" s="92">
        <f t="shared" si="35"/>
        <v>94715.71</v>
      </c>
      <c r="CN74" s="91" t="str">
        <f t="shared" si="36"/>
        <v>nein</v>
      </c>
      <c r="CO74" s="91">
        <f t="shared" si="37"/>
        <v>0</v>
      </c>
      <c r="CP74" s="91">
        <f t="shared" si="38"/>
        <v>0</v>
      </c>
      <c r="CQ74" s="91">
        <f t="shared" si="39"/>
        <v>1</v>
      </c>
      <c r="CR74" s="91">
        <f t="shared" si="40"/>
        <v>88155.03</v>
      </c>
      <c r="CS74" s="92"/>
      <c r="CT74" s="92"/>
      <c r="CU74" s="92">
        <f t="shared" si="41"/>
        <v>52330.9</v>
      </c>
      <c r="CV74" s="92">
        <f t="shared" si="42"/>
        <v>32459.31</v>
      </c>
      <c r="CW74" s="153">
        <f t="shared" si="43"/>
        <v>2</v>
      </c>
      <c r="CX74" s="153">
        <f t="shared" si="44"/>
        <v>3</v>
      </c>
      <c r="CY74" s="153">
        <f t="shared" si="45"/>
        <v>2.5</v>
      </c>
      <c r="CZ74" s="92">
        <f t="shared" si="46"/>
        <v>35000</v>
      </c>
      <c r="DA74" s="92">
        <f t="shared" si="47"/>
        <v>891.25</v>
      </c>
      <c r="DB74" s="91">
        <f t="shared" si="48"/>
        <v>1</v>
      </c>
      <c r="DC74" s="92">
        <f t="shared" si="49"/>
        <v>88155.03</v>
      </c>
    </row>
    <row r="75" spans="1:107" x14ac:dyDescent="0.25">
      <c r="A75" s="20">
        <v>13075113</v>
      </c>
      <c r="B75" s="21">
        <v>5556</v>
      </c>
      <c r="C75" s="21" t="s">
        <v>113</v>
      </c>
      <c r="D75" s="220">
        <v>703</v>
      </c>
      <c r="E75" s="225">
        <v>83455.38</v>
      </c>
      <c r="F75" s="225">
        <v>83455.38</v>
      </c>
      <c r="G75" s="225">
        <v>135143.76</v>
      </c>
      <c r="H75" s="226">
        <v>1</v>
      </c>
      <c r="I75" s="227">
        <v>138690.59</v>
      </c>
      <c r="J75" s="227">
        <v>0</v>
      </c>
      <c r="K75" s="227"/>
      <c r="L75" s="226">
        <v>1</v>
      </c>
      <c r="M75" s="227">
        <v>135143.76</v>
      </c>
      <c r="N75" s="227">
        <v>200</v>
      </c>
      <c r="O75" s="227">
        <v>1</v>
      </c>
      <c r="P75" s="227">
        <v>300</v>
      </c>
      <c r="Q75" s="227">
        <v>1</v>
      </c>
      <c r="R75" s="227">
        <v>280</v>
      </c>
      <c r="S75" s="227">
        <v>0</v>
      </c>
      <c r="T75" s="227">
        <v>0</v>
      </c>
      <c r="U75" s="227">
        <v>87000</v>
      </c>
      <c r="V75" s="227">
        <v>123.75533428165006</v>
      </c>
      <c r="W75" s="27" t="s">
        <v>43</v>
      </c>
      <c r="X75" s="27" t="s">
        <v>43</v>
      </c>
      <c r="Y75" s="27" t="s">
        <v>43</v>
      </c>
      <c r="Z75" s="222">
        <v>1700</v>
      </c>
      <c r="AA75" s="222">
        <v>1660</v>
      </c>
      <c r="AB75" s="230">
        <v>0</v>
      </c>
      <c r="AC75" s="230">
        <v>0</v>
      </c>
      <c r="AD75" s="230">
        <v>0</v>
      </c>
      <c r="AE75" s="230">
        <v>0</v>
      </c>
      <c r="AF75" s="287">
        <v>136540.92000000001</v>
      </c>
      <c r="AG75" s="287">
        <v>111365.51000000001</v>
      </c>
      <c r="AH75" s="281">
        <v>25175.41</v>
      </c>
      <c r="AI75" s="289">
        <v>236546.52</v>
      </c>
      <c r="AJ75" s="281">
        <v>347912.03</v>
      </c>
      <c r="AK75" s="289">
        <v>135795.35999999999</v>
      </c>
      <c r="AL75" s="281">
        <v>212116.67000000004</v>
      </c>
      <c r="AM75" s="281">
        <v>1.2193663909050474</v>
      </c>
      <c r="AN75" s="281">
        <v>0.3903152184763487</v>
      </c>
      <c r="AO75" s="289">
        <v>81322.240000000005</v>
      </c>
      <c r="CA75" s="91" t="str">
        <f t="shared" si="26"/>
        <v>Ramin</v>
      </c>
      <c r="CB75" s="92">
        <f t="shared" si="26"/>
        <v>703</v>
      </c>
      <c r="CC75" s="92"/>
      <c r="CD75" s="92">
        <f t="shared" si="28"/>
        <v>135143.76</v>
      </c>
      <c r="CE75" s="92">
        <f t="shared" si="29"/>
        <v>0</v>
      </c>
      <c r="CF75" s="92">
        <f t="shared" si="30"/>
        <v>135143.76</v>
      </c>
      <c r="CG75" s="92">
        <f t="shared" si="31"/>
        <v>135143.76</v>
      </c>
      <c r="CH75" s="92">
        <f t="shared" si="32"/>
        <v>83455.38</v>
      </c>
      <c r="CI75" s="92">
        <f t="shared" si="33"/>
        <v>0</v>
      </c>
      <c r="CJ75" s="91" t="str">
        <f t="shared" si="34"/>
        <v>nein</v>
      </c>
      <c r="CK75" s="91" t="str">
        <f t="shared" si="34"/>
        <v>nein</v>
      </c>
      <c r="CL75" s="91" t="str">
        <f t="shared" si="27"/>
        <v>OK</v>
      </c>
      <c r="CM75" s="92">
        <f t="shared" si="35"/>
        <v>138690.59</v>
      </c>
      <c r="CN75" s="91" t="str">
        <f t="shared" si="36"/>
        <v>nein</v>
      </c>
      <c r="CO75" s="91">
        <f t="shared" si="37"/>
        <v>0</v>
      </c>
      <c r="CP75" s="91">
        <f t="shared" si="38"/>
        <v>0</v>
      </c>
      <c r="CQ75" s="91">
        <f t="shared" si="39"/>
        <v>1</v>
      </c>
      <c r="CR75" s="91">
        <f t="shared" si="40"/>
        <v>135143.76</v>
      </c>
      <c r="CS75" s="92"/>
      <c r="CT75" s="92"/>
      <c r="CU75" s="92">
        <f t="shared" si="41"/>
        <v>135795.35999999999</v>
      </c>
      <c r="CV75" s="92">
        <f t="shared" si="42"/>
        <v>81322.240000000005</v>
      </c>
      <c r="CW75" s="153">
        <f t="shared" si="43"/>
        <v>2</v>
      </c>
      <c r="CX75" s="153">
        <f t="shared" si="44"/>
        <v>3</v>
      </c>
      <c r="CY75" s="153">
        <f t="shared" si="45"/>
        <v>2.8</v>
      </c>
      <c r="CZ75" s="92">
        <f t="shared" si="46"/>
        <v>87000</v>
      </c>
      <c r="DA75" s="92">
        <f t="shared" si="47"/>
        <v>1660</v>
      </c>
      <c r="DB75" s="91">
        <f t="shared" si="48"/>
        <v>1</v>
      </c>
      <c r="DC75" s="92">
        <f t="shared" si="49"/>
        <v>135143.76</v>
      </c>
    </row>
    <row r="76" spans="1:107" x14ac:dyDescent="0.25">
      <c r="A76" s="20">
        <v>13075117</v>
      </c>
      <c r="B76" s="21">
        <v>5556</v>
      </c>
      <c r="C76" s="21" t="s">
        <v>114</v>
      </c>
      <c r="D76" s="220">
        <v>517</v>
      </c>
      <c r="E76" s="225">
        <v>51268.72</v>
      </c>
      <c r="F76" s="225">
        <v>51268.72</v>
      </c>
      <c r="G76" s="225">
        <v>124466.45</v>
      </c>
      <c r="H76" s="226">
        <v>1</v>
      </c>
      <c r="I76" s="227">
        <v>62228.05</v>
      </c>
      <c r="J76" s="227">
        <v>0</v>
      </c>
      <c r="K76" s="227"/>
      <c r="L76" s="226">
        <v>1</v>
      </c>
      <c r="M76" s="227">
        <v>124466.45</v>
      </c>
      <c r="N76" s="227">
        <v>200</v>
      </c>
      <c r="O76" s="227">
        <v>1</v>
      </c>
      <c r="P76" s="227">
        <v>300</v>
      </c>
      <c r="Q76" s="227">
        <v>1</v>
      </c>
      <c r="R76" s="227">
        <v>300</v>
      </c>
      <c r="S76" s="227">
        <v>0</v>
      </c>
      <c r="T76" s="227">
        <v>0</v>
      </c>
      <c r="U76" s="227"/>
      <c r="V76" s="227"/>
      <c r="W76" s="27" t="s">
        <v>43</v>
      </c>
      <c r="X76" s="27" t="s">
        <v>43</v>
      </c>
      <c r="Y76" s="27" t="s">
        <v>43</v>
      </c>
      <c r="Z76" s="222">
        <v>1300</v>
      </c>
      <c r="AA76" s="222">
        <v>1304.58</v>
      </c>
      <c r="AB76" s="230">
        <v>0</v>
      </c>
      <c r="AC76" s="230">
        <v>0</v>
      </c>
      <c r="AD76" s="230">
        <v>0</v>
      </c>
      <c r="AE76" s="230">
        <v>0</v>
      </c>
      <c r="AF76" s="287">
        <v>65871.240000000005</v>
      </c>
      <c r="AG76" s="287">
        <v>36329.279999999999</v>
      </c>
      <c r="AH76" s="281">
        <v>29541.96</v>
      </c>
      <c r="AI76" s="289">
        <v>196414.32</v>
      </c>
      <c r="AJ76" s="281">
        <v>232743.6</v>
      </c>
      <c r="AK76" s="289">
        <v>81438.98</v>
      </c>
      <c r="AL76" s="281">
        <v>151304.62</v>
      </c>
      <c r="AM76" s="281">
        <v>2.2416898986162126</v>
      </c>
      <c r="AN76" s="281">
        <v>0.34990856891446209</v>
      </c>
      <c r="AO76" s="289">
        <v>53043.92</v>
      </c>
      <c r="CA76" s="91" t="str">
        <f t="shared" si="26"/>
        <v>Rossow</v>
      </c>
      <c r="CB76" s="92">
        <f t="shared" si="26"/>
        <v>517</v>
      </c>
      <c r="CC76" s="92"/>
      <c r="CD76" s="92">
        <f t="shared" si="28"/>
        <v>124466.45</v>
      </c>
      <c r="CE76" s="92">
        <f t="shared" si="29"/>
        <v>0</v>
      </c>
      <c r="CF76" s="92">
        <f t="shared" si="30"/>
        <v>124466.45</v>
      </c>
      <c r="CG76" s="92">
        <f t="shared" si="31"/>
        <v>124466.45</v>
      </c>
      <c r="CH76" s="92">
        <f t="shared" si="32"/>
        <v>51268.72</v>
      </c>
      <c r="CI76" s="92">
        <f t="shared" si="33"/>
        <v>0</v>
      </c>
      <c r="CJ76" s="91" t="str">
        <f t="shared" si="34"/>
        <v>nein</v>
      </c>
      <c r="CK76" s="91" t="str">
        <f t="shared" si="34"/>
        <v>nein</v>
      </c>
      <c r="CL76" s="91" t="str">
        <f t="shared" si="27"/>
        <v>OK</v>
      </c>
      <c r="CM76" s="92">
        <f t="shared" si="35"/>
        <v>62228.05</v>
      </c>
      <c r="CN76" s="91" t="str">
        <f t="shared" si="36"/>
        <v>nein</v>
      </c>
      <c r="CO76" s="91">
        <f t="shared" si="37"/>
        <v>0</v>
      </c>
      <c r="CP76" s="91">
        <f t="shared" si="38"/>
        <v>0</v>
      </c>
      <c r="CQ76" s="91">
        <f t="shared" si="39"/>
        <v>1</v>
      </c>
      <c r="CR76" s="91">
        <f t="shared" si="40"/>
        <v>124466.45</v>
      </c>
      <c r="CS76" s="92"/>
      <c r="CT76" s="92"/>
      <c r="CU76" s="92">
        <f t="shared" si="41"/>
        <v>81438.98</v>
      </c>
      <c r="CV76" s="92">
        <f t="shared" si="42"/>
        <v>53043.92</v>
      </c>
      <c r="CW76" s="153">
        <f t="shared" si="43"/>
        <v>2</v>
      </c>
      <c r="CX76" s="153">
        <f t="shared" si="44"/>
        <v>3</v>
      </c>
      <c r="CY76" s="153">
        <f t="shared" si="45"/>
        <v>3</v>
      </c>
      <c r="CZ76" s="92">
        <f t="shared" si="46"/>
        <v>0</v>
      </c>
      <c r="DA76" s="92">
        <f t="shared" si="47"/>
        <v>1304.58</v>
      </c>
      <c r="DB76" s="91">
        <f t="shared" si="48"/>
        <v>1</v>
      </c>
      <c r="DC76" s="92">
        <f t="shared" si="49"/>
        <v>124466.45</v>
      </c>
    </row>
    <row r="77" spans="1:107" x14ac:dyDescent="0.25">
      <c r="A77" s="20">
        <v>13075119</v>
      </c>
      <c r="B77" s="21">
        <v>5556</v>
      </c>
      <c r="C77" s="21" t="s">
        <v>115</v>
      </c>
      <c r="D77" s="220">
        <v>716</v>
      </c>
      <c r="E77" s="225">
        <v>56907.19</v>
      </c>
      <c r="F77" s="225">
        <v>56907.19</v>
      </c>
      <c r="G77" s="225">
        <v>199479.96</v>
      </c>
      <c r="H77" s="226">
        <v>1</v>
      </c>
      <c r="I77" s="227">
        <v>183713.59</v>
      </c>
      <c r="J77" s="227">
        <v>0</v>
      </c>
      <c r="K77" s="227"/>
      <c r="L77" s="226">
        <v>1</v>
      </c>
      <c r="M77" s="227">
        <v>199479.96</v>
      </c>
      <c r="N77" s="227">
        <v>200</v>
      </c>
      <c r="O77" s="227">
        <v>1</v>
      </c>
      <c r="P77" s="227">
        <v>300</v>
      </c>
      <c r="Q77" s="227">
        <v>1</v>
      </c>
      <c r="R77" s="227">
        <v>280</v>
      </c>
      <c r="S77" s="227">
        <v>0</v>
      </c>
      <c r="T77" s="227">
        <v>0</v>
      </c>
      <c r="U77" s="227"/>
      <c r="V77" s="227"/>
      <c r="W77" s="27" t="s">
        <v>43</v>
      </c>
      <c r="X77" s="27" t="s">
        <v>43</v>
      </c>
      <c r="Y77" s="27" t="s">
        <v>43</v>
      </c>
      <c r="Z77" s="222">
        <v>3000</v>
      </c>
      <c r="AA77" s="222">
        <v>2236.25</v>
      </c>
      <c r="AB77" s="230">
        <v>0</v>
      </c>
      <c r="AC77" s="230">
        <v>0</v>
      </c>
      <c r="AD77" s="230">
        <v>0</v>
      </c>
      <c r="AE77" s="230">
        <v>0</v>
      </c>
      <c r="AF77" s="287">
        <v>139527.21</v>
      </c>
      <c r="AG77" s="287">
        <v>97455.1</v>
      </c>
      <c r="AH77" s="281">
        <v>42072.11</v>
      </c>
      <c r="AI77" s="289">
        <v>240620.9</v>
      </c>
      <c r="AJ77" s="281">
        <v>338076</v>
      </c>
      <c r="AK77" s="289">
        <v>137283.57999999999</v>
      </c>
      <c r="AL77" s="281">
        <v>200792.42</v>
      </c>
      <c r="AM77" s="281">
        <v>1.4086854356519052</v>
      </c>
      <c r="AN77" s="281">
        <v>0.40607313148522811</v>
      </c>
      <c r="AO77" s="289">
        <v>82854.63</v>
      </c>
      <c r="CA77" s="91" t="str">
        <f t="shared" si="26"/>
        <v>Rothenklempenow</v>
      </c>
      <c r="CB77" s="92">
        <f t="shared" si="26"/>
        <v>716</v>
      </c>
      <c r="CC77" s="92"/>
      <c r="CD77" s="92">
        <f t="shared" si="28"/>
        <v>199479.96</v>
      </c>
      <c r="CE77" s="92">
        <f t="shared" si="29"/>
        <v>0</v>
      </c>
      <c r="CF77" s="92">
        <f t="shared" si="30"/>
        <v>199479.96</v>
      </c>
      <c r="CG77" s="92">
        <f t="shared" si="31"/>
        <v>199479.96</v>
      </c>
      <c r="CH77" s="92">
        <f t="shared" si="32"/>
        <v>56907.19</v>
      </c>
      <c r="CI77" s="92">
        <f t="shared" si="33"/>
        <v>0</v>
      </c>
      <c r="CJ77" s="91" t="str">
        <f t="shared" si="34"/>
        <v>nein</v>
      </c>
      <c r="CK77" s="91" t="str">
        <f t="shared" si="34"/>
        <v>nein</v>
      </c>
      <c r="CL77" s="91" t="str">
        <f t="shared" si="27"/>
        <v>OK</v>
      </c>
      <c r="CM77" s="92">
        <f t="shared" si="35"/>
        <v>183713.59</v>
      </c>
      <c r="CN77" s="91" t="str">
        <f t="shared" si="36"/>
        <v>nein</v>
      </c>
      <c r="CO77" s="91">
        <f t="shared" si="37"/>
        <v>0</v>
      </c>
      <c r="CP77" s="91">
        <f t="shared" si="38"/>
        <v>0</v>
      </c>
      <c r="CQ77" s="91">
        <f t="shared" si="39"/>
        <v>1</v>
      </c>
      <c r="CR77" s="91">
        <f t="shared" si="40"/>
        <v>199479.96</v>
      </c>
      <c r="CS77" s="92"/>
      <c r="CT77" s="92"/>
      <c r="CU77" s="92">
        <f t="shared" si="41"/>
        <v>137283.57999999999</v>
      </c>
      <c r="CV77" s="92">
        <f t="shared" si="42"/>
        <v>82854.63</v>
      </c>
      <c r="CW77" s="153">
        <f t="shared" si="43"/>
        <v>2</v>
      </c>
      <c r="CX77" s="153">
        <f t="shared" si="44"/>
        <v>3</v>
      </c>
      <c r="CY77" s="153">
        <f t="shared" si="45"/>
        <v>2.8</v>
      </c>
      <c r="CZ77" s="92">
        <f t="shared" si="46"/>
        <v>0</v>
      </c>
      <c r="DA77" s="92">
        <f t="shared" si="47"/>
        <v>2236.25</v>
      </c>
      <c r="DB77" s="91">
        <f t="shared" si="48"/>
        <v>1</v>
      </c>
      <c r="DC77" s="92">
        <f t="shared" si="49"/>
        <v>199479.96</v>
      </c>
    </row>
    <row r="78" spans="1:107" x14ac:dyDescent="0.25">
      <c r="A78" s="20">
        <v>13075018</v>
      </c>
      <c r="B78" s="21">
        <v>5557</v>
      </c>
      <c r="C78" s="21" t="s">
        <v>116</v>
      </c>
      <c r="D78" s="220"/>
      <c r="E78" s="223"/>
      <c r="F78" s="223"/>
      <c r="G78" s="223"/>
      <c r="H78" s="224"/>
      <c r="I78" s="224"/>
      <c r="J78" s="224"/>
      <c r="K78" s="224"/>
      <c r="L78" s="224"/>
      <c r="M78" s="224"/>
      <c r="N78" s="224"/>
      <c r="O78" s="224"/>
      <c r="P78" s="224"/>
      <c r="Q78" s="224"/>
      <c r="R78" s="224"/>
      <c r="S78" s="224"/>
      <c r="T78" s="224"/>
      <c r="U78" s="224"/>
      <c r="V78" s="224"/>
      <c r="W78" s="22"/>
      <c r="X78" s="22"/>
      <c r="Y78" s="22"/>
      <c r="Z78" s="222"/>
      <c r="AA78" s="224"/>
      <c r="AB78" s="230"/>
      <c r="AC78" s="230"/>
      <c r="AD78" s="230"/>
      <c r="AE78" s="230"/>
      <c r="AF78" s="222"/>
      <c r="AG78" s="222"/>
      <c r="AH78" s="281">
        <v>0</v>
      </c>
      <c r="AI78" s="222"/>
      <c r="AJ78" s="281">
        <v>0</v>
      </c>
      <c r="AK78" s="222"/>
      <c r="AL78" s="281">
        <v>0</v>
      </c>
      <c r="AM78" s="281">
        <v>0</v>
      </c>
      <c r="AN78" s="281">
        <v>0</v>
      </c>
      <c r="AO78" s="222"/>
      <c r="CA78" s="91" t="str">
        <f t="shared" si="26"/>
        <v>Brünzow</v>
      </c>
      <c r="CB78" s="92">
        <f t="shared" si="26"/>
        <v>0</v>
      </c>
      <c r="CC78" s="92"/>
      <c r="CD78" s="92">
        <f t="shared" si="28"/>
        <v>0</v>
      </c>
      <c r="CE78" s="92">
        <f t="shared" si="29"/>
        <v>0</v>
      </c>
      <c r="CF78" s="92">
        <f t="shared" si="30"/>
        <v>0</v>
      </c>
      <c r="CG78" s="92">
        <f t="shared" si="31"/>
        <v>0</v>
      </c>
      <c r="CH78" s="92">
        <f t="shared" si="32"/>
        <v>0</v>
      </c>
      <c r="CI78" s="92">
        <f t="shared" si="33"/>
        <v>0</v>
      </c>
      <c r="CJ78" s="91">
        <f t="shared" si="34"/>
        <v>0</v>
      </c>
      <c r="CK78" s="91">
        <f t="shared" si="34"/>
        <v>0</v>
      </c>
      <c r="CL78" s="91" t="str">
        <f t="shared" si="27"/>
        <v>keine Daten</v>
      </c>
      <c r="CM78" s="92">
        <f t="shared" si="35"/>
        <v>0</v>
      </c>
      <c r="CN78" s="91" t="str">
        <f t="shared" si="36"/>
        <v>keine Angabe</v>
      </c>
      <c r="CO78" s="91">
        <f t="shared" si="37"/>
        <v>2</v>
      </c>
      <c r="CP78" s="91">
        <f t="shared" si="38"/>
        <v>2</v>
      </c>
      <c r="CQ78" s="91">
        <f t="shared" si="39"/>
        <v>0</v>
      </c>
      <c r="CR78" s="91">
        <f t="shared" si="40"/>
        <v>0</v>
      </c>
      <c r="CS78" s="92"/>
      <c r="CT78" s="92"/>
      <c r="CU78" s="92">
        <f t="shared" si="41"/>
        <v>0</v>
      </c>
      <c r="CV78" s="92">
        <f t="shared" si="42"/>
        <v>0</v>
      </c>
      <c r="CW78" s="153">
        <f t="shared" si="43"/>
        <v>0</v>
      </c>
      <c r="CX78" s="153">
        <f t="shared" si="44"/>
        <v>0</v>
      </c>
      <c r="CY78" s="153">
        <f t="shared" si="45"/>
        <v>0</v>
      </c>
      <c r="CZ78" s="92">
        <f t="shared" si="46"/>
        <v>0</v>
      </c>
      <c r="DA78" s="92">
        <f t="shared" si="47"/>
        <v>0</v>
      </c>
      <c r="DB78" s="91">
        <f t="shared" si="48"/>
        <v>0</v>
      </c>
      <c r="DC78" s="92">
        <f t="shared" si="49"/>
        <v>0</v>
      </c>
    </row>
    <row r="79" spans="1:107" x14ac:dyDescent="0.25">
      <c r="A79" s="20">
        <v>13075046</v>
      </c>
      <c r="B79" s="21">
        <v>5557</v>
      </c>
      <c r="C79" s="21" t="s">
        <v>117</v>
      </c>
      <c r="D79" s="220"/>
      <c r="E79" s="223"/>
      <c r="F79" s="223"/>
      <c r="G79" s="223"/>
      <c r="H79" s="224"/>
      <c r="I79" s="224"/>
      <c r="J79" s="224"/>
      <c r="K79" s="224"/>
      <c r="L79" s="224"/>
      <c r="M79" s="224"/>
      <c r="N79" s="224"/>
      <c r="O79" s="224"/>
      <c r="P79" s="224"/>
      <c r="Q79" s="224"/>
      <c r="R79" s="224"/>
      <c r="S79" s="224"/>
      <c r="T79" s="224"/>
      <c r="U79" s="224"/>
      <c r="V79" s="224"/>
      <c r="W79" s="22"/>
      <c r="X79" s="22"/>
      <c r="Y79" s="22"/>
      <c r="Z79" s="222"/>
      <c r="AA79" s="224"/>
      <c r="AB79" s="230"/>
      <c r="AC79" s="230"/>
      <c r="AD79" s="230"/>
      <c r="AE79" s="230"/>
      <c r="AF79" s="222"/>
      <c r="AG79" s="222"/>
      <c r="AH79" s="281">
        <v>0</v>
      </c>
      <c r="AI79" s="222"/>
      <c r="AJ79" s="281">
        <v>0</v>
      </c>
      <c r="AK79" s="222"/>
      <c r="AL79" s="281">
        <v>0</v>
      </c>
      <c r="AM79" s="281">
        <v>0</v>
      </c>
      <c r="AN79" s="281">
        <v>0</v>
      </c>
      <c r="AO79" s="222"/>
      <c r="CA79" s="91" t="str">
        <f t="shared" si="26"/>
        <v>Hanshagen</v>
      </c>
      <c r="CB79" s="92">
        <f t="shared" si="26"/>
        <v>0</v>
      </c>
      <c r="CC79" s="92"/>
      <c r="CD79" s="92">
        <f t="shared" si="28"/>
        <v>0</v>
      </c>
      <c r="CE79" s="92">
        <f t="shared" si="29"/>
        <v>0</v>
      </c>
      <c r="CF79" s="92">
        <f t="shared" si="30"/>
        <v>0</v>
      </c>
      <c r="CG79" s="92">
        <f t="shared" si="31"/>
        <v>0</v>
      </c>
      <c r="CH79" s="92">
        <f t="shared" si="32"/>
        <v>0</v>
      </c>
      <c r="CI79" s="92">
        <f t="shared" si="33"/>
        <v>0</v>
      </c>
      <c r="CJ79" s="91">
        <f t="shared" si="34"/>
        <v>0</v>
      </c>
      <c r="CK79" s="91">
        <f t="shared" si="34"/>
        <v>0</v>
      </c>
      <c r="CL79" s="91" t="str">
        <f t="shared" si="27"/>
        <v>keine Daten</v>
      </c>
      <c r="CM79" s="92">
        <f t="shared" si="35"/>
        <v>0</v>
      </c>
      <c r="CN79" s="91" t="str">
        <f t="shared" si="36"/>
        <v>keine Angabe</v>
      </c>
      <c r="CO79" s="91">
        <f t="shared" si="37"/>
        <v>2</v>
      </c>
      <c r="CP79" s="91">
        <f t="shared" si="38"/>
        <v>2</v>
      </c>
      <c r="CQ79" s="91">
        <f t="shared" si="39"/>
        <v>0</v>
      </c>
      <c r="CR79" s="91">
        <f t="shared" si="40"/>
        <v>0</v>
      </c>
      <c r="CS79" s="92"/>
      <c r="CT79" s="92"/>
      <c r="CU79" s="92">
        <f t="shared" si="41"/>
        <v>0</v>
      </c>
      <c r="CV79" s="92">
        <f t="shared" si="42"/>
        <v>0</v>
      </c>
      <c r="CW79" s="153">
        <f t="shared" si="43"/>
        <v>0</v>
      </c>
      <c r="CX79" s="153">
        <f t="shared" si="44"/>
        <v>0</v>
      </c>
      <c r="CY79" s="153">
        <f t="shared" si="45"/>
        <v>0</v>
      </c>
      <c r="CZ79" s="92">
        <f t="shared" si="46"/>
        <v>0</v>
      </c>
      <c r="DA79" s="92">
        <f t="shared" si="47"/>
        <v>0</v>
      </c>
      <c r="DB79" s="91">
        <f t="shared" si="48"/>
        <v>0</v>
      </c>
      <c r="DC79" s="92">
        <f t="shared" si="49"/>
        <v>0</v>
      </c>
    </row>
    <row r="80" spans="1:107" x14ac:dyDescent="0.25">
      <c r="A80" s="20">
        <v>13075059</v>
      </c>
      <c r="B80" s="21">
        <v>5557</v>
      </c>
      <c r="C80" s="21" t="s">
        <v>118</v>
      </c>
      <c r="D80" s="220"/>
      <c r="E80" s="223"/>
      <c r="F80" s="223"/>
      <c r="G80" s="223"/>
      <c r="H80" s="224"/>
      <c r="I80" s="224"/>
      <c r="J80" s="224"/>
      <c r="K80" s="224"/>
      <c r="L80" s="224"/>
      <c r="M80" s="224"/>
      <c r="N80" s="224"/>
      <c r="O80" s="224"/>
      <c r="P80" s="224"/>
      <c r="Q80" s="224"/>
      <c r="R80" s="224"/>
      <c r="S80" s="224"/>
      <c r="T80" s="224"/>
      <c r="U80" s="224"/>
      <c r="V80" s="224"/>
      <c r="W80" s="22"/>
      <c r="X80" s="22"/>
      <c r="Y80" s="22"/>
      <c r="Z80" s="222"/>
      <c r="AA80" s="224"/>
      <c r="AB80" s="230"/>
      <c r="AC80" s="230"/>
      <c r="AD80" s="230"/>
      <c r="AE80" s="230"/>
      <c r="AF80" s="222"/>
      <c r="AG80" s="222"/>
      <c r="AH80" s="281">
        <v>0</v>
      </c>
      <c r="AI80" s="222"/>
      <c r="AJ80" s="281">
        <v>0</v>
      </c>
      <c r="AK80" s="222"/>
      <c r="AL80" s="281">
        <v>0</v>
      </c>
      <c r="AM80" s="281">
        <v>0</v>
      </c>
      <c r="AN80" s="281">
        <v>0</v>
      </c>
      <c r="AO80" s="222"/>
      <c r="CA80" s="91" t="str">
        <f t="shared" si="26"/>
        <v>Katzow</v>
      </c>
      <c r="CB80" s="92">
        <f t="shared" si="26"/>
        <v>0</v>
      </c>
      <c r="CC80" s="92"/>
      <c r="CD80" s="92">
        <f t="shared" si="28"/>
        <v>0</v>
      </c>
      <c r="CE80" s="92">
        <f t="shared" si="29"/>
        <v>0</v>
      </c>
      <c r="CF80" s="92">
        <f t="shared" si="30"/>
        <v>0</v>
      </c>
      <c r="CG80" s="92">
        <f t="shared" si="31"/>
        <v>0</v>
      </c>
      <c r="CH80" s="92">
        <f t="shared" si="32"/>
        <v>0</v>
      </c>
      <c r="CI80" s="92">
        <f t="shared" si="33"/>
        <v>0</v>
      </c>
      <c r="CJ80" s="91">
        <f t="shared" si="34"/>
        <v>0</v>
      </c>
      <c r="CK80" s="91">
        <f t="shared" si="34"/>
        <v>0</v>
      </c>
      <c r="CL80" s="91" t="str">
        <f t="shared" si="27"/>
        <v>keine Daten</v>
      </c>
      <c r="CM80" s="92">
        <f t="shared" si="35"/>
        <v>0</v>
      </c>
      <c r="CN80" s="91" t="str">
        <f t="shared" si="36"/>
        <v>keine Angabe</v>
      </c>
      <c r="CO80" s="91">
        <f t="shared" si="37"/>
        <v>2</v>
      </c>
      <c r="CP80" s="91">
        <f t="shared" si="38"/>
        <v>2</v>
      </c>
      <c r="CQ80" s="91">
        <f t="shared" si="39"/>
        <v>0</v>
      </c>
      <c r="CR80" s="91">
        <f t="shared" si="40"/>
        <v>0</v>
      </c>
      <c r="CS80" s="92"/>
      <c r="CT80" s="92"/>
      <c r="CU80" s="92">
        <f t="shared" si="41"/>
        <v>0</v>
      </c>
      <c r="CV80" s="92">
        <f t="shared" si="42"/>
        <v>0</v>
      </c>
      <c r="CW80" s="153">
        <f t="shared" si="43"/>
        <v>0</v>
      </c>
      <c r="CX80" s="153">
        <f t="shared" si="44"/>
        <v>0</v>
      </c>
      <c r="CY80" s="153">
        <f t="shared" si="45"/>
        <v>0</v>
      </c>
      <c r="CZ80" s="92">
        <f t="shared" si="46"/>
        <v>0</v>
      </c>
      <c r="DA80" s="92">
        <f t="shared" si="47"/>
        <v>0</v>
      </c>
      <c r="DB80" s="91">
        <f t="shared" si="48"/>
        <v>0</v>
      </c>
      <c r="DC80" s="92">
        <f t="shared" si="49"/>
        <v>0</v>
      </c>
    </row>
    <row r="81" spans="1:107" x14ac:dyDescent="0.25">
      <c r="A81" s="20">
        <v>13075060</v>
      </c>
      <c r="B81" s="21">
        <v>5557</v>
      </c>
      <c r="C81" s="21" t="s">
        <v>119</v>
      </c>
      <c r="D81" s="220"/>
      <c r="E81" s="223"/>
      <c r="F81" s="223"/>
      <c r="G81" s="223"/>
      <c r="H81" s="224"/>
      <c r="I81" s="224"/>
      <c r="J81" s="224"/>
      <c r="K81" s="224"/>
      <c r="L81" s="224"/>
      <c r="M81" s="224"/>
      <c r="N81" s="224"/>
      <c r="O81" s="224"/>
      <c r="P81" s="224"/>
      <c r="Q81" s="224"/>
      <c r="R81" s="224"/>
      <c r="S81" s="224"/>
      <c r="T81" s="224"/>
      <c r="U81" s="224"/>
      <c r="V81" s="224"/>
      <c r="W81" s="22"/>
      <c r="X81" s="22"/>
      <c r="Y81" s="22"/>
      <c r="Z81" s="222"/>
      <c r="AA81" s="224"/>
      <c r="AB81" s="230"/>
      <c r="AC81" s="230"/>
      <c r="AD81" s="230"/>
      <c r="AE81" s="230"/>
      <c r="AF81" s="222"/>
      <c r="AG81" s="222"/>
      <c r="AH81" s="281">
        <v>0</v>
      </c>
      <c r="AI81" s="222"/>
      <c r="AJ81" s="281">
        <v>0</v>
      </c>
      <c r="AK81" s="222"/>
      <c r="AL81" s="281">
        <v>0</v>
      </c>
      <c r="AM81" s="281">
        <v>0</v>
      </c>
      <c r="AN81" s="281">
        <v>0</v>
      </c>
      <c r="AO81" s="222"/>
      <c r="CA81" s="91" t="str">
        <f t="shared" si="26"/>
        <v>Kemnitz</v>
      </c>
      <c r="CB81" s="92">
        <f t="shared" si="26"/>
        <v>0</v>
      </c>
      <c r="CC81" s="92"/>
      <c r="CD81" s="92">
        <f t="shared" si="28"/>
        <v>0</v>
      </c>
      <c r="CE81" s="92">
        <f t="shared" si="29"/>
        <v>0</v>
      </c>
      <c r="CF81" s="92">
        <f t="shared" si="30"/>
        <v>0</v>
      </c>
      <c r="CG81" s="92">
        <f t="shared" si="31"/>
        <v>0</v>
      </c>
      <c r="CH81" s="92">
        <f t="shared" si="32"/>
        <v>0</v>
      </c>
      <c r="CI81" s="92">
        <f t="shared" si="33"/>
        <v>0</v>
      </c>
      <c r="CJ81" s="91">
        <f t="shared" si="34"/>
        <v>0</v>
      </c>
      <c r="CK81" s="91">
        <f t="shared" si="34"/>
        <v>0</v>
      </c>
      <c r="CL81" s="91" t="str">
        <f t="shared" si="27"/>
        <v>keine Daten</v>
      </c>
      <c r="CM81" s="92">
        <f t="shared" si="35"/>
        <v>0</v>
      </c>
      <c r="CN81" s="91" t="str">
        <f t="shared" si="36"/>
        <v>keine Angabe</v>
      </c>
      <c r="CO81" s="91">
        <f t="shared" si="37"/>
        <v>2</v>
      </c>
      <c r="CP81" s="91">
        <f t="shared" si="38"/>
        <v>2</v>
      </c>
      <c r="CQ81" s="91">
        <f t="shared" si="39"/>
        <v>0</v>
      </c>
      <c r="CR81" s="91">
        <f t="shared" si="40"/>
        <v>0</v>
      </c>
      <c r="CS81" s="92"/>
      <c r="CT81" s="92"/>
      <c r="CU81" s="92">
        <f t="shared" si="41"/>
        <v>0</v>
      </c>
      <c r="CV81" s="92">
        <f t="shared" si="42"/>
        <v>0</v>
      </c>
      <c r="CW81" s="153">
        <f t="shared" si="43"/>
        <v>0</v>
      </c>
      <c r="CX81" s="153">
        <f t="shared" si="44"/>
        <v>0</v>
      </c>
      <c r="CY81" s="153">
        <f t="shared" si="45"/>
        <v>0</v>
      </c>
      <c r="CZ81" s="92">
        <f t="shared" si="46"/>
        <v>0</v>
      </c>
      <c r="DA81" s="92">
        <f t="shared" si="47"/>
        <v>0</v>
      </c>
      <c r="DB81" s="91">
        <f t="shared" si="48"/>
        <v>0</v>
      </c>
      <c r="DC81" s="92">
        <f t="shared" si="49"/>
        <v>0</v>
      </c>
    </row>
    <row r="82" spans="1:107" x14ac:dyDescent="0.25">
      <c r="A82" s="20">
        <v>13075069</v>
      </c>
      <c r="B82" s="21">
        <v>5557</v>
      </c>
      <c r="C82" s="21" t="s">
        <v>120</v>
      </c>
      <c r="D82" s="220"/>
      <c r="E82" s="223"/>
      <c r="F82" s="223"/>
      <c r="G82" s="223"/>
      <c r="H82" s="224"/>
      <c r="I82" s="224"/>
      <c r="J82" s="224"/>
      <c r="K82" s="224"/>
      <c r="L82" s="224"/>
      <c r="M82" s="224"/>
      <c r="N82" s="224"/>
      <c r="O82" s="224"/>
      <c r="P82" s="224"/>
      <c r="Q82" s="224"/>
      <c r="R82" s="224"/>
      <c r="S82" s="224"/>
      <c r="T82" s="224"/>
      <c r="U82" s="224"/>
      <c r="V82" s="224"/>
      <c r="W82" s="22"/>
      <c r="X82" s="22"/>
      <c r="Y82" s="22"/>
      <c r="Z82" s="222"/>
      <c r="AA82" s="224"/>
      <c r="AB82" s="230"/>
      <c r="AC82" s="230"/>
      <c r="AD82" s="230"/>
      <c r="AE82" s="230"/>
      <c r="AF82" s="222"/>
      <c r="AG82" s="222"/>
      <c r="AH82" s="281">
        <v>0</v>
      </c>
      <c r="AI82" s="222"/>
      <c r="AJ82" s="281">
        <v>0</v>
      </c>
      <c r="AK82" s="222"/>
      <c r="AL82" s="281">
        <v>0</v>
      </c>
      <c r="AM82" s="281">
        <v>0</v>
      </c>
      <c r="AN82" s="281">
        <v>0</v>
      </c>
      <c r="AO82" s="222"/>
      <c r="CA82" s="91" t="str">
        <f t="shared" si="26"/>
        <v>Kröslin</v>
      </c>
      <c r="CB82" s="92">
        <f t="shared" si="26"/>
        <v>0</v>
      </c>
      <c r="CC82" s="92"/>
      <c r="CD82" s="92">
        <f t="shared" si="28"/>
        <v>0</v>
      </c>
      <c r="CE82" s="92">
        <f t="shared" si="29"/>
        <v>0</v>
      </c>
      <c r="CF82" s="92">
        <f t="shared" si="30"/>
        <v>0</v>
      </c>
      <c r="CG82" s="92">
        <f t="shared" si="31"/>
        <v>0</v>
      </c>
      <c r="CH82" s="92">
        <f t="shared" si="32"/>
        <v>0</v>
      </c>
      <c r="CI82" s="92">
        <f t="shared" si="33"/>
        <v>0</v>
      </c>
      <c r="CJ82" s="91">
        <f t="shared" si="34"/>
        <v>0</v>
      </c>
      <c r="CK82" s="91">
        <f t="shared" si="34"/>
        <v>0</v>
      </c>
      <c r="CL82" s="91" t="str">
        <f t="shared" si="27"/>
        <v>keine Daten</v>
      </c>
      <c r="CM82" s="92">
        <f t="shared" si="35"/>
        <v>0</v>
      </c>
      <c r="CN82" s="91" t="str">
        <f t="shared" si="36"/>
        <v>keine Angabe</v>
      </c>
      <c r="CO82" s="91">
        <f t="shared" si="37"/>
        <v>2</v>
      </c>
      <c r="CP82" s="91">
        <f t="shared" si="38"/>
        <v>2</v>
      </c>
      <c r="CQ82" s="91">
        <f t="shared" si="39"/>
        <v>0</v>
      </c>
      <c r="CR82" s="91">
        <f t="shared" si="40"/>
        <v>0</v>
      </c>
      <c r="CS82" s="92"/>
      <c r="CT82" s="92"/>
      <c r="CU82" s="92">
        <f t="shared" si="41"/>
        <v>0</v>
      </c>
      <c r="CV82" s="92">
        <f t="shared" si="42"/>
        <v>0</v>
      </c>
      <c r="CW82" s="153">
        <f t="shared" si="43"/>
        <v>0</v>
      </c>
      <c r="CX82" s="153">
        <f t="shared" si="44"/>
        <v>0</v>
      </c>
      <c r="CY82" s="153">
        <f t="shared" si="45"/>
        <v>0</v>
      </c>
      <c r="CZ82" s="92">
        <f t="shared" si="46"/>
        <v>0</v>
      </c>
      <c r="DA82" s="92">
        <f t="shared" si="47"/>
        <v>0</v>
      </c>
      <c r="DB82" s="91">
        <f t="shared" si="48"/>
        <v>0</v>
      </c>
      <c r="DC82" s="92">
        <f t="shared" si="49"/>
        <v>0</v>
      </c>
    </row>
    <row r="83" spans="1:107" x14ac:dyDescent="0.25">
      <c r="A83" s="20">
        <v>13075081</v>
      </c>
      <c r="B83" s="21">
        <v>5557</v>
      </c>
      <c r="C83" s="21" t="s">
        <v>121</v>
      </c>
      <c r="D83" s="220"/>
      <c r="E83" s="223"/>
      <c r="F83" s="223"/>
      <c r="G83" s="223"/>
      <c r="H83" s="224"/>
      <c r="I83" s="224"/>
      <c r="J83" s="224"/>
      <c r="K83" s="224"/>
      <c r="L83" s="224"/>
      <c r="M83" s="224"/>
      <c r="N83" s="224"/>
      <c r="O83" s="224"/>
      <c r="P83" s="224"/>
      <c r="Q83" s="224"/>
      <c r="R83" s="224"/>
      <c r="S83" s="224"/>
      <c r="T83" s="224"/>
      <c r="U83" s="224"/>
      <c r="V83" s="224"/>
      <c r="W83" s="22"/>
      <c r="X83" s="22"/>
      <c r="Y83" s="22"/>
      <c r="Z83" s="222"/>
      <c r="AA83" s="224"/>
      <c r="AB83" s="230"/>
      <c r="AC83" s="230"/>
      <c r="AD83" s="230"/>
      <c r="AE83" s="230"/>
      <c r="AF83" s="222"/>
      <c r="AG83" s="222"/>
      <c r="AH83" s="281">
        <v>0</v>
      </c>
      <c r="AI83" s="222"/>
      <c r="AJ83" s="281">
        <v>0</v>
      </c>
      <c r="AK83" s="222"/>
      <c r="AL83" s="281">
        <v>0</v>
      </c>
      <c r="AM83" s="281">
        <v>0</v>
      </c>
      <c r="AN83" s="281">
        <v>0</v>
      </c>
      <c r="AO83" s="222"/>
      <c r="CA83" s="91" t="str">
        <f t="shared" si="26"/>
        <v>Loissin</v>
      </c>
      <c r="CB83" s="92">
        <f t="shared" si="26"/>
        <v>0</v>
      </c>
      <c r="CC83" s="92"/>
      <c r="CD83" s="92">
        <f t="shared" si="28"/>
        <v>0</v>
      </c>
      <c r="CE83" s="92">
        <f t="shared" si="29"/>
        <v>0</v>
      </c>
      <c r="CF83" s="92">
        <f t="shared" si="30"/>
        <v>0</v>
      </c>
      <c r="CG83" s="92">
        <f t="shared" si="31"/>
        <v>0</v>
      </c>
      <c r="CH83" s="92">
        <f t="shared" si="32"/>
        <v>0</v>
      </c>
      <c r="CI83" s="92">
        <f t="shared" si="33"/>
        <v>0</v>
      </c>
      <c r="CJ83" s="91">
        <f t="shared" si="34"/>
        <v>0</v>
      </c>
      <c r="CK83" s="91">
        <f t="shared" si="34"/>
        <v>0</v>
      </c>
      <c r="CL83" s="91" t="str">
        <f t="shared" si="27"/>
        <v>keine Daten</v>
      </c>
      <c r="CM83" s="92">
        <f t="shared" si="35"/>
        <v>0</v>
      </c>
      <c r="CN83" s="91" t="str">
        <f t="shared" si="36"/>
        <v>keine Angabe</v>
      </c>
      <c r="CO83" s="91">
        <f t="shared" si="37"/>
        <v>2</v>
      </c>
      <c r="CP83" s="91">
        <f t="shared" si="38"/>
        <v>2</v>
      </c>
      <c r="CQ83" s="91">
        <f t="shared" si="39"/>
        <v>0</v>
      </c>
      <c r="CR83" s="91">
        <f t="shared" si="40"/>
        <v>0</v>
      </c>
      <c r="CS83" s="92"/>
      <c r="CT83" s="92"/>
      <c r="CU83" s="92">
        <f t="shared" si="41"/>
        <v>0</v>
      </c>
      <c r="CV83" s="92">
        <f t="shared" si="42"/>
        <v>0</v>
      </c>
      <c r="CW83" s="153">
        <f t="shared" si="43"/>
        <v>0</v>
      </c>
      <c r="CX83" s="153">
        <f t="shared" si="44"/>
        <v>0</v>
      </c>
      <c r="CY83" s="153">
        <f t="shared" si="45"/>
        <v>0</v>
      </c>
      <c r="CZ83" s="92">
        <f t="shared" si="46"/>
        <v>0</v>
      </c>
      <c r="DA83" s="92">
        <f t="shared" si="47"/>
        <v>0</v>
      </c>
      <c r="DB83" s="91">
        <f t="shared" si="48"/>
        <v>0</v>
      </c>
      <c r="DC83" s="92">
        <f t="shared" si="49"/>
        <v>0</v>
      </c>
    </row>
    <row r="84" spans="1:107" x14ac:dyDescent="0.25">
      <c r="A84" s="20">
        <v>13075083</v>
      </c>
      <c r="B84" s="21">
        <v>5557</v>
      </c>
      <c r="C84" s="21" t="s">
        <v>122</v>
      </c>
      <c r="D84" s="220"/>
      <c r="E84" s="223"/>
      <c r="F84" s="223"/>
      <c r="G84" s="223"/>
      <c r="H84" s="224"/>
      <c r="I84" s="224"/>
      <c r="J84" s="224"/>
      <c r="K84" s="224"/>
      <c r="L84" s="224"/>
      <c r="M84" s="224"/>
      <c r="N84" s="224"/>
      <c r="O84" s="224"/>
      <c r="P84" s="224"/>
      <c r="Q84" s="224"/>
      <c r="R84" s="224"/>
      <c r="S84" s="224"/>
      <c r="T84" s="224"/>
      <c r="U84" s="224"/>
      <c r="V84" s="224"/>
      <c r="W84" s="22"/>
      <c r="X84" s="22"/>
      <c r="Y84" s="22"/>
      <c r="Z84" s="222"/>
      <c r="AA84" s="224"/>
      <c r="AB84" s="230"/>
      <c r="AC84" s="230"/>
      <c r="AD84" s="230"/>
      <c r="AE84" s="230"/>
      <c r="AF84" s="222"/>
      <c r="AG84" s="222"/>
      <c r="AH84" s="281">
        <v>0</v>
      </c>
      <c r="AI84" s="222"/>
      <c r="AJ84" s="281">
        <v>0</v>
      </c>
      <c r="AK84" s="222"/>
      <c r="AL84" s="281">
        <v>0</v>
      </c>
      <c r="AM84" s="281">
        <v>0</v>
      </c>
      <c r="AN84" s="281">
        <v>0</v>
      </c>
      <c r="AO84" s="222"/>
      <c r="CA84" s="91" t="str">
        <f t="shared" si="26"/>
        <v>Lubmin</v>
      </c>
      <c r="CB84" s="92">
        <f t="shared" si="26"/>
        <v>0</v>
      </c>
      <c r="CC84" s="92"/>
      <c r="CD84" s="92">
        <f t="shared" si="28"/>
        <v>0</v>
      </c>
      <c r="CE84" s="92">
        <f t="shared" si="29"/>
        <v>0</v>
      </c>
      <c r="CF84" s="92">
        <f t="shared" si="30"/>
        <v>0</v>
      </c>
      <c r="CG84" s="92">
        <f t="shared" si="31"/>
        <v>0</v>
      </c>
      <c r="CH84" s="92">
        <f t="shared" si="32"/>
        <v>0</v>
      </c>
      <c r="CI84" s="92">
        <f t="shared" si="33"/>
        <v>0</v>
      </c>
      <c r="CJ84" s="91">
        <f t="shared" si="34"/>
        <v>0</v>
      </c>
      <c r="CK84" s="91">
        <f t="shared" si="34"/>
        <v>0</v>
      </c>
      <c r="CL84" s="91" t="str">
        <f t="shared" si="27"/>
        <v>keine Daten</v>
      </c>
      <c r="CM84" s="92">
        <f t="shared" si="35"/>
        <v>0</v>
      </c>
      <c r="CN84" s="91" t="str">
        <f t="shared" si="36"/>
        <v>keine Angabe</v>
      </c>
      <c r="CO84" s="91">
        <f t="shared" si="37"/>
        <v>2</v>
      </c>
      <c r="CP84" s="91">
        <f t="shared" si="38"/>
        <v>2</v>
      </c>
      <c r="CQ84" s="91">
        <f t="shared" si="39"/>
        <v>0</v>
      </c>
      <c r="CR84" s="91">
        <f t="shared" si="40"/>
        <v>0</v>
      </c>
      <c r="CS84" s="92"/>
      <c r="CT84" s="92"/>
      <c r="CU84" s="92">
        <f t="shared" si="41"/>
        <v>0</v>
      </c>
      <c r="CV84" s="92">
        <f t="shared" si="42"/>
        <v>0</v>
      </c>
      <c r="CW84" s="153">
        <f t="shared" si="43"/>
        <v>0</v>
      </c>
      <c r="CX84" s="153">
        <f t="shared" si="44"/>
        <v>0</v>
      </c>
      <c r="CY84" s="153">
        <f t="shared" si="45"/>
        <v>0</v>
      </c>
      <c r="CZ84" s="92">
        <f t="shared" si="46"/>
        <v>0</v>
      </c>
      <c r="DA84" s="92">
        <f t="shared" si="47"/>
        <v>0</v>
      </c>
      <c r="DB84" s="91">
        <f t="shared" si="48"/>
        <v>0</v>
      </c>
      <c r="DC84" s="92">
        <f t="shared" si="49"/>
        <v>0</v>
      </c>
    </row>
    <row r="85" spans="1:107" x14ac:dyDescent="0.25">
      <c r="A85" s="20">
        <v>13075097</v>
      </c>
      <c r="B85" s="21">
        <v>5557</v>
      </c>
      <c r="C85" s="21" t="s">
        <v>123</v>
      </c>
      <c r="D85" s="220"/>
      <c r="E85" s="223"/>
      <c r="F85" s="223"/>
      <c r="G85" s="223"/>
      <c r="H85" s="224"/>
      <c r="I85" s="224"/>
      <c r="J85" s="224"/>
      <c r="K85" s="224"/>
      <c r="L85" s="224"/>
      <c r="M85" s="224"/>
      <c r="N85" s="224"/>
      <c r="O85" s="224"/>
      <c r="P85" s="224"/>
      <c r="Q85" s="224"/>
      <c r="R85" s="224"/>
      <c r="S85" s="224"/>
      <c r="T85" s="224"/>
      <c r="U85" s="224"/>
      <c r="V85" s="224"/>
      <c r="W85" s="22"/>
      <c r="X85" s="22"/>
      <c r="Y85" s="22"/>
      <c r="Z85" s="222"/>
      <c r="AA85" s="224"/>
      <c r="AB85" s="230"/>
      <c r="AC85" s="230"/>
      <c r="AD85" s="230"/>
      <c r="AE85" s="230"/>
      <c r="AF85" s="222"/>
      <c r="AG85" s="222"/>
      <c r="AH85" s="281">
        <v>0</v>
      </c>
      <c r="AI85" s="222"/>
      <c r="AJ85" s="281">
        <v>0</v>
      </c>
      <c r="AK85" s="222"/>
      <c r="AL85" s="281">
        <v>0</v>
      </c>
      <c r="AM85" s="281">
        <v>0</v>
      </c>
      <c r="AN85" s="281">
        <v>0</v>
      </c>
      <c r="AO85" s="222"/>
      <c r="CA85" s="91" t="str">
        <f t="shared" ref="CA85:CB144" si="50">C85</f>
        <v>Neu Boltenhagen</v>
      </c>
      <c r="CB85" s="92">
        <f t="shared" si="50"/>
        <v>0</v>
      </c>
      <c r="CC85" s="92"/>
      <c r="CD85" s="92">
        <f t="shared" si="28"/>
        <v>0</v>
      </c>
      <c r="CE85" s="92">
        <f t="shared" si="29"/>
        <v>0</v>
      </c>
      <c r="CF85" s="92">
        <f t="shared" si="30"/>
        <v>0</v>
      </c>
      <c r="CG85" s="92">
        <f t="shared" si="31"/>
        <v>0</v>
      </c>
      <c r="CH85" s="92">
        <f t="shared" si="32"/>
        <v>0</v>
      </c>
      <c r="CI85" s="92">
        <f t="shared" si="33"/>
        <v>0</v>
      </c>
      <c r="CJ85" s="91">
        <f t="shared" si="34"/>
        <v>0</v>
      </c>
      <c r="CK85" s="91">
        <f t="shared" si="34"/>
        <v>0</v>
      </c>
      <c r="CL85" s="91" t="str">
        <f t="shared" si="27"/>
        <v>keine Daten</v>
      </c>
      <c r="CM85" s="92">
        <f t="shared" si="35"/>
        <v>0</v>
      </c>
      <c r="CN85" s="91" t="str">
        <f t="shared" si="36"/>
        <v>keine Angabe</v>
      </c>
      <c r="CO85" s="91">
        <f t="shared" si="37"/>
        <v>2</v>
      </c>
      <c r="CP85" s="91">
        <f t="shared" si="38"/>
        <v>2</v>
      </c>
      <c r="CQ85" s="91">
        <f t="shared" si="39"/>
        <v>0</v>
      </c>
      <c r="CR85" s="91">
        <f t="shared" si="40"/>
        <v>0</v>
      </c>
      <c r="CS85" s="92"/>
      <c r="CT85" s="92"/>
      <c r="CU85" s="92">
        <f t="shared" si="41"/>
        <v>0</v>
      </c>
      <c r="CV85" s="92">
        <f t="shared" si="42"/>
        <v>0</v>
      </c>
      <c r="CW85" s="153">
        <f t="shared" si="43"/>
        <v>0</v>
      </c>
      <c r="CX85" s="153">
        <f t="shared" si="44"/>
        <v>0</v>
      </c>
      <c r="CY85" s="153">
        <f t="shared" si="45"/>
        <v>0</v>
      </c>
      <c r="CZ85" s="92">
        <f t="shared" si="46"/>
        <v>0</v>
      </c>
      <c r="DA85" s="92">
        <f t="shared" si="47"/>
        <v>0</v>
      </c>
      <c r="DB85" s="91">
        <f t="shared" si="48"/>
        <v>0</v>
      </c>
      <c r="DC85" s="92">
        <f t="shared" si="49"/>
        <v>0</v>
      </c>
    </row>
    <row r="86" spans="1:107" x14ac:dyDescent="0.25">
      <c r="A86" s="20">
        <v>13075120</v>
      </c>
      <c r="B86" s="21">
        <v>5557</v>
      </c>
      <c r="C86" s="21" t="s">
        <v>124</v>
      </c>
      <c r="D86" s="220"/>
      <c r="E86" s="223"/>
      <c r="F86" s="223"/>
      <c r="G86" s="223"/>
      <c r="H86" s="224"/>
      <c r="I86" s="224"/>
      <c r="J86" s="224"/>
      <c r="K86" s="224"/>
      <c r="L86" s="224"/>
      <c r="M86" s="224"/>
      <c r="N86" s="224"/>
      <c r="O86" s="224"/>
      <c r="P86" s="224"/>
      <c r="Q86" s="224"/>
      <c r="R86" s="224"/>
      <c r="S86" s="224"/>
      <c r="T86" s="224"/>
      <c r="U86" s="224"/>
      <c r="V86" s="224"/>
      <c r="W86" s="22"/>
      <c r="X86" s="22"/>
      <c r="Y86" s="22"/>
      <c r="Z86" s="222"/>
      <c r="AA86" s="224"/>
      <c r="AB86" s="230"/>
      <c r="AC86" s="230"/>
      <c r="AD86" s="230"/>
      <c r="AE86" s="230"/>
      <c r="AF86" s="222"/>
      <c r="AG86" s="222"/>
      <c r="AH86" s="281">
        <v>0</v>
      </c>
      <c r="AI86" s="222"/>
      <c r="AJ86" s="281">
        <v>0</v>
      </c>
      <c r="AK86" s="222"/>
      <c r="AL86" s="281">
        <v>0</v>
      </c>
      <c r="AM86" s="281">
        <v>0</v>
      </c>
      <c r="AN86" s="281">
        <v>0</v>
      </c>
      <c r="AO86" s="222"/>
      <c r="CA86" s="91" t="str">
        <f t="shared" si="50"/>
        <v>Rubenow</v>
      </c>
      <c r="CB86" s="92">
        <f t="shared" si="50"/>
        <v>0</v>
      </c>
      <c r="CC86" s="92"/>
      <c r="CD86" s="92">
        <f t="shared" si="28"/>
        <v>0</v>
      </c>
      <c r="CE86" s="92">
        <f t="shared" si="29"/>
        <v>0</v>
      </c>
      <c r="CF86" s="92">
        <f t="shared" si="30"/>
        <v>0</v>
      </c>
      <c r="CG86" s="92">
        <f t="shared" si="31"/>
        <v>0</v>
      </c>
      <c r="CH86" s="92">
        <f t="shared" si="32"/>
        <v>0</v>
      </c>
      <c r="CI86" s="92">
        <f t="shared" si="33"/>
        <v>0</v>
      </c>
      <c r="CJ86" s="91">
        <f t="shared" si="34"/>
        <v>0</v>
      </c>
      <c r="CK86" s="91">
        <f t="shared" si="34"/>
        <v>0</v>
      </c>
      <c r="CL86" s="91" t="str">
        <f t="shared" si="27"/>
        <v>keine Daten</v>
      </c>
      <c r="CM86" s="92">
        <f t="shared" si="35"/>
        <v>0</v>
      </c>
      <c r="CN86" s="91" t="str">
        <f t="shared" si="36"/>
        <v>keine Angabe</v>
      </c>
      <c r="CO86" s="91">
        <f t="shared" si="37"/>
        <v>2</v>
      </c>
      <c r="CP86" s="91">
        <f t="shared" si="38"/>
        <v>2</v>
      </c>
      <c r="CQ86" s="91">
        <f t="shared" si="39"/>
        <v>0</v>
      </c>
      <c r="CR86" s="91">
        <f t="shared" si="40"/>
        <v>0</v>
      </c>
      <c r="CS86" s="92"/>
      <c r="CT86" s="92"/>
      <c r="CU86" s="92">
        <f t="shared" si="41"/>
        <v>0</v>
      </c>
      <c r="CV86" s="92">
        <f t="shared" si="42"/>
        <v>0</v>
      </c>
      <c r="CW86" s="153">
        <f t="shared" si="43"/>
        <v>0</v>
      </c>
      <c r="CX86" s="153">
        <f t="shared" si="44"/>
        <v>0</v>
      </c>
      <c r="CY86" s="153">
        <f t="shared" si="45"/>
        <v>0</v>
      </c>
      <c r="CZ86" s="92">
        <f t="shared" si="46"/>
        <v>0</v>
      </c>
      <c r="DA86" s="92">
        <f t="shared" si="47"/>
        <v>0</v>
      </c>
      <c r="DB86" s="91">
        <f t="shared" si="48"/>
        <v>0</v>
      </c>
      <c r="DC86" s="92">
        <f t="shared" si="49"/>
        <v>0</v>
      </c>
    </row>
    <row r="87" spans="1:107" x14ac:dyDescent="0.25">
      <c r="A87" s="20">
        <v>13075146</v>
      </c>
      <c r="B87" s="21">
        <v>5557</v>
      </c>
      <c r="C87" s="21" t="s">
        <v>125</v>
      </c>
      <c r="D87" s="220"/>
      <c r="E87" s="223"/>
      <c r="F87" s="223"/>
      <c r="G87" s="223"/>
      <c r="H87" s="224"/>
      <c r="I87" s="224"/>
      <c r="J87" s="224"/>
      <c r="K87" s="224"/>
      <c r="L87" s="224"/>
      <c r="M87" s="224"/>
      <c r="N87" s="224"/>
      <c r="O87" s="224"/>
      <c r="P87" s="224"/>
      <c r="Q87" s="224"/>
      <c r="R87" s="224"/>
      <c r="S87" s="224"/>
      <c r="T87" s="224"/>
      <c r="U87" s="224"/>
      <c r="V87" s="224"/>
      <c r="W87" s="22"/>
      <c r="X87" s="22"/>
      <c r="Y87" s="22"/>
      <c r="Z87" s="222"/>
      <c r="AA87" s="224"/>
      <c r="AB87" s="230"/>
      <c r="AC87" s="230"/>
      <c r="AD87" s="230"/>
      <c r="AE87" s="230"/>
      <c r="AF87" s="222"/>
      <c r="AG87" s="222"/>
      <c r="AH87" s="281">
        <v>0</v>
      </c>
      <c r="AI87" s="222"/>
      <c r="AJ87" s="281">
        <v>0</v>
      </c>
      <c r="AK87" s="222"/>
      <c r="AL87" s="281">
        <v>0</v>
      </c>
      <c r="AM87" s="281">
        <v>0</v>
      </c>
      <c r="AN87" s="281">
        <v>0</v>
      </c>
      <c r="AO87" s="222"/>
      <c r="CA87" s="91" t="str">
        <f t="shared" si="50"/>
        <v>Wusterhusen</v>
      </c>
      <c r="CB87" s="92">
        <f t="shared" si="50"/>
        <v>0</v>
      </c>
      <c r="CC87" s="92"/>
      <c r="CD87" s="92">
        <f t="shared" si="28"/>
        <v>0</v>
      </c>
      <c r="CE87" s="92">
        <f t="shared" si="29"/>
        <v>0</v>
      </c>
      <c r="CF87" s="92">
        <f t="shared" si="30"/>
        <v>0</v>
      </c>
      <c r="CG87" s="92">
        <f t="shared" si="31"/>
        <v>0</v>
      </c>
      <c r="CH87" s="92">
        <f t="shared" si="32"/>
        <v>0</v>
      </c>
      <c r="CI87" s="92">
        <f t="shared" si="33"/>
        <v>0</v>
      </c>
      <c r="CJ87" s="91">
        <f t="shared" si="34"/>
        <v>0</v>
      </c>
      <c r="CK87" s="91">
        <f t="shared" si="34"/>
        <v>0</v>
      </c>
      <c r="CL87" s="91" t="str">
        <f t="shared" si="27"/>
        <v>keine Daten</v>
      </c>
      <c r="CM87" s="92">
        <f t="shared" si="35"/>
        <v>0</v>
      </c>
      <c r="CN87" s="91" t="str">
        <f t="shared" si="36"/>
        <v>keine Angabe</v>
      </c>
      <c r="CO87" s="91">
        <f t="shared" si="37"/>
        <v>2</v>
      </c>
      <c r="CP87" s="91">
        <f t="shared" si="38"/>
        <v>2</v>
      </c>
      <c r="CQ87" s="91">
        <f t="shared" si="39"/>
        <v>0</v>
      </c>
      <c r="CR87" s="91">
        <f t="shared" si="40"/>
        <v>0</v>
      </c>
      <c r="CS87" s="92"/>
      <c r="CT87" s="92"/>
      <c r="CU87" s="92">
        <f t="shared" si="41"/>
        <v>0</v>
      </c>
      <c r="CV87" s="92">
        <f t="shared" si="42"/>
        <v>0</v>
      </c>
      <c r="CW87" s="153">
        <f t="shared" si="43"/>
        <v>0</v>
      </c>
      <c r="CX87" s="153">
        <f t="shared" si="44"/>
        <v>0</v>
      </c>
      <c r="CY87" s="153">
        <f t="shared" si="45"/>
        <v>0</v>
      </c>
      <c r="CZ87" s="92">
        <f t="shared" si="46"/>
        <v>0</v>
      </c>
      <c r="DA87" s="92">
        <f t="shared" si="47"/>
        <v>0</v>
      </c>
      <c r="DB87" s="91">
        <f t="shared" si="48"/>
        <v>0</v>
      </c>
      <c r="DC87" s="92">
        <f t="shared" si="49"/>
        <v>0</v>
      </c>
    </row>
    <row r="88" spans="1:107" x14ac:dyDescent="0.25">
      <c r="A88" s="20">
        <v>13075036</v>
      </c>
      <c r="B88" s="21">
        <v>5558</v>
      </c>
      <c r="C88" s="21" t="s">
        <v>126</v>
      </c>
      <c r="D88" s="220"/>
      <c r="E88" s="223"/>
      <c r="F88" s="223"/>
      <c r="G88" s="223"/>
      <c r="H88" s="224"/>
      <c r="I88" s="224"/>
      <c r="J88" s="224"/>
      <c r="K88" s="224"/>
      <c r="L88" s="224"/>
      <c r="M88" s="224"/>
      <c r="N88" s="224"/>
      <c r="O88" s="224"/>
      <c r="P88" s="224"/>
      <c r="Q88" s="224"/>
      <c r="R88" s="224"/>
      <c r="S88" s="224"/>
      <c r="T88" s="224"/>
      <c r="U88" s="224"/>
      <c r="V88" s="224"/>
      <c r="W88" s="22"/>
      <c r="X88" s="22"/>
      <c r="Y88" s="22"/>
      <c r="Z88" s="222"/>
      <c r="AA88" s="224"/>
      <c r="AB88" s="230"/>
      <c r="AC88" s="230"/>
      <c r="AD88" s="230"/>
      <c r="AE88" s="230"/>
      <c r="AF88" s="222"/>
      <c r="AG88" s="222"/>
      <c r="AH88" s="281">
        <v>0</v>
      </c>
      <c r="AI88" s="222"/>
      <c r="AJ88" s="281">
        <v>0</v>
      </c>
      <c r="AK88" s="222"/>
      <c r="AL88" s="281">
        <v>0</v>
      </c>
      <c r="AM88" s="281">
        <v>0</v>
      </c>
      <c r="AN88" s="281">
        <v>0</v>
      </c>
      <c r="AO88" s="222"/>
      <c r="CA88" s="91" t="str">
        <f t="shared" si="50"/>
        <v>Görmin</v>
      </c>
      <c r="CB88" s="92">
        <f t="shared" si="50"/>
        <v>0</v>
      </c>
      <c r="CC88" s="92"/>
      <c r="CD88" s="92">
        <f t="shared" si="28"/>
        <v>0</v>
      </c>
      <c r="CE88" s="92">
        <f t="shared" si="29"/>
        <v>0</v>
      </c>
      <c r="CF88" s="92">
        <f t="shared" si="30"/>
        <v>0</v>
      </c>
      <c r="CG88" s="92">
        <f t="shared" si="31"/>
        <v>0</v>
      </c>
      <c r="CH88" s="92">
        <f t="shared" si="32"/>
        <v>0</v>
      </c>
      <c r="CI88" s="92">
        <f t="shared" si="33"/>
        <v>0</v>
      </c>
      <c r="CJ88" s="91">
        <f t="shared" si="34"/>
        <v>0</v>
      </c>
      <c r="CK88" s="91">
        <f t="shared" si="34"/>
        <v>0</v>
      </c>
      <c r="CL88" s="91" t="str">
        <f t="shared" si="27"/>
        <v>keine Daten</v>
      </c>
      <c r="CM88" s="92">
        <f t="shared" si="35"/>
        <v>0</v>
      </c>
      <c r="CN88" s="91" t="str">
        <f t="shared" si="36"/>
        <v>keine Angabe</v>
      </c>
      <c r="CO88" s="91">
        <f t="shared" si="37"/>
        <v>2</v>
      </c>
      <c r="CP88" s="91">
        <f t="shared" si="38"/>
        <v>2</v>
      </c>
      <c r="CQ88" s="91">
        <f t="shared" si="39"/>
        <v>0</v>
      </c>
      <c r="CR88" s="91">
        <f t="shared" si="40"/>
        <v>0</v>
      </c>
      <c r="CS88" s="92"/>
      <c r="CT88" s="92"/>
      <c r="CU88" s="92">
        <f t="shared" si="41"/>
        <v>0</v>
      </c>
      <c r="CV88" s="92">
        <f t="shared" si="42"/>
        <v>0</v>
      </c>
      <c r="CW88" s="153">
        <f t="shared" si="43"/>
        <v>0</v>
      </c>
      <c r="CX88" s="153">
        <f t="shared" si="44"/>
        <v>0</v>
      </c>
      <c r="CY88" s="153">
        <f t="shared" si="45"/>
        <v>0</v>
      </c>
      <c r="CZ88" s="92">
        <f t="shared" si="46"/>
        <v>0</v>
      </c>
      <c r="DA88" s="92">
        <f t="shared" si="47"/>
        <v>0</v>
      </c>
      <c r="DB88" s="91">
        <f t="shared" si="48"/>
        <v>0</v>
      </c>
      <c r="DC88" s="92">
        <f t="shared" si="49"/>
        <v>0</v>
      </c>
    </row>
    <row r="89" spans="1:107" x14ac:dyDescent="0.25">
      <c r="A89" s="20">
        <v>13075082</v>
      </c>
      <c r="B89" s="21">
        <v>5558</v>
      </c>
      <c r="C89" s="21" t="s">
        <v>127</v>
      </c>
      <c r="D89" s="220"/>
      <c r="E89" s="223"/>
      <c r="F89" s="223"/>
      <c r="G89" s="223"/>
      <c r="H89" s="224"/>
      <c r="I89" s="224"/>
      <c r="J89" s="224"/>
      <c r="K89" s="224"/>
      <c r="L89" s="224"/>
      <c r="M89" s="224"/>
      <c r="N89" s="224"/>
      <c r="O89" s="224"/>
      <c r="P89" s="224"/>
      <c r="Q89" s="224"/>
      <c r="R89" s="224"/>
      <c r="S89" s="224"/>
      <c r="T89" s="224"/>
      <c r="U89" s="224"/>
      <c r="V89" s="224"/>
      <c r="W89" s="22"/>
      <c r="X89" s="22"/>
      <c r="Y89" s="22"/>
      <c r="Z89" s="222"/>
      <c r="AA89" s="224"/>
      <c r="AB89" s="230"/>
      <c r="AC89" s="230"/>
      <c r="AD89" s="230"/>
      <c r="AE89" s="230"/>
      <c r="AF89" s="222"/>
      <c r="AG89" s="222"/>
      <c r="AH89" s="281">
        <v>0</v>
      </c>
      <c r="AI89" s="222"/>
      <c r="AJ89" s="281">
        <v>0</v>
      </c>
      <c r="AK89" s="222"/>
      <c r="AL89" s="281">
        <v>0</v>
      </c>
      <c r="AM89" s="281">
        <v>0</v>
      </c>
      <c r="AN89" s="281">
        <v>0</v>
      </c>
      <c r="AO89" s="222"/>
      <c r="CA89" s="91" t="str">
        <f t="shared" si="50"/>
        <v>Loitz, Stadt</v>
      </c>
      <c r="CB89" s="92">
        <f t="shared" si="50"/>
        <v>0</v>
      </c>
      <c r="CC89" s="92"/>
      <c r="CD89" s="92">
        <f t="shared" si="28"/>
        <v>0</v>
      </c>
      <c r="CE89" s="92">
        <f t="shared" si="29"/>
        <v>0</v>
      </c>
      <c r="CF89" s="92">
        <f t="shared" si="30"/>
        <v>0</v>
      </c>
      <c r="CG89" s="92">
        <f t="shared" si="31"/>
        <v>0</v>
      </c>
      <c r="CH89" s="92">
        <f t="shared" si="32"/>
        <v>0</v>
      </c>
      <c r="CI89" s="92">
        <f t="shared" si="33"/>
        <v>0</v>
      </c>
      <c r="CJ89" s="91">
        <f t="shared" si="34"/>
        <v>0</v>
      </c>
      <c r="CK89" s="91">
        <f t="shared" si="34"/>
        <v>0</v>
      </c>
      <c r="CL89" s="91" t="str">
        <f t="shared" si="27"/>
        <v>keine Daten</v>
      </c>
      <c r="CM89" s="92">
        <f t="shared" si="35"/>
        <v>0</v>
      </c>
      <c r="CN89" s="91" t="str">
        <f t="shared" si="36"/>
        <v>keine Angabe</v>
      </c>
      <c r="CO89" s="91">
        <f t="shared" si="37"/>
        <v>2</v>
      </c>
      <c r="CP89" s="91">
        <f t="shared" si="38"/>
        <v>2</v>
      </c>
      <c r="CQ89" s="91">
        <f t="shared" si="39"/>
        <v>0</v>
      </c>
      <c r="CR89" s="91">
        <f t="shared" si="40"/>
        <v>0</v>
      </c>
      <c r="CS89" s="92"/>
      <c r="CT89" s="92"/>
      <c r="CU89" s="92">
        <f t="shared" si="41"/>
        <v>0</v>
      </c>
      <c r="CV89" s="92">
        <f t="shared" si="42"/>
        <v>0</v>
      </c>
      <c r="CW89" s="153">
        <f t="shared" si="43"/>
        <v>0</v>
      </c>
      <c r="CX89" s="153">
        <f t="shared" si="44"/>
        <v>0</v>
      </c>
      <c r="CY89" s="153">
        <f t="shared" si="45"/>
        <v>0</v>
      </c>
      <c r="CZ89" s="92">
        <f t="shared" si="46"/>
        <v>0</v>
      </c>
      <c r="DA89" s="92">
        <f t="shared" si="47"/>
        <v>0</v>
      </c>
      <c r="DB89" s="91">
        <f t="shared" si="48"/>
        <v>0</v>
      </c>
      <c r="DC89" s="92">
        <f t="shared" si="49"/>
        <v>0</v>
      </c>
    </row>
    <row r="90" spans="1:107" x14ac:dyDescent="0.25">
      <c r="A90" s="20">
        <v>13075123</v>
      </c>
      <c r="B90" s="21">
        <v>5558</v>
      </c>
      <c r="C90" s="21" t="s">
        <v>128</v>
      </c>
      <c r="D90" s="220"/>
      <c r="E90" s="223"/>
      <c r="F90" s="223"/>
      <c r="G90" s="223"/>
      <c r="H90" s="224"/>
      <c r="I90" s="224"/>
      <c r="J90" s="224"/>
      <c r="K90" s="224"/>
      <c r="L90" s="224"/>
      <c r="M90" s="224"/>
      <c r="N90" s="224"/>
      <c r="O90" s="224"/>
      <c r="P90" s="224"/>
      <c r="Q90" s="224"/>
      <c r="R90" s="224"/>
      <c r="S90" s="224"/>
      <c r="T90" s="224"/>
      <c r="U90" s="224"/>
      <c r="V90" s="224"/>
      <c r="W90" s="22"/>
      <c r="X90" s="22"/>
      <c r="Y90" s="22"/>
      <c r="Z90" s="222"/>
      <c r="AA90" s="224"/>
      <c r="AB90" s="230"/>
      <c r="AC90" s="230"/>
      <c r="AD90" s="230"/>
      <c r="AE90" s="230"/>
      <c r="AF90" s="222"/>
      <c r="AG90" s="222"/>
      <c r="AH90" s="281">
        <v>0</v>
      </c>
      <c r="AI90" s="222"/>
      <c r="AJ90" s="281">
        <v>0</v>
      </c>
      <c r="AK90" s="222"/>
      <c r="AL90" s="281">
        <v>0</v>
      </c>
      <c r="AM90" s="281">
        <v>0</v>
      </c>
      <c r="AN90" s="281">
        <v>0</v>
      </c>
      <c r="AO90" s="222"/>
      <c r="CA90" s="91" t="str">
        <f t="shared" si="50"/>
        <v>Sassen-Trantow</v>
      </c>
      <c r="CB90" s="92">
        <f t="shared" si="50"/>
        <v>0</v>
      </c>
      <c r="CC90" s="92"/>
      <c r="CD90" s="92">
        <f t="shared" si="28"/>
        <v>0</v>
      </c>
      <c r="CE90" s="92">
        <f t="shared" si="29"/>
        <v>0</v>
      </c>
      <c r="CF90" s="92">
        <f t="shared" si="30"/>
        <v>0</v>
      </c>
      <c r="CG90" s="92">
        <f t="shared" si="31"/>
        <v>0</v>
      </c>
      <c r="CH90" s="92">
        <f t="shared" si="32"/>
        <v>0</v>
      </c>
      <c r="CI90" s="92">
        <f t="shared" si="33"/>
        <v>0</v>
      </c>
      <c r="CJ90" s="91">
        <f t="shared" si="34"/>
        <v>0</v>
      </c>
      <c r="CK90" s="91">
        <f t="shared" si="34"/>
        <v>0</v>
      </c>
      <c r="CL90" s="91" t="str">
        <f t="shared" si="27"/>
        <v>keine Daten</v>
      </c>
      <c r="CM90" s="92">
        <f t="shared" si="35"/>
        <v>0</v>
      </c>
      <c r="CN90" s="91" t="str">
        <f t="shared" si="36"/>
        <v>keine Angabe</v>
      </c>
      <c r="CO90" s="91">
        <f t="shared" si="37"/>
        <v>2</v>
      </c>
      <c r="CP90" s="91">
        <f t="shared" si="38"/>
        <v>2</v>
      </c>
      <c r="CQ90" s="91">
        <f t="shared" si="39"/>
        <v>0</v>
      </c>
      <c r="CR90" s="91">
        <f t="shared" si="40"/>
        <v>0</v>
      </c>
      <c r="CS90" s="92"/>
      <c r="CT90" s="92"/>
      <c r="CU90" s="92">
        <f t="shared" si="41"/>
        <v>0</v>
      </c>
      <c r="CV90" s="92">
        <f t="shared" si="42"/>
        <v>0</v>
      </c>
      <c r="CW90" s="153">
        <f t="shared" si="43"/>
        <v>0</v>
      </c>
      <c r="CX90" s="153">
        <f t="shared" si="44"/>
        <v>0</v>
      </c>
      <c r="CY90" s="153">
        <f t="shared" si="45"/>
        <v>0</v>
      </c>
      <c r="CZ90" s="92">
        <f t="shared" si="46"/>
        <v>0</v>
      </c>
      <c r="DA90" s="92">
        <f t="shared" si="47"/>
        <v>0</v>
      </c>
      <c r="DB90" s="91">
        <f t="shared" si="48"/>
        <v>0</v>
      </c>
      <c r="DC90" s="92">
        <f t="shared" si="49"/>
        <v>0</v>
      </c>
    </row>
    <row r="91" spans="1:107" x14ac:dyDescent="0.25">
      <c r="A91" s="20">
        <v>13075004</v>
      </c>
      <c r="B91" s="21">
        <v>5559</v>
      </c>
      <c r="C91" s="21" t="s">
        <v>129</v>
      </c>
      <c r="D91" s="220">
        <v>403</v>
      </c>
      <c r="E91" s="228">
        <v>3841.88</v>
      </c>
      <c r="F91" s="228">
        <v>7179.44</v>
      </c>
      <c r="G91" s="228">
        <v>100623.85</v>
      </c>
      <c r="H91" s="229">
        <v>1</v>
      </c>
      <c r="I91" s="230">
        <v>101171.27</v>
      </c>
      <c r="J91" s="229">
        <v>0</v>
      </c>
      <c r="K91" s="230"/>
      <c r="L91" s="229">
        <v>1</v>
      </c>
      <c r="M91" s="230">
        <v>100623.85</v>
      </c>
      <c r="N91" s="229">
        <v>200</v>
      </c>
      <c r="O91" s="229">
        <v>1</v>
      </c>
      <c r="P91" s="229">
        <v>300</v>
      </c>
      <c r="Q91" s="229">
        <v>1</v>
      </c>
      <c r="R91" s="229">
        <v>300</v>
      </c>
      <c r="S91" s="229">
        <v>0</v>
      </c>
      <c r="T91" s="229">
        <v>0</v>
      </c>
      <c r="U91" s="230">
        <v>20754.21</v>
      </c>
      <c r="V91" s="230">
        <v>51.499280397022332</v>
      </c>
      <c r="W91" s="30" t="s">
        <v>43</v>
      </c>
      <c r="X91" s="30" t="s">
        <v>43</v>
      </c>
      <c r="Y91" s="30" t="s">
        <v>43</v>
      </c>
      <c r="Z91" s="222">
        <v>1000</v>
      </c>
      <c r="AA91" s="230">
        <v>997.75</v>
      </c>
      <c r="AB91" s="291">
        <v>0</v>
      </c>
      <c r="AC91" s="230">
        <v>0</v>
      </c>
      <c r="AD91" s="230">
        <v>0</v>
      </c>
      <c r="AE91" s="291">
        <v>0</v>
      </c>
      <c r="AF91" s="292">
        <v>61389.440000000002</v>
      </c>
      <c r="AG91" s="292">
        <v>17689.47</v>
      </c>
      <c r="AH91" s="281">
        <v>43699.97</v>
      </c>
      <c r="AI91" s="292">
        <v>146576.34</v>
      </c>
      <c r="AJ91" s="281">
        <v>164265.81</v>
      </c>
      <c r="AK91" s="292">
        <v>69077.039999999994</v>
      </c>
      <c r="AL91" s="281">
        <v>95188.77</v>
      </c>
      <c r="AM91" s="281">
        <v>3.9049807597401158</v>
      </c>
      <c r="AN91" s="281">
        <v>0.42051988785736966</v>
      </c>
      <c r="AO91" s="292">
        <v>42474.64</v>
      </c>
      <c r="CA91" s="91" t="str">
        <f t="shared" si="50"/>
        <v>Altwigshagen</v>
      </c>
      <c r="CB91" s="92">
        <f t="shared" si="50"/>
        <v>403</v>
      </c>
      <c r="CC91" s="92"/>
      <c r="CD91" s="92">
        <f t="shared" si="28"/>
        <v>100623.85</v>
      </c>
      <c r="CE91" s="92">
        <f t="shared" si="29"/>
        <v>0</v>
      </c>
      <c r="CF91" s="92">
        <f t="shared" si="30"/>
        <v>100623.85</v>
      </c>
      <c r="CG91" s="92">
        <f t="shared" si="31"/>
        <v>100623.85</v>
      </c>
      <c r="CH91" s="92">
        <f t="shared" si="32"/>
        <v>3841.88</v>
      </c>
      <c r="CI91" s="92">
        <f t="shared" si="33"/>
        <v>0</v>
      </c>
      <c r="CJ91" s="91" t="str">
        <f t="shared" si="34"/>
        <v>nein</v>
      </c>
      <c r="CK91" s="91" t="str">
        <f t="shared" si="34"/>
        <v>nein</v>
      </c>
      <c r="CL91" s="91" t="str">
        <f t="shared" si="27"/>
        <v>OK</v>
      </c>
      <c r="CM91" s="92">
        <f t="shared" si="35"/>
        <v>101171.27</v>
      </c>
      <c r="CN91" s="91" t="str">
        <f t="shared" si="36"/>
        <v>nein</v>
      </c>
      <c r="CO91" s="91">
        <f t="shared" si="37"/>
        <v>0</v>
      </c>
      <c r="CP91" s="91">
        <f t="shared" si="38"/>
        <v>0</v>
      </c>
      <c r="CQ91" s="91">
        <f t="shared" si="39"/>
        <v>1</v>
      </c>
      <c r="CR91" s="91">
        <f t="shared" si="40"/>
        <v>100623.85</v>
      </c>
      <c r="CS91" s="92"/>
      <c r="CT91" s="92"/>
      <c r="CU91" s="92">
        <f t="shared" si="41"/>
        <v>69077.039999999994</v>
      </c>
      <c r="CV91" s="92">
        <f t="shared" si="42"/>
        <v>42474.64</v>
      </c>
      <c r="CW91" s="153">
        <f t="shared" si="43"/>
        <v>2</v>
      </c>
      <c r="CX91" s="153">
        <f t="shared" si="44"/>
        <v>3</v>
      </c>
      <c r="CY91" s="153">
        <f t="shared" si="45"/>
        <v>3</v>
      </c>
      <c r="CZ91" s="92">
        <f t="shared" si="46"/>
        <v>20754.21</v>
      </c>
      <c r="DA91" s="92">
        <f t="shared" si="47"/>
        <v>997.75</v>
      </c>
      <c r="DB91" s="91">
        <f t="shared" si="48"/>
        <v>1</v>
      </c>
      <c r="DC91" s="92">
        <f t="shared" si="49"/>
        <v>100623.85</v>
      </c>
    </row>
    <row r="92" spans="1:107" x14ac:dyDescent="0.25">
      <c r="A92" s="20">
        <v>13075033</v>
      </c>
      <c r="B92" s="21">
        <v>5559</v>
      </c>
      <c r="C92" s="21" t="s">
        <v>130</v>
      </c>
      <c r="D92" s="220">
        <v>3119</v>
      </c>
      <c r="E92" s="228">
        <v>463456.01</v>
      </c>
      <c r="F92" s="228">
        <v>470976.45</v>
      </c>
      <c r="G92" s="228">
        <v>769103.22</v>
      </c>
      <c r="H92" s="229">
        <v>1</v>
      </c>
      <c r="I92" s="230">
        <v>631892.24</v>
      </c>
      <c r="J92" s="229">
        <v>0</v>
      </c>
      <c r="K92" s="230"/>
      <c r="L92" s="229">
        <v>1</v>
      </c>
      <c r="M92" s="230">
        <v>769103.22</v>
      </c>
      <c r="N92" s="229">
        <v>200</v>
      </c>
      <c r="O92" s="229">
        <v>1</v>
      </c>
      <c r="P92" s="229">
        <v>300</v>
      </c>
      <c r="Q92" s="229">
        <v>1</v>
      </c>
      <c r="R92" s="229">
        <v>350</v>
      </c>
      <c r="S92" s="229">
        <v>0</v>
      </c>
      <c r="T92" s="229">
        <v>0</v>
      </c>
      <c r="U92" s="230">
        <v>1039645.46</v>
      </c>
      <c r="V92" s="230">
        <v>333.32653414555944</v>
      </c>
      <c r="W92" s="30" t="s">
        <v>43</v>
      </c>
      <c r="X92" s="30" t="s">
        <v>43</v>
      </c>
      <c r="Y92" s="30" t="s">
        <v>43</v>
      </c>
      <c r="Z92" s="222">
        <v>5200</v>
      </c>
      <c r="AA92" s="230">
        <v>5201.26</v>
      </c>
      <c r="AB92" s="291">
        <v>600</v>
      </c>
      <c r="AC92" s="230">
        <v>651</v>
      </c>
      <c r="AD92" s="230">
        <v>0</v>
      </c>
      <c r="AE92" s="291">
        <v>0</v>
      </c>
      <c r="AF92" s="292">
        <v>602154.1</v>
      </c>
      <c r="AG92" s="292">
        <v>331340.03999999998</v>
      </c>
      <c r="AH92" s="281">
        <v>270814.06</v>
      </c>
      <c r="AI92" s="292">
        <v>1051849.32</v>
      </c>
      <c r="AJ92" s="281">
        <v>1383189.36</v>
      </c>
      <c r="AK92" s="292">
        <v>575495.28</v>
      </c>
      <c r="AL92" s="281">
        <v>807694.08000000007</v>
      </c>
      <c r="AM92" s="281">
        <v>1.736872126894172</v>
      </c>
      <c r="AN92" s="281">
        <v>0.41606398707404746</v>
      </c>
      <c r="AO92" s="292">
        <v>353865.28</v>
      </c>
      <c r="CA92" s="91" t="str">
        <f t="shared" si="50"/>
        <v>Ferdinandshof</v>
      </c>
      <c r="CB92" s="92">
        <f t="shared" si="50"/>
        <v>3119</v>
      </c>
      <c r="CC92" s="92"/>
      <c r="CD92" s="92">
        <f t="shared" si="28"/>
        <v>769103.22</v>
      </c>
      <c r="CE92" s="92">
        <f t="shared" si="29"/>
        <v>0</v>
      </c>
      <c r="CF92" s="92">
        <f t="shared" si="30"/>
        <v>769103.22</v>
      </c>
      <c r="CG92" s="92">
        <f t="shared" si="31"/>
        <v>769103.22</v>
      </c>
      <c r="CH92" s="92">
        <f t="shared" si="32"/>
        <v>463456.01</v>
      </c>
      <c r="CI92" s="92">
        <f t="shared" si="33"/>
        <v>0</v>
      </c>
      <c r="CJ92" s="91" t="str">
        <f t="shared" si="34"/>
        <v>nein</v>
      </c>
      <c r="CK92" s="91" t="str">
        <f t="shared" si="34"/>
        <v>nein</v>
      </c>
      <c r="CL92" s="91" t="str">
        <f t="shared" si="27"/>
        <v>OK</v>
      </c>
      <c r="CM92" s="92">
        <f t="shared" si="35"/>
        <v>631892.24</v>
      </c>
      <c r="CN92" s="91" t="str">
        <f t="shared" si="36"/>
        <v>nein</v>
      </c>
      <c r="CO92" s="91">
        <f t="shared" si="37"/>
        <v>0</v>
      </c>
      <c r="CP92" s="91">
        <f t="shared" si="38"/>
        <v>0</v>
      </c>
      <c r="CQ92" s="91">
        <f t="shared" si="39"/>
        <v>1</v>
      </c>
      <c r="CR92" s="91">
        <f t="shared" si="40"/>
        <v>769103.22</v>
      </c>
      <c r="CS92" s="92"/>
      <c r="CT92" s="92"/>
      <c r="CU92" s="92">
        <f t="shared" si="41"/>
        <v>575495.28</v>
      </c>
      <c r="CV92" s="92">
        <f t="shared" si="42"/>
        <v>353865.28</v>
      </c>
      <c r="CW92" s="153">
        <f t="shared" si="43"/>
        <v>2</v>
      </c>
      <c r="CX92" s="153">
        <f t="shared" si="44"/>
        <v>3</v>
      </c>
      <c r="CY92" s="153">
        <f t="shared" si="45"/>
        <v>3.5</v>
      </c>
      <c r="CZ92" s="92">
        <f t="shared" si="46"/>
        <v>1039645.46</v>
      </c>
      <c r="DA92" s="92">
        <f t="shared" si="47"/>
        <v>5852.26</v>
      </c>
      <c r="DB92" s="91">
        <f t="shared" si="48"/>
        <v>1</v>
      </c>
      <c r="DC92" s="92">
        <f t="shared" si="49"/>
        <v>769103.22</v>
      </c>
    </row>
    <row r="93" spans="1:107" x14ac:dyDescent="0.25">
      <c r="A93" s="20">
        <v>13075045</v>
      </c>
      <c r="B93" s="21">
        <v>5559</v>
      </c>
      <c r="C93" s="21" t="s">
        <v>131</v>
      </c>
      <c r="D93" s="220">
        <v>551</v>
      </c>
      <c r="E93" s="228">
        <v>6370.69</v>
      </c>
      <c r="F93" s="228">
        <v>7373.99</v>
      </c>
      <c r="G93" s="228">
        <v>34444.68</v>
      </c>
      <c r="H93" s="229">
        <v>1</v>
      </c>
      <c r="I93" s="230">
        <v>23108.400000000001</v>
      </c>
      <c r="J93" s="231">
        <v>1</v>
      </c>
      <c r="K93" s="230">
        <v>11336.28</v>
      </c>
      <c r="L93" s="229">
        <v>0</v>
      </c>
      <c r="M93" s="230"/>
      <c r="N93" s="229">
        <v>200</v>
      </c>
      <c r="O93" s="229">
        <v>1</v>
      </c>
      <c r="P93" s="229">
        <v>300</v>
      </c>
      <c r="Q93" s="229">
        <v>1</v>
      </c>
      <c r="R93" s="229">
        <v>300</v>
      </c>
      <c r="S93" s="229">
        <v>0</v>
      </c>
      <c r="T93" s="229">
        <v>0</v>
      </c>
      <c r="U93" s="230">
        <v>100194.92</v>
      </c>
      <c r="V93" s="230">
        <v>181.84196007259527</v>
      </c>
      <c r="W93" s="30" t="s">
        <v>43</v>
      </c>
      <c r="X93" s="30" t="s">
        <v>43</v>
      </c>
      <c r="Y93" s="30" t="s">
        <v>43</v>
      </c>
      <c r="Z93" s="222">
        <v>1400</v>
      </c>
      <c r="AA93" s="230">
        <v>1336.25</v>
      </c>
      <c r="AB93" s="291">
        <v>0</v>
      </c>
      <c r="AC93" s="230">
        <v>0</v>
      </c>
      <c r="AD93" s="230">
        <v>0</v>
      </c>
      <c r="AE93" s="291">
        <v>0</v>
      </c>
      <c r="AF93" s="292">
        <v>54259.44</v>
      </c>
      <c r="AG93" s="292">
        <v>40718.550000000003</v>
      </c>
      <c r="AH93" s="281">
        <v>13540.89</v>
      </c>
      <c r="AI93" s="292">
        <v>219694.66</v>
      </c>
      <c r="AJ93" s="281">
        <v>260413.21000000002</v>
      </c>
      <c r="AK93" s="292">
        <v>93472.68</v>
      </c>
      <c r="AL93" s="281">
        <v>166940.53000000003</v>
      </c>
      <c r="AM93" s="281">
        <v>2.2955797787494885</v>
      </c>
      <c r="AN93" s="281">
        <v>0.35893985562406755</v>
      </c>
      <c r="AO93" s="292">
        <v>57475.23</v>
      </c>
      <c r="CA93" s="91" t="str">
        <f t="shared" si="50"/>
        <v>Hammer a. d. Uecker</v>
      </c>
      <c r="CB93" s="92">
        <f t="shared" si="50"/>
        <v>551</v>
      </c>
      <c r="CC93" s="92"/>
      <c r="CD93" s="92">
        <f t="shared" si="28"/>
        <v>34444.68</v>
      </c>
      <c r="CE93" s="92">
        <f t="shared" si="29"/>
        <v>11336.28</v>
      </c>
      <c r="CF93" s="92">
        <f t="shared" si="30"/>
        <v>0</v>
      </c>
      <c r="CG93" s="92">
        <f t="shared" si="31"/>
        <v>-11336.28</v>
      </c>
      <c r="CH93" s="92">
        <f t="shared" si="32"/>
        <v>6370.69</v>
      </c>
      <c r="CI93" s="92">
        <f t="shared" si="33"/>
        <v>0</v>
      </c>
      <c r="CJ93" s="91" t="str">
        <f t="shared" si="34"/>
        <v>nein</v>
      </c>
      <c r="CK93" s="91" t="str">
        <f t="shared" si="34"/>
        <v>nein</v>
      </c>
      <c r="CL93" s="91" t="str">
        <f t="shared" si="27"/>
        <v>OK</v>
      </c>
      <c r="CM93" s="92">
        <f t="shared" si="35"/>
        <v>23108.400000000001</v>
      </c>
      <c r="CN93" s="91" t="str">
        <f t="shared" si="36"/>
        <v>nein</v>
      </c>
      <c r="CO93" s="91">
        <f t="shared" si="37"/>
        <v>0</v>
      </c>
      <c r="CP93" s="91">
        <f t="shared" si="38"/>
        <v>0</v>
      </c>
      <c r="CQ93" s="91">
        <f t="shared" si="39"/>
        <v>1</v>
      </c>
      <c r="CR93" s="91">
        <f t="shared" si="40"/>
        <v>34444.68</v>
      </c>
      <c r="CS93" s="92"/>
      <c r="CT93" s="92"/>
      <c r="CU93" s="92">
        <f t="shared" si="41"/>
        <v>93472.68</v>
      </c>
      <c r="CV93" s="92">
        <f t="shared" si="42"/>
        <v>57475.23</v>
      </c>
      <c r="CW93" s="153">
        <f t="shared" si="43"/>
        <v>2</v>
      </c>
      <c r="CX93" s="153">
        <f t="shared" si="44"/>
        <v>3</v>
      </c>
      <c r="CY93" s="153">
        <f t="shared" si="45"/>
        <v>3</v>
      </c>
      <c r="CZ93" s="92">
        <f t="shared" si="46"/>
        <v>100194.92</v>
      </c>
      <c r="DA93" s="92">
        <f t="shared" si="47"/>
        <v>1336.25</v>
      </c>
      <c r="DB93" s="91">
        <f t="shared" si="48"/>
        <v>1</v>
      </c>
      <c r="DC93" s="92">
        <f t="shared" si="49"/>
        <v>-11336.28</v>
      </c>
    </row>
    <row r="94" spans="1:107" x14ac:dyDescent="0.25">
      <c r="A94" s="20">
        <v>13075048</v>
      </c>
      <c r="B94" s="21">
        <v>5559</v>
      </c>
      <c r="C94" s="21" t="s">
        <v>132</v>
      </c>
      <c r="D94" s="220">
        <v>529</v>
      </c>
      <c r="E94" s="228">
        <v>59181.05</v>
      </c>
      <c r="F94" s="228">
        <v>60273.88</v>
      </c>
      <c r="G94" s="228">
        <v>76231.61</v>
      </c>
      <c r="H94" s="229">
        <v>1</v>
      </c>
      <c r="I94" s="230">
        <v>76652.56</v>
      </c>
      <c r="J94" s="229">
        <v>0</v>
      </c>
      <c r="K94" s="230"/>
      <c r="L94" s="229">
        <v>1</v>
      </c>
      <c r="M94" s="230">
        <v>76231.61</v>
      </c>
      <c r="N94" s="229">
        <v>200</v>
      </c>
      <c r="O94" s="229">
        <v>1</v>
      </c>
      <c r="P94" s="229">
        <v>300</v>
      </c>
      <c r="Q94" s="229">
        <v>1</v>
      </c>
      <c r="R94" s="229">
        <v>350</v>
      </c>
      <c r="S94" s="229">
        <v>0</v>
      </c>
      <c r="T94" s="229">
        <v>0</v>
      </c>
      <c r="U94" s="230">
        <v>0</v>
      </c>
      <c r="V94" s="230">
        <v>0</v>
      </c>
      <c r="W94" s="30" t="s">
        <v>43</v>
      </c>
      <c r="X94" s="30" t="s">
        <v>43</v>
      </c>
      <c r="Y94" s="30" t="s">
        <v>43</v>
      </c>
      <c r="Z94" s="222">
        <v>2500</v>
      </c>
      <c r="AA94" s="230">
        <v>2468.5</v>
      </c>
      <c r="AB94" s="291">
        <v>0</v>
      </c>
      <c r="AC94" s="230">
        <v>0</v>
      </c>
      <c r="AD94" s="230">
        <v>0</v>
      </c>
      <c r="AE94" s="291">
        <v>0</v>
      </c>
      <c r="AF94" s="292">
        <v>49131.14</v>
      </c>
      <c r="AG94" s="292">
        <v>55225.68</v>
      </c>
      <c r="AH94" s="281">
        <v>6094.5400000000009</v>
      </c>
      <c r="AI94" s="292">
        <v>212848.02</v>
      </c>
      <c r="AJ94" s="281">
        <v>268073.7</v>
      </c>
      <c r="AK94" s="292">
        <v>85961.04</v>
      </c>
      <c r="AL94" s="281">
        <v>182112.66000000003</v>
      </c>
      <c r="AM94" s="281">
        <v>1.5565410874071626</v>
      </c>
      <c r="AN94" s="281">
        <v>0.32066196721274781</v>
      </c>
      <c r="AO94" s="292">
        <v>52856.4</v>
      </c>
      <c r="CA94" s="91" t="str">
        <f t="shared" si="50"/>
        <v>Heinrichswalde</v>
      </c>
      <c r="CB94" s="92">
        <f t="shared" si="50"/>
        <v>529</v>
      </c>
      <c r="CC94" s="92"/>
      <c r="CD94" s="92">
        <f t="shared" si="28"/>
        <v>76231.61</v>
      </c>
      <c r="CE94" s="92">
        <f t="shared" si="29"/>
        <v>0</v>
      </c>
      <c r="CF94" s="92">
        <f t="shared" si="30"/>
        <v>76231.61</v>
      </c>
      <c r="CG94" s="92">
        <f t="shared" si="31"/>
        <v>76231.61</v>
      </c>
      <c r="CH94" s="92">
        <f t="shared" si="32"/>
        <v>59181.05</v>
      </c>
      <c r="CI94" s="92">
        <f t="shared" si="33"/>
        <v>0</v>
      </c>
      <c r="CJ94" s="91" t="str">
        <f t="shared" si="34"/>
        <v>nein</v>
      </c>
      <c r="CK94" s="91" t="str">
        <f t="shared" si="34"/>
        <v>nein</v>
      </c>
      <c r="CL94" s="91" t="str">
        <f t="shared" si="27"/>
        <v>OK</v>
      </c>
      <c r="CM94" s="92">
        <f t="shared" si="35"/>
        <v>76652.56</v>
      </c>
      <c r="CN94" s="91" t="str">
        <f t="shared" si="36"/>
        <v>nein</v>
      </c>
      <c r="CO94" s="91">
        <f t="shared" si="37"/>
        <v>0</v>
      </c>
      <c r="CP94" s="91">
        <f t="shared" si="38"/>
        <v>0</v>
      </c>
      <c r="CQ94" s="91">
        <f t="shared" si="39"/>
        <v>1</v>
      </c>
      <c r="CR94" s="91">
        <f t="shared" si="40"/>
        <v>76231.61</v>
      </c>
      <c r="CS94" s="92"/>
      <c r="CT94" s="92"/>
      <c r="CU94" s="92">
        <f t="shared" si="41"/>
        <v>85961.04</v>
      </c>
      <c r="CV94" s="92">
        <f t="shared" si="42"/>
        <v>52856.4</v>
      </c>
      <c r="CW94" s="153">
        <f t="shared" si="43"/>
        <v>2</v>
      </c>
      <c r="CX94" s="153">
        <f t="shared" si="44"/>
        <v>3</v>
      </c>
      <c r="CY94" s="153">
        <f t="shared" si="45"/>
        <v>3.5</v>
      </c>
      <c r="CZ94" s="92">
        <f t="shared" si="46"/>
        <v>0</v>
      </c>
      <c r="DA94" s="92">
        <f t="shared" si="47"/>
        <v>2468.5</v>
      </c>
      <c r="DB94" s="91">
        <f t="shared" si="48"/>
        <v>1</v>
      </c>
      <c r="DC94" s="92">
        <f t="shared" si="49"/>
        <v>76231.61</v>
      </c>
    </row>
    <row r="95" spans="1:107" x14ac:dyDescent="0.25">
      <c r="A95" s="20">
        <v>13075118</v>
      </c>
      <c r="B95" s="21">
        <v>5559</v>
      </c>
      <c r="C95" s="21" t="s">
        <v>133</v>
      </c>
      <c r="D95" s="220">
        <v>337</v>
      </c>
      <c r="E95" s="228">
        <v>20618.84</v>
      </c>
      <c r="F95" s="228">
        <v>32009.9</v>
      </c>
      <c r="G95" s="228">
        <v>191133.18</v>
      </c>
      <c r="H95" s="229">
        <v>1</v>
      </c>
      <c r="I95" s="230">
        <v>168044.72</v>
      </c>
      <c r="J95" s="229">
        <v>0</v>
      </c>
      <c r="K95" s="230"/>
      <c r="L95" s="229">
        <v>1</v>
      </c>
      <c r="M95" s="230">
        <v>191133.18</v>
      </c>
      <c r="N95" s="229">
        <v>350</v>
      </c>
      <c r="O95" s="229">
        <v>0</v>
      </c>
      <c r="P95" s="229">
        <v>310</v>
      </c>
      <c r="Q95" s="229">
        <v>1</v>
      </c>
      <c r="R95" s="229">
        <v>350</v>
      </c>
      <c r="S95" s="229">
        <v>0</v>
      </c>
      <c r="T95" s="229">
        <v>0</v>
      </c>
      <c r="U95" s="230">
        <v>16625.54</v>
      </c>
      <c r="V95" s="230">
        <v>49.333946587537092</v>
      </c>
      <c r="W95" s="30" t="s">
        <v>43</v>
      </c>
      <c r="X95" s="30" t="s">
        <v>43</v>
      </c>
      <c r="Y95" s="30" t="s">
        <v>43</v>
      </c>
      <c r="Z95" s="222">
        <v>1800</v>
      </c>
      <c r="AA95" s="230">
        <v>1901.2</v>
      </c>
      <c r="AB95" s="291">
        <v>0</v>
      </c>
      <c r="AC95" s="230">
        <v>0</v>
      </c>
      <c r="AD95" s="230">
        <v>0</v>
      </c>
      <c r="AE95" s="291">
        <v>0</v>
      </c>
      <c r="AF95" s="292">
        <v>55799.35</v>
      </c>
      <c r="AG95" s="292">
        <v>86491.67</v>
      </c>
      <c r="AH95" s="281">
        <v>30692.32</v>
      </c>
      <c r="AI95" s="292">
        <v>119669.83</v>
      </c>
      <c r="AJ95" s="281">
        <v>206161.5</v>
      </c>
      <c r="AK95" s="292">
        <v>62031.12</v>
      </c>
      <c r="AL95" s="281">
        <v>144130.38</v>
      </c>
      <c r="AM95" s="281">
        <v>0.71719184055528129</v>
      </c>
      <c r="AN95" s="281">
        <v>0.30088605292452764</v>
      </c>
      <c r="AO95" s="292">
        <v>38142.160000000003</v>
      </c>
      <c r="CA95" s="91" t="str">
        <f t="shared" si="50"/>
        <v>Rothemühl</v>
      </c>
      <c r="CB95" s="92">
        <f t="shared" si="50"/>
        <v>337</v>
      </c>
      <c r="CC95" s="92"/>
      <c r="CD95" s="92">
        <f t="shared" si="28"/>
        <v>191133.18</v>
      </c>
      <c r="CE95" s="92">
        <f t="shared" si="29"/>
        <v>0</v>
      </c>
      <c r="CF95" s="92">
        <f t="shared" si="30"/>
        <v>191133.18</v>
      </c>
      <c r="CG95" s="92">
        <f t="shared" si="31"/>
        <v>191133.18</v>
      </c>
      <c r="CH95" s="92">
        <f t="shared" si="32"/>
        <v>20618.84</v>
      </c>
      <c r="CI95" s="92">
        <f t="shared" si="33"/>
        <v>0</v>
      </c>
      <c r="CJ95" s="91" t="str">
        <f t="shared" si="34"/>
        <v>nein</v>
      </c>
      <c r="CK95" s="91" t="str">
        <f t="shared" si="34"/>
        <v>nein</v>
      </c>
      <c r="CL95" s="91" t="str">
        <f t="shared" si="27"/>
        <v>OK</v>
      </c>
      <c r="CM95" s="92">
        <f t="shared" si="35"/>
        <v>168044.72</v>
      </c>
      <c r="CN95" s="91" t="str">
        <f t="shared" si="36"/>
        <v>nein</v>
      </c>
      <c r="CO95" s="91">
        <f t="shared" si="37"/>
        <v>0</v>
      </c>
      <c r="CP95" s="91">
        <f t="shared" si="38"/>
        <v>0</v>
      </c>
      <c r="CQ95" s="91">
        <f t="shared" si="39"/>
        <v>1</v>
      </c>
      <c r="CR95" s="91">
        <f t="shared" si="40"/>
        <v>191133.18</v>
      </c>
      <c r="CS95" s="92"/>
      <c r="CT95" s="92"/>
      <c r="CU95" s="92">
        <f t="shared" si="41"/>
        <v>62031.12</v>
      </c>
      <c r="CV95" s="92">
        <f t="shared" si="42"/>
        <v>38142.160000000003</v>
      </c>
      <c r="CW95" s="153">
        <f t="shared" si="43"/>
        <v>3.5</v>
      </c>
      <c r="CX95" s="153">
        <f t="shared" si="44"/>
        <v>3.1</v>
      </c>
      <c r="CY95" s="153">
        <f t="shared" si="45"/>
        <v>3.5</v>
      </c>
      <c r="CZ95" s="92">
        <f t="shared" si="46"/>
        <v>16625.54</v>
      </c>
      <c r="DA95" s="92">
        <f t="shared" si="47"/>
        <v>1901.2</v>
      </c>
      <c r="DB95" s="91">
        <f t="shared" si="48"/>
        <v>1</v>
      </c>
      <c r="DC95" s="92">
        <f t="shared" si="49"/>
        <v>191133.18</v>
      </c>
    </row>
    <row r="96" spans="1:107" x14ac:dyDescent="0.25">
      <c r="A96" s="20">
        <v>13075131</v>
      </c>
      <c r="B96" s="21">
        <v>5559</v>
      </c>
      <c r="C96" s="21" t="s">
        <v>134</v>
      </c>
      <c r="D96" s="220">
        <v>10128</v>
      </c>
      <c r="E96" s="228">
        <v>661091.68000000005</v>
      </c>
      <c r="F96" s="228">
        <v>1175489.93</v>
      </c>
      <c r="G96" s="228">
        <v>1478509.23</v>
      </c>
      <c r="H96" s="229">
        <v>1</v>
      </c>
      <c r="I96" s="230">
        <v>1034767.49</v>
      </c>
      <c r="J96" s="229">
        <v>0</v>
      </c>
      <c r="K96" s="230"/>
      <c r="L96" s="229">
        <v>1</v>
      </c>
      <c r="M96" s="230">
        <v>1478509.23</v>
      </c>
      <c r="N96" s="229">
        <v>300</v>
      </c>
      <c r="O96" s="229">
        <v>0</v>
      </c>
      <c r="P96" s="229">
        <v>380</v>
      </c>
      <c r="Q96" s="229">
        <v>0</v>
      </c>
      <c r="R96" s="229">
        <v>400</v>
      </c>
      <c r="S96" s="229">
        <v>0</v>
      </c>
      <c r="T96" s="229">
        <v>0</v>
      </c>
      <c r="U96" s="230">
        <v>8006087.3399999999</v>
      </c>
      <c r="V96" s="230">
        <v>790.49045616113744</v>
      </c>
      <c r="W96" s="30" t="s">
        <v>43</v>
      </c>
      <c r="X96" s="30" t="s">
        <v>43</v>
      </c>
      <c r="Y96" s="30" t="s">
        <v>43</v>
      </c>
      <c r="Z96" s="222">
        <v>20200</v>
      </c>
      <c r="AA96" s="230">
        <v>19175.02</v>
      </c>
      <c r="AB96" s="291">
        <v>8000</v>
      </c>
      <c r="AC96" s="230">
        <v>30196.6</v>
      </c>
      <c r="AD96" s="230">
        <v>0</v>
      </c>
      <c r="AE96" s="291">
        <v>0</v>
      </c>
      <c r="AF96" s="292">
        <v>2402735.2599999998</v>
      </c>
      <c r="AG96" s="292">
        <v>2560598.42</v>
      </c>
      <c r="AH96" s="281">
        <v>157863.16000000015</v>
      </c>
      <c r="AI96" s="292">
        <v>3124734.27</v>
      </c>
      <c r="AJ96" s="281">
        <v>5685332.6899999995</v>
      </c>
      <c r="AK96" s="292">
        <v>2013695.24</v>
      </c>
      <c r="AL96" s="281">
        <v>3671637.4499999993</v>
      </c>
      <c r="AM96" s="281">
        <v>0.78641587227098264</v>
      </c>
      <c r="AN96" s="281">
        <v>0.35419127600780742</v>
      </c>
      <c r="AO96" s="292">
        <v>1238197.56</v>
      </c>
      <c r="CA96" s="91" t="str">
        <f t="shared" si="50"/>
        <v>Torgelow, Stadt</v>
      </c>
      <c r="CB96" s="92">
        <f t="shared" si="50"/>
        <v>10128</v>
      </c>
      <c r="CC96" s="92"/>
      <c r="CD96" s="92">
        <f t="shared" si="28"/>
        <v>1478509.23</v>
      </c>
      <c r="CE96" s="92">
        <f t="shared" si="29"/>
        <v>0</v>
      </c>
      <c r="CF96" s="92">
        <f t="shared" si="30"/>
        <v>1478509.23</v>
      </c>
      <c r="CG96" s="92">
        <f t="shared" si="31"/>
        <v>1478509.23</v>
      </c>
      <c r="CH96" s="92">
        <f t="shared" si="32"/>
        <v>661091.68000000005</v>
      </c>
      <c r="CI96" s="92">
        <f t="shared" si="33"/>
        <v>0</v>
      </c>
      <c r="CJ96" s="91" t="str">
        <f t="shared" si="34"/>
        <v>nein</v>
      </c>
      <c r="CK96" s="91" t="str">
        <f t="shared" si="34"/>
        <v>nein</v>
      </c>
      <c r="CL96" s="91" t="str">
        <f t="shared" si="27"/>
        <v>OK</v>
      </c>
      <c r="CM96" s="92">
        <f t="shared" si="35"/>
        <v>1034767.49</v>
      </c>
      <c r="CN96" s="91" t="str">
        <f t="shared" si="36"/>
        <v>nein</v>
      </c>
      <c r="CO96" s="91">
        <f t="shared" si="37"/>
        <v>0</v>
      </c>
      <c r="CP96" s="91">
        <f t="shared" si="38"/>
        <v>0</v>
      </c>
      <c r="CQ96" s="91">
        <f t="shared" si="39"/>
        <v>1</v>
      </c>
      <c r="CR96" s="91">
        <f t="shared" si="40"/>
        <v>1478509.23</v>
      </c>
      <c r="CS96" s="92"/>
      <c r="CT96" s="92"/>
      <c r="CU96" s="92">
        <f t="shared" si="41"/>
        <v>2013695.24</v>
      </c>
      <c r="CV96" s="92">
        <f t="shared" si="42"/>
        <v>1238197.56</v>
      </c>
      <c r="CW96" s="153">
        <f t="shared" si="43"/>
        <v>3</v>
      </c>
      <c r="CX96" s="153">
        <f t="shared" si="44"/>
        <v>3.8</v>
      </c>
      <c r="CY96" s="153">
        <f t="shared" si="45"/>
        <v>4</v>
      </c>
      <c r="CZ96" s="92">
        <f t="shared" si="46"/>
        <v>8006087.3399999999</v>
      </c>
      <c r="DA96" s="92">
        <f t="shared" si="47"/>
        <v>49371.619999999995</v>
      </c>
      <c r="DB96" s="91">
        <f t="shared" si="48"/>
        <v>1</v>
      </c>
      <c r="DC96" s="92">
        <f t="shared" si="49"/>
        <v>1478509.23</v>
      </c>
    </row>
    <row r="97" spans="1:107" x14ac:dyDescent="0.25">
      <c r="A97" s="20">
        <v>13075143</v>
      </c>
      <c r="B97" s="21">
        <v>5559</v>
      </c>
      <c r="C97" s="21" t="s">
        <v>135</v>
      </c>
      <c r="D97" s="220">
        <v>943</v>
      </c>
      <c r="E97" s="228">
        <v>293371.82</v>
      </c>
      <c r="F97" s="228">
        <v>2556.46</v>
      </c>
      <c r="G97" s="232">
        <v>293654.28000000003</v>
      </c>
      <c r="H97" s="229">
        <v>0</v>
      </c>
      <c r="I97" s="230">
        <v>0</v>
      </c>
      <c r="J97" s="229">
        <v>1</v>
      </c>
      <c r="K97" s="230">
        <v>293654.28000000003</v>
      </c>
      <c r="L97" s="229">
        <v>0</v>
      </c>
      <c r="M97" s="230"/>
      <c r="N97" s="229">
        <v>240</v>
      </c>
      <c r="O97" s="229">
        <v>0</v>
      </c>
      <c r="P97" s="229">
        <v>350</v>
      </c>
      <c r="Q97" s="229">
        <v>0</v>
      </c>
      <c r="R97" s="229">
        <v>310</v>
      </c>
      <c r="S97" s="229">
        <v>0</v>
      </c>
      <c r="T97" s="229">
        <v>0</v>
      </c>
      <c r="U97" s="230">
        <v>10225.83</v>
      </c>
      <c r="V97" s="230">
        <v>10.843934252386003</v>
      </c>
      <c r="W97" s="30" t="s">
        <v>56</v>
      </c>
      <c r="X97" s="30" t="s">
        <v>43</v>
      </c>
      <c r="Y97" s="30" t="s">
        <v>43</v>
      </c>
      <c r="Z97" s="222">
        <v>2800</v>
      </c>
      <c r="AA97" s="230">
        <v>2849.01</v>
      </c>
      <c r="AB97" s="291">
        <v>0</v>
      </c>
      <c r="AC97" s="230">
        <v>0</v>
      </c>
      <c r="AD97" s="230">
        <v>0</v>
      </c>
      <c r="AE97" s="291">
        <v>0</v>
      </c>
      <c r="AF97" s="292">
        <v>507534.39</v>
      </c>
      <c r="AG97" s="292">
        <v>149932.57999999999</v>
      </c>
      <c r="AH97" s="281">
        <v>357601.81</v>
      </c>
      <c r="AI97" s="292">
        <v>106455.36</v>
      </c>
      <c r="AJ97" s="281">
        <v>256387.94</v>
      </c>
      <c r="AK97" s="292">
        <v>309148.56</v>
      </c>
      <c r="AL97" s="281">
        <v>52760.62</v>
      </c>
      <c r="AM97" s="281">
        <v>2.0619171630342121</v>
      </c>
      <c r="AN97" s="281">
        <v>1.2057843282332235</v>
      </c>
      <c r="AO97" s="292">
        <v>190091.85</v>
      </c>
      <c r="CA97" s="91" t="str">
        <f t="shared" si="50"/>
        <v>Wilhelmsburg</v>
      </c>
      <c r="CB97" s="92">
        <f t="shared" si="50"/>
        <v>943</v>
      </c>
      <c r="CC97" s="92"/>
      <c r="CD97" s="92">
        <f t="shared" si="28"/>
        <v>293654.28000000003</v>
      </c>
      <c r="CE97" s="92">
        <f t="shared" si="29"/>
        <v>293654.28000000003</v>
      </c>
      <c r="CF97" s="92">
        <f t="shared" si="30"/>
        <v>0</v>
      </c>
      <c r="CG97" s="92">
        <f t="shared" si="31"/>
        <v>-293654.28000000003</v>
      </c>
      <c r="CH97" s="92">
        <f t="shared" si="32"/>
        <v>293371.82</v>
      </c>
      <c r="CI97" s="92">
        <f t="shared" si="33"/>
        <v>0</v>
      </c>
      <c r="CJ97" s="91" t="str">
        <f t="shared" si="34"/>
        <v>ja</v>
      </c>
      <c r="CK97" s="91" t="str">
        <f t="shared" si="34"/>
        <v>nein</v>
      </c>
      <c r="CL97" s="91" t="str">
        <f t="shared" si="27"/>
        <v>OK</v>
      </c>
      <c r="CM97" s="92">
        <f t="shared" si="35"/>
        <v>0</v>
      </c>
      <c r="CN97" s="91" t="str">
        <f t="shared" si="36"/>
        <v>nein</v>
      </c>
      <c r="CO97" s="91">
        <f t="shared" si="37"/>
        <v>1</v>
      </c>
      <c r="CP97" s="91">
        <f t="shared" si="38"/>
        <v>0</v>
      </c>
      <c r="CQ97" s="91">
        <f t="shared" si="39"/>
        <v>1</v>
      </c>
      <c r="CR97" s="91">
        <f t="shared" si="40"/>
        <v>293654.28000000003</v>
      </c>
      <c r="CS97" s="92"/>
      <c r="CT97" s="92"/>
      <c r="CU97" s="92">
        <f t="shared" si="41"/>
        <v>309148.56</v>
      </c>
      <c r="CV97" s="92">
        <f t="shared" si="42"/>
        <v>190091.85</v>
      </c>
      <c r="CW97" s="153">
        <f t="shared" si="43"/>
        <v>2.4</v>
      </c>
      <c r="CX97" s="153">
        <f t="shared" si="44"/>
        <v>3.5</v>
      </c>
      <c r="CY97" s="153">
        <f t="shared" si="45"/>
        <v>3.1</v>
      </c>
      <c r="CZ97" s="92">
        <f t="shared" si="46"/>
        <v>10225.83</v>
      </c>
      <c r="DA97" s="92">
        <f t="shared" si="47"/>
        <v>2849.01</v>
      </c>
      <c r="DB97" s="91">
        <f t="shared" si="48"/>
        <v>1</v>
      </c>
      <c r="DC97" s="92">
        <f t="shared" si="49"/>
        <v>-293654.28000000003</v>
      </c>
    </row>
    <row r="98" spans="1:107" x14ac:dyDescent="0.25">
      <c r="A98" s="20">
        <v>13075017</v>
      </c>
      <c r="B98" s="21">
        <v>5560</v>
      </c>
      <c r="C98" s="21" t="s">
        <v>136</v>
      </c>
      <c r="D98" s="220"/>
      <c r="E98" s="223"/>
      <c r="F98" s="223"/>
      <c r="G98" s="223"/>
      <c r="H98" s="224"/>
      <c r="I98" s="224"/>
      <c r="J98" s="224"/>
      <c r="K98" s="224"/>
      <c r="L98" s="224"/>
      <c r="M98" s="224"/>
      <c r="N98" s="224"/>
      <c r="O98" s="224"/>
      <c r="P98" s="224"/>
      <c r="Q98" s="224"/>
      <c r="R98" s="224"/>
      <c r="S98" s="224"/>
      <c r="T98" s="224"/>
      <c r="U98" s="224"/>
      <c r="V98" s="224"/>
      <c r="W98" s="22"/>
      <c r="X98" s="22"/>
      <c r="Y98" s="22"/>
      <c r="Z98" s="222"/>
      <c r="AA98" s="224"/>
      <c r="AB98" s="260"/>
      <c r="AC98" s="224"/>
      <c r="AD98" s="224"/>
      <c r="AE98" s="260"/>
      <c r="AF98" s="222"/>
      <c r="AG98" s="222"/>
      <c r="AH98" s="281">
        <v>0</v>
      </c>
      <c r="AI98" s="222"/>
      <c r="AJ98" s="281">
        <v>0</v>
      </c>
      <c r="AK98" s="222"/>
      <c r="AL98" s="281">
        <v>0</v>
      </c>
      <c r="AM98" s="281">
        <v>0</v>
      </c>
      <c r="AN98" s="281">
        <v>0</v>
      </c>
      <c r="AO98" s="222"/>
      <c r="CA98" s="91" t="str">
        <f t="shared" si="50"/>
        <v>Brietzig</v>
      </c>
      <c r="CB98" s="92">
        <f t="shared" si="50"/>
        <v>0</v>
      </c>
      <c r="CC98" s="92"/>
      <c r="CD98" s="92">
        <f t="shared" si="28"/>
        <v>0</v>
      </c>
      <c r="CE98" s="92">
        <f t="shared" si="29"/>
        <v>0</v>
      </c>
      <c r="CF98" s="92">
        <f t="shared" si="30"/>
        <v>0</v>
      </c>
      <c r="CG98" s="92">
        <f t="shared" si="31"/>
        <v>0</v>
      </c>
      <c r="CH98" s="92">
        <f t="shared" si="32"/>
        <v>0</v>
      </c>
      <c r="CI98" s="92">
        <f t="shared" si="33"/>
        <v>0</v>
      </c>
      <c r="CJ98" s="91">
        <f t="shared" si="34"/>
        <v>0</v>
      </c>
      <c r="CK98" s="91">
        <f t="shared" si="34"/>
        <v>0</v>
      </c>
      <c r="CL98" s="91" t="str">
        <f t="shared" si="27"/>
        <v>keine Daten</v>
      </c>
      <c r="CM98" s="92">
        <f t="shared" si="35"/>
        <v>0</v>
      </c>
      <c r="CN98" s="91" t="str">
        <f t="shared" si="36"/>
        <v>keine Angabe</v>
      </c>
      <c r="CO98" s="91">
        <f t="shared" si="37"/>
        <v>2</v>
      </c>
      <c r="CP98" s="91">
        <f t="shared" si="38"/>
        <v>2</v>
      </c>
      <c r="CQ98" s="91">
        <f t="shared" si="39"/>
        <v>0</v>
      </c>
      <c r="CR98" s="91">
        <f t="shared" si="40"/>
        <v>0</v>
      </c>
      <c r="CS98" s="92"/>
      <c r="CT98" s="92"/>
      <c r="CU98" s="92">
        <f t="shared" si="41"/>
        <v>0</v>
      </c>
      <c r="CV98" s="92">
        <f t="shared" si="42"/>
        <v>0</v>
      </c>
      <c r="CW98" s="153">
        <f t="shared" si="43"/>
        <v>0</v>
      </c>
      <c r="CX98" s="153">
        <f t="shared" si="44"/>
        <v>0</v>
      </c>
      <c r="CY98" s="153">
        <f t="shared" si="45"/>
        <v>0</v>
      </c>
      <c r="CZ98" s="92">
        <f t="shared" si="46"/>
        <v>0</v>
      </c>
      <c r="DA98" s="92">
        <f t="shared" si="47"/>
        <v>0</v>
      </c>
      <c r="DB98" s="91">
        <f t="shared" si="48"/>
        <v>0</v>
      </c>
      <c r="DC98" s="92">
        <f t="shared" si="49"/>
        <v>0</v>
      </c>
    </row>
    <row r="99" spans="1:107" x14ac:dyDescent="0.25">
      <c r="A99" s="20">
        <v>13075032</v>
      </c>
      <c r="B99" s="21">
        <v>5560</v>
      </c>
      <c r="C99" s="21" t="s">
        <v>137</v>
      </c>
      <c r="D99" s="220"/>
      <c r="E99" s="223"/>
      <c r="F99" s="223"/>
      <c r="G99" s="223"/>
      <c r="H99" s="224"/>
      <c r="I99" s="224"/>
      <c r="J99" s="224"/>
      <c r="K99" s="224"/>
      <c r="L99" s="224"/>
      <c r="M99" s="224"/>
      <c r="N99" s="224"/>
      <c r="O99" s="224"/>
      <c r="P99" s="224"/>
      <c r="Q99" s="224"/>
      <c r="R99" s="224"/>
      <c r="S99" s="224"/>
      <c r="T99" s="224"/>
      <c r="U99" s="224"/>
      <c r="V99" s="224"/>
      <c r="W99" s="22"/>
      <c r="X99" s="22"/>
      <c r="Y99" s="22"/>
      <c r="Z99" s="222"/>
      <c r="AA99" s="224"/>
      <c r="AB99" s="260"/>
      <c r="AC99" s="224"/>
      <c r="AD99" s="224"/>
      <c r="AE99" s="260"/>
      <c r="AF99" s="222"/>
      <c r="AG99" s="222"/>
      <c r="AH99" s="281">
        <v>0</v>
      </c>
      <c r="AI99" s="222"/>
      <c r="AJ99" s="281">
        <v>0</v>
      </c>
      <c r="AK99" s="222"/>
      <c r="AL99" s="281">
        <v>0</v>
      </c>
      <c r="AM99" s="281">
        <v>0</v>
      </c>
      <c r="AN99" s="281">
        <v>0</v>
      </c>
      <c r="AO99" s="222"/>
      <c r="CA99" s="91" t="str">
        <f t="shared" si="50"/>
        <v>Fahrenwalde</v>
      </c>
      <c r="CB99" s="92">
        <f t="shared" si="50"/>
        <v>0</v>
      </c>
      <c r="CC99" s="92"/>
      <c r="CD99" s="92">
        <f t="shared" si="28"/>
        <v>0</v>
      </c>
      <c r="CE99" s="92">
        <f t="shared" si="29"/>
        <v>0</v>
      </c>
      <c r="CF99" s="92">
        <f t="shared" si="30"/>
        <v>0</v>
      </c>
      <c r="CG99" s="92">
        <f t="shared" si="31"/>
        <v>0</v>
      </c>
      <c r="CH99" s="92">
        <f t="shared" si="32"/>
        <v>0</v>
      </c>
      <c r="CI99" s="92">
        <f t="shared" si="33"/>
        <v>0</v>
      </c>
      <c r="CJ99" s="91">
        <f t="shared" si="34"/>
        <v>0</v>
      </c>
      <c r="CK99" s="91">
        <f t="shared" si="34"/>
        <v>0</v>
      </c>
      <c r="CL99" s="91" t="str">
        <f t="shared" si="27"/>
        <v>keine Daten</v>
      </c>
      <c r="CM99" s="92">
        <f t="shared" si="35"/>
        <v>0</v>
      </c>
      <c r="CN99" s="91" t="str">
        <f t="shared" si="36"/>
        <v>keine Angabe</v>
      </c>
      <c r="CO99" s="91">
        <f t="shared" si="37"/>
        <v>2</v>
      </c>
      <c r="CP99" s="91">
        <f t="shared" si="38"/>
        <v>2</v>
      </c>
      <c r="CQ99" s="91">
        <f t="shared" si="39"/>
        <v>0</v>
      </c>
      <c r="CR99" s="91">
        <f t="shared" si="40"/>
        <v>0</v>
      </c>
      <c r="CS99" s="92"/>
      <c r="CT99" s="92"/>
      <c r="CU99" s="92">
        <f t="shared" si="41"/>
        <v>0</v>
      </c>
      <c r="CV99" s="92">
        <f t="shared" si="42"/>
        <v>0</v>
      </c>
      <c r="CW99" s="153">
        <f t="shared" si="43"/>
        <v>0</v>
      </c>
      <c r="CX99" s="153">
        <f t="shared" si="44"/>
        <v>0</v>
      </c>
      <c r="CY99" s="153">
        <f t="shared" si="45"/>
        <v>0</v>
      </c>
      <c r="CZ99" s="92">
        <f t="shared" si="46"/>
        <v>0</v>
      </c>
      <c r="DA99" s="92">
        <f t="shared" si="47"/>
        <v>0</v>
      </c>
      <c r="DB99" s="91">
        <f t="shared" si="48"/>
        <v>0</v>
      </c>
      <c r="DC99" s="92">
        <f t="shared" si="49"/>
        <v>0</v>
      </c>
    </row>
    <row r="100" spans="1:107" x14ac:dyDescent="0.25">
      <c r="A100" s="20">
        <v>13075042</v>
      </c>
      <c r="B100" s="21">
        <v>5560</v>
      </c>
      <c r="C100" s="21" t="s">
        <v>138</v>
      </c>
      <c r="D100" s="220"/>
      <c r="E100" s="223"/>
      <c r="F100" s="223"/>
      <c r="G100" s="223"/>
      <c r="H100" s="224"/>
      <c r="I100" s="224"/>
      <c r="J100" s="224"/>
      <c r="K100" s="224"/>
      <c r="L100" s="224"/>
      <c r="M100" s="224"/>
      <c r="N100" s="224"/>
      <c r="O100" s="224"/>
      <c r="P100" s="224"/>
      <c r="Q100" s="224"/>
      <c r="R100" s="224"/>
      <c r="S100" s="224"/>
      <c r="T100" s="224"/>
      <c r="U100" s="224"/>
      <c r="V100" s="224"/>
      <c r="W100" s="22"/>
      <c r="X100" s="22"/>
      <c r="Y100" s="22"/>
      <c r="Z100" s="222"/>
      <c r="AA100" s="224"/>
      <c r="AB100" s="260"/>
      <c r="AC100" s="224"/>
      <c r="AD100" s="224"/>
      <c r="AE100" s="260"/>
      <c r="AF100" s="222"/>
      <c r="AG100" s="222"/>
      <c r="AH100" s="281">
        <v>0</v>
      </c>
      <c r="AI100" s="222"/>
      <c r="AJ100" s="281">
        <v>0</v>
      </c>
      <c r="AK100" s="222"/>
      <c r="AL100" s="281">
        <v>0</v>
      </c>
      <c r="AM100" s="281">
        <v>0</v>
      </c>
      <c r="AN100" s="281">
        <v>0</v>
      </c>
      <c r="AO100" s="222"/>
      <c r="CA100" s="91" t="str">
        <f t="shared" si="50"/>
        <v>Groß Luckow</v>
      </c>
      <c r="CB100" s="92">
        <f t="shared" si="50"/>
        <v>0</v>
      </c>
      <c r="CC100" s="92"/>
      <c r="CD100" s="92">
        <f t="shared" si="28"/>
        <v>0</v>
      </c>
      <c r="CE100" s="92">
        <f t="shared" si="29"/>
        <v>0</v>
      </c>
      <c r="CF100" s="92">
        <f t="shared" si="30"/>
        <v>0</v>
      </c>
      <c r="CG100" s="92">
        <f t="shared" si="31"/>
        <v>0</v>
      </c>
      <c r="CH100" s="92">
        <f t="shared" si="32"/>
        <v>0</v>
      </c>
      <c r="CI100" s="92">
        <f t="shared" si="33"/>
        <v>0</v>
      </c>
      <c r="CJ100" s="91">
        <f t="shared" si="34"/>
        <v>0</v>
      </c>
      <c r="CK100" s="91">
        <f t="shared" si="34"/>
        <v>0</v>
      </c>
      <c r="CL100" s="91" t="str">
        <f t="shared" si="27"/>
        <v>keine Daten</v>
      </c>
      <c r="CM100" s="92">
        <f t="shared" si="35"/>
        <v>0</v>
      </c>
      <c r="CN100" s="91" t="str">
        <f t="shared" si="36"/>
        <v>keine Angabe</v>
      </c>
      <c r="CO100" s="91">
        <f t="shared" si="37"/>
        <v>2</v>
      </c>
      <c r="CP100" s="91">
        <f t="shared" si="38"/>
        <v>2</v>
      </c>
      <c r="CQ100" s="91">
        <f t="shared" si="39"/>
        <v>0</v>
      </c>
      <c r="CR100" s="91">
        <f t="shared" si="40"/>
        <v>0</v>
      </c>
      <c r="CS100" s="92"/>
      <c r="CT100" s="92"/>
      <c r="CU100" s="92">
        <f t="shared" si="41"/>
        <v>0</v>
      </c>
      <c r="CV100" s="92">
        <f t="shared" si="42"/>
        <v>0</v>
      </c>
      <c r="CW100" s="153">
        <f t="shared" si="43"/>
        <v>0</v>
      </c>
      <c r="CX100" s="153">
        <f t="shared" si="44"/>
        <v>0</v>
      </c>
      <c r="CY100" s="153">
        <f t="shared" si="45"/>
        <v>0</v>
      </c>
      <c r="CZ100" s="92">
        <f t="shared" si="46"/>
        <v>0</v>
      </c>
      <c r="DA100" s="92">
        <f t="shared" si="47"/>
        <v>0</v>
      </c>
      <c r="DB100" s="91">
        <f t="shared" si="48"/>
        <v>0</v>
      </c>
      <c r="DC100" s="92">
        <f t="shared" si="49"/>
        <v>0</v>
      </c>
    </row>
    <row r="101" spans="1:107" x14ac:dyDescent="0.25">
      <c r="A101" s="20">
        <v>13075055</v>
      </c>
      <c r="B101" s="21">
        <v>5560</v>
      </c>
      <c r="C101" s="21" t="s">
        <v>139</v>
      </c>
      <c r="D101" s="220"/>
      <c r="E101" s="223"/>
      <c r="F101" s="223"/>
      <c r="G101" s="223"/>
      <c r="H101" s="224"/>
      <c r="I101" s="224"/>
      <c r="J101" s="224"/>
      <c r="K101" s="224"/>
      <c r="L101" s="224"/>
      <c r="M101" s="224"/>
      <c r="N101" s="224"/>
      <c r="O101" s="224"/>
      <c r="P101" s="224"/>
      <c r="Q101" s="224"/>
      <c r="R101" s="224"/>
      <c r="S101" s="224"/>
      <c r="T101" s="224"/>
      <c r="U101" s="224"/>
      <c r="V101" s="224"/>
      <c r="W101" s="22"/>
      <c r="X101" s="22"/>
      <c r="Y101" s="22"/>
      <c r="Z101" s="222"/>
      <c r="AA101" s="224"/>
      <c r="AB101" s="260"/>
      <c r="AC101" s="224"/>
      <c r="AD101" s="224"/>
      <c r="AE101" s="260"/>
      <c r="AF101" s="222"/>
      <c r="AG101" s="222"/>
      <c r="AH101" s="281">
        <v>0</v>
      </c>
      <c r="AI101" s="222"/>
      <c r="AJ101" s="281">
        <v>0</v>
      </c>
      <c r="AK101" s="222"/>
      <c r="AL101" s="281">
        <v>0</v>
      </c>
      <c r="AM101" s="281">
        <v>0</v>
      </c>
      <c r="AN101" s="281">
        <v>0</v>
      </c>
      <c r="AO101" s="222"/>
      <c r="CA101" s="91" t="str">
        <f t="shared" si="50"/>
        <v>Jatznick</v>
      </c>
      <c r="CB101" s="92">
        <f t="shared" si="50"/>
        <v>0</v>
      </c>
      <c r="CC101" s="92"/>
      <c r="CD101" s="92">
        <f t="shared" si="28"/>
        <v>0</v>
      </c>
      <c r="CE101" s="92">
        <f t="shared" si="29"/>
        <v>0</v>
      </c>
      <c r="CF101" s="92">
        <f t="shared" si="30"/>
        <v>0</v>
      </c>
      <c r="CG101" s="92">
        <f t="shared" si="31"/>
        <v>0</v>
      </c>
      <c r="CH101" s="92">
        <f t="shared" si="32"/>
        <v>0</v>
      </c>
      <c r="CI101" s="92">
        <f t="shared" si="33"/>
        <v>0</v>
      </c>
      <c r="CJ101" s="91">
        <f t="shared" si="34"/>
        <v>0</v>
      </c>
      <c r="CK101" s="91">
        <f t="shared" si="34"/>
        <v>0</v>
      </c>
      <c r="CL101" s="91" t="str">
        <f t="shared" si="27"/>
        <v>keine Daten</v>
      </c>
      <c r="CM101" s="92">
        <f t="shared" si="35"/>
        <v>0</v>
      </c>
      <c r="CN101" s="91" t="str">
        <f t="shared" si="36"/>
        <v>keine Angabe</v>
      </c>
      <c r="CO101" s="91">
        <f t="shared" si="37"/>
        <v>2</v>
      </c>
      <c r="CP101" s="91">
        <f t="shared" si="38"/>
        <v>2</v>
      </c>
      <c r="CQ101" s="91">
        <f t="shared" si="39"/>
        <v>0</v>
      </c>
      <c r="CR101" s="91">
        <f t="shared" si="40"/>
        <v>0</v>
      </c>
      <c r="CS101" s="92"/>
      <c r="CT101" s="92"/>
      <c r="CU101" s="92">
        <f t="shared" si="41"/>
        <v>0</v>
      </c>
      <c r="CV101" s="92">
        <f t="shared" si="42"/>
        <v>0</v>
      </c>
      <c r="CW101" s="153">
        <f t="shared" si="43"/>
        <v>0</v>
      </c>
      <c r="CX101" s="153">
        <f t="shared" si="44"/>
        <v>0</v>
      </c>
      <c r="CY101" s="153">
        <f t="shared" si="45"/>
        <v>0</v>
      </c>
      <c r="CZ101" s="92">
        <f t="shared" si="46"/>
        <v>0</v>
      </c>
      <c r="DA101" s="92">
        <f t="shared" si="47"/>
        <v>0</v>
      </c>
      <c r="DB101" s="91">
        <f t="shared" si="48"/>
        <v>0</v>
      </c>
      <c r="DC101" s="92">
        <f t="shared" si="49"/>
        <v>0</v>
      </c>
    </row>
    <row r="102" spans="1:107" x14ac:dyDescent="0.25">
      <c r="A102" s="20">
        <v>13075063</v>
      </c>
      <c r="B102" s="21">
        <v>5560</v>
      </c>
      <c r="C102" s="21" t="s">
        <v>140</v>
      </c>
      <c r="D102" s="220"/>
      <c r="E102" s="223"/>
      <c r="F102" s="223"/>
      <c r="G102" s="223"/>
      <c r="H102" s="224"/>
      <c r="I102" s="224"/>
      <c r="J102" s="224"/>
      <c r="K102" s="224"/>
      <c r="L102" s="224"/>
      <c r="M102" s="224"/>
      <c r="N102" s="224"/>
      <c r="O102" s="224"/>
      <c r="P102" s="224"/>
      <c r="Q102" s="224"/>
      <c r="R102" s="224"/>
      <c r="S102" s="224"/>
      <c r="T102" s="224"/>
      <c r="U102" s="224"/>
      <c r="V102" s="224"/>
      <c r="W102" s="22"/>
      <c r="X102" s="22"/>
      <c r="Y102" s="22"/>
      <c r="Z102" s="222"/>
      <c r="AA102" s="224"/>
      <c r="AB102" s="260"/>
      <c r="AC102" s="224"/>
      <c r="AD102" s="224"/>
      <c r="AE102" s="260"/>
      <c r="AF102" s="222"/>
      <c r="AG102" s="222"/>
      <c r="AH102" s="281">
        <v>0</v>
      </c>
      <c r="AI102" s="222"/>
      <c r="AJ102" s="281">
        <v>0</v>
      </c>
      <c r="AK102" s="222"/>
      <c r="AL102" s="281">
        <v>0</v>
      </c>
      <c r="AM102" s="281">
        <v>0</v>
      </c>
      <c r="AN102" s="281">
        <v>0</v>
      </c>
      <c r="AO102" s="222"/>
      <c r="CA102" s="91" t="str">
        <f t="shared" si="50"/>
        <v>Koblentz</v>
      </c>
      <c r="CB102" s="92">
        <f t="shared" si="50"/>
        <v>0</v>
      </c>
      <c r="CC102" s="92"/>
      <c r="CD102" s="92">
        <f t="shared" si="28"/>
        <v>0</v>
      </c>
      <c r="CE102" s="92">
        <f t="shared" si="29"/>
        <v>0</v>
      </c>
      <c r="CF102" s="92">
        <f t="shared" si="30"/>
        <v>0</v>
      </c>
      <c r="CG102" s="92">
        <f t="shared" si="31"/>
        <v>0</v>
      </c>
      <c r="CH102" s="92">
        <f t="shared" si="32"/>
        <v>0</v>
      </c>
      <c r="CI102" s="92">
        <f t="shared" si="33"/>
        <v>0</v>
      </c>
      <c r="CJ102" s="91">
        <f t="shared" si="34"/>
        <v>0</v>
      </c>
      <c r="CK102" s="91">
        <f t="shared" si="34"/>
        <v>0</v>
      </c>
      <c r="CL102" s="91" t="str">
        <f t="shared" si="27"/>
        <v>keine Daten</v>
      </c>
      <c r="CM102" s="92">
        <f t="shared" si="35"/>
        <v>0</v>
      </c>
      <c r="CN102" s="91" t="str">
        <f t="shared" si="36"/>
        <v>keine Angabe</v>
      </c>
      <c r="CO102" s="91">
        <f t="shared" si="37"/>
        <v>2</v>
      </c>
      <c r="CP102" s="91">
        <f t="shared" si="38"/>
        <v>2</v>
      </c>
      <c r="CQ102" s="91">
        <f t="shared" si="39"/>
        <v>0</v>
      </c>
      <c r="CR102" s="91">
        <f t="shared" si="40"/>
        <v>0</v>
      </c>
      <c r="CS102" s="92"/>
      <c r="CT102" s="92"/>
      <c r="CU102" s="92">
        <f t="shared" si="41"/>
        <v>0</v>
      </c>
      <c r="CV102" s="92">
        <f t="shared" si="42"/>
        <v>0</v>
      </c>
      <c r="CW102" s="153">
        <f t="shared" si="43"/>
        <v>0</v>
      </c>
      <c r="CX102" s="153">
        <f t="shared" si="44"/>
        <v>0</v>
      </c>
      <c r="CY102" s="153">
        <f t="shared" si="45"/>
        <v>0</v>
      </c>
      <c r="CZ102" s="92">
        <f t="shared" si="46"/>
        <v>0</v>
      </c>
      <c r="DA102" s="92">
        <f t="shared" si="47"/>
        <v>0</v>
      </c>
      <c r="DB102" s="91">
        <f t="shared" si="48"/>
        <v>0</v>
      </c>
      <c r="DC102" s="92">
        <f t="shared" si="49"/>
        <v>0</v>
      </c>
    </row>
    <row r="103" spans="1:107" x14ac:dyDescent="0.25">
      <c r="A103" s="20">
        <v>13075071</v>
      </c>
      <c r="B103" s="21">
        <v>5560</v>
      </c>
      <c r="C103" s="21" t="s">
        <v>141</v>
      </c>
      <c r="D103" s="220"/>
      <c r="E103" s="223"/>
      <c r="F103" s="223"/>
      <c r="G103" s="223"/>
      <c r="H103" s="224"/>
      <c r="I103" s="224"/>
      <c r="J103" s="224"/>
      <c r="K103" s="224"/>
      <c r="L103" s="224"/>
      <c r="M103" s="224"/>
      <c r="N103" s="224"/>
      <c r="O103" s="224"/>
      <c r="P103" s="224"/>
      <c r="Q103" s="224"/>
      <c r="R103" s="224"/>
      <c r="S103" s="224"/>
      <c r="T103" s="224"/>
      <c r="U103" s="224"/>
      <c r="V103" s="224"/>
      <c r="W103" s="22"/>
      <c r="X103" s="22"/>
      <c r="Y103" s="22"/>
      <c r="Z103" s="222"/>
      <c r="AA103" s="224"/>
      <c r="AB103" s="260"/>
      <c r="AC103" s="224"/>
      <c r="AD103" s="224"/>
      <c r="AE103" s="260"/>
      <c r="AF103" s="222"/>
      <c r="AG103" s="222"/>
      <c r="AH103" s="281">
        <v>0</v>
      </c>
      <c r="AI103" s="222"/>
      <c r="AJ103" s="281">
        <v>0</v>
      </c>
      <c r="AK103" s="222"/>
      <c r="AL103" s="281">
        <v>0</v>
      </c>
      <c r="AM103" s="281">
        <v>0</v>
      </c>
      <c r="AN103" s="281">
        <v>0</v>
      </c>
      <c r="AO103" s="222"/>
      <c r="CA103" s="91" t="str">
        <f t="shared" si="50"/>
        <v>Krugsdorf</v>
      </c>
      <c r="CB103" s="92">
        <f t="shared" si="50"/>
        <v>0</v>
      </c>
      <c r="CC103" s="92"/>
      <c r="CD103" s="92">
        <f t="shared" si="28"/>
        <v>0</v>
      </c>
      <c r="CE103" s="92">
        <f t="shared" si="29"/>
        <v>0</v>
      </c>
      <c r="CF103" s="92">
        <f t="shared" si="30"/>
        <v>0</v>
      </c>
      <c r="CG103" s="92">
        <f t="shared" si="31"/>
        <v>0</v>
      </c>
      <c r="CH103" s="92">
        <f t="shared" si="32"/>
        <v>0</v>
      </c>
      <c r="CI103" s="92">
        <f t="shared" si="33"/>
        <v>0</v>
      </c>
      <c r="CJ103" s="91">
        <f t="shared" si="34"/>
        <v>0</v>
      </c>
      <c r="CK103" s="91">
        <f t="shared" si="34"/>
        <v>0</v>
      </c>
      <c r="CL103" s="91" t="str">
        <f t="shared" si="27"/>
        <v>keine Daten</v>
      </c>
      <c r="CM103" s="92">
        <f t="shared" si="35"/>
        <v>0</v>
      </c>
      <c r="CN103" s="91" t="str">
        <f t="shared" si="36"/>
        <v>keine Angabe</v>
      </c>
      <c r="CO103" s="91">
        <f t="shared" si="37"/>
        <v>2</v>
      </c>
      <c r="CP103" s="91">
        <f t="shared" si="38"/>
        <v>2</v>
      </c>
      <c r="CQ103" s="91">
        <f t="shared" si="39"/>
        <v>0</v>
      </c>
      <c r="CR103" s="91">
        <f t="shared" si="40"/>
        <v>0</v>
      </c>
      <c r="CS103" s="92"/>
      <c r="CT103" s="92"/>
      <c r="CU103" s="92">
        <f t="shared" si="41"/>
        <v>0</v>
      </c>
      <c r="CV103" s="92">
        <f t="shared" si="42"/>
        <v>0</v>
      </c>
      <c r="CW103" s="153">
        <f t="shared" si="43"/>
        <v>0</v>
      </c>
      <c r="CX103" s="153">
        <f t="shared" si="44"/>
        <v>0</v>
      </c>
      <c r="CY103" s="153">
        <f t="shared" si="45"/>
        <v>0</v>
      </c>
      <c r="CZ103" s="92">
        <f t="shared" si="46"/>
        <v>0</v>
      </c>
      <c r="DA103" s="92">
        <f t="shared" si="47"/>
        <v>0</v>
      </c>
      <c r="DB103" s="91">
        <f t="shared" si="48"/>
        <v>0</v>
      </c>
      <c r="DC103" s="92">
        <f t="shared" si="49"/>
        <v>0</v>
      </c>
    </row>
    <row r="104" spans="1:107" x14ac:dyDescent="0.25">
      <c r="A104" s="20">
        <v>13075103</v>
      </c>
      <c r="B104" s="21">
        <v>5560</v>
      </c>
      <c r="C104" s="21" t="s">
        <v>142</v>
      </c>
      <c r="D104" s="220"/>
      <c r="E104" s="223"/>
      <c r="F104" s="223"/>
      <c r="G104" s="223"/>
      <c r="H104" s="224"/>
      <c r="I104" s="224"/>
      <c r="J104" s="224"/>
      <c r="K104" s="224"/>
      <c r="L104" s="224"/>
      <c r="M104" s="224"/>
      <c r="N104" s="224"/>
      <c r="O104" s="224"/>
      <c r="P104" s="224"/>
      <c r="Q104" s="224"/>
      <c r="R104" s="224"/>
      <c r="S104" s="224"/>
      <c r="T104" s="224"/>
      <c r="U104" s="224"/>
      <c r="V104" s="224"/>
      <c r="W104" s="22"/>
      <c r="X104" s="22"/>
      <c r="Y104" s="22"/>
      <c r="Z104" s="222"/>
      <c r="AA104" s="224"/>
      <c r="AB104" s="260"/>
      <c r="AC104" s="224"/>
      <c r="AD104" s="224"/>
      <c r="AE104" s="260"/>
      <c r="AF104" s="222"/>
      <c r="AG104" s="222"/>
      <c r="AH104" s="281">
        <v>0</v>
      </c>
      <c r="AI104" s="222"/>
      <c r="AJ104" s="281">
        <v>0</v>
      </c>
      <c r="AK104" s="222"/>
      <c r="AL104" s="281">
        <v>0</v>
      </c>
      <c r="AM104" s="281">
        <v>0</v>
      </c>
      <c r="AN104" s="281">
        <v>0</v>
      </c>
      <c r="AO104" s="222"/>
      <c r="CA104" s="91" t="str">
        <f t="shared" si="50"/>
        <v>Nieden</v>
      </c>
      <c r="CB104" s="92">
        <f t="shared" si="50"/>
        <v>0</v>
      </c>
      <c r="CC104" s="92"/>
      <c r="CD104" s="92">
        <f t="shared" si="28"/>
        <v>0</v>
      </c>
      <c r="CE104" s="92">
        <f t="shared" si="29"/>
        <v>0</v>
      </c>
      <c r="CF104" s="92">
        <f t="shared" si="30"/>
        <v>0</v>
      </c>
      <c r="CG104" s="92">
        <f t="shared" si="31"/>
        <v>0</v>
      </c>
      <c r="CH104" s="92">
        <f t="shared" si="32"/>
        <v>0</v>
      </c>
      <c r="CI104" s="92">
        <f t="shared" si="33"/>
        <v>0</v>
      </c>
      <c r="CJ104" s="91">
        <f t="shared" si="34"/>
        <v>0</v>
      </c>
      <c r="CK104" s="91">
        <f t="shared" si="34"/>
        <v>0</v>
      </c>
      <c r="CL104" s="91" t="str">
        <f t="shared" si="27"/>
        <v>keine Daten</v>
      </c>
      <c r="CM104" s="92">
        <f t="shared" si="35"/>
        <v>0</v>
      </c>
      <c r="CN104" s="91" t="str">
        <f t="shared" si="36"/>
        <v>keine Angabe</v>
      </c>
      <c r="CO104" s="91">
        <f t="shared" si="37"/>
        <v>2</v>
      </c>
      <c r="CP104" s="91">
        <f t="shared" si="38"/>
        <v>2</v>
      </c>
      <c r="CQ104" s="91">
        <f t="shared" si="39"/>
        <v>0</v>
      </c>
      <c r="CR104" s="91">
        <f t="shared" si="40"/>
        <v>0</v>
      </c>
      <c r="CS104" s="92"/>
      <c r="CT104" s="92"/>
      <c r="CU104" s="92">
        <f t="shared" si="41"/>
        <v>0</v>
      </c>
      <c r="CV104" s="92">
        <f t="shared" si="42"/>
        <v>0</v>
      </c>
      <c r="CW104" s="153">
        <f t="shared" si="43"/>
        <v>0</v>
      </c>
      <c r="CX104" s="153">
        <f t="shared" si="44"/>
        <v>0</v>
      </c>
      <c r="CY104" s="153">
        <f t="shared" si="45"/>
        <v>0</v>
      </c>
      <c r="CZ104" s="92">
        <f t="shared" si="46"/>
        <v>0</v>
      </c>
      <c r="DA104" s="92">
        <f t="shared" si="47"/>
        <v>0</v>
      </c>
      <c r="DB104" s="91">
        <f t="shared" si="48"/>
        <v>0</v>
      </c>
      <c r="DC104" s="92">
        <f t="shared" si="49"/>
        <v>0</v>
      </c>
    </row>
    <row r="105" spans="1:107" x14ac:dyDescent="0.25">
      <c r="A105" s="20">
        <v>13075104</v>
      </c>
      <c r="B105" s="21">
        <v>5560</v>
      </c>
      <c r="C105" s="21" t="s">
        <v>143</v>
      </c>
      <c r="D105" s="220"/>
      <c r="E105" s="223"/>
      <c r="F105" s="223"/>
      <c r="G105" s="223"/>
      <c r="H105" s="224"/>
      <c r="I105" s="224"/>
      <c r="J105" s="224"/>
      <c r="K105" s="224"/>
      <c r="L105" s="224"/>
      <c r="M105" s="224"/>
      <c r="N105" s="224"/>
      <c r="O105" s="224"/>
      <c r="P105" s="224"/>
      <c r="Q105" s="224"/>
      <c r="R105" s="224"/>
      <c r="S105" s="224"/>
      <c r="T105" s="224"/>
      <c r="U105" s="224"/>
      <c r="V105" s="224"/>
      <c r="W105" s="22"/>
      <c r="X105" s="22"/>
      <c r="Y105" s="22"/>
      <c r="Z105" s="222"/>
      <c r="AA105" s="224"/>
      <c r="AB105" s="260"/>
      <c r="AC105" s="224"/>
      <c r="AD105" s="224"/>
      <c r="AE105" s="260"/>
      <c r="AF105" s="222"/>
      <c r="AG105" s="222"/>
      <c r="AH105" s="281">
        <v>0</v>
      </c>
      <c r="AI105" s="222"/>
      <c r="AJ105" s="281">
        <v>0</v>
      </c>
      <c r="AK105" s="222"/>
      <c r="AL105" s="281">
        <v>0</v>
      </c>
      <c r="AM105" s="281">
        <v>0</v>
      </c>
      <c r="AN105" s="281">
        <v>0</v>
      </c>
      <c r="AO105" s="222"/>
      <c r="CA105" s="91" t="str">
        <f t="shared" si="50"/>
        <v>Papendorf</v>
      </c>
      <c r="CB105" s="92">
        <f t="shared" si="50"/>
        <v>0</v>
      </c>
      <c r="CC105" s="92"/>
      <c r="CD105" s="92">
        <f t="shared" si="28"/>
        <v>0</v>
      </c>
      <c r="CE105" s="92">
        <f t="shared" si="29"/>
        <v>0</v>
      </c>
      <c r="CF105" s="92">
        <f t="shared" si="30"/>
        <v>0</v>
      </c>
      <c r="CG105" s="92">
        <f t="shared" si="31"/>
        <v>0</v>
      </c>
      <c r="CH105" s="92">
        <f t="shared" si="32"/>
        <v>0</v>
      </c>
      <c r="CI105" s="92">
        <f t="shared" si="33"/>
        <v>0</v>
      </c>
      <c r="CJ105" s="91">
        <f t="shared" si="34"/>
        <v>0</v>
      </c>
      <c r="CK105" s="91">
        <f t="shared" si="34"/>
        <v>0</v>
      </c>
      <c r="CL105" s="91" t="str">
        <f t="shared" si="27"/>
        <v>keine Daten</v>
      </c>
      <c r="CM105" s="92">
        <f t="shared" si="35"/>
        <v>0</v>
      </c>
      <c r="CN105" s="91" t="str">
        <f t="shared" si="36"/>
        <v>keine Angabe</v>
      </c>
      <c r="CO105" s="91">
        <f t="shared" si="37"/>
        <v>2</v>
      </c>
      <c r="CP105" s="91">
        <f t="shared" si="38"/>
        <v>2</v>
      </c>
      <c r="CQ105" s="91">
        <f t="shared" si="39"/>
        <v>0</v>
      </c>
      <c r="CR105" s="91">
        <f t="shared" si="40"/>
        <v>0</v>
      </c>
      <c r="CS105" s="92"/>
      <c r="CT105" s="92"/>
      <c r="CU105" s="92">
        <f t="shared" si="41"/>
        <v>0</v>
      </c>
      <c r="CV105" s="92">
        <f t="shared" si="42"/>
        <v>0</v>
      </c>
      <c r="CW105" s="153">
        <f t="shared" si="43"/>
        <v>0</v>
      </c>
      <c r="CX105" s="153">
        <f t="shared" si="44"/>
        <v>0</v>
      </c>
      <c r="CY105" s="153">
        <f t="shared" si="45"/>
        <v>0</v>
      </c>
      <c r="CZ105" s="92">
        <f t="shared" si="46"/>
        <v>0</v>
      </c>
      <c r="DA105" s="92">
        <f t="shared" si="47"/>
        <v>0</v>
      </c>
      <c r="DB105" s="91">
        <f t="shared" si="48"/>
        <v>0</v>
      </c>
      <c r="DC105" s="92">
        <f t="shared" si="49"/>
        <v>0</v>
      </c>
    </row>
    <row r="106" spans="1:107" x14ac:dyDescent="0.25">
      <c r="A106" s="20">
        <v>13075109</v>
      </c>
      <c r="B106" s="21">
        <v>5560</v>
      </c>
      <c r="C106" s="21" t="s">
        <v>144</v>
      </c>
      <c r="D106" s="220"/>
      <c r="E106" s="223"/>
      <c r="F106" s="223"/>
      <c r="G106" s="223"/>
      <c r="H106" s="224"/>
      <c r="I106" s="224"/>
      <c r="J106" s="224"/>
      <c r="K106" s="224"/>
      <c r="L106" s="224"/>
      <c r="M106" s="224"/>
      <c r="N106" s="224"/>
      <c r="O106" s="224"/>
      <c r="P106" s="224"/>
      <c r="Q106" s="224"/>
      <c r="R106" s="224"/>
      <c r="S106" s="224"/>
      <c r="T106" s="224"/>
      <c r="U106" s="224"/>
      <c r="V106" s="224"/>
      <c r="W106" s="22"/>
      <c r="X106" s="22"/>
      <c r="Y106" s="22"/>
      <c r="Z106" s="222"/>
      <c r="AA106" s="224"/>
      <c r="AB106" s="260"/>
      <c r="AC106" s="224"/>
      <c r="AD106" s="224"/>
      <c r="AE106" s="260"/>
      <c r="AF106" s="222"/>
      <c r="AG106" s="222"/>
      <c r="AH106" s="281">
        <v>0</v>
      </c>
      <c r="AI106" s="222"/>
      <c r="AJ106" s="281">
        <v>0</v>
      </c>
      <c r="AK106" s="222"/>
      <c r="AL106" s="281">
        <v>0</v>
      </c>
      <c r="AM106" s="281">
        <v>0</v>
      </c>
      <c r="AN106" s="281">
        <v>0</v>
      </c>
      <c r="AO106" s="222"/>
      <c r="CA106" s="91" t="str">
        <f t="shared" si="50"/>
        <v>Polzow</v>
      </c>
      <c r="CB106" s="92">
        <f t="shared" si="50"/>
        <v>0</v>
      </c>
      <c r="CC106" s="92"/>
      <c r="CD106" s="92">
        <f t="shared" si="28"/>
        <v>0</v>
      </c>
      <c r="CE106" s="92">
        <f t="shared" si="29"/>
        <v>0</v>
      </c>
      <c r="CF106" s="92">
        <f t="shared" si="30"/>
        <v>0</v>
      </c>
      <c r="CG106" s="92">
        <f t="shared" si="31"/>
        <v>0</v>
      </c>
      <c r="CH106" s="92">
        <f t="shared" si="32"/>
        <v>0</v>
      </c>
      <c r="CI106" s="92">
        <f t="shared" si="33"/>
        <v>0</v>
      </c>
      <c r="CJ106" s="91">
        <f t="shared" si="34"/>
        <v>0</v>
      </c>
      <c r="CK106" s="91">
        <f t="shared" si="34"/>
        <v>0</v>
      </c>
      <c r="CL106" s="91" t="str">
        <f t="shared" si="27"/>
        <v>keine Daten</v>
      </c>
      <c r="CM106" s="92">
        <f t="shared" si="35"/>
        <v>0</v>
      </c>
      <c r="CN106" s="91" t="str">
        <f t="shared" si="36"/>
        <v>keine Angabe</v>
      </c>
      <c r="CO106" s="91">
        <f t="shared" si="37"/>
        <v>2</v>
      </c>
      <c r="CP106" s="91">
        <f t="shared" si="38"/>
        <v>2</v>
      </c>
      <c r="CQ106" s="91">
        <f t="shared" si="39"/>
        <v>0</v>
      </c>
      <c r="CR106" s="91">
        <f t="shared" si="40"/>
        <v>0</v>
      </c>
      <c r="CS106" s="92"/>
      <c r="CT106" s="92"/>
      <c r="CU106" s="92">
        <f t="shared" si="41"/>
        <v>0</v>
      </c>
      <c r="CV106" s="92">
        <f t="shared" si="42"/>
        <v>0</v>
      </c>
      <c r="CW106" s="153">
        <f t="shared" si="43"/>
        <v>0</v>
      </c>
      <c r="CX106" s="153">
        <f t="shared" si="44"/>
        <v>0</v>
      </c>
      <c r="CY106" s="153">
        <f t="shared" si="45"/>
        <v>0</v>
      </c>
      <c r="CZ106" s="92">
        <f t="shared" si="46"/>
        <v>0</v>
      </c>
      <c r="DA106" s="92">
        <f t="shared" si="47"/>
        <v>0</v>
      </c>
      <c r="DB106" s="91">
        <f t="shared" si="48"/>
        <v>0</v>
      </c>
      <c r="DC106" s="92">
        <f t="shared" si="49"/>
        <v>0</v>
      </c>
    </row>
    <row r="107" spans="1:107" x14ac:dyDescent="0.25">
      <c r="A107" s="20">
        <v>13075115</v>
      </c>
      <c r="B107" s="21">
        <v>5560</v>
      </c>
      <c r="C107" s="21" t="s">
        <v>145</v>
      </c>
      <c r="D107" s="220"/>
      <c r="E107" s="223"/>
      <c r="F107" s="223"/>
      <c r="G107" s="223"/>
      <c r="H107" s="224"/>
      <c r="I107" s="224"/>
      <c r="J107" s="224"/>
      <c r="K107" s="224"/>
      <c r="L107" s="224"/>
      <c r="M107" s="224"/>
      <c r="N107" s="224"/>
      <c r="O107" s="224"/>
      <c r="P107" s="224"/>
      <c r="Q107" s="224"/>
      <c r="R107" s="224"/>
      <c r="S107" s="224"/>
      <c r="T107" s="224"/>
      <c r="U107" s="224"/>
      <c r="V107" s="224"/>
      <c r="W107" s="22"/>
      <c r="X107" s="22"/>
      <c r="Y107" s="22"/>
      <c r="Z107" s="222"/>
      <c r="AA107" s="224"/>
      <c r="AB107" s="260"/>
      <c r="AC107" s="224"/>
      <c r="AD107" s="224"/>
      <c r="AE107" s="260"/>
      <c r="AF107" s="222"/>
      <c r="AG107" s="222"/>
      <c r="AH107" s="281">
        <v>0</v>
      </c>
      <c r="AI107" s="222"/>
      <c r="AJ107" s="281">
        <v>0</v>
      </c>
      <c r="AK107" s="222"/>
      <c r="AL107" s="281">
        <v>0</v>
      </c>
      <c r="AM107" s="281">
        <v>0</v>
      </c>
      <c r="AN107" s="281">
        <v>0</v>
      </c>
      <c r="AO107" s="222"/>
      <c r="CA107" s="91" t="str">
        <f t="shared" si="50"/>
        <v>Rollwitz</v>
      </c>
      <c r="CB107" s="92">
        <f t="shared" si="50"/>
        <v>0</v>
      </c>
      <c r="CC107" s="92"/>
      <c r="CD107" s="92">
        <f t="shared" si="28"/>
        <v>0</v>
      </c>
      <c r="CE107" s="92">
        <f t="shared" si="29"/>
        <v>0</v>
      </c>
      <c r="CF107" s="92">
        <f t="shared" si="30"/>
        <v>0</v>
      </c>
      <c r="CG107" s="92">
        <f t="shared" si="31"/>
        <v>0</v>
      </c>
      <c r="CH107" s="92">
        <f t="shared" si="32"/>
        <v>0</v>
      </c>
      <c r="CI107" s="92">
        <f t="shared" si="33"/>
        <v>0</v>
      </c>
      <c r="CJ107" s="91">
        <f t="shared" si="34"/>
        <v>0</v>
      </c>
      <c r="CK107" s="91">
        <f t="shared" si="34"/>
        <v>0</v>
      </c>
      <c r="CL107" s="91" t="str">
        <f t="shared" si="27"/>
        <v>keine Daten</v>
      </c>
      <c r="CM107" s="92">
        <f t="shared" si="35"/>
        <v>0</v>
      </c>
      <c r="CN107" s="91" t="str">
        <f t="shared" si="36"/>
        <v>keine Angabe</v>
      </c>
      <c r="CO107" s="91">
        <f t="shared" si="37"/>
        <v>2</v>
      </c>
      <c r="CP107" s="91">
        <f t="shared" si="38"/>
        <v>2</v>
      </c>
      <c r="CQ107" s="91">
        <f t="shared" si="39"/>
        <v>0</v>
      </c>
      <c r="CR107" s="91">
        <f t="shared" si="40"/>
        <v>0</v>
      </c>
      <c r="CS107" s="92"/>
      <c r="CT107" s="92"/>
      <c r="CU107" s="92">
        <f t="shared" si="41"/>
        <v>0</v>
      </c>
      <c r="CV107" s="92">
        <f t="shared" si="42"/>
        <v>0</v>
      </c>
      <c r="CW107" s="153">
        <f t="shared" si="43"/>
        <v>0</v>
      </c>
      <c r="CX107" s="153">
        <f t="shared" si="44"/>
        <v>0</v>
      </c>
      <c r="CY107" s="153">
        <f t="shared" si="45"/>
        <v>0</v>
      </c>
      <c r="CZ107" s="92">
        <f t="shared" si="46"/>
        <v>0</v>
      </c>
      <c r="DA107" s="92">
        <f t="shared" si="47"/>
        <v>0</v>
      </c>
      <c r="DB107" s="91">
        <f t="shared" si="48"/>
        <v>0</v>
      </c>
      <c r="DC107" s="92">
        <f t="shared" si="49"/>
        <v>0</v>
      </c>
    </row>
    <row r="108" spans="1:107" x14ac:dyDescent="0.25">
      <c r="A108" s="20">
        <v>13075126</v>
      </c>
      <c r="B108" s="21">
        <v>5560</v>
      </c>
      <c r="C108" s="21" t="s">
        <v>146</v>
      </c>
      <c r="D108" s="220"/>
      <c r="E108" s="223"/>
      <c r="F108" s="223"/>
      <c r="G108" s="223"/>
      <c r="H108" s="224"/>
      <c r="I108" s="224"/>
      <c r="J108" s="224"/>
      <c r="K108" s="224"/>
      <c r="L108" s="224"/>
      <c r="M108" s="224"/>
      <c r="N108" s="224"/>
      <c r="O108" s="224"/>
      <c r="P108" s="224"/>
      <c r="Q108" s="224"/>
      <c r="R108" s="224"/>
      <c r="S108" s="224"/>
      <c r="T108" s="224"/>
      <c r="U108" s="224"/>
      <c r="V108" s="224"/>
      <c r="W108" s="22"/>
      <c r="X108" s="22"/>
      <c r="Y108" s="22"/>
      <c r="Z108" s="222"/>
      <c r="AA108" s="224"/>
      <c r="AB108" s="260"/>
      <c r="AC108" s="224"/>
      <c r="AD108" s="224"/>
      <c r="AE108" s="260"/>
      <c r="AF108" s="222"/>
      <c r="AG108" s="222"/>
      <c r="AH108" s="281">
        <v>0</v>
      </c>
      <c r="AI108" s="222"/>
      <c r="AJ108" s="281">
        <v>0</v>
      </c>
      <c r="AK108" s="222"/>
      <c r="AL108" s="281">
        <v>0</v>
      </c>
      <c r="AM108" s="281">
        <v>0</v>
      </c>
      <c r="AN108" s="281">
        <v>0</v>
      </c>
      <c r="AO108" s="222"/>
      <c r="CA108" s="91" t="str">
        <f t="shared" si="50"/>
        <v>Schönwalde</v>
      </c>
      <c r="CB108" s="92">
        <f t="shared" si="50"/>
        <v>0</v>
      </c>
      <c r="CC108" s="92"/>
      <c r="CD108" s="92">
        <f t="shared" si="28"/>
        <v>0</v>
      </c>
      <c r="CE108" s="92">
        <f t="shared" si="29"/>
        <v>0</v>
      </c>
      <c r="CF108" s="92">
        <f t="shared" si="30"/>
        <v>0</v>
      </c>
      <c r="CG108" s="92">
        <f t="shared" si="31"/>
        <v>0</v>
      </c>
      <c r="CH108" s="92">
        <f t="shared" si="32"/>
        <v>0</v>
      </c>
      <c r="CI108" s="92">
        <f t="shared" si="33"/>
        <v>0</v>
      </c>
      <c r="CJ108" s="91">
        <f t="shared" si="34"/>
        <v>0</v>
      </c>
      <c r="CK108" s="91">
        <f t="shared" si="34"/>
        <v>0</v>
      </c>
      <c r="CL108" s="91" t="str">
        <f t="shared" si="27"/>
        <v>keine Daten</v>
      </c>
      <c r="CM108" s="92">
        <f t="shared" si="35"/>
        <v>0</v>
      </c>
      <c r="CN108" s="91" t="str">
        <f t="shared" si="36"/>
        <v>keine Angabe</v>
      </c>
      <c r="CO108" s="91">
        <f t="shared" si="37"/>
        <v>2</v>
      </c>
      <c r="CP108" s="91">
        <f t="shared" si="38"/>
        <v>2</v>
      </c>
      <c r="CQ108" s="91">
        <f t="shared" si="39"/>
        <v>0</v>
      </c>
      <c r="CR108" s="91">
        <f t="shared" si="40"/>
        <v>0</v>
      </c>
      <c r="CS108" s="92"/>
      <c r="CT108" s="92"/>
      <c r="CU108" s="92">
        <f t="shared" si="41"/>
        <v>0</v>
      </c>
      <c r="CV108" s="92">
        <f t="shared" si="42"/>
        <v>0</v>
      </c>
      <c r="CW108" s="153">
        <f t="shared" si="43"/>
        <v>0</v>
      </c>
      <c r="CX108" s="153">
        <f t="shared" si="44"/>
        <v>0</v>
      </c>
      <c r="CY108" s="153">
        <f t="shared" si="45"/>
        <v>0</v>
      </c>
      <c r="CZ108" s="92">
        <f t="shared" si="46"/>
        <v>0</v>
      </c>
      <c r="DA108" s="92">
        <f t="shared" si="47"/>
        <v>0</v>
      </c>
      <c r="DB108" s="91">
        <f t="shared" si="48"/>
        <v>0</v>
      </c>
      <c r="DC108" s="92">
        <f t="shared" si="49"/>
        <v>0</v>
      </c>
    </row>
    <row r="109" spans="1:107" x14ac:dyDescent="0.25">
      <c r="A109" s="20">
        <v>13075138</v>
      </c>
      <c r="B109" s="21">
        <v>5560</v>
      </c>
      <c r="C109" s="21" t="s">
        <v>147</v>
      </c>
      <c r="D109" s="220"/>
      <c r="E109" s="223"/>
      <c r="F109" s="223"/>
      <c r="G109" s="223"/>
      <c r="H109" s="224"/>
      <c r="I109" s="224"/>
      <c r="J109" s="224"/>
      <c r="K109" s="224"/>
      <c r="L109" s="224"/>
      <c r="M109" s="224"/>
      <c r="N109" s="224"/>
      <c r="O109" s="224"/>
      <c r="P109" s="224"/>
      <c r="Q109" s="224"/>
      <c r="R109" s="224"/>
      <c r="S109" s="224"/>
      <c r="T109" s="224"/>
      <c r="U109" s="224"/>
      <c r="V109" s="224"/>
      <c r="W109" s="22"/>
      <c r="X109" s="22"/>
      <c r="Y109" s="22"/>
      <c r="Z109" s="222"/>
      <c r="AA109" s="224"/>
      <c r="AB109" s="260"/>
      <c r="AC109" s="224"/>
      <c r="AD109" s="224"/>
      <c r="AE109" s="260"/>
      <c r="AF109" s="222"/>
      <c r="AG109" s="222"/>
      <c r="AH109" s="281">
        <v>0</v>
      </c>
      <c r="AI109" s="222"/>
      <c r="AJ109" s="281">
        <v>0</v>
      </c>
      <c r="AK109" s="222"/>
      <c r="AL109" s="281">
        <v>0</v>
      </c>
      <c r="AM109" s="281">
        <v>0</v>
      </c>
      <c r="AN109" s="281">
        <v>0</v>
      </c>
      <c r="AO109" s="222"/>
      <c r="CA109" s="91" t="str">
        <f t="shared" si="50"/>
        <v>Viereck</v>
      </c>
      <c r="CB109" s="92">
        <f t="shared" si="50"/>
        <v>0</v>
      </c>
      <c r="CC109" s="92"/>
      <c r="CD109" s="92">
        <f t="shared" si="28"/>
        <v>0</v>
      </c>
      <c r="CE109" s="92">
        <f t="shared" si="29"/>
        <v>0</v>
      </c>
      <c r="CF109" s="92">
        <f t="shared" si="30"/>
        <v>0</v>
      </c>
      <c r="CG109" s="92">
        <f t="shared" si="31"/>
        <v>0</v>
      </c>
      <c r="CH109" s="92">
        <f t="shared" si="32"/>
        <v>0</v>
      </c>
      <c r="CI109" s="92">
        <f t="shared" si="33"/>
        <v>0</v>
      </c>
      <c r="CJ109" s="91">
        <f t="shared" si="34"/>
        <v>0</v>
      </c>
      <c r="CK109" s="91">
        <f t="shared" si="34"/>
        <v>0</v>
      </c>
      <c r="CL109" s="91" t="str">
        <f t="shared" si="27"/>
        <v>keine Daten</v>
      </c>
      <c r="CM109" s="92">
        <f t="shared" si="35"/>
        <v>0</v>
      </c>
      <c r="CN109" s="91" t="str">
        <f t="shared" si="36"/>
        <v>keine Angabe</v>
      </c>
      <c r="CO109" s="91">
        <f t="shared" si="37"/>
        <v>2</v>
      </c>
      <c r="CP109" s="91">
        <f t="shared" si="38"/>
        <v>2</v>
      </c>
      <c r="CQ109" s="91">
        <f t="shared" si="39"/>
        <v>0</v>
      </c>
      <c r="CR109" s="91">
        <f t="shared" si="40"/>
        <v>0</v>
      </c>
      <c r="CS109" s="92"/>
      <c r="CT109" s="92"/>
      <c r="CU109" s="92">
        <f t="shared" si="41"/>
        <v>0</v>
      </c>
      <c r="CV109" s="92">
        <f t="shared" si="42"/>
        <v>0</v>
      </c>
      <c r="CW109" s="153">
        <f t="shared" si="43"/>
        <v>0</v>
      </c>
      <c r="CX109" s="153">
        <f t="shared" si="44"/>
        <v>0</v>
      </c>
      <c r="CY109" s="153">
        <f t="shared" si="45"/>
        <v>0</v>
      </c>
      <c r="CZ109" s="92">
        <f t="shared" si="46"/>
        <v>0</v>
      </c>
      <c r="DA109" s="92">
        <f t="shared" si="47"/>
        <v>0</v>
      </c>
      <c r="DB109" s="91">
        <f t="shared" si="48"/>
        <v>0</v>
      </c>
      <c r="DC109" s="92">
        <f t="shared" si="49"/>
        <v>0</v>
      </c>
    </row>
    <row r="110" spans="1:107" x14ac:dyDescent="0.25">
      <c r="A110" s="20">
        <v>13075149</v>
      </c>
      <c r="B110" s="21">
        <v>5560</v>
      </c>
      <c r="C110" s="21" t="s">
        <v>148</v>
      </c>
      <c r="D110" s="220"/>
      <c r="E110" s="223"/>
      <c r="F110" s="223"/>
      <c r="G110" s="223"/>
      <c r="H110" s="224"/>
      <c r="I110" s="224"/>
      <c r="J110" s="224"/>
      <c r="K110" s="224"/>
      <c r="L110" s="224"/>
      <c r="M110" s="224"/>
      <c r="N110" s="224"/>
      <c r="O110" s="224"/>
      <c r="P110" s="224"/>
      <c r="Q110" s="224"/>
      <c r="R110" s="224"/>
      <c r="S110" s="224"/>
      <c r="T110" s="224"/>
      <c r="U110" s="224"/>
      <c r="V110" s="224"/>
      <c r="W110" s="22"/>
      <c r="X110" s="22"/>
      <c r="Y110" s="22"/>
      <c r="Z110" s="222"/>
      <c r="AA110" s="224"/>
      <c r="AB110" s="260"/>
      <c r="AC110" s="224"/>
      <c r="AD110" s="224"/>
      <c r="AE110" s="260"/>
      <c r="AF110" s="222"/>
      <c r="AG110" s="222"/>
      <c r="AH110" s="281">
        <v>0</v>
      </c>
      <c r="AI110" s="222"/>
      <c r="AJ110" s="281">
        <v>0</v>
      </c>
      <c r="AK110" s="222"/>
      <c r="AL110" s="281">
        <v>0</v>
      </c>
      <c r="AM110" s="281">
        <v>0</v>
      </c>
      <c r="AN110" s="281">
        <v>0</v>
      </c>
      <c r="AO110" s="222"/>
      <c r="CA110" s="91" t="str">
        <f t="shared" si="50"/>
        <v>Zerrenthin</v>
      </c>
      <c r="CB110" s="92">
        <f t="shared" si="50"/>
        <v>0</v>
      </c>
      <c r="CC110" s="92"/>
      <c r="CD110" s="92">
        <f t="shared" si="28"/>
        <v>0</v>
      </c>
      <c r="CE110" s="92">
        <f t="shared" si="29"/>
        <v>0</v>
      </c>
      <c r="CF110" s="92">
        <f t="shared" si="30"/>
        <v>0</v>
      </c>
      <c r="CG110" s="92">
        <f t="shared" si="31"/>
        <v>0</v>
      </c>
      <c r="CH110" s="92">
        <f t="shared" si="32"/>
        <v>0</v>
      </c>
      <c r="CI110" s="92">
        <f t="shared" si="33"/>
        <v>0</v>
      </c>
      <c r="CJ110" s="91">
        <f t="shared" si="34"/>
        <v>0</v>
      </c>
      <c r="CK110" s="91">
        <f t="shared" si="34"/>
        <v>0</v>
      </c>
      <c r="CL110" s="91" t="str">
        <f t="shared" si="27"/>
        <v>keine Daten</v>
      </c>
      <c r="CM110" s="92">
        <f t="shared" si="35"/>
        <v>0</v>
      </c>
      <c r="CN110" s="91" t="str">
        <f t="shared" si="36"/>
        <v>keine Angabe</v>
      </c>
      <c r="CO110" s="91">
        <f t="shared" si="37"/>
        <v>2</v>
      </c>
      <c r="CP110" s="91">
        <f t="shared" si="38"/>
        <v>2</v>
      </c>
      <c r="CQ110" s="91">
        <f t="shared" si="39"/>
        <v>0</v>
      </c>
      <c r="CR110" s="91">
        <f t="shared" si="40"/>
        <v>0</v>
      </c>
      <c r="CS110" s="92"/>
      <c r="CT110" s="92"/>
      <c r="CU110" s="92">
        <f t="shared" si="41"/>
        <v>0</v>
      </c>
      <c r="CV110" s="92">
        <f t="shared" si="42"/>
        <v>0</v>
      </c>
      <c r="CW110" s="153">
        <f t="shared" si="43"/>
        <v>0</v>
      </c>
      <c r="CX110" s="153">
        <f t="shared" si="44"/>
        <v>0</v>
      </c>
      <c r="CY110" s="153">
        <f t="shared" si="45"/>
        <v>0</v>
      </c>
      <c r="CZ110" s="92">
        <f t="shared" si="46"/>
        <v>0</v>
      </c>
      <c r="DA110" s="92">
        <f t="shared" si="47"/>
        <v>0</v>
      </c>
      <c r="DB110" s="91">
        <f t="shared" si="48"/>
        <v>0</v>
      </c>
      <c r="DC110" s="92">
        <f t="shared" si="49"/>
        <v>0</v>
      </c>
    </row>
    <row r="111" spans="1:107" x14ac:dyDescent="0.25">
      <c r="A111" s="20">
        <v>13075058</v>
      </c>
      <c r="B111" s="21">
        <v>5561</v>
      </c>
      <c r="C111" s="21" t="s">
        <v>149</v>
      </c>
      <c r="D111" s="220"/>
      <c r="E111" s="223"/>
      <c r="F111" s="223"/>
      <c r="G111" s="223"/>
      <c r="H111" s="224"/>
      <c r="I111" s="224"/>
      <c r="J111" s="224"/>
      <c r="K111" s="224"/>
      <c r="L111" s="224"/>
      <c r="M111" s="224"/>
      <c r="N111" s="224"/>
      <c r="O111" s="224"/>
      <c r="P111" s="224"/>
      <c r="Q111" s="224"/>
      <c r="R111" s="224"/>
      <c r="S111" s="224"/>
      <c r="T111" s="224"/>
      <c r="U111" s="224"/>
      <c r="V111" s="224"/>
      <c r="W111" s="22"/>
      <c r="X111" s="22"/>
      <c r="Y111" s="22"/>
      <c r="Z111" s="222"/>
      <c r="AA111" s="224"/>
      <c r="AB111" s="260"/>
      <c r="AC111" s="224"/>
      <c r="AD111" s="224"/>
      <c r="AE111" s="260"/>
      <c r="AF111" s="222"/>
      <c r="AG111" s="222"/>
      <c r="AH111" s="281">
        <v>0</v>
      </c>
      <c r="AI111" s="222"/>
      <c r="AJ111" s="281">
        <v>0</v>
      </c>
      <c r="AK111" s="222"/>
      <c r="AL111" s="281">
        <v>0</v>
      </c>
      <c r="AM111" s="281">
        <v>0</v>
      </c>
      <c r="AN111" s="281">
        <v>0</v>
      </c>
      <c r="AO111" s="222"/>
      <c r="CA111" s="91" t="str">
        <f t="shared" si="50"/>
        <v>Karlshagen</v>
      </c>
      <c r="CB111" s="92">
        <f t="shared" si="50"/>
        <v>0</v>
      </c>
      <c r="CC111" s="92"/>
      <c r="CD111" s="92">
        <f t="shared" si="28"/>
        <v>0</v>
      </c>
      <c r="CE111" s="92">
        <f t="shared" si="29"/>
        <v>0</v>
      </c>
      <c r="CF111" s="92">
        <f t="shared" si="30"/>
        <v>0</v>
      </c>
      <c r="CG111" s="92">
        <f t="shared" si="31"/>
        <v>0</v>
      </c>
      <c r="CH111" s="92">
        <f t="shared" si="32"/>
        <v>0</v>
      </c>
      <c r="CI111" s="92">
        <f t="shared" si="33"/>
        <v>0</v>
      </c>
      <c r="CJ111" s="91">
        <f t="shared" si="34"/>
        <v>0</v>
      </c>
      <c r="CK111" s="91">
        <f t="shared" si="34"/>
        <v>0</v>
      </c>
      <c r="CL111" s="91" t="str">
        <f t="shared" si="27"/>
        <v>keine Daten</v>
      </c>
      <c r="CM111" s="92">
        <f t="shared" si="35"/>
        <v>0</v>
      </c>
      <c r="CN111" s="91" t="str">
        <f t="shared" si="36"/>
        <v>keine Angabe</v>
      </c>
      <c r="CO111" s="91">
        <f t="shared" si="37"/>
        <v>2</v>
      </c>
      <c r="CP111" s="91">
        <f t="shared" si="38"/>
        <v>2</v>
      </c>
      <c r="CQ111" s="91">
        <f t="shared" si="39"/>
        <v>0</v>
      </c>
      <c r="CR111" s="91">
        <f t="shared" si="40"/>
        <v>0</v>
      </c>
      <c r="CS111" s="92"/>
      <c r="CT111" s="92"/>
      <c r="CU111" s="92">
        <f t="shared" si="41"/>
        <v>0</v>
      </c>
      <c r="CV111" s="92">
        <f t="shared" si="42"/>
        <v>0</v>
      </c>
      <c r="CW111" s="153">
        <f t="shared" si="43"/>
        <v>0</v>
      </c>
      <c r="CX111" s="153">
        <f t="shared" si="44"/>
        <v>0</v>
      </c>
      <c r="CY111" s="153">
        <f t="shared" si="45"/>
        <v>0</v>
      </c>
      <c r="CZ111" s="92">
        <f t="shared" si="46"/>
        <v>0</v>
      </c>
      <c r="DA111" s="92">
        <f t="shared" si="47"/>
        <v>0</v>
      </c>
      <c r="DB111" s="91">
        <f t="shared" si="48"/>
        <v>0</v>
      </c>
      <c r="DC111" s="92">
        <f t="shared" si="49"/>
        <v>0</v>
      </c>
    </row>
    <row r="112" spans="1:107" x14ac:dyDescent="0.25">
      <c r="A112" s="20">
        <v>13075092</v>
      </c>
      <c r="B112" s="21">
        <v>5561</v>
      </c>
      <c r="C112" s="21" t="s">
        <v>150</v>
      </c>
      <c r="D112" s="220"/>
      <c r="E112" s="223"/>
      <c r="F112" s="223"/>
      <c r="G112" s="223"/>
      <c r="H112" s="224"/>
      <c r="I112" s="224"/>
      <c r="J112" s="224"/>
      <c r="K112" s="224"/>
      <c r="L112" s="224"/>
      <c r="M112" s="224"/>
      <c r="N112" s="224"/>
      <c r="O112" s="224"/>
      <c r="P112" s="224"/>
      <c r="Q112" s="224"/>
      <c r="R112" s="224"/>
      <c r="S112" s="224"/>
      <c r="T112" s="224"/>
      <c r="U112" s="224"/>
      <c r="V112" s="224"/>
      <c r="W112" s="22"/>
      <c r="X112" s="22"/>
      <c r="Y112" s="22"/>
      <c r="Z112" s="222"/>
      <c r="AA112" s="224"/>
      <c r="AB112" s="260"/>
      <c r="AC112" s="224"/>
      <c r="AD112" s="224"/>
      <c r="AE112" s="260"/>
      <c r="AF112" s="222"/>
      <c r="AG112" s="222"/>
      <c r="AH112" s="281">
        <v>0</v>
      </c>
      <c r="AI112" s="222"/>
      <c r="AJ112" s="281">
        <v>0</v>
      </c>
      <c r="AK112" s="222"/>
      <c r="AL112" s="281">
        <v>0</v>
      </c>
      <c r="AM112" s="281">
        <v>0</v>
      </c>
      <c r="AN112" s="281">
        <v>0</v>
      </c>
      <c r="AO112" s="222"/>
      <c r="CA112" s="91" t="str">
        <f t="shared" si="50"/>
        <v>Mölschow</v>
      </c>
      <c r="CB112" s="92">
        <f t="shared" si="50"/>
        <v>0</v>
      </c>
      <c r="CC112" s="92"/>
      <c r="CD112" s="92">
        <f t="shared" si="28"/>
        <v>0</v>
      </c>
      <c r="CE112" s="92">
        <f t="shared" si="29"/>
        <v>0</v>
      </c>
      <c r="CF112" s="92">
        <f t="shared" si="30"/>
        <v>0</v>
      </c>
      <c r="CG112" s="92">
        <f t="shared" si="31"/>
        <v>0</v>
      </c>
      <c r="CH112" s="92">
        <f t="shared" si="32"/>
        <v>0</v>
      </c>
      <c r="CI112" s="92">
        <f t="shared" si="33"/>
        <v>0</v>
      </c>
      <c r="CJ112" s="91">
        <f t="shared" si="34"/>
        <v>0</v>
      </c>
      <c r="CK112" s="91">
        <f t="shared" si="34"/>
        <v>0</v>
      </c>
      <c r="CL112" s="91" t="str">
        <f t="shared" si="27"/>
        <v>keine Daten</v>
      </c>
      <c r="CM112" s="92">
        <f t="shared" si="35"/>
        <v>0</v>
      </c>
      <c r="CN112" s="91" t="str">
        <f t="shared" si="36"/>
        <v>keine Angabe</v>
      </c>
      <c r="CO112" s="91">
        <f t="shared" si="37"/>
        <v>2</v>
      </c>
      <c r="CP112" s="91">
        <f t="shared" si="38"/>
        <v>2</v>
      </c>
      <c r="CQ112" s="91">
        <f t="shared" si="39"/>
        <v>0</v>
      </c>
      <c r="CR112" s="91">
        <f t="shared" si="40"/>
        <v>0</v>
      </c>
      <c r="CS112" s="92"/>
      <c r="CT112" s="92"/>
      <c r="CU112" s="92">
        <f t="shared" si="41"/>
        <v>0</v>
      </c>
      <c r="CV112" s="92">
        <f t="shared" si="42"/>
        <v>0</v>
      </c>
      <c r="CW112" s="153">
        <f t="shared" si="43"/>
        <v>0</v>
      </c>
      <c r="CX112" s="153">
        <f t="shared" si="44"/>
        <v>0</v>
      </c>
      <c r="CY112" s="153">
        <f t="shared" si="45"/>
        <v>0</v>
      </c>
      <c r="CZ112" s="92">
        <f t="shared" si="46"/>
        <v>0</v>
      </c>
      <c r="DA112" s="92">
        <f t="shared" si="47"/>
        <v>0</v>
      </c>
      <c r="DB112" s="91">
        <f t="shared" si="48"/>
        <v>0</v>
      </c>
      <c r="DC112" s="92">
        <f t="shared" si="49"/>
        <v>0</v>
      </c>
    </row>
    <row r="113" spans="1:107" x14ac:dyDescent="0.25">
      <c r="A113" s="20">
        <v>13075106</v>
      </c>
      <c r="B113" s="21">
        <v>5561</v>
      </c>
      <c r="C113" s="21" t="s">
        <v>151</v>
      </c>
      <c r="D113" s="220"/>
      <c r="E113" s="223"/>
      <c r="F113" s="223"/>
      <c r="G113" s="223"/>
      <c r="H113" s="224"/>
      <c r="I113" s="224"/>
      <c r="J113" s="224"/>
      <c r="K113" s="224"/>
      <c r="L113" s="224"/>
      <c r="M113" s="224"/>
      <c r="N113" s="224"/>
      <c r="O113" s="224"/>
      <c r="P113" s="224"/>
      <c r="Q113" s="224"/>
      <c r="R113" s="224"/>
      <c r="S113" s="224"/>
      <c r="T113" s="224"/>
      <c r="U113" s="224"/>
      <c r="V113" s="224"/>
      <c r="W113" s="22"/>
      <c r="X113" s="22"/>
      <c r="Y113" s="22"/>
      <c r="Z113" s="222"/>
      <c r="AA113" s="224"/>
      <c r="AB113" s="260"/>
      <c r="AC113" s="224"/>
      <c r="AD113" s="224"/>
      <c r="AE113" s="260"/>
      <c r="AF113" s="222"/>
      <c r="AG113" s="222"/>
      <c r="AH113" s="281">
        <v>0</v>
      </c>
      <c r="AI113" s="222"/>
      <c r="AJ113" s="281">
        <v>0</v>
      </c>
      <c r="AK113" s="222"/>
      <c r="AL113" s="281">
        <v>0</v>
      </c>
      <c r="AM113" s="281">
        <v>0</v>
      </c>
      <c r="AN113" s="281">
        <v>0</v>
      </c>
      <c r="AO113" s="222"/>
      <c r="CA113" s="91" t="str">
        <f t="shared" si="50"/>
        <v>Peenemünde</v>
      </c>
      <c r="CB113" s="92">
        <f t="shared" si="50"/>
        <v>0</v>
      </c>
      <c r="CC113" s="92"/>
      <c r="CD113" s="92">
        <f t="shared" si="28"/>
        <v>0</v>
      </c>
      <c r="CE113" s="92">
        <f t="shared" si="29"/>
        <v>0</v>
      </c>
      <c r="CF113" s="92">
        <f t="shared" si="30"/>
        <v>0</v>
      </c>
      <c r="CG113" s="92">
        <f t="shared" si="31"/>
        <v>0</v>
      </c>
      <c r="CH113" s="92">
        <f t="shared" si="32"/>
        <v>0</v>
      </c>
      <c r="CI113" s="92">
        <f t="shared" si="33"/>
        <v>0</v>
      </c>
      <c r="CJ113" s="91">
        <f t="shared" si="34"/>
        <v>0</v>
      </c>
      <c r="CK113" s="91">
        <f t="shared" si="34"/>
        <v>0</v>
      </c>
      <c r="CL113" s="91" t="str">
        <f t="shared" si="27"/>
        <v>keine Daten</v>
      </c>
      <c r="CM113" s="92">
        <f t="shared" si="35"/>
        <v>0</v>
      </c>
      <c r="CN113" s="91" t="str">
        <f t="shared" si="36"/>
        <v>keine Angabe</v>
      </c>
      <c r="CO113" s="91">
        <f t="shared" si="37"/>
        <v>2</v>
      </c>
      <c r="CP113" s="91">
        <f t="shared" si="38"/>
        <v>2</v>
      </c>
      <c r="CQ113" s="91">
        <f t="shared" si="39"/>
        <v>0</v>
      </c>
      <c r="CR113" s="91">
        <f t="shared" si="40"/>
        <v>0</v>
      </c>
      <c r="CS113" s="92"/>
      <c r="CT113" s="92"/>
      <c r="CU113" s="92">
        <f t="shared" si="41"/>
        <v>0</v>
      </c>
      <c r="CV113" s="92">
        <f t="shared" si="42"/>
        <v>0</v>
      </c>
      <c r="CW113" s="153">
        <f t="shared" si="43"/>
        <v>0</v>
      </c>
      <c r="CX113" s="153">
        <f t="shared" si="44"/>
        <v>0</v>
      </c>
      <c r="CY113" s="153">
        <f t="shared" si="45"/>
        <v>0</v>
      </c>
      <c r="CZ113" s="92">
        <f t="shared" si="46"/>
        <v>0</v>
      </c>
      <c r="DA113" s="92">
        <f t="shared" si="47"/>
        <v>0</v>
      </c>
      <c r="DB113" s="91">
        <f t="shared" si="48"/>
        <v>0</v>
      </c>
      <c r="DC113" s="92">
        <f t="shared" si="49"/>
        <v>0</v>
      </c>
    </row>
    <row r="114" spans="1:107" x14ac:dyDescent="0.25">
      <c r="A114" s="20">
        <v>13075133</v>
      </c>
      <c r="B114" s="21">
        <v>5561</v>
      </c>
      <c r="C114" s="21" t="s">
        <v>152</v>
      </c>
      <c r="D114" s="220"/>
      <c r="E114" s="223"/>
      <c r="F114" s="223"/>
      <c r="G114" s="223"/>
      <c r="H114" s="224"/>
      <c r="I114" s="224"/>
      <c r="J114" s="224"/>
      <c r="K114" s="224"/>
      <c r="L114" s="224"/>
      <c r="M114" s="224"/>
      <c r="N114" s="224"/>
      <c r="O114" s="224"/>
      <c r="P114" s="224"/>
      <c r="Q114" s="224"/>
      <c r="R114" s="224"/>
      <c r="S114" s="224"/>
      <c r="T114" s="224"/>
      <c r="U114" s="224"/>
      <c r="V114" s="224"/>
      <c r="W114" s="22"/>
      <c r="X114" s="22"/>
      <c r="Y114" s="22"/>
      <c r="Z114" s="222"/>
      <c r="AA114" s="224"/>
      <c r="AB114" s="260"/>
      <c r="AC114" s="224"/>
      <c r="AD114" s="224"/>
      <c r="AE114" s="260"/>
      <c r="AF114" s="222"/>
      <c r="AG114" s="222"/>
      <c r="AH114" s="281">
        <v>0</v>
      </c>
      <c r="AI114" s="222"/>
      <c r="AJ114" s="281">
        <v>0</v>
      </c>
      <c r="AK114" s="222"/>
      <c r="AL114" s="281">
        <v>0</v>
      </c>
      <c r="AM114" s="281">
        <v>0</v>
      </c>
      <c r="AN114" s="281">
        <v>0</v>
      </c>
      <c r="AO114" s="222"/>
      <c r="CA114" s="91" t="str">
        <f t="shared" si="50"/>
        <v>Trassenheide</v>
      </c>
      <c r="CB114" s="92">
        <f t="shared" si="50"/>
        <v>0</v>
      </c>
      <c r="CC114" s="92"/>
      <c r="CD114" s="92">
        <f t="shared" si="28"/>
        <v>0</v>
      </c>
      <c r="CE114" s="92">
        <f t="shared" si="29"/>
        <v>0</v>
      </c>
      <c r="CF114" s="92">
        <f t="shared" si="30"/>
        <v>0</v>
      </c>
      <c r="CG114" s="92">
        <f t="shared" si="31"/>
        <v>0</v>
      </c>
      <c r="CH114" s="92">
        <f t="shared" si="32"/>
        <v>0</v>
      </c>
      <c r="CI114" s="92">
        <f t="shared" si="33"/>
        <v>0</v>
      </c>
      <c r="CJ114" s="91">
        <f t="shared" si="34"/>
        <v>0</v>
      </c>
      <c r="CK114" s="91">
        <f t="shared" si="34"/>
        <v>0</v>
      </c>
      <c r="CL114" s="91" t="str">
        <f t="shared" si="27"/>
        <v>keine Daten</v>
      </c>
      <c r="CM114" s="92">
        <f t="shared" si="35"/>
        <v>0</v>
      </c>
      <c r="CN114" s="91" t="str">
        <f t="shared" si="36"/>
        <v>keine Angabe</v>
      </c>
      <c r="CO114" s="91">
        <f t="shared" si="37"/>
        <v>2</v>
      </c>
      <c r="CP114" s="91">
        <f t="shared" si="38"/>
        <v>2</v>
      </c>
      <c r="CQ114" s="91">
        <f t="shared" si="39"/>
        <v>0</v>
      </c>
      <c r="CR114" s="91">
        <f t="shared" si="40"/>
        <v>0</v>
      </c>
      <c r="CS114" s="92"/>
      <c r="CT114" s="92"/>
      <c r="CU114" s="92">
        <f t="shared" si="41"/>
        <v>0</v>
      </c>
      <c r="CV114" s="92">
        <f t="shared" si="42"/>
        <v>0</v>
      </c>
      <c r="CW114" s="153">
        <f t="shared" si="43"/>
        <v>0</v>
      </c>
      <c r="CX114" s="153">
        <f t="shared" si="44"/>
        <v>0</v>
      </c>
      <c r="CY114" s="153">
        <f t="shared" si="45"/>
        <v>0</v>
      </c>
      <c r="CZ114" s="92">
        <f t="shared" si="46"/>
        <v>0</v>
      </c>
      <c r="DA114" s="92">
        <f t="shared" si="47"/>
        <v>0</v>
      </c>
      <c r="DB114" s="91">
        <f t="shared" si="48"/>
        <v>0</v>
      </c>
      <c r="DC114" s="92">
        <f t="shared" si="49"/>
        <v>0</v>
      </c>
    </row>
    <row r="115" spans="1:107" x14ac:dyDescent="0.25">
      <c r="A115" s="20">
        <v>13075151</v>
      </c>
      <c r="B115" s="21">
        <v>5561</v>
      </c>
      <c r="C115" s="21" t="s">
        <v>153</v>
      </c>
      <c r="D115" s="220"/>
      <c r="E115" s="223"/>
      <c r="F115" s="223"/>
      <c r="G115" s="223"/>
      <c r="H115" s="224"/>
      <c r="I115" s="224"/>
      <c r="J115" s="224"/>
      <c r="K115" s="224"/>
      <c r="L115" s="224"/>
      <c r="M115" s="224"/>
      <c r="N115" s="224"/>
      <c r="O115" s="224"/>
      <c r="P115" s="224"/>
      <c r="Q115" s="224"/>
      <c r="R115" s="224"/>
      <c r="S115" s="224"/>
      <c r="T115" s="224"/>
      <c r="U115" s="224"/>
      <c r="V115" s="224"/>
      <c r="W115" s="22"/>
      <c r="X115" s="22"/>
      <c r="Y115" s="22"/>
      <c r="Z115" s="222"/>
      <c r="AA115" s="224"/>
      <c r="AB115" s="260"/>
      <c r="AC115" s="224"/>
      <c r="AD115" s="224"/>
      <c r="AE115" s="260"/>
      <c r="AF115" s="222"/>
      <c r="AG115" s="222"/>
      <c r="AH115" s="281">
        <v>0</v>
      </c>
      <c r="AI115" s="222"/>
      <c r="AJ115" s="281">
        <v>0</v>
      </c>
      <c r="AK115" s="222"/>
      <c r="AL115" s="281">
        <v>0</v>
      </c>
      <c r="AM115" s="281">
        <v>0</v>
      </c>
      <c r="AN115" s="281">
        <v>0</v>
      </c>
      <c r="AO115" s="222"/>
      <c r="CA115" s="91" t="str">
        <f t="shared" si="50"/>
        <v>Zinnowitz</v>
      </c>
      <c r="CB115" s="92">
        <f t="shared" si="50"/>
        <v>0</v>
      </c>
      <c r="CC115" s="92"/>
      <c r="CD115" s="92">
        <f t="shared" si="28"/>
        <v>0</v>
      </c>
      <c r="CE115" s="92">
        <f t="shared" si="29"/>
        <v>0</v>
      </c>
      <c r="CF115" s="92">
        <f t="shared" si="30"/>
        <v>0</v>
      </c>
      <c r="CG115" s="92">
        <f t="shared" si="31"/>
        <v>0</v>
      </c>
      <c r="CH115" s="92">
        <f t="shared" si="32"/>
        <v>0</v>
      </c>
      <c r="CI115" s="92">
        <f t="shared" si="33"/>
        <v>0</v>
      </c>
      <c r="CJ115" s="91">
        <f t="shared" si="34"/>
        <v>0</v>
      </c>
      <c r="CK115" s="91">
        <f t="shared" si="34"/>
        <v>0</v>
      </c>
      <c r="CL115" s="91" t="str">
        <f t="shared" si="27"/>
        <v>keine Daten</v>
      </c>
      <c r="CM115" s="92">
        <f t="shared" si="35"/>
        <v>0</v>
      </c>
      <c r="CN115" s="91" t="str">
        <f t="shared" si="36"/>
        <v>keine Angabe</v>
      </c>
      <c r="CO115" s="91">
        <f t="shared" si="37"/>
        <v>2</v>
      </c>
      <c r="CP115" s="91">
        <f t="shared" si="38"/>
        <v>2</v>
      </c>
      <c r="CQ115" s="91">
        <f t="shared" si="39"/>
        <v>0</v>
      </c>
      <c r="CR115" s="91">
        <f t="shared" si="40"/>
        <v>0</v>
      </c>
      <c r="CS115" s="92"/>
      <c r="CT115" s="92"/>
      <c r="CU115" s="92">
        <f t="shared" si="41"/>
        <v>0</v>
      </c>
      <c r="CV115" s="92">
        <f t="shared" si="42"/>
        <v>0</v>
      </c>
      <c r="CW115" s="153">
        <f t="shared" si="43"/>
        <v>0</v>
      </c>
      <c r="CX115" s="153">
        <f t="shared" si="44"/>
        <v>0</v>
      </c>
      <c r="CY115" s="153">
        <f t="shared" si="45"/>
        <v>0</v>
      </c>
      <c r="CZ115" s="92">
        <f t="shared" si="46"/>
        <v>0</v>
      </c>
      <c r="DA115" s="92">
        <f t="shared" si="47"/>
        <v>0</v>
      </c>
      <c r="DB115" s="91">
        <f t="shared" si="48"/>
        <v>0</v>
      </c>
      <c r="DC115" s="92">
        <f t="shared" si="49"/>
        <v>0</v>
      </c>
    </row>
    <row r="116" spans="1:107" x14ac:dyDescent="0.25">
      <c r="A116" s="20">
        <v>13075010</v>
      </c>
      <c r="B116" s="21">
        <v>5562</v>
      </c>
      <c r="C116" s="21" t="s">
        <v>154</v>
      </c>
      <c r="D116" s="220"/>
      <c r="E116" s="223"/>
      <c r="F116" s="223"/>
      <c r="G116" s="223"/>
      <c r="H116" s="224"/>
      <c r="I116" s="224"/>
      <c r="J116" s="224"/>
      <c r="K116" s="224"/>
      <c r="L116" s="224"/>
      <c r="M116" s="224"/>
      <c r="N116" s="224"/>
      <c r="O116" s="224"/>
      <c r="P116" s="224"/>
      <c r="Q116" s="224"/>
      <c r="R116" s="224"/>
      <c r="S116" s="224"/>
      <c r="T116" s="224"/>
      <c r="U116" s="224"/>
      <c r="V116" s="224"/>
      <c r="W116" s="22"/>
      <c r="X116" s="22"/>
      <c r="Y116" s="22"/>
      <c r="Z116" s="222"/>
      <c r="AA116" s="224"/>
      <c r="AB116" s="260"/>
      <c r="AC116" s="224"/>
      <c r="AD116" s="224"/>
      <c r="AE116" s="260"/>
      <c r="AF116" s="222"/>
      <c r="AG116" s="222"/>
      <c r="AH116" s="281">
        <v>0</v>
      </c>
      <c r="AI116" s="222"/>
      <c r="AJ116" s="281">
        <v>0</v>
      </c>
      <c r="AK116" s="222"/>
      <c r="AL116" s="281">
        <v>0</v>
      </c>
      <c r="AM116" s="281">
        <v>0</v>
      </c>
      <c r="AN116" s="281">
        <v>0</v>
      </c>
      <c r="AO116" s="222"/>
      <c r="CA116" s="91" t="str">
        <f t="shared" si="50"/>
        <v>Benz</v>
      </c>
      <c r="CB116" s="92">
        <f t="shared" si="50"/>
        <v>0</v>
      </c>
      <c r="CC116" s="92"/>
      <c r="CD116" s="92">
        <f t="shared" si="28"/>
        <v>0</v>
      </c>
      <c r="CE116" s="92">
        <f t="shared" si="29"/>
        <v>0</v>
      </c>
      <c r="CF116" s="92">
        <f t="shared" si="30"/>
        <v>0</v>
      </c>
      <c r="CG116" s="92">
        <f t="shared" si="31"/>
        <v>0</v>
      </c>
      <c r="CH116" s="92">
        <f t="shared" si="32"/>
        <v>0</v>
      </c>
      <c r="CI116" s="92">
        <f t="shared" si="33"/>
        <v>0</v>
      </c>
      <c r="CJ116" s="91">
        <f t="shared" si="34"/>
        <v>0</v>
      </c>
      <c r="CK116" s="91">
        <f t="shared" si="34"/>
        <v>0</v>
      </c>
      <c r="CL116" s="91" t="str">
        <f t="shared" si="27"/>
        <v>keine Daten</v>
      </c>
      <c r="CM116" s="92">
        <f t="shared" si="35"/>
        <v>0</v>
      </c>
      <c r="CN116" s="91" t="str">
        <f t="shared" si="36"/>
        <v>keine Angabe</v>
      </c>
      <c r="CO116" s="91">
        <f t="shared" si="37"/>
        <v>2</v>
      </c>
      <c r="CP116" s="91">
        <f t="shared" si="38"/>
        <v>2</v>
      </c>
      <c r="CQ116" s="91">
        <f t="shared" si="39"/>
        <v>0</v>
      </c>
      <c r="CR116" s="91">
        <f t="shared" si="40"/>
        <v>0</v>
      </c>
      <c r="CS116" s="92"/>
      <c r="CT116" s="92"/>
      <c r="CU116" s="92">
        <f t="shared" si="41"/>
        <v>0</v>
      </c>
      <c r="CV116" s="92">
        <f t="shared" si="42"/>
        <v>0</v>
      </c>
      <c r="CW116" s="153">
        <f t="shared" si="43"/>
        <v>0</v>
      </c>
      <c r="CX116" s="153">
        <f t="shared" si="44"/>
        <v>0</v>
      </c>
      <c r="CY116" s="153">
        <f t="shared" si="45"/>
        <v>0</v>
      </c>
      <c r="CZ116" s="92">
        <f t="shared" si="46"/>
        <v>0</v>
      </c>
      <c r="DA116" s="92">
        <f t="shared" si="47"/>
        <v>0</v>
      </c>
      <c r="DB116" s="91">
        <f t="shared" si="48"/>
        <v>0</v>
      </c>
      <c r="DC116" s="92">
        <f t="shared" si="49"/>
        <v>0</v>
      </c>
    </row>
    <row r="117" spans="1:107" x14ac:dyDescent="0.25">
      <c r="A117" s="20">
        <v>13075026</v>
      </c>
      <c r="B117" s="21">
        <v>5562</v>
      </c>
      <c r="C117" s="21" t="s">
        <v>155</v>
      </c>
      <c r="D117" s="220"/>
      <c r="E117" s="223"/>
      <c r="F117" s="223"/>
      <c r="G117" s="223"/>
      <c r="H117" s="224"/>
      <c r="I117" s="224"/>
      <c r="J117" s="224"/>
      <c r="K117" s="224"/>
      <c r="L117" s="224"/>
      <c r="M117" s="224"/>
      <c r="N117" s="224"/>
      <c r="O117" s="224"/>
      <c r="P117" s="224"/>
      <c r="Q117" s="224"/>
      <c r="R117" s="224"/>
      <c r="S117" s="224"/>
      <c r="T117" s="224"/>
      <c r="U117" s="224"/>
      <c r="V117" s="224"/>
      <c r="W117" s="22"/>
      <c r="X117" s="22"/>
      <c r="Y117" s="22"/>
      <c r="Z117" s="222"/>
      <c r="AA117" s="224"/>
      <c r="AB117" s="260"/>
      <c r="AC117" s="224"/>
      <c r="AD117" s="224"/>
      <c r="AE117" s="260"/>
      <c r="AF117" s="222"/>
      <c r="AG117" s="222"/>
      <c r="AH117" s="281">
        <v>0</v>
      </c>
      <c r="AI117" s="222"/>
      <c r="AJ117" s="281">
        <v>0</v>
      </c>
      <c r="AK117" s="222"/>
      <c r="AL117" s="281">
        <v>0</v>
      </c>
      <c r="AM117" s="281">
        <v>0</v>
      </c>
      <c r="AN117" s="281">
        <v>0</v>
      </c>
      <c r="AO117" s="222"/>
      <c r="CA117" s="91" t="str">
        <f t="shared" si="50"/>
        <v>Dargen</v>
      </c>
      <c r="CB117" s="92">
        <f t="shared" si="50"/>
        <v>0</v>
      </c>
      <c r="CC117" s="92"/>
      <c r="CD117" s="92">
        <f t="shared" si="28"/>
        <v>0</v>
      </c>
      <c r="CE117" s="92">
        <f t="shared" si="29"/>
        <v>0</v>
      </c>
      <c r="CF117" s="92">
        <f t="shared" si="30"/>
        <v>0</v>
      </c>
      <c r="CG117" s="92">
        <f t="shared" si="31"/>
        <v>0</v>
      </c>
      <c r="CH117" s="92">
        <f t="shared" si="32"/>
        <v>0</v>
      </c>
      <c r="CI117" s="92">
        <f t="shared" si="33"/>
        <v>0</v>
      </c>
      <c r="CJ117" s="91">
        <f t="shared" si="34"/>
        <v>0</v>
      </c>
      <c r="CK117" s="91">
        <f t="shared" si="34"/>
        <v>0</v>
      </c>
      <c r="CL117" s="91" t="str">
        <f t="shared" si="27"/>
        <v>keine Daten</v>
      </c>
      <c r="CM117" s="92">
        <f t="shared" si="35"/>
        <v>0</v>
      </c>
      <c r="CN117" s="91" t="str">
        <f t="shared" si="36"/>
        <v>keine Angabe</v>
      </c>
      <c r="CO117" s="91">
        <f t="shared" si="37"/>
        <v>2</v>
      </c>
      <c r="CP117" s="91">
        <f t="shared" si="38"/>
        <v>2</v>
      </c>
      <c r="CQ117" s="91">
        <f t="shared" si="39"/>
        <v>0</v>
      </c>
      <c r="CR117" s="91">
        <f t="shared" si="40"/>
        <v>0</v>
      </c>
      <c r="CS117" s="92"/>
      <c r="CT117" s="92"/>
      <c r="CU117" s="92">
        <f t="shared" si="41"/>
        <v>0</v>
      </c>
      <c r="CV117" s="92">
        <f t="shared" si="42"/>
        <v>0</v>
      </c>
      <c r="CW117" s="153">
        <f t="shared" si="43"/>
        <v>0</v>
      </c>
      <c r="CX117" s="153">
        <f t="shared" si="44"/>
        <v>0</v>
      </c>
      <c r="CY117" s="153">
        <f t="shared" si="45"/>
        <v>0</v>
      </c>
      <c r="CZ117" s="92">
        <f t="shared" si="46"/>
        <v>0</v>
      </c>
      <c r="DA117" s="92">
        <f t="shared" si="47"/>
        <v>0</v>
      </c>
      <c r="DB117" s="91">
        <f t="shared" si="48"/>
        <v>0</v>
      </c>
      <c r="DC117" s="92">
        <f t="shared" si="49"/>
        <v>0</v>
      </c>
    </row>
    <row r="118" spans="1:107" x14ac:dyDescent="0.25">
      <c r="A118" s="20">
        <v>13075034</v>
      </c>
      <c r="B118" s="21">
        <v>5562</v>
      </c>
      <c r="C118" s="21" t="s">
        <v>156</v>
      </c>
      <c r="D118" s="220"/>
      <c r="E118" s="223"/>
      <c r="F118" s="223"/>
      <c r="G118" s="223"/>
      <c r="H118" s="224"/>
      <c r="I118" s="224"/>
      <c r="J118" s="224"/>
      <c r="K118" s="224"/>
      <c r="L118" s="224"/>
      <c r="M118" s="224"/>
      <c r="N118" s="224"/>
      <c r="O118" s="224"/>
      <c r="P118" s="224"/>
      <c r="Q118" s="224"/>
      <c r="R118" s="224"/>
      <c r="S118" s="224"/>
      <c r="T118" s="224"/>
      <c r="U118" s="224"/>
      <c r="V118" s="224"/>
      <c r="W118" s="22"/>
      <c r="X118" s="22"/>
      <c r="Y118" s="22"/>
      <c r="Z118" s="222"/>
      <c r="AA118" s="224"/>
      <c r="AB118" s="260"/>
      <c r="AC118" s="224"/>
      <c r="AD118" s="224"/>
      <c r="AE118" s="260"/>
      <c r="AF118" s="222"/>
      <c r="AG118" s="222"/>
      <c r="AH118" s="281">
        <v>0</v>
      </c>
      <c r="AI118" s="222"/>
      <c r="AJ118" s="281">
        <v>0</v>
      </c>
      <c r="AK118" s="222"/>
      <c r="AL118" s="281">
        <v>0</v>
      </c>
      <c r="AM118" s="281">
        <v>0</v>
      </c>
      <c r="AN118" s="281">
        <v>0</v>
      </c>
      <c r="AO118" s="222"/>
      <c r="CA118" s="91" t="str">
        <f t="shared" si="50"/>
        <v>Garz</v>
      </c>
      <c r="CB118" s="92">
        <f t="shared" si="50"/>
        <v>0</v>
      </c>
      <c r="CC118" s="92"/>
      <c r="CD118" s="92">
        <f t="shared" si="28"/>
        <v>0</v>
      </c>
      <c r="CE118" s="92">
        <f t="shared" si="29"/>
        <v>0</v>
      </c>
      <c r="CF118" s="92">
        <f t="shared" si="30"/>
        <v>0</v>
      </c>
      <c r="CG118" s="92">
        <f t="shared" si="31"/>
        <v>0</v>
      </c>
      <c r="CH118" s="92">
        <f t="shared" si="32"/>
        <v>0</v>
      </c>
      <c r="CI118" s="92">
        <f t="shared" si="33"/>
        <v>0</v>
      </c>
      <c r="CJ118" s="91">
        <f t="shared" si="34"/>
        <v>0</v>
      </c>
      <c r="CK118" s="91">
        <f t="shared" si="34"/>
        <v>0</v>
      </c>
      <c r="CL118" s="91" t="str">
        <f t="shared" ref="CL118:CL144" si="51">IF(CB118=0,"keine Daten",IF(CD118=0,"keine Daten","OK"))</f>
        <v>keine Daten</v>
      </c>
      <c r="CM118" s="92">
        <f t="shared" si="35"/>
        <v>0</v>
      </c>
      <c r="CN118" s="91" t="str">
        <f t="shared" si="36"/>
        <v>keine Angabe</v>
      </c>
      <c r="CO118" s="91">
        <f t="shared" si="37"/>
        <v>2</v>
      </c>
      <c r="CP118" s="91">
        <f t="shared" si="38"/>
        <v>2</v>
      </c>
      <c r="CQ118" s="91">
        <f t="shared" si="39"/>
        <v>0</v>
      </c>
      <c r="CR118" s="91">
        <f t="shared" si="40"/>
        <v>0</v>
      </c>
      <c r="CS118" s="92"/>
      <c r="CT118" s="92"/>
      <c r="CU118" s="92">
        <f t="shared" si="41"/>
        <v>0</v>
      </c>
      <c r="CV118" s="92">
        <f t="shared" si="42"/>
        <v>0</v>
      </c>
      <c r="CW118" s="153">
        <f t="shared" si="43"/>
        <v>0</v>
      </c>
      <c r="CX118" s="153">
        <f t="shared" si="44"/>
        <v>0</v>
      </c>
      <c r="CY118" s="153">
        <f t="shared" si="45"/>
        <v>0</v>
      </c>
      <c r="CZ118" s="92">
        <f t="shared" si="46"/>
        <v>0</v>
      </c>
      <c r="DA118" s="92">
        <f t="shared" si="47"/>
        <v>0</v>
      </c>
      <c r="DB118" s="91">
        <f t="shared" si="48"/>
        <v>0</v>
      </c>
      <c r="DC118" s="92">
        <f t="shared" si="49"/>
        <v>0</v>
      </c>
    </row>
    <row r="119" spans="1:107" x14ac:dyDescent="0.25">
      <c r="A119" s="20">
        <v>13075056</v>
      </c>
      <c r="B119" s="21">
        <v>5562</v>
      </c>
      <c r="C119" s="21" t="s">
        <v>157</v>
      </c>
      <c r="D119" s="220"/>
      <c r="E119" s="223"/>
      <c r="F119" s="223"/>
      <c r="G119" s="223"/>
      <c r="H119" s="224"/>
      <c r="I119" s="224"/>
      <c r="J119" s="224"/>
      <c r="K119" s="224"/>
      <c r="L119" s="224"/>
      <c r="M119" s="224"/>
      <c r="N119" s="224"/>
      <c r="O119" s="224"/>
      <c r="P119" s="224"/>
      <c r="Q119" s="224"/>
      <c r="R119" s="224"/>
      <c r="S119" s="224"/>
      <c r="T119" s="224"/>
      <c r="U119" s="224"/>
      <c r="V119" s="224"/>
      <c r="W119" s="22"/>
      <c r="X119" s="22"/>
      <c r="Y119" s="22"/>
      <c r="Z119" s="222"/>
      <c r="AA119" s="224"/>
      <c r="AB119" s="260"/>
      <c r="AC119" s="224"/>
      <c r="AD119" s="224"/>
      <c r="AE119" s="260"/>
      <c r="AF119" s="222"/>
      <c r="AG119" s="222"/>
      <c r="AH119" s="281">
        <v>0</v>
      </c>
      <c r="AI119" s="222"/>
      <c r="AJ119" s="281">
        <v>0</v>
      </c>
      <c r="AK119" s="222"/>
      <c r="AL119" s="281">
        <v>0</v>
      </c>
      <c r="AM119" s="281">
        <v>0</v>
      </c>
      <c r="AN119" s="281">
        <v>0</v>
      </c>
      <c r="AO119" s="222"/>
      <c r="CA119" s="91" t="str">
        <f t="shared" si="50"/>
        <v>Kamminke</v>
      </c>
      <c r="CB119" s="92">
        <f t="shared" si="50"/>
        <v>0</v>
      </c>
      <c r="CC119" s="92"/>
      <c r="CD119" s="92">
        <f t="shared" si="28"/>
        <v>0</v>
      </c>
      <c r="CE119" s="92">
        <f t="shared" si="29"/>
        <v>0</v>
      </c>
      <c r="CF119" s="92">
        <f t="shared" si="30"/>
        <v>0</v>
      </c>
      <c r="CG119" s="92">
        <f t="shared" si="31"/>
        <v>0</v>
      </c>
      <c r="CH119" s="92">
        <f t="shared" si="32"/>
        <v>0</v>
      </c>
      <c r="CI119" s="92">
        <f t="shared" si="33"/>
        <v>0</v>
      </c>
      <c r="CJ119" s="91">
        <f t="shared" si="34"/>
        <v>0</v>
      </c>
      <c r="CK119" s="91">
        <f t="shared" si="34"/>
        <v>0</v>
      </c>
      <c r="CL119" s="91" t="str">
        <f t="shared" si="51"/>
        <v>keine Daten</v>
      </c>
      <c r="CM119" s="92">
        <f t="shared" si="35"/>
        <v>0</v>
      </c>
      <c r="CN119" s="91" t="str">
        <f t="shared" si="36"/>
        <v>keine Angabe</v>
      </c>
      <c r="CO119" s="91">
        <f t="shared" si="37"/>
        <v>2</v>
      </c>
      <c r="CP119" s="91">
        <f t="shared" si="38"/>
        <v>2</v>
      </c>
      <c r="CQ119" s="91">
        <f t="shared" si="39"/>
        <v>0</v>
      </c>
      <c r="CR119" s="91">
        <f t="shared" si="40"/>
        <v>0</v>
      </c>
      <c r="CS119" s="92"/>
      <c r="CT119" s="92"/>
      <c r="CU119" s="92">
        <f t="shared" si="41"/>
        <v>0</v>
      </c>
      <c r="CV119" s="92">
        <f t="shared" si="42"/>
        <v>0</v>
      </c>
      <c r="CW119" s="153">
        <f t="shared" si="43"/>
        <v>0</v>
      </c>
      <c r="CX119" s="153">
        <f t="shared" si="44"/>
        <v>0</v>
      </c>
      <c r="CY119" s="153">
        <f t="shared" si="45"/>
        <v>0</v>
      </c>
      <c r="CZ119" s="92">
        <f t="shared" si="46"/>
        <v>0</v>
      </c>
      <c r="DA119" s="92">
        <f t="shared" si="47"/>
        <v>0</v>
      </c>
      <c r="DB119" s="91">
        <f t="shared" si="48"/>
        <v>0</v>
      </c>
      <c r="DC119" s="92">
        <f t="shared" si="49"/>
        <v>0</v>
      </c>
    </row>
    <row r="120" spans="1:107" x14ac:dyDescent="0.25">
      <c r="A120" s="20">
        <v>13075065</v>
      </c>
      <c r="B120" s="21">
        <v>5562</v>
      </c>
      <c r="C120" s="21" t="s">
        <v>158</v>
      </c>
      <c r="D120" s="220"/>
      <c r="E120" s="223"/>
      <c r="F120" s="223"/>
      <c r="G120" s="223"/>
      <c r="H120" s="224"/>
      <c r="I120" s="224"/>
      <c r="J120" s="224"/>
      <c r="K120" s="224"/>
      <c r="L120" s="224"/>
      <c r="M120" s="224"/>
      <c r="N120" s="224"/>
      <c r="O120" s="224"/>
      <c r="P120" s="224"/>
      <c r="Q120" s="224"/>
      <c r="R120" s="224"/>
      <c r="S120" s="224"/>
      <c r="T120" s="224"/>
      <c r="U120" s="224"/>
      <c r="V120" s="224"/>
      <c r="W120" s="22"/>
      <c r="X120" s="22"/>
      <c r="Y120" s="22"/>
      <c r="Z120" s="222"/>
      <c r="AA120" s="224"/>
      <c r="AB120" s="260"/>
      <c r="AC120" s="224"/>
      <c r="AD120" s="224"/>
      <c r="AE120" s="260"/>
      <c r="AF120" s="222"/>
      <c r="AG120" s="222"/>
      <c r="AH120" s="281">
        <v>0</v>
      </c>
      <c r="AI120" s="222"/>
      <c r="AJ120" s="281">
        <v>0</v>
      </c>
      <c r="AK120" s="222"/>
      <c r="AL120" s="281">
        <v>0</v>
      </c>
      <c r="AM120" s="281">
        <v>0</v>
      </c>
      <c r="AN120" s="281">
        <v>0</v>
      </c>
      <c r="AO120" s="222"/>
      <c r="CA120" s="91" t="str">
        <f t="shared" si="50"/>
        <v>Korswandt</v>
      </c>
      <c r="CB120" s="92">
        <f t="shared" si="50"/>
        <v>0</v>
      </c>
      <c r="CC120" s="92"/>
      <c r="CD120" s="92">
        <f t="shared" si="28"/>
        <v>0</v>
      </c>
      <c r="CE120" s="92">
        <f t="shared" si="29"/>
        <v>0</v>
      </c>
      <c r="CF120" s="92">
        <f t="shared" si="30"/>
        <v>0</v>
      </c>
      <c r="CG120" s="92">
        <f t="shared" si="31"/>
        <v>0</v>
      </c>
      <c r="CH120" s="92">
        <f t="shared" si="32"/>
        <v>0</v>
      </c>
      <c r="CI120" s="92">
        <f t="shared" si="33"/>
        <v>0</v>
      </c>
      <c r="CJ120" s="91">
        <f t="shared" si="34"/>
        <v>0</v>
      </c>
      <c r="CK120" s="91">
        <f t="shared" si="34"/>
        <v>0</v>
      </c>
      <c r="CL120" s="91" t="str">
        <f t="shared" si="51"/>
        <v>keine Daten</v>
      </c>
      <c r="CM120" s="92">
        <f t="shared" si="35"/>
        <v>0</v>
      </c>
      <c r="CN120" s="91" t="str">
        <f t="shared" si="36"/>
        <v>keine Angabe</v>
      </c>
      <c r="CO120" s="91">
        <f t="shared" si="37"/>
        <v>2</v>
      </c>
      <c r="CP120" s="91">
        <f t="shared" si="38"/>
        <v>2</v>
      </c>
      <c r="CQ120" s="91">
        <f t="shared" si="39"/>
        <v>0</v>
      </c>
      <c r="CR120" s="91">
        <f t="shared" si="40"/>
        <v>0</v>
      </c>
      <c r="CS120" s="92"/>
      <c r="CT120" s="92"/>
      <c r="CU120" s="92">
        <f t="shared" si="41"/>
        <v>0</v>
      </c>
      <c r="CV120" s="92">
        <f t="shared" si="42"/>
        <v>0</v>
      </c>
      <c r="CW120" s="153">
        <f t="shared" si="43"/>
        <v>0</v>
      </c>
      <c r="CX120" s="153">
        <f t="shared" si="44"/>
        <v>0</v>
      </c>
      <c r="CY120" s="153">
        <f t="shared" si="45"/>
        <v>0</v>
      </c>
      <c r="CZ120" s="92">
        <f t="shared" si="46"/>
        <v>0</v>
      </c>
      <c r="DA120" s="92">
        <f t="shared" si="47"/>
        <v>0</v>
      </c>
      <c r="DB120" s="91">
        <f t="shared" si="48"/>
        <v>0</v>
      </c>
      <c r="DC120" s="92">
        <f t="shared" si="49"/>
        <v>0</v>
      </c>
    </row>
    <row r="121" spans="1:107" x14ac:dyDescent="0.25">
      <c r="A121" s="20">
        <v>13075066</v>
      </c>
      <c r="B121" s="21">
        <v>5562</v>
      </c>
      <c r="C121" s="21" t="s">
        <v>159</v>
      </c>
      <c r="D121" s="220"/>
      <c r="E121" s="223"/>
      <c r="F121" s="223"/>
      <c r="G121" s="223"/>
      <c r="H121" s="224"/>
      <c r="I121" s="224"/>
      <c r="J121" s="224"/>
      <c r="K121" s="224"/>
      <c r="L121" s="224"/>
      <c r="M121" s="224"/>
      <c r="N121" s="224"/>
      <c r="O121" s="224"/>
      <c r="P121" s="224"/>
      <c r="Q121" s="224"/>
      <c r="R121" s="224"/>
      <c r="S121" s="224"/>
      <c r="T121" s="224"/>
      <c r="U121" s="224"/>
      <c r="V121" s="224"/>
      <c r="W121" s="22"/>
      <c r="X121" s="22"/>
      <c r="Y121" s="22"/>
      <c r="Z121" s="222"/>
      <c r="AA121" s="224"/>
      <c r="AB121" s="260"/>
      <c r="AC121" s="224"/>
      <c r="AD121" s="224"/>
      <c r="AE121" s="260"/>
      <c r="AF121" s="222"/>
      <c r="AG121" s="222"/>
      <c r="AH121" s="281">
        <v>0</v>
      </c>
      <c r="AI121" s="222"/>
      <c r="AJ121" s="281">
        <v>0</v>
      </c>
      <c r="AK121" s="222"/>
      <c r="AL121" s="281">
        <v>0</v>
      </c>
      <c r="AM121" s="281">
        <v>0</v>
      </c>
      <c r="AN121" s="281">
        <v>0</v>
      </c>
      <c r="AO121" s="222"/>
      <c r="CA121" s="91" t="str">
        <f t="shared" si="50"/>
        <v>Koserow</v>
      </c>
      <c r="CB121" s="92">
        <f t="shared" si="50"/>
        <v>0</v>
      </c>
      <c r="CC121" s="92"/>
      <c r="CD121" s="92">
        <f t="shared" si="28"/>
        <v>0</v>
      </c>
      <c r="CE121" s="92">
        <f t="shared" si="29"/>
        <v>0</v>
      </c>
      <c r="CF121" s="92">
        <f t="shared" si="30"/>
        <v>0</v>
      </c>
      <c r="CG121" s="92">
        <f t="shared" si="31"/>
        <v>0</v>
      </c>
      <c r="CH121" s="92">
        <f t="shared" si="32"/>
        <v>0</v>
      </c>
      <c r="CI121" s="92">
        <f t="shared" si="33"/>
        <v>0</v>
      </c>
      <c r="CJ121" s="91">
        <f t="shared" si="34"/>
        <v>0</v>
      </c>
      <c r="CK121" s="91">
        <f t="shared" si="34"/>
        <v>0</v>
      </c>
      <c r="CL121" s="91" t="str">
        <f t="shared" si="51"/>
        <v>keine Daten</v>
      </c>
      <c r="CM121" s="92">
        <f t="shared" si="35"/>
        <v>0</v>
      </c>
      <c r="CN121" s="91" t="str">
        <f t="shared" si="36"/>
        <v>keine Angabe</v>
      </c>
      <c r="CO121" s="91">
        <f t="shared" si="37"/>
        <v>2</v>
      </c>
      <c r="CP121" s="91">
        <f t="shared" si="38"/>
        <v>2</v>
      </c>
      <c r="CQ121" s="91">
        <f t="shared" si="39"/>
        <v>0</v>
      </c>
      <c r="CR121" s="91">
        <f t="shared" si="40"/>
        <v>0</v>
      </c>
      <c r="CS121" s="92"/>
      <c r="CT121" s="92"/>
      <c r="CU121" s="92">
        <f t="shared" si="41"/>
        <v>0</v>
      </c>
      <c r="CV121" s="92">
        <f t="shared" si="42"/>
        <v>0</v>
      </c>
      <c r="CW121" s="153">
        <f t="shared" si="43"/>
        <v>0</v>
      </c>
      <c r="CX121" s="153">
        <f t="shared" si="44"/>
        <v>0</v>
      </c>
      <c r="CY121" s="153">
        <f t="shared" si="45"/>
        <v>0</v>
      </c>
      <c r="CZ121" s="92">
        <f t="shared" si="46"/>
        <v>0</v>
      </c>
      <c r="DA121" s="92">
        <f t="shared" si="47"/>
        <v>0</v>
      </c>
      <c r="DB121" s="91">
        <f t="shared" si="48"/>
        <v>0</v>
      </c>
      <c r="DC121" s="92">
        <f t="shared" si="49"/>
        <v>0</v>
      </c>
    </row>
    <row r="122" spans="1:107" x14ac:dyDescent="0.25">
      <c r="A122" s="20">
        <v>13075080</v>
      </c>
      <c r="B122" s="21">
        <v>5562</v>
      </c>
      <c r="C122" s="21" t="s">
        <v>160</v>
      </c>
      <c r="D122" s="220"/>
      <c r="E122" s="223"/>
      <c r="F122" s="223"/>
      <c r="G122" s="223"/>
      <c r="H122" s="224"/>
      <c r="I122" s="224"/>
      <c r="J122" s="224"/>
      <c r="K122" s="224"/>
      <c r="L122" s="224"/>
      <c r="M122" s="224"/>
      <c r="N122" s="224"/>
      <c r="O122" s="224"/>
      <c r="P122" s="224"/>
      <c r="Q122" s="224"/>
      <c r="R122" s="224"/>
      <c r="S122" s="224"/>
      <c r="T122" s="224"/>
      <c r="U122" s="224"/>
      <c r="V122" s="224"/>
      <c r="W122" s="22"/>
      <c r="X122" s="22"/>
      <c r="Y122" s="22"/>
      <c r="Z122" s="222"/>
      <c r="AA122" s="224"/>
      <c r="AB122" s="260"/>
      <c r="AC122" s="224"/>
      <c r="AD122" s="224"/>
      <c r="AE122" s="260"/>
      <c r="AF122" s="222"/>
      <c r="AG122" s="222"/>
      <c r="AH122" s="281">
        <v>0</v>
      </c>
      <c r="AI122" s="222"/>
      <c r="AJ122" s="281">
        <v>0</v>
      </c>
      <c r="AK122" s="222"/>
      <c r="AL122" s="281">
        <v>0</v>
      </c>
      <c r="AM122" s="281">
        <v>0</v>
      </c>
      <c r="AN122" s="281">
        <v>0</v>
      </c>
      <c r="AO122" s="222"/>
      <c r="CA122" s="91" t="str">
        <f t="shared" si="50"/>
        <v>Loddin</v>
      </c>
      <c r="CB122" s="92">
        <f t="shared" si="50"/>
        <v>0</v>
      </c>
      <c r="CC122" s="92"/>
      <c r="CD122" s="92">
        <f t="shared" si="28"/>
        <v>0</v>
      </c>
      <c r="CE122" s="92">
        <f t="shared" si="29"/>
        <v>0</v>
      </c>
      <c r="CF122" s="92">
        <f t="shared" si="30"/>
        <v>0</v>
      </c>
      <c r="CG122" s="92">
        <f t="shared" si="31"/>
        <v>0</v>
      </c>
      <c r="CH122" s="92">
        <f t="shared" si="32"/>
        <v>0</v>
      </c>
      <c r="CI122" s="92">
        <f t="shared" si="33"/>
        <v>0</v>
      </c>
      <c r="CJ122" s="91">
        <f t="shared" si="34"/>
        <v>0</v>
      </c>
      <c r="CK122" s="91">
        <f t="shared" si="34"/>
        <v>0</v>
      </c>
      <c r="CL122" s="91" t="str">
        <f t="shared" si="51"/>
        <v>keine Daten</v>
      </c>
      <c r="CM122" s="92">
        <f t="shared" si="35"/>
        <v>0</v>
      </c>
      <c r="CN122" s="91" t="str">
        <f t="shared" si="36"/>
        <v>keine Angabe</v>
      </c>
      <c r="CO122" s="91">
        <f t="shared" si="37"/>
        <v>2</v>
      </c>
      <c r="CP122" s="91">
        <f t="shared" si="38"/>
        <v>2</v>
      </c>
      <c r="CQ122" s="91">
        <f t="shared" si="39"/>
        <v>0</v>
      </c>
      <c r="CR122" s="91">
        <f t="shared" si="40"/>
        <v>0</v>
      </c>
      <c r="CS122" s="92"/>
      <c r="CT122" s="92"/>
      <c r="CU122" s="92">
        <f t="shared" si="41"/>
        <v>0</v>
      </c>
      <c r="CV122" s="92">
        <f t="shared" si="42"/>
        <v>0</v>
      </c>
      <c r="CW122" s="153">
        <f t="shared" si="43"/>
        <v>0</v>
      </c>
      <c r="CX122" s="153">
        <f t="shared" si="44"/>
        <v>0</v>
      </c>
      <c r="CY122" s="153">
        <f t="shared" si="45"/>
        <v>0</v>
      </c>
      <c r="CZ122" s="92">
        <f t="shared" si="46"/>
        <v>0</v>
      </c>
      <c r="DA122" s="92">
        <f t="shared" si="47"/>
        <v>0</v>
      </c>
      <c r="DB122" s="91">
        <f t="shared" si="48"/>
        <v>0</v>
      </c>
      <c r="DC122" s="92">
        <f t="shared" si="49"/>
        <v>0</v>
      </c>
    </row>
    <row r="123" spans="1:107" x14ac:dyDescent="0.25">
      <c r="A123" s="20">
        <v>13075090</v>
      </c>
      <c r="B123" s="21">
        <v>5562</v>
      </c>
      <c r="C123" s="21" t="s">
        <v>161</v>
      </c>
      <c r="D123" s="220"/>
      <c r="E123" s="223"/>
      <c r="F123" s="223"/>
      <c r="G123" s="223"/>
      <c r="H123" s="224"/>
      <c r="I123" s="224"/>
      <c r="J123" s="224"/>
      <c r="K123" s="224"/>
      <c r="L123" s="224"/>
      <c r="M123" s="224"/>
      <c r="N123" s="224"/>
      <c r="O123" s="224"/>
      <c r="P123" s="224"/>
      <c r="Q123" s="224"/>
      <c r="R123" s="224"/>
      <c r="S123" s="224"/>
      <c r="T123" s="224"/>
      <c r="U123" s="224"/>
      <c r="V123" s="224"/>
      <c r="W123" s="22"/>
      <c r="X123" s="22"/>
      <c r="Y123" s="22"/>
      <c r="Z123" s="222"/>
      <c r="AA123" s="224"/>
      <c r="AB123" s="260"/>
      <c r="AC123" s="224"/>
      <c r="AD123" s="224"/>
      <c r="AE123" s="260"/>
      <c r="AF123" s="222"/>
      <c r="AG123" s="222"/>
      <c r="AH123" s="281">
        <v>0</v>
      </c>
      <c r="AI123" s="222"/>
      <c r="AJ123" s="281">
        <v>0</v>
      </c>
      <c r="AK123" s="222"/>
      <c r="AL123" s="281">
        <v>0</v>
      </c>
      <c r="AM123" s="281">
        <v>0</v>
      </c>
      <c r="AN123" s="281">
        <v>0</v>
      </c>
      <c r="AO123" s="222"/>
      <c r="CA123" s="91" t="str">
        <f t="shared" si="50"/>
        <v>Mellenthin</v>
      </c>
      <c r="CB123" s="92">
        <f t="shared" si="50"/>
        <v>0</v>
      </c>
      <c r="CC123" s="92"/>
      <c r="CD123" s="92">
        <f t="shared" si="28"/>
        <v>0</v>
      </c>
      <c r="CE123" s="92">
        <f t="shared" si="29"/>
        <v>0</v>
      </c>
      <c r="CF123" s="92">
        <f t="shared" si="30"/>
        <v>0</v>
      </c>
      <c r="CG123" s="92">
        <f t="shared" si="31"/>
        <v>0</v>
      </c>
      <c r="CH123" s="92">
        <f t="shared" si="32"/>
        <v>0</v>
      </c>
      <c r="CI123" s="92">
        <f t="shared" si="33"/>
        <v>0</v>
      </c>
      <c r="CJ123" s="91">
        <f t="shared" si="34"/>
        <v>0</v>
      </c>
      <c r="CK123" s="91">
        <f t="shared" si="34"/>
        <v>0</v>
      </c>
      <c r="CL123" s="91" t="str">
        <f t="shared" si="51"/>
        <v>keine Daten</v>
      </c>
      <c r="CM123" s="92">
        <f t="shared" si="35"/>
        <v>0</v>
      </c>
      <c r="CN123" s="91" t="str">
        <f t="shared" si="36"/>
        <v>keine Angabe</v>
      </c>
      <c r="CO123" s="91">
        <f t="shared" si="37"/>
        <v>2</v>
      </c>
      <c r="CP123" s="91">
        <f t="shared" si="38"/>
        <v>2</v>
      </c>
      <c r="CQ123" s="91">
        <f t="shared" si="39"/>
        <v>0</v>
      </c>
      <c r="CR123" s="91">
        <f t="shared" si="40"/>
        <v>0</v>
      </c>
      <c r="CS123" s="92"/>
      <c r="CT123" s="92"/>
      <c r="CU123" s="92">
        <f t="shared" si="41"/>
        <v>0</v>
      </c>
      <c r="CV123" s="92">
        <f t="shared" si="42"/>
        <v>0</v>
      </c>
      <c r="CW123" s="153">
        <f t="shared" si="43"/>
        <v>0</v>
      </c>
      <c r="CX123" s="153">
        <f t="shared" si="44"/>
        <v>0</v>
      </c>
      <c r="CY123" s="153">
        <f t="shared" si="45"/>
        <v>0</v>
      </c>
      <c r="CZ123" s="92">
        <f t="shared" si="46"/>
        <v>0</v>
      </c>
      <c r="DA123" s="92">
        <f t="shared" si="47"/>
        <v>0</v>
      </c>
      <c r="DB123" s="91">
        <f t="shared" si="48"/>
        <v>0</v>
      </c>
      <c r="DC123" s="92">
        <f t="shared" si="49"/>
        <v>0</v>
      </c>
    </row>
    <row r="124" spans="1:107" x14ac:dyDescent="0.25">
      <c r="A124" s="20">
        <v>13075111</v>
      </c>
      <c r="B124" s="21">
        <v>5562</v>
      </c>
      <c r="C124" s="21" t="s">
        <v>162</v>
      </c>
      <c r="D124" s="220"/>
      <c r="E124" s="223"/>
      <c r="F124" s="223"/>
      <c r="G124" s="223"/>
      <c r="H124" s="224"/>
      <c r="I124" s="224"/>
      <c r="J124" s="224"/>
      <c r="K124" s="224"/>
      <c r="L124" s="224"/>
      <c r="M124" s="224"/>
      <c r="N124" s="224"/>
      <c r="O124" s="224"/>
      <c r="P124" s="224"/>
      <c r="Q124" s="224"/>
      <c r="R124" s="224"/>
      <c r="S124" s="224"/>
      <c r="T124" s="224"/>
      <c r="U124" s="224"/>
      <c r="V124" s="224"/>
      <c r="W124" s="22"/>
      <c r="X124" s="22"/>
      <c r="Y124" s="22"/>
      <c r="Z124" s="222"/>
      <c r="AA124" s="224"/>
      <c r="AB124" s="260"/>
      <c r="AC124" s="224"/>
      <c r="AD124" s="224"/>
      <c r="AE124" s="260"/>
      <c r="AF124" s="222"/>
      <c r="AG124" s="222"/>
      <c r="AH124" s="281">
        <v>0</v>
      </c>
      <c r="AI124" s="222"/>
      <c r="AJ124" s="281">
        <v>0</v>
      </c>
      <c r="AK124" s="222"/>
      <c r="AL124" s="281">
        <v>0</v>
      </c>
      <c r="AM124" s="281">
        <v>0</v>
      </c>
      <c r="AN124" s="281">
        <v>0</v>
      </c>
      <c r="AO124" s="222"/>
      <c r="CA124" s="91" t="str">
        <f t="shared" si="50"/>
        <v>Pudagla</v>
      </c>
      <c r="CB124" s="92">
        <f t="shared" si="50"/>
        <v>0</v>
      </c>
      <c r="CC124" s="92"/>
      <c r="CD124" s="92">
        <f t="shared" si="28"/>
        <v>0</v>
      </c>
      <c r="CE124" s="92">
        <f t="shared" si="29"/>
        <v>0</v>
      </c>
      <c r="CF124" s="92">
        <f t="shared" si="30"/>
        <v>0</v>
      </c>
      <c r="CG124" s="92">
        <f t="shared" si="31"/>
        <v>0</v>
      </c>
      <c r="CH124" s="92">
        <f t="shared" si="32"/>
        <v>0</v>
      </c>
      <c r="CI124" s="92">
        <f t="shared" si="33"/>
        <v>0</v>
      </c>
      <c r="CJ124" s="91">
        <f t="shared" si="34"/>
        <v>0</v>
      </c>
      <c r="CK124" s="91">
        <f t="shared" si="34"/>
        <v>0</v>
      </c>
      <c r="CL124" s="91" t="str">
        <f t="shared" si="51"/>
        <v>keine Daten</v>
      </c>
      <c r="CM124" s="92">
        <f t="shared" si="35"/>
        <v>0</v>
      </c>
      <c r="CN124" s="91" t="str">
        <f t="shared" si="36"/>
        <v>keine Angabe</v>
      </c>
      <c r="CO124" s="91">
        <f t="shared" si="37"/>
        <v>2</v>
      </c>
      <c r="CP124" s="91">
        <f t="shared" si="38"/>
        <v>2</v>
      </c>
      <c r="CQ124" s="91">
        <f t="shared" si="39"/>
        <v>0</v>
      </c>
      <c r="CR124" s="91">
        <f t="shared" si="40"/>
        <v>0</v>
      </c>
      <c r="CS124" s="92"/>
      <c r="CT124" s="92"/>
      <c r="CU124" s="92">
        <f t="shared" si="41"/>
        <v>0</v>
      </c>
      <c r="CV124" s="92">
        <f t="shared" si="42"/>
        <v>0</v>
      </c>
      <c r="CW124" s="153">
        <f t="shared" si="43"/>
        <v>0</v>
      </c>
      <c r="CX124" s="153">
        <f t="shared" si="44"/>
        <v>0</v>
      </c>
      <c r="CY124" s="153">
        <f t="shared" si="45"/>
        <v>0</v>
      </c>
      <c r="CZ124" s="92">
        <f t="shared" si="46"/>
        <v>0</v>
      </c>
      <c r="DA124" s="92">
        <f t="shared" si="47"/>
        <v>0</v>
      </c>
      <c r="DB124" s="91">
        <f t="shared" si="48"/>
        <v>0</v>
      </c>
      <c r="DC124" s="92">
        <f t="shared" si="49"/>
        <v>0</v>
      </c>
    </row>
    <row r="125" spans="1:107" x14ac:dyDescent="0.25">
      <c r="A125" s="20">
        <v>13075114</v>
      </c>
      <c r="B125" s="21">
        <v>5562</v>
      </c>
      <c r="C125" s="21" t="s">
        <v>163</v>
      </c>
      <c r="D125" s="220"/>
      <c r="E125" s="223"/>
      <c r="F125" s="223"/>
      <c r="G125" s="223"/>
      <c r="H125" s="224"/>
      <c r="I125" s="224"/>
      <c r="J125" s="224"/>
      <c r="K125" s="224"/>
      <c r="L125" s="224"/>
      <c r="M125" s="224"/>
      <c r="N125" s="224"/>
      <c r="O125" s="224"/>
      <c r="P125" s="224"/>
      <c r="Q125" s="224"/>
      <c r="R125" s="224"/>
      <c r="S125" s="224"/>
      <c r="T125" s="224"/>
      <c r="U125" s="224"/>
      <c r="V125" s="224"/>
      <c r="W125" s="22"/>
      <c r="X125" s="22"/>
      <c r="Y125" s="22"/>
      <c r="Z125" s="222"/>
      <c r="AA125" s="224"/>
      <c r="AB125" s="260"/>
      <c r="AC125" s="224"/>
      <c r="AD125" s="224"/>
      <c r="AE125" s="260"/>
      <c r="AF125" s="222"/>
      <c r="AG125" s="222"/>
      <c r="AH125" s="281">
        <v>0</v>
      </c>
      <c r="AI125" s="222"/>
      <c r="AJ125" s="281">
        <v>0</v>
      </c>
      <c r="AK125" s="222"/>
      <c r="AL125" s="281">
        <v>0</v>
      </c>
      <c r="AM125" s="281">
        <v>0</v>
      </c>
      <c r="AN125" s="281">
        <v>0</v>
      </c>
      <c r="AO125" s="222"/>
      <c r="CA125" s="91" t="str">
        <f t="shared" si="50"/>
        <v>Rankwitz</v>
      </c>
      <c r="CB125" s="92">
        <f t="shared" si="50"/>
        <v>0</v>
      </c>
      <c r="CC125" s="92"/>
      <c r="CD125" s="92">
        <f t="shared" si="28"/>
        <v>0</v>
      </c>
      <c r="CE125" s="92">
        <f t="shared" si="29"/>
        <v>0</v>
      </c>
      <c r="CF125" s="92">
        <f t="shared" si="30"/>
        <v>0</v>
      </c>
      <c r="CG125" s="92">
        <f t="shared" si="31"/>
        <v>0</v>
      </c>
      <c r="CH125" s="92">
        <f t="shared" si="32"/>
        <v>0</v>
      </c>
      <c r="CI125" s="92">
        <f t="shared" si="33"/>
        <v>0</v>
      </c>
      <c r="CJ125" s="91">
        <f t="shared" si="34"/>
        <v>0</v>
      </c>
      <c r="CK125" s="91">
        <f t="shared" si="34"/>
        <v>0</v>
      </c>
      <c r="CL125" s="91" t="str">
        <f t="shared" si="51"/>
        <v>keine Daten</v>
      </c>
      <c r="CM125" s="92">
        <f t="shared" si="35"/>
        <v>0</v>
      </c>
      <c r="CN125" s="91" t="str">
        <f t="shared" si="36"/>
        <v>keine Angabe</v>
      </c>
      <c r="CO125" s="91">
        <f t="shared" si="37"/>
        <v>2</v>
      </c>
      <c r="CP125" s="91">
        <f t="shared" si="38"/>
        <v>2</v>
      </c>
      <c r="CQ125" s="91">
        <f t="shared" si="39"/>
        <v>0</v>
      </c>
      <c r="CR125" s="91">
        <f t="shared" si="40"/>
        <v>0</v>
      </c>
      <c r="CS125" s="92"/>
      <c r="CT125" s="92"/>
      <c r="CU125" s="92">
        <f t="shared" si="41"/>
        <v>0</v>
      </c>
      <c r="CV125" s="92">
        <f t="shared" si="42"/>
        <v>0</v>
      </c>
      <c r="CW125" s="153">
        <f t="shared" si="43"/>
        <v>0</v>
      </c>
      <c r="CX125" s="153">
        <f t="shared" si="44"/>
        <v>0</v>
      </c>
      <c r="CY125" s="153">
        <f t="shared" si="45"/>
        <v>0</v>
      </c>
      <c r="CZ125" s="92">
        <f t="shared" si="46"/>
        <v>0</v>
      </c>
      <c r="DA125" s="92">
        <f t="shared" si="47"/>
        <v>0</v>
      </c>
      <c r="DB125" s="91">
        <f t="shared" si="48"/>
        <v>0</v>
      </c>
      <c r="DC125" s="92">
        <f t="shared" si="49"/>
        <v>0</v>
      </c>
    </row>
    <row r="126" spans="1:107" x14ac:dyDescent="0.25">
      <c r="A126" s="20">
        <v>13075129</v>
      </c>
      <c r="B126" s="21">
        <v>5562</v>
      </c>
      <c r="C126" s="21" t="s">
        <v>164</v>
      </c>
      <c r="D126" s="220"/>
      <c r="E126" s="223"/>
      <c r="F126" s="223"/>
      <c r="G126" s="223"/>
      <c r="H126" s="224"/>
      <c r="I126" s="224"/>
      <c r="J126" s="224"/>
      <c r="K126" s="224"/>
      <c r="L126" s="224"/>
      <c r="M126" s="224"/>
      <c r="N126" s="224"/>
      <c r="O126" s="224"/>
      <c r="P126" s="224"/>
      <c r="Q126" s="224"/>
      <c r="R126" s="224"/>
      <c r="S126" s="224"/>
      <c r="T126" s="224"/>
      <c r="U126" s="224"/>
      <c r="V126" s="224"/>
      <c r="W126" s="22"/>
      <c r="X126" s="22"/>
      <c r="Y126" s="22"/>
      <c r="Z126" s="222"/>
      <c r="AA126" s="224"/>
      <c r="AB126" s="260"/>
      <c r="AC126" s="224"/>
      <c r="AD126" s="224"/>
      <c r="AE126" s="260"/>
      <c r="AF126" s="222"/>
      <c r="AG126" s="222"/>
      <c r="AH126" s="281">
        <v>0</v>
      </c>
      <c r="AI126" s="222"/>
      <c r="AJ126" s="281">
        <v>0</v>
      </c>
      <c r="AK126" s="222"/>
      <c r="AL126" s="281">
        <v>0</v>
      </c>
      <c r="AM126" s="281">
        <v>0</v>
      </c>
      <c r="AN126" s="281">
        <v>0</v>
      </c>
      <c r="AO126" s="222"/>
      <c r="CA126" s="91" t="str">
        <f t="shared" si="50"/>
        <v>Stolpe auf Usedom</v>
      </c>
      <c r="CB126" s="92">
        <f t="shared" si="50"/>
        <v>0</v>
      </c>
      <c r="CC126" s="92"/>
      <c r="CD126" s="92">
        <f t="shared" si="28"/>
        <v>0</v>
      </c>
      <c r="CE126" s="92">
        <f t="shared" si="29"/>
        <v>0</v>
      </c>
      <c r="CF126" s="92">
        <f t="shared" si="30"/>
        <v>0</v>
      </c>
      <c r="CG126" s="92">
        <f t="shared" si="31"/>
        <v>0</v>
      </c>
      <c r="CH126" s="92">
        <f t="shared" si="32"/>
        <v>0</v>
      </c>
      <c r="CI126" s="92">
        <f t="shared" si="33"/>
        <v>0</v>
      </c>
      <c r="CJ126" s="91">
        <f t="shared" si="34"/>
        <v>0</v>
      </c>
      <c r="CK126" s="91">
        <f t="shared" si="34"/>
        <v>0</v>
      </c>
      <c r="CL126" s="91" t="str">
        <f t="shared" si="51"/>
        <v>keine Daten</v>
      </c>
      <c r="CM126" s="92">
        <f t="shared" si="35"/>
        <v>0</v>
      </c>
      <c r="CN126" s="91" t="str">
        <f t="shared" si="36"/>
        <v>keine Angabe</v>
      </c>
      <c r="CO126" s="91">
        <f t="shared" si="37"/>
        <v>2</v>
      </c>
      <c r="CP126" s="91">
        <f t="shared" si="38"/>
        <v>2</v>
      </c>
      <c r="CQ126" s="91">
        <f t="shared" si="39"/>
        <v>0</v>
      </c>
      <c r="CR126" s="91">
        <f t="shared" si="40"/>
        <v>0</v>
      </c>
      <c r="CS126" s="92"/>
      <c r="CT126" s="92"/>
      <c r="CU126" s="92">
        <f t="shared" si="41"/>
        <v>0</v>
      </c>
      <c r="CV126" s="92">
        <f t="shared" si="42"/>
        <v>0</v>
      </c>
      <c r="CW126" s="153">
        <f t="shared" si="43"/>
        <v>0</v>
      </c>
      <c r="CX126" s="153">
        <f t="shared" si="44"/>
        <v>0</v>
      </c>
      <c r="CY126" s="153">
        <f t="shared" si="45"/>
        <v>0</v>
      </c>
      <c r="CZ126" s="92">
        <f t="shared" si="46"/>
        <v>0</v>
      </c>
      <c r="DA126" s="92">
        <f t="shared" si="47"/>
        <v>0</v>
      </c>
      <c r="DB126" s="91">
        <f t="shared" si="48"/>
        <v>0</v>
      </c>
      <c r="DC126" s="92">
        <f t="shared" si="49"/>
        <v>0</v>
      </c>
    </row>
    <row r="127" spans="1:107" x14ac:dyDescent="0.25">
      <c r="A127" s="20">
        <v>13075135</v>
      </c>
      <c r="B127" s="21">
        <v>5562</v>
      </c>
      <c r="C127" s="21" t="s">
        <v>165</v>
      </c>
      <c r="D127" s="220"/>
      <c r="E127" s="223"/>
      <c r="F127" s="223"/>
      <c r="G127" s="223"/>
      <c r="H127" s="224"/>
      <c r="I127" s="224"/>
      <c r="J127" s="224"/>
      <c r="K127" s="224"/>
      <c r="L127" s="224"/>
      <c r="M127" s="224"/>
      <c r="N127" s="224"/>
      <c r="O127" s="224"/>
      <c r="P127" s="224"/>
      <c r="Q127" s="224"/>
      <c r="R127" s="224"/>
      <c r="S127" s="224"/>
      <c r="T127" s="224"/>
      <c r="U127" s="224"/>
      <c r="V127" s="224"/>
      <c r="W127" s="22"/>
      <c r="X127" s="22"/>
      <c r="Y127" s="22"/>
      <c r="Z127" s="222"/>
      <c r="AA127" s="224"/>
      <c r="AB127" s="260"/>
      <c r="AC127" s="224"/>
      <c r="AD127" s="224"/>
      <c r="AE127" s="260"/>
      <c r="AF127" s="222"/>
      <c r="AG127" s="222"/>
      <c r="AH127" s="281">
        <v>0</v>
      </c>
      <c r="AI127" s="222"/>
      <c r="AJ127" s="281">
        <v>0</v>
      </c>
      <c r="AK127" s="222"/>
      <c r="AL127" s="281">
        <v>0</v>
      </c>
      <c r="AM127" s="281">
        <v>0</v>
      </c>
      <c r="AN127" s="281">
        <v>0</v>
      </c>
      <c r="AO127" s="222"/>
      <c r="CA127" s="91" t="str">
        <f t="shared" si="50"/>
        <v>Ückeritz</v>
      </c>
      <c r="CB127" s="92">
        <f t="shared" si="50"/>
        <v>0</v>
      </c>
      <c r="CC127" s="92"/>
      <c r="CD127" s="92">
        <f t="shared" si="28"/>
        <v>0</v>
      </c>
      <c r="CE127" s="92">
        <f t="shared" si="29"/>
        <v>0</v>
      </c>
      <c r="CF127" s="92">
        <f t="shared" si="30"/>
        <v>0</v>
      </c>
      <c r="CG127" s="92">
        <f t="shared" si="31"/>
        <v>0</v>
      </c>
      <c r="CH127" s="92">
        <f t="shared" si="32"/>
        <v>0</v>
      </c>
      <c r="CI127" s="92">
        <f t="shared" si="33"/>
        <v>0</v>
      </c>
      <c r="CJ127" s="91">
        <f t="shared" si="34"/>
        <v>0</v>
      </c>
      <c r="CK127" s="91">
        <f t="shared" si="34"/>
        <v>0</v>
      </c>
      <c r="CL127" s="91" t="str">
        <f t="shared" si="51"/>
        <v>keine Daten</v>
      </c>
      <c r="CM127" s="92">
        <f t="shared" si="35"/>
        <v>0</v>
      </c>
      <c r="CN127" s="91" t="str">
        <f t="shared" si="36"/>
        <v>keine Angabe</v>
      </c>
      <c r="CO127" s="91">
        <f t="shared" si="37"/>
        <v>2</v>
      </c>
      <c r="CP127" s="91">
        <f t="shared" si="38"/>
        <v>2</v>
      </c>
      <c r="CQ127" s="91">
        <f t="shared" si="39"/>
        <v>0</v>
      </c>
      <c r="CR127" s="91">
        <f t="shared" si="40"/>
        <v>0</v>
      </c>
      <c r="CS127" s="92"/>
      <c r="CT127" s="92"/>
      <c r="CU127" s="92">
        <f t="shared" si="41"/>
        <v>0</v>
      </c>
      <c r="CV127" s="92">
        <f t="shared" si="42"/>
        <v>0</v>
      </c>
      <c r="CW127" s="153">
        <f t="shared" si="43"/>
        <v>0</v>
      </c>
      <c r="CX127" s="153">
        <f t="shared" si="44"/>
        <v>0</v>
      </c>
      <c r="CY127" s="153">
        <f t="shared" si="45"/>
        <v>0</v>
      </c>
      <c r="CZ127" s="92">
        <f t="shared" si="46"/>
        <v>0</v>
      </c>
      <c r="DA127" s="92">
        <f t="shared" si="47"/>
        <v>0</v>
      </c>
      <c r="DB127" s="91">
        <f t="shared" si="48"/>
        <v>0</v>
      </c>
      <c r="DC127" s="92">
        <f t="shared" si="49"/>
        <v>0</v>
      </c>
    </row>
    <row r="128" spans="1:107" x14ac:dyDescent="0.25">
      <c r="A128" s="20">
        <v>13075137</v>
      </c>
      <c r="B128" s="21">
        <v>5562</v>
      </c>
      <c r="C128" s="21" t="s">
        <v>166</v>
      </c>
      <c r="D128" s="220"/>
      <c r="E128" s="223"/>
      <c r="F128" s="223"/>
      <c r="G128" s="223"/>
      <c r="H128" s="224"/>
      <c r="I128" s="224"/>
      <c r="J128" s="224"/>
      <c r="K128" s="224"/>
      <c r="L128" s="224"/>
      <c r="M128" s="224"/>
      <c r="N128" s="224"/>
      <c r="O128" s="224"/>
      <c r="P128" s="224"/>
      <c r="Q128" s="224"/>
      <c r="R128" s="224"/>
      <c r="S128" s="224"/>
      <c r="T128" s="224"/>
      <c r="U128" s="224"/>
      <c r="V128" s="224"/>
      <c r="W128" s="22"/>
      <c r="X128" s="22"/>
      <c r="Y128" s="22"/>
      <c r="Z128" s="222"/>
      <c r="AA128" s="224"/>
      <c r="AB128" s="260"/>
      <c r="AC128" s="224"/>
      <c r="AD128" s="224"/>
      <c r="AE128" s="260"/>
      <c r="AF128" s="222"/>
      <c r="AG128" s="222"/>
      <c r="AH128" s="281">
        <v>0</v>
      </c>
      <c r="AI128" s="222"/>
      <c r="AJ128" s="281">
        <v>0</v>
      </c>
      <c r="AK128" s="222"/>
      <c r="AL128" s="281">
        <v>0</v>
      </c>
      <c r="AM128" s="281">
        <v>0</v>
      </c>
      <c r="AN128" s="281">
        <v>0</v>
      </c>
      <c r="AO128" s="222"/>
      <c r="CA128" s="91" t="str">
        <f t="shared" si="50"/>
        <v>Usedom, Stadt</v>
      </c>
      <c r="CB128" s="92">
        <f t="shared" si="50"/>
        <v>0</v>
      </c>
      <c r="CC128" s="92"/>
      <c r="CD128" s="92">
        <f t="shared" si="28"/>
        <v>0</v>
      </c>
      <c r="CE128" s="92">
        <f t="shared" si="29"/>
        <v>0</v>
      </c>
      <c r="CF128" s="92">
        <f t="shared" si="30"/>
        <v>0</v>
      </c>
      <c r="CG128" s="92">
        <f t="shared" si="31"/>
        <v>0</v>
      </c>
      <c r="CH128" s="92">
        <f t="shared" si="32"/>
        <v>0</v>
      </c>
      <c r="CI128" s="92">
        <f t="shared" si="33"/>
        <v>0</v>
      </c>
      <c r="CJ128" s="91">
        <f t="shared" si="34"/>
        <v>0</v>
      </c>
      <c r="CK128" s="91">
        <f t="shared" si="34"/>
        <v>0</v>
      </c>
      <c r="CL128" s="91" t="str">
        <f t="shared" si="51"/>
        <v>keine Daten</v>
      </c>
      <c r="CM128" s="92">
        <f t="shared" si="35"/>
        <v>0</v>
      </c>
      <c r="CN128" s="91" t="str">
        <f t="shared" si="36"/>
        <v>keine Angabe</v>
      </c>
      <c r="CO128" s="91">
        <f t="shared" si="37"/>
        <v>2</v>
      </c>
      <c r="CP128" s="91">
        <f t="shared" si="38"/>
        <v>2</v>
      </c>
      <c r="CQ128" s="91">
        <f t="shared" si="39"/>
        <v>0</v>
      </c>
      <c r="CR128" s="91">
        <f t="shared" si="40"/>
        <v>0</v>
      </c>
      <c r="CS128" s="92"/>
      <c r="CT128" s="92"/>
      <c r="CU128" s="92">
        <f t="shared" si="41"/>
        <v>0</v>
      </c>
      <c r="CV128" s="92">
        <f t="shared" si="42"/>
        <v>0</v>
      </c>
      <c r="CW128" s="153">
        <f t="shared" si="43"/>
        <v>0</v>
      </c>
      <c r="CX128" s="153">
        <f t="shared" si="44"/>
        <v>0</v>
      </c>
      <c r="CY128" s="153">
        <f t="shared" si="45"/>
        <v>0</v>
      </c>
      <c r="CZ128" s="92">
        <f t="shared" si="46"/>
        <v>0</v>
      </c>
      <c r="DA128" s="92">
        <f t="shared" si="47"/>
        <v>0</v>
      </c>
      <c r="DB128" s="91">
        <f t="shared" si="48"/>
        <v>0</v>
      </c>
      <c r="DC128" s="92">
        <f t="shared" si="49"/>
        <v>0</v>
      </c>
    </row>
    <row r="129" spans="1:107" x14ac:dyDescent="0.25">
      <c r="A129" s="20">
        <v>13075148</v>
      </c>
      <c r="B129" s="21">
        <v>5562</v>
      </c>
      <c r="C129" s="21" t="s">
        <v>167</v>
      </c>
      <c r="D129" s="220"/>
      <c r="E129" s="223"/>
      <c r="F129" s="223"/>
      <c r="G129" s="223"/>
      <c r="H129" s="224"/>
      <c r="I129" s="224"/>
      <c r="J129" s="224"/>
      <c r="K129" s="224"/>
      <c r="L129" s="224"/>
      <c r="M129" s="224"/>
      <c r="N129" s="224"/>
      <c r="O129" s="224"/>
      <c r="P129" s="224"/>
      <c r="Q129" s="224"/>
      <c r="R129" s="224"/>
      <c r="S129" s="224"/>
      <c r="T129" s="224"/>
      <c r="U129" s="224"/>
      <c r="V129" s="224"/>
      <c r="W129" s="22"/>
      <c r="X129" s="22"/>
      <c r="Y129" s="22"/>
      <c r="Z129" s="222"/>
      <c r="AA129" s="224"/>
      <c r="AB129" s="260"/>
      <c r="AC129" s="224"/>
      <c r="AD129" s="224"/>
      <c r="AE129" s="260"/>
      <c r="AF129" s="222"/>
      <c r="AG129" s="222"/>
      <c r="AH129" s="281">
        <v>0</v>
      </c>
      <c r="AI129" s="222"/>
      <c r="AJ129" s="281">
        <v>0</v>
      </c>
      <c r="AK129" s="222"/>
      <c r="AL129" s="281">
        <v>0</v>
      </c>
      <c r="AM129" s="281">
        <v>0</v>
      </c>
      <c r="AN129" s="281">
        <v>0</v>
      </c>
      <c r="AO129" s="222"/>
      <c r="CA129" s="91" t="str">
        <f t="shared" si="50"/>
        <v>Zempin</v>
      </c>
      <c r="CB129" s="92">
        <f t="shared" si="50"/>
        <v>0</v>
      </c>
      <c r="CC129" s="92"/>
      <c r="CD129" s="92">
        <f t="shared" si="28"/>
        <v>0</v>
      </c>
      <c r="CE129" s="92">
        <f t="shared" si="29"/>
        <v>0</v>
      </c>
      <c r="CF129" s="92">
        <f t="shared" si="30"/>
        <v>0</v>
      </c>
      <c r="CG129" s="92">
        <f t="shared" si="31"/>
        <v>0</v>
      </c>
      <c r="CH129" s="92">
        <f t="shared" si="32"/>
        <v>0</v>
      </c>
      <c r="CI129" s="92">
        <f t="shared" si="33"/>
        <v>0</v>
      </c>
      <c r="CJ129" s="91">
        <f t="shared" si="34"/>
        <v>0</v>
      </c>
      <c r="CK129" s="91">
        <f t="shared" si="34"/>
        <v>0</v>
      </c>
      <c r="CL129" s="91" t="str">
        <f t="shared" si="51"/>
        <v>keine Daten</v>
      </c>
      <c r="CM129" s="92">
        <f t="shared" si="35"/>
        <v>0</v>
      </c>
      <c r="CN129" s="91" t="str">
        <f t="shared" si="36"/>
        <v>keine Angabe</v>
      </c>
      <c r="CO129" s="91">
        <f t="shared" si="37"/>
        <v>2</v>
      </c>
      <c r="CP129" s="91">
        <f t="shared" si="38"/>
        <v>2</v>
      </c>
      <c r="CQ129" s="91">
        <f t="shared" si="39"/>
        <v>0</v>
      </c>
      <c r="CR129" s="91">
        <f t="shared" si="40"/>
        <v>0</v>
      </c>
      <c r="CS129" s="92"/>
      <c r="CT129" s="92"/>
      <c r="CU129" s="92">
        <f t="shared" si="41"/>
        <v>0</v>
      </c>
      <c r="CV129" s="92">
        <f t="shared" si="42"/>
        <v>0</v>
      </c>
      <c r="CW129" s="153">
        <f t="shared" si="43"/>
        <v>0</v>
      </c>
      <c r="CX129" s="153">
        <f t="shared" si="44"/>
        <v>0</v>
      </c>
      <c r="CY129" s="153">
        <f t="shared" si="45"/>
        <v>0</v>
      </c>
      <c r="CZ129" s="92">
        <f t="shared" si="46"/>
        <v>0</v>
      </c>
      <c r="DA129" s="92">
        <f t="shared" si="47"/>
        <v>0</v>
      </c>
      <c r="DB129" s="91">
        <f t="shared" si="48"/>
        <v>0</v>
      </c>
      <c r="DC129" s="92">
        <f t="shared" si="49"/>
        <v>0</v>
      </c>
    </row>
    <row r="130" spans="1:107" ht="15.75" thickBot="1" x14ac:dyDescent="0.3">
      <c r="A130" s="20">
        <v>13075152</v>
      </c>
      <c r="B130" s="21">
        <v>5562</v>
      </c>
      <c r="C130" s="21" t="s">
        <v>168</v>
      </c>
      <c r="D130" s="220"/>
      <c r="E130" s="223"/>
      <c r="F130" s="223"/>
      <c r="G130" s="223"/>
      <c r="H130" s="224"/>
      <c r="I130" s="224"/>
      <c r="J130" s="224"/>
      <c r="K130" s="224"/>
      <c r="L130" s="224"/>
      <c r="M130" s="224"/>
      <c r="N130" s="224"/>
      <c r="O130" s="224"/>
      <c r="P130" s="224"/>
      <c r="Q130" s="224"/>
      <c r="R130" s="224"/>
      <c r="S130" s="224"/>
      <c r="T130" s="224"/>
      <c r="U130" s="224"/>
      <c r="V130" s="224"/>
      <c r="W130" s="22"/>
      <c r="X130" s="22"/>
      <c r="Y130" s="22"/>
      <c r="Z130" s="222"/>
      <c r="AA130" s="224"/>
      <c r="AB130" s="260"/>
      <c r="AC130" s="224"/>
      <c r="AD130" s="224"/>
      <c r="AE130" s="260"/>
      <c r="AF130" s="222"/>
      <c r="AG130" s="222"/>
      <c r="AH130" s="281">
        <v>0</v>
      </c>
      <c r="AI130" s="222"/>
      <c r="AJ130" s="281">
        <v>0</v>
      </c>
      <c r="AK130" s="222"/>
      <c r="AL130" s="281">
        <v>0</v>
      </c>
      <c r="AM130" s="281">
        <v>0</v>
      </c>
      <c r="AN130" s="281">
        <v>0</v>
      </c>
      <c r="AO130" s="222"/>
      <c r="CA130" s="91" t="str">
        <f t="shared" si="50"/>
        <v>Zirchow</v>
      </c>
      <c r="CB130" s="92">
        <f t="shared" si="50"/>
        <v>0</v>
      </c>
      <c r="CC130" s="92"/>
      <c r="CD130" s="92">
        <f t="shared" si="28"/>
        <v>0</v>
      </c>
      <c r="CE130" s="92">
        <f t="shared" si="29"/>
        <v>0</v>
      </c>
      <c r="CF130" s="92">
        <f t="shared" si="30"/>
        <v>0</v>
      </c>
      <c r="CG130" s="92">
        <f t="shared" si="31"/>
        <v>0</v>
      </c>
      <c r="CH130" s="92">
        <f t="shared" si="32"/>
        <v>0</v>
      </c>
      <c r="CI130" s="92">
        <f t="shared" si="33"/>
        <v>0</v>
      </c>
      <c r="CJ130" s="91">
        <f t="shared" si="34"/>
        <v>0</v>
      </c>
      <c r="CK130" s="91">
        <f t="shared" si="34"/>
        <v>0</v>
      </c>
      <c r="CL130" s="91" t="str">
        <f t="shared" si="51"/>
        <v>keine Daten</v>
      </c>
      <c r="CM130" s="92">
        <f t="shared" si="35"/>
        <v>0</v>
      </c>
      <c r="CN130" s="91" t="str">
        <f t="shared" si="36"/>
        <v>keine Angabe</v>
      </c>
      <c r="CO130" s="91">
        <f t="shared" si="37"/>
        <v>2</v>
      </c>
      <c r="CP130" s="91">
        <f t="shared" si="38"/>
        <v>2</v>
      </c>
      <c r="CQ130" s="91">
        <f t="shared" si="39"/>
        <v>0</v>
      </c>
      <c r="CR130" s="91">
        <f t="shared" si="40"/>
        <v>0</v>
      </c>
      <c r="CS130" s="92"/>
      <c r="CT130" s="92"/>
      <c r="CU130" s="92">
        <f t="shared" si="41"/>
        <v>0</v>
      </c>
      <c r="CV130" s="92">
        <f t="shared" si="42"/>
        <v>0</v>
      </c>
      <c r="CW130" s="153">
        <f t="shared" si="43"/>
        <v>0</v>
      </c>
      <c r="CX130" s="153">
        <f t="shared" si="44"/>
        <v>0</v>
      </c>
      <c r="CY130" s="153">
        <f t="shared" si="45"/>
        <v>0</v>
      </c>
      <c r="CZ130" s="92">
        <f t="shared" si="46"/>
        <v>0</v>
      </c>
      <c r="DA130" s="92">
        <f t="shared" si="47"/>
        <v>0</v>
      </c>
      <c r="DB130" s="91">
        <f t="shared" si="48"/>
        <v>0</v>
      </c>
      <c r="DC130" s="92">
        <f t="shared" si="49"/>
        <v>0</v>
      </c>
    </row>
    <row r="131" spans="1:107" x14ac:dyDescent="0.25">
      <c r="A131" s="20">
        <v>13075006</v>
      </c>
      <c r="B131" s="21">
        <v>5563</v>
      </c>
      <c r="C131" s="21" t="s">
        <v>169</v>
      </c>
      <c r="D131" s="220">
        <v>693</v>
      </c>
      <c r="E131" s="221">
        <v>226815.91</v>
      </c>
      <c r="F131" s="221">
        <v>287406.86</v>
      </c>
      <c r="G131" s="221">
        <v>105288.68</v>
      </c>
      <c r="H131" s="222">
        <v>1</v>
      </c>
      <c r="I131" s="222">
        <v>37567.730000000003</v>
      </c>
      <c r="J131" s="222">
        <v>0</v>
      </c>
      <c r="K131" s="222">
        <v>0</v>
      </c>
      <c r="L131" s="222">
        <v>1</v>
      </c>
      <c r="M131" s="222">
        <v>149551.25</v>
      </c>
      <c r="N131" s="222">
        <v>234</v>
      </c>
      <c r="O131" s="222">
        <v>1</v>
      </c>
      <c r="P131" s="222">
        <v>314</v>
      </c>
      <c r="Q131" s="222">
        <v>1</v>
      </c>
      <c r="R131" s="222">
        <v>276</v>
      </c>
      <c r="S131" s="222">
        <v>0</v>
      </c>
      <c r="T131" s="222">
        <v>0</v>
      </c>
      <c r="U131" s="230">
        <v>262657.07</v>
      </c>
      <c r="V131" s="230">
        <v>379.01</v>
      </c>
      <c r="W131" s="31" t="s">
        <v>43</v>
      </c>
      <c r="X131" s="31" t="s">
        <v>43</v>
      </c>
      <c r="Y131" s="31" t="s">
        <v>43</v>
      </c>
      <c r="Z131" s="222">
        <v>1900</v>
      </c>
      <c r="AA131" s="222">
        <v>1898.25</v>
      </c>
      <c r="AB131" s="230">
        <v>0</v>
      </c>
      <c r="AC131" s="230">
        <v>0</v>
      </c>
      <c r="AD131" s="230">
        <v>0</v>
      </c>
      <c r="AE131" s="230">
        <v>0</v>
      </c>
      <c r="AF131" s="364">
        <v>198812.73</v>
      </c>
      <c r="AG131" s="294">
        <v>474739.73</v>
      </c>
      <c r="AH131" s="281">
        <v>275927</v>
      </c>
      <c r="AI131" s="222">
        <v>169647.4</v>
      </c>
      <c r="AJ131" s="281">
        <v>644387.13</v>
      </c>
      <c r="AK131" s="222">
        <v>168753.71</v>
      </c>
      <c r="AL131" s="281">
        <v>475633.42000000004</v>
      </c>
      <c r="AM131" s="281">
        <v>0.35546574119676061</v>
      </c>
      <c r="AN131" s="281">
        <v>0.26188249600826136</v>
      </c>
      <c r="AO131" s="222">
        <v>96100</v>
      </c>
      <c r="CA131" s="91" t="str">
        <f t="shared" si="50"/>
        <v>Bandelin</v>
      </c>
      <c r="CB131" s="92">
        <f t="shared" si="50"/>
        <v>693</v>
      </c>
      <c r="CC131" s="92"/>
      <c r="CD131" s="92">
        <f t="shared" si="28"/>
        <v>105288.68</v>
      </c>
      <c r="CE131" s="92">
        <f t="shared" si="29"/>
        <v>0</v>
      </c>
      <c r="CF131" s="92">
        <f t="shared" si="30"/>
        <v>149551.25</v>
      </c>
      <c r="CG131" s="92">
        <f t="shared" si="31"/>
        <v>149551.25</v>
      </c>
      <c r="CH131" s="92">
        <f t="shared" si="32"/>
        <v>226815.91</v>
      </c>
      <c r="CI131" s="92">
        <f t="shared" si="33"/>
        <v>0</v>
      </c>
      <c r="CJ131" s="91" t="str">
        <f t="shared" si="34"/>
        <v>nein</v>
      </c>
      <c r="CK131" s="91" t="str">
        <f t="shared" si="34"/>
        <v>nein</v>
      </c>
      <c r="CL131" s="91" t="str">
        <f t="shared" si="51"/>
        <v>OK</v>
      </c>
      <c r="CM131" s="92">
        <f t="shared" si="35"/>
        <v>37567.730000000003</v>
      </c>
      <c r="CN131" s="91" t="str">
        <f t="shared" si="36"/>
        <v>nein</v>
      </c>
      <c r="CO131" s="91">
        <f t="shared" si="37"/>
        <v>0</v>
      </c>
      <c r="CP131" s="91">
        <f t="shared" si="38"/>
        <v>0</v>
      </c>
      <c r="CQ131" s="91">
        <f t="shared" si="39"/>
        <v>1</v>
      </c>
      <c r="CR131" s="91">
        <f t="shared" si="40"/>
        <v>105288.68</v>
      </c>
      <c r="CS131" s="92"/>
      <c r="CT131" s="92"/>
      <c r="CU131" s="92">
        <f t="shared" si="41"/>
        <v>168753.71</v>
      </c>
      <c r="CV131" s="92">
        <f t="shared" si="42"/>
        <v>96100</v>
      </c>
      <c r="CW131" s="153">
        <f t="shared" si="43"/>
        <v>2.34</v>
      </c>
      <c r="CX131" s="153">
        <f t="shared" si="44"/>
        <v>3.14</v>
      </c>
      <c r="CY131" s="153">
        <f t="shared" si="45"/>
        <v>2.76</v>
      </c>
      <c r="CZ131" s="92">
        <f t="shared" si="46"/>
        <v>262657.07</v>
      </c>
      <c r="DA131" s="92">
        <f t="shared" si="47"/>
        <v>1898.25</v>
      </c>
      <c r="DB131" s="91">
        <f t="shared" si="48"/>
        <v>1</v>
      </c>
      <c r="DC131" s="92">
        <f t="shared" si="49"/>
        <v>149551.25</v>
      </c>
    </row>
    <row r="132" spans="1:107" x14ac:dyDescent="0.25">
      <c r="A132" s="20">
        <v>13075040</v>
      </c>
      <c r="B132" s="21">
        <v>5563</v>
      </c>
      <c r="C132" s="21" t="s">
        <v>170</v>
      </c>
      <c r="D132" s="220">
        <v>236</v>
      </c>
      <c r="E132" s="223">
        <v>15286.99</v>
      </c>
      <c r="F132" s="223">
        <v>15286.99</v>
      </c>
      <c r="G132" s="223">
        <v>32574.38</v>
      </c>
      <c r="H132" s="224">
        <v>1</v>
      </c>
      <c r="I132" s="224">
        <v>42488.94</v>
      </c>
      <c r="J132" s="224">
        <v>0</v>
      </c>
      <c r="K132" s="224">
        <v>0</v>
      </c>
      <c r="L132" s="224">
        <v>1</v>
      </c>
      <c r="M132" s="224">
        <v>77702.990000000005</v>
      </c>
      <c r="N132" s="224">
        <v>200</v>
      </c>
      <c r="O132" s="224">
        <v>1</v>
      </c>
      <c r="P132" s="224">
        <v>300</v>
      </c>
      <c r="Q132" s="224">
        <v>1</v>
      </c>
      <c r="R132" s="224">
        <v>300</v>
      </c>
      <c r="S132" s="224">
        <v>0</v>
      </c>
      <c r="T132" s="224">
        <v>0</v>
      </c>
      <c r="U132" s="230">
        <v>142775.75</v>
      </c>
      <c r="V132" s="230">
        <v>604.98</v>
      </c>
      <c r="W132" s="31" t="s">
        <v>43</v>
      </c>
      <c r="X132" s="31" t="s">
        <v>43</v>
      </c>
      <c r="Y132" s="31" t="s">
        <v>43</v>
      </c>
      <c r="Z132" s="222">
        <v>1000</v>
      </c>
      <c r="AA132" s="224">
        <v>783.67</v>
      </c>
      <c r="AB132" s="230">
        <v>0</v>
      </c>
      <c r="AC132" s="230">
        <v>0</v>
      </c>
      <c r="AD132" s="230">
        <v>0</v>
      </c>
      <c r="AE132" s="230">
        <v>0</v>
      </c>
      <c r="AF132" s="365">
        <v>78923.72</v>
      </c>
      <c r="AG132" s="294">
        <v>20101</v>
      </c>
      <c r="AH132" s="281">
        <v>58822.720000000001</v>
      </c>
      <c r="AI132" s="222">
        <v>89441.83</v>
      </c>
      <c r="AJ132" s="281">
        <v>109542.83</v>
      </c>
      <c r="AK132" s="222">
        <v>42673.82</v>
      </c>
      <c r="AL132" s="281">
        <v>66869.010000000009</v>
      </c>
      <c r="AM132" s="281">
        <v>2.1229700014924631</v>
      </c>
      <c r="AN132" s="281">
        <v>0.3895628769130759</v>
      </c>
      <c r="AO132" s="222">
        <v>24400</v>
      </c>
      <c r="CA132" s="91" t="str">
        <f t="shared" si="50"/>
        <v>Gribow</v>
      </c>
      <c r="CB132" s="92">
        <f t="shared" si="50"/>
        <v>236</v>
      </c>
      <c r="CC132" s="92"/>
      <c r="CD132" s="92">
        <f t="shared" si="28"/>
        <v>32574.38</v>
      </c>
      <c r="CE132" s="92">
        <f t="shared" si="29"/>
        <v>0</v>
      </c>
      <c r="CF132" s="92">
        <f t="shared" si="30"/>
        <v>77702.990000000005</v>
      </c>
      <c r="CG132" s="92">
        <f t="shared" si="31"/>
        <v>77702.990000000005</v>
      </c>
      <c r="CH132" s="92">
        <f t="shared" si="32"/>
        <v>15286.99</v>
      </c>
      <c r="CI132" s="92">
        <f t="shared" si="33"/>
        <v>0</v>
      </c>
      <c r="CJ132" s="91" t="str">
        <f t="shared" si="34"/>
        <v>nein</v>
      </c>
      <c r="CK132" s="91" t="str">
        <f t="shared" si="34"/>
        <v>nein</v>
      </c>
      <c r="CL132" s="91" t="str">
        <f t="shared" si="51"/>
        <v>OK</v>
      </c>
      <c r="CM132" s="92">
        <f t="shared" si="35"/>
        <v>42488.94</v>
      </c>
      <c r="CN132" s="91" t="str">
        <f t="shared" si="36"/>
        <v>nein</v>
      </c>
      <c r="CO132" s="91">
        <f t="shared" si="37"/>
        <v>0</v>
      </c>
      <c r="CP132" s="91">
        <f t="shared" si="38"/>
        <v>0</v>
      </c>
      <c r="CQ132" s="91">
        <f t="shared" si="39"/>
        <v>1</v>
      </c>
      <c r="CR132" s="91">
        <f t="shared" si="40"/>
        <v>32574.38</v>
      </c>
      <c r="CS132" s="92"/>
      <c r="CT132" s="92"/>
      <c r="CU132" s="92">
        <f t="shared" si="41"/>
        <v>42673.82</v>
      </c>
      <c r="CV132" s="92">
        <f t="shared" si="42"/>
        <v>24400</v>
      </c>
      <c r="CW132" s="153">
        <f t="shared" si="43"/>
        <v>2</v>
      </c>
      <c r="CX132" s="153">
        <f t="shared" si="44"/>
        <v>3</v>
      </c>
      <c r="CY132" s="153">
        <f t="shared" si="45"/>
        <v>3</v>
      </c>
      <c r="CZ132" s="92">
        <f t="shared" si="46"/>
        <v>142775.75</v>
      </c>
      <c r="DA132" s="92">
        <f t="shared" si="47"/>
        <v>783.67</v>
      </c>
      <c r="DB132" s="91">
        <f t="shared" si="48"/>
        <v>1</v>
      </c>
      <c r="DC132" s="92">
        <f t="shared" si="49"/>
        <v>77702.990000000005</v>
      </c>
    </row>
    <row r="133" spans="1:107" x14ac:dyDescent="0.25">
      <c r="A133" s="20">
        <v>13075041</v>
      </c>
      <c r="B133" s="21">
        <v>5563</v>
      </c>
      <c r="C133" s="21" t="s">
        <v>171</v>
      </c>
      <c r="D133" s="220">
        <v>1505</v>
      </c>
      <c r="E133" s="223">
        <v>91706.67</v>
      </c>
      <c r="F133" s="223">
        <v>95078.23</v>
      </c>
      <c r="G133" s="223">
        <v>22857.83</v>
      </c>
      <c r="H133" s="224">
        <v>1</v>
      </c>
      <c r="I133" s="224">
        <v>327617.59000000003</v>
      </c>
      <c r="J133" s="224">
        <v>0</v>
      </c>
      <c r="K133" s="224">
        <v>0</v>
      </c>
      <c r="L133" s="224">
        <v>1</v>
      </c>
      <c r="M133" s="224">
        <v>330375.74</v>
      </c>
      <c r="N133" s="224">
        <v>239</v>
      </c>
      <c r="O133" s="224">
        <v>0</v>
      </c>
      <c r="P133" s="224">
        <v>318</v>
      </c>
      <c r="Q133" s="224">
        <v>0</v>
      </c>
      <c r="R133" s="224">
        <v>275</v>
      </c>
      <c r="S133" s="224">
        <v>0</v>
      </c>
      <c r="T133" s="224">
        <v>0</v>
      </c>
      <c r="U133" s="230">
        <v>67764.63</v>
      </c>
      <c r="V133" s="230">
        <v>45.03</v>
      </c>
      <c r="W133" s="31" t="s">
        <v>43</v>
      </c>
      <c r="X133" s="31" t="s">
        <v>43</v>
      </c>
      <c r="Y133" s="31" t="s">
        <v>43</v>
      </c>
      <c r="Z133" s="222">
        <v>4400</v>
      </c>
      <c r="AA133" s="224">
        <v>4378.46</v>
      </c>
      <c r="AB133" s="230">
        <v>0</v>
      </c>
      <c r="AC133" s="230">
        <v>0</v>
      </c>
      <c r="AD133" s="230">
        <v>0</v>
      </c>
      <c r="AE133" s="230">
        <v>0</v>
      </c>
      <c r="AF133" s="365">
        <v>467832.35</v>
      </c>
      <c r="AG133" s="294">
        <v>126483.48</v>
      </c>
      <c r="AH133" s="281">
        <v>341348.87</v>
      </c>
      <c r="AI133" s="222">
        <v>533002.07999999996</v>
      </c>
      <c r="AJ133" s="281">
        <v>659485.55999999994</v>
      </c>
      <c r="AK133" s="222">
        <v>282986.28000000003</v>
      </c>
      <c r="AL133" s="281">
        <v>376499.27999999991</v>
      </c>
      <c r="AM133" s="281">
        <v>2.2373378721078834</v>
      </c>
      <c r="AN133" s="281">
        <v>0.42910155606742939</v>
      </c>
      <c r="AO133" s="222">
        <v>160300</v>
      </c>
      <c r="CA133" s="91" t="str">
        <f t="shared" si="50"/>
        <v>Groß Kiesow</v>
      </c>
      <c r="CB133" s="92">
        <f t="shared" si="50"/>
        <v>1505</v>
      </c>
      <c r="CC133" s="92"/>
      <c r="CD133" s="92">
        <f t="shared" si="28"/>
        <v>22857.83</v>
      </c>
      <c r="CE133" s="92">
        <f t="shared" si="29"/>
        <v>0</v>
      </c>
      <c r="CF133" s="92">
        <f t="shared" si="30"/>
        <v>330375.74</v>
      </c>
      <c r="CG133" s="92">
        <f t="shared" si="31"/>
        <v>330375.74</v>
      </c>
      <c r="CH133" s="92">
        <f t="shared" si="32"/>
        <v>91706.67</v>
      </c>
      <c r="CI133" s="92">
        <f t="shared" si="33"/>
        <v>0</v>
      </c>
      <c r="CJ133" s="91" t="str">
        <f t="shared" si="34"/>
        <v>nein</v>
      </c>
      <c r="CK133" s="91" t="str">
        <f t="shared" si="34"/>
        <v>nein</v>
      </c>
      <c r="CL133" s="91" t="str">
        <f t="shared" si="51"/>
        <v>OK</v>
      </c>
      <c r="CM133" s="92">
        <f t="shared" si="35"/>
        <v>327617.59000000003</v>
      </c>
      <c r="CN133" s="91" t="str">
        <f t="shared" si="36"/>
        <v>nein</v>
      </c>
      <c r="CO133" s="91">
        <f t="shared" si="37"/>
        <v>0</v>
      </c>
      <c r="CP133" s="91">
        <f t="shared" si="38"/>
        <v>0</v>
      </c>
      <c r="CQ133" s="91">
        <f t="shared" si="39"/>
        <v>1</v>
      </c>
      <c r="CR133" s="91">
        <f t="shared" si="40"/>
        <v>22857.83</v>
      </c>
      <c r="CS133" s="92"/>
      <c r="CT133" s="92"/>
      <c r="CU133" s="92">
        <f t="shared" si="41"/>
        <v>282986.28000000003</v>
      </c>
      <c r="CV133" s="92">
        <f t="shared" si="42"/>
        <v>160300</v>
      </c>
      <c r="CW133" s="153">
        <f t="shared" si="43"/>
        <v>2.39</v>
      </c>
      <c r="CX133" s="153">
        <f t="shared" si="44"/>
        <v>3.18</v>
      </c>
      <c r="CY133" s="153">
        <f t="shared" si="45"/>
        <v>2.75</v>
      </c>
      <c r="CZ133" s="92">
        <f t="shared" si="46"/>
        <v>67764.63</v>
      </c>
      <c r="DA133" s="92">
        <f t="shared" si="47"/>
        <v>4378.46</v>
      </c>
      <c r="DB133" s="91">
        <f t="shared" si="48"/>
        <v>1</v>
      </c>
      <c r="DC133" s="92">
        <f t="shared" si="49"/>
        <v>330375.74</v>
      </c>
    </row>
    <row r="134" spans="1:107" ht="15.75" x14ac:dyDescent="0.25">
      <c r="A134" s="20">
        <v>13075043</v>
      </c>
      <c r="B134" s="21">
        <v>5563</v>
      </c>
      <c r="C134" s="21" t="s">
        <v>172</v>
      </c>
      <c r="D134" s="220">
        <v>516</v>
      </c>
      <c r="E134" s="223">
        <v>16326.13</v>
      </c>
      <c r="F134" s="223">
        <v>53700.49</v>
      </c>
      <c r="G134" s="223">
        <v>39858.92</v>
      </c>
      <c r="H134" s="224">
        <v>0</v>
      </c>
      <c r="I134" s="224"/>
      <c r="J134" s="224">
        <v>1</v>
      </c>
      <c r="K134" s="224">
        <v>11368.09</v>
      </c>
      <c r="L134" s="224">
        <v>0</v>
      </c>
      <c r="M134" s="224"/>
      <c r="N134" s="222">
        <v>240</v>
      </c>
      <c r="O134" s="222">
        <v>0</v>
      </c>
      <c r="P134" s="222">
        <v>320</v>
      </c>
      <c r="Q134" s="222">
        <v>0</v>
      </c>
      <c r="R134" s="222">
        <v>300</v>
      </c>
      <c r="S134" s="222">
        <v>0</v>
      </c>
      <c r="T134" s="222">
        <v>0</v>
      </c>
      <c r="U134" s="230">
        <v>887086.36</v>
      </c>
      <c r="V134" s="230">
        <v>1719.1596124031007</v>
      </c>
      <c r="W134" s="31" t="s">
        <v>43</v>
      </c>
      <c r="X134" s="31" t="s">
        <v>43</v>
      </c>
      <c r="Y134" s="31" t="s">
        <v>43</v>
      </c>
      <c r="Z134" s="222">
        <v>1900</v>
      </c>
      <c r="AA134" s="222">
        <v>3161.88</v>
      </c>
      <c r="AB134" s="230">
        <v>0</v>
      </c>
      <c r="AC134" s="230">
        <v>0</v>
      </c>
      <c r="AD134" s="230">
        <v>0</v>
      </c>
      <c r="AE134" s="230">
        <v>0</v>
      </c>
      <c r="AF134" s="366">
        <v>75484.3</v>
      </c>
      <c r="AG134" s="294">
        <v>48393.16</v>
      </c>
      <c r="AH134" s="281">
        <v>27091.14</v>
      </c>
      <c r="AI134" s="222">
        <v>189703.09</v>
      </c>
      <c r="AJ134" s="281">
        <v>238096.25</v>
      </c>
      <c r="AK134" s="222">
        <v>93659.03</v>
      </c>
      <c r="AL134" s="281">
        <v>144437.22</v>
      </c>
      <c r="AM134" s="281">
        <v>1.9353774376378809</v>
      </c>
      <c r="AN134" s="281">
        <v>0.3933662541934197</v>
      </c>
      <c r="AO134" s="222">
        <v>53400</v>
      </c>
      <c r="CA134" s="91" t="str">
        <f t="shared" si="50"/>
        <v>Groß Polzin</v>
      </c>
      <c r="CB134" s="92">
        <f t="shared" si="50"/>
        <v>516</v>
      </c>
      <c r="CC134" s="92"/>
      <c r="CD134" s="92">
        <f t="shared" ref="CD134:CD144" si="52">G134</f>
        <v>39858.92</v>
      </c>
      <c r="CE134" s="92">
        <f t="shared" ref="CE134:CE144" si="53">K134</f>
        <v>11368.09</v>
      </c>
      <c r="CF134" s="92">
        <f t="shared" ref="CF134:CF144" si="54">M134</f>
        <v>0</v>
      </c>
      <c r="CG134" s="92">
        <f t="shared" ref="CG134:CG145" si="55">CF134-CE134</f>
        <v>-11368.09</v>
      </c>
      <c r="CH134" s="92">
        <f t="shared" ref="CH134:CH144" si="56">E134</f>
        <v>16326.13</v>
      </c>
      <c r="CI134" s="92">
        <f t="shared" ref="CI134:CI144" si="57">T134</f>
        <v>0</v>
      </c>
      <c r="CJ134" s="91" t="str">
        <f t="shared" ref="CJ134:CK144" si="58">W134</f>
        <v>nein</v>
      </c>
      <c r="CK134" s="91" t="str">
        <f t="shared" si="58"/>
        <v>nein</v>
      </c>
      <c r="CL134" s="91" t="str">
        <f t="shared" si="51"/>
        <v>OK</v>
      </c>
      <c r="CM134" s="92">
        <f t="shared" ref="CM134:CM144" si="59">I134</f>
        <v>0</v>
      </c>
      <c r="CN134" s="91" t="str">
        <f t="shared" ref="CN134:CN144" si="60">IF(CQ134=0,"keine Angabe",IF(CI134="ja","ja","nein"))</f>
        <v>nein</v>
      </c>
      <c r="CO134" s="91">
        <f t="shared" ref="CO134:CO144" si="61">IF(CQ134=0,2,IF(CJ134="ja",1,0))</f>
        <v>0</v>
      </c>
      <c r="CP134" s="91">
        <f t="shared" ref="CP134:CP144" si="62">IF(CQ134=0,2,IF(CK134="ja",1,0))</f>
        <v>0</v>
      </c>
      <c r="CQ134" s="91">
        <f t="shared" ref="CQ134:CQ144" si="63">IF(CL134="OK",1,0)</f>
        <v>1</v>
      </c>
      <c r="CR134" s="91">
        <f t="shared" ref="CR134:CR144" si="64">G134</f>
        <v>39858.92</v>
      </c>
      <c r="CS134" s="92"/>
      <c r="CT134" s="92"/>
      <c r="CU134" s="92">
        <f t="shared" ref="CU134:CU144" si="65">AK134</f>
        <v>93659.03</v>
      </c>
      <c r="CV134" s="92">
        <f t="shared" ref="CV134:CV144" si="66">AO134</f>
        <v>53400</v>
      </c>
      <c r="CW134" s="153">
        <f t="shared" ref="CW134:CW144" si="67">N134/100</f>
        <v>2.4</v>
      </c>
      <c r="CX134" s="153">
        <f t="shared" ref="CX134:CX144" si="68">P134/100</f>
        <v>3.2</v>
      </c>
      <c r="CY134" s="153">
        <f t="shared" ref="CY134:CY144" si="69">R134/100</f>
        <v>3</v>
      </c>
      <c r="CZ134" s="92">
        <f t="shared" ref="CZ134:CZ144" si="70">U134</f>
        <v>887086.36</v>
      </c>
      <c r="DA134" s="92">
        <f t="shared" ref="DA134:DA144" si="71">AA134+AC134+AE134</f>
        <v>3161.88</v>
      </c>
      <c r="DB134" s="91">
        <f t="shared" ref="DB134:DB144" si="72">IF(G134&gt;0,1,0)</f>
        <v>1</v>
      </c>
      <c r="DC134" s="92">
        <f t="shared" ref="DC134:DC144" si="73">CG134</f>
        <v>-11368.09</v>
      </c>
    </row>
    <row r="135" spans="1:107" x14ac:dyDescent="0.25">
      <c r="A135" s="20">
        <v>13075044</v>
      </c>
      <c r="B135" s="21">
        <v>5563</v>
      </c>
      <c r="C135" s="21" t="s">
        <v>173</v>
      </c>
      <c r="D135" s="220">
        <v>2801</v>
      </c>
      <c r="E135" s="223">
        <v>415031.05</v>
      </c>
      <c r="F135" s="223">
        <v>744398.34</v>
      </c>
      <c r="G135" s="223">
        <v>128008.55</v>
      </c>
      <c r="H135" s="224">
        <v>1</v>
      </c>
      <c r="I135" s="224">
        <v>138607.65</v>
      </c>
      <c r="J135" s="224">
        <v>0</v>
      </c>
      <c r="K135" s="224">
        <v>0</v>
      </c>
      <c r="L135" s="224">
        <v>1</v>
      </c>
      <c r="M135" s="224">
        <v>346532.73</v>
      </c>
      <c r="N135" s="224">
        <v>240</v>
      </c>
      <c r="O135" s="224">
        <v>0</v>
      </c>
      <c r="P135" s="224">
        <v>320</v>
      </c>
      <c r="Q135" s="224">
        <v>0</v>
      </c>
      <c r="R135" s="224">
        <v>300</v>
      </c>
      <c r="S135" s="224">
        <v>0</v>
      </c>
      <c r="T135" s="224">
        <v>0</v>
      </c>
      <c r="U135" s="230">
        <v>8572780.6199999992</v>
      </c>
      <c r="V135" s="230">
        <v>3060.61</v>
      </c>
      <c r="W135" s="31" t="s">
        <v>43</v>
      </c>
      <c r="X135" s="31" t="s">
        <v>43</v>
      </c>
      <c r="Y135" s="31" t="s">
        <v>43</v>
      </c>
      <c r="Z135" s="222">
        <v>7500</v>
      </c>
      <c r="AA135" s="224">
        <v>7659.6</v>
      </c>
      <c r="AB135" s="230">
        <v>0</v>
      </c>
      <c r="AC135" s="230">
        <v>0</v>
      </c>
      <c r="AD135" s="230">
        <v>0</v>
      </c>
      <c r="AE135" s="230">
        <v>0</v>
      </c>
      <c r="AF135" s="365">
        <v>726728.42</v>
      </c>
      <c r="AG135" s="294">
        <v>496411.45</v>
      </c>
      <c r="AH135" s="281">
        <v>230316.97</v>
      </c>
      <c r="AI135" s="222">
        <v>942991.04</v>
      </c>
      <c r="AJ135" s="281">
        <v>1439402.49</v>
      </c>
      <c r="AK135" s="222">
        <v>495116.38</v>
      </c>
      <c r="AL135" s="281">
        <v>944286.11</v>
      </c>
      <c r="AM135" s="281">
        <v>0.9973911359216231</v>
      </c>
      <c r="AN135" s="281">
        <v>0.34397354696808952</v>
      </c>
      <c r="AO135" s="222">
        <v>282900</v>
      </c>
      <c r="CA135" s="91" t="str">
        <f t="shared" si="50"/>
        <v>Gützkow, Stadt</v>
      </c>
      <c r="CB135" s="92">
        <f t="shared" si="50"/>
        <v>2801</v>
      </c>
      <c r="CC135" s="92"/>
      <c r="CD135" s="92">
        <f t="shared" si="52"/>
        <v>128008.55</v>
      </c>
      <c r="CE135" s="92">
        <f t="shared" si="53"/>
        <v>0</v>
      </c>
      <c r="CF135" s="92">
        <f t="shared" si="54"/>
        <v>346532.73</v>
      </c>
      <c r="CG135" s="92">
        <f t="shared" si="55"/>
        <v>346532.73</v>
      </c>
      <c r="CH135" s="92">
        <f t="shared" si="56"/>
        <v>415031.05</v>
      </c>
      <c r="CI135" s="92">
        <f t="shared" si="57"/>
        <v>0</v>
      </c>
      <c r="CJ135" s="91" t="str">
        <f t="shared" si="58"/>
        <v>nein</v>
      </c>
      <c r="CK135" s="91" t="str">
        <f t="shared" si="58"/>
        <v>nein</v>
      </c>
      <c r="CL135" s="91" t="str">
        <f t="shared" si="51"/>
        <v>OK</v>
      </c>
      <c r="CM135" s="92">
        <f t="shared" si="59"/>
        <v>138607.65</v>
      </c>
      <c r="CN135" s="91" t="str">
        <f t="shared" si="60"/>
        <v>nein</v>
      </c>
      <c r="CO135" s="91">
        <f t="shared" si="61"/>
        <v>0</v>
      </c>
      <c r="CP135" s="91">
        <f t="shared" si="62"/>
        <v>0</v>
      </c>
      <c r="CQ135" s="91">
        <f t="shared" si="63"/>
        <v>1</v>
      </c>
      <c r="CR135" s="91">
        <f t="shared" si="64"/>
        <v>128008.55</v>
      </c>
      <c r="CS135" s="92"/>
      <c r="CT135" s="92"/>
      <c r="CU135" s="92">
        <f t="shared" si="65"/>
        <v>495116.38</v>
      </c>
      <c r="CV135" s="92">
        <f t="shared" si="66"/>
        <v>282900</v>
      </c>
      <c r="CW135" s="153">
        <f t="shared" si="67"/>
        <v>2.4</v>
      </c>
      <c r="CX135" s="153">
        <f t="shared" si="68"/>
        <v>3.2</v>
      </c>
      <c r="CY135" s="153">
        <f t="shared" si="69"/>
        <v>3</v>
      </c>
      <c r="CZ135" s="92">
        <f t="shared" si="70"/>
        <v>8572780.6199999992</v>
      </c>
      <c r="DA135" s="92">
        <f t="shared" si="71"/>
        <v>7659.6</v>
      </c>
      <c r="DB135" s="91">
        <f t="shared" si="72"/>
        <v>1</v>
      </c>
      <c r="DC135" s="92">
        <f t="shared" si="73"/>
        <v>346532.73</v>
      </c>
    </row>
    <row r="136" spans="1:107" x14ac:dyDescent="0.25">
      <c r="A136" s="20">
        <v>13075057</v>
      </c>
      <c r="B136" s="21">
        <v>5563</v>
      </c>
      <c r="C136" s="21" t="s">
        <v>174</v>
      </c>
      <c r="D136" s="220">
        <v>1520</v>
      </c>
      <c r="E136" s="223">
        <v>170377.24</v>
      </c>
      <c r="F136" s="223">
        <v>42430.04</v>
      </c>
      <c r="G136" s="223">
        <v>62541.8</v>
      </c>
      <c r="H136" s="224">
        <v>1</v>
      </c>
      <c r="I136" s="224">
        <v>113699.6</v>
      </c>
      <c r="J136" s="224">
        <v>0</v>
      </c>
      <c r="K136" s="224">
        <v>0</v>
      </c>
      <c r="L136" s="224">
        <v>1</v>
      </c>
      <c r="M136" s="224">
        <v>53276.07</v>
      </c>
      <c r="N136" s="224">
        <v>239</v>
      </c>
      <c r="O136" s="224">
        <v>0</v>
      </c>
      <c r="P136" s="224">
        <v>318</v>
      </c>
      <c r="Q136" s="224">
        <v>0</v>
      </c>
      <c r="R136" s="224">
        <v>300</v>
      </c>
      <c r="S136" s="224">
        <v>0</v>
      </c>
      <c r="T136" s="224">
        <v>0</v>
      </c>
      <c r="U136" s="230">
        <v>610002.68000000005</v>
      </c>
      <c r="V136" s="230">
        <v>401.32</v>
      </c>
      <c r="W136" s="31" t="s">
        <v>43</v>
      </c>
      <c r="X136" s="31" t="s">
        <v>43</v>
      </c>
      <c r="Y136" s="31" t="s">
        <v>43</v>
      </c>
      <c r="Z136" s="222">
        <v>3000</v>
      </c>
      <c r="AA136" s="224">
        <v>2797.45</v>
      </c>
      <c r="AB136" s="230">
        <v>0</v>
      </c>
      <c r="AC136" s="230">
        <v>0</v>
      </c>
      <c r="AD136" s="230">
        <v>0</v>
      </c>
      <c r="AE136" s="230">
        <v>0</v>
      </c>
      <c r="AF136" s="365">
        <v>405546.48</v>
      </c>
      <c r="AG136" s="294">
        <v>133096.67000000001</v>
      </c>
      <c r="AH136" s="281">
        <v>272449.81</v>
      </c>
      <c r="AI136" s="222">
        <v>385757.12</v>
      </c>
      <c r="AJ136" s="281">
        <v>518853.79000000004</v>
      </c>
      <c r="AK136" s="222">
        <v>350571.69</v>
      </c>
      <c r="AL136" s="281">
        <v>168282.10000000003</v>
      </c>
      <c r="AM136" s="281">
        <v>2.6339628932865109</v>
      </c>
      <c r="AN136" s="281">
        <v>0.67566566296065789</v>
      </c>
      <c r="AO136" s="222">
        <v>199200</v>
      </c>
      <c r="CA136" s="91" t="str">
        <f t="shared" si="50"/>
        <v>Karlsburg</v>
      </c>
      <c r="CB136" s="92">
        <f t="shared" si="50"/>
        <v>1520</v>
      </c>
      <c r="CC136" s="92"/>
      <c r="CD136" s="92">
        <f t="shared" si="52"/>
        <v>62541.8</v>
      </c>
      <c r="CE136" s="92">
        <f t="shared" si="53"/>
        <v>0</v>
      </c>
      <c r="CF136" s="92">
        <f t="shared" si="54"/>
        <v>53276.07</v>
      </c>
      <c r="CG136" s="92">
        <f t="shared" si="55"/>
        <v>53276.07</v>
      </c>
      <c r="CH136" s="92">
        <f t="shared" si="56"/>
        <v>170377.24</v>
      </c>
      <c r="CI136" s="92">
        <f t="shared" si="57"/>
        <v>0</v>
      </c>
      <c r="CJ136" s="91" t="str">
        <f t="shared" si="58"/>
        <v>nein</v>
      </c>
      <c r="CK136" s="91" t="str">
        <f t="shared" si="58"/>
        <v>nein</v>
      </c>
      <c r="CL136" s="91" t="str">
        <f t="shared" si="51"/>
        <v>OK</v>
      </c>
      <c r="CM136" s="92">
        <f t="shared" si="59"/>
        <v>113699.6</v>
      </c>
      <c r="CN136" s="91" t="str">
        <f t="shared" si="60"/>
        <v>nein</v>
      </c>
      <c r="CO136" s="91">
        <f t="shared" si="61"/>
        <v>0</v>
      </c>
      <c r="CP136" s="91">
        <f t="shared" si="62"/>
        <v>0</v>
      </c>
      <c r="CQ136" s="91">
        <f t="shared" si="63"/>
        <v>1</v>
      </c>
      <c r="CR136" s="91">
        <f t="shared" si="64"/>
        <v>62541.8</v>
      </c>
      <c r="CS136" s="92"/>
      <c r="CT136" s="92"/>
      <c r="CU136" s="92">
        <f t="shared" si="65"/>
        <v>350571.69</v>
      </c>
      <c r="CV136" s="92">
        <f t="shared" si="66"/>
        <v>199200</v>
      </c>
      <c r="CW136" s="153">
        <f t="shared" si="67"/>
        <v>2.39</v>
      </c>
      <c r="CX136" s="153">
        <f t="shared" si="68"/>
        <v>3.18</v>
      </c>
      <c r="CY136" s="153">
        <f t="shared" si="69"/>
        <v>3</v>
      </c>
      <c r="CZ136" s="92">
        <f t="shared" si="70"/>
        <v>610002.68000000005</v>
      </c>
      <c r="DA136" s="92">
        <f t="shared" si="71"/>
        <v>2797.45</v>
      </c>
      <c r="DB136" s="91">
        <f t="shared" si="72"/>
        <v>1</v>
      </c>
      <c r="DC136" s="92">
        <f t="shared" si="73"/>
        <v>53276.07</v>
      </c>
    </row>
    <row r="137" spans="1:107" ht="15.75" x14ac:dyDescent="0.25">
      <c r="A137" s="20">
        <v>13075061</v>
      </c>
      <c r="B137" s="21">
        <v>5563</v>
      </c>
      <c r="C137" s="21" t="s">
        <v>175</v>
      </c>
      <c r="D137" s="220">
        <v>877</v>
      </c>
      <c r="E137" s="233" t="s">
        <v>176</v>
      </c>
      <c r="F137" s="223">
        <v>53637.2</v>
      </c>
      <c r="G137" s="223">
        <v>57727.12</v>
      </c>
      <c r="H137" s="224">
        <v>1</v>
      </c>
      <c r="I137" s="224">
        <v>421794.71</v>
      </c>
      <c r="J137" s="224">
        <v>0</v>
      </c>
      <c r="K137" s="224">
        <v>0</v>
      </c>
      <c r="L137" s="224">
        <v>1</v>
      </c>
      <c r="M137" s="224">
        <v>414739.04</v>
      </c>
      <c r="N137" s="224">
        <v>240</v>
      </c>
      <c r="O137" s="224">
        <v>0</v>
      </c>
      <c r="P137" s="224">
        <v>320</v>
      </c>
      <c r="Q137" s="224">
        <v>0</v>
      </c>
      <c r="R137" s="224">
        <v>300</v>
      </c>
      <c r="S137" s="224">
        <v>0</v>
      </c>
      <c r="T137" s="224">
        <v>0</v>
      </c>
      <c r="U137" s="230">
        <v>827183.86</v>
      </c>
      <c r="V137" s="230">
        <v>943.19710376282785</v>
      </c>
      <c r="W137" s="31" t="s">
        <v>43</v>
      </c>
      <c r="X137" s="31" t="s">
        <v>43</v>
      </c>
      <c r="Y137" s="31" t="s">
        <v>43</v>
      </c>
      <c r="Z137" s="222">
        <v>4100</v>
      </c>
      <c r="AA137" s="224">
        <v>4100.46</v>
      </c>
      <c r="AB137" s="230">
        <v>0</v>
      </c>
      <c r="AC137" s="230">
        <v>0</v>
      </c>
      <c r="AD137" s="230">
        <v>0</v>
      </c>
      <c r="AE137" s="230">
        <v>0</v>
      </c>
      <c r="AF137" s="366">
        <v>254423.84</v>
      </c>
      <c r="AG137" s="294">
        <v>159673.57999999999</v>
      </c>
      <c r="AH137" s="281">
        <v>94750.26</v>
      </c>
      <c r="AI137" s="222">
        <v>247841.03</v>
      </c>
      <c r="AJ137" s="281">
        <v>407514.61</v>
      </c>
      <c r="AK137" s="222">
        <v>185141.71</v>
      </c>
      <c r="AL137" s="281">
        <v>222372.9</v>
      </c>
      <c r="AM137" s="281">
        <v>1.1595012149160806</v>
      </c>
      <c r="AN137" s="281">
        <v>0.45431919606514232</v>
      </c>
      <c r="AO137" s="222">
        <v>105500</v>
      </c>
      <c r="CA137" s="91" t="str">
        <f t="shared" si="50"/>
        <v>Klein Bünzow</v>
      </c>
      <c r="CB137" s="92">
        <f t="shared" si="50"/>
        <v>877</v>
      </c>
      <c r="CC137" s="92"/>
      <c r="CD137" s="92">
        <f t="shared" si="52"/>
        <v>57727.12</v>
      </c>
      <c r="CE137" s="92">
        <f t="shared" si="53"/>
        <v>0</v>
      </c>
      <c r="CF137" s="92">
        <f t="shared" si="54"/>
        <v>414739.04</v>
      </c>
      <c r="CG137" s="92">
        <f t="shared" si="55"/>
        <v>414739.04</v>
      </c>
      <c r="CH137" s="92" t="str">
        <f t="shared" si="56"/>
        <v>7.801.90</v>
      </c>
      <c r="CI137" s="92">
        <f t="shared" si="57"/>
        <v>0</v>
      </c>
      <c r="CJ137" s="91" t="str">
        <f t="shared" si="58"/>
        <v>nein</v>
      </c>
      <c r="CK137" s="91" t="str">
        <f t="shared" si="58"/>
        <v>nein</v>
      </c>
      <c r="CL137" s="91" t="str">
        <f t="shared" si="51"/>
        <v>OK</v>
      </c>
      <c r="CM137" s="92">
        <f t="shared" si="59"/>
        <v>421794.71</v>
      </c>
      <c r="CN137" s="91" t="str">
        <f t="shared" si="60"/>
        <v>nein</v>
      </c>
      <c r="CO137" s="91">
        <f t="shared" si="61"/>
        <v>0</v>
      </c>
      <c r="CP137" s="91">
        <f t="shared" si="62"/>
        <v>0</v>
      </c>
      <c r="CQ137" s="91">
        <f t="shared" si="63"/>
        <v>1</v>
      </c>
      <c r="CR137" s="91">
        <f t="shared" si="64"/>
        <v>57727.12</v>
      </c>
      <c r="CS137" s="92"/>
      <c r="CT137" s="92"/>
      <c r="CU137" s="92">
        <f t="shared" si="65"/>
        <v>185141.71</v>
      </c>
      <c r="CV137" s="92">
        <f t="shared" si="66"/>
        <v>105500</v>
      </c>
      <c r="CW137" s="153">
        <f t="shared" si="67"/>
        <v>2.4</v>
      </c>
      <c r="CX137" s="153">
        <f t="shared" si="68"/>
        <v>3.2</v>
      </c>
      <c r="CY137" s="153">
        <f t="shared" si="69"/>
        <v>3</v>
      </c>
      <c r="CZ137" s="92">
        <f t="shared" si="70"/>
        <v>827183.86</v>
      </c>
      <c r="DA137" s="92">
        <f t="shared" si="71"/>
        <v>4100.46</v>
      </c>
      <c r="DB137" s="91">
        <f t="shared" si="72"/>
        <v>1</v>
      </c>
      <c r="DC137" s="92">
        <f t="shared" si="73"/>
        <v>414739.04</v>
      </c>
    </row>
    <row r="138" spans="1:107" x14ac:dyDescent="0.25">
      <c r="A138" s="20">
        <v>13075086</v>
      </c>
      <c r="B138" s="21">
        <v>5563</v>
      </c>
      <c r="C138" s="21" t="s">
        <v>177</v>
      </c>
      <c r="D138" s="220">
        <v>732</v>
      </c>
      <c r="E138" s="223">
        <v>120943.67</v>
      </c>
      <c r="F138" s="223">
        <v>133774.34</v>
      </c>
      <c r="G138" s="223">
        <v>25675.94</v>
      </c>
      <c r="H138" s="224">
        <v>1</v>
      </c>
      <c r="I138" s="224">
        <v>98369.97</v>
      </c>
      <c r="J138" s="224">
        <v>0</v>
      </c>
      <c r="K138" s="224">
        <v>0</v>
      </c>
      <c r="L138" s="224">
        <v>1</v>
      </c>
      <c r="M138" s="224">
        <v>76273.070000000007</v>
      </c>
      <c r="N138" s="224">
        <v>239</v>
      </c>
      <c r="O138" s="224">
        <v>0</v>
      </c>
      <c r="P138" s="224">
        <v>318</v>
      </c>
      <c r="Q138" s="224">
        <v>0</v>
      </c>
      <c r="R138" s="224">
        <v>300</v>
      </c>
      <c r="S138" s="224">
        <v>0</v>
      </c>
      <c r="T138" s="224">
        <v>0</v>
      </c>
      <c r="U138" s="230">
        <v>302686.73</v>
      </c>
      <c r="V138" s="230">
        <v>413.51</v>
      </c>
      <c r="W138" s="31" t="s">
        <v>43</v>
      </c>
      <c r="X138" s="31" t="s">
        <v>43</v>
      </c>
      <c r="Y138" s="31" t="s">
        <v>43</v>
      </c>
      <c r="Z138" s="222">
        <v>2100</v>
      </c>
      <c r="AA138" s="224">
        <v>2050.9899999999998</v>
      </c>
      <c r="AB138" s="230">
        <v>0</v>
      </c>
      <c r="AC138" s="230">
        <v>0</v>
      </c>
      <c r="AD138" s="230">
        <v>0</v>
      </c>
      <c r="AE138" s="230">
        <v>0</v>
      </c>
      <c r="AF138" s="365">
        <v>182420.62</v>
      </c>
      <c r="AG138" s="294">
        <v>101888.78</v>
      </c>
      <c r="AH138" s="281">
        <v>80531.839999999997</v>
      </c>
      <c r="AI138" s="222">
        <v>247866.49</v>
      </c>
      <c r="AJ138" s="281">
        <v>349755.27</v>
      </c>
      <c r="AK138" s="222">
        <v>126022.76</v>
      </c>
      <c r="AL138" s="281">
        <v>223732.51</v>
      </c>
      <c r="AM138" s="281">
        <v>1.2368659238043678</v>
      </c>
      <c r="AN138" s="281">
        <v>0.36031697249336653</v>
      </c>
      <c r="AO138" s="222">
        <v>71800</v>
      </c>
      <c r="CA138" s="91" t="str">
        <f t="shared" si="50"/>
        <v>Lühmannsdorf</v>
      </c>
      <c r="CB138" s="92">
        <f t="shared" si="50"/>
        <v>732</v>
      </c>
      <c r="CC138" s="92"/>
      <c r="CD138" s="92">
        <f t="shared" si="52"/>
        <v>25675.94</v>
      </c>
      <c r="CE138" s="92">
        <f t="shared" si="53"/>
        <v>0</v>
      </c>
      <c r="CF138" s="92">
        <f t="shared" si="54"/>
        <v>76273.070000000007</v>
      </c>
      <c r="CG138" s="92">
        <f t="shared" si="55"/>
        <v>76273.070000000007</v>
      </c>
      <c r="CH138" s="92">
        <f t="shared" si="56"/>
        <v>120943.67</v>
      </c>
      <c r="CI138" s="92">
        <f t="shared" si="57"/>
        <v>0</v>
      </c>
      <c r="CJ138" s="91" t="str">
        <f t="shared" si="58"/>
        <v>nein</v>
      </c>
      <c r="CK138" s="91" t="str">
        <f t="shared" si="58"/>
        <v>nein</v>
      </c>
      <c r="CL138" s="91" t="str">
        <f t="shared" si="51"/>
        <v>OK</v>
      </c>
      <c r="CM138" s="92">
        <f t="shared" si="59"/>
        <v>98369.97</v>
      </c>
      <c r="CN138" s="91" t="str">
        <f t="shared" si="60"/>
        <v>nein</v>
      </c>
      <c r="CO138" s="91">
        <f t="shared" si="61"/>
        <v>0</v>
      </c>
      <c r="CP138" s="91">
        <f t="shared" si="62"/>
        <v>0</v>
      </c>
      <c r="CQ138" s="91">
        <f t="shared" si="63"/>
        <v>1</v>
      </c>
      <c r="CR138" s="91">
        <f t="shared" si="64"/>
        <v>25675.94</v>
      </c>
      <c r="CS138" s="92"/>
      <c r="CT138" s="92"/>
      <c r="CU138" s="92">
        <f t="shared" si="65"/>
        <v>126022.76</v>
      </c>
      <c r="CV138" s="92">
        <f t="shared" si="66"/>
        <v>71800</v>
      </c>
      <c r="CW138" s="153">
        <f t="shared" si="67"/>
        <v>2.39</v>
      </c>
      <c r="CX138" s="153">
        <f t="shared" si="68"/>
        <v>3.18</v>
      </c>
      <c r="CY138" s="153">
        <f t="shared" si="69"/>
        <v>3</v>
      </c>
      <c r="CZ138" s="92">
        <f t="shared" si="70"/>
        <v>302686.73</v>
      </c>
      <c r="DA138" s="92">
        <f t="shared" si="71"/>
        <v>2050.9899999999998</v>
      </c>
      <c r="DB138" s="91">
        <f t="shared" si="72"/>
        <v>1</v>
      </c>
      <c r="DC138" s="92">
        <f t="shared" si="73"/>
        <v>76273.070000000007</v>
      </c>
    </row>
    <row r="139" spans="1:107" ht="15.75" x14ac:dyDescent="0.25">
      <c r="A139" s="20">
        <v>13075094</v>
      </c>
      <c r="B139" s="21">
        <v>5563</v>
      </c>
      <c r="C139" s="21" t="s">
        <v>178</v>
      </c>
      <c r="D139" s="220">
        <v>923</v>
      </c>
      <c r="E139" s="223">
        <v>21666.65</v>
      </c>
      <c r="F139" s="223">
        <v>69658.78</v>
      </c>
      <c r="G139" s="223">
        <v>122011.3</v>
      </c>
      <c r="H139" s="224">
        <v>1</v>
      </c>
      <c r="I139" s="224">
        <v>192051.53</v>
      </c>
      <c r="J139" s="224">
        <v>0</v>
      </c>
      <c r="K139" s="224">
        <v>0</v>
      </c>
      <c r="L139" s="224">
        <v>1</v>
      </c>
      <c r="M139" s="224">
        <v>72857.95</v>
      </c>
      <c r="N139" s="224">
        <v>240</v>
      </c>
      <c r="O139" s="224">
        <v>0</v>
      </c>
      <c r="P139" s="224">
        <v>320</v>
      </c>
      <c r="Q139" s="224">
        <v>0</v>
      </c>
      <c r="R139" s="224">
        <v>300</v>
      </c>
      <c r="S139" s="224">
        <v>0</v>
      </c>
      <c r="T139" s="224">
        <v>0</v>
      </c>
      <c r="U139" s="230">
        <v>748383.86</v>
      </c>
      <c r="V139" s="230">
        <v>810.81674972914414</v>
      </c>
      <c r="W139" s="31" t="s">
        <v>43</v>
      </c>
      <c r="X139" s="31" t="s">
        <v>43</v>
      </c>
      <c r="Y139" s="31" t="s">
        <v>43</v>
      </c>
      <c r="Z139" s="222">
        <v>4200</v>
      </c>
      <c r="AA139" s="224">
        <v>4087.48</v>
      </c>
      <c r="AB139" s="230">
        <v>0</v>
      </c>
      <c r="AC139" s="230">
        <v>0</v>
      </c>
      <c r="AD139" s="230">
        <v>0</v>
      </c>
      <c r="AE139" s="230">
        <v>0</v>
      </c>
      <c r="AF139" s="366">
        <v>260362.3</v>
      </c>
      <c r="AG139" s="294">
        <v>175885.21</v>
      </c>
      <c r="AH139" s="281">
        <v>84477.09</v>
      </c>
      <c r="AI139" s="222">
        <v>257862.89</v>
      </c>
      <c r="AJ139" s="281">
        <v>433748.1</v>
      </c>
      <c r="AK139" s="222">
        <v>176443.4</v>
      </c>
      <c r="AL139" s="281">
        <v>257304.69999999998</v>
      </c>
      <c r="AM139" s="281">
        <v>1.0031736039659047</v>
      </c>
      <c r="AN139" s="281">
        <v>0.4067877184937525</v>
      </c>
      <c r="AO139" s="222">
        <v>100500</v>
      </c>
      <c r="CA139" s="91" t="str">
        <f t="shared" si="50"/>
        <v>Murchin</v>
      </c>
      <c r="CB139" s="92">
        <f t="shared" si="50"/>
        <v>923</v>
      </c>
      <c r="CC139" s="92"/>
      <c r="CD139" s="92">
        <f t="shared" si="52"/>
        <v>122011.3</v>
      </c>
      <c r="CE139" s="92">
        <f t="shared" si="53"/>
        <v>0</v>
      </c>
      <c r="CF139" s="92">
        <f t="shared" si="54"/>
        <v>72857.95</v>
      </c>
      <c r="CG139" s="92">
        <f t="shared" si="55"/>
        <v>72857.95</v>
      </c>
      <c r="CH139" s="92">
        <f t="shared" si="56"/>
        <v>21666.65</v>
      </c>
      <c r="CI139" s="92">
        <f t="shared" si="57"/>
        <v>0</v>
      </c>
      <c r="CJ139" s="91" t="str">
        <f t="shared" si="58"/>
        <v>nein</v>
      </c>
      <c r="CK139" s="91" t="str">
        <f t="shared" si="58"/>
        <v>nein</v>
      </c>
      <c r="CL139" s="91" t="str">
        <f t="shared" si="51"/>
        <v>OK</v>
      </c>
      <c r="CM139" s="92">
        <f t="shared" si="59"/>
        <v>192051.53</v>
      </c>
      <c r="CN139" s="91" t="str">
        <f t="shared" si="60"/>
        <v>nein</v>
      </c>
      <c r="CO139" s="91">
        <f t="shared" si="61"/>
        <v>0</v>
      </c>
      <c r="CP139" s="91">
        <f t="shared" si="62"/>
        <v>0</v>
      </c>
      <c r="CQ139" s="91">
        <f t="shared" si="63"/>
        <v>1</v>
      </c>
      <c r="CR139" s="91">
        <f t="shared" si="64"/>
        <v>122011.3</v>
      </c>
      <c r="CS139" s="92"/>
      <c r="CT139" s="92"/>
      <c r="CU139" s="92">
        <f t="shared" si="65"/>
        <v>176443.4</v>
      </c>
      <c r="CV139" s="92">
        <f t="shared" si="66"/>
        <v>100500</v>
      </c>
      <c r="CW139" s="153">
        <f t="shared" si="67"/>
        <v>2.4</v>
      </c>
      <c r="CX139" s="153">
        <f t="shared" si="68"/>
        <v>3.2</v>
      </c>
      <c r="CY139" s="153">
        <f t="shared" si="69"/>
        <v>3</v>
      </c>
      <c r="CZ139" s="92">
        <f t="shared" si="70"/>
        <v>748383.86</v>
      </c>
      <c r="DA139" s="92">
        <f t="shared" si="71"/>
        <v>4087.48</v>
      </c>
      <c r="DB139" s="91">
        <f t="shared" si="72"/>
        <v>1</v>
      </c>
      <c r="DC139" s="92">
        <f t="shared" si="73"/>
        <v>72857.95</v>
      </c>
    </row>
    <row r="140" spans="1:107" ht="15.75" x14ac:dyDescent="0.25">
      <c r="A140" s="20">
        <v>13075121</v>
      </c>
      <c r="B140" s="21">
        <v>5563</v>
      </c>
      <c r="C140" s="21" t="s">
        <v>179</v>
      </c>
      <c r="D140" s="220">
        <v>730</v>
      </c>
      <c r="E140" s="223">
        <v>5062.68</v>
      </c>
      <c r="F140" s="223">
        <v>38096.18</v>
      </c>
      <c r="G140" s="223">
        <v>14413.28</v>
      </c>
      <c r="H140" s="224">
        <v>1</v>
      </c>
      <c r="I140" s="224">
        <v>103184.41</v>
      </c>
      <c r="J140" s="224">
        <v>0</v>
      </c>
      <c r="K140" s="224">
        <v>0</v>
      </c>
      <c r="L140" s="224">
        <v>1</v>
      </c>
      <c r="M140" s="224">
        <v>83821.119999999995</v>
      </c>
      <c r="N140" s="224">
        <v>240</v>
      </c>
      <c r="O140" s="224">
        <v>0</v>
      </c>
      <c r="P140" s="224">
        <v>320</v>
      </c>
      <c r="Q140" s="224">
        <v>0</v>
      </c>
      <c r="R140" s="224">
        <v>300</v>
      </c>
      <c r="S140" s="224">
        <v>0</v>
      </c>
      <c r="T140" s="224">
        <v>0</v>
      </c>
      <c r="U140" s="230">
        <v>793206.12</v>
      </c>
      <c r="V140" s="230">
        <v>1086.5837260273972</v>
      </c>
      <c r="W140" s="31" t="s">
        <v>43</v>
      </c>
      <c r="X140" s="31" t="s">
        <v>43</v>
      </c>
      <c r="Y140" s="31" t="s">
        <v>43</v>
      </c>
      <c r="Z140" s="222">
        <v>2300</v>
      </c>
      <c r="AA140" s="224">
        <v>2167.59</v>
      </c>
      <c r="AB140" s="230">
        <v>0</v>
      </c>
      <c r="AC140" s="230">
        <v>0</v>
      </c>
      <c r="AD140" s="230">
        <v>0</v>
      </c>
      <c r="AE140" s="230">
        <v>0</v>
      </c>
      <c r="AF140" s="366">
        <v>121605.39</v>
      </c>
      <c r="AG140" s="294">
        <v>81674.48</v>
      </c>
      <c r="AH140" s="281">
        <v>39930.910000000003</v>
      </c>
      <c r="AI140" s="222">
        <v>258748.29</v>
      </c>
      <c r="AJ140" s="281">
        <v>340422.77</v>
      </c>
      <c r="AK140" s="222">
        <v>132419.74</v>
      </c>
      <c r="AL140" s="281">
        <v>208003.03000000003</v>
      </c>
      <c r="AM140" s="281">
        <v>1.6213110876249228</v>
      </c>
      <c r="AN140" s="281">
        <v>0.38898614214319444</v>
      </c>
      <c r="AO140" s="222">
        <v>76100</v>
      </c>
      <c r="CA140" s="91" t="str">
        <f t="shared" si="50"/>
        <v>Rubkow</v>
      </c>
      <c r="CB140" s="92">
        <f t="shared" si="50"/>
        <v>730</v>
      </c>
      <c r="CC140" s="92"/>
      <c r="CD140" s="92">
        <f t="shared" si="52"/>
        <v>14413.28</v>
      </c>
      <c r="CE140" s="92">
        <f t="shared" si="53"/>
        <v>0</v>
      </c>
      <c r="CF140" s="92">
        <f t="shared" si="54"/>
        <v>83821.119999999995</v>
      </c>
      <c r="CG140" s="92">
        <f t="shared" si="55"/>
        <v>83821.119999999995</v>
      </c>
      <c r="CH140" s="92">
        <f t="shared" si="56"/>
        <v>5062.68</v>
      </c>
      <c r="CI140" s="92">
        <f t="shared" si="57"/>
        <v>0</v>
      </c>
      <c r="CJ140" s="91" t="str">
        <f t="shared" si="58"/>
        <v>nein</v>
      </c>
      <c r="CK140" s="91" t="str">
        <f t="shared" si="58"/>
        <v>nein</v>
      </c>
      <c r="CL140" s="91" t="str">
        <f t="shared" si="51"/>
        <v>OK</v>
      </c>
      <c r="CM140" s="92">
        <f t="shared" si="59"/>
        <v>103184.41</v>
      </c>
      <c r="CN140" s="91" t="str">
        <f t="shared" si="60"/>
        <v>nein</v>
      </c>
      <c r="CO140" s="91">
        <f t="shared" si="61"/>
        <v>0</v>
      </c>
      <c r="CP140" s="91">
        <f t="shared" si="62"/>
        <v>0</v>
      </c>
      <c r="CQ140" s="91">
        <f t="shared" si="63"/>
        <v>1</v>
      </c>
      <c r="CR140" s="91">
        <f t="shared" si="64"/>
        <v>14413.28</v>
      </c>
      <c r="CS140" s="92"/>
      <c r="CT140" s="92"/>
      <c r="CU140" s="92">
        <f t="shared" si="65"/>
        <v>132419.74</v>
      </c>
      <c r="CV140" s="92">
        <f t="shared" si="66"/>
        <v>76100</v>
      </c>
      <c r="CW140" s="153">
        <f t="shared" si="67"/>
        <v>2.4</v>
      </c>
      <c r="CX140" s="153">
        <f t="shared" si="68"/>
        <v>3.2</v>
      </c>
      <c r="CY140" s="153">
        <f t="shared" si="69"/>
        <v>3</v>
      </c>
      <c r="CZ140" s="92">
        <f t="shared" si="70"/>
        <v>793206.12</v>
      </c>
      <c r="DA140" s="92">
        <f t="shared" si="71"/>
        <v>2167.59</v>
      </c>
      <c r="DB140" s="91">
        <f t="shared" si="72"/>
        <v>1</v>
      </c>
      <c r="DC140" s="92">
        <f t="shared" si="73"/>
        <v>83821.119999999995</v>
      </c>
    </row>
    <row r="141" spans="1:107" ht="15.75" x14ac:dyDescent="0.25">
      <c r="A141" s="20">
        <v>13075125</v>
      </c>
      <c r="B141" s="21">
        <v>5563</v>
      </c>
      <c r="C141" s="21" t="s">
        <v>180</v>
      </c>
      <c r="D141" s="220">
        <v>345</v>
      </c>
      <c r="E141" s="223">
        <v>6586.87</v>
      </c>
      <c r="F141" s="223">
        <v>15046.84</v>
      </c>
      <c r="G141" s="223">
        <v>1141.4100000000001</v>
      </c>
      <c r="H141" s="224">
        <v>1</v>
      </c>
      <c r="I141" s="224">
        <v>20144.8</v>
      </c>
      <c r="J141" s="224">
        <v>0</v>
      </c>
      <c r="K141" s="224">
        <v>0</v>
      </c>
      <c r="L141" s="224">
        <v>1</v>
      </c>
      <c r="M141" s="224">
        <v>19003.39</v>
      </c>
      <c r="N141" s="224">
        <v>236</v>
      </c>
      <c r="O141" s="224">
        <v>1</v>
      </c>
      <c r="P141" s="224">
        <v>316</v>
      </c>
      <c r="Q141" s="224">
        <v>1</v>
      </c>
      <c r="R141" s="224">
        <v>300</v>
      </c>
      <c r="S141" s="224">
        <v>0</v>
      </c>
      <c r="T141" s="224">
        <v>0</v>
      </c>
      <c r="U141" s="230">
        <v>322510.28000000003</v>
      </c>
      <c r="V141" s="230">
        <v>934.81240579710152</v>
      </c>
      <c r="W141" s="31" t="s">
        <v>43</v>
      </c>
      <c r="X141" s="31" t="s">
        <v>43</v>
      </c>
      <c r="Y141" s="31" t="s">
        <v>43</v>
      </c>
      <c r="Z141" s="222">
        <v>2400</v>
      </c>
      <c r="AA141" s="224">
        <v>1525.11</v>
      </c>
      <c r="AB141" s="230">
        <v>0</v>
      </c>
      <c r="AC141" s="230">
        <v>0</v>
      </c>
      <c r="AD141" s="230">
        <v>0</v>
      </c>
      <c r="AE141" s="230">
        <v>0</v>
      </c>
      <c r="AF141" s="366">
        <v>61577.05</v>
      </c>
      <c r="AG141" s="294">
        <v>34453.800000000003</v>
      </c>
      <c r="AH141" s="281">
        <v>27123.25</v>
      </c>
      <c r="AI141" s="222">
        <v>119616.24</v>
      </c>
      <c r="AJ141" s="281">
        <v>154070.04</v>
      </c>
      <c r="AK141" s="222">
        <v>66920.350000000006</v>
      </c>
      <c r="AL141" s="281">
        <v>87149.69</v>
      </c>
      <c r="AM141" s="281">
        <v>1.942321311437345</v>
      </c>
      <c r="AN141" s="281">
        <v>0.43435018255333746</v>
      </c>
      <c r="AO141" s="222">
        <v>38100</v>
      </c>
      <c r="CA141" s="91" t="str">
        <f t="shared" si="50"/>
        <v>Schmatzin</v>
      </c>
      <c r="CB141" s="92">
        <f t="shared" si="50"/>
        <v>345</v>
      </c>
      <c r="CC141" s="92"/>
      <c r="CD141" s="92">
        <f t="shared" si="52"/>
        <v>1141.4100000000001</v>
      </c>
      <c r="CE141" s="92">
        <f t="shared" si="53"/>
        <v>0</v>
      </c>
      <c r="CF141" s="92">
        <f t="shared" si="54"/>
        <v>19003.39</v>
      </c>
      <c r="CG141" s="92">
        <f t="shared" si="55"/>
        <v>19003.39</v>
      </c>
      <c r="CH141" s="92">
        <f t="shared" si="56"/>
        <v>6586.87</v>
      </c>
      <c r="CI141" s="92">
        <f t="shared" si="57"/>
        <v>0</v>
      </c>
      <c r="CJ141" s="91" t="str">
        <f t="shared" si="58"/>
        <v>nein</v>
      </c>
      <c r="CK141" s="91" t="str">
        <f t="shared" si="58"/>
        <v>nein</v>
      </c>
      <c r="CL141" s="91" t="str">
        <f t="shared" si="51"/>
        <v>OK</v>
      </c>
      <c r="CM141" s="92">
        <f t="shared" si="59"/>
        <v>20144.8</v>
      </c>
      <c r="CN141" s="91" t="str">
        <f t="shared" si="60"/>
        <v>nein</v>
      </c>
      <c r="CO141" s="91">
        <f t="shared" si="61"/>
        <v>0</v>
      </c>
      <c r="CP141" s="91">
        <f t="shared" si="62"/>
        <v>0</v>
      </c>
      <c r="CQ141" s="91">
        <f t="shared" si="63"/>
        <v>1</v>
      </c>
      <c r="CR141" s="91">
        <f t="shared" si="64"/>
        <v>1141.4100000000001</v>
      </c>
      <c r="CS141" s="92"/>
      <c r="CT141" s="92"/>
      <c r="CU141" s="92">
        <f t="shared" si="65"/>
        <v>66920.350000000006</v>
      </c>
      <c r="CV141" s="92">
        <f t="shared" si="66"/>
        <v>38100</v>
      </c>
      <c r="CW141" s="153">
        <f t="shared" si="67"/>
        <v>2.36</v>
      </c>
      <c r="CX141" s="153">
        <f t="shared" si="68"/>
        <v>3.16</v>
      </c>
      <c r="CY141" s="153">
        <f t="shared" si="69"/>
        <v>3</v>
      </c>
      <c r="CZ141" s="92">
        <f t="shared" si="70"/>
        <v>322510.28000000003</v>
      </c>
      <c r="DA141" s="92">
        <f t="shared" si="71"/>
        <v>1525.11</v>
      </c>
      <c r="DB141" s="91">
        <f t="shared" si="72"/>
        <v>1</v>
      </c>
      <c r="DC141" s="92">
        <f t="shared" si="73"/>
        <v>19003.39</v>
      </c>
    </row>
    <row r="142" spans="1:107" ht="15.75" x14ac:dyDescent="0.25">
      <c r="A142" s="20">
        <v>13075145</v>
      </c>
      <c r="B142" s="21">
        <v>5563</v>
      </c>
      <c r="C142" s="21" t="s">
        <v>181</v>
      </c>
      <c r="D142" s="220">
        <v>450</v>
      </c>
      <c r="E142" s="223">
        <v>39943.14</v>
      </c>
      <c r="F142" s="223">
        <v>39943.14</v>
      </c>
      <c r="G142" s="223">
        <v>10561.87</v>
      </c>
      <c r="H142" s="224">
        <v>1</v>
      </c>
      <c r="I142" s="224">
        <v>58009.42</v>
      </c>
      <c r="J142" s="224">
        <v>0</v>
      </c>
      <c r="K142" s="224">
        <v>0</v>
      </c>
      <c r="L142" s="224">
        <v>1</v>
      </c>
      <c r="M142" s="224">
        <v>79959.88</v>
      </c>
      <c r="N142" s="224">
        <v>239</v>
      </c>
      <c r="O142" s="224">
        <v>0</v>
      </c>
      <c r="P142" s="224">
        <v>318</v>
      </c>
      <c r="Q142" s="224">
        <v>0</v>
      </c>
      <c r="R142" s="224">
        <v>300</v>
      </c>
      <c r="S142" s="224">
        <v>0</v>
      </c>
      <c r="T142" s="224">
        <v>0</v>
      </c>
      <c r="U142" s="230">
        <v>0</v>
      </c>
      <c r="V142" s="230">
        <v>0</v>
      </c>
      <c r="W142" s="31" t="s">
        <v>43</v>
      </c>
      <c r="X142" s="31" t="s">
        <v>43</v>
      </c>
      <c r="Y142" s="31" t="s">
        <v>43</v>
      </c>
      <c r="Z142" s="222">
        <v>900</v>
      </c>
      <c r="AA142" s="224">
        <v>826.52</v>
      </c>
      <c r="AB142" s="230">
        <v>0</v>
      </c>
      <c r="AC142" s="230">
        <v>0</v>
      </c>
      <c r="AD142" s="230">
        <v>0</v>
      </c>
      <c r="AE142" s="230">
        <v>0</v>
      </c>
      <c r="AF142" s="366">
        <v>31469.96</v>
      </c>
      <c r="AG142" s="294">
        <v>26156.6</v>
      </c>
      <c r="AH142" s="281">
        <v>5313.36</v>
      </c>
      <c r="AI142" s="222">
        <v>83195.7</v>
      </c>
      <c r="AJ142" s="281">
        <v>109352.29999999999</v>
      </c>
      <c r="AK142" s="222">
        <v>38192.11</v>
      </c>
      <c r="AL142" s="281">
        <v>71160.189999999988</v>
      </c>
      <c r="AM142" s="281">
        <v>1.4601328154270816</v>
      </c>
      <c r="AN142" s="281">
        <v>0.34925749161197345</v>
      </c>
      <c r="AO142" s="222">
        <v>22100</v>
      </c>
      <c r="CA142" s="91" t="str">
        <f t="shared" si="50"/>
        <v>Wrangelsburg</v>
      </c>
      <c r="CB142" s="92">
        <f t="shared" si="50"/>
        <v>450</v>
      </c>
      <c r="CC142" s="92"/>
      <c r="CD142" s="92">
        <f t="shared" si="52"/>
        <v>10561.87</v>
      </c>
      <c r="CE142" s="92">
        <f t="shared" si="53"/>
        <v>0</v>
      </c>
      <c r="CF142" s="92">
        <f t="shared" si="54"/>
        <v>79959.88</v>
      </c>
      <c r="CG142" s="92">
        <f t="shared" si="55"/>
        <v>79959.88</v>
      </c>
      <c r="CH142" s="92">
        <f t="shared" si="56"/>
        <v>39943.14</v>
      </c>
      <c r="CI142" s="92">
        <f t="shared" si="57"/>
        <v>0</v>
      </c>
      <c r="CJ142" s="91" t="str">
        <f t="shared" si="58"/>
        <v>nein</v>
      </c>
      <c r="CK142" s="91" t="str">
        <f t="shared" si="58"/>
        <v>nein</v>
      </c>
      <c r="CL142" s="91" t="str">
        <f t="shared" si="51"/>
        <v>OK</v>
      </c>
      <c r="CM142" s="92">
        <f t="shared" si="59"/>
        <v>58009.42</v>
      </c>
      <c r="CN142" s="91" t="str">
        <f t="shared" si="60"/>
        <v>nein</v>
      </c>
      <c r="CO142" s="91">
        <f t="shared" si="61"/>
        <v>0</v>
      </c>
      <c r="CP142" s="91">
        <f t="shared" si="62"/>
        <v>0</v>
      </c>
      <c r="CQ142" s="91">
        <f t="shared" si="63"/>
        <v>1</v>
      </c>
      <c r="CR142" s="91">
        <f t="shared" si="64"/>
        <v>10561.87</v>
      </c>
      <c r="CS142" s="92"/>
      <c r="CT142" s="92"/>
      <c r="CU142" s="92">
        <f t="shared" si="65"/>
        <v>38192.11</v>
      </c>
      <c r="CV142" s="92">
        <f t="shared" si="66"/>
        <v>22100</v>
      </c>
      <c r="CW142" s="153">
        <f t="shared" si="67"/>
        <v>2.39</v>
      </c>
      <c r="CX142" s="153">
        <f t="shared" si="68"/>
        <v>3.18</v>
      </c>
      <c r="CY142" s="153">
        <f t="shared" si="69"/>
        <v>3</v>
      </c>
      <c r="CZ142" s="92">
        <f t="shared" si="70"/>
        <v>0</v>
      </c>
      <c r="DA142" s="92">
        <f t="shared" si="71"/>
        <v>826.52</v>
      </c>
      <c r="DB142" s="91">
        <f t="shared" si="72"/>
        <v>1</v>
      </c>
      <c r="DC142" s="92">
        <f t="shared" si="73"/>
        <v>79959.88</v>
      </c>
    </row>
    <row r="143" spans="1:107" ht="15.75" x14ac:dyDescent="0.25">
      <c r="A143" s="20">
        <v>13075150</v>
      </c>
      <c r="B143" s="21">
        <v>5563</v>
      </c>
      <c r="C143" s="21" t="s">
        <v>182</v>
      </c>
      <c r="D143" s="220">
        <v>224</v>
      </c>
      <c r="E143" s="223">
        <v>35342.879999999997</v>
      </c>
      <c r="F143" s="223">
        <v>73846.31</v>
      </c>
      <c r="G143" s="223">
        <v>49943.44</v>
      </c>
      <c r="H143" s="224">
        <v>1</v>
      </c>
      <c r="I143" s="224">
        <v>21946.51</v>
      </c>
      <c r="J143" s="224">
        <v>1</v>
      </c>
      <c r="K143" s="224">
        <v>27344.93</v>
      </c>
      <c r="L143" s="224">
        <v>0</v>
      </c>
      <c r="M143" s="224"/>
      <c r="N143" s="224">
        <v>236</v>
      </c>
      <c r="O143" s="224">
        <v>1</v>
      </c>
      <c r="P143" s="224">
        <v>316</v>
      </c>
      <c r="Q143" s="224">
        <v>1</v>
      </c>
      <c r="R143" s="224">
        <v>300</v>
      </c>
      <c r="S143" s="224">
        <v>0</v>
      </c>
      <c r="T143" s="224">
        <v>0</v>
      </c>
      <c r="U143" s="230">
        <v>666240.49</v>
      </c>
      <c r="V143" s="230">
        <v>2974.2879017857144</v>
      </c>
      <c r="W143" s="31" t="s">
        <v>43</v>
      </c>
      <c r="X143" s="31" t="s">
        <v>43</v>
      </c>
      <c r="Y143" s="31" t="s">
        <v>43</v>
      </c>
      <c r="Z143" s="222">
        <v>1300</v>
      </c>
      <c r="AA143" s="224">
        <v>1273.22</v>
      </c>
      <c r="AB143" s="230">
        <v>0</v>
      </c>
      <c r="AC143" s="230">
        <v>0</v>
      </c>
      <c r="AD143" s="230">
        <v>0</v>
      </c>
      <c r="AE143" s="230">
        <v>0</v>
      </c>
      <c r="AF143" s="366">
        <v>100714.27</v>
      </c>
      <c r="AG143" s="294">
        <v>50892.66</v>
      </c>
      <c r="AH143" s="281">
        <v>49821.61</v>
      </c>
      <c r="AI143" s="222">
        <v>142763.53</v>
      </c>
      <c r="AJ143" s="281">
        <v>193656.19</v>
      </c>
      <c r="AK143" s="222">
        <v>90982.46</v>
      </c>
      <c r="AL143" s="281">
        <v>102673.73</v>
      </c>
      <c r="AM143" s="281">
        <v>1.7877324549355447</v>
      </c>
      <c r="AN143" s="281">
        <v>0.46981436534509952</v>
      </c>
      <c r="AO143" s="222">
        <v>51700</v>
      </c>
      <c r="CA143" s="91" t="str">
        <f t="shared" si="50"/>
        <v>Ziethen</v>
      </c>
      <c r="CB143" s="92">
        <f t="shared" si="50"/>
        <v>224</v>
      </c>
      <c r="CC143" s="92"/>
      <c r="CD143" s="92">
        <f t="shared" si="52"/>
        <v>49943.44</v>
      </c>
      <c r="CE143" s="92">
        <f t="shared" si="53"/>
        <v>27344.93</v>
      </c>
      <c r="CF143" s="92">
        <f t="shared" si="54"/>
        <v>0</v>
      </c>
      <c r="CG143" s="92">
        <f t="shared" si="55"/>
        <v>-27344.93</v>
      </c>
      <c r="CH143" s="92">
        <f t="shared" si="56"/>
        <v>35342.879999999997</v>
      </c>
      <c r="CI143" s="92">
        <f t="shared" si="57"/>
        <v>0</v>
      </c>
      <c r="CJ143" s="91" t="str">
        <f t="shared" si="58"/>
        <v>nein</v>
      </c>
      <c r="CK143" s="91" t="str">
        <f t="shared" si="58"/>
        <v>nein</v>
      </c>
      <c r="CL143" s="91" t="str">
        <f t="shared" si="51"/>
        <v>OK</v>
      </c>
      <c r="CM143" s="92">
        <f t="shared" si="59"/>
        <v>21946.51</v>
      </c>
      <c r="CN143" s="91" t="str">
        <f t="shared" si="60"/>
        <v>nein</v>
      </c>
      <c r="CO143" s="91">
        <f t="shared" si="61"/>
        <v>0</v>
      </c>
      <c r="CP143" s="91">
        <f t="shared" si="62"/>
        <v>0</v>
      </c>
      <c r="CQ143" s="91">
        <f t="shared" si="63"/>
        <v>1</v>
      </c>
      <c r="CR143" s="91">
        <f t="shared" si="64"/>
        <v>49943.44</v>
      </c>
      <c r="CS143" s="92"/>
      <c r="CT143" s="92"/>
      <c r="CU143" s="92">
        <f t="shared" si="65"/>
        <v>90982.46</v>
      </c>
      <c r="CV143" s="92">
        <f t="shared" si="66"/>
        <v>51700</v>
      </c>
      <c r="CW143" s="153">
        <f t="shared" si="67"/>
        <v>2.36</v>
      </c>
      <c r="CX143" s="153">
        <f t="shared" si="68"/>
        <v>3.16</v>
      </c>
      <c r="CY143" s="153">
        <f t="shared" si="69"/>
        <v>3</v>
      </c>
      <c r="CZ143" s="92">
        <f t="shared" si="70"/>
        <v>666240.49</v>
      </c>
      <c r="DA143" s="92">
        <f t="shared" si="71"/>
        <v>1273.22</v>
      </c>
      <c r="DB143" s="91">
        <f t="shared" si="72"/>
        <v>1</v>
      </c>
      <c r="DC143" s="92">
        <f t="shared" si="73"/>
        <v>-27344.93</v>
      </c>
    </row>
    <row r="144" spans="1:107" x14ac:dyDescent="0.25">
      <c r="A144" s="20">
        <v>13075154</v>
      </c>
      <c r="B144" s="21">
        <v>5563</v>
      </c>
      <c r="C144" s="21" t="s">
        <v>183</v>
      </c>
      <c r="D144" s="220">
        <v>1531</v>
      </c>
      <c r="E144" s="223">
        <v>85468.19</v>
      </c>
      <c r="F144" s="223">
        <v>147257.13</v>
      </c>
      <c r="G144" s="223">
        <v>29840.66</v>
      </c>
      <c r="H144" s="224">
        <v>1</v>
      </c>
      <c r="I144" s="224">
        <v>1031600.19</v>
      </c>
      <c r="J144" s="224">
        <v>0</v>
      </c>
      <c r="K144" s="224">
        <v>0</v>
      </c>
      <c r="L144" s="224">
        <v>1</v>
      </c>
      <c r="M144" s="224">
        <v>1005267.71</v>
      </c>
      <c r="N144" s="224">
        <v>239</v>
      </c>
      <c r="O144" s="224">
        <v>0</v>
      </c>
      <c r="P144" s="224">
        <v>318</v>
      </c>
      <c r="Q144" s="224">
        <v>0</v>
      </c>
      <c r="R144" s="224">
        <v>300</v>
      </c>
      <c r="S144" s="224">
        <v>0</v>
      </c>
      <c r="T144" s="224">
        <v>0</v>
      </c>
      <c r="U144" s="230">
        <v>263917.06</v>
      </c>
      <c r="V144" s="230">
        <v>172.38</v>
      </c>
      <c r="W144" s="31" t="s">
        <v>43</v>
      </c>
      <c r="X144" s="31" t="s">
        <v>43</v>
      </c>
      <c r="Y144" s="31" t="s">
        <v>43</v>
      </c>
      <c r="Z144" s="222">
        <v>3300</v>
      </c>
      <c r="AA144" s="224">
        <v>3240.33</v>
      </c>
      <c r="AB144" s="230">
        <v>0</v>
      </c>
      <c r="AC144" s="230">
        <v>0</v>
      </c>
      <c r="AD144" s="230">
        <v>0</v>
      </c>
      <c r="AE144" s="230">
        <v>0</v>
      </c>
      <c r="AF144" s="365">
        <v>368766.83</v>
      </c>
      <c r="AG144" s="294">
        <v>192762.65</v>
      </c>
      <c r="AH144" s="281">
        <v>176004.18</v>
      </c>
      <c r="AI144" s="222">
        <v>445384.31</v>
      </c>
      <c r="AJ144" s="281">
        <v>638146.96</v>
      </c>
      <c r="AK144" s="222">
        <v>297498.98</v>
      </c>
      <c r="AL144" s="281">
        <v>340647.98</v>
      </c>
      <c r="AM144" s="281">
        <v>1.5433434848504106</v>
      </c>
      <c r="AN144" s="281">
        <v>0.4661919567868818</v>
      </c>
      <c r="AO144" s="222">
        <v>172300</v>
      </c>
      <c r="CA144" s="91" t="str">
        <f t="shared" si="50"/>
        <v>Züssow</v>
      </c>
      <c r="CB144" s="92">
        <f t="shared" si="50"/>
        <v>1531</v>
      </c>
      <c r="CC144" s="92"/>
      <c r="CD144" s="92">
        <f t="shared" si="52"/>
        <v>29840.66</v>
      </c>
      <c r="CE144" s="92">
        <f t="shared" si="53"/>
        <v>0</v>
      </c>
      <c r="CF144" s="92">
        <f t="shared" si="54"/>
        <v>1005267.71</v>
      </c>
      <c r="CG144" s="92">
        <f t="shared" si="55"/>
        <v>1005267.71</v>
      </c>
      <c r="CH144" s="92">
        <f t="shared" si="56"/>
        <v>85468.19</v>
      </c>
      <c r="CI144" s="92">
        <f t="shared" si="57"/>
        <v>0</v>
      </c>
      <c r="CJ144" s="91" t="str">
        <f t="shared" si="58"/>
        <v>nein</v>
      </c>
      <c r="CK144" s="91" t="str">
        <f t="shared" si="58"/>
        <v>nein</v>
      </c>
      <c r="CL144" s="91" t="str">
        <f t="shared" si="51"/>
        <v>OK</v>
      </c>
      <c r="CM144" s="92">
        <f t="shared" si="59"/>
        <v>1031600.19</v>
      </c>
      <c r="CN144" s="91" t="str">
        <f t="shared" si="60"/>
        <v>nein</v>
      </c>
      <c r="CO144" s="91">
        <f t="shared" si="61"/>
        <v>0</v>
      </c>
      <c r="CP144" s="91">
        <f t="shared" si="62"/>
        <v>0</v>
      </c>
      <c r="CQ144" s="91">
        <f t="shared" si="63"/>
        <v>1</v>
      </c>
      <c r="CR144" s="91">
        <f t="shared" si="64"/>
        <v>29840.66</v>
      </c>
      <c r="CS144" s="92"/>
      <c r="CT144" s="92"/>
      <c r="CU144" s="92">
        <f t="shared" si="65"/>
        <v>297498.98</v>
      </c>
      <c r="CV144" s="92">
        <f t="shared" si="66"/>
        <v>172300</v>
      </c>
      <c r="CW144" s="153">
        <f t="shared" si="67"/>
        <v>2.39</v>
      </c>
      <c r="CX144" s="153">
        <f t="shared" si="68"/>
        <v>3.18</v>
      </c>
      <c r="CY144" s="153">
        <f t="shared" si="69"/>
        <v>3</v>
      </c>
      <c r="CZ144" s="92">
        <f t="shared" si="70"/>
        <v>263917.06</v>
      </c>
      <c r="DA144" s="92">
        <f t="shared" si="71"/>
        <v>3240.33</v>
      </c>
      <c r="DB144" s="91">
        <f t="shared" si="72"/>
        <v>1</v>
      </c>
      <c r="DC144" s="92">
        <f t="shared" si="73"/>
        <v>1005267.71</v>
      </c>
    </row>
    <row r="145" spans="79:107" x14ac:dyDescent="0.25">
      <c r="CA145" s="93" t="s">
        <v>478</v>
      </c>
      <c r="CB145" s="94">
        <f>SUM(CB5:CB144)</f>
        <v>116224</v>
      </c>
      <c r="CC145" s="94">
        <f t="shared" ref="CC145:CM145" si="74">SUM(CC5:CC144)</f>
        <v>0</v>
      </c>
      <c r="CD145" s="94">
        <f t="shared" si="74"/>
        <v>32037071.550000012</v>
      </c>
      <c r="CE145" s="94">
        <f t="shared" si="74"/>
        <v>12421951.039999995</v>
      </c>
      <c r="CF145" s="94">
        <f t="shared" si="74"/>
        <v>25380458.260000002</v>
      </c>
      <c r="CG145" s="94">
        <f t="shared" si="55"/>
        <v>12958507.220000006</v>
      </c>
      <c r="CH145" s="94">
        <f t="shared" si="74"/>
        <v>50462572.440000005</v>
      </c>
      <c r="CI145" s="94">
        <f>COUNTIFS(CI5:CI144,"1",CL5:CL144,"OK")</f>
        <v>6</v>
      </c>
      <c r="CJ145" s="94">
        <f>COUNTIFS(CJ5:CJ144,"ja",CL5:CL144,"OK")</f>
        <v>19</v>
      </c>
      <c r="CK145" s="94">
        <f>COUNTIFS(CK5:CK144,"ja",CL5:CL144,"OK")</f>
        <v>1</v>
      </c>
      <c r="CL145" s="94">
        <f>COUNTIF(CL5:CL144,"OK")</f>
        <v>78</v>
      </c>
      <c r="CM145" s="94">
        <f t="shared" si="74"/>
        <v>19017272.190000009</v>
      </c>
      <c r="CN145" s="94">
        <f>COUNTIFS(CN5:CN144,"ja",CL5:CL144,"OK")</f>
        <v>0</v>
      </c>
      <c r="CO145" s="94">
        <f>COUNTIFS(CO5:CO144,"1",CL5:CL144,"OK")</f>
        <v>19</v>
      </c>
      <c r="CP145" s="94">
        <f>COUNTIFS(CP5:CP144,"1",CL5:CL144,"OK")</f>
        <v>1</v>
      </c>
      <c r="CQ145" s="94">
        <f>COUNTIFS(CQ5:CQ144,"1",CL5:CL144,"OK")</f>
        <v>78</v>
      </c>
      <c r="CR145" s="94">
        <f>COUNTIFS(CR5:CR144,"1",CL5:CL144,"OK")</f>
        <v>0</v>
      </c>
      <c r="CS145" s="92"/>
      <c r="CT145" s="92"/>
      <c r="CU145" s="94">
        <f t="shared" ref="CU145:DA145" si="75">SUM(CU5:CU144)</f>
        <v>22476961.23</v>
      </c>
      <c r="CV145" s="94">
        <f t="shared" si="75"/>
        <v>7667144.0000000019</v>
      </c>
      <c r="CW145" s="173">
        <f>CW146</f>
        <v>1.3177142857142856</v>
      </c>
      <c r="CX145" s="173">
        <f>CX146</f>
        <v>1.7474999999999998</v>
      </c>
      <c r="CY145" s="173">
        <f>CY146</f>
        <v>1.6450000000000002</v>
      </c>
      <c r="CZ145" s="94">
        <f t="shared" si="75"/>
        <v>101080934.27000001</v>
      </c>
      <c r="DA145" s="94">
        <f t="shared" si="75"/>
        <v>2322059.48</v>
      </c>
      <c r="DB145" s="94">
        <f>COUNTIFS(DB5:DB144,"1",CL5:CL144,"OK")</f>
        <v>78</v>
      </c>
      <c r="DC145" s="94">
        <f t="shared" ref="DC145" si="76">SUM(DC5:DC144)</f>
        <v>12958507.220000003</v>
      </c>
    </row>
    <row r="146" spans="79:107" x14ac:dyDescent="0.25">
      <c r="CA146" s="93" t="s">
        <v>426</v>
      </c>
      <c r="CB146" s="96">
        <f>AVERAGE(CB5:CB144)</f>
        <v>830.17142857142858</v>
      </c>
      <c r="CC146" s="96">
        <f>IFERROR(AVERAGE(CC5:CC144),0)</f>
        <v>0</v>
      </c>
      <c r="CD146" s="96">
        <f t="shared" ref="CD146:CH146" si="77">AVERAGE(CD5:CD144)</f>
        <v>228836.22535714295</v>
      </c>
      <c r="CE146" s="96">
        <f>IFERROR(AVERAGE(CE5:CE144),0)</f>
        <v>88728.221714285683</v>
      </c>
      <c r="CF146" s="96">
        <f>IFERROR(AVERAGE(CF5:CF144),0)</f>
        <v>181288.98757142859</v>
      </c>
      <c r="CG146" s="96">
        <f t="shared" si="77"/>
        <v>92560.765857142876</v>
      </c>
      <c r="CH146" s="96">
        <f t="shared" si="77"/>
        <v>363040.08949640294</v>
      </c>
      <c r="CI146" s="96" t="str">
        <f>IF(CI145&gt;CI149,"ja","nein")</f>
        <v>nein</v>
      </c>
      <c r="CJ146" s="96" t="str">
        <f t="shared" ref="CJ146:CK146" si="78">IF(CJ145&gt;CJ149,"ja","nein")</f>
        <v>nein</v>
      </c>
      <c r="CK146" s="96" t="str">
        <f t="shared" si="78"/>
        <v>nein</v>
      </c>
      <c r="CL146" s="97">
        <f>CL145/CL147</f>
        <v>0.55714285714285716</v>
      </c>
      <c r="CM146" s="96">
        <f>IFERROR(AVERAGE(CM5:CM144),0)</f>
        <v>135837.65850000005</v>
      </c>
      <c r="CN146" s="96" t="str">
        <f t="shared" ref="CN146" si="79">IF(CN145&gt;CN149,"ja","nein")</f>
        <v>nein</v>
      </c>
      <c r="CO146" s="96" t="str">
        <f t="shared" ref="CO146" si="80">CJ146</f>
        <v>nein</v>
      </c>
      <c r="CP146" s="96" t="str">
        <f>CK146</f>
        <v>nein</v>
      </c>
      <c r="CQ146" s="97">
        <f>CL146</f>
        <v>0.55714285714285716</v>
      </c>
      <c r="CR146" s="96" t="str">
        <f>IF(CR145&gt;CR149,"ja","nein")</f>
        <v>nein</v>
      </c>
      <c r="CS146" s="92"/>
      <c r="CT146" s="92"/>
      <c r="CU146" s="96">
        <f t="shared" ref="CU146:CV146" si="81">AVERAGE(CU5:CU144)</f>
        <v>160549.72307142857</v>
      </c>
      <c r="CV146" s="96">
        <f t="shared" si="81"/>
        <v>54765.314285714296</v>
      </c>
      <c r="CW146" s="173">
        <f>AVERAGE(CW5:CW144)</f>
        <v>1.3177142857142856</v>
      </c>
      <c r="CX146" s="173">
        <f>AVERAGE(CX5:CX144)</f>
        <v>1.7474999999999998</v>
      </c>
      <c r="CY146" s="173">
        <f>AVERAGE(CY5:CY144)</f>
        <v>1.6450000000000002</v>
      </c>
      <c r="CZ146" s="96">
        <f t="shared" ref="CZ146:DA146" si="82">AVERAGE(CZ5:CZ144)</f>
        <v>722006.67335714295</v>
      </c>
      <c r="DA146" s="96">
        <f t="shared" si="82"/>
        <v>16586.139142857144</v>
      </c>
      <c r="DB146" s="96" t="str">
        <f>IF(DB145&gt;DB149,"1","0")</f>
        <v>1</v>
      </c>
      <c r="DC146" s="96">
        <f>AVERAGE(DC5:DC144)</f>
        <v>92560.765857142876</v>
      </c>
    </row>
    <row r="147" spans="79:107" x14ac:dyDescent="0.25">
      <c r="CA147" s="93" t="s">
        <v>427</v>
      </c>
      <c r="CB147" s="93"/>
      <c r="CC147" s="93"/>
      <c r="CD147" s="93"/>
      <c r="CE147" s="93"/>
      <c r="CF147" s="93"/>
      <c r="CG147" s="93"/>
      <c r="CH147" s="93"/>
      <c r="CI147" s="93"/>
      <c r="CJ147" s="93"/>
      <c r="CK147" s="93"/>
      <c r="CL147" s="93">
        <f>COUNTA(CL5:CL144)</f>
        <v>140</v>
      </c>
      <c r="CM147" s="95">
        <f>COUNTIF(CM5:CM144,"&gt;0")</f>
        <v>66</v>
      </c>
      <c r="CN147" s="93">
        <f t="shared" ref="CN147:CN148" si="83">IF(CQ147=0,2,IF(CI147="ja",1,0))</f>
        <v>2</v>
      </c>
      <c r="CO147" s="93">
        <f t="shared" ref="CO147:CO148" si="84">IF(CQ147=0,2,IF(CJ147="ja",1,0))</f>
        <v>2</v>
      </c>
      <c r="CP147" s="93">
        <f t="shared" ref="CP147:CP148" si="85">IF(CQ147=0,2,IF(CK147="ja",1,0))</f>
        <v>2</v>
      </c>
      <c r="CQ147" s="93">
        <f t="shared" ref="CQ147:CQ148" si="86">IF(CL147="OK",1,0)</f>
        <v>0</v>
      </c>
      <c r="CR147" s="95">
        <f>COUNTIF(CR5:CR144,"&gt;0")</f>
        <v>78</v>
      </c>
      <c r="CS147" s="95">
        <f t="shared" ref="CS147" si="87">COUNTIF(CS5:CS144,"&gt;0")</f>
        <v>0</v>
      </c>
      <c r="CT147" s="95">
        <f>COUNTIF(CT5:CT144,"&gt;0")</f>
        <v>0</v>
      </c>
      <c r="CU147" s="182"/>
      <c r="CV147" s="182"/>
      <c r="CW147" s="182"/>
      <c r="CX147" s="182"/>
      <c r="CY147" s="182"/>
      <c r="CZ147" s="182"/>
      <c r="DA147" s="182"/>
      <c r="DB147" s="95">
        <f t="shared" ref="DB147" si="88">COUNTIF(DB5:DB144,"&gt;0")</f>
        <v>78</v>
      </c>
    </row>
    <row r="148" spans="79:107" x14ac:dyDescent="0.25">
      <c r="CA148" s="93" t="s">
        <v>428</v>
      </c>
      <c r="CB148" s="93"/>
      <c r="CC148" s="93"/>
      <c r="CD148" s="93"/>
      <c r="CE148" s="93"/>
      <c r="CF148" s="93"/>
      <c r="CG148" s="93"/>
      <c r="CH148" s="93"/>
      <c r="CI148" s="93"/>
      <c r="CJ148" s="93"/>
      <c r="CK148" s="93"/>
      <c r="CL148" s="97">
        <f>CL149/CL147</f>
        <v>0.44285714285714284</v>
      </c>
      <c r="CM148" s="93"/>
      <c r="CN148" s="93">
        <f t="shared" si="83"/>
        <v>2</v>
      </c>
      <c r="CO148" s="93">
        <f t="shared" si="84"/>
        <v>2</v>
      </c>
      <c r="CP148" s="93">
        <f t="shared" si="85"/>
        <v>2</v>
      </c>
      <c r="CQ148" s="93">
        <f t="shared" si="86"/>
        <v>0</v>
      </c>
      <c r="CR148" s="93"/>
      <c r="CS148" s="92"/>
      <c r="CT148" s="92"/>
      <c r="CU148" s="182"/>
      <c r="CV148" s="182"/>
      <c r="CW148" s="182"/>
      <c r="CX148" s="182"/>
      <c r="CY148" s="182"/>
      <c r="CZ148" s="182"/>
      <c r="DA148" s="182"/>
    </row>
    <row r="149" spans="79:107" x14ac:dyDescent="0.25">
      <c r="CA149" s="93"/>
      <c r="CB149" s="93"/>
      <c r="CC149" s="93"/>
      <c r="CD149" s="93"/>
      <c r="CE149" s="93"/>
      <c r="CF149" s="93"/>
      <c r="CG149" s="93"/>
      <c r="CH149" s="93"/>
      <c r="CI149" s="93">
        <f>COUNTIFS(CI5:CI144,"0",CL5:CL144,"OK")</f>
        <v>72</v>
      </c>
      <c r="CJ149" s="93">
        <f>COUNTIFS(CJ5:CJ144,"nein",CL5:CL144,"OK")</f>
        <v>59</v>
      </c>
      <c r="CK149" s="93">
        <f>COUNTIFS(CK5:CK144,"nein",CL5:CL144,"OK")</f>
        <v>77</v>
      </c>
      <c r="CL149" s="93">
        <f>COUNTIF(CL5:CL144,"keine Daten")</f>
        <v>62</v>
      </c>
      <c r="CM149" s="93"/>
      <c r="CN149" s="93">
        <f>COUNTIFS(CN5:CN144,"nein",CL5:CL144,"OK")</f>
        <v>78</v>
      </c>
      <c r="CO149" s="93">
        <f>COUNTIFS(CO5:CO144,"0",CL5:CL144,"OK")</f>
        <v>59</v>
      </c>
      <c r="CP149" s="93">
        <f>COUNTIFS(CP5:CP144,"0",CL5:CL144,"OK")</f>
        <v>77</v>
      </c>
      <c r="CQ149" s="93">
        <f>COUNTIFS(CQ5:CQ144,"0",CL5:CL144,"OK")</f>
        <v>0</v>
      </c>
      <c r="CR149" s="93">
        <f>COUNTIFS(CR5:CR144,"0",CL5:CL144,"OK")</f>
        <v>0</v>
      </c>
      <c r="CS149" s="92"/>
      <c r="CT149" s="92"/>
      <c r="CU149" s="182"/>
      <c r="CV149" s="182"/>
      <c r="CW149" s="182"/>
      <c r="CX149" s="182"/>
      <c r="CY149" s="182"/>
      <c r="CZ149" s="182"/>
      <c r="DA149" s="182"/>
      <c r="DB149" s="93">
        <f>COUNTIFS(DB5:DB144,"0",CL5:CL144,"OK")</f>
        <v>0</v>
      </c>
    </row>
    <row r="150" spans="79:107" x14ac:dyDescent="0.25">
      <c r="CA150" t="s">
        <v>18</v>
      </c>
      <c r="CB150" t="s">
        <v>19</v>
      </c>
      <c r="CD150" t="s">
        <v>421</v>
      </c>
      <c r="CE150" t="s">
        <v>25</v>
      </c>
      <c r="CF150" t="s">
        <v>27</v>
      </c>
      <c r="CG150" t="s">
        <v>422</v>
      </c>
      <c r="CH150" t="s">
        <v>20</v>
      </c>
      <c r="CI150" t="s">
        <v>4</v>
      </c>
      <c r="CJ150" t="s">
        <v>33</v>
      </c>
      <c r="CK150" t="s">
        <v>34</v>
      </c>
      <c r="CL150" t="s">
        <v>423</v>
      </c>
      <c r="CM150" t="s">
        <v>23</v>
      </c>
      <c r="CN150" t="s">
        <v>4</v>
      </c>
      <c r="CO150" t="s">
        <v>33</v>
      </c>
      <c r="CP150" t="s">
        <v>34</v>
      </c>
      <c r="CQ150" t="s">
        <v>423</v>
      </c>
      <c r="CR150" t="s">
        <v>22</v>
      </c>
      <c r="CS150" t="s">
        <v>424</v>
      </c>
      <c r="CT150" t="s">
        <v>425</v>
      </c>
    </row>
  </sheetData>
  <mergeCells count="19">
    <mergeCell ref="H2:H4"/>
    <mergeCell ref="O2:O4"/>
    <mergeCell ref="Q2:Q4"/>
    <mergeCell ref="S2:S4"/>
    <mergeCell ref="T2:T4"/>
    <mergeCell ref="AL2:AL4"/>
    <mergeCell ref="AM2:AM4"/>
    <mergeCell ref="AN2:AN4"/>
    <mergeCell ref="AO2:AO4"/>
    <mergeCell ref="Z3:AA3"/>
    <mergeCell ref="AB3:AC3"/>
    <mergeCell ref="AD3:AE3"/>
    <mergeCell ref="AF2:AF4"/>
    <mergeCell ref="AG2:AG4"/>
    <mergeCell ref="AH2:AH4"/>
    <mergeCell ref="AI2:AI4"/>
    <mergeCell ref="AJ2:AJ4"/>
    <mergeCell ref="AK2:AK4"/>
    <mergeCell ref="Z2:AE2"/>
  </mergeCells>
  <conditionalFormatting sqref="CA4:CT4">
    <cfRule type="containsText" dxfId="18" priority="1" operator="containsText" text="falsch">
      <formula>NOT(ISERROR(SEARCH("falsch",CA4)))</formula>
    </cfRule>
  </conditionalFormatting>
  <pageMargins left="0.7" right="0.7" top="0.78740157499999996" bottom="0.78740157499999996"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50"/>
  <sheetViews>
    <sheetView topLeftCell="CN1" workbookViewId="0">
      <selection activeCell="CR1" sqref="CR1:CR1048576"/>
    </sheetView>
  </sheetViews>
  <sheetFormatPr baseColWidth="10" defaultRowHeight="15" outlineLevelCol="1" x14ac:dyDescent="0.25"/>
  <cols>
    <col min="1" max="3" width="11.42578125" outlineLevel="1"/>
    <col min="4" max="4" width="11.5703125" bestFit="1" customWidth="1" outlineLevel="1"/>
    <col min="5" max="5" width="14.7109375" bestFit="1" customWidth="1" outlineLevel="1"/>
    <col min="6" max="6" width="13.5703125" bestFit="1" customWidth="1" outlineLevel="1"/>
    <col min="7" max="7" width="17.5703125" customWidth="1" outlineLevel="1"/>
    <col min="8" max="8" width="11.5703125" bestFit="1" customWidth="1" outlineLevel="1"/>
    <col min="9" max="9" width="13.5703125" bestFit="1" customWidth="1" outlineLevel="1"/>
    <col min="10" max="10" width="11.5703125" bestFit="1" customWidth="1" outlineLevel="1"/>
    <col min="11" max="11" width="12.5703125" bestFit="1" customWidth="1" outlineLevel="1"/>
    <col min="12" max="12" width="11.5703125" bestFit="1" customWidth="1" outlineLevel="1"/>
    <col min="13" max="13" width="12.28515625" bestFit="1" customWidth="1" outlineLevel="1"/>
    <col min="14" max="20" width="11.5703125" bestFit="1" customWidth="1" outlineLevel="1"/>
    <col min="21" max="21" width="14.85546875" customWidth="1" outlineLevel="1"/>
    <col min="22" max="22" width="11.5703125" bestFit="1" customWidth="1" outlineLevel="1"/>
    <col min="23" max="25" width="11.42578125" outlineLevel="1"/>
    <col min="26" max="31" width="11.5703125" bestFit="1" customWidth="1" outlineLevel="1"/>
    <col min="32" max="33" width="11.7109375" bestFit="1" customWidth="1" outlineLevel="1"/>
    <col min="34" max="34" width="12.28515625" bestFit="1" customWidth="1" outlineLevel="1"/>
    <col min="35" max="38" width="11.7109375" bestFit="1" customWidth="1" outlineLevel="1"/>
    <col min="39" max="40" width="11.5703125" bestFit="1" customWidth="1" outlineLevel="1"/>
    <col min="41" max="41" width="11.7109375" bestFit="1" customWidth="1" outlineLevel="1"/>
    <col min="42" max="42" width="11.42578125" outlineLevel="1"/>
    <col min="44" max="77" width="0" hidden="1" customWidth="1" outlineLevel="1"/>
    <col min="78" max="78" width="11.42578125" collapsed="1"/>
  </cols>
  <sheetData>
    <row r="1" spans="1:107" ht="24" thickBot="1" x14ac:dyDescent="0.3">
      <c r="A1" s="1">
        <v>2008</v>
      </c>
      <c r="B1" s="2"/>
      <c r="C1" s="2"/>
      <c r="D1" s="2"/>
      <c r="E1" s="2"/>
      <c r="F1" s="2"/>
      <c r="G1" s="2"/>
      <c r="H1" s="2"/>
      <c r="I1" s="2"/>
      <c r="J1" s="2"/>
      <c r="K1" s="2"/>
      <c r="L1" s="2"/>
      <c r="M1" s="2"/>
      <c r="N1" s="2"/>
      <c r="O1" s="2"/>
      <c r="P1" s="2"/>
      <c r="Q1" s="2"/>
      <c r="R1" s="2"/>
      <c r="S1" s="2"/>
      <c r="T1" s="2"/>
      <c r="U1" s="2"/>
      <c r="V1" s="2"/>
      <c r="W1" s="2"/>
      <c r="X1" s="2"/>
      <c r="Y1" s="2"/>
      <c r="Z1" s="2"/>
      <c r="AA1" s="2"/>
      <c r="AB1" s="3"/>
      <c r="AC1" s="3"/>
      <c r="AD1" s="3"/>
      <c r="AE1" s="3"/>
      <c r="AF1" s="3"/>
      <c r="AG1" s="3"/>
      <c r="AH1" s="4"/>
      <c r="AI1" s="3"/>
      <c r="AJ1" s="4"/>
      <c r="AK1" s="3"/>
      <c r="AL1" s="4"/>
      <c r="AM1" s="4"/>
      <c r="AN1" s="5"/>
      <c r="AO1" s="2"/>
    </row>
    <row r="2" spans="1:107" ht="24" thickBot="1" x14ac:dyDescent="0.3">
      <c r="A2" s="6"/>
      <c r="B2" s="7"/>
      <c r="C2" s="7"/>
      <c r="D2" s="7"/>
      <c r="E2" s="7"/>
      <c r="F2" s="7"/>
      <c r="G2" s="7"/>
      <c r="H2" s="530" t="s">
        <v>0</v>
      </c>
      <c r="I2" s="7"/>
      <c r="J2" s="7"/>
      <c r="K2" s="7"/>
      <c r="L2" s="7"/>
      <c r="M2" s="7"/>
      <c r="N2" s="7"/>
      <c r="O2" s="530" t="s">
        <v>184</v>
      </c>
      <c r="P2" s="7"/>
      <c r="Q2" s="530" t="s">
        <v>185</v>
      </c>
      <c r="R2" s="7"/>
      <c r="S2" s="530" t="s">
        <v>186</v>
      </c>
      <c r="T2" s="7"/>
      <c r="U2" s="7"/>
      <c r="V2" s="7"/>
      <c r="W2" s="7"/>
      <c r="X2" s="7"/>
      <c r="Y2" s="7"/>
      <c r="Z2" s="528" t="s">
        <v>187</v>
      </c>
      <c r="AA2" s="529"/>
      <c r="AB2" s="529"/>
      <c r="AC2" s="529"/>
      <c r="AD2" s="529"/>
      <c r="AE2" s="529"/>
      <c r="AF2" s="519" t="s">
        <v>188</v>
      </c>
      <c r="AG2" s="522" t="s">
        <v>189</v>
      </c>
      <c r="AH2" s="504" t="s">
        <v>8</v>
      </c>
      <c r="AI2" s="522" t="s">
        <v>190</v>
      </c>
      <c r="AJ2" s="525" t="s">
        <v>10</v>
      </c>
      <c r="AK2" s="522" t="s">
        <v>191</v>
      </c>
      <c r="AL2" s="504" t="s">
        <v>12</v>
      </c>
      <c r="AM2" s="504" t="s">
        <v>13</v>
      </c>
      <c r="AN2" s="507" t="s">
        <v>14</v>
      </c>
      <c r="AO2" s="510" t="s">
        <v>192</v>
      </c>
      <c r="CA2" s="88">
        <v>1</v>
      </c>
      <c r="CB2" s="88">
        <v>2</v>
      </c>
      <c r="CC2" s="88">
        <v>3</v>
      </c>
      <c r="CD2" s="88">
        <v>4</v>
      </c>
      <c r="CE2" s="88">
        <v>5</v>
      </c>
      <c r="CF2" s="88">
        <v>6</v>
      </c>
      <c r="CG2" s="88">
        <v>7</v>
      </c>
      <c r="CH2" s="88">
        <v>8</v>
      </c>
      <c r="CI2" s="88">
        <v>9</v>
      </c>
      <c r="CJ2" s="88">
        <v>10</v>
      </c>
      <c r="CK2" s="88">
        <v>11</v>
      </c>
      <c r="CL2" s="88">
        <v>12</v>
      </c>
      <c r="CM2" s="88">
        <v>13</v>
      </c>
      <c r="CN2" s="88">
        <v>14</v>
      </c>
      <c r="CO2" s="88">
        <v>15</v>
      </c>
      <c r="CP2" s="88">
        <v>16</v>
      </c>
      <c r="CQ2" s="88">
        <v>17</v>
      </c>
      <c r="CR2" s="88">
        <v>18</v>
      </c>
      <c r="CS2" s="88">
        <v>19</v>
      </c>
      <c r="CT2" s="88">
        <v>20</v>
      </c>
      <c r="CU2" s="174">
        <v>21</v>
      </c>
      <c r="CV2" s="174">
        <v>22</v>
      </c>
      <c r="CW2" s="174">
        <v>23</v>
      </c>
      <c r="CX2" s="174">
        <v>24</v>
      </c>
      <c r="CY2" s="174">
        <v>25</v>
      </c>
      <c r="CZ2" s="174">
        <v>26</v>
      </c>
      <c r="DA2" s="88">
        <v>27</v>
      </c>
      <c r="DB2" s="88">
        <v>28</v>
      </c>
      <c r="DC2" s="88">
        <v>29</v>
      </c>
    </row>
    <row r="3" spans="1:107" ht="186" thickBot="1" x14ac:dyDescent="0.3">
      <c r="A3" s="8" t="s">
        <v>16</v>
      </c>
      <c r="B3" s="9" t="s">
        <v>17</v>
      </c>
      <c r="C3" s="8" t="s">
        <v>18</v>
      </c>
      <c r="D3" s="8" t="s">
        <v>193</v>
      </c>
      <c r="E3" s="8" t="s">
        <v>20</v>
      </c>
      <c r="F3" s="8" t="s">
        <v>21</v>
      </c>
      <c r="G3" s="187" t="s">
        <v>22</v>
      </c>
      <c r="H3" s="531"/>
      <c r="I3" s="8" t="s">
        <v>23</v>
      </c>
      <c r="J3" s="8" t="s">
        <v>194</v>
      </c>
      <c r="K3" s="8" t="s">
        <v>195</v>
      </c>
      <c r="L3" s="8" t="s">
        <v>196</v>
      </c>
      <c r="M3" s="8" t="s">
        <v>197</v>
      </c>
      <c r="N3" s="8" t="s">
        <v>28</v>
      </c>
      <c r="O3" s="533"/>
      <c r="P3" s="8" t="s">
        <v>29</v>
      </c>
      <c r="Q3" s="533"/>
      <c r="R3" s="8" t="s">
        <v>30</v>
      </c>
      <c r="S3" s="533"/>
      <c r="T3" s="8" t="s">
        <v>4</v>
      </c>
      <c r="U3" s="8" t="s">
        <v>198</v>
      </c>
      <c r="V3" s="8" t="s">
        <v>32</v>
      </c>
      <c r="W3" s="9" t="s">
        <v>33</v>
      </c>
      <c r="X3" s="8" t="s">
        <v>34</v>
      </c>
      <c r="Y3" s="8" t="s">
        <v>35</v>
      </c>
      <c r="Z3" s="513" t="s">
        <v>36</v>
      </c>
      <c r="AA3" s="514"/>
      <c r="AB3" s="515" t="s">
        <v>37</v>
      </c>
      <c r="AC3" s="516"/>
      <c r="AD3" s="517" t="s">
        <v>38</v>
      </c>
      <c r="AE3" s="518"/>
      <c r="AF3" s="520"/>
      <c r="AG3" s="523"/>
      <c r="AH3" s="505"/>
      <c r="AI3" s="523"/>
      <c r="AJ3" s="526"/>
      <c r="AK3" s="523"/>
      <c r="AL3" s="505"/>
      <c r="AM3" s="505"/>
      <c r="AN3" s="508"/>
      <c r="AO3" s="511"/>
      <c r="CA3" s="89" t="str">
        <f>C3</f>
        <v>Gemeinde</v>
      </c>
      <c r="CB3" s="89" t="str">
        <f>D3</f>
        <v>Einwohner am 31.12.2007</v>
      </c>
      <c r="CC3" s="90"/>
      <c r="CD3" s="89" t="s">
        <v>421</v>
      </c>
      <c r="CE3" s="90" t="str">
        <f>K3</f>
        <v>Kassenkredite per 31.12.2008 (Gesamt in €)</v>
      </c>
      <c r="CF3" s="90" t="str">
        <f>M3</f>
        <v>Guthaben auf Konten gesamt per 31.12.2008  in €</v>
      </c>
      <c r="CG3" s="89" t="s">
        <v>422</v>
      </c>
      <c r="CH3" s="89" t="str">
        <f>E3</f>
        <v>Ergebnis Verwaltungshaushalt vor Zuführung zum Vermögenshaushalt in €</v>
      </c>
      <c r="CI3" s="89" t="str">
        <f>T3</f>
        <v>Festsetzung aller drei Hebesätze unterhalb der gewogenen Durchschnitts-hebesätze?                    ja =1/nein = 0</v>
      </c>
      <c r="CJ3" s="89" t="str">
        <f>W3</f>
        <v>Haushalts-sicherungskonzept vorhanden?         ja/nein</v>
      </c>
      <c r="CK3" s="89" t="str">
        <f>X3</f>
        <v>Wurde eine Konsolidierungs-vereinbarung abgeschlossen? ja/nein</v>
      </c>
      <c r="CL3" s="89" t="s">
        <v>423</v>
      </c>
      <c r="CM3" s="89" t="str">
        <f>I3</f>
        <v>Höhe der Rücklagen in €</v>
      </c>
      <c r="CN3" s="89" t="str">
        <f>CI3</f>
        <v>Festsetzung aller drei Hebesätze unterhalb der gewogenen Durchschnitts-hebesätze?                    ja =1/nein = 0</v>
      </c>
      <c r="CO3" s="89" t="str">
        <f t="shared" ref="CO3:CQ3" si="0">CJ3</f>
        <v>Haushalts-sicherungskonzept vorhanden?         ja/nein</v>
      </c>
      <c r="CP3" s="89" t="str">
        <f t="shared" si="0"/>
        <v>Wurde eine Konsolidierungs-vereinbarung abgeschlossen? ja/nein</v>
      </c>
      <c r="CQ3" s="89" t="str">
        <f t="shared" si="0"/>
        <v>Vollständig</v>
      </c>
      <c r="CR3" s="89" t="str">
        <f>G3</f>
        <v>Ist- Überschuss/ Fehlbetrag laut kassenmäßigem Abschluss</v>
      </c>
      <c r="CS3" s="89" t="s">
        <v>424</v>
      </c>
      <c r="CT3" s="89" t="s">
        <v>425</v>
      </c>
      <c r="CU3" s="89" t="str">
        <f>AK2</f>
        <v>Kreisumlage 2008</v>
      </c>
      <c r="CV3" s="89" t="str">
        <f>AO2</f>
        <v>Amtsumlage 2008</v>
      </c>
      <c r="CW3" s="89" t="str">
        <f>N3</f>
        <v>Hebesatz Grundsteuer A</v>
      </c>
      <c r="CX3" s="89" t="str">
        <f>P3</f>
        <v>Hebesatz Grundsteuer B</v>
      </c>
      <c r="CY3" s="89" t="str">
        <f>R3</f>
        <v>Hebesatz Gewerbe-steuer</v>
      </c>
      <c r="CZ3" s="89" t="str">
        <f>U3</f>
        <v xml:space="preserve"> Investitionskredite per 31.12.2008 (Gesamt in €)</v>
      </c>
      <c r="DA3" s="89" t="s">
        <v>430</v>
      </c>
      <c r="DB3" s="89" t="str">
        <f>G3</f>
        <v>Ist- Überschuss/ Fehlbetrag laut kassenmäßigem Abschluss</v>
      </c>
      <c r="DC3" s="89" t="str">
        <f>CG3</f>
        <v>Kontosalden</v>
      </c>
    </row>
    <row r="4" spans="1:107" ht="15.75" thickBot="1" x14ac:dyDescent="0.3">
      <c r="A4" s="10"/>
      <c r="B4" s="10"/>
      <c r="C4" s="10"/>
      <c r="D4" s="10"/>
      <c r="E4" s="10"/>
      <c r="F4" s="10"/>
      <c r="G4" s="10"/>
      <c r="H4" s="532"/>
      <c r="I4" s="10"/>
      <c r="J4" s="10"/>
      <c r="K4" s="10"/>
      <c r="L4" s="10"/>
      <c r="M4" s="10"/>
      <c r="N4" s="10"/>
      <c r="O4" s="534"/>
      <c r="P4" s="10"/>
      <c r="Q4" s="534"/>
      <c r="R4" s="10"/>
      <c r="S4" s="534"/>
      <c r="T4" s="10"/>
      <c r="U4" s="10"/>
      <c r="V4" s="10"/>
      <c r="W4" s="10"/>
      <c r="X4" s="10"/>
      <c r="Y4" s="10"/>
      <c r="Z4" s="11" t="s">
        <v>39</v>
      </c>
      <c r="AA4" s="12" t="s">
        <v>40</v>
      </c>
      <c r="AB4" s="13" t="s">
        <v>39</v>
      </c>
      <c r="AC4" s="14" t="s">
        <v>40</v>
      </c>
      <c r="AD4" s="15" t="s">
        <v>39</v>
      </c>
      <c r="AE4" s="16" t="s">
        <v>40</v>
      </c>
      <c r="AF4" s="521"/>
      <c r="AG4" s="524"/>
      <c r="AH4" s="506"/>
      <c r="AI4" s="524"/>
      <c r="AJ4" s="527"/>
      <c r="AK4" s="524"/>
      <c r="AL4" s="506"/>
      <c r="AM4" s="506"/>
      <c r="AN4" s="509"/>
      <c r="AO4" s="512"/>
      <c r="CA4" s="2" t="str">
        <f>IF(CA3=CA150,"OK")</f>
        <v>OK</v>
      </c>
      <c r="CB4" s="2" t="str">
        <f t="shared" ref="CB4:CT4" si="1">IF(CB3=CB150,"OK")</f>
        <v>OK</v>
      </c>
      <c r="CC4" s="2" t="str">
        <f t="shared" si="1"/>
        <v>OK</v>
      </c>
      <c r="CD4" s="2" t="str">
        <f t="shared" si="1"/>
        <v>OK</v>
      </c>
      <c r="CE4" s="2" t="str">
        <f t="shared" si="1"/>
        <v>OK</v>
      </c>
      <c r="CF4" s="2" t="str">
        <f t="shared" si="1"/>
        <v>OK</v>
      </c>
      <c r="CG4" s="2" t="str">
        <f t="shared" si="1"/>
        <v>OK</v>
      </c>
      <c r="CH4" s="2" t="str">
        <f t="shared" si="1"/>
        <v>OK</v>
      </c>
      <c r="CI4" s="2" t="str">
        <f t="shared" si="1"/>
        <v>OK</v>
      </c>
      <c r="CJ4" s="2" t="str">
        <f t="shared" si="1"/>
        <v>OK</v>
      </c>
      <c r="CK4" s="2" t="str">
        <f t="shared" si="1"/>
        <v>OK</v>
      </c>
      <c r="CL4" s="2" t="str">
        <f t="shared" si="1"/>
        <v>OK</v>
      </c>
      <c r="CM4" s="2" t="str">
        <f t="shared" si="1"/>
        <v>OK</v>
      </c>
      <c r="CN4" s="2" t="str">
        <f t="shared" si="1"/>
        <v>OK</v>
      </c>
      <c r="CO4" s="2" t="str">
        <f t="shared" si="1"/>
        <v>OK</v>
      </c>
      <c r="CP4" s="2" t="str">
        <f t="shared" si="1"/>
        <v>OK</v>
      </c>
      <c r="CQ4" s="2" t="str">
        <f t="shared" si="1"/>
        <v>OK</v>
      </c>
      <c r="CR4" s="2" t="str">
        <f t="shared" si="1"/>
        <v>OK</v>
      </c>
      <c r="CS4" s="2" t="str">
        <f t="shared" si="1"/>
        <v>OK</v>
      </c>
      <c r="CT4" s="2" t="str">
        <f t="shared" si="1"/>
        <v>OK</v>
      </c>
      <c r="CW4" s="98">
        <v>2.41</v>
      </c>
      <c r="CX4" s="98">
        <v>3.2</v>
      </c>
      <c r="CY4" s="98">
        <v>2.79</v>
      </c>
    </row>
    <row r="5" spans="1:107" x14ac:dyDescent="0.25">
      <c r="A5" s="17">
        <v>13075039</v>
      </c>
      <c r="B5" s="18">
        <v>501</v>
      </c>
      <c r="C5" s="18" t="s">
        <v>41</v>
      </c>
      <c r="D5" s="228"/>
      <c r="E5" s="221"/>
      <c r="F5" s="221"/>
      <c r="G5" s="221"/>
      <c r="H5" s="222"/>
      <c r="I5" s="222"/>
      <c r="J5" s="222"/>
      <c r="K5" s="222"/>
      <c r="L5" s="222"/>
      <c r="M5" s="222"/>
      <c r="N5" s="222"/>
      <c r="O5" s="222"/>
      <c r="P5" s="222"/>
      <c r="Q5" s="222"/>
      <c r="R5" s="222"/>
      <c r="S5" s="222"/>
      <c r="T5" s="222"/>
      <c r="U5" s="222"/>
      <c r="V5" s="222"/>
      <c r="W5" s="19"/>
      <c r="X5" s="19"/>
      <c r="Y5" s="19"/>
      <c r="Z5" s="178"/>
      <c r="AA5" s="178"/>
      <c r="AB5" s="46"/>
      <c r="AC5" s="178"/>
      <c r="AD5" s="178"/>
      <c r="AE5" s="46"/>
      <c r="AF5" s="178"/>
      <c r="AG5" s="178"/>
      <c r="AH5" s="175">
        <f>AG5-AF5</f>
        <v>0</v>
      </c>
      <c r="AI5" s="178"/>
      <c r="AJ5" s="175">
        <f>AG5+AI5</f>
        <v>0</v>
      </c>
      <c r="AK5" s="178"/>
      <c r="AL5" s="175">
        <f>AJ5-AK5</f>
        <v>0</v>
      </c>
      <c r="AM5" s="175" t="e">
        <f>AK5/AG5</f>
        <v>#DIV/0!</v>
      </c>
      <c r="AN5" s="175" t="e">
        <f>AK5/AJ5</f>
        <v>#DIV/0!</v>
      </c>
      <c r="AO5" s="178"/>
      <c r="CA5" s="91" t="str">
        <f t="shared" ref="CA5:CB20" si="2">C5</f>
        <v>Greifswald, Hansestadt</v>
      </c>
      <c r="CB5" s="92">
        <f t="shared" si="2"/>
        <v>0</v>
      </c>
      <c r="CC5" s="92"/>
      <c r="CD5" s="92">
        <f>G5</f>
        <v>0</v>
      </c>
      <c r="CE5" s="92">
        <f>K5</f>
        <v>0</v>
      </c>
      <c r="CF5" s="92">
        <f>M5</f>
        <v>0</v>
      </c>
      <c r="CG5" s="92">
        <f>CF5-CE5</f>
        <v>0</v>
      </c>
      <c r="CH5" s="92">
        <f>E5</f>
        <v>0</v>
      </c>
      <c r="CI5" s="92">
        <f>T5</f>
        <v>0</v>
      </c>
      <c r="CJ5" s="91">
        <f>W5</f>
        <v>0</v>
      </c>
      <c r="CK5" s="91">
        <f>X5</f>
        <v>0</v>
      </c>
      <c r="CL5" s="91" t="str">
        <f>IF(CB5=0,"keine Daten",IF(CD5=0,"keine Daten","OK"))</f>
        <v>keine Daten</v>
      </c>
      <c r="CM5" s="92">
        <f>I5</f>
        <v>0</v>
      </c>
      <c r="CN5" s="91" t="str">
        <f>IF(CQ5=0,"keine Angabe",IF(CI5="ja","ja","nein"))</f>
        <v>keine Angabe</v>
      </c>
      <c r="CO5" s="91">
        <f>IF(CQ5=0,2,IF(CJ5="ja",1,0))</f>
        <v>2</v>
      </c>
      <c r="CP5" s="91">
        <f>IF(CQ5=0,2,IF(CK5="ja",1,0))</f>
        <v>2</v>
      </c>
      <c r="CQ5" s="91">
        <f>IF(CL5="OK",1,0)</f>
        <v>0</v>
      </c>
      <c r="CR5" s="91">
        <f>G5</f>
        <v>0</v>
      </c>
      <c r="CS5" s="92">
        <f>CM5-'[2]2007'!CM5</f>
        <v>0</v>
      </c>
      <c r="CT5" s="92">
        <f>CE5-'[2]2007'!CE5</f>
        <v>0</v>
      </c>
      <c r="CU5" s="92">
        <f>AK5</f>
        <v>0</v>
      </c>
      <c r="CV5" s="92">
        <f>AO5</f>
        <v>0</v>
      </c>
      <c r="CW5" s="153">
        <f>N5/100</f>
        <v>0</v>
      </c>
      <c r="CX5" s="153">
        <f>P5/100</f>
        <v>0</v>
      </c>
      <c r="CY5" s="153">
        <f>R5/100</f>
        <v>0</v>
      </c>
      <c r="CZ5" s="92">
        <f>U5</f>
        <v>0</v>
      </c>
      <c r="DA5" s="92">
        <f>AA5+AC5+AE5</f>
        <v>0</v>
      </c>
      <c r="DB5" s="91">
        <f>IF(G5&gt;0,1,0)</f>
        <v>0</v>
      </c>
      <c r="DC5" s="92">
        <f>CG5</f>
        <v>0</v>
      </c>
    </row>
    <row r="6" spans="1:107" x14ac:dyDescent="0.25">
      <c r="A6" s="20">
        <v>13075005</v>
      </c>
      <c r="B6" s="21">
        <v>511</v>
      </c>
      <c r="C6" s="21" t="s">
        <v>42</v>
      </c>
      <c r="D6" s="228">
        <v>14092</v>
      </c>
      <c r="E6" s="220">
        <v>945097.45</v>
      </c>
      <c r="F6" s="220">
        <v>945097.45</v>
      </c>
      <c r="G6" s="220">
        <v>273238.2</v>
      </c>
      <c r="H6" s="224">
        <v>1</v>
      </c>
      <c r="I6" s="220">
        <v>1322816.01</v>
      </c>
      <c r="J6" s="224">
        <v>0</v>
      </c>
      <c r="K6" s="224">
        <v>0</v>
      </c>
      <c r="L6" s="224">
        <v>1</v>
      </c>
      <c r="M6" s="224">
        <v>1898750.18</v>
      </c>
      <c r="N6" s="224">
        <v>250</v>
      </c>
      <c r="O6" s="224">
        <v>0</v>
      </c>
      <c r="P6" s="224">
        <v>350</v>
      </c>
      <c r="Q6" s="224">
        <v>0</v>
      </c>
      <c r="R6" s="224">
        <v>350</v>
      </c>
      <c r="S6" s="224">
        <v>0</v>
      </c>
      <c r="T6" s="224">
        <v>0</v>
      </c>
      <c r="U6" s="234">
        <v>7628716.21</v>
      </c>
      <c r="V6" s="234">
        <v>541.35</v>
      </c>
      <c r="W6" s="24"/>
      <c r="X6" s="24" t="s">
        <v>43</v>
      </c>
      <c r="Y6" s="24" t="s">
        <v>43</v>
      </c>
      <c r="Z6" s="23">
        <v>22000</v>
      </c>
      <c r="AA6" s="23">
        <v>20490</v>
      </c>
      <c r="AB6" s="23">
        <v>77000</v>
      </c>
      <c r="AC6" s="23">
        <v>62270</v>
      </c>
      <c r="AD6" s="23">
        <v>0</v>
      </c>
      <c r="AE6" s="23">
        <v>0</v>
      </c>
      <c r="AF6" s="178">
        <v>5576846.6900000004</v>
      </c>
      <c r="AG6" s="178">
        <v>3400567.87</v>
      </c>
      <c r="AH6" s="175">
        <f t="shared" ref="AH6:AH69" si="3">AG6-AF6</f>
        <v>-2176278.8200000003</v>
      </c>
      <c r="AI6" s="178">
        <v>3704110.58</v>
      </c>
      <c r="AJ6" s="175">
        <f t="shared" ref="AJ6:AJ69" si="4">AG6+AI6</f>
        <v>7104678.4500000002</v>
      </c>
      <c r="AK6" s="178">
        <v>3732696.94</v>
      </c>
      <c r="AL6" s="175">
        <f t="shared" ref="AL6:AL69" si="5">AJ6-AK6</f>
        <v>3371981.5100000002</v>
      </c>
      <c r="AM6" s="175">
        <f t="shared" ref="AM6:AM69" si="6">AK6/AG6</f>
        <v>1.097668707903189</v>
      </c>
      <c r="AN6" s="175">
        <f t="shared" ref="AN6:AN69" si="7">AK6/AJ6</f>
        <v>0.52538576745862442</v>
      </c>
      <c r="AO6" s="178"/>
      <c r="CA6" s="91" t="str">
        <f t="shared" si="2"/>
        <v>Anklam, Stadt</v>
      </c>
      <c r="CB6" s="92">
        <f t="shared" si="2"/>
        <v>14092</v>
      </c>
      <c r="CC6" s="92"/>
      <c r="CD6" s="92">
        <f t="shared" ref="CD6:CD69" si="8">G6</f>
        <v>273238.2</v>
      </c>
      <c r="CE6" s="92">
        <f t="shared" ref="CE6:CE69" si="9">K6</f>
        <v>0</v>
      </c>
      <c r="CF6" s="92">
        <f t="shared" ref="CF6:CF69" si="10">M6</f>
        <v>1898750.18</v>
      </c>
      <c r="CG6" s="92">
        <f t="shared" ref="CG6:CG69" si="11">CF6-CE6</f>
        <v>1898750.18</v>
      </c>
      <c r="CH6" s="92">
        <f t="shared" ref="CH6:CH69" si="12">E6</f>
        <v>945097.45</v>
      </c>
      <c r="CI6" s="92">
        <f t="shared" ref="CI6:CI69" si="13">T6</f>
        <v>0</v>
      </c>
      <c r="CJ6" s="91">
        <f t="shared" ref="CJ6:CK69" si="14">W6</f>
        <v>0</v>
      </c>
      <c r="CK6" s="91" t="str">
        <f t="shared" si="14"/>
        <v>nein</v>
      </c>
      <c r="CL6" s="91" t="str">
        <f t="shared" ref="CL6:CL52" si="15">IF(CB6=0,"keine Daten",IF(CD6=0,"keine Daten","OK"))</f>
        <v>OK</v>
      </c>
      <c r="CM6" s="92">
        <f t="shared" ref="CM6:CM69" si="16">I6</f>
        <v>1322816.01</v>
      </c>
      <c r="CN6" s="91" t="str">
        <f t="shared" ref="CN6:CN69" si="17">IF(CQ6=0,"keine Angabe",IF(CI6="ja","ja","nein"))</f>
        <v>nein</v>
      </c>
      <c r="CO6" s="91">
        <f t="shared" ref="CO6:CO69" si="18">IF(CQ6=0,2,IF(CJ6="ja",1,0))</f>
        <v>0</v>
      </c>
      <c r="CP6" s="91">
        <f t="shared" ref="CP6:CP69" si="19">IF(CQ6=0,2,IF(CK6="ja",1,0))</f>
        <v>0</v>
      </c>
      <c r="CQ6" s="91">
        <f t="shared" ref="CQ6:CQ69" si="20">IF(CL6="OK",1,0)</f>
        <v>1</v>
      </c>
      <c r="CR6" s="91">
        <f t="shared" ref="CR6:CR69" si="21">G6</f>
        <v>273238.2</v>
      </c>
      <c r="CS6" s="92">
        <f>CM6-'[2]2007'!CM6</f>
        <v>243793.12000000011</v>
      </c>
      <c r="CT6" s="92">
        <f>CE6-'[2]2007'!CE6</f>
        <v>0</v>
      </c>
      <c r="CU6" s="92">
        <f t="shared" ref="CU6:CU69" si="22">AK6</f>
        <v>3732696.94</v>
      </c>
      <c r="CV6" s="92">
        <f t="shared" ref="CV6:CV69" si="23">AO6</f>
        <v>0</v>
      </c>
      <c r="CW6" s="153">
        <f t="shared" ref="CW6:CW69" si="24">N6/100</f>
        <v>2.5</v>
      </c>
      <c r="CX6" s="153">
        <f t="shared" ref="CX6:CX69" si="25">P6/100</f>
        <v>3.5</v>
      </c>
      <c r="CY6" s="153">
        <f t="shared" ref="CY6:CY69" si="26">R6/100</f>
        <v>3.5</v>
      </c>
      <c r="CZ6" s="92">
        <f t="shared" ref="CZ6:CZ69" si="27">U6</f>
        <v>7628716.21</v>
      </c>
      <c r="DA6" s="92">
        <f t="shared" ref="DA6:DA69" si="28">AA6+AC6+AE6</f>
        <v>82760</v>
      </c>
      <c r="DB6" s="91">
        <f t="shared" ref="DB6:DB69" si="29">IF(G6&gt;0,1,0)</f>
        <v>1</v>
      </c>
      <c r="DC6" s="92">
        <f t="shared" ref="DC6:DC69" si="30">CG6</f>
        <v>1898750.18</v>
      </c>
    </row>
    <row r="7" spans="1:107" x14ac:dyDescent="0.25">
      <c r="A7" s="20">
        <v>13075049</v>
      </c>
      <c r="B7" s="21">
        <v>512</v>
      </c>
      <c r="C7" s="21" t="s">
        <v>44</v>
      </c>
      <c r="D7" s="228"/>
      <c r="E7" s="220"/>
      <c r="F7" s="220"/>
      <c r="G7" s="220"/>
      <c r="H7" s="224"/>
      <c r="I7" s="220"/>
      <c r="J7" s="224"/>
      <c r="K7" s="224"/>
      <c r="L7" s="224"/>
      <c r="M7" s="224"/>
      <c r="N7" s="224"/>
      <c r="O7" s="224"/>
      <c r="P7" s="224"/>
      <c r="Q7" s="224"/>
      <c r="R7" s="224"/>
      <c r="S7" s="224"/>
      <c r="T7" s="224"/>
      <c r="U7" s="234"/>
      <c r="V7" s="234"/>
      <c r="W7" s="24"/>
      <c r="X7" s="24"/>
      <c r="Y7" s="24"/>
      <c r="Z7" s="23"/>
      <c r="AA7" s="23"/>
      <c r="AB7" s="23"/>
      <c r="AC7" s="23"/>
      <c r="AD7" s="23"/>
      <c r="AE7" s="23"/>
      <c r="AF7" s="178"/>
      <c r="AG7" s="178"/>
      <c r="AH7" s="175">
        <f t="shared" si="3"/>
        <v>0</v>
      </c>
      <c r="AI7" s="178"/>
      <c r="AJ7" s="175">
        <f t="shared" si="4"/>
        <v>0</v>
      </c>
      <c r="AK7" s="178"/>
      <c r="AL7" s="175">
        <f t="shared" si="5"/>
        <v>0</v>
      </c>
      <c r="AM7" s="175" t="e">
        <f t="shared" si="6"/>
        <v>#DIV/0!</v>
      </c>
      <c r="AN7" s="175" t="e">
        <f t="shared" si="7"/>
        <v>#DIV/0!</v>
      </c>
      <c r="AO7" s="178"/>
      <c r="CA7" s="91" t="str">
        <f t="shared" si="2"/>
        <v>Heringsdorf</v>
      </c>
      <c r="CB7" s="92">
        <f t="shared" si="2"/>
        <v>0</v>
      </c>
      <c r="CC7" s="92"/>
      <c r="CD7" s="92">
        <f t="shared" si="8"/>
        <v>0</v>
      </c>
      <c r="CE7" s="92">
        <f t="shared" si="9"/>
        <v>0</v>
      </c>
      <c r="CF7" s="92">
        <f t="shared" si="10"/>
        <v>0</v>
      </c>
      <c r="CG7" s="92">
        <f t="shared" si="11"/>
        <v>0</v>
      </c>
      <c r="CH7" s="92">
        <f t="shared" si="12"/>
        <v>0</v>
      </c>
      <c r="CI7" s="92">
        <f t="shared" si="13"/>
        <v>0</v>
      </c>
      <c r="CJ7" s="91">
        <f t="shared" si="14"/>
        <v>0</v>
      </c>
      <c r="CK7" s="91">
        <f t="shared" si="14"/>
        <v>0</v>
      </c>
      <c r="CL7" s="91" t="str">
        <f t="shared" si="15"/>
        <v>keine Daten</v>
      </c>
      <c r="CM7" s="92">
        <f t="shared" si="16"/>
        <v>0</v>
      </c>
      <c r="CN7" s="91" t="str">
        <f t="shared" si="17"/>
        <v>keine Angabe</v>
      </c>
      <c r="CO7" s="91">
        <f t="shared" si="18"/>
        <v>2</v>
      </c>
      <c r="CP7" s="91">
        <f t="shared" si="19"/>
        <v>2</v>
      </c>
      <c r="CQ7" s="91">
        <f t="shared" si="20"/>
        <v>0</v>
      </c>
      <c r="CR7" s="91">
        <f t="shared" si="21"/>
        <v>0</v>
      </c>
      <c r="CS7" s="92">
        <f>CM7-'[2]2007'!CM7</f>
        <v>0</v>
      </c>
      <c r="CT7" s="92">
        <f>CE7-'[2]2007'!CE7</f>
        <v>0</v>
      </c>
      <c r="CU7" s="92">
        <f t="shared" si="22"/>
        <v>0</v>
      </c>
      <c r="CV7" s="92">
        <f t="shared" si="23"/>
        <v>0</v>
      </c>
      <c r="CW7" s="153">
        <f t="shared" si="24"/>
        <v>0</v>
      </c>
      <c r="CX7" s="153">
        <f t="shared" si="25"/>
        <v>0</v>
      </c>
      <c r="CY7" s="153">
        <f t="shared" si="26"/>
        <v>0</v>
      </c>
      <c r="CZ7" s="92">
        <f t="shared" si="27"/>
        <v>0</v>
      </c>
      <c r="DA7" s="92">
        <f t="shared" si="28"/>
        <v>0</v>
      </c>
      <c r="DB7" s="91">
        <f t="shared" si="29"/>
        <v>0</v>
      </c>
      <c r="DC7" s="92">
        <f t="shared" si="30"/>
        <v>0</v>
      </c>
    </row>
    <row r="8" spans="1:107" x14ac:dyDescent="0.25">
      <c r="A8" s="20">
        <v>13075105</v>
      </c>
      <c r="B8" s="21">
        <v>513</v>
      </c>
      <c r="C8" s="21" t="s">
        <v>45</v>
      </c>
      <c r="D8" s="228">
        <v>11961</v>
      </c>
      <c r="E8" s="220">
        <v>13444207.67</v>
      </c>
      <c r="F8" s="220">
        <v>1431542.14</v>
      </c>
      <c r="G8" s="220">
        <v>5042549.53</v>
      </c>
      <c r="H8" s="224">
        <v>1</v>
      </c>
      <c r="I8" s="220">
        <v>962172.55</v>
      </c>
      <c r="J8" s="224">
        <v>0</v>
      </c>
      <c r="K8" s="224">
        <v>0</v>
      </c>
      <c r="L8" s="224">
        <v>1</v>
      </c>
      <c r="M8" s="224">
        <v>5063496.6500000004</v>
      </c>
      <c r="N8" s="224">
        <v>250</v>
      </c>
      <c r="O8" s="224">
        <v>0</v>
      </c>
      <c r="P8" s="224">
        <v>350</v>
      </c>
      <c r="Q8" s="224">
        <v>0</v>
      </c>
      <c r="R8" s="224">
        <v>360</v>
      </c>
      <c r="S8" s="224">
        <v>0</v>
      </c>
      <c r="T8" s="224">
        <v>0</v>
      </c>
      <c r="U8" s="234">
        <v>7831348.9699999997</v>
      </c>
      <c r="V8" s="234">
        <v>654.74</v>
      </c>
      <c r="W8" s="24" t="s">
        <v>43</v>
      </c>
      <c r="X8" s="24" t="s">
        <v>43</v>
      </c>
      <c r="Y8" s="24" t="s">
        <v>43</v>
      </c>
      <c r="Z8" s="23">
        <v>24500</v>
      </c>
      <c r="AA8" s="23">
        <v>23051.66</v>
      </c>
      <c r="AB8" s="41">
        <v>50000</v>
      </c>
      <c r="AC8" s="23">
        <v>63792</v>
      </c>
      <c r="AD8" s="23">
        <v>0</v>
      </c>
      <c r="AE8" s="41">
        <v>0</v>
      </c>
      <c r="AF8" s="178">
        <v>3289849.11</v>
      </c>
      <c r="AG8" s="178">
        <v>2020314.12</v>
      </c>
      <c r="AH8" s="175">
        <f t="shared" si="3"/>
        <v>-1269534.9899999998</v>
      </c>
      <c r="AI8" s="178">
        <v>3649900</v>
      </c>
      <c r="AJ8" s="175">
        <f t="shared" si="4"/>
        <v>5670214.1200000001</v>
      </c>
      <c r="AK8" s="178">
        <v>2670926.16</v>
      </c>
      <c r="AL8" s="175">
        <f t="shared" si="5"/>
        <v>2999287.96</v>
      </c>
      <c r="AM8" s="175">
        <f t="shared" si="6"/>
        <v>1.3220350902660623</v>
      </c>
      <c r="AN8" s="175">
        <f t="shared" si="7"/>
        <v>0.47104502642662111</v>
      </c>
      <c r="AO8" s="178"/>
      <c r="CA8" s="91" t="str">
        <f t="shared" si="2"/>
        <v>Pasewalk, Stadt</v>
      </c>
      <c r="CB8" s="92">
        <f t="shared" si="2"/>
        <v>11961</v>
      </c>
      <c r="CC8" s="92"/>
      <c r="CD8" s="92">
        <f t="shared" si="8"/>
        <v>5042549.53</v>
      </c>
      <c r="CE8" s="92">
        <f t="shared" si="9"/>
        <v>0</v>
      </c>
      <c r="CF8" s="92">
        <f t="shared" si="10"/>
        <v>5063496.6500000004</v>
      </c>
      <c r="CG8" s="92">
        <f t="shared" si="11"/>
        <v>5063496.6500000004</v>
      </c>
      <c r="CH8" s="92">
        <f t="shared" si="12"/>
        <v>13444207.67</v>
      </c>
      <c r="CI8" s="92">
        <f t="shared" si="13"/>
        <v>0</v>
      </c>
      <c r="CJ8" s="91" t="str">
        <f t="shared" si="14"/>
        <v>nein</v>
      </c>
      <c r="CK8" s="91" t="str">
        <f t="shared" si="14"/>
        <v>nein</v>
      </c>
      <c r="CL8" s="91" t="str">
        <f t="shared" si="15"/>
        <v>OK</v>
      </c>
      <c r="CM8" s="92">
        <f t="shared" si="16"/>
        <v>962172.55</v>
      </c>
      <c r="CN8" s="91" t="str">
        <f t="shared" si="17"/>
        <v>nein</v>
      </c>
      <c r="CO8" s="91">
        <f t="shared" si="18"/>
        <v>0</v>
      </c>
      <c r="CP8" s="91">
        <f t="shared" si="19"/>
        <v>0</v>
      </c>
      <c r="CQ8" s="91">
        <f t="shared" si="20"/>
        <v>1</v>
      </c>
      <c r="CR8" s="91">
        <f t="shared" si="21"/>
        <v>5042549.53</v>
      </c>
      <c r="CS8" s="92">
        <f>CM8-'[2]2007'!CM8</f>
        <v>257499.3600000001</v>
      </c>
      <c r="CT8" s="92">
        <f>CE8-'[2]2007'!CE8</f>
        <v>0</v>
      </c>
      <c r="CU8" s="92">
        <f t="shared" si="22"/>
        <v>2670926.16</v>
      </c>
      <c r="CV8" s="92">
        <f t="shared" si="23"/>
        <v>0</v>
      </c>
      <c r="CW8" s="153">
        <f t="shared" si="24"/>
        <v>2.5</v>
      </c>
      <c r="CX8" s="153">
        <f t="shared" si="25"/>
        <v>3.5</v>
      </c>
      <c r="CY8" s="153">
        <f t="shared" si="26"/>
        <v>3.6</v>
      </c>
      <c r="CZ8" s="92">
        <f t="shared" si="27"/>
        <v>7831348.9699999997</v>
      </c>
      <c r="DA8" s="92">
        <f t="shared" si="28"/>
        <v>86843.66</v>
      </c>
      <c r="DB8" s="91">
        <f t="shared" si="29"/>
        <v>1</v>
      </c>
      <c r="DC8" s="92">
        <f t="shared" si="30"/>
        <v>5063496.6500000004</v>
      </c>
    </row>
    <row r="9" spans="1:107" x14ac:dyDescent="0.25">
      <c r="A9" s="20">
        <v>13075130</v>
      </c>
      <c r="B9" s="21">
        <v>514</v>
      </c>
      <c r="C9" s="21" t="s">
        <v>46</v>
      </c>
      <c r="D9" s="228">
        <v>5934</v>
      </c>
      <c r="E9" s="220">
        <v>289916.57</v>
      </c>
      <c r="F9" s="220">
        <v>262000</v>
      </c>
      <c r="G9" s="220">
        <v>105501.35</v>
      </c>
      <c r="H9" s="224">
        <v>1</v>
      </c>
      <c r="I9" s="220">
        <v>467054.96</v>
      </c>
      <c r="J9" s="224">
        <v>0</v>
      </c>
      <c r="K9" s="224">
        <v>0</v>
      </c>
      <c r="L9" s="224">
        <v>1</v>
      </c>
      <c r="M9" s="224">
        <v>361553.61</v>
      </c>
      <c r="N9" s="224">
        <v>250</v>
      </c>
      <c r="O9" s="224">
        <v>0</v>
      </c>
      <c r="P9" s="224">
        <v>345</v>
      </c>
      <c r="Q9" s="224">
        <v>0</v>
      </c>
      <c r="R9" s="224">
        <v>350</v>
      </c>
      <c r="S9" s="224">
        <v>0</v>
      </c>
      <c r="T9" s="224">
        <v>0</v>
      </c>
      <c r="U9" s="234">
        <v>6461821.6500000004</v>
      </c>
      <c r="V9" s="234">
        <v>1088.94</v>
      </c>
      <c r="W9" s="24" t="s">
        <v>43</v>
      </c>
      <c r="X9" s="24" t="s">
        <v>43</v>
      </c>
      <c r="Y9" s="24" t="s">
        <v>43</v>
      </c>
      <c r="Z9" s="23">
        <v>13000</v>
      </c>
      <c r="AA9" s="23">
        <v>12603.93</v>
      </c>
      <c r="AB9" s="23">
        <v>10000</v>
      </c>
      <c r="AC9" s="23">
        <v>0</v>
      </c>
      <c r="AD9" s="23">
        <v>0</v>
      </c>
      <c r="AE9" s="23">
        <v>0</v>
      </c>
      <c r="AF9" s="178">
        <v>1423620.83</v>
      </c>
      <c r="AG9" s="178">
        <v>488430.65</v>
      </c>
      <c r="AH9" s="175">
        <f t="shared" si="3"/>
        <v>-935190.18</v>
      </c>
      <c r="AI9" s="178">
        <v>2210262.17</v>
      </c>
      <c r="AJ9" s="175">
        <f t="shared" si="4"/>
        <v>2698692.82</v>
      </c>
      <c r="AK9" s="178">
        <v>1309350</v>
      </c>
      <c r="AL9" s="175">
        <f t="shared" si="5"/>
        <v>1389342.8199999998</v>
      </c>
      <c r="AM9" s="175">
        <f t="shared" si="6"/>
        <v>2.6807285742612588</v>
      </c>
      <c r="AN9" s="175">
        <f t="shared" si="7"/>
        <v>0.48517933952927628</v>
      </c>
      <c r="AO9" s="178"/>
      <c r="CA9" s="91" t="str">
        <f t="shared" si="2"/>
        <v>Strasburg (Uckermark)</v>
      </c>
      <c r="CB9" s="92">
        <f t="shared" si="2"/>
        <v>5934</v>
      </c>
      <c r="CC9" s="92"/>
      <c r="CD9" s="92">
        <f t="shared" si="8"/>
        <v>105501.35</v>
      </c>
      <c r="CE9" s="92">
        <f t="shared" si="9"/>
        <v>0</v>
      </c>
      <c r="CF9" s="92">
        <f t="shared" si="10"/>
        <v>361553.61</v>
      </c>
      <c r="CG9" s="92">
        <f t="shared" si="11"/>
        <v>361553.61</v>
      </c>
      <c r="CH9" s="92">
        <f t="shared" si="12"/>
        <v>289916.57</v>
      </c>
      <c r="CI9" s="92">
        <f t="shared" si="13"/>
        <v>0</v>
      </c>
      <c r="CJ9" s="91" t="str">
        <f t="shared" si="14"/>
        <v>nein</v>
      </c>
      <c r="CK9" s="91" t="str">
        <f t="shared" si="14"/>
        <v>nein</v>
      </c>
      <c r="CL9" s="91" t="str">
        <f t="shared" si="15"/>
        <v>OK</v>
      </c>
      <c r="CM9" s="92">
        <f t="shared" si="16"/>
        <v>467054.96</v>
      </c>
      <c r="CN9" s="91" t="str">
        <f t="shared" si="17"/>
        <v>nein</v>
      </c>
      <c r="CO9" s="91">
        <f t="shared" si="18"/>
        <v>0</v>
      </c>
      <c r="CP9" s="91">
        <f t="shared" si="19"/>
        <v>0</v>
      </c>
      <c r="CQ9" s="91">
        <f t="shared" si="20"/>
        <v>1</v>
      </c>
      <c r="CR9" s="91">
        <f t="shared" si="21"/>
        <v>105501.35</v>
      </c>
      <c r="CS9" s="92">
        <f>CM9-'[2]2007'!CM9</f>
        <v>324796.7</v>
      </c>
      <c r="CT9" s="92">
        <f>CE9-'[2]2007'!CE9</f>
        <v>0</v>
      </c>
      <c r="CU9" s="92">
        <f t="shared" si="22"/>
        <v>1309350</v>
      </c>
      <c r="CV9" s="92">
        <f t="shared" si="23"/>
        <v>0</v>
      </c>
      <c r="CW9" s="153">
        <f t="shared" si="24"/>
        <v>2.5</v>
      </c>
      <c r="CX9" s="153">
        <f t="shared" si="25"/>
        <v>3.45</v>
      </c>
      <c r="CY9" s="153">
        <f t="shared" si="26"/>
        <v>3.5</v>
      </c>
      <c r="CZ9" s="92">
        <f t="shared" si="27"/>
        <v>6461821.6500000004</v>
      </c>
      <c r="DA9" s="92">
        <f t="shared" si="28"/>
        <v>12603.93</v>
      </c>
      <c r="DB9" s="91">
        <f t="shared" si="29"/>
        <v>1</v>
      </c>
      <c r="DC9" s="92">
        <f t="shared" si="30"/>
        <v>361553.61</v>
      </c>
    </row>
    <row r="10" spans="1:107" x14ac:dyDescent="0.25">
      <c r="A10" s="20">
        <v>13075136</v>
      </c>
      <c r="B10" s="21">
        <v>515</v>
      </c>
      <c r="C10" s="21" t="s">
        <v>47</v>
      </c>
      <c r="D10" s="228">
        <v>10387</v>
      </c>
      <c r="E10" s="220">
        <v>8852076.5999999996</v>
      </c>
      <c r="F10" s="220">
        <v>1456345.8</v>
      </c>
      <c r="G10" s="220">
        <v>4760859.05</v>
      </c>
      <c r="H10" s="224">
        <v>1</v>
      </c>
      <c r="I10" s="220">
        <v>5206806.8600000003</v>
      </c>
      <c r="J10" s="224">
        <v>0</v>
      </c>
      <c r="K10" s="224">
        <v>0</v>
      </c>
      <c r="L10" s="224">
        <v>1</v>
      </c>
      <c r="M10" s="224">
        <v>4760859.05</v>
      </c>
      <c r="N10" s="224">
        <v>300</v>
      </c>
      <c r="O10" s="224">
        <v>0</v>
      </c>
      <c r="P10" s="224">
        <v>350</v>
      </c>
      <c r="Q10" s="224">
        <v>0</v>
      </c>
      <c r="R10" s="224">
        <v>400</v>
      </c>
      <c r="S10" s="224">
        <v>0</v>
      </c>
      <c r="T10" s="224">
        <v>0</v>
      </c>
      <c r="U10" s="234">
        <v>2663757</v>
      </c>
      <c r="V10" s="234">
        <v>256.45999999999998</v>
      </c>
      <c r="W10" s="24" t="s">
        <v>43</v>
      </c>
      <c r="X10" s="24" t="s">
        <v>43</v>
      </c>
      <c r="Y10" s="24" t="s">
        <v>43</v>
      </c>
      <c r="Z10" s="23">
        <v>28800</v>
      </c>
      <c r="AA10" s="23">
        <v>29432</v>
      </c>
      <c r="AB10" s="23">
        <v>32000</v>
      </c>
      <c r="AC10" s="23">
        <v>17910</v>
      </c>
      <c r="AD10" s="23">
        <v>0</v>
      </c>
      <c r="AE10" s="23">
        <v>0</v>
      </c>
      <c r="AF10" s="178">
        <v>2949963.09</v>
      </c>
      <c r="AG10" s="178">
        <v>1930680.81</v>
      </c>
      <c r="AH10" s="175">
        <f t="shared" si="3"/>
        <v>-1019282.2799999998</v>
      </c>
      <c r="AI10" s="178">
        <v>3491558.88</v>
      </c>
      <c r="AJ10" s="175">
        <f t="shared" si="4"/>
        <v>5422239.6899999995</v>
      </c>
      <c r="AK10" s="178">
        <v>2394805.92</v>
      </c>
      <c r="AL10" s="175">
        <f t="shared" si="5"/>
        <v>3027433.7699999996</v>
      </c>
      <c r="AM10" s="175">
        <f t="shared" si="6"/>
        <v>1.2403945321236192</v>
      </c>
      <c r="AN10" s="175">
        <f t="shared" si="7"/>
        <v>0.44166360340296945</v>
      </c>
      <c r="AO10" s="178"/>
      <c r="CA10" s="91" t="str">
        <f t="shared" si="2"/>
        <v>Ueckermünde, Stadt</v>
      </c>
      <c r="CB10" s="92">
        <f t="shared" si="2"/>
        <v>10387</v>
      </c>
      <c r="CC10" s="92"/>
      <c r="CD10" s="92">
        <f t="shared" si="8"/>
        <v>4760859.05</v>
      </c>
      <c r="CE10" s="92">
        <f t="shared" si="9"/>
        <v>0</v>
      </c>
      <c r="CF10" s="92">
        <f t="shared" si="10"/>
        <v>4760859.05</v>
      </c>
      <c r="CG10" s="92">
        <f t="shared" si="11"/>
        <v>4760859.05</v>
      </c>
      <c r="CH10" s="92">
        <f t="shared" si="12"/>
        <v>8852076.5999999996</v>
      </c>
      <c r="CI10" s="92">
        <f t="shared" si="13"/>
        <v>0</v>
      </c>
      <c r="CJ10" s="91" t="str">
        <f t="shared" si="14"/>
        <v>nein</v>
      </c>
      <c r="CK10" s="91" t="str">
        <f t="shared" si="14"/>
        <v>nein</v>
      </c>
      <c r="CL10" s="91" t="str">
        <f t="shared" si="15"/>
        <v>OK</v>
      </c>
      <c r="CM10" s="92">
        <f t="shared" si="16"/>
        <v>5206806.8600000003</v>
      </c>
      <c r="CN10" s="91" t="str">
        <f t="shared" si="17"/>
        <v>nein</v>
      </c>
      <c r="CO10" s="91">
        <f t="shared" si="18"/>
        <v>0</v>
      </c>
      <c r="CP10" s="91">
        <f t="shared" si="19"/>
        <v>0</v>
      </c>
      <c r="CQ10" s="91">
        <f t="shared" si="20"/>
        <v>1</v>
      </c>
      <c r="CR10" s="91">
        <f t="shared" si="21"/>
        <v>4760859.05</v>
      </c>
      <c r="CS10" s="92">
        <f>CM10-'[2]2007'!CM10</f>
        <v>145029.26000000071</v>
      </c>
      <c r="CT10" s="92">
        <f>CE10-'[2]2007'!CE10</f>
        <v>0</v>
      </c>
      <c r="CU10" s="92">
        <f t="shared" si="22"/>
        <v>2394805.92</v>
      </c>
      <c r="CV10" s="92">
        <f t="shared" si="23"/>
        <v>0</v>
      </c>
      <c r="CW10" s="153">
        <f t="shared" si="24"/>
        <v>3</v>
      </c>
      <c r="CX10" s="153">
        <f t="shared" si="25"/>
        <v>3.5</v>
      </c>
      <c r="CY10" s="153">
        <f t="shared" si="26"/>
        <v>4</v>
      </c>
      <c r="CZ10" s="92">
        <f t="shared" si="27"/>
        <v>2663757</v>
      </c>
      <c r="DA10" s="92">
        <f t="shared" si="28"/>
        <v>47342</v>
      </c>
      <c r="DB10" s="91">
        <f t="shared" si="29"/>
        <v>1</v>
      </c>
      <c r="DC10" s="92">
        <f t="shared" si="30"/>
        <v>4760859.05</v>
      </c>
    </row>
    <row r="11" spans="1:107" x14ac:dyDescent="0.25">
      <c r="A11" s="20">
        <v>13075021</v>
      </c>
      <c r="B11" s="21">
        <v>5551</v>
      </c>
      <c r="C11" s="21" t="s">
        <v>48</v>
      </c>
      <c r="D11" s="228"/>
      <c r="E11" s="223"/>
      <c r="F11" s="223"/>
      <c r="G11" s="223"/>
      <c r="H11" s="224"/>
      <c r="I11" s="224"/>
      <c r="J11" s="224"/>
      <c r="K11" s="224"/>
      <c r="L11" s="224"/>
      <c r="M11" s="224"/>
      <c r="N11" s="224"/>
      <c r="O11" s="224"/>
      <c r="P11" s="224"/>
      <c r="Q11" s="224"/>
      <c r="R11" s="224"/>
      <c r="S11" s="224"/>
      <c r="T11" s="224"/>
      <c r="U11" s="224"/>
      <c r="V11" s="224"/>
      <c r="W11" s="22"/>
      <c r="X11" s="22"/>
      <c r="Y11" s="22"/>
      <c r="Z11" s="23"/>
      <c r="AA11" s="23"/>
      <c r="AB11" s="41"/>
      <c r="AC11" s="23"/>
      <c r="AD11" s="23"/>
      <c r="AE11" s="41"/>
      <c r="AF11" s="178"/>
      <c r="AG11" s="178"/>
      <c r="AH11" s="175">
        <f t="shared" si="3"/>
        <v>0</v>
      </c>
      <c r="AI11" s="178"/>
      <c r="AJ11" s="175">
        <f t="shared" si="4"/>
        <v>0</v>
      </c>
      <c r="AK11" s="178"/>
      <c r="AL11" s="175">
        <f t="shared" si="5"/>
        <v>0</v>
      </c>
      <c r="AM11" s="175" t="e">
        <f t="shared" si="6"/>
        <v>#DIV/0!</v>
      </c>
      <c r="AN11" s="175" t="e">
        <f t="shared" si="7"/>
        <v>#DIV/0!</v>
      </c>
      <c r="AO11" s="178"/>
      <c r="CA11" s="91" t="str">
        <f t="shared" si="2"/>
        <v>Buggenhagen</v>
      </c>
      <c r="CB11" s="92">
        <f t="shared" si="2"/>
        <v>0</v>
      </c>
      <c r="CC11" s="92"/>
      <c r="CD11" s="92">
        <f t="shared" si="8"/>
        <v>0</v>
      </c>
      <c r="CE11" s="92">
        <f t="shared" si="9"/>
        <v>0</v>
      </c>
      <c r="CF11" s="92">
        <f t="shared" si="10"/>
        <v>0</v>
      </c>
      <c r="CG11" s="92">
        <f t="shared" si="11"/>
        <v>0</v>
      </c>
      <c r="CH11" s="92">
        <f t="shared" si="12"/>
        <v>0</v>
      </c>
      <c r="CI11" s="92">
        <f t="shared" si="13"/>
        <v>0</v>
      </c>
      <c r="CJ11" s="91">
        <f t="shared" si="14"/>
        <v>0</v>
      </c>
      <c r="CK11" s="91">
        <f t="shared" si="14"/>
        <v>0</v>
      </c>
      <c r="CL11" s="91" t="str">
        <f t="shared" si="15"/>
        <v>keine Daten</v>
      </c>
      <c r="CM11" s="92">
        <f t="shared" si="16"/>
        <v>0</v>
      </c>
      <c r="CN11" s="91" t="str">
        <f t="shared" si="17"/>
        <v>keine Angabe</v>
      </c>
      <c r="CO11" s="91">
        <f t="shared" si="18"/>
        <v>2</v>
      </c>
      <c r="CP11" s="91">
        <f t="shared" si="19"/>
        <v>2</v>
      </c>
      <c r="CQ11" s="91">
        <f t="shared" si="20"/>
        <v>0</v>
      </c>
      <c r="CR11" s="91">
        <f t="shared" si="21"/>
        <v>0</v>
      </c>
      <c r="CS11" s="92">
        <f>CM11-'[2]2007'!CM11</f>
        <v>0</v>
      </c>
      <c r="CT11" s="92">
        <f>CE11-'[2]2007'!CE11</f>
        <v>0</v>
      </c>
      <c r="CU11" s="92">
        <f t="shared" si="22"/>
        <v>0</v>
      </c>
      <c r="CV11" s="92">
        <f t="shared" si="23"/>
        <v>0</v>
      </c>
      <c r="CW11" s="153">
        <f t="shared" si="24"/>
        <v>0</v>
      </c>
      <c r="CX11" s="153">
        <f t="shared" si="25"/>
        <v>0</v>
      </c>
      <c r="CY11" s="153">
        <f t="shared" si="26"/>
        <v>0</v>
      </c>
      <c r="CZ11" s="92">
        <f t="shared" si="27"/>
        <v>0</v>
      </c>
      <c r="DA11" s="92">
        <f t="shared" si="28"/>
        <v>0</v>
      </c>
      <c r="DB11" s="91">
        <f t="shared" si="29"/>
        <v>0</v>
      </c>
      <c r="DC11" s="92">
        <f t="shared" si="30"/>
        <v>0</v>
      </c>
    </row>
    <row r="12" spans="1:107" x14ac:dyDescent="0.25">
      <c r="A12" s="20">
        <v>13075072</v>
      </c>
      <c r="B12" s="21">
        <v>5551</v>
      </c>
      <c r="C12" s="21" t="s">
        <v>49</v>
      </c>
      <c r="D12" s="228"/>
      <c r="E12" s="223"/>
      <c r="F12" s="223"/>
      <c r="G12" s="223"/>
      <c r="H12" s="224"/>
      <c r="I12" s="224"/>
      <c r="J12" s="224"/>
      <c r="K12" s="224"/>
      <c r="L12" s="224"/>
      <c r="M12" s="224"/>
      <c r="N12" s="224"/>
      <c r="O12" s="224"/>
      <c r="P12" s="224"/>
      <c r="Q12" s="224"/>
      <c r="R12" s="224"/>
      <c r="S12" s="224"/>
      <c r="T12" s="224"/>
      <c r="U12" s="224"/>
      <c r="V12" s="224"/>
      <c r="W12" s="22"/>
      <c r="X12" s="22"/>
      <c r="Y12" s="22"/>
      <c r="Z12" s="23"/>
      <c r="AA12" s="23"/>
      <c r="AB12" s="41"/>
      <c r="AC12" s="23"/>
      <c r="AD12" s="23"/>
      <c r="AE12" s="41"/>
      <c r="AF12" s="178"/>
      <c r="AG12" s="178"/>
      <c r="AH12" s="175">
        <f t="shared" si="3"/>
        <v>0</v>
      </c>
      <c r="AI12" s="178"/>
      <c r="AJ12" s="175">
        <f t="shared" si="4"/>
        <v>0</v>
      </c>
      <c r="AK12" s="178"/>
      <c r="AL12" s="175">
        <f t="shared" si="5"/>
        <v>0</v>
      </c>
      <c r="AM12" s="175" t="e">
        <f t="shared" si="6"/>
        <v>#DIV/0!</v>
      </c>
      <c r="AN12" s="175" t="e">
        <f t="shared" si="7"/>
        <v>#DIV/0!</v>
      </c>
      <c r="AO12" s="178"/>
      <c r="CA12" s="91" t="str">
        <f t="shared" si="2"/>
        <v>Krummin</v>
      </c>
      <c r="CB12" s="92">
        <f t="shared" si="2"/>
        <v>0</v>
      </c>
      <c r="CC12" s="92"/>
      <c r="CD12" s="92">
        <f t="shared" si="8"/>
        <v>0</v>
      </c>
      <c r="CE12" s="92">
        <f t="shared" si="9"/>
        <v>0</v>
      </c>
      <c r="CF12" s="92">
        <f t="shared" si="10"/>
        <v>0</v>
      </c>
      <c r="CG12" s="92">
        <f t="shared" si="11"/>
        <v>0</v>
      </c>
      <c r="CH12" s="92">
        <f t="shared" si="12"/>
        <v>0</v>
      </c>
      <c r="CI12" s="92">
        <f t="shared" si="13"/>
        <v>0</v>
      </c>
      <c r="CJ12" s="91">
        <f t="shared" si="14"/>
        <v>0</v>
      </c>
      <c r="CK12" s="91">
        <f t="shared" si="14"/>
        <v>0</v>
      </c>
      <c r="CL12" s="91" t="str">
        <f t="shared" si="15"/>
        <v>keine Daten</v>
      </c>
      <c r="CM12" s="92">
        <f t="shared" si="16"/>
        <v>0</v>
      </c>
      <c r="CN12" s="91" t="str">
        <f t="shared" si="17"/>
        <v>keine Angabe</v>
      </c>
      <c r="CO12" s="91">
        <f t="shared" si="18"/>
        <v>2</v>
      </c>
      <c r="CP12" s="91">
        <f t="shared" si="19"/>
        <v>2</v>
      </c>
      <c r="CQ12" s="91">
        <f t="shared" si="20"/>
        <v>0</v>
      </c>
      <c r="CR12" s="91">
        <f t="shared" si="21"/>
        <v>0</v>
      </c>
      <c r="CS12" s="92">
        <f>CM12-'[2]2007'!CM12</f>
        <v>0</v>
      </c>
      <c r="CT12" s="92">
        <f>CE12-'[2]2007'!CE12</f>
        <v>0</v>
      </c>
      <c r="CU12" s="92">
        <f t="shared" si="22"/>
        <v>0</v>
      </c>
      <c r="CV12" s="92">
        <f t="shared" si="23"/>
        <v>0</v>
      </c>
      <c r="CW12" s="153">
        <f t="shared" si="24"/>
        <v>0</v>
      </c>
      <c r="CX12" s="153">
        <f t="shared" si="25"/>
        <v>0</v>
      </c>
      <c r="CY12" s="153">
        <f t="shared" si="26"/>
        <v>0</v>
      </c>
      <c r="CZ12" s="92">
        <f t="shared" si="27"/>
        <v>0</v>
      </c>
      <c r="DA12" s="92">
        <f t="shared" si="28"/>
        <v>0</v>
      </c>
      <c r="DB12" s="91">
        <f t="shared" si="29"/>
        <v>0</v>
      </c>
      <c r="DC12" s="92">
        <f t="shared" si="30"/>
        <v>0</v>
      </c>
    </row>
    <row r="13" spans="1:107" x14ac:dyDescent="0.25">
      <c r="A13" s="20">
        <v>13075074</v>
      </c>
      <c r="B13" s="21">
        <v>5551</v>
      </c>
      <c r="C13" s="21" t="s">
        <v>50</v>
      </c>
      <c r="D13" s="228"/>
      <c r="E13" s="223"/>
      <c r="F13" s="223"/>
      <c r="G13" s="223"/>
      <c r="H13" s="224"/>
      <c r="I13" s="224"/>
      <c r="J13" s="224"/>
      <c r="K13" s="224"/>
      <c r="L13" s="224"/>
      <c r="M13" s="224"/>
      <c r="N13" s="224"/>
      <c r="O13" s="224"/>
      <c r="P13" s="224"/>
      <c r="Q13" s="224"/>
      <c r="R13" s="224"/>
      <c r="S13" s="224"/>
      <c r="T13" s="224"/>
      <c r="U13" s="224"/>
      <c r="V13" s="224"/>
      <c r="W13" s="22"/>
      <c r="X13" s="22"/>
      <c r="Y13" s="22"/>
      <c r="Z13" s="23"/>
      <c r="AA13" s="23"/>
      <c r="AB13" s="41"/>
      <c r="AC13" s="23"/>
      <c r="AD13" s="23"/>
      <c r="AE13" s="41"/>
      <c r="AF13" s="178"/>
      <c r="AG13" s="178"/>
      <c r="AH13" s="175">
        <f t="shared" si="3"/>
        <v>0</v>
      </c>
      <c r="AI13" s="178"/>
      <c r="AJ13" s="175">
        <f t="shared" si="4"/>
        <v>0</v>
      </c>
      <c r="AK13" s="178"/>
      <c r="AL13" s="175">
        <f t="shared" si="5"/>
        <v>0</v>
      </c>
      <c r="AM13" s="175" t="e">
        <f t="shared" si="6"/>
        <v>#DIV/0!</v>
      </c>
      <c r="AN13" s="175" t="e">
        <f t="shared" si="7"/>
        <v>#DIV/0!</v>
      </c>
      <c r="AO13" s="178"/>
      <c r="CA13" s="91" t="str">
        <f t="shared" si="2"/>
        <v>Lassan, Stadt</v>
      </c>
      <c r="CB13" s="92">
        <f t="shared" si="2"/>
        <v>0</v>
      </c>
      <c r="CC13" s="92"/>
      <c r="CD13" s="92">
        <f t="shared" si="8"/>
        <v>0</v>
      </c>
      <c r="CE13" s="92">
        <f t="shared" si="9"/>
        <v>0</v>
      </c>
      <c r="CF13" s="92">
        <f t="shared" si="10"/>
        <v>0</v>
      </c>
      <c r="CG13" s="92">
        <f t="shared" si="11"/>
        <v>0</v>
      </c>
      <c r="CH13" s="92">
        <f t="shared" si="12"/>
        <v>0</v>
      </c>
      <c r="CI13" s="92">
        <f t="shared" si="13"/>
        <v>0</v>
      </c>
      <c r="CJ13" s="91">
        <f t="shared" si="14"/>
        <v>0</v>
      </c>
      <c r="CK13" s="91">
        <f t="shared" si="14"/>
        <v>0</v>
      </c>
      <c r="CL13" s="91" t="str">
        <f t="shared" si="15"/>
        <v>keine Daten</v>
      </c>
      <c r="CM13" s="92">
        <f t="shared" si="16"/>
        <v>0</v>
      </c>
      <c r="CN13" s="91" t="str">
        <f t="shared" si="17"/>
        <v>keine Angabe</v>
      </c>
      <c r="CO13" s="91">
        <f t="shared" si="18"/>
        <v>2</v>
      </c>
      <c r="CP13" s="91">
        <f t="shared" si="19"/>
        <v>2</v>
      </c>
      <c r="CQ13" s="91">
        <f t="shared" si="20"/>
        <v>0</v>
      </c>
      <c r="CR13" s="91">
        <f t="shared" si="21"/>
        <v>0</v>
      </c>
      <c r="CS13" s="92">
        <f>CM13-'[2]2007'!CM13</f>
        <v>0</v>
      </c>
      <c r="CT13" s="92">
        <f>CE13-'[2]2007'!CE13</f>
        <v>0</v>
      </c>
      <c r="CU13" s="92">
        <f t="shared" si="22"/>
        <v>0</v>
      </c>
      <c r="CV13" s="92">
        <f t="shared" si="23"/>
        <v>0</v>
      </c>
      <c r="CW13" s="153">
        <f t="shared" si="24"/>
        <v>0</v>
      </c>
      <c r="CX13" s="153">
        <f t="shared" si="25"/>
        <v>0</v>
      </c>
      <c r="CY13" s="153">
        <f t="shared" si="26"/>
        <v>0</v>
      </c>
      <c r="CZ13" s="92">
        <f t="shared" si="27"/>
        <v>0</v>
      </c>
      <c r="DA13" s="92">
        <f t="shared" si="28"/>
        <v>0</v>
      </c>
      <c r="DB13" s="91">
        <f t="shared" si="29"/>
        <v>0</v>
      </c>
      <c r="DC13" s="92">
        <f t="shared" si="30"/>
        <v>0</v>
      </c>
    </row>
    <row r="14" spans="1:107" x14ac:dyDescent="0.25">
      <c r="A14" s="20">
        <v>13075087</v>
      </c>
      <c r="B14" s="21">
        <v>5551</v>
      </c>
      <c r="C14" s="21" t="s">
        <v>51</v>
      </c>
      <c r="D14" s="228"/>
      <c r="E14" s="223"/>
      <c r="F14" s="223"/>
      <c r="G14" s="223"/>
      <c r="H14" s="224"/>
      <c r="I14" s="224"/>
      <c r="J14" s="224"/>
      <c r="K14" s="224"/>
      <c r="L14" s="224"/>
      <c r="M14" s="224"/>
      <c r="N14" s="224"/>
      <c r="O14" s="224"/>
      <c r="P14" s="224"/>
      <c r="Q14" s="224"/>
      <c r="R14" s="224"/>
      <c r="S14" s="224"/>
      <c r="T14" s="224"/>
      <c r="U14" s="224"/>
      <c r="V14" s="224"/>
      <c r="W14" s="22"/>
      <c r="X14" s="22"/>
      <c r="Y14" s="22"/>
      <c r="Z14" s="23"/>
      <c r="AA14" s="23"/>
      <c r="AB14" s="41"/>
      <c r="AC14" s="23"/>
      <c r="AD14" s="23"/>
      <c r="AE14" s="41"/>
      <c r="AF14" s="178"/>
      <c r="AG14" s="178"/>
      <c r="AH14" s="175">
        <f t="shared" si="3"/>
        <v>0</v>
      </c>
      <c r="AI14" s="178"/>
      <c r="AJ14" s="175">
        <f t="shared" si="4"/>
        <v>0</v>
      </c>
      <c r="AK14" s="178"/>
      <c r="AL14" s="175">
        <f t="shared" si="5"/>
        <v>0</v>
      </c>
      <c r="AM14" s="175" t="e">
        <f t="shared" si="6"/>
        <v>#DIV/0!</v>
      </c>
      <c r="AN14" s="175" t="e">
        <f t="shared" si="7"/>
        <v>#DIV/0!</v>
      </c>
      <c r="AO14" s="178"/>
      <c r="CA14" s="91" t="str">
        <f t="shared" si="2"/>
        <v>Lütow</v>
      </c>
      <c r="CB14" s="92">
        <f t="shared" si="2"/>
        <v>0</v>
      </c>
      <c r="CC14" s="92"/>
      <c r="CD14" s="92">
        <f t="shared" si="8"/>
        <v>0</v>
      </c>
      <c r="CE14" s="92">
        <f t="shared" si="9"/>
        <v>0</v>
      </c>
      <c r="CF14" s="92">
        <f t="shared" si="10"/>
        <v>0</v>
      </c>
      <c r="CG14" s="92">
        <f t="shared" si="11"/>
        <v>0</v>
      </c>
      <c r="CH14" s="92">
        <f t="shared" si="12"/>
        <v>0</v>
      </c>
      <c r="CI14" s="92">
        <f t="shared" si="13"/>
        <v>0</v>
      </c>
      <c r="CJ14" s="91">
        <f t="shared" si="14"/>
        <v>0</v>
      </c>
      <c r="CK14" s="91">
        <f t="shared" si="14"/>
        <v>0</v>
      </c>
      <c r="CL14" s="91" t="str">
        <f t="shared" si="15"/>
        <v>keine Daten</v>
      </c>
      <c r="CM14" s="92">
        <f t="shared" si="16"/>
        <v>0</v>
      </c>
      <c r="CN14" s="91" t="str">
        <f t="shared" si="17"/>
        <v>keine Angabe</v>
      </c>
      <c r="CO14" s="91">
        <f t="shared" si="18"/>
        <v>2</v>
      </c>
      <c r="CP14" s="91">
        <f t="shared" si="19"/>
        <v>2</v>
      </c>
      <c r="CQ14" s="91">
        <f t="shared" si="20"/>
        <v>0</v>
      </c>
      <c r="CR14" s="91">
        <f t="shared" si="21"/>
        <v>0</v>
      </c>
      <c r="CS14" s="92">
        <f>CM14-'[2]2007'!CM14</f>
        <v>0</v>
      </c>
      <c r="CT14" s="92">
        <f>CE14-'[2]2007'!CE14</f>
        <v>0</v>
      </c>
      <c r="CU14" s="92">
        <f t="shared" si="22"/>
        <v>0</v>
      </c>
      <c r="CV14" s="92">
        <f t="shared" si="23"/>
        <v>0</v>
      </c>
      <c r="CW14" s="153">
        <f t="shared" si="24"/>
        <v>0</v>
      </c>
      <c r="CX14" s="153">
        <f t="shared" si="25"/>
        <v>0</v>
      </c>
      <c r="CY14" s="153">
        <f t="shared" si="26"/>
        <v>0</v>
      </c>
      <c r="CZ14" s="92">
        <f t="shared" si="27"/>
        <v>0</v>
      </c>
      <c r="DA14" s="92">
        <f t="shared" si="28"/>
        <v>0</v>
      </c>
      <c r="DB14" s="91">
        <f t="shared" si="29"/>
        <v>0</v>
      </c>
      <c r="DC14" s="92">
        <f t="shared" si="30"/>
        <v>0</v>
      </c>
    </row>
    <row r="15" spans="1:107" x14ac:dyDescent="0.25">
      <c r="A15" s="20">
        <v>13075124</v>
      </c>
      <c r="B15" s="21">
        <v>5551</v>
      </c>
      <c r="C15" s="21" t="s">
        <v>52</v>
      </c>
      <c r="D15" s="228"/>
      <c r="E15" s="223"/>
      <c r="F15" s="223"/>
      <c r="G15" s="223"/>
      <c r="H15" s="224"/>
      <c r="I15" s="224"/>
      <c r="J15" s="224"/>
      <c r="K15" s="224"/>
      <c r="L15" s="224"/>
      <c r="M15" s="224"/>
      <c r="N15" s="224"/>
      <c r="O15" s="224"/>
      <c r="P15" s="224"/>
      <c r="Q15" s="224"/>
      <c r="R15" s="224"/>
      <c r="S15" s="224"/>
      <c r="T15" s="224"/>
      <c r="U15" s="224"/>
      <c r="V15" s="224"/>
      <c r="W15" s="22"/>
      <c r="X15" s="22"/>
      <c r="Y15" s="22"/>
      <c r="Z15" s="23"/>
      <c r="AA15" s="23"/>
      <c r="AB15" s="41"/>
      <c r="AC15" s="23"/>
      <c r="AD15" s="23"/>
      <c r="AE15" s="41"/>
      <c r="AF15" s="178"/>
      <c r="AG15" s="178"/>
      <c r="AH15" s="175">
        <f t="shared" si="3"/>
        <v>0</v>
      </c>
      <c r="AI15" s="178"/>
      <c r="AJ15" s="175">
        <f t="shared" si="4"/>
        <v>0</v>
      </c>
      <c r="AK15" s="178"/>
      <c r="AL15" s="175">
        <f t="shared" si="5"/>
        <v>0</v>
      </c>
      <c r="AM15" s="175" t="e">
        <f t="shared" si="6"/>
        <v>#DIV/0!</v>
      </c>
      <c r="AN15" s="175" t="e">
        <f t="shared" si="7"/>
        <v>#DIV/0!</v>
      </c>
      <c r="AO15" s="178"/>
      <c r="CA15" s="91" t="str">
        <f t="shared" si="2"/>
        <v>Sauzin</v>
      </c>
      <c r="CB15" s="92">
        <f t="shared" si="2"/>
        <v>0</v>
      </c>
      <c r="CC15" s="92"/>
      <c r="CD15" s="92">
        <f t="shared" si="8"/>
        <v>0</v>
      </c>
      <c r="CE15" s="92">
        <f t="shared" si="9"/>
        <v>0</v>
      </c>
      <c r="CF15" s="92">
        <f t="shared" si="10"/>
        <v>0</v>
      </c>
      <c r="CG15" s="92">
        <f t="shared" si="11"/>
        <v>0</v>
      </c>
      <c r="CH15" s="92">
        <f t="shared" si="12"/>
        <v>0</v>
      </c>
      <c r="CI15" s="92">
        <f t="shared" si="13"/>
        <v>0</v>
      </c>
      <c r="CJ15" s="91">
        <f t="shared" si="14"/>
        <v>0</v>
      </c>
      <c r="CK15" s="91">
        <f t="shared" si="14"/>
        <v>0</v>
      </c>
      <c r="CL15" s="91" t="str">
        <f t="shared" si="15"/>
        <v>keine Daten</v>
      </c>
      <c r="CM15" s="92">
        <f t="shared" si="16"/>
        <v>0</v>
      </c>
      <c r="CN15" s="91" t="str">
        <f t="shared" si="17"/>
        <v>keine Angabe</v>
      </c>
      <c r="CO15" s="91">
        <f t="shared" si="18"/>
        <v>2</v>
      </c>
      <c r="CP15" s="91">
        <f t="shared" si="19"/>
        <v>2</v>
      </c>
      <c r="CQ15" s="91">
        <f t="shared" si="20"/>
        <v>0</v>
      </c>
      <c r="CR15" s="91">
        <f t="shared" si="21"/>
        <v>0</v>
      </c>
      <c r="CS15" s="92">
        <f>CM15-'[2]2007'!CM15</f>
        <v>0</v>
      </c>
      <c r="CT15" s="92">
        <f>CE15-'[2]2007'!CE15</f>
        <v>0</v>
      </c>
      <c r="CU15" s="92">
        <f t="shared" si="22"/>
        <v>0</v>
      </c>
      <c r="CV15" s="92">
        <f t="shared" si="23"/>
        <v>0</v>
      </c>
      <c r="CW15" s="153">
        <f t="shared" si="24"/>
        <v>0</v>
      </c>
      <c r="CX15" s="153">
        <f t="shared" si="25"/>
        <v>0</v>
      </c>
      <c r="CY15" s="153">
        <f t="shared" si="26"/>
        <v>0</v>
      </c>
      <c r="CZ15" s="92">
        <f t="shared" si="27"/>
        <v>0</v>
      </c>
      <c r="DA15" s="92">
        <f t="shared" si="28"/>
        <v>0</v>
      </c>
      <c r="DB15" s="91">
        <f t="shared" si="29"/>
        <v>0</v>
      </c>
      <c r="DC15" s="92">
        <f t="shared" si="30"/>
        <v>0</v>
      </c>
    </row>
    <row r="16" spans="1:107" x14ac:dyDescent="0.25">
      <c r="A16" s="20">
        <v>13075144</v>
      </c>
      <c r="B16" s="21">
        <v>5551</v>
      </c>
      <c r="C16" s="21" t="s">
        <v>53</v>
      </c>
      <c r="D16" s="228"/>
      <c r="E16" s="223"/>
      <c r="F16" s="223"/>
      <c r="G16" s="223"/>
      <c r="H16" s="224"/>
      <c r="I16" s="224"/>
      <c r="J16" s="224"/>
      <c r="K16" s="224"/>
      <c r="L16" s="224"/>
      <c r="M16" s="224"/>
      <c r="N16" s="224"/>
      <c r="O16" s="224"/>
      <c r="P16" s="224"/>
      <c r="Q16" s="224"/>
      <c r="R16" s="224"/>
      <c r="S16" s="224"/>
      <c r="T16" s="224"/>
      <c r="U16" s="224"/>
      <c r="V16" s="224"/>
      <c r="W16" s="22"/>
      <c r="X16" s="22"/>
      <c r="Y16" s="22"/>
      <c r="Z16" s="23"/>
      <c r="AA16" s="23"/>
      <c r="AB16" s="41"/>
      <c r="AC16" s="23"/>
      <c r="AD16" s="23"/>
      <c r="AE16" s="41"/>
      <c r="AF16" s="178"/>
      <c r="AG16" s="178"/>
      <c r="AH16" s="175">
        <f t="shared" si="3"/>
        <v>0</v>
      </c>
      <c r="AI16" s="178"/>
      <c r="AJ16" s="175">
        <f t="shared" si="4"/>
        <v>0</v>
      </c>
      <c r="AK16" s="178"/>
      <c r="AL16" s="175">
        <f t="shared" si="5"/>
        <v>0</v>
      </c>
      <c r="AM16" s="175" t="e">
        <f t="shared" si="6"/>
        <v>#DIV/0!</v>
      </c>
      <c r="AN16" s="175" t="e">
        <f t="shared" si="7"/>
        <v>#DIV/0!</v>
      </c>
      <c r="AO16" s="178"/>
      <c r="CA16" s="91" t="str">
        <f t="shared" si="2"/>
        <v>Wolgast, Stadt</v>
      </c>
      <c r="CB16" s="92">
        <f t="shared" si="2"/>
        <v>0</v>
      </c>
      <c r="CC16" s="92"/>
      <c r="CD16" s="92">
        <f t="shared" si="8"/>
        <v>0</v>
      </c>
      <c r="CE16" s="92">
        <f t="shared" si="9"/>
        <v>0</v>
      </c>
      <c r="CF16" s="92">
        <f t="shared" si="10"/>
        <v>0</v>
      </c>
      <c r="CG16" s="92">
        <f t="shared" si="11"/>
        <v>0</v>
      </c>
      <c r="CH16" s="92">
        <f t="shared" si="12"/>
        <v>0</v>
      </c>
      <c r="CI16" s="92">
        <f t="shared" si="13"/>
        <v>0</v>
      </c>
      <c r="CJ16" s="91">
        <f t="shared" si="14"/>
        <v>0</v>
      </c>
      <c r="CK16" s="91">
        <f t="shared" si="14"/>
        <v>0</v>
      </c>
      <c r="CL16" s="91" t="str">
        <f t="shared" si="15"/>
        <v>keine Daten</v>
      </c>
      <c r="CM16" s="92">
        <f t="shared" si="16"/>
        <v>0</v>
      </c>
      <c r="CN16" s="91" t="str">
        <f t="shared" si="17"/>
        <v>keine Angabe</v>
      </c>
      <c r="CO16" s="91">
        <f t="shared" si="18"/>
        <v>2</v>
      </c>
      <c r="CP16" s="91">
        <f t="shared" si="19"/>
        <v>2</v>
      </c>
      <c r="CQ16" s="91">
        <f t="shared" si="20"/>
        <v>0</v>
      </c>
      <c r="CR16" s="91">
        <f t="shared" si="21"/>
        <v>0</v>
      </c>
      <c r="CS16" s="92">
        <f>CM16-'[2]2007'!CM16</f>
        <v>0</v>
      </c>
      <c r="CT16" s="92">
        <f>CE16-'[2]2007'!CE16</f>
        <v>0</v>
      </c>
      <c r="CU16" s="92">
        <f t="shared" si="22"/>
        <v>0</v>
      </c>
      <c r="CV16" s="92">
        <f t="shared" si="23"/>
        <v>0</v>
      </c>
      <c r="CW16" s="153">
        <f t="shared" si="24"/>
        <v>0</v>
      </c>
      <c r="CX16" s="153">
        <f t="shared" si="25"/>
        <v>0</v>
      </c>
      <c r="CY16" s="153">
        <f t="shared" si="26"/>
        <v>0</v>
      </c>
      <c r="CZ16" s="92">
        <f t="shared" si="27"/>
        <v>0</v>
      </c>
      <c r="DA16" s="92">
        <f t="shared" si="28"/>
        <v>0</v>
      </c>
      <c r="DB16" s="91">
        <f t="shared" si="29"/>
        <v>0</v>
      </c>
      <c r="DC16" s="92">
        <f t="shared" si="30"/>
        <v>0</v>
      </c>
    </row>
    <row r="17" spans="1:107" x14ac:dyDescent="0.25">
      <c r="A17" s="20">
        <v>13075147</v>
      </c>
      <c r="B17" s="21">
        <v>5551</v>
      </c>
      <c r="C17" s="21" t="s">
        <v>54</v>
      </c>
      <c r="D17" s="228"/>
      <c r="E17" s="223"/>
      <c r="F17" s="223"/>
      <c r="G17" s="223"/>
      <c r="H17" s="224"/>
      <c r="I17" s="224"/>
      <c r="J17" s="224"/>
      <c r="K17" s="224"/>
      <c r="L17" s="224"/>
      <c r="M17" s="224"/>
      <c r="N17" s="224"/>
      <c r="O17" s="224"/>
      <c r="P17" s="224"/>
      <c r="Q17" s="224"/>
      <c r="R17" s="224"/>
      <c r="S17" s="224"/>
      <c r="T17" s="224"/>
      <c r="U17" s="224"/>
      <c r="V17" s="224"/>
      <c r="W17" s="22"/>
      <c r="X17" s="22"/>
      <c r="Y17" s="22"/>
      <c r="Z17" s="23"/>
      <c r="AA17" s="23"/>
      <c r="AB17" s="41"/>
      <c r="AC17" s="23"/>
      <c r="AD17" s="23"/>
      <c r="AE17" s="41"/>
      <c r="AF17" s="178"/>
      <c r="AG17" s="178"/>
      <c r="AH17" s="175">
        <f t="shared" si="3"/>
        <v>0</v>
      </c>
      <c r="AI17" s="178"/>
      <c r="AJ17" s="175">
        <f t="shared" si="4"/>
        <v>0</v>
      </c>
      <c r="AK17" s="178"/>
      <c r="AL17" s="175">
        <f t="shared" si="5"/>
        <v>0</v>
      </c>
      <c r="AM17" s="175" t="e">
        <f t="shared" si="6"/>
        <v>#DIV/0!</v>
      </c>
      <c r="AN17" s="175" t="e">
        <f t="shared" si="7"/>
        <v>#DIV/0!</v>
      </c>
      <c r="AO17" s="178"/>
      <c r="CA17" s="91" t="str">
        <f t="shared" si="2"/>
        <v>Zemitz</v>
      </c>
      <c r="CB17" s="92">
        <f t="shared" si="2"/>
        <v>0</v>
      </c>
      <c r="CC17" s="92"/>
      <c r="CD17" s="92">
        <f t="shared" si="8"/>
        <v>0</v>
      </c>
      <c r="CE17" s="92">
        <f t="shared" si="9"/>
        <v>0</v>
      </c>
      <c r="CF17" s="92">
        <f t="shared" si="10"/>
        <v>0</v>
      </c>
      <c r="CG17" s="92">
        <f t="shared" si="11"/>
        <v>0</v>
      </c>
      <c r="CH17" s="92">
        <f t="shared" si="12"/>
        <v>0</v>
      </c>
      <c r="CI17" s="92">
        <f t="shared" si="13"/>
        <v>0</v>
      </c>
      <c r="CJ17" s="91">
        <f t="shared" si="14"/>
        <v>0</v>
      </c>
      <c r="CK17" s="91">
        <f t="shared" si="14"/>
        <v>0</v>
      </c>
      <c r="CL17" s="91" t="str">
        <f t="shared" si="15"/>
        <v>keine Daten</v>
      </c>
      <c r="CM17" s="92">
        <f t="shared" si="16"/>
        <v>0</v>
      </c>
      <c r="CN17" s="91" t="str">
        <f t="shared" si="17"/>
        <v>keine Angabe</v>
      </c>
      <c r="CO17" s="91">
        <f t="shared" si="18"/>
        <v>2</v>
      </c>
      <c r="CP17" s="91">
        <f t="shared" si="19"/>
        <v>2</v>
      </c>
      <c r="CQ17" s="91">
        <f t="shared" si="20"/>
        <v>0</v>
      </c>
      <c r="CR17" s="91">
        <f t="shared" si="21"/>
        <v>0</v>
      </c>
      <c r="CS17" s="92">
        <f>CM17-'[2]2007'!CM17</f>
        <v>0</v>
      </c>
      <c r="CT17" s="92">
        <f>CE17-'[2]2007'!CE17</f>
        <v>0</v>
      </c>
      <c r="CU17" s="92">
        <f t="shared" si="22"/>
        <v>0</v>
      </c>
      <c r="CV17" s="92">
        <f t="shared" si="23"/>
        <v>0</v>
      </c>
      <c r="CW17" s="153">
        <f t="shared" si="24"/>
        <v>0</v>
      </c>
      <c r="CX17" s="153">
        <f t="shared" si="25"/>
        <v>0</v>
      </c>
      <c r="CY17" s="153">
        <f t="shared" si="26"/>
        <v>0</v>
      </c>
      <c r="CZ17" s="92">
        <f t="shared" si="27"/>
        <v>0</v>
      </c>
      <c r="DA17" s="92">
        <f t="shared" si="28"/>
        <v>0</v>
      </c>
      <c r="DB17" s="91">
        <f t="shared" si="29"/>
        <v>0</v>
      </c>
      <c r="DC17" s="92">
        <f t="shared" si="30"/>
        <v>0</v>
      </c>
    </row>
    <row r="18" spans="1:107" x14ac:dyDescent="0.25">
      <c r="A18" s="20">
        <v>13075001</v>
      </c>
      <c r="B18" s="21">
        <v>5552</v>
      </c>
      <c r="C18" s="21" t="s">
        <v>55</v>
      </c>
      <c r="D18" s="228">
        <v>756</v>
      </c>
      <c r="E18" s="220">
        <v>268995.52</v>
      </c>
      <c r="F18" s="220">
        <v>89409.47</v>
      </c>
      <c r="G18" s="220">
        <v>365160.93</v>
      </c>
      <c r="H18" s="224">
        <v>0</v>
      </c>
      <c r="I18" s="223">
        <v>0</v>
      </c>
      <c r="J18" s="224">
        <v>1</v>
      </c>
      <c r="K18" s="223">
        <v>365160.93</v>
      </c>
      <c r="L18" s="224">
        <v>0</v>
      </c>
      <c r="M18" s="224"/>
      <c r="N18" s="224">
        <v>239</v>
      </c>
      <c r="O18" s="224">
        <v>1</v>
      </c>
      <c r="P18" s="224">
        <v>360</v>
      </c>
      <c r="Q18" s="224">
        <v>0</v>
      </c>
      <c r="R18" s="224">
        <v>330</v>
      </c>
      <c r="S18" s="224">
        <v>0</v>
      </c>
      <c r="T18" s="224">
        <v>0</v>
      </c>
      <c r="U18" s="234">
        <v>1659786.5</v>
      </c>
      <c r="V18" s="224">
        <v>2195.4847883597886</v>
      </c>
      <c r="W18" s="24" t="s">
        <v>56</v>
      </c>
      <c r="X18" s="24" t="s">
        <v>43</v>
      </c>
      <c r="Y18" s="24" t="s">
        <v>56</v>
      </c>
      <c r="Z18" s="23">
        <v>4000</v>
      </c>
      <c r="AA18" s="23">
        <v>4210.32</v>
      </c>
      <c r="AB18" s="23">
        <v>0</v>
      </c>
      <c r="AC18" s="23">
        <v>0</v>
      </c>
      <c r="AD18" s="23">
        <v>0</v>
      </c>
      <c r="AE18" s="23">
        <v>0</v>
      </c>
      <c r="AF18" s="178">
        <v>133517.65</v>
      </c>
      <c r="AG18" s="178">
        <v>70859.23</v>
      </c>
      <c r="AH18" s="175">
        <f t="shared" si="3"/>
        <v>-62658.42</v>
      </c>
      <c r="AI18" s="178">
        <v>306441.15000000002</v>
      </c>
      <c r="AJ18" s="175">
        <f t="shared" si="4"/>
        <v>377300.38</v>
      </c>
      <c r="AK18" s="178">
        <v>166685.51999999999</v>
      </c>
      <c r="AL18" s="175">
        <f t="shared" si="5"/>
        <v>210614.86000000002</v>
      </c>
      <c r="AM18" s="175">
        <f t="shared" si="6"/>
        <v>2.3523473229951835</v>
      </c>
      <c r="AN18" s="175">
        <f t="shared" si="7"/>
        <v>0.44178465974510811</v>
      </c>
      <c r="AO18" s="178">
        <v>65468.59</v>
      </c>
      <c r="CA18" s="91" t="str">
        <f t="shared" si="2"/>
        <v>Ahlbeck</v>
      </c>
      <c r="CB18" s="92">
        <f t="shared" si="2"/>
        <v>756</v>
      </c>
      <c r="CC18" s="92"/>
      <c r="CD18" s="92">
        <f t="shared" si="8"/>
        <v>365160.93</v>
      </c>
      <c r="CE18" s="92">
        <f t="shared" si="9"/>
        <v>365160.93</v>
      </c>
      <c r="CF18" s="92">
        <f t="shared" si="10"/>
        <v>0</v>
      </c>
      <c r="CG18" s="92">
        <f t="shared" si="11"/>
        <v>-365160.93</v>
      </c>
      <c r="CH18" s="92">
        <f t="shared" si="12"/>
        <v>268995.52</v>
      </c>
      <c r="CI18" s="92">
        <f t="shared" si="13"/>
        <v>0</v>
      </c>
      <c r="CJ18" s="91" t="str">
        <f t="shared" si="14"/>
        <v>ja</v>
      </c>
      <c r="CK18" s="91" t="str">
        <f t="shared" si="14"/>
        <v>nein</v>
      </c>
      <c r="CL18" s="91" t="str">
        <f t="shared" si="15"/>
        <v>OK</v>
      </c>
      <c r="CM18" s="92">
        <f t="shared" si="16"/>
        <v>0</v>
      </c>
      <c r="CN18" s="91" t="str">
        <f t="shared" si="17"/>
        <v>nein</v>
      </c>
      <c r="CO18" s="91">
        <f t="shared" si="18"/>
        <v>1</v>
      </c>
      <c r="CP18" s="91">
        <f t="shared" si="19"/>
        <v>0</v>
      </c>
      <c r="CQ18" s="91">
        <f t="shared" si="20"/>
        <v>1</v>
      </c>
      <c r="CR18" s="91">
        <f t="shared" si="21"/>
        <v>365160.93</v>
      </c>
      <c r="CS18" s="92">
        <f>CM18-'[2]2007'!CM18</f>
        <v>0</v>
      </c>
      <c r="CT18" s="92">
        <f>CE18-'[2]2007'!CE18</f>
        <v>685848.11</v>
      </c>
      <c r="CU18" s="92">
        <f t="shared" si="22"/>
        <v>166685.51999999999</v>
      </c>
      <c r="CV18" s="92">
        <f t="shared" si="23"/>
        <v>65468.59</v>
      </c>
      <c r="CW18" s="153">
        <f t="shared" si="24"/>
        <v>2.39</v>
      </c>
      <c r="CX18" s="153">
        <f t="shared" si="25"/>
        <v>3.6</v>
      </c>
      <c r="CY18" s="153">
        <f t="shared" si="26"/>
        <v>3.3</v>
      </c>
      <c r="CZ18" s="92">
        <f t="shared" si="27"/>
        <v>1659786.5</v>
      </c>
      <c r="DA18" s="92">
        <f t="shared" si="28"/>
        <v>4210.32</v>
      </c>
      <c r="DB18" s="91">
        <f t="shared" si="29"/>
        <v>1</v>
      </c>
      <c r="DC18" s="92">
        <f t="shared" si="30"/>
        <v>-365160.93</v>
      </c>
    </row>
    <row r="19" spans="1:107" x14ac:dyDescent="0.25">
      <c r="A19" s="20">
        <v>13075003</v>
      </c>
      <c r="B19" s="21">
        <v>5552</v>
      </c>
      <c r="C19" s="21" t="s">
        <v>57</v>
      </c>
      <c r="D19" s="228">
        <v>578</v>
      </c>
      <c r="E19" s="220">
        <v>4810.79</v>
      </c>
      <c r="F19" s="220">
        <v>4810.79</v>
      </c>
      <c r="G19" s="220">
        <v>424782.99</v>
      </c>
      <c r="H19" s="224">
        <v>0</v>
      </c>
      <c r="I19" s="223">
        <v>0</v>
      </c>
      <c r="J19" s="224">
        <v>0</v>
      </c>
      <c r="K19" s="235"/>
      <c r="L19" s="224">
        <v>1</v>
      </c>
      <c r="M19" s="223">
        <v>424782.99</v>
      </c>
      <c r="N19" s="224">
        <v>250</v>
      </c>
      <c r="O19" s="224">
        <v>0</v>
      </c>
      <c r="P19" s="224">
        <v>340</v>
      </c>
      <c r="Q19" s="224">
        <v>0</v>
      </c>
      <c r="R19" s="224">
        <v>340</v>
      </c>
      <c r="S19" s="224">
        <v>0</v>
      </c>
      <c r="T19" s="224">
        <v>0</v>
      </c>
      <c r="U19" s="234">
        <v>49840.03</v>
      </c>
      <c r="V19" s="234">
        <v>86.22842560553633</v>
      </c>
      <c r="W19" s="24" t="s">
        <v>56</v>
      </c>
      <c r="X19" s="24" t="s">
        <v>43</v>
      </c>
      <c r="Y19" s="24" t="s">
        <v>43</v>
      </c>
      <c r="Z19" s="23">
        <v>1700</v>
      </c>
      <c r="AA19" s="23">
        <v>1426</v>
      </c>
      <c r="AB19" s="23">
        <v>0</v>
      </c>
      <c r="AC19" s="23">
        <v>0</v>
      </c>
      <c r="AD19" s="23">
        <v>4500</v>
      </c>
      <c r="AE19" s="23">
        <v>4446.5600000000004</v>
      </c>
      <c r="AF19" s="178">
        <v>109565.09</v>
      </c>
      <c r="AG19" s="178">
        <v>41651.379999999997</v>
      </c>
      <c r="AH19" s="175">
        <f t="shared" si="3"/>
        <v>-67913.709999999992</v>
      </c>
      <c r="AI19" s="178">
        <v>229521.56</v>
      </c>
      <c r="AJ19" s="175">
        <f t="shared" si="4"/>
        <v>271172.94</v>
      </c>
      <c r="AK19" s="178">
        <v>126983.16</v>
      </c>
      <c r="AL19" s="175">
        <f t="shared" si="5"/>
        <v>144189.78</v>
      </c>
      <c r="AM19" s="175">
        <f t="shared" si="6"/>
        <v>3.0487143523215798</v>
      </c>
      <c r="AN19" s="175">
        <f t="shared" si="7"/>
        <v>0.46827371492155523</v>
      </c>
      <c r="AO19" s="178">
        <v>49873.99</v>
      </c>
      <c r="CA19" s="91" t="str">
        <f t="shared" si="2"/>
        <v>Altwarp</v>
      </c>
      <c r="CB19" s="92">
        <f t="shared" si="2"/>
        <v>578</v>
      </c>
      <c r="CC19" s="92"/>
      <c r="CD19" s="92">
        <f t="shared" si="8"/>
        <v>424782.99</v>
      </c>
      <c r="CE19" s="92">
        <f t="shared" si="9"/>
        <v>0</v>
      </c>
      <c r="CF19" s="92">
        <f t="shared" si="10"/>
        <v>424782.99</v>
      </c>
      <c r="CG19" s="92">
        <f t="shared" si="11"/>
        <v>424782.99</v>
      </c>
      <c r="CH19" s="92">
        <f t="shared" si="12"/>
        <v>4810.79</v>
      </c>
      <c r="CI19" s="92">
        <f t="shared" si="13"/>
        <v>0</v>
      </c>
      <c r="CJ19" s="91" t="str">
        <f t="shared" si="14"/>
        <v>ja</v>
      </c>
      <c r="CK19" s="91" t="str">
        <f t="shared" si="14"/>
        <v>nein</v>
      </c>
      <c r="CL19" s="91" t="str">
        <f t="shared" si="15"/>
        <v>OK</v>
      </c>
      <c r="CM19" s="92">
        <f t="shared" si="16"/>
        <v>0</v>
      </c>
      <c r="CN19" s="91" t="str">
        <f t="shared" si="17"/>
        <v>nein</v>
      </c>
      <c r="CO19" s="91">
        <f t="shared" si="18"/>
        <v>1</v>
      </c>
      <c r="CP19" s="91">
        <f t="shared" si="19"/>
        <v>0</v>
      </c>
      <c r="CQ19" s="91">
        <f t="shared" si="20"/>
        <v>1</v>
      </c>
      <c r="CR19" s="91">
        <f t="shared" si="21"/>
        <v>424782.99</v>
      </c>
      <c r="CS19" s="92">
        <f>CM19-'[2]2007'!CM19</f>
        <v>0</v>
      </c>
      <c r="CT19" s="92">
        <f>CE19-'[2]2007'!CE19</f>
        <v>0</v>
      </c>
      <c r="CU19" s="92">
        <f t="shared" si="22"/>
        <v>126983.16</v>
      </c>
      <c r="CV19" s="92">
        <f t="shared" si="23"/>
        <v>49873.99</v>
      </c>
      <c r="CW19" s="153">
        <f t="shared" si="24"/>
        <v>2.5</v>
      </c>
      <c r="CX19" s="153">
        <f t="shared" si="25"/>
        <v>3.4</v>
      </c>
      <c r="CY19" s="153">
        <f t="shared" si="26"/>
        <v>3.4</v>
      </c>
      <c r="CZ19" s="92">
        <f t="shared" si="27"/>
        <v>49840.03</v>
      </c>
      <c r="DA19" s="92">
        <f t="shared" si="28"/>
        <v>5872.56</v>
      </c>
      <c r="DB19" s="91">
        <f t="shared" si="29"/>
        <v>1</v>
      </c>
      <c r="DC19" s="92">
        <f t="shared" si="30"/>
        <v>424782.99</v>
      </c>
    </row>
    <row r="20" spans="1:107" x14ac:dyDescent="0.25">
      <c r="A20" s="20">
        <v>13075031</v>
      </c>
      <c r="B20" s="21">
        <v>5552</v>
      </c>
      <c r="C20" s="21" t="s">
        <v>58</v>
      </c>
      <c r="D20" s="228">
        <v>5483</v>
      </c>
      <c r="E20" s="220">
        <v>8812630.7300000004</v>
      </c>
      <c r="F20" s="220">
        <v>521545.48</v>
      </c>
      <c r="G20" s="220">
        <v>9459238.6099999994</v>
      </c>
      <c r="H20" s="224">
        <v>0</v>
      </c>
      <c r="I20" s="223">
        <v>0</v>
      </c>
      <c r="J20" s="224">
        <v>0</v>
      </c>
      <c r="K20" s="223"/>
      <c r="L20" s="224">
        <v>0</v>
      </c>
      <c r="M20" s="224"/>
      <c r="N20" s="224">
        <v>272</v>
      </c>
      <c r="O20" s="224">
        <v>0</v>
      </c>
      <c r="P20" s="224">
        <v>400</v>
      </c>
      <c r="Q20" s="224">
        <v>0</v>
      </c>
      <c r="R20" s="224">
        <v>326</v>
      </c>
      <c r="S20" s="224">
        <v>0</v>
      </c>
      <c r="T20" s="224">
        <v>0</v>
      </c>
      <c r="U20" s="234">
        <v>16671827.26</v>
      </c>
      <c r="V20" s="234">
        <v>3040.6396607696515</v>
      </c>
      <c r="W20" s="24" t="s">
        <v>56</v>
      </c>
      <c r="X20" s="24" t="s">
        <v>56</v>
      </c>
      <c r="Y20" s="24" t="s">
        <v>56</v>
      </c>
      <c r="Z20" s="23">
        <v>12000</v>
      </c>
      <c r="AA20" s="23">
        <v>11687.96</v>
      </c>
      <c r="AB20" s="23">
        <v>16000</v>
      </c>
      <c r="AC20" s="23">
        <v>15324</v>
      </c>
      <c r="AD20" s="23">
        <v>0</v>
      </c>
      <c r="AE20" s="23">
        <v>0</v>
      </c>
      <c r="AF20" s="178">
        <v>1502896.79</v>
      </c>
      <c r="AG20" s="178">
        <v>646247.93999999994</v>
      </c>
      <c r="AH20" s="175">
        <f t="shared" si="3"/>
        <v>-856648.85000000009</v>
      </c>
      <c r="AI20" s="178">
        <v>1875017.35</v>
      </c>
      <c r="AJ20" s="175">
        <f t="shared" si="4"/>
        <v>2521265.29</v>
      </c>
      <c r="AK20" s="178">
        <v>1279777.48</v>
      </c>
      <c r="AL20" s="175">
        <f t="shared" si="5"/>
        <v>1241487.81</v>
      </c>
      <c r="AM20" s="175">
        <f t="shared" si="6"/>
        <v>1.9803196277886783</v>
      </c>
      <c r="AN20" s="175">
        <f t="shared" si="7"/>
        <v>0.5075933441339685</v>
      </c>
      <c r="AO20" s="178">
        <v>502645.28</v>
      </c>
      <c r="CA20" s="91" t="str">
        <f t="shared" si="2"/>
        <v>Eggesin, Stadt</v>
      </c>
      <c r="CB20" s="92">
        <f t="shared" si="2"/>
        <v>5483</v>
      </c>
      <c r="CC20" s="92"/>
      <c r="CD20" s="92">
        <f t="shared" si="8"/>
        <v>9459238.6099999994</v>
      </c>
      <c r="CE20" s="92">
        <f t="shared" si="9"/>
        <v>0</v>
      </c>
      <c r="CF20" s="92">
        <f t="shared" si="10"/>
        <v>0</v>
      </c>
      <c r="CG20" s="92">
        <f t="shared" si="11"/>
        <v>0</v>
      </c>
      <c r="CH20" s="92">
        <f t="shared" si="12"/>
        <v>8812630.7300000004</v>
      </c>
      <c r="CI20" s="92">
        <f t="shared" si="13"/>
        <v>0</v>
      </c>
      <c r="CJ20" s="91" t="str">
        <f t="shared" si="14"/>
        <v>ja</v>
      </c>
      <c r="CK20" s="91" t="str">
        <f t="shared" si="14"/>
        <v>ja</v>
      </c>
      <c r="CL20" s="91" t="str">
        <f t="shared" si="15"/>
        <v>OK</v>
      </c>
      <c r="CM20" s="92">
        <f t="shared" si="16"/>
        <v>0</v>
      </c>
      <c r="CN20" s="91" t="str">
        <f t="shared" si="17"/>
        <v>nein</v>
      </c>
      <c r="CO20" s="91">
        <f t="shared" si="18"/>
        <v>1</v>
      </c>
      <c r="CP20" s="91">
        <f t="shared" si="19"/>
        <v>1</v>
      </c>
      <c r="CQ20" s="91">
        <f t="shared" si="20"/>
        <v>1</v>
      </c>
      <c r="CR20" s="91">
        <f t="shared" si="21"/>
        <v>9459238.6099999994</v>
      </c>
      <c r="CS20" s="92">
        <f>CM20-'[2]2007'!CM20</f>
        <v>0</v>
      </c>
      <c r="CT20" s="92">
        <f>CE20-'[2]2007'!CE20</f>
        <v>8157583.8499999996</v>
      </c>
      <c r="CU20" s="92">
        <f t="shared" si="22"/>
        <v>1279777.48</v>
      </c>
      <c r="CV20" s="92">
        <f t="shared" si="23"/>
        <v>502645.28</v>
      </c>
      <c r="CW20" s="153">
        <f t="shared" si="24"/>
        <v>2.72</v>
      </c>
      <c r="CX20" s="153">
        <f t="shared" si="25"/>
        <v>4</v>
      </c>
      <c r="CY20" s="153">
        <f t="shared" si="26"/>
        <v>3.26</v>
      </c>
      <c r="CZ20" s="92">
        <f t="shared" si="27"/>
        <v>16671827.26</v>
      </c>
      <c r="DA20" s="92">
        <f t="shared" si="28"/>
        <v>27011.96</v>
      </c>
      <c r="DB20" s="91">
        <f t="shared" si="29"/>
        <v>1</v>
      </c>
      <c r="DC20" s="92">
        <f t="shared" si="30"/>
        <v>0</v>
      </c>
    </row>
    <row r="21" spans="1:107" x14ac:dyDescent="0.25">
      <c r="A21" s="20">
        <v>13075037</v>
      </c>
      <c r="B21" s="21">
        <v>5552</v>
      </c>
      <c r="C21" s="21" t="s">
        <v>59</v>
      </c>
      <c r="D21" s="228">
        <v>466</v>
      </c>
      <c r="E21" s="220">
        <v>18128.650000000001</v>
      </c>
      <c r="F21" s="220">
        <v>18128.650000000001</v>
      </c>
      <c r="G21" s="220">
        <v>107080.78</v>
      </c>
      <c r="H21" s="224">
        <v>1</v>
      </c>
      <c r="I21" s="234">
        <v>58995.08</v>
      </c>
      <c r="J21" s="224">
        <v>0</v>
      </c>
      <c r="K21" s="236"/>
      <c r="L21" s="224">
        <v>1</v>
      </c>
      <c r="M21" s="223">
        <v>107080.78</v>
      </c>
      <c r="N21" s="224">
        <v>236</v>
      </c>
      <c r="O21" s="224">
        <v>1</v>
      </c>
      <c r="P21" s="224">
        <v>316</v>
      </c>
      <c r="Q21" s="224">
        <v>1</v>
      </c>
      <c r="R21" s="224">
        <v>300</v>
      </c>
      <c r="S21" s="224">
        <v>0</v>
      </c>
      <c r="T21" s="224">
        <v>0</v>
      </c>
      <c r="U21" s="234">
        <v>160710.28</v>
      </c>
      <c r="V21" s="234">
        <v>344.8718454935622</v>
      </c>
      <c r="W21" s="24" t="s">
        <v>56</v>
      </c>
      <c r="X21" s="24" t="s">
        <v>43</v>
      </c>
      <c r="Y21" s="24" t="s">
        <v>56</v>
      </c>
      <c r="Z21" s="23">
        <v>1600</v>
      </c>
      <c r="AA21" s="23">
        <v>1587.5</v>
      </c>
      <c r="AB21" s="23">
        <v>0</v>
      </c>
      <c r="AC21" s="23">
        <v>0</v>
      </c>
      <c r="AD21" s="23">
        <v>3700</v>
      </c>
      <c r="AE21" s="23">
        <v>3833.64</v>
      </c>
      <c r="AF21" s="178">
        <v>86573.61</v>
      </c>
      <c r="AG21" s="178">
        <v>44325.65</v>
      </c>
      <c r="AH21" s="175">
        <f t="shared" si="3"/>
        <v>-42247.96</v>
      </c>
      <c r="AI21" s="178">
        <v>186115.34</v>
      </c>
      <c r="AJ21" s="175">
        <f t="shared" si="4"/>
        <v>230440.99</v>
      </c>
      <c r="AK21" s="178">
        <v>102569.64</v>
      </c>
      <c r="AL21" s="175">
        <f t="shared" si="5"/>
        <v>127871.34999999999</v>
      </c>
      <c r="AM21" s="175">
        <f t="shared" si="6"/>
        <v>2.3140019379298442</v>
      </c>
      <c r="AN21" s="175">
        <f t="shared" si="7"/>
        <v>0.44510154204770602</v>
      </c>
      <c r="AO21" s="178">
        <v>40286.449999999997</v>
      </c>
      <c r="CA21" s="91" t="str">
        <f t="shared" ref="CA21:CB84" si="31">C21</f>
        <v>Grambin</v>
      </c>
      <c r="CB21" s="92">
        <f t="shared" si="31"/>
        <v>466</v>
      </c>
      <c r="CC21" s="92"/>
      <c r="CD21" s="92">
        <f t="shared" si="8"/>
        <v>107080.78</v>
      </c>
      <c r="CE21" s="92">
        <f t="shared" si="9"/>
        <v>0</v>
      </c>
      <c r="CF21" s="92">
        <f t="shared" si="10"/>
        <v>107080.78</v>
      </c>
      <c r="CG21" s="92">
        <f t="shared" si="11"/>
        <v>107080.78</v>
      </c>
      <c r="CH21" s="92">
        <f t="shared" si="12"/>
        <v>18128.650000000001</v>
      </c>
      <c r="CI21" s="92">
        <f t="shared" si="13"/>
        <v>0</v>
      </c>
      <c r="CJ21" s="91" t="str">
        <f t="shared" si="14"/>
        <v>ja</v>
      </c>
      <c r="CK21" s="91" t="str">
        <f t="shared" si="14"/>
        <v>nein</v>
      </c>
      <c r="CL21" s="91" t="str">
        <f t="shared" si="15"/>
        <v>OK</v>
      </c>
      <c r="CM21" s="92">
        <f t="shared" si="16"/>
        <v>58995.08</v>
      </c>
      <c r="CN21" s="91" t="str">
        <f t="shared" si="17"/>
        <v>nein</v>
      </c>
      <c r="CO21" s="91">
        <f t="shared" si="18"/>
        <v>1</v>
      </c>
      <c r="CP21" s="91">
        <f t="shared" si="19"/>
        <v>0</v>
      </c>
      <c r="CQ21" s="91">
        <f t="shared" si="20"/>
        <v>1</v>
      </c>
      <c r="CR21" s="91">
        <f t="shared" si="21"/>
        <v>107080.78</v>
      </c>
      <c r="CS21" s="92">
        <f>CM21-'[2]2007'!CM21</f>
        <v>23915.11</v>
      </c>
      <c r="CT21" s="92">
        <f>CE21-'[2]2007'!CE21</f>
        <v>0</v>
      </c>
      <c r="CU21" s="92">
        <f t="shared" si="22"/>
        <v>102569.64</v>
      </c>
      <c r="CV21" s="92">
        <f t="shared" si="23"/>
        <v>40286.449999999997</v>
      </c>
      <c r="CW21" s="153">
        <f t="shared" si="24"/>
        <v>2.36</v>
      </c>
      <c r="CX21" s="153">
        <f t="shared" si="25"/>
        <v>3.16</v>
      </c>
      <c r="CY21" s="153">
        <f t="shared" si="26"/>
        <v>3</v>
      </c>
      <c r="CZ21" s="92">
        <f t="shared" si="27"/>
        <v>160710.28</v>
      </c>
      <c r="DA21" s="92">
        <f t="shared" si="28"/>
        <v>5421.1399999999994</v>
      </c>
      <c r="DB21" s="91">
        <f t="shared" si="29"/>
        <v>1</v>
      </c>
      <c r="DC21" s="92">
        <f t="shared" si="30"/>
        <v>107080.78</v>
      </c>
    </row>
    <row r="22" spans="1:107" x14ac:dyDescent="0.25">
      <c r="A22" s="20">
        <v>13075051</v>
      </c>
      <c r="B22" s="21">
        <v>5552</v>
      </c>
      <c r="C22" s="21" t="s">
        <v>60</v>
      </c>
      <c r="D22" s="228">
        <v>356</v>
      </c>
      <c r="E22" s="220">
        <v>7797.66</v>
      </c>
      <c r="F22" s="220">
        <v>7797.66</v>
      </c>
      <c r="G22" s="220">
        <v>81537.41</v>
      </c>
      <c r="H22" s="224">
        <v>1</v>
      </c>
      <c r="I22" s="234">
        <v>36921.410000000003</v>
      </c>
      <c r="J22" s="224">
        <v>0</v>
      </c>
      <c r="K22" s="236"/>
      <c r="L22" s="224">
        <v>1</v>
      </c>
      <c r="M22" s="223">
        <v>81537.41</v>
      </c>
      <c r="N22" s="224">
        <v>200</v>
      </c>
      <c r="O22" s="224">
        <v>1</v>
      </c>
      <c r="P22" s="224">
        <v>300</v>
      </c>
      <c r="Q22" s="224">
        <v>1</v>
      </c>
      <c r="R22" s="224">
        <v>200</v>
      </c>
      <c r="S22" s="224">
        <v>1</v>
      </c>
      <c r="T22" s="224">
        <v>1</v>
      </c>
      <c r="U22" s="234">
        <v>118475.22</v>
      </c>
      <c r="V22" s="234">
        <v>332.79556179775284</v>
      </c>
      <c r="W22" s="24" t="s">
        <v>56</v>
      </c>
      <c r="X22" s="24" t="s">
        <v>43</v>
      </c>
      <c r="Y22" s="24" t="s">
        <v>43</v>
      </c>
      <c r="Z22" s="23">
        <v>1000</v>
      </c>
      <c r="AA22" s="23">
        <v>916.14</v>
      </c>
      <c r="AB22" s="23">
        <v>0</v>
      </c>
      <c r="AC22" s="23">
        <v>0</v>
      </c>
      <c r="AD22" s="23">
        <v>4400</v>
      </c>
      <c r="AE22" s="23">
        <v>4431.26</v>
      </c>
      <c r="AF22" s="178">
        <v>98990.52</v>
      </c>
      <c r="AG22" s="178">
        <v>33511.49</v>
      </c>
      <c r="AH22" s="175">
        <f t="shared" si="3"/>
        <v>-65479.030000000006</v>
      </c>
      <c r="AI22" s="178">
        <v>123827.87</v>
      </c>
      <c r="AJ22" s="175">
        <f t="shared" si="4"/>
        <v>157339.35999999999</v>
      </c>
      <c r="AK22" s="178">
        <v>91614.96</v>
      </c>
      <c r="AL22" s="175">
        <f t="shared" si="5"/>
        <v>65724.39999999998</v>
      </c>
      <c r="AM22" s="175">
        <f t="shared" si="6"/>
        <v>2.7338372599964971</v>
      </c>
      <c r="AN22" s="175">
        <f t="shared" si="7"/>
        <v>0.58227617043821722</v>
      </c>
      <c r="AO22" s="178">
        <v>35983.72</v>
      </c>
      <c r="CA22" s="91" t="str">
        <f t="shared" si="31"/>
        <v>Hintersee</v>
      </c>
      <c r="CB22" s="92">
        <f t="shared" si="31"/>
        <v>356</v>
      </c>
      <c r="CC22" s="92"/>
      <c r="CD22" s="92">
        <f t="shared" si="8"/>
        <v>81537.41</v>
      </c>
      <c r="CE22" s="92">
        <f t="shared" si="9"/>
        <v>0</v>
      </c>
      <c r="CF22" s="92">
        <f t="shared" si="10"/>
        <v>81537.41</v>
      </c>
      <c r="CG22" s="92">
        <f t="shared" si="11"/>
        <v>81537.41</v>
      </c>
      <c r="CH22" s="92">
        <f t="shared" si="12"/>
        <v>7797.66</v>
      </c>
      <c r="CI22" s="92">
        <f t="shared" si="13"/>
        <v>1</v>
      </c>
      <c r="CJ22" s="91" t="str">
        <f t="shared" si="14"/>
        <v>ja</v>
      </c>
      <c r="CK22" s="91" t="str">
        <f t="shared" si="14"/>
        <v>nein</v>
      </c>
      <c r="CL22" s="91" t="str">
        <f t="shared" si="15"/>
        <v>OK</v>
      </c>
      <c r="CM22" s="92">
        <f t="shared" si="16"/>
        <v>36921.410000000003</v>
      </c>
      <c r="CN22" s="91" t="str">
        <f t="shared" si="17"/>
        <v>nein</v>
      </c>
      <c r="CO22" s="91">
        <f t="shared" si="18"/>
        <v>1</v>
      </c>
      <c r="CP22" s="91">
        <f t="shared" si="19"/>
        <v>0</v>
      </c>
      <c r="CQ22" s="91">
        <f t="shared" si="20"/>
        <v>1</v>
      </c>
      <c r="CR22" s="91">
        <f t="shared" si="21"/>
        <v>81537.41</v>
      </c>
      <c r="CS22" s="92">
        <f>CM22-'[2]2007'!CM22</f>
        <v>-81365.929999999993</v>
      </c>
      <c r="CT22" s="92">
        <f>CE22-'[2]2007'!CE22</f>
        <v>0</v>
      </c>
      <c r="CU22" s="92">
        <f t="shared" si="22"/>
        <v>91614.96</v>
      </c>
      <c r="CV22" s="92">
        <f t="shared" si="23"/>
        <v>35983.72</v>
      </c>
      <c r="CW22" s="153">
        <f t="shared" si="24"/>
        <v>2</v>
      </c>
      <c r="CX22" s="153">
        <f t="shared" si="25"/>
        <v>3</v>
      </c>
      <c r="CY22" s="153">
        <f t="shared" si="26"/>
        <v>2</v>
      </c>
      <c r="CZ22" s="92">
        <f t="shared" si="27"/>
        <v>118475.22</v>
      </c>
      <c r="DA22" s="92">
        <f t="shared" si="28"/>
        <v>5347.4000000000005</v>
      </c>
      <c r="DB22" s="91">
        <f t="shared" si="29"/>
        <v>1</v>
      </c>
      <c r="DC22" s="92">
        <f t="shared" si="30"/>
        <v>81537.41</v>
      </c>
    </row>
    <row r="23" spans="1:107" x14ac:dyDescent="0.25">
      <c r="A23" s="20">
        <v>13075075</v>
      </c>
      <c r="B23" s="21">
        <v>5552</v>
      </c>
      <c r="C23" s="21" t="s">
        <v>61</v>
      </c>
      <c r="D23" s="228">
        <v>796</v>
      </c>
      <c r="E23" s="220">
        <v>11940.01</v>
      </c>
      <c r="F23" s="220">
        <v>11940.01</v>
      </c>
      <c r="G23" s="220">
        <v>204045.87</v>
      </c>
      <c r="H23" s="224">
        <v>1</v>
      </c>
      <c r="I23" s="234">
        <v>199738.41</v>
      </c>
      <c r="J23" s="224">
        <v>0</v>
      </c>
      <c r="K23" s="236"/>
      <c r="L23" s="224">
        <v>1</v>
      </c>
      <c r="M23" s="223">
        <v>204045.87</v>
      </c>
      <c r="N23" s="224">
        <v>200</v>
      </c>
      <c r="O23" s="224">
        <v>1</v>
      </c>
      <c r="P23" s="224">
        <v>300</v>
      </c>
      <c r="Q23" s="224">
        <v>1</v>
      </c>
      <c r="R23" s="224">
        <v>300</v>
      </c>
      <c r="S23" s="224">
        <v>0</v>
      </c>
      <c r="T23" s="224">
        <v>0</v>
      </c>
      <c r="U23" s="234">
        <v>163272.14000000001</v>
      </c>
      <c r="V23" s="234">
        <v>205.11575376884423</v>
      </c>
      <c r="W23" s="24" t="s">
        <v>56</v>
      </c>
      <c r="X23" s="24" t="s">
        <v>43</v>
      </c>
      <c r="Y23" s="24" t="s">
        <v>43</v>
      </c>
      <c r="Z23" s="23">
        <v>1900</v>
      </c>
      <c r="AA23" s="23">
        <v>1887.87</v>
      </c>
      <c r="AB23" s="23">
        <v>0</v>
      </c>
      <c r="AC23" s="23">
        <v>0</v>
      </c>
      <c r="AD23" s="23">
        <v>0</v>
      </c>
      <c r="AE23" s="23">
        <v>0</v>
      </c>
      <c r="AF23" s="178">
        <v>115723.84</v>
      </c>
      <c r="AG23" s="178">
        <v>53226.91</v>
      </c>
      <c r="AH23" s="175">
        <f t="shared" si="3"/>
        <v>-62496.929999999993</v>
      </c>
      <c r="AI23" s="178">
        <v>338811.56</v>
      </c>
      <c r="AJ23" s="175">
        <f t="shared" si="4"/>
        <v>392038.47</v>
      </c>
      <c r="AK23" s="178">
        <v>171115.08</v>
      </c>
      <c r="AL23" s="175">
        <f t="shared" si="5"/>
        <v>220923.38999999998</v>
      </c>
      <c r="AM23" s="175">
        <f t="shared" si="6"/>
        <v>3.2148227278269577</v>
      </c>
      <c r="AN23" s="175">
        <f t="shared" si="7"/>
        <v>0.43647522652560089</v>
      </c>
      <c r="AO23" s="178">
        <v>67208.02</v>
      </c>
      <c r="CA23" s="91" t="str">
        <f t="shared" si="31"/>
        <v>Leopoldshagen</v>
      </c>
      <c r="CB23" s="92">
        <f t="shared" si="31"/>
        <v>796</v>
      </c>
      <c r="CC23" s="92"/>
      <c r="CD23" s="92">
        <f t="shared" si="8"/>
        <v>204045.87</v>
      </c>
      <c r="CE23" s="92">
        <f t="shared" si="9"/>
        <v>0</v>
      </c>
      <c r="CF23" s="92">
        <f t="shared" si="10"/>
        <v>204045.87</v>
      </c>
      <c r="CG23" s="92">
        <f t="shared" si="11"/>
        <v>204045.87</v>
      </c>
      <c r="CH23" s="92">
        <f t="shared" si="12"/>
        <v>11940.01</v>
      </c>
      <c r="CI23" s="92">
        <f t="shared" si="13"/>
        <v>0</v>
      </c>
      <c r="CJ23" s="91" t="str">
        <f t="shared" si="14"/>
        <v>ja</v>
      </c>
      <c r="CK23" s="91" t="str">
        <f t="shared" si="14"/>
        <v>nein</v>
      </c>
      <c r="CL23" s="91" t="str">
        <f t="shared" si="15"/>
        <v>OK</v>
      </c>
      <c r="CM23" s="92">
        <f t="shared" si="16"/>
        <v>199738.41</v>
      </c>
      <c r="CN23" s="91" t="str">
        <f t="shared" si="17"/>
        <v>nein</v>
      </c>
      <c r="CO23" s="91">
        <f t="shared" si="18"/>
        <v>1</v>
      </c>
      <c r="CP23" s="91">
        <f t="shared" si="19"/>
        <v>0</v>
      </c>
      <c r="CQ23" s="91">
        <f t="shared" si="20"/>
        <v>1</v>
      </c>
      <c r="CR23" s="91">
        <f t="shared" si="21"/>
        <v>204045.87</v>
      </c>
      <c r="CS23" s="92">
        <f>CM23-'[2]2007'!CM23</f>
        <v>23153.450000000012</v>
      </c>
      <c r="CT23" s="92">
        <f>CE23-'[2]2007'!CE23</f>
        <v>0</v>
      </c>
      <c r="CU23" s="92">
        <f t="shared" si="22"/>
        <v>171115.08</v>
      </c>
      <c r="CV23" s="92">
        <f t="shared" si="23"/>
        <v>67208.02</v>
      </c>
      <c r="CW23" s="153">
        <f t="shared" si="24"/>
        <v>2</v>
      </c>
      <c r="CX23" s="153">
        <f t="shared" si="25"/>
        <v>3</v>
      </c>
      <c r="CY23" s="153">
        <f t="shared" si="26"/>
        <v>3</v>
      </c>
      <c r="CZ23" s="92">
        <f t="shared" si="27"/>
        <v>163272.14000000001</v>
      </c>
      <c r="DA23" s="92">
        <f t="shared" si="28"/>
        <v>1887.87</v>
      </c>
      <c r="DB23" s="91">
        <f t="shared" si="29"/>
        <v>1</v>
      </c>
      <c r="DC23" s="92">
        <f t="shared" si="30"/>
        <v>204045.87</v>
      </c>
    </row>
    <row r="24" spans="1:107" x14ac:dyDescent="0.25">
      <c r="A24" s="20">
        <v>13075078</v>
      </c>
      <c r="B24" s="21">
        <v>5552</v>
      </c>
      <c r="C24" s="21" t="s">
        <v>62</v>
      </c>
      <c r="D24" s="228">
        <v>862</v>
      </c>
      <c r="E24" s="220">
        <v>29077.58</v>
      </c>
      <c r="F24" s="220">
        <v>64562.84</v>
      </c>
      <c r="G24" s="220">
        <v>72203.78</v>
      </c>
      <c r="H24" s="224">
        <v>0</v>
      </c>
      <c r="I24" s="223">
        <v>0</v>
      </c>
      <c r="J24" s="224">
        <v>1</v>
      </c>
      <c r="K24" s="223">
        <v>72203.78</v>
      </c>
      <c r="L24" s="224">
        <v>0</v>
      </c>
      <c r="M24" s="224"/>
      <c r="N24" s="224">
        <v>210</v>
      </c>
      <c r="O24" s="224">
        <v>1</v>
      </c>
      <c r="P24" s="224">
        <v>310</v>
      </c>
      <c r="Q24" s="224">
        <v>1</v>
      </c>
      <c r="R24" s="224">
        <v>300</v>
      </c>
      <c r="S24" s="224">
        <v>0</v>
      </c>
      <c r="T24" s="224">
        <v>0</v>
      </c>
      <c r="U24" s="234">
        <v>1544387.29</v>
      </c>
      <c r="V24" s="234">
        <v>1791.6325870069606</v>
      </c>
      <c r="W24" s="24" t="s">
        <v>56</v>
      </c>
      <c r="X24" s="24" t="s">
        <v>43</v>
      </c>
      <c r="Y24" s="24" t="s">
        <v>43</v>
      </c>
      <c r="Z24" s="23">
        <v>2900</v>
      </c>
      <c r="AA24" s="23">
        <v>2930.81</v>
      </c>
      <c r="AB24" s="23">
        <v>0</v>
      </c>
      <c r="AC24" s="23">
        <v>0</v>
      </c>
      <c r="AD24" s="23">
        <v>1900</v>
      </c>
      <c r="AE24" s="23">
        <v>1714.04</v>
      </c>
      <c r="AF24" s="178">
        <v>160636.65</v>
      </c>
      <c r="AG24" s="178">
        <v>62868.11</v>
      </c>
      <c r="AH24" s="175">
        <f t="shared" si="3"/>
        <v>-97768.54</v>
      </c>
      <c r="AI24" s="178">
        <v>343944.46</v>
      </c>
      <c r="AJ24" s="175">
        <f t="shared" si="4"/>
        <v>406812.57</v>
      </c>
      <c r="AK24" s="178">
        <v>189708.96</v>
      </c>
      <c r="AL24" s="175">
        <f t="shared" si="5"/>
        <v>217103.61000000002</v>
      </c>
      <c r="AM24" s="175">
        <f t="shared" si="6"/>
        <v>3.0175705934216883</v>
      </c>
      <c r="AN24" s="175">
        <f t="shared" si="7"/>
        <v>0.46633013330930256</v>
      </c>
      <c r="AO24" s="178">
        <v>74510.37</v>
      </c>
      <c r="CA24" s="91" t="str">
        <f t="shared" si="31"/>
        <v>Liepgarten</v>
      </c>
      <c r="CB24" s="92">
        <f t="shared" si="31"/>
        <v>862</v>
      </c>
      <c r="CC24" s="92"/>
      <c r="CD24" s="92">
        <f t="shared" si="8"/>
        <v>72203.78</v>
      </c>
      <c r="CE24" s="92">
        <f t="shared" si="9"/>
        <v>72203.78</v>
      </c>
      <c r="CF24" s="92">
        <f t="shared" si="10"/>
        <v>0</v>
      </c>
      <c r="CG24" s="92">
        <f t="shared" si="11"/>
        <v>-72203.78</v>
      </c>
      <c r="CH24" s="92">
        <f t="shared" si="12"/>
        <v>29077.58</v>
      </c>
      <c r="CI24" s="92">
        <f t="shared" si="13"/>
        <v>0</v>
      </c>
      <c r="CJ24" s="91" t="str">
        <f t="shared" si="14"/>
        <v>ja</v>
      </c>
      <c r="CK24" s="91" t="str">
        <f t="shared" si="14"/>
        <v>nein</v>
      </c>
      <c r="CL24" s="91" t="str">
        <f t="shared" si="15"/>
        <v>OK</v>
      </c>
      <c r="CM24" s="92">
        <f t="shared" si="16"/>
        <v>0</v>
      </c>
      <c r="CN24" s="91" t="str">
        <f t="shared" si="17"/>
        <v>nein</v>
      </c>
      <c r="CO24" s="91">
        <f t="shared" si="18"/>
        <v>1</v>
      </c>
      <c r="CP24" s="91">
        <f t="shared" si="19"/>
        <v>0</v>
      </c>
      <c r="CQ24" s="91">
        <f t="shared" si="20"/>
        <v>1</v>
      </c>
      <c r="CR24" s="91">
        <f t="shared" si="21"/>
        <v>72203.78</v>
      </c>
      <c r="CS24" s="92">
        <f>CM24-'[2]2007'!CM24</f>
        <v>0</v>
      </c>
      <c r="CT24" s="92">
        <f>CE24-'[2]2007'!CE24</f>
        <v>159056.06</v>
      </c>
      <c r="CU24" s="92">
        <f t="shared" si="22"/>
        <v>189708.96</v>
      </c>
      <c r="CV24" s="92">
        <f t="shared" si="23"/>
        <v>74510.37</v>
      </c>
      <c r="CW24" s="153">
        <f t="shared" si="24"/>
        <v>2.1</v>
      </c>
      <c r="CX24" s="153">
        <f t="shared" si="25"/>
        <v>3.1</v>
      </c>
      <c r="CY24" s="153">
        <f t="shared" si="26"/>
        <v>3</v>
      </c>
      <c r="CZ24" s="92">
        <f t="shared" si="27"/>
        <v>1544387.29</v>
      </c>
      <c r="DA24" s="92">
        <f t="shared" si="28"/>
        <v>4644.8500000000004</v>
      </c>
      <c r="DB24" s="91">
        <f t="shared" si="29"/>
        <v>1</v>
      </c>
      <c r="DC24" s="92">
        <f t="shared" si="30"/>
        <v>-72203.78</v>
      </c>
    </row>
    <row r="25" spans="1:107" x14ac:dyDescent="0.25">
      <c r="A25" s="20">
        <v>13075084</v>
      </c>
      <c r="B25" s="21">
        <v>5552</v>
      </c>
      <c r="C25" s="21" t="s">
        <v>63</v>
      </c>
      <c r="D25" s="228">
        <v>414</v>
      </c>
      <c r="E25" s="220">
        <v>5064.22</v>
      </c>
      <c r="F25" s="220">
        <v>5064.22</v>
      </c>
      <c r="G25" s="220">
        <v>15925.41</v>
      </c>
      <c r="H25" s="224">
        <v>1</v>
      </c>
      <c r="I25" s="234">
        <v>5914.77</v>
      </c>
      <c r="J25" s="224">
        <v>1</v>
      </c>
      <c r="K25" s="223">
        <v>15925.41</v>
      </c>
      <c r="L25" s="224">
        <v>0</v>
      </c>
      <c r="M25" s="224"/>
      <c r="N25" s="224">
        <v>250</v>
      </c>
      <c r="O25" s="224">
        <v>0</v>
      </c>
      <c r="P25" s="224">
        <v>320</v>
      </c>
      <c r="Q25" s="224">
        <v>0</v>
      </c>
      <c r="R25" s="224">
        <v>300</v>
      </c>
      <c r="S25" s="224">
        <v>0</v>
      </c>
      <c r="T25" s="224">
        <v>0</v>
      </c>
      <c r="U25" s="234">
        <v>82072.3</v>
      </c>
      <c r="V25" s="234">
        <v>198.24227053140098</v>
      </c>
      <c r="W25" s="24" t="s">
        <v>56</v>
      </c>
      <c r="X25" s="24" t="s">
        <v>43</v>
      </c>
      <c r="Y25" s="24" t="s">
        <v>43</v>
      </c>
      <c r="Z25" s="23">
        <v>2000</v>
      </c>
      <c r="AA25" s="23">
        <v>1728.0160000000001</v>
      </c>
      <c r="AB25" s="23">
        <v>0</v>
      </c>
      <c r="AC25" s="23">
        <v>0</v>
      </c>
      <c r="AD25" s="23">
        <v>0</v>
      </c>
      <c r="AE25" s="23">
        <v>0</v>
      </c>
      <c r="AF25" s="178">
        <v>92158.93</v>
      </c>
      <c r="AG25" s="178">
        <v>51914.38</v>
      </c>
      <c r="AH25" s="175">
        <f t="shared" si="3"/>
        <v>-40244.549999999996</v>
      </c>
      <c r="AI25" s="178">
        <v>192708.4</v>
      </c>
      <c r="AJ25" s="175">
        <f t="shared" si="4"/>
        <v>244622.78</v>
      </c>
      <c r="AK25" s="178">
        <v>97824.24</v>
      </c>
      <c r="AL25" s="175">
        <f t="shared" si="5"/>
        <v>146798.53999999998</v>
      </c>
      <c r="AM25" s="175">
        <f t="shared" si="6"/>
        <v>1.8843380196392601</v>
      </c>
      <c r="AN25" s="175">
        <f t="shared" si="7"/>
        <v>0.39989832508648626</v>
      </c>
      <c r="AO25" s="178">
        <v>38421</v>
      </c>
      <c r="CA25" s="91" t="str">
        <f t="shared" si="31"/>
        <v>Lübs</v>
      </c>
      <c r="CB25" s="92">
        <f t="shared" si="31"/>
        <v>414</v>
      </c>
      <c r="CC25" s="92"/>
      <c r="CD25" s="92">
        <f t="shared" si="8"/>
        <v>15925.41</v>
      </c>
      <c r="CE25" s="92">
        <f t="shared" si="9"/>
        <v>15925.41</v>
      </c>
      <c r="CF25" s="92">
        <f t="shared" si="10"/>
        <v>0</v>
      </c>
      <c r="CG25" s="92">
        <f t="shared" si="11"/>
        <v>-15925.41</v>
      </c>
      <c r="CH25" s="92">
        <f t="shared" si="12"/>
        <v>5064.22</v>
      </c>
      <c r="CI25" s="92">
        <f t="shared" si="13"/>
        <v>0</v>
      </c>
      <c r="CJ25" s="91" t="str">
        <f t="shared" si="14"/>
        <v>ja</v>
      </c>
      <c r="CK25" s="91" t="str">
        <f t="shared" si="14"/>
        <v>nein</v>
      </c>
      <c r="CL25" s="91" t="str">
        <f t="shared" si="15"/>
        <v>OK</v>
      </c>
      <c r="CM25" s="92">
        <f t="shared" si="16"/>
        <v>5914.77</v>
      </c>
      <c r="CN25" s="91" t="str">
        <f t="shared" si="17"/>
        <v>nein</v>
      </c>
      <c r="CO25" s="91">
        <f t="shared" si="18"/>
        <v>1</v>
      </c>
      <c r="CP25" s="91">
        <f t="shared" si="19"/>
        <v>0</v>
      </c>
      <c r="CQ25" s="91">
        <f t="shared" si="20"/>
        <v>1</v>
      </c>
      <c r="CR25" s="91">
        <f t="shared" si="21"/>
        <v>15925.41</v>
      </c>
      <c r="CS25" s="92">
        <f>CM25-'[2]2007'!CM25</f>
        <v>5914.77</v>
      </c>
      <c r="CT25" s="92">
        <f>CE25-'[2]2007'!CE25</f>
        <v>117084.58</v>
      </c>
      <c r="CU25" s="92">
        <f t="shared" si="22"/>
        <v>97824.24</v>
      </c>
      <c r="CV25" s="92">
        <f t="shared" si="23"/>
        <v>38421</v>
      </c>
      <c r="CW25" s="153">
        <f t="shared" si="24"/>
        <v>2.5</v>
      </c>
      <c r="CX25" s="153">
        <f t="shared" si="25"/>
        <v>3.2</v>
      </c>
      <c r="CY25" s="153">
        <f t="shared" si="26"/>
        <v>3</v>
      </c>
      <c r="CZ25" s="92">
        <f t="shared" si="27"/>
        <v>82072.3</v>
      </c>
      <c r="DA25" s="92">
        <f t="shared" si="28"/>
        <v>1728.0160000000001</v>
      </c>
      <c r="DB25" s="91">
        <f t="shared" si="29"/>
        <v>1</v>
      </c>
      <c r="DC25" s="92">
        <f t="shared" si="30"/>
        <v>-15925.41</v>
      </c>
    </row>
    <row r="26" spans="1:107" x14ac:dyDescent="0.25">
      <c r="A26" s="20">
        <v>13075085</v>
      </c>
      <c r="B26" s="21">
        <v>5552</v>
      </c>
      <c r="C26" s="21" t="s">
        <v>64</v>
      </c>
      <c r="D26" s="228">
        <v>697</v>
      </c>
      <c r="E26" s="220">
        <v>12738.08</v>
      </c>
      <c r="F26" s="220">
        <v>12738.08</v>
      </c>
      <c r="G26" s="220">
        <v>120395.54</v>
      </c>
      <c r="H26" s="224">
        <v>1</v>
      </c>
      <c r="I26" s="234">
        <v>88714.22</v>
      </c>
      <c r="J26" s="224">
        <v>0</v>
      </c>
      <c r="K26" s="236"/>
      <c r="L26" s="224">
        <v>1</v>
      </c>
      <c r="M26" s="223">
        <v>120395.54</v>
      </c>
      <c r="N26" s="224">
        <v>200</v>
      </c>
      <c r="O26" s="224">
        <v>1</v>
      </c>
      <c r="P26" s="224">
        <v>300</v>
      </c>
      <c r="Q26" s="224">
        <v>1</v>
      </c>
      <c r="R26" s="224">
        <v>300</v>
      </c>
      <c r="S26" s="224">
        <v>0</v>
      </c>
      <c r="T26" s="224">
        <v>0</v>
      </c>
      <c r="U26" s="234">
        <v>353967.02</v>
      </c>
      <c r="V26" s="234">
        <v>507.8436441893831</v>
      </c>
      <c r="W26" s="24" t="s">
        <v>56</v>
      </c>
      <c r="X26" s="24" t="s">
        <v>43</v>
      </c>
      <c r="Y26" s="24" t="s">
        <v>43</v>
      </c>
      <c r="Z26" s="23">
        <v>2100</v>
      </c>
      <c r="AA26" s="23">
        <v>2099.39</v>
      </c>
      <c r="AB26" s="23">
        <v>300</v>
      </c>
      <c r="AC26" s="23">
        <v>500</v>
      </c>
      <c r="AD26" s="23">
        <v>3600</v>
      </c>
      <c r="AE26" s="23">
        <v>4086.95</v>
      </c>
      <c r="AF26" s="178">
        <v>115440.51</v>
      </c>
      <c r="AG26" s="178">
        <v>67425.22</v>
      </c>
      <c r="AH26" s="175">
        <f t="shared" si="3"/>
        <v>-48015.289999999994</v>
      </c>
      <c r="AI26" s="178">
        <v>287500.86</v>
      </c>
      <c r="AJ26" s="175">
        <f t="shared" si="4"/>
        <v>354926.07999999996</v>
      </c>
      <c r="AK26" s="178">
        <v>152493.35999999999</v>
      </c>
      <c r="AL26" s="175">
        <f t="shared" si="5"/>
        <v>202432.71999999997</v>
      </c>
      <c r="AM26" s="175">
        <f t="shared" si="6"/>
        <v>2.2616664802873463</v>
      </c>
      <c r="AN26" s="175">
        <f t="shared" si="7"/>
        <v>0.42964822421615229</v>
      </c>
      <c r="AO26" s="178">
        <v>59893.87</v>
      </c>
      <c r="CA26" s="91" t="str">
        <f t="shared" si="31"/>
        <v>Luckow</v>
      </c>
      <c r="CB26" s="92">
        <f t="shared" si="31"/>
        <v>697</v>
      </c>
      <c r="CC26" s="92"/>
      <c r="CD26" s="92">
        <f t="shared" si="8"/>
        <v>120395.54</v>
      </c>
      <c r="CE26" s="92">
        <f t="shared" si="9"/>
        <v>0</v>
      </c>
      <c r="CF26" s="92">
        <f t="shared" si="10"/>
        <v>120395.54</v>
      </c>
      <c r="CG26" s="92">
        <f t="shared" si="11"/>
        <v>120395.54</v>
      </c>
      <c r="CH26" s="92">
        <f t="shared" si="12"/>
        <v>12738.08</v>
      </c>
      <c r="CI26" s="92">
        <f t="shared" si="13"/>
        <v>0</v>
      </c>
      <c r="CJ26" s="91" t="str">
        <f t="shared" si="14"/>
        <v>ja</v>
      </c>
      <c r="CK26" s="91" t="str">
        <f t="shared" si="14"/>
        <v>nein</v>
      </c>
      <c r="CL26" s="91" t="str">
        <f t="shared" si="15"/>
        <v>OK</v>
      </c>
      <c r="CM26" s="92">
        <f t="shared" si="16"/>
        <v>88714.22</v>
      </c>
      <c r="CN26" s="91" t="str">
        <f t="shared" si="17"/>
        <v>nein</v>
      </c>
      <c r="CO26" s="91">
        <f t="shared" si="18"/>
        <v>1</v>
      </c>
      <c r="CP26" s="91">
        <f t="shared" si="19"/>
        <v>0</v>
      </c>
      <c r="CQ26" s="91">
        <f t="shared" si="20"/>
        <v>1</v>
      </c>
      <c r="CR26" s="91">
        <f t="shared" si="21"/>
        <v>120395.54</v>
      </c>
      <c r="CS26" s="92">
        <f>CM26-'[2]2007'!CM26</f>
        <v>43379.62</v>
      </c>
      <c r="CT26" s="92">
        <f>CE26-'[2]2007'!CE26</f>
        <v>40445.839999999997</v>
      </c>
      <c r="CU26" s="92">
        <f t="shared" si="22"/>
        <v>152493.35999999999</v>
      </c>
      <c r="CV26" s="92">
        <f t="shared" si="23"/>
        <v>59893.87</v>
      </c>
      <c r="CW26" s="153">
        <f t="shared" si="24"/>
        <v>2</v>
      </c>
      <c r="CX26" s="153">
        <f t="shared" si="25"/>
        <v>3</v>
      </c>
      <c r="CY26" s="153">
        <f t="shared" si="26"/>
        <v>3</v>
      </c>
      <c r="CZ26" s="92">
        <f t="shared" si="27"/>
        <v>353967.02</v>
      </c>
      <c r="DA26" s="92">
        <f t="shared" si="28"/>
        <v>6686.34</v>
      </c>
      <c r="DB26" s="91">
        <f t="shared" si="29"/>
        <v>1</v>
      </c>
      <c r="DC26" s="92">
        <f t="shared" si="30"/>
        <v>120395.54</v>
      </c>
    </row>
    <row r="27" spans="1:107" x14ac:dyDescent="0.25">
      <c r="A27" s="20">
        <v>13075089</v>
      </c>
      <c r="B27" s="21">
        <v>5552</v>
      </c>
      <c r="C27" s="21" t="s">
        <v>65</v>
      </c>
      <c r="D27" s="228">
        <v>468</v>
      </c>
      <c r="E27" s="220">
        <v>6350.37</v>
      </c>
      <c r="F27" s="220">
        <v>6350.37</v>
      </c>
      <c r="G27" s="220">
        <v>24792.94</v>
      </c>
      <c r="H27" s="224">
        <v>1</v>
      </c>
      <c r="I27" s="234">
        <v>2600656</v>
      </c>
      <c r="J27" s="224">
        <v>0</v>
      </c>
      <c r="K27" s="236"/>
      <c r="L27" s="224">
        <v>1</v>
      </c>
      <c r="M27" s="223">
        <v>24792.94</v>
      </c>
      <c r="N27" s="224">
        <v>227</v>
      </c>
      <c r="O27" s="224">
        <v>1</v>
      </c>
      <c r="P27" s="224">
        <v>331</v>
      </c>
      <c r="Q27" s="224">
        <v>0</v>
      </c>
      <c r="R27" s="224">
        <v>331</v>
      </c>
      <c r="S27" s="224">
        <v>0</v>
      </c>
      <c r="T27" s="224">
        <v>0</v>
      </c>
      <c r="U27" s="234">
        <v>204541.45</v>
      </c>
      <c r="V27" s="234">
        <v>437.05438034188035</v>
      </c>
      <c r="W27" s="24" t="s">
        <v>56</v>
      </c>
      <c r="X27" s="24" t="s">
        <v>43</v>
      </c>
      <c r="Y27" s="24" t="s">
        <v>43</v>
      </c>
      <c r="Z27" s="23">
        <v>1600</v>
      </c>
      <c r="AA27" s="23">
        <v>1700.3</v>
      </c>
      <c r="AB27" s="23">
        <v>0</v>
      </c>
      <c r="AC27" s="23">
        <v>0</v>
      </c>
      <c r="AD27" s="23">
        <v>1000</v>
      </c>
      <c r="AE27" s="23">
        <v>769.97</v>
      </c>
      <c r="AF27" s="178">
        <v>59103.199999999997</v>
      </c>
      <c r="AG27" s="178">
        <v>30514.14</v>
      </c>
      <c r="AH27" s="175">
        <f t="shared" si="3"/>
        <v>-28589.059999999998</v>
      </c>
      <c r="AI27" s="178">
        <v>205008.29</v>
      </c>
      <c r="AJ27" s="175">
        <f t="shared" si="4"/>
        <v>235522.43</v>
      </c>
      <c r="AK27" s="178">
        <v>100618.2</v>
      </c>
      <c r="AL27" s="175">
        <f t="shared" si="5"/>
        <v>134904.22999999998</v>
      </c>
      <c r="AM27" s="175">
        <f t="shared" si="6"/>
        <v>3.2974286674964457</v>
      </c>
      <c r="AN27" s="175">
        <f t="shared" si="7"/>
        <v>0.42721281365855474</v>
      </c>
      <c r="AO27" s="178">
        <v>39519.21</v>
      </c>
      <c r="CA27" s="91" t="str">
        <f t="shared" si="31"/>
        <v>Meiersberg</v>
      </c>
      <c r="CB27" s="92">
        <f t="shared" si="31"/>
        <v>468</v>
      </c>
      <c r="CC27" s="92"/>
      <c r="CD27" s="92">
        <f t="shared" si="8"/>
        <v>24792.94</v>
      </c>
      <c r="CE27" s="92">
        <f t="shared" si="9"/>
        <v>0</v>
      </c>
      <c r="CF27" s="92">
        <f t="shared" si="10"/>
        <v>24792.94</v>
      </c>
      <c r="CG27" s="92">
        <f t="shared" si="11"/>
        <v>24792.94</v>
      </c>
      <c r="CH27" s="92">
        <f t="shared" si="12"/>
        <v>6350.37</v>
      </c>
      <c r="CI27" s="92">
        <f t="shared" si="13"/>
        <v>0</v>
      </c>
      <c r="CJ27" s="91" t="str">
        <f t="shared" si="14"/>
        <v>ja</v>
      </c>
      <c r="CK27" s="91" t="str">
        <f t="shared" si="14"/>
        <v>nein</v>
      </c>
      <c r="CL27" s="91" t="str">
        <f t="shared" si="15"/>
        <v>OK</v>
      </c>
      <c r="CM27" s="92">
        <f t="shared" si="16"/>
        <v>2600656</v>
      </c>
      <c r="CN27" s="91" t="str">
        <f t="shared" si="17"/>
        <v>nein</v>
      </c>
      <c r="CO27" s="91">
        <f t="shared" si="18"/>
        <v>1</v>
      </c>
      <c r="CP27" s="91">
        <f t="shared" si="19"/>
        <v>0</v>
      </c>
      <c r="CQ27" s="91">
        <f t="shared" si="20"/>
        <v>1</v>
      </c>
      <c r="CR27" s="91">
        <f t="shared" si="21"/>
        <v>24792.94</v>
      </c>
      <c r="CS27" s="92">
        <f>CM27-'[2]2007'!CM27</f>
        <v>2557674.6800000002</v>
      </c>
      <c r="CT27" s="92">
        <f>CE27-'[2]2007'!CE27</f>
        <v>0</v>
      </c>
      <c r="CU27" s="92">
        <f t="shared" si="22"/>
        <v>100618.2</v>
      </c>
      <c r="CV27" s="92">
        <f t="shared" si="23"/>
        <v>39519.21</v>
      </c>
      <c r="CW27" s="153">
        <f t="shared" si="24"/>
        <v>2.27</v>
      </c>
      <c r="CX27" s="153">
        <f t="shared" si="25"/>
        <v>3.31</v>
      </c>
      <c r="CY27" s="153">
        <f t="shared" si="26"/>
        <v>3.31</v>
      </c>
      <c r="CZ27" s="92">
        <f t="shared" si="27"/>
        <v>204541.45</v>
      </c>
      <c r="DA27" s="92">
        <f t="shared" si="28"/>
        <v>2470.27</v>
      </c>
      <c r="DB27" s="91">
        <f t="shared" si="29"/>
        <v>1</v>
      </c>
      <c r="DC27" s="92">
        <f t="shared" si="30"/>
        <v>24792.94</v>
      </c>
    </row>
    <row r="28" spans="1:107" x14ac:dyDescent="0.25">
      <c r="A28" s="20">
        <v>13075093</v>
      </c>
      <c r="B28" s="21">
        <v>5552</v>
      </c>
      <c r="C28" s="21" t="s">
        <v>66</v>
      </c>
      <c r="D28" s="228">
        <v>803</v>
      </c>
      <c r="E28" s="220">
        <v>82365.31</v>
      </c>
      <c r="F28" s="220">
        <v>15101.83</v>
      </c>
      <c r="G28" s="220">
        <v>79905.350000000006</v>
      </c>
      <c r="H28" s="224">
        <v>0</v>
      </c>
      <c r="I28" s="223">
        <v>0</v>
      </c>
      <c r="J28" s="224">
        <v>1</v>
      </c>
      <c r="K28" s="223">
        <v>79905.350000000006</v>
      </c>
      <c r="L28" s="224">
        <v>0</v>
      </c>
      <c r="M28" s="224"/>
      <c r="N28" s="224">
        <v>240</v>
      </c>
      <c r="O28" s="224">
        <v>1</v>
      </c>
      <c r="P28" s="224">
        <v>320</v>
      </c>
      <c r="Q28" s="224">
        <v>0</v>
      </c>
      <c r="R28" s="224">
        <v>300</v>
      </c>
      <c r="S28" s="224">
        <v>0</v>
      </c>
      <c r="T28" s="224">
        <v>0</v>
      </c>
      <c r="U28" s="234">
        <v>171789.64</v>
      </c>
      <c r="V28" s="234">
        <v>213.93479452054797</v>
      </c>
      <c r="W28" s="24" t="s">
        <v>56</v>
      </c>
      <c r="X28" s="24" t="s">
        <v>43</v>
      </c>
      <c r="Y28" s="24" t="s">
        <v>56</v>
      </c>
      <c r="Z28" s="23">
        <v>1500</v>
      </c>
      <c r="AA28" s="23">
        <v>1597.31</v>
      </c>
      <c r="AB28" s="23">
        <v>0</v>
      </c>
      <c r="AC28" s="23">
        <v>0</v>
      </c>
      <c r="AD28" s="23">
        <v>23000</v>
      </c>
      <c r="AE28" s="23">
        <v>19393.62</v>
      </c>
      <c r="AF28" s="178">
        <v>141747.82</v>
      </c>
      <c r="AG28" s="178">
        <v>85076.78</v>
      </c>
      <c r="AH28" s="175">
        <f t="shared" si="3"/>
        <v>-56671.040000000008</v>
      </c>
      <c r="AI28" s="178">
        <v>325540.42</v>
      </c>
      <c r="AJ28" s="175">
        <f t="shared" si="4"/>
        <v>410617.19999999995</v>
      </c>
      <c r="AK28" s="178">
        <v>174700.2</v>
      </c>
      <c r="AL28" s="175">
        <f t="shared" si="5"/>
        <v>235916.99999999994</v>
      </c>
      <c r="AM28" s="175">
        <f t="shared" si="6"/>
        <v>2.0534416088620189</v>
      </c>
      <c r="AN28" s="175">
        <f t="shared" si="7"/>
        <v>0.42545757946817625</v>
      </c>
      <c r="AO28" s="178">
        <v>68617.03</v>
      </c>
      <c r="CA28" s="91" t="str">
        <f t="shared" si="31"/>
        <v>Mönkebude</v>
      </c>
      <c r="CB28" s="92">
        <f t="shared" si="31"/>
        <v>803</v>
      </c>
      <c r="CC28" s="92"/>
      <c r="CD28" s="92">
        <f t="shared" si="8"/>
        <v>79905.350000000006</v>
      </c>
      <c r="CE28" s="92">
        <f t="shared" si="9"/>
        <v>79905.350000000006</v>
      </c>
      <c r="CF28" s="92">
        <f t="shared" si="10"/>
        <v>0</v>
      </c>
      <c r="CG28" s="92">
        <f t="shared" si="11"/>
        <v>-79905.350000000006</v>
      </c>
      <c r="CH28" s="92">
        <f t="shared" si="12"/>
        <v>82365.31</v>
      </c>
      <c r="CI28" s="92">
        <f t="shared" si="13"/>
        <v>0</v>
      </c>
      <c r="CJ28" s="91" t="str">
        <f t="shared" si="14"/>
        <v>ja</v>
      </c>
      <c r="CK28" s="91" t="str">
        <f t="shared" si="14"/>
        <v>nein</v>
      </c>
      <c r="CL28" s="91" t="str">
        <f t="shared" si="15"/>
        <v>OK</v>
      </c>
      <c r="CM28" s="92">
        <f t="shared" si="16"/>
        <v>0</v>
      </c>
      <c r="CN28" s="91" t="str">
        <f t="shared" si="17"/>
        <v>nein</v>
      </c>
      <c r="CO28" s="91">
        <f t="shared" si="18"/>
        <v>1</v>
      </c>
      <c r="CP28" s="91">
        <f t="shared" si="19"/>
        <v>0</v>
      </c>
      <c r="CQ28" s="91">
        <f t="shared" si="20"/>
        <v>1</v>
      </c>
      <c r="CR28" s="91">
        <f t="shared" si="21"/>
        <v>79905.350000000006</v>
      </c>
      <c r="CS28" s="92">
        <f>CM28-'[2]2007'!CM28</f>
        <v>-89301.16</v>
      </c>
      <c r="CT28" s="92">
        <f>CE28-'[2]2007'!CE28</f>
        <v>385704.88</v>
      </c>
      <c r="CU28" s="92">
        <f t="shared" si="22"/>
        <v>174700.2</v>
      </c>
      <c r="CV28" s="92">
        <f t="shared" si="23"/>
        <v>68617.03</v>
      </c>
      <c r="CW28" s="153">
        <f t="shared" si="24"/>
        <v>2.4</v>
      </c>
      <c r="CX28" s="153">
        <f t="shared" si="25"/>
        <v>3.2</v>
      </c>
      <c r="CY28" s="153">
        <f t="shared" si="26"/>
        <v>3</v>
      </c>
      <c r="CZ28" s="92">
        <f t="shared" si="27"/>
        <v>171789.64</v>
      </c>
      <c r="DA28" s="92">
        <f t="shared" si="28"/>
        <v>20990.93</v>
      </c>
      <c r="DB28" s="91">
        <f t="shared" si="29"/>
        <v>1</v>
      </c>
      <c r="DC28" s="92">
        <f t="shared" si="30"/>
        <v>-79905.350000000006</v>
      </c>
    </row>
    <row r="29" spans="1:107" x14ac:dyDescent="0.25">
      <c r="A29" s="20">
        <v>13075139</v>
      </c>
      <c r="B29" s="21">
        <v>5552</v>
      </c>
      <c r="C29" s="21" t="s">
        <v>67</v>
      </c>
      <c r="D29" s="228">
        <v>402</v>
      </c>
      <c r="E29" s="220">
        <v>7255.47</v>
      </c>
      <c r="F29" s="220">
        <v>7255.47</v>
      </c>
      <c r="G29" s="220">
        <v>7370.24</v>
      </c>
      <c r="H29" s="224">
        <v>1</v>
      </c>
      <c r="I29" s="234">
        <v>1106.31</v>
      </c>
      <c r="J29" s="224">
        <v>0</v>
      </c>
      <c r="K29" s="223"/>
      <c r="L29" s="224">
        <v>1</v>
      </c>
      <c r="M29" s="223">
        <v>7370.24</v>
      </c>
      <c r="N29" s="224">
        <v>200</v>
      </c>
      <c r="O29" s="224">
        <v>1</v>
      </c>
      <c r="P29" s="224">
        <v>300</v>
      </c>
      <c r="Q29" s="224">
        <v>1</v>
      </c>
      <c r="R29" s="224">
        <v>300</v>
      </c>
      <c r="S29" s="224">
        <v>0</v>
      </c>
      <c r="T29" s="224">
        <v>0</v>
      </c>
      <c r="U29" s="234">
        <v>168940.29</v>
      </c>
      <c r="V29" s="234">
        <v>420.24947761194034</v>
      </c>
      <c r="W29" s="24" t="s">
        <v>56</v>
      </c>
      <c r="X29" s="24" t="s">
        <v>43</v>
      </c>
      <c r="Y29" s="24" t="s">
        <v>43</v>
      </c>
      <c r="Z29" s="23">
        <v>1400</v>
      </c>
      <c r="AA29" s="23">
        <v>1458.58</v>
      </c>
      <c r="AB29" s="23">
        <v>0</v>
      </c>
      <c r="AC29" s="23">
        <v>0</v>
      </c>
      <c r="AD29" s="23">
        <v>0</v>
      </c>
      <c r="AE29" s="23">
        <v>0</v>
      </c>
      <c r="AF29" s="178">
        <v>68168.490000000005</v>
      </c>
      <c r="AG29" s="178">
        <v>25339.65</v>
      </c>
      <c r="AH29" s="175">
        <f t="shared" si="3"/>
        <v>-42828.840000000004</v>
      </c>
      <c r="AI29" s="178">
        <v>164780.39000000001</v>
      </c>
      <c r="AJ29" s="175">
        <f t="shared" si="4"/>
        <v>190120.04</v>
      </c>
      <c r="AK29" s="178">
        <v>89631.360000000001</v>
      </c>
      <c r="AL29" s="175">
        <f t="shared" si="5"/>
        <v>100488.68000000001</v>
      </c>
      <c r="AM29" s="175">
        <f t="shared" si="6"/>
        <v>3.537198027597066</v>
      </c>
      <c r="AN29" s="175">
        <f t="shared" si="7"/>
        <v>0.47144614528799805</v>
      </c>
      <c r="AO29" s="178">
        <v>35204.68</v>
      </c>
      <c r="CA29" s="91" t="str">
        <f t="shared" si="31"/>
        <v>Vogelsang-Warsin</v>
      </c>
      <c r="CB29" s="92">
        <f t="shared" si="31"/>
        <v>402</v>
      </c>
      <c r="CC29" s="92"/>
      <c r="CD29" s="92">
        <f t="shared" si="8"/>
        <v>7370.24</v>
      </c>
      <c r="CE29" s="92">
        <f t="shared" si="9"/>
        <v>0</v>
      </c>
      <c r="CF29" s="92">
        <f t="shared" si="10"/>
        <v>7370.24</v>
      </c>
      <c r="CG29" s="92">
        <f t="shared" si="11"/>
        <v>7370.24</v>
      </c>
      <c r="CH29" s="92">
        <f t="shared" si="12"/>
        <v>7255.47</v>
      </c>
      <c r="CI29" s="92">
        <f t="shared" si="13"/>
        <v>0</v>
      </c>
      <c r="CJ29" s="91" t="str">
        <f t="shared" si="14"/>
        <v>ja</v>
      </c>
      <c r="CK29" s="91" t="str">
        <f t="shared" si="14"/>
        <v>nein</v>
      </c>
      <c r="CL29" s="91" t="str">
        <f t="shared" si="15"/>
        <v>OK</v>
      </c>
      <c r="CM29" s="92">
        <f t="shared" si="16"/>
        <v>1106.31</v>
      </c>
      <c r="CN29" s="91" t="str">
        <f t="shared" si="17"/>
        <v>nein</v>
      </c>
      <c r="CO29" s="91">
        <f t="shared" si="18"/>
        <v>1</v>
      </c>
      <c r="CP29" s="91">
        <f t="shared" si="19"/>
        <v>0</v>
      </c>
      <c r="CQ29" s="91">
        <f t="shared" si="20"/>
        <v>1</v>
      </c>
      <c r="CR29" s="91">
        <f t="shared" si="21"/>
        <v>7370.24</v>
      </c>
      <c r="CS29" s="92">
        <f>CM29-'[2]2007'!CM29</f>
        <v>-13204.36</v>
      </c>
      <c r="CT29" s="92">
        <f>CE29-'[2]2007'!CE29</f>
        <v>35512.410000000003</v>
      </c>
      <c r="CU29" s="92">
        <f t="shared" si="22"/>
        <v>89631.360000000001</v>
      </c>
      <c r="CV29" s="92">
        <f t="shared" si="23"/>
        <v>35204.68</v>
      </c>
      <c r="CW29" s="153">
        <f t="shared" si="24"/>
        <v>2</v>
      </c>
      <c r="CX29" s="153">
        <f t="shared" si="25"/>
        <v>3</v>
      </c>
      <c r="CY29" s="153">
        <f t="shared" si="26"/>
        <v>3</v>
      </c>
      <c r="CZ29" s="92">
        <f t="shared" si="27"/>
        <v>168940.29</v>
      </c>
      <c r="DA29" s="92">
        <f t="shared" si="28"/>
        <v>1458.58</v>
      </c>
      <c r="DB29" s="91">
        <f t="shared" si="29"/>
        <v>1</v>
      </c>
      <c r="DC29" s="92">
        <f t="shared" si="30"/>
        <v>7370.24</v>
      </c>
    </row>
    <row r="30" spans="1:107" x14ac:dyDescent="0.25">
      <c r="A30" s="20">
        <v>13075007</v>
      </c>
      <c r="B30" s="21">
        <v>5553</v>
      </c>
      <c r="C30" s="21" t="s">
        <v>68</v>
      </c>
      <c r="D30" s="228">
        <v>388</v>
      </c>
      <c r="E30" s="220">
        <v>28267</v>
      </c>
      <c r="F30" s="220">
        <v>28267</v>
      </c>
      <c r="G30" s="220">
        <v>517658</v>
      </c>
      <c r="H30" s="224">
        <v>1</v>
      </c>
      <c r="I30" s="234">
        <v>434000</v>
      </c>
      <c r="J30" s="224">
        <v>0</v>
      </c>
      <c r="K30" s="224">
        <v>0</v>
      </c>
      <c r="L30" s="224">
        <v>1</v>
      </c>
      <c r="M30" s="223">
        <v>517658</v>
      </c>
      <c r="N30" s="224">
        <v>250</v>
      </c>
      <c r="O30" s="224">
        <v>0</v>
      </c>
      <c r="P30" s="224">
        <v>300</v>
      </c>
      <c r="Q30" s="224">
        <v>1</v>
      </c>
      <c r="R30" s="224">
        <v>300</v>
      </c>
      <c r="S30" s="224">
        <v>0</v>
      </c>
      <c r="T30" s="223">
        <v>0</v>
      </c>
      <c r="U30" s="234">
        <v>102291</v>
      </c>
      <c r="V30" s="234">
        <v>263.63659793814435</v>
      </c>
      <c r="W30" s="24" t="s">
        <v>43</v>
      </c>
      <c r="X30" s="24" t="s">
        <v>43</v>
      </c>
      <c r="Y30" s="24" t="s">
        <v>43</v>
      </c>
      <c r="Z30" s="23">
        <v>1500</v>
      </c>
      <c r="AA30" s="23">
        <v>1509</v>
      </c>
      <c r="AB30" s="41">
        <v>0</v>
      </c>
      <c r="AC30" s="41">
        <v>0</v>
      </c>
      <c r="AD30" s="41">
        <v>0</v>
      </c>
      <c r="AE30" s="41">
        <v>0</v>
      </c>
      <c r="AF30" s="178">
        <v>108174</v>
      </c>
      <c r="AG30" s="178">
        <v>191697</v>
      </c>
      <c r="AH30" s="175">
        <f t="shared" si="3"/>
        <v>83523</v>
      </c>
      <c r="AI30" s="178">
        <v>131504</v>
      </c>
      <c r="AJ30" s="175">
        <f t="shared" si="4"/>
        <v>323201</v>
      </c>
      <c r="AK30" s="178">
        <v>75420</v>
      </c>
      <c r="AL30" s="175">
        <f t="shared" si="5"/>
        <v>247781</v>
      </c>
      <c r="AM30" s="175">
        <f t="shared" si="6"/>
        <v>0.3934333870639603</v>
      </c>
      <c r="AN30" s="175">
        <f t="shared" si="7"/>
        <v>0.23335323838725747</v>
      </c>
      <c r="AO30" s="178">
        <v>38529</v>
      </c>
      <c r="CA30" s="91" t="str">
        <f t="shared" si="31"/>
        <v>Bargischow</v>
      </c>
      <c r="CB30" s="92">
        <f t="shared" si="31"/>
        <v>388</v>
      </c>
      <c r="CC30" s="92"/>
      <c r="CD30" s="92">
        <f t="shared" si="8"/>
        <v>517658</v>
      </c>
      <c r="CE30" s="92">
        <f t="shared" si="9"/>
        <v>0</v>
      </c>
      <c r="CF30" s="92">
        <f t="shared" si="10"/>
        <v>517658</v>
      </c>
      <c r="CG30" s="92">
        <f t="shared" si="11"/>
        <v>517658</v>
      </c>
      <c r="CH30" s="92">
        <f t="shared" si="12"/>
        <v>28267</v>
      </c>
      <c r="CI30" s="92">
        <f t="shared" si="13"/>
        <v>0</v>
      </c>
      <c r="CJ30" s="91" t="str">
        <f t="shared" si="14"/>
        <v>nein</v>
      </c>
      <c r="CK30" s="91" t="str">
        <f t="shared" si="14"/>
        <v>nein</v>
      </c>
      <c r="CL30" s="91" t="str">
        <f t="shared" si="15"/>
        <v>OK</v>
      </c>
      <c r="CM30" s="92">
        <f t="shared" si="16"/>
        <v>434000</v>
      </c>
      <c r="CN30" s="91" t="str">
        <f t="shared" si="17"/>
        <v>nein</v>
      </c>
      <c r="CO30" s="91">
        <f t="shared" si="18"/>
        <v>0</v>
      </c>
      <c r="CP30" s="91">
        <f t="shared" si="19"/>
        <v>0</v>
      </c>
      <c r="CQ30" s="91">
        <f t="shared" si="20"/>
        <v>1</v>
      </c>
      <c r="CR30" s="91">
        <f t="shared" si="21"/>
        <v>517658</v>
      </c>
      <c r="CS30" s="92">
        <f>CM30-'[2]2007'!CM30</f>
        <v>86000</v>
      </c>
      <c r="CT30" s="92">
        <f>CE30-'[2]2007'!CE30</f>
        <v>0</v>
      </c>
      <c r="CU30" s="92">
        <f t="shared" si="22"/>
        <v>75420</v>
      </c>
      <c r="CV30" s="92">
        <f t="shared" si="23"/>
        <v>38529</v>
      </c>
      <c r="CW30" s="153">
        <f t="shared" si="24"/>
        <v>2.5</v>
      </c>
      <c r="CX30" s="153">
        <f t="shared" si="25"/>
        <v>3</v>
      </c>
      <c r="CY30" s="153">
        <f t="shared" si="26"/>
        <v>3</v>
      </c>
      <c r="CZ30" s="92">
        <f t="shared" si="27"/>
        <v>102291</v>
      </c>
      <c r="DA30" s="92">
        <f t="shared" si="28"/>
        <v>1509</v>
      </c>
      <c r="DB30" s="91">
        <f t="shared" si="29"/>
        <v>1</v>
      </c>
      <c r="DC30" s="92">
        <f t="shared" si="30"/>
        <v>517658</v>
      </c>
    </row>
    <row r="31" spans="1:107" x14ac:dyDescent="0.25">
      <c r="A31" s="20">
        <v>13075013</v>
      </c>
      <c r="B31" s="21">
        <v>5553</v>
      </c>
      <c r="C31" s="21" t="s">
        <v>70</v>
      </c>
      <c r="D31" s="228">
        <v>267</v>
      </c>
      <c r="E31" s="220">
        <v>30887</v>
      </c>
      <c r="F31" s="220">
        <v>44865</v>
      </c>
      <c r="G31" s="220">
        <v>5655</v>
      </c>
      <c r="H31" s="224">
        <v>1</v>
      </c>
      <c r="I31" s="234">
        <v>12568</v>
      </c>
      <c r="J31" s="224">
        <v>0</v>
      </c>
      <c r="K31" s="224">
        <v>0</v>
      </c>
      <c r="L31" s="224">
        <v>1</v>
      </c>
      <c r="M31" s="223">
        <v>5655</v>
      </c>
      <c r="N31" s="224">
        <v>300</v>
      </c>
      <c r="O31" s="224">
        <v>0</v>
      </c>
      <c r="P31" s="224">
        <v>300</v>
      </c>
      <c r="Q31" s="224">
        <v>1</v>
      </c>
      <c r="R31" s="224">
        <v>250</v>
      </c>
      <c r="S31" s="224">
        <v>1</v>
      </c>
      <c r="T31" s="223">
        <v>0</v>
      </c>
      <c r="U31" s="234">
        <v>867399</v>
      </c>
      <c r="V31" s="234">
        <v>3248.6853932584268</v>
      </c>
      <c r="W31" s="24" t="s">
        <v>43</v>
      </c>
      <c r="X31" s="24" t="s">
        <v>43</v>
      </c>
      <c r="Y31" s="24" t="s">
        <v>43</v>
      </c>
      <c r="Z31" s="23">
        <v>1000</v>
      </c>
      <c r="AA31" s="23">
        <v>946</v>
      </c>
      <c r="AB31" s="41">
        <v>0</v>
      </c>
      <c r="AC31" s="41">
        <v>0</v>
      </c>
      <c r="AD31" s="41">
        <v>0</v>
      </c>
      <c r="AE31" s="41">
        <v>0</v>
      </c>
      <c r="AF31" s="178">
        <v>42751</v>
      </c>
      <c r="AG31" s="178">
        <v>26139</v>
      </c>
      <c r="AH31" s="175">
        <f t="shared" si="3"/>
        <v>-16612</v>
      </c>
      <c r="AI31" s="178">
        <v>111091</v>
      </c>
      <c r="AJ31" s="175">
        <f t="shared" si="4"/>
        <v>137230</v>
      </c>
      <c r="AK31" s="178">
        <v>60168</v>
      </c>
      <c r="AL31" s="175">
        <f t="shared" si="5"/>
        <v>77062</v>
      </c>
      <c r="AM31" s="175">
        <f t="shared" si="6"/>
        <v>2.3018478136118445</v>
      </c>
      <c r="AN31" s="175">
        <f t="shared" si="7"/>
        <v>0.43844640384755518</v>
      </c>
      <c r="AO31" s="178">
        <v>30743</v>
      </c>
      <c r="CA31" s="91" t="str">
        <f t="shared" si="31"/>
        <v>Blesewitz</v>
      </c>
      <c r="CB31" s="92">
        <f t="shared" si="31"/>
        <v>267</v>
      </c>
      <c r="CC31" s="92"/>
      <c r="CD31" s="92">
        <f t="shared" si="8"/>
        <v>5655</v>
      </c>
      <c r="CE31" s="92">
        <f t="shared" si="9"/>
        <v>0</v>
      </c>
      <c r="CF31" s="92">
        <f t="shared" si="10"/>
        <v>5655</v>
      </c>
      <c r="CG31" s="92">
        <f t="shared" si="11"/>
        <v>5655</v>
      </c>
      <c r="CH31" s="92">
        <f t="shared" si="12"/>
        <v>30887</v>
      </c>
      <c r="CI31" s="92">
        <f t="shared" si="13"/>
        <v>0</v>
      </c>
      <c r="CJ31" s="91" t="str">
        <f t="shared" si="14"/>
        <v>nein</v>
      </c>
      <c r="CK31" s="91" t="str">
        <f t="shared" si="14"/>
        <v>nein</v>
      </c>
      <c r="CL31" s="91" t="str">
        <f t="shared" si="15"/>
        <v>OK</v>
      </c>
      <c r="CM31" s="92">
        <f t="shared" si="16"/>
        <v>12568</v>
      </c>
      <c r="CN31" s="91" t="str">
        <f t="shared" si="17"/>
        <v>nein</v>
      </c>
      <c r="CO31" s="91">
        <f t="shared" si="18"/>
        <v>0</v>
      </c>
      <c r="CP31" s="91">
        <f t="shared" si="19"/>
        <v>0</v>
      </c>
      <c r="CQ31" s="91">
        <f t="shared" si="20"/>
        <v>1</v>
      </c>
      <c r="CR31" s="91">
        <f t="shared" si="21"/>
        <v>5655</v>
      </c>
      <c r="CS31" s="92">
        <f>CM31-'[2]2007'!CM31</f>
        <v>-21771</v>
      </c>
      <c r="CT31" s="92">
        <f>CE31-'[2]2007'!CE31</f>
        <v>0</v>
      </c>
      <c r="CU31" s="92">
        <f t="shared" si="22"/>
        <v>60168</v>
      </c>
      <c r="CV31" s="92">
        <f t="shared" si="23"/>
        <v>30743</v>
      </c>
      <c r="CW31" s="153">
        <f t="shared" si="24"/>
        <v>3</v>
      </c>
      <c r="CX31" s="153">
        <f t="shared" si="25"/>
        <v>3</v>
      </c>
      <c r="CY31" s="153">
        <f t="shared" si="26"/>
        <v>2.5</v>
      </c>
      <c r="CZ31" s="92">
        <f t="shared" si="27"/>
        <v>867399</v>
      </c>
      <c r="DA31" s="92">
        <f t="shared" si="28"/>
        <v>946</v>
      </c>
      <c r="DB31" s="91">
        <f t="shared" si="29"/>
        <v>1</v>
      </c>
      <c r="DC31" s="92">
        <f t="shared" si="30"/>
        <v>5655</v>
      </c>
    </row>
    <row r="32" spans="1:107" x14ac:dyDescent="0.25">
      <c r="A32" s="20">
        <v>13075015</v>
      </c>
      <c r="B32" s="21">
        <v>5553</v>
      </c>
      <c r="C32" s="21" t="s">
        <v>71</v>
      </c>
      <c r="D32" s="228">
        <v>604</v>
      </c>
      <c r="E32" s="220">
        <v>141700</v>
      </c>
      <c r="F32" s="220">
        <v>141700</v>
      </c>
      <c r="G32" s="220">
        <v>117070</v>
      </c>
      <c r="H32" s="224">
        <v>1</v>
      </c>
      <c r="I32" s="234">
        <v>64385</v>
      </c>
      <c r="J32" s="224">
        <v>0</v>
      </c>
      <c r="K32" s="224">
        <v>0</v>
      </c>
      <c r="L32" s="224">
        <v>1</v>
      </c>
      <c r="M32" s="223">
        <v>117070</v>
      </c>
      <c r="N32" s="224">
        <v>220</v>
      </c>
      <c r="O32" s="224">
        <v>1</v>
      </c>
      <c r="P32" s="224">
        <v>220</v>
      </c>
      <c r="Q32" s="224">
        <v>1</v>
      </c>
      <c r="R32" s="224">
        <v>250</v>
      </c>
      <c r="S32" s="224">
        <v>1</v>
      </c>
      <c r="T32" s="223">
        <v>1</v>
      </c>
      <c r="U32" s="234">
        <v>815468</v>
      </c>
      <c r="V32" s="234">
        <v>1350.1125827814569</v>
      </c>
      <c r="W32" s="24" t="s">
        <v>43</v>
      </c>
      <c r="X32" s="24" t="s">
        <v>43</v>
      </c>
      <c r="Y32" s="24" t="s">
        <v>43</v>
      </c>
      <c r="Z32" s="23">
        <v>3100</v>
      </c>
      <c r="AA32" s="23">
        <v>2860</v>
      </c>
      <c r="AB32" s="41">
        <v>0</v>
      </c>
      <c r="AC32" s="41">
        <v>0</v>
      </c>
      <c r="AD32" s="41">
        <v>0</v>
      </c>
      <c r="AE32" s="41">
        <v>0</v>
      </c>
      <c r="AF32" s="178">
        <v>92001</v>
      </c>
      <c r="AG32" s="178">
        <v>77939</v>
      </c>
      <c r="AH32" s="175">
        <f t="shared" si="3"/>
        <v>-14062</v>
      </c>
      <c r="AI32" s="178">
        <v>254369</v>
      </c>
      <c r="AJ32" s="175">
        <f t="shared" si="4"/>
        <v>332308</v>
      </c>
      <c r="AK32" s="178">
        <v>136069</v>
      </c>
      <c r="AL32" s="175">
        <f t="shared" si="5"/>
        <v>196239</v>
      </c>
      <c r="AM32" s="175">
        <f t="shared" si="6"/>
        <v>1.7458396951462041</v>
      </c>
      <c r="AN32" s="175">
        <f t="shared" si="7"/>
        <v>0.40946651901248238</v>
      </c>
      <c r="AO32" s="178">
        <v>69524</v>
      </c>
      <c r="CA32" s="91" t="str">
        <f t="shared" si="31"/>
        <v>Boldekow</v>
      </c>
      <c r="CB32" s="92">
        <f t="shared" si="31"/>
        <v>604</v>
      </c>
      <c r="CC32" s="92"/>
      <c r="CD32" s="92">
        <f t="shared" si="8"/>
        <v>117070</v>
      </c>
      <c r="CE32" s="92">
        <f t="shared" si="9"/>
        <v>0</v>
      </c>
      <c r="CF32" s="92">
        <f t="shared" si="10"/>
        <v>117070</v>
      </c>
      <c r="CG32" s="92">
        <f t="shared" si="11"/>
        <v>117070</v>
      </c>
      <c r="CH32" s="92">
        <f t="shared" si="12"/>
        <v>141700</v>
      </c>
      <c r="CI32" s="92">
        <f t="shared" si="13"/>
        <v>1</v>
      </c>
      <c r="CJ32" s="91" t="str">
        <f t="shared" si="14"/>
        <v>nein</v>
      </c>
      <c r="CK32" s="91" t="str">
        <f t="shared" si="14"/>
        <v>nein</v>
      </c>
      <c r="CL32" s="91" t="str">
        <f t="shared" si="15"/>
        <v>OK</v>
      </c>
      <c r="CM32" s="92">
        <f t="shared" si="16"/>
        <v>64385</v>
      </c>
      <c r="CN32" s="91" t="str">
        <f t="shared" si="17"/>
        <v>nein</v>
      </c>
      <c r="CO32" s="91">
        <f t="shared" si="18"/>
        <v>0</v>
      </c>
      <c r="CP32" s="91">
        <f t="shared" si="19"/>
        <v>0</v>
      </c>
      <c r="CQ32" s="91">
        <f t="shared" si="20"/>
        <v>1</v>
      </c>
      <c r="CR32" s="91">
        <f t="shared" si="21"/>
        <v>117070</v>
      </c>
      <c r="CS32" s="92">
        <f>CM32-'[2]2007'!CM32</f>
        <v>-14101</v>
      </c>
      <c r="CT32" s="92">
        <f>CE32-'[2]2007'!CE32</f>
        <v>0</v>
      </c>
      <c r="CU32" s="92">
        <f t="shared" si="22"/>
        <v>136069</v>
      </c>
      <c r="CV32" s="92">
        <f t="shared" si="23"/>
        <v>69524</v>
      </c>
      <c r="CW32" s="153">
        <f t="shared" si="24"/>
        <v>2.2000000000000002</v>
      </c>
      <c r="CX32" s="153">
        <f t="shared" si="25"/>
        <v>2.2000000000000002</v>
      </c>
      <c r="CY32" s="153">
        <f t="shared" si="26"/>
        <v>2.5</v>
      </c>
      <c r="CZ32" s="92">
        <f t="shared" si="27"/>
        <v>815468</v>
      </c>
      <c r="DA32" s="92">
        <f t="shared" si="28"/>
        <v>2860</v>
      </c>
      <c r="DB32" s="91">
        <f t="shared" si="29"/>
        <v>1</v>
      </c>
      <c r="DC32" s="92">
        <f t="shared" si="30"/>
        <v>117070</v>
      </c>
    </row>
    <row r="33" spans="1:107" x14ac:dyDescent="0.25">
      <c r="A33" s="20">
        <v>13075020</v>
      </c>
      <c r="B33" s="21">
        <v>5553</v>
      </c>
      <c r="C33" s="21" t="s">
        <v>72</v>
      </c>
      <c r="D33" s="228">
        <v>319</v>
      </c>
      <c r="E33" s="220">
        <v>35779</v>
      </c>
      <c r="F33" s="220">
        <v>35779</v>
      </c>
      <c r="G33" s="220">
        <v>15780</v>
      </c>
      <c r="H33" s="224">
        <v>1</v>
      </c>
      <c r="I33" s="234">
        <v>49000</v>
      </c>
      <c r="J33" s="224">
        <v>0</v>
      </c>
      <c r="K33" s="224">
        <v>0</v>
      </c>
      <c r="L33" s="224">
        <v>1</v>
      </c>
      <c r="M33" s="223">
        <v>15780</v>
      </c>
      <c r="N33" s="224">
        <v>250</v>
      </c>
      <c r="O33" s="224">
        <v>0</v>
      </c>
      <c r="P33" s="224">
        <v>300</v>
      </c>
      <c r="Q33" s="224">
        <v>1</v>
      </c>
      <c r="R33" s="224">
        <v>300</v>
      </c>
      <c r="S33" s="224">
        <v>0</v>
      </c>
      <c r="T33" s="223">
        <v>0</v>
      </c>
      <c r="U33" s="234">
        <v>547709</v>
      </c>
      <c r="V33" s="234">
        <v>1716.9561128526645</v>
      </c>
      <c r="W33" s="24" t="s">
        <v>43</v>
      </c>
      <c r="X33" s="24" t="s">
        <v>43</v>
      </c>
      <c r="Y33" s="24" t="s">
        <v>43</v>
      </c>
      <c r="Z33" s="23">
        <v>1200</v>
      </c>
      <c r="AA33" s="23">
        <v>1222</v>
      </c>
      <c r="AB33" s="41">
        <v>0</v>
      </c>
      <c r="AC33" s="41">
        <v>0</v>
      </c>
      <c r="AD33" s="41">
        <v>0</v>
      </c>
      <c r="AE33" s="41">
        <v>0</v>
      </c>
      <c r="AF33" s="178">
        <v>44035</v>
      </c>
      <c r="AG33" s="178">
        <v>34528</v>
      </c>
      <c r="AH33" s="175">
        <f t="shared" si="3"/>
        <v>-9507</v>
      </c>
      <c r="AI33" s="178">
        <v>137304</v>
      </c>
      <c r="AJ33" s="175">
        <f t="shared" si="4"/>
        <v>171832</v>
      </c>
      <c r="AK33" s="178">
        <v>68983</v>
      </c>
      <c r="AL33" s="175">
        <f t="shared" si="5"/>
        <v>102849</v>
      </c>
      <c r="AM33" s="175">
        <f t="shared" si="6"/>
        <v>1.9978857738646896</v>
      </c>
      <c r="AN33" s="175">
        <f t="shared" si="7"/>
        <v>0.40145607337399319</v>
      </c>
      <c r="AO33" s="178">
        <v>35247</v>
      </c>
      <c r="CA33" s="91" t="str">
        <f t="shared" si="31"/>
        <v>Bugewitz</v>
      </c>
      <c r="CB33" s="92">
        <f t="shared" si="31"/>
        <v>319</v>
      </c>
      <c r="CC33" s="92"/>
      <c r="CD33" s="92">
        <f t="shared" si="8"/>
        <v>15780</v>
      </c>
      <c r="CE33" s="92">
        <f t="shared" si="9"/>
        <v>0</v>
      </c>
      <c r="CF33" s="92">
        <f t="shared" si="10"/>
        <v>15780</v>
      </c>
      <c r="CG33" s="92">
        <f t="shared" si="11"/>
        <v>15780</v>
      </c>
      <c r="CH33" s="92">
        <f t="shared" si="12"/>
        <v>35779</v>
      </c>
      <c r="CI33" s="92">
        <f t="shared" si="13"/>
        <v>0</v>
      </c>
      <c r="CJ33" s="91" t="str">
        <f t="shared" si="14"/>
        <v>nein</v>
      </c>
      <c r="CK33" s="91" t="str">
        <f t="shared" si="14"/>
        <v>nein</v>
      </c>
      <c r="CL33" s="91" t="str">
        <f t="shared" si="15"/>
        <v>OK</v>
      </c>
      <c r="CM33" s="92">
        <f t="shared" si="16"/>
        <v>49000</v>
      </c>
      <c r="CN33" s="91" t="str">
        <f t="shared" si="17"/>
        <v>nein</v>
      </c>
      <c r="CO33" s="91">
        <f t="shared" si="18"/>
        <v>0</v>
      </c>
      <c r="CP33" s="91">
        <f t="shared" si="19"/>
        <v>0</v>
      </c>
      <c r="CQ33" s="91">
        <f t="shared" si="20"/>
        <v>1</v>
      </c>
      <c r="CR33" s="91">
        <f t="shared" si="21"/>
        <v>15780</v>
      </c>
      <c r="CS33" s="92">
        <f>CM33-'[2]2007'!CM33</f>
        <v>-8000</v>
      </c>
      <c r="CT33" s="92">
        <f>CE33-'[2]2007'!CE33</f>
        <v>0</v>
      </c>
      <c r="CU33" s="92">
        <f t="shared" si="22"/>
        <v>68983</v>
      </c>
      <c r="CV33" s="92">
        <f t="shared" si="23"/>
        <v>35247</v>
      </c>
      <c r="CW33" s="153">
        <f t="shared" si="24"/>
        <v>2.5</v>
      </c>
      <c r="CX33" s="153">
        <f t="shared" si="25"/>
        <v>3</v>
      </c>
      <c r="CY33" s="153">
        <f t="shared" si="26"/>
        <v>3</v>
      </c>
      <c r="CZ33" s="92">
        <f t="shared" si="27"/>
        <v>547709</v>
      </c>
      <c r="DA33" s="92">
        <f t="shared" si="28"/>
        <v>1222</v>
      </c>
      <c r="DB33" s="91">
        <f t="shared" si="29"/>
        <v>1</v>
      </c>
      <c r="DC33" s="92">
        <f t="shared" si="30"/>
        <v>15780</v>
      </c>
    </row>
    <row r="34" spans="1:107" x14ac:dyDescent="0.25">
      <c r="A34" s="20">
        <v>13075022</v>
      </c>
      <c r="B34" s="21">
        <v>5553</v>
      </c>
      <c r="C34" s="21" t="s">
        <v>73</v>
      </c>
      <c r="D34" s="228">
        <v>468</v>
      </c>
      <c r="E34" s="220">
        <v>65549</v>
      </c>
      <c r="F34" s="220">
        <v>65549</v>
      </c>
      <c r="G34" s="220">
        <v>225803</v>
      </c>
      <c r="H34" s="224">
        <v>1</v>
      </c>
      <c r="I34" s="234">
        <v>184055</v>
      </c>
      <c r="J34" s="224">
        <v>0</v>
      </c>
      <c r="K34" s="224">
        <v>0</v>
      </c>
      <c r="L34" s="224">
        <v>1</v>
      </c>
      <c r="M34" s="223">
        <v>225803</v>
      </c>
      <c r="N34" s="224">
        <v>300</v>
      </c>
      <c r="O34" s="224">
        <v>0</v>
      </c>
      <c r="P34" s="224">
        <v>300</v>
      </c>
      <c r="Q34" s="224">
        <v>1</v>
      </c>
      <c r="R34" s="224">
        <v>250</v>
      </c>
      <c r="S34" s="224">
        <v>1</v>
      </c>
      <c r="T34" s="223">
        <v>0</v>
      </c>
      <c r="U34" s="234">
        <v>63215</v>
      </c>
      <c r="V34" s="234">
        <v>135.07478632478632</v>
      </c>
      <c r="W34" s="24" t="s">
        <v>43</v>
      </c>
      <c r="X34" s="24" t="s">
        <v>43</v>
      </c>
      <c r="Y34" s="24" t="s">
        <v>43</v>
      </c>
      <c r="Z34" s="23">
        <v>1600</v>
      </c>
      <c r="AA34" s="23">
        <v>1575</v>
      </c>
      <c r="AB34" s="41">
        <v>0</v>
      </c>
      <c r="AC34" s="41">
        <v>0</v>
      </c>
      <c r="AD34" s="41">
        <v>0</v>
      </c>
      <c r="AE34" s="41">
        <v>0</v>
      </c>
      <c r="AF34" s="178">
        <v>91609</v>
      </c>
      <c r="AG34" s="178">
        <v>60520</v>
      </c>
      <c r="AH34" s="175">
        <f t="shared" si="3"/>
        <v>-31089</v>
      </c>
      <c r="AI34" s="178">
        <v>183884</v>
      </c>
      <c r="AJ34" s="175">
        <f t="shared" si="4"/>
        <v>244404</v>
      </c>
      <c r="AK34" s="178">
        <v>106848</v>
      </c>
      <c r="AL34" s="175">
        <f t="shared" si="5"/>
        <v>137556</v>
      </c>
      <c r="AM34" s="175">
        <f t="shared" si="6"/>
        <v>1.7654990085922009</v>
      </c>
      <c r="AN34" s="175">
        <f t="shared" si="7"/>
        <v>0.43717778759758436</v>
      </c>
      <c r="AO34" s="178">
        <v>54592</v>
      </c>
      <c r="CA34" s="91" t="str">
        <f t="shared" si="31"/>
        <v>Butzow</v>
      </c>
      <c r="CB34" s="92">
        <f t="shared" si="31"/>
        <v>468</v>
      </c>
      <c r="CC34" s="92"/>
      <c r="CD34" s="92">
        <f t="shared" si="8"/>
        <v>225803</v>
      </c>
      <c r="CE34" s="92">
        <f t="shared" si="9"/>
        <v>0</v>
      </c>
      <c r="CF34" s="92">
        <f t="shared" si="10"/>
        <v>225803</v>
      </c>
      <c r="CG34" s="92">
        <f t="shared" si="11"/>
        <v>225803</v>
      </c>
      <c r="CH34" s="92">
        <f t="shared" si="12"/>
        <v>65549</v>
      </c>
      <c r="CI34" s="92">
        <f t="shared" si="13"/>
        <v>0</v>
      </c>
      <c r="CJ34" s="91" t="str">
        <f t="shared" si="14"/>
        <v>nein</v>
      </c>
      <c r="CK34" s="91" t="str">
        <f t="shared" si="14"/>
        <v>nein</v>
      </c>
      <c r="CL34" s="91" t="str">
        <f t="shared" si="15"/>
        <v>OK</v>
      </c>
      <c r="CM34" s="92">
        <f t="shared" si="16"/>
        <v>184055</v>
      </c>
      <c r="CN34" s="91" t="str">
        <f t="shared" si="17"/>
        <v>nein</v>
      </c>
      <c r="CO34" s="91">
        <f t="shared" si="18"/>
        <v>0</v>
      </c>
      <c r="CP34" s="91">
        <f t="shared" si="19"/>
        <v>0</v>
      </c>
      <c r="CQ34" s="91">
        <f t="shared" si="20"/>
        <v>1</v>
      </c>
      <c r="CR34" s="91">
        <f t="shared" si="21"/>
        <v>225803</v>
      </c>
      <c r="CS34" s="92">
        <f>CM34-'[2]2007'!CM34</f>
        <v>36083</v>
      </c>
      <c r="CT34" s="92">
        <f>CE34-'[2]2007'!CE34</f>
        <v>0</v>
      </c>
      <c r="CU34" s="92">
        <f t="shared" si="22"/>
        <v>106848</v>
      </c>
      <c r="CV34" s="92">
        <f t="shared" si="23"/>
        <v>54592</v>
      </c>
      <c r="CW34" s="153">
        <f t="shared" si="24"/>
        <v>3</v>
      </c>
      <c r="CX34" s="153">
        <f t="shared" si="25"/>
        <v>3</v>
      </c>
      <c r="CY34" s="153">
        <f t="shared" si="26"/>
        <v>2.5</v>
      </c>
      <c r="CZ34" s="92">
        <f t="shared" si="27"/>
        <v>63215</v>
      </c>
      <c r="DA34" s="92">
        <f t="shared" si="28"/>
        <v>1575</v>
      </c>
      <c r="DB34" s="91">
        <f t="shared" si="29"/>
        <v>1</v>
      </c>
      <c r="DC34" s="92">
        <f t="shared" si="30"/>
        <v>225803</v>
      </c>
    </row>
    <row r="35" spans="1:107" x14ac:dyDescent="0.25">
      <c r="A35" s="20">
        <v>13075029</v>
      </c>
      <c r="B35" s="21">
        <v>5553</v>
      </c>
      <c r="C35" s="21" t="s">
        <v>74</v>
      </c>
      <c r="D35" s="228">
        <v>2166</v>
      </c>
      <c r="E35" s="220">
        <v>249397</v>
      </c>
      <c r="F35" s="220">
        <v>249397</v>
      </c>
      <c r="G35" s="220">
        <v>106806</v>
      </c>
      <c r="H35" s="224">
        <v>1</v>
      </c>
      <c r="I35" s="234">
        <v>29000</v>
      </c>
      <c r="J35" s="224">
        <v>0</v>
      </c>
      <c r="K35" s="224">
        <v>0</v>
      </c>
      <c r="L35" s="224">
        <v>1</v>
      </c>
      <c r="M35" s="223">
        <v>106806</v>
      </c>
      <c r="N35" s="224">
        <v>300</v>
      </c>
      <c r="O35" s="224">
        <v>0</v>
      </c>
      <c r="P35" s="224">
        <v>320</v>
      </c>
      <c r="Q35" s="224">
        <v>0</v>
      </c>
      <c r="R35" s="224">
        <v>300</v>
      </c>
      <c r="S35" s="224">
        <v>0</v>
      </c>
      <c r="T35" s="223">
        <v>0</v>
      </c>
      <c r="U35" s="234">
        <v>1748434</v>
      </c>
      <c r="V35" s="234">
        <v>807.21791320406282</v>
      </c>
      <c r="W35" s="24" t="s">
        <v>43</v>
      </c>
      <c r="X35" s="24" t="s">
        <v>43</v>
      </c>
      <c r="Y35" s="24" t="s">
        <v>43</v>
      </c>
      <c r="Z35" s="23">
        <v>5000</v>
      </c>
      <c r="AA35" s="23">
        <v>4961</v>
      </c>
      <c r="AB35" s="41">
        <v>0</v>
      </c>
      <c r="AC35" s="41">
        <v>0</v>
      </c>
      <c r="AD35" s="41">
        <v>0</v>
      </c>
      <c r="AE35" s="41">
        <v>0</v>
      </c>
      <c r="AF35" s="178">
        <v>454705</v>
      </c>
      <c r="AG35" s="178">
        <v>333556</v>
      </c>
      <c r="AH35" s="175">
        <f t="shared" si="3"/>
        <v>-121149</v>
      </c>
      <c r="AI35" s="178">
        <v>831085</v>
      </c>
      <c r="AJ35" s="175">
        <f t="shared" si="4"/>
        <v>1164641</v>
      </c>
      <c r="AK35" s="178">
        <v>508955</v>
      </c>
      <c r="AL35" s="175">
        <f t="shared" si="5"/>
        <v>655686</v>
      </c>
      <c r="AM35" s="175">
        <f t="shared" si="6"/>
        <v>1.5258457350489874</v>
      </c>
      <c r="AN35" s="175">
        <f t="shared" si="7"/>
        <v>0.43700590997569205</v>
      </c>
      <c r="AO35" s="178">
        <v>260037</v>
      </c>
      <c r="CA35" s="91" t="str">
        <f t="shared" si="31"/>
        <v>Ducherow</v>
      </c>
      <c r="CB35" s="92">
        <f t="shared" si="31"/>
        <v>2166</v>
      </c>
      <c r="CC35" s="92"/>
      <c r="CD35" s="92">
        <f t="shared" si="8"/>
        <v>106806</v>
      </c>
      <c r="CE35" s="92">
        <f t="shared" si="9"/>
        <v>0</v>
      </c>
      <c r="CF35" s="92">
        <f t="shared" si="10"/>
        <v>106806</v>
      </c>
      <c r="CG35" s="92">
        <f t="shared" si="11"/>
        <v>106806</v>
      </c>
      <c r="CH35" s="92">
        <f t="shared" si="12"/>
        <v>249397</v>
      </c>
      <c r="CI35" s="92">
        <f t="shared" si="13"/>
        <v>0</v>
      </c>
      <c r="CJ35" s="91" t="str">
        <f t="shared" si="14"/>
        <v>nein</v>
      </c>
      <c r="CK35" s="91" t="str">
        <f t="shared" si="14"/>
        <v>nein</v>
      </c>
      <c r="CL35" s="91" t="str">
        <f t="shared" si="15"/>
        <v>OK</v>
      </c>
      <c r="CM35" s="92">
        <f t="shared" si="16"/>
        <v>29000</v>
      </c>
      <c r="CN35" s="91" t="str">
        <f t="shared" si="17"/>
        <v>nein</v>
      </c>
      <c r="CO35" s="91">
        <f t="shared" si="18"/>
        <v>0</v>
      </c>
      <c r="CP35" s="91">
        <f t="shared" si="19"/>
        <v>0</v>
      </c>
      <c r="CQ35" s="91">
        <f t="shared" si="20"/>
        <v>1</v>
      </c>
      <c r="CR35" s="91">
        <f t="shared" si="21"/>
        <v>106806</v>
      </c>
      <c r="CS35" s="92">
        <f>CM35-'[2]2007'!CM35</f>
        <v>29000</v>
      </c>
      <c r="CT35" s="92">
        <f>CE35-'[2]2007'!CE35</f>
        <v>-192477</v>
      </c>
      <c r="CU35" s="92">
        <f t="shared" si="22"/>
        <v>508955</v>
      </c>
      <c r="CV35" s="92">
        <f t="shared" si="23"/>
        <v>260037</v>
      </c>
      <c r="CW35" s="153">
        <f t="shared" si="24"/>
        <v>3</v>
      </c>
      <c r="CX35" s="153">
        <f t="shared" si="25"/>
        <v>3.2</v>
      </c>
      <c r="CY35" s="153">
        <f t="shared" si="26"/>
        <v>3</v>
      </c>
      <c r="CZ35" s="92">
        <f t="shared" si="27"/>
        <v>1748434</v>
      </c>
      <c r="DA35" s="92">
        <f t="shared" si="28"/>
        <v>4961</v>
      </c>
      <c r="DB35" s="91">
        <f t="shared" si="29"/>
        <v>1</v>
      </c>
      <c r="DC35" s="92">
        <f t="shared" si="30"/>
        <v>106806</v>
      </c>
    </row>
    <row r="36" spans="1:107" x14ac:dyDescent="0.25">
      <c r="A36" s="20">
        <v>13075053</v>
      </c>
      <c r="B36" s="21">
        <v>5553</v>
      </c>
      <c r="C36" s="21" t="s">
        <v>75</v>
      </c>
      <c r="D36" s="228">
        <v>219</v>
      </c>
      <c r="E36" s="220">
        <v>14903</v>
      </c>
      <c r="F36" s="220">
        <v>15644</v>
      </c>
      <c r="G36" s="220">
        <v>272594</v>
      </c>
      <c r="H36" s="224">
        <v>1</v>
      </c>
      <c r="I36" s="234">
        <v>190000</v>
      </c>
      <c r="J36" s="224">
        <v>0</v>
      </c>
      <c r="K36" s="224">
        <v>0</v>
      </c>
      <c r="L36" s="224">
        <v>1</v>
      </c>
      <c r="M36" s="223">
        <v>272594</v>
      </c>
      <c r="N36" s="224">
        <v>250</v>
      </c>
      <c r="O36" s="224">
        <v>0</v>
      </c>
      <c r="P36" s="224">
        <v>300</v>
      </c>
      <c r="Q36" s="224">
        <v>1</v>
      </c>
      <c r="R36" s="224">
        <v>260</v>
      </c>
      <c r="S36" s="224">
        <v>1</v>
      </c>
      <c r="T36" s="223">
        <v>0</v>
      </c>
      <c r="U36" s="234">
        <v>898459</v>
      </c>
      <c r="V36" s="234">
        <v>4102.5525114155253</v>
      </c>
      <c r="W36" s="24" t="s">
        <v>43</v>
      </c>
      <c r="X36" s="24" t="s">
        <v>43</v>
      </c>
      <c r="Y36" s="24" t="s">
        <v>43</v>
      </c>
      <c r="Z36" s="23">
        <v>800</v>
      </c>
      <c r="AA36" s="23">
        <v>793</v>
      </c>
      <c r="AB36" s="41">
        <v>0</v>
      </c>
      <c r="AC36" s="41">
        <v>0</v>
      </c>
      <c r="AD36" s="41">
        <v>0</v>
      </c>
      <c r="AE36" s="41">
        <v>0</v>
      </c>
      <c r="AF36" s="178">
        <v>35384</v>
      </c>
      <c r="AG36" s="178">
        <v>30577</v>
      </c>
      <c r="AH36" s="175">
        <f t="shared" si="3"/>
        <v>-4807</v>
      </c>
      <c r="AI36" s="178">
        <v>90912</v>
      </c>
      <c r="AJ36" s="175">
        <f t="shared" si="4"/>
        <v>121489</v>
      </c>
      <c r="AK36" s="178">
        <v>42369</v>
      </c>
      <c r="AL36" s="175">
        <f t="shared" si="5"/>
        <v>79120</v>
      </c>
      <c r="AM36" s="175">
        <f t="shared" si="6"/>
        <v>1.3856493442783793</v>
      </c>
      <c r="AN36" s="175">
        <f t="shared" si="7"/>
        <v>0.34874762324161035</v>
      </c>
      <c r="AO36" s="178">
        <v>21649</v>
      </c>
      <c r="CA36" s="91" t="str">
        <f t="shared" si="31"/>
        <v>Iven</v>
      </c>
      <c r="CB36" s="92">
        <f t="shared" si="31"/>
        <v>219</v>
      </c>
      <c r="CC36" s="92"/>
      <c r="CD36" s="92">
        <f t="shared" si="8"/>
        <v>272594</v>
      </c>
      <c r="CE36" s="92">
        <f t="shared" si="9"/>
        <v>0</v>
      </c>
      <c r="CF36" s="92">
        <f t="shared" si="10"/>
        <v>272594</v>
      </c>
      <c r="CG36" s="92">
        <f t="shared" si="11"/>
        <v>272594</v>
      </c>
      <c r="CH36" s="92">
        <f t="shared" si="12"/>
        <v>14903</v>
      </c>
      <c r="CI36" s="92">
        <f t="shared" si="13"/>
        <v>0</v>
      </c>
      <c r="CJ36" s="91" t="str">
        <f t="shared" si="14"/>
        <v>nein</v>
      </c>
      <c r="CK36" s="91" t="str">
        <f t="shared" si="14"/>
        <v>nein</v>
      </c>
      <c r="CL36" s="91" t="str">
        <f t="shared" si="15"/>
        <v>OK</v>
      </c>
      <c r="CM36" s="92">
        <f t="shared" si="16"/>
        <v>190000</v>
      </c>
      <c r="CN36" s="91" t="str">
        <f t="shared" si="17"/>
        <v>nein</v>
      </c>
      <c r="CO36" s="91">
        <f t="shared" si="18"/>
        <v>0</v>
      </c>
      <c r="CP36" s="91">
        <f t="shared" si="19"/>
        <v>0</v>
      </c>
      <c r="CQ36" s="91">
        <f t="shared" si="20"/>
        <v>1</v>
      </c>
      <c r="CR36" s="91">
        <f t="shared" si="21"/>
        <v>272594</v>
      </c>
      <c r="CS36" s="92">
        <f>CM36-'[2]2007'!CM36</f>
        <v>-12000</v>
      </c>
      <c r="CT36" s="92">
        <f>CE36-'[2]2007'!CE36</f>
        <v>0</v>
      </c>
      <c r="CU36" s="92">
        <f t="shared" si="22"/>
        <v>42369</v>
      </c>
      <c r="CV36" s="92">
        <f t="shared" si="23"/>
        <v>21649</v>
      </c>
      <c r="CW36" s="153">
        <f t="shared" si="24"/>
        <v>2.5</v>
      </c>
      <c r="CX36" s="153">
        <f t="shared" si="25"/>
        <v>3</v>
      </c>
      <c r="CY36" s="153">
        <f t="shared" si="26"/>
        <v>2.6</v>
      </c>
      <c r="CZ36" s="92">
        <f t="shared" si="27"/>
        <v>898459</v>
      </c>
      <c r="DA36" s="92">
        <f t="shared" si="28"/>
        <v>793</v>
      </c>
      <c r="DB36" s="91">
        <f t="shared" si="29"/>
        <v>1</v>
      </c>
      <c r="DC36" s="92">
        <f t="shared" si="30"/>
        <v>272594</v>
      </c>
    </row>
    <row r="37" spans="1:107" x14ac:dyDescent="0.25">
      <c r="A37" s="20">
        <v>13075068</v>
      </c>
      <c r="B37" s="21">
        <v>5553</v>
      </c>
      <c r="C37" s="21" t="s">
        <v>76</v>
      </c>
      <c r="D37" s="228">
        <v>792</v>
      </c>
      <c r="E37" s="220">
        <v>52769</v>
      </c>
      <c r="F37" s="220">
        <v>52769</v>
      </c>
      <c r="G37" s="220">
        <v>436554</v>
      </c>
      <c r="H37" s="224">
        <v>1</v>
      </c>
      <c r="I37" s="234">
        <v>113000</v>
      </c>
      <c r="J37" s="224">
        <v>0</v>
      </c>
      <c r="K37" s="224">
        <v>0</v>
      </c>
      <c r="L37" s="224">
        <v>1</v>
      </c>
      <c r="M37" s="223">
        <v>436554</v>
      </c>
      <c r="N37" s="224">
        <v>220</v>
      </c>
      <c r="O37" s="224">
        <v>1</v>
      </c>
      <c r="P37" s="224">
        <v>320</v>
      </c>
      <c r="Q37" s="224">
        <v>0</v>
      </c>
      <c r="R37" s="224">
        <v>270</v>
      </c>
      <c r="S37" s="224">
        <v>1</v>
      </c>
      <c r="T37" s="223">
        <v>0</v>
      </c>
      <c r="U37" s="234">
        <v>4803472</v>
      </c>
      <c r="V37" s="234">
        <v>6064.9898989898993</v>
      </c>
      <c r="W37" s="24" t="s">
        <v>43</v>
      </c>
      <c r="X37" s="24" t="s">
        <v>43</v>
      </c>
      <c r="Y37" s="24" t="s">
        <v>43</v>
      </c>
      <c r="Z37" s="23">
        <v>2600</v>
      </c>
      <c r="AA37" s="23">
        <v>2589</v>
      </c>
      <c r="AB37" s="41">
        <v>0</v>
      </c>
      <c r="AC37" s="41">
        <v>0</v>
      </c>
      <c r="AD37" s="41">
        <v>0</v>
      </c>
      <c r="AE37" s="41">
        <v>0</v>
      </c>
      <c r="AF37" s="178">
        <v>194516</v>
      </c>
      <c r="AG37" s="178">
        <v>235608</v>
      </c>
      <c r="AH37" s="175">
        <f t="shared" si="3"/>
        <v>41092</v>
      </c>
      <c r="AI37" s="178">
        <v>285522</v>
      </c>
      <c r="AJ37" s="175">
        <f t="shared" si="4"/>
        <v>521130</v>
      </c>
      <c r="AK37" s="178">
        <v>202792</v>
      </c>
      <c r="AL37" s="175">
        <f t="shared" si="5"/>
        <v>318338</v>
      </c>
      <c r="AM37" s="175">
        <f t="shared" si="6"/>
        <v>0.86071780245152962</v>
      </c>
      <c r="AN37" s="175">
        <f t="shared" si="7"/>
        <v>0.38913898643332756</v>
      </c>
      <c r="AO37" s="178">
        <v>103607</v>
      </c>
      <c r="CA37" s="91" t="str">
        <f t="shared" si="31"/>
        <v>Krien</v>
      </c>
      <c r="CB37" s="92">
        <f t="shared" si="31"/>
        <v>792</v>
      </c>
      <c r="CC37" s="92"/>
      <c r="CD37" s="92">
        <f t="shared" si="8"/>
        <v>436554</v>
      </c>
      <c r="CE37" s="92">
        <f t="shared" si="9"/>
        <v>0</v>
      </c>
      <c r="CF37" s="92">
        <f t="shared" si="10"/>
        <v>436554</v>
      </c>
      <c r="CG37" s="92">
        <f t="shared" si="11"/>
        <v>436554</v>
      </c>
      <c r="CH37" s="92">
        <f t="shared" si="12"/>
        <v>52769</v>
      </c>
      <c r="CI37" s="92">
        <f t="shared" si="13"/>
        <v>0</v>
      </c>
      <c r="CJ37" s="91" t="str">
        <f t="shared" si="14"/>
        <v>nein</v>
      </c>
      <c r="CK37" s="91" t="str">
        <f t="shared" si="14"/>
        <v>nein</v>
      </c>
      <c r="CL37" s="91" t="str">
        <f t="shared" si="15"/>
        <v>OK</v>
      </c>
      <c r="CM37" s="92">
        <f t="shared" si="16"/>
        <v>113000</v>
      </c>
      <c r="CN37" s="91" t="str">
        <f t="shared" si="17"/>
        <v>nein</v>
      </c>
      <c r="CO37" s="91">
        <f t="shared" si="18"/>
        <v>0</v>
      </c>
      <c r="CP37" s="91">
        <f t="shared" si="19"/>
        <v>0</v>
      </c>
      <c r="CQ37" s="91">
        <f t="shared" si="20"/>
        <v>1</v>
      </c>
      <c r="CR37" s="91">
        <f t="shared" si="21"/>
        <v>436554</v>
      </c>
      <c r="CS37" s="92">
        <f>CM37-'[2]2007'!CM37</f>
        <v>-37000</v>
      </c>
      <c r="CT37" s="92">
        <f>CE37-'[2]2007'!CE37</f>
        <v>0</v>
      </c>
      <c r="CU37" s="92">
        <f t="shared" si="22"/>
        <v>202792</v>
      </c>
      <c r="CV37" s="92">
        <f t="shared" si="23"/>
        <v>103607</v>
      </c>
      <c r="CW37" s="153">
        <f t="shared" si="24"/>
        <v>2.2000000000000002</v>
      </c>
      <c r="CX37" s="153">
        <f t="shared" si="25"/>
        <v>3.2</v>
      </c>
      <c r="CY37" s="153">
        <f t="shared" si="26"/>
        <v>2.7</v>
      </c>
      <c r="CZ37" s="92">
        <f t="shared" si="27"/>
        <v>4803472</v>
      </c>
      <c r="DA37" s="92">
        <f t="shared" si="28"/>
        <v>2589</v>
      </c>
      <c r="DB37" s="91">
        <f t="shared" si="29"/>
        <v>1</v>
      </c>
      <c r="DC37" s="92">
        <f t="shared" si="30"/>
        <v>436554</v>
      </c>
    </row>
    <row r="38" spans="1:107" x14ac:dyDescent="0.25">
      <c r="A38" s="20">
        <v>13075073</v>
      </c>
      <c r="B38" s="21">
        <v>5553</v>
      </c>
      <c r="C38" s="21" t="s">
        <v>77</v>
      </c>
      <c r="D38" s="228">
        <v>190</v>
      </c>
      <c r="E38" s="220">
        <v>5876</v>
      </c>
      <c r="F38" s="220">
        <v>593</v>
      </c>
      <c r="G38" s="220">
        <v>6775</v>
      </c>
      <c r="H38" s="224">
        <v>0</v>
      </c>
      <c r="I38" s="234">
        <v>0</v>
      </c>
      <c r="J38" s="224">
        <v>1</v>
      </c>
      <c r="K38" s="224">
        <v>6775</v>
      </c>
      <c r="L38" s="224">
        <v>0</v>
      </c>
      <c r="M38" s="223">
        <v>0</v>
      </c>
      <c r="N38" s="224">
        <v>300</v>
      </c>
      <c r="O38" s="224">
        <v>0</v>
      </c>
      <c r="P38" s="224">
        <v>300</v>
      </c>
      <c r="Q38" s="224">
        <v>1</v>
      </c>
      <c r="R38" s="224">
        <v>300</v>
      </c>
      <c r="S38" s="224">
        <v>0</v>
      </c>
      <c r="T38" s="223">
        <v>0</v>
      </c>
      <c r="U38" s="234">
        <v>23478</v>
      </c>
      <c r="V38" s="234">
        <v>123.56842105263158</v>
      </c>
      <c r="W38" s="24" t="s">
        <v>43</v>
      </c>
      <c r="X38" s="24" t="s">
        <v>43</v>
      </c>
      <c r="Y38" s="24" t="s">
        <v>43</v>
      </c>
      <c r="Z38" s="23">
        <v>900</v>
      </c>
      <c r="AA38" s="23">
        <v>628</v>
      </c>
      <c r="AB38" s="41">
        <v>0</v>
      </c>
      <c r="AC38" s="41">
        <v>0</v>
      </c>
      <c r="AD38" s="41">
        <v>0</v>
      </c>
      <c r="AE38" s="41">
        <v>0</v>
      </c>
      <c r="AF38" s="178">
        <v>32869</v>
      </c>
      <c r="AG38" s="178">
        <v>21346</v>
      </c>
      <c r="AH38" s="175">
        <f t="shared" si="3"/>
        <v>-11523</v>
      </c>
      <c r="AI38" s="178">
        <v>77463</v>
      </c>
      <c r="AJ38" s="175">
        <f t="shared" si="4"/>
        <v>98809</v>
      </c>
      <c r="AK38" s="178">
        <v>44831</v>
      </c>
      <c r="AL38" s="175">
        <f t="shared" si="5"/>
        <v>53978</v>
      </c>
      <c r="AM38" s="175">
        <f t="shared" si="6"/>
        <v>2.1002061276117305</v>
      </c>
      <c r="AN38" s="175">
        <f t="shared" si="7"/>
        <v>0.4537137305306197</v>
      </c>
      <c r="AO38" s="178">
        <v>22906</v>
      </c>
      <c r="CA38" s="91" t="str">
        <f t="shared" si="31"/>
        <v>Krusenfelde</v>
      </c>
      <c r="CB38" s="92">
        <f t="shared" si="31"/>
        <v>190</v>
      </c>
      <c r="CC38" s="92"/>
      <c r="CD38" s="92">
        <f t="shared" si="8"/>
        <v>6775</v>
      </c>
      <c r="CE38" s="92">
        <f t="shared" si="9"/>
        <v>6775</v>
      </c>
      <c r="CF38" s="92">
        <f t="shared" si="10"/>
        <v>0</v>
      </c>
      <c r="CG38" s="92">
        <f t="shared" si="11"/>
        <v>-6775</v>
      </c>
      <c r="CH38" s="92">
        <f t="shared" si="12"/>
        <v>5876</v>
      </c>
      <c r="CI38" s="92">
        <f t="shared" si="13"/>
        <v>0</v>
      </c>
      <c r="CJ38" s="91" t="str">
        <f t="shared" si="14"/>
        <v>nein</v>
      </c>
      <c r="CK38" s="91" t="str">
        <f t="shared" si="14"/>
        <v>nein</v>
      </c>
      <c r="CL38" s="91" t="str">
        <f t="shared" si="15"/>
        <v>OK</v>
      </c>
      <c r="CM38" s="92">
        <f t="shared" si="16"/>
        <v>0</v>
      </c>
      <c r="CN38" s="91" t="str">
        <f t="shared" si="17"/>
        <v>nein</v>
      </c>
      <c r="CO38" s="91">
        <f t="shared" si="18"/>
        <v>0</v>
      </c>
      <c r="CP38" s="91">
        <f t="shared" si="19"/>
        <v>0</v>
      </c>
      <c r="CQ38" s="91">
        <f t="shared" si="20"/>
        <v>1</v>
      </c>
      <c r="CR38" s="91">
        <f t="shared" si="21"/>
        <v>6775</v>
      </c>
      <c r="CS38" s="92">
        <f>CM38-'[2]2007'!CM38</f>
        <v>-1000</v>
      </c>
      <c r="CT38" s="92">
        <f>CE38-'[2]2007'!CE38</f>
        <v>-2253</v>
      </c>
      <c r="CU38" s="92">
        <f t="shared" si="22"/>
        <v>44831</v>
      </c>
      <c r="CV38" s="92">
        <f t="shared" si="23"/>
        <v>22906</v>
      </c>
      <c r="CW38" s="153">
        <f t="shared" si="24"/>
        <v>3</v>
      </c>
      <c r="CX38" s="153">
        <f t="shared" si="25"/>
        <v>3</v>
      </c>
      <c r="CY38" s="153">
        <f t="shared" si="26"/>
        <v>3</v>
      </c>
      <c r="CZ38" s="92">
        <f t="shared" si="27"/>
        <v>23478</v>
      </c>
      <c r="DA38" s="92">
        <f t="shared" si="28"/>
        <v>628</v>
      </c>
      <c r="DB38" s="91">
        <f t="shared" si="29"/>
        <v>1</v>
      </c>
      <c r="DC38" s="92">
        <f t="shared" si="30"/>
        <v>-6775</v>
      </c>
    </row>
    <row r="39" spans="1:107" x14ac:dyDescent="0.25">
      <c r="A39" s="20">
        <v>13075088</v>
      </c>
      <c r="B39" s="21">
        <v>5553</v>
      </c>
      <c r="C39" s="21" t="s">
        <v>78</v>
      </c>
      <c r="D39" s="228">
        <v>632</v>
      </c>
      <c r="E39" s="220">
        <v>38981</v>
      </c>
      <c r="F39" s="220">
        <v>38981</v>
      </c>
      <c r="G39" s="220">
        <v>417757</v>
      </c>
      <c r="H39" s="224">
        <v>1</v>
      </c>
      <c r="I39" s="234">
        <v>70000</v>
      </c>
      <c r="J39" s="224">
        <v>0</v>
      </c>
      <c r="K39" s="224">
        <v>0</v>
      </c>
      <c r="L39" s="224">
        <v>1</v>
      </c>
      <c r="M39" s="223">
        <v>417757</v>
      </c>
      <c r="N39" s="224">
        <v>300</v>
      </c>
      <c r="O39" s="224">
        <v>0</v>
      </c>
      <c r="P39" s="224">
        <v>300</v>
      </c>
      <c r="Q39" s="224">
        <v>1</v>
      </c>
      <c r="R39" s="224">
        <v>300</v>
      </c>
      <c r="S39" s="224">
        <v>0</v>
      </c>
      <c r="T39" s="223">
        <v>0</v>
      </c>
      <c r="U39" s="234">
        <v>1049336</v>
      </c>
      <c r="V39" s="234">
        <v>1660.3417721518988</v>
      </c>
      <c r="W39" s="24" t="s">
        <v>43</v>
      </c>
      <c r="X39" s="24" t="s">
        <v>43</v>
      </c>
      <c r="Y39" s="24" t="s">
        <v>43</v>
      </c>
      <c r="Z39" s="23">
        <v>2900</v>
      </c>
      <c r="AA39" s="23">
        <v>2830</v>
      </c>
      <c r="AB39" s="41">
        <v>0</v>
      </c>
      <c r="AC39" s="41">
        <v>0</v>
      </c>
      <c r="AD39" s="41">
        <v>0</v>
      </c>
      <c r="AE39" s="41">
        <v>0</v>
      </c>
      <c r="AF39" s="178">
        <v>115298</v>
      </c>
      <c r="AG39" s="178">
        <v>101611</v>
      </c>
      <c r="AH39" s="175">
        <f t="shared" si="3"/>
        <v>-13687</v>
      </c>
      <c r="AI39" s="178">
        <v>253790</v>
      </c>
      <c r="AJ39" s="175">
        <f t="shared" si="4"/>
        <v>355401</v>
      </c>
      <c r="AK39" s="178">
        <v>149364</v>
      </c>
      <c r="AL39" s="175">
        <f t="shared" si="5"/>
        <v>206037</v>
      </c>
      <c r="AM39" s="175">
        <f t="shared" si="6"/>
        <v>1.4699589611360975</v>
      </c>
      <c r="AN39" s="175">
        <f t="shared" si="7"/>
        <v>0.42026893565296664</v>
      </c>
      <c r="AO39" s="178">
        <v>76317</v>
      </c>
      <c r="CA39" s="91" t="str">
        <f t="shared" si="31"/>
        <v>Medow</v>
      </c>
      <c r="CB39" s="92">
        <f t="shared" si="31"/>
        <v>632</v>
      </c>
      <c r="CC39" s="92"/>
      <c r="CD39" s="92">
        <f t="shared" si="8"/>
        <v>417757</v>
      </c>
      <c r="CE39" s="92">
        <f t="shared" si="9"/>
        <v>0</v>
      </c>
      <c r="CF39" s="92">
        <f t="shared" si="10"/>
        <v>417757</v>
      </c>
      <c r="CG39" s="92">
        <f t="shared" si="11"/>
        <v>417757</v>
      </c>
      <c r="CH39" s="92">
        <f t="shared" si="12"/>
        <v>38981</v>
      </c>
      <c r="CI39" s="92">
        <f t="shared" si="13"/>
        <v>0</v>
      </c>
      <c r="CJ39" s="91" t="str">
        <f t="shared" si="14"/>
        <v>nein</v>
      </c>
      <c r="CK39" s="91" t="str">
        <f t="shared" si="14"/>
        <v>nein</v>
      </c>
      <c r="CL39" s="91" t="str">
        <f t="shared" si="15"/>
        <v>OK</v>
      </c>
      <c r="CM39" s="92">
        <f t="shared" si="16"/>
        <v>70000</v>
      </c>
      <c r="CN39" s="91" t="str">
        <f t="shared" si="17"/>
        <v>nein</v>
      </c>
      <c r="CO39" s="91">
        <f t="shared" si="18"/>
        <v>0</v>
      </c>
      <c r="CP39" s="91">
        <f t="shared" si="19"/>
        <v>0</v>
      </c>
      <c r="CQ39" s="91">
        <f t="shared" si="20"/>
        <v>1</v>
      </c>
      <c r="CR39" s="91">
        <f t="shared" si="21"/>
        <v>417757</v>
      </c>
      <c r="CS39" s="92">
        <f>CM39-'[2]2007'!CM39</f>
        <v>70000</v>
      </c>
      <c r="CT39" s="92">
        <f>CE39-'[2]2007'!CE39</f>
        <v>0</v>
      </c>
      <c r="CU39" s="92">
        <f t="shared" si="22"/>
        <v>149364</v>
      </c>
      <c r="CV39" s="92">
        <f t="shared" si="23"/>
        <v>76317</v>
      </c>
      <c r="CW39" s="153">
        <f t="shared" si="24"/>
        <v>3</v>
      </c>
      <c r="CX39" s="153">
        <f t="shared" si="25"/>
        <v>3</v>
      </c>
      <c r="CY39" s="153">
        <f t="shared" si="26"/>
        <v>3</v>
      </c>
      <c r="CZ39" s="92">
        <f t="shared" si="27"/>
        <v>1049336</v>
      </c>
      <c r="DA39" s="92">
        <f t="shared" si="28"/>
        <v>2830</v>
      </c>
      <c r="DB39" s="91">
        <f t="shared" si="29"/>
        <v>1</v>
      </c>
      <c r="DC39" s="92">
        <f t="shared" si="30"/>
        <v>417757</v>
      </c>
    </row>
    <row r="40" spans="1:107" x14ac:dyDescent="0.25">
      <c r="A40" s="20">
        <v>13075098</v>
      </c>
      <c r="B40" s="21">
        <v>5553</v>
      </c>
      <c r="C40" s="21" t="s">
        <v>79</v>
      </c>
      <c r="D40" s="228">
        <v>639</v>
      </c>
      <c r="E40" s="220"/>
      <c r="F40" s="220"/>
      <c r="G40" s="220">
        <v>153607</v>
      </c>
      <c r="H40" s="224">
        <v>1</v>
      </c>
      <c r="I40" s="234">
        <v>38000</v>
      </c>
      <c r="J40" s="224">
        <v>0</v>
      </c>
      <c r="K40" s="224">
        <v>0</v>
      </c>
      <c r="L40" s="224">
        <v>1</v>
      </c>
      <c r="M40" s="223">
        <v>153607</v>
      </c>
      <c r="N40" s="224">
        <v>250</v>
      </c>
      <c r="O40" s="224">
        <v>0</v>
      </c>
      <c r="P40" s="224">
        <v>300</v>
      </c>
      <c r="Q40" s="224">
        <v>1</v>
      </c>
      <c r="R40" s="224">
        <v>250</v>
      </c>
      <c r="S40" s="224">
        <v>1</v>
      </c>
      <c r="T40" s="223">
        <v>0</v>
      </c>
      <c r="U40" s="234">
        <v>59540</v>
      </c>
      <c r="V40" s="234">
        <v>93.176838810641627</v>
      </c>
      <c r="W40" s="24" t="s">
        <v>43</v>
      </c>
      <c r="X40" s="24" t="s">
        <v>43</v>
      </c>
      <c r="Y40" s="24" t="s">
        <v>43</v>
      </c>
      <c r="Z40" s="23">
        <v>1900</v>
      </c>
      <c r="AA40" s="23">
        <v>1918</v>
      </c>
      <c r="AB40" s="41">
        <v>0</v>
      </c>
      <c r="AC40" s="41">
        <v>0</v>
      </c>
      <c r="AD40" s="41">
        <v>0</v>
      </c>
      <c r="AE40" s="41">
        <v>0</v>
      </c>
      <c r="AF40" s="178">
        <v>115426</v>
      </c>
      <c r="AG40" s="178">
        <v>59135</v>
      </c>
      <c r="AH40" s="175">
        <f t="shared" si="3"/>
        <v>-56291</v>
      </c>
      <c r="AI40" s="178">
        <v>257348</v>
      </c>
      <c r="AJ40" s="175">
        <f t="shared" si="4"/>
        <v>316483</v>
      </c>
      <c r="AK40" s="178">
        <v>149627</v>
      </c>
      <c r="AL40" s="175">
        <f t="shared" si="5"/>
        <v>166856</v>
      </c>
      <c r="AM40" s="175">
        <f t="shared" si="6"/>
        <v>2.5302612665933881</v>
      </c>
      <c r="AN40" s="175">
        <f t="shared" si="7"/>
        <v>0.47278052849600138</v>
      </c>
      <c r="AO40" s="178">
        <v>76448</v>
      </c>
      <c r="CA40" s="91" t="str">
        <f t="shared" si="31"/>
        <v>Neu Kosenow</v>
      </c>
      <c r="CB40" s="92">
        <f t="shared" si="31"/>
        <v>639</v>
      </c>
      <c r="CC40" s="92"/>
      <c r="CD40" s="92">
        <f t="shared" si="8"/>
        <v>153607</v>
      </c>
      <c r="CE40" s="92">
        <f t="shared" si="9"/>
        <v>0</v>
      </c>
      <c r="CF40" s="92">
        <f t="shared" si="10"/>
        <v>153607</v>
      </c>
      <c r="CG40" s="92">
        <f t="shared" si="11"/>
        <v>153607</v>
      </c>
      <c r="CH40" s="92">
        <f t="shared" si="12"/>
        <v>0</v>
      </c>
      <c r="CI40" s="92">
        <f t="shared" si="13"/>
        <v>0</v>
      </c>
      <c r="CJ40" s="91" t="str">
        <f t="shared" si="14"/>
        <v>nein</v>
      </c>
      <c r="CK40" s="91" t="str">
        <f t="shared" si="14"/>
        <v>nein</v>
      </c>
      <c r="CL40" s="91" t="str">
        <f t="shared" si="15"/>
        <v>OK</v>
      </c>
      <c r="CM40" s="92">
        <f t="shared" si="16"/>
        <v>38000</v>
      </c>
      <c r="CN40" s="91" t="str">
        <f t="shared" si="17"/>
        <v>nein</v>
      </c>
      <c r="CO40" s="91">
        <f t="shared" si="18"/>
        <v>0</v>
      </c>
      <c r="CP40" s="91">
        <f t="shared" si="19"/>
        <v>0</v>
      </c>
      <c r="CQ40" s="91">
        <f t="shared" si="20"/>
        <v>1</v>
      </c>
      <c r="CR40" s="91">
        <f t="shared" si="21"/>
        <v>153607</v>
      </c>
      <c r="CS40" s="92">
        <f>CM40-'[2]2007'!CM40</f>
        <v>-16000</v>
      </c>
      <c r="CT40" s="92">
        <f>CE40-'[2]2007'!CE40</f>
        <v>0</v>
      </c>
      <c r="CU40" s="92">
        <f t="shared" si="22"/>
        <v>149627</v>
      </c>
      <c r="CV40" s="92">
        <f t="shared" si="23"/>
        <v>76448</v>
      </c>
      <c r="CW40" s="153">
        <f t="shared" si="24"/>
        <v>2.5</v>
      </c>
      <c r="CX40" s="153">
        <f t="shared" si="25"/>
        <v>3</v>
      </c>
      <c r="CY40" s="153">
        <f t="shared" si="26"/>
        <v>2.5</v>
      </c>
      <c r="CZ40" s="92">
        <f t="shared" si="27"/>
        <v>59540</v>
      </c>
      <c r="DA40" s="92">
        <f t="shared" si="28"/>
        <v>1918</v>
      </c>
      <c r="DB40" s="91">
        <f t="shared" si="29"/>
        <v>1</v>
      </c>
      <c r="DC40" s="92">
        <f t="shared" si="30"/>
        <v>153607</v>
      </c>
    </row>
    <row r="41" spans="1:107" x14ac:dyDescent="0.25">
      <c r="A41" s="20">
        <v>13075101</v>
      </c>
      <c r="B41" s="21">
        <v>5553</v>
      </c>
      <c r="C41" s="21" t="s">
        <v>80</v>
      </c>
      <c r="D41" s="228">
        <v>324</v>
      </c>
      <c r="E41" s="220">
        <v>108505</v>
      </c>
      <c r="F41" s="220">
        <v>108505</v>
      </c>
      <c r="G41" s="220">
        <v>180317</v>
      </c>
      <c r="H41" s="224">
        <v>1</v>
      </c>
      <c r="I41" s="234">
        <v>105616</v>
      </c>
      <c r="J41" s="224">
        <v>0</v>
      </c>
      <c r="K41" s="224">
        <v>0</v>
      </c>
      <c r="L41" s="224">
        <v>1</v>
      </c>
      <c r="M41" s="223">
        <v>180317</v>
      </c>
      <c r="N41" s="224">
        <v>300</v>
      </c>
      <c r="O41" s="224">
        <v>0</v>
      </c>
      <c r="P41" s="224">
        <v>300</v>
      </c>
      <c r="Q41" s="224">
        <v>1</v>
      </c>
      <c r="R41" s="224">
        <v>250</v>
      </c>
      <c r="S41" s="224">
        <v>1</v>
      </c>
      <c r="T41" s="223">
        <v>0</v>
      </c>
      <c r="U41" s="234">
        <v>154775</v>
      </c>
      <c r="V41" s="234">
        <v>477.70061728395063</v>
      </c>
      <c r="W41" s="24" t="s">
        <v>43</v>
      </c>
      <c r="X41" s="24" t="s">
        <v>43</v>
      </c>
      <c r="Y41" s="24" t="s">
        <v>43</v>
      </c>
      <c r="Z41" s="23">
        <v>1300</v>
      </c>
      <c r="AA41" s="23">
        <v>1029</v>
      </c>
      <c r="AB41" s="41">
        <v>0</v>
      </c>
      <c r="AC41" s="41">
        <v>0</v>
      </c>
      <c r="AD41" s="41">
        <v>0</v>
      </c>
      <c r="AE41" s="41">
        <v>0</v>
      </c>
      <c r="AF41" s="178">
        <v>101173</v>
      </c>
      <c r="AG41" s="178">
        <v>50160</v>
      </c>
      <c r="AH41" s="175">
        <f t="shared" si="3"/>
        <v>-51013</v>
      </c>
      <c r="AI41" s="178">
        <v>102765</v>
      </c>
      <c r="AJ41" s="175">
        <f t="shared" si="4"/>
        <v>152925</v>
      </c>
      <c r="AK41" s="178">
        <v>74205</v>
      </c>
      <c r="AL41" s="175">
        <f t="shared" si="5"/>
        <v>78720</v>
      </c>
      <c r="AM41" s="175">
        <f t="shared" si="6"/>
        <v>1.4793660287081341</v>
      </c>
      <c r="AN41" s="175">
        <f t="shared" si="7"/>
        <v>0.48523786169691024</v>
      </c>
      <c r="AO41" s="178">
        <v>37912</v>
      </c>
      <c r="CA41" s="91" t="str">
        <f t="shared" si="31"/>
        <v>Neuenkirchen</v>
      </c>
      <c r="CB41" s="92">
        <f t="shared" si="31"/>
        <v>324</v>
      </c>
      <c r="CC41" s="92"/>
      <c r="CD41" s="92">
        <f t="shared" si="8"/>
        <v>180317</v>
      </c>
      <c r="CE41" s="92">
        <f t="shared" si="9"/>
        <v>0</v>
      </c>
      <c r="CF41" s="92">
        <f t="shared" si="10"/>
        <v>180317</v>
      </c>
      <c r="CG41" s="92">
        <f t="shared" si="11"/>
        <v>180317</v>
      </c>
      <c r="CH41" s="92">
        <f t="shared" si="12"/>
        <v>108505</v>
      </c>
      <c r="CI41" s="92">
        <f t="shared" si="13"/>
        <v>0</v>
      </c>
      <c r="CJ41" s="91" t="str">
        <f t="shared" si="14"/>
        <v>nein</v>
      </c>
      <c r="CK41" s="91" t="str">
        <f t="shared" si="14"/>
        <v>nein</v>
      </c>
      <c r="CL41" s="91" t="str">
        <f t="shared" si="15"/>
        <v>OK</v>
      </c>
      <c r="CM41" s="92">
        <f t="shared" si="16"/>
        <v>105616</v>
      </c>
      <c r="CN41" s="91" t="str">
        <f t="shared" si="17"/>
        <v>nein</v>
      </c>
      <c r="CO41" s="91">
        <f t="shared" si="18"/>
        <v>0</v>
      </c>
      <c r="CP41" s="91">
        <f t="shared" si="19"/>
        <v>0</v>
      </c>
      <c r="CQ41" s="91">
        <f t="shared" si="20"/>
        <v>1</v>
      </c>
      <c r="CR41" s="91">
        <f t="shared" si="21"/>
        <v>180317</v>
      </c>
      <c r="CS41" s="92">
        <f>CM41-'[2]2007'!CM41</f>
        <v>-59529</v>
      </c>
      <c r="CT41" s="92">
        <f>CE41-'[2]2007'!CE41</f>
        <v>0</v>
      </c>
      <c r="CU41" s="92">
        <f t="shared" si="22"/>
        <v>74205</v>
      </c>
      <c r="CV41" s="92">
        <f t="shared" si="23"/>
        <v>37912</v>
      </c>
      <c r="CW41" s="153">
        <f t="shared" si="24"/>
        <v>3</v>
      </c>
      <c r="CX41" s="153">
        <f t="shared" si="25"/>
        <v>3</v>
      </c>
      <c r="CY41" s="153">
        <f t="shared" si="26"/>
        <v>2.5</v>
      </c>
      <c r="CZ41" s="92">
        <f t="shared" si="27"/>
        <v>154775</v>
      </c>
      <c r="DA41" s="92">
        <f t="shared" si="28"/>
        <v>1029</v>
      </c>
      <c r="DB41" s="91">
        <f t="shared" si="29"/>
        <v>1</v>
      </c>
      <c r="DC41" s="92">
        <f t="shared" si="30"/>
        <v>180317</v>
      </c>
    </row>
    <row r="42" spans="1:107" x14ac:dyDescent="0.25">
      <c r="A42" s="20">
        <v>13075110</v>
      </c>
      <c r="B42" s="21">
        <v>5553</v>
      </c>
      <c r="C42" s="21" t="s">
        <v>81</v>
      </c>
      <c r="D42" s="228">
        <v>409</v>
      </c>
      <c r="E42" s="220">
        <v>21561</v>
      </c>
      <c r="F42" s="220">
        <v>22615</v>
      </c>
      <c r="G42" s="220">
        <v>397449</v>
      </c>
      <c r="H42" s="224">
        <v>1</v>
      </c>
      <c r="I42" s="234">
        <v>382000</v>
      </c>
      <c r="J42" s="224">
        <v>0</v>
      </c>
      <c r="K42" s="224">
        <v>0</v>
      </c>
      <c r="L42" s="224">
        <v>1</v>
      </c>
      <c r="M42" s="223">
        <v>397449</v>
      </c>
      <c r="N42" s="224">
        <v>250</v>
      </c>
      <c r="O42" s="224">
        <v>0</v>
      </c>
      <c r="P42" s="224">
        <v>300</v>
      </c>
      <c r="Q42" s="224">
        <v>1</v>
      </c>
      <c r="R42" s="224">
        <v>270</v>
      </c>
      <c r="S42" s="224">
        <v>1</v>
      </c>
      <c r="T42" s="223">
        <v>0</v>
      </c>
      <c r="U42" s="230">
        <v>0</v>
      </c>
      <c r="V42" s="230">
        <v>0</v>
      </c>
      <c r="W42" s="24" t="s">
        <v>43</v>
      </c>
      <c r="X42" s="24" t="s">
        <v>43</v>
      </c>
      <c r="Y42" s="24" t="s">
        <v>43</v>
      </c>
      <c r="Z42" s="23">
        <v>1800</v>
      </c>
      <c r="AA42" s="23">
        <v>1738</v>
      </c>
      <c r="AB42" s="41">
        <v>0</v>
      </c>
      <c r="AC42" s="41">
        <v>0</v>
      </c>
      <c r="AD42" s="41">
        <v>0</v>
      </c>
      <c r="AE42" s="41">
        <v>0</v>
      </c>
      <c r="AF42" s="178">
        <v>95598</v>
      </c>
      <c r="AG42" s="178">
        <v>48032</v>
      </c>
      <c r="AH42" s="175">
        <f t="shared" si="3"/>
        <v>-47566</v>
      </c>
      <c r="AI42" s="178">
        <v>150601</v>
      </c>
      <c r="AJ42" s="175">
        <f t="shared" si="4"/>
        <v>198633</v>
      </c>
      <c r="AK42" s="178">
        <v>100555</v>
      </c>
      <c r="AL42" s="175">
        <f t="shared" si="5"/>
        <v>98078</v>
      </c>
      <c r="AM42" s="175">
        <f t="shared" si="6"/>
        <v>2.0935001665556294</v>
      </c>
      <c r="AN42" s="175">
        <f t="shared" si="7"/>
        <v>0.5062351170248649</v>
      </c>
      <c r="AO42" s="178">
        <v>51373</v>
      </c>
      <c r="CA42" s="91" t="str">
        <f t="shared" si="31"/>
        <v>Postlow</v>
      </c>
      <c r="CB42" s="92">
        <f t="shared" si="31"/>
        <v>409</v>
      </c>
      <c r="CC42" s="92"/>
      <c r="CD42" s="92">
        <f t="shared" si="8"/>
        <v>397449</v>
      </c>
      <c r="CE42" s="92">
        <f t="shared" si="9"/>
        <v>0</v>
      </c>
      <c r="CF42" s="92">
        <f t="shared" si="10"/>
        <v>397449</v>
      </c>
      <c r="CG42" s="92">
        <f t="shared" si="11"/>
        <v>397449</v>
      </c>
      <c r="CH42" s="92">
        <f t="shared" si="12"/>
        <v>21561</v>
      </c>
      <c r="CI42" s="92">
        <f t="shared" si="13"/>
        <v>0</v>
      </c>
      <c r="CJ42" s="91" t="str">
        <f t="shared" si="14"/>
        <v>nein</v>
      </c>
      <c r="CK42" s="91" t="str">
        <f t="shared" si="14"/>
        <v>nein</v>
      </c>
      <c r="CL42" s="91" t="str">
        <f t="shared" si="15"/>
        <v>OK</v>
      </c>
      <c r="CM42" s="92">
        <f t="shared" si="16"/>
        <v>382000</v>
      </c>
      <c r="CN42" s="91" t="str">
        <f t="shared" si="17"/>
        <v>nein</v>
      </c>
      <c r="CO42" s="91">
        <f t="shared" si="18"/>
        <v>0</v>
      </c>
      <c r="CP42" s="91">
        <f t="shared" si="19"/>
        <v>0</v>
      </c>
      <c r="CQ42" s="91">
        <f t="shared" si="20"/>
        <v>1</v>
      </c>
      <c r="CR42" s="91">
        <f t="shared" si="21"/>
        <v>397449</v>
      </c>
      <c r="CS42" s="92">
        <f>CM42-'[2]2007'!CM42</f>
        <v>59000</v>
      </c>
      <c r="CT42" s="92">
        <f>CE42-'[2]2007'!CE42</f>
        <v>0</v>
      </c>
      <c r="CU42" s="92">
        <f t="shared" si="22"/>
        <v>100555</v>
      </c>
      <c r="CV42" s="92">
        <f t="shared" si="23"/>
        <v>51373</v>
      </c>
      <c r="CW42" s="153">
        <f t="shared" si="24"/>
        <v>2.5</v>
      </c>
      <c r="CX42" s="153">
        <f t="shared" si="25"/>
        <v>3</v>
      </c>
      <c r="CY42" s="153">
        <f t="shared" si="26"/>
        <v>2.7</v>
      </c>
      <c r="CZ42" s="92">
        <f t="shared" si="27"/>
        <v>0</v>
      </c>
      <c r="DA42" s="92">
        <f t="shared" si="28"/>
        <v>1738</v>
      </c>
      <c r="DB42" s="91">
        <f t="shared" si="29"/>
        <v>1</v>
      </c>
      <c r="DC42" s="92">
        <f t="shared" si="30"/>
        <v>397449</v>
      </c>
    </row>
    <row r="43" spans="1:107" x14ac:dyDescent="0.25">
      <c r="A43" s="20">
        <v>13075116</v>
      </c>
      <c r="B43" s="21">
        <v>5553</v>
      </c>
      <c r="C43" s="21" t="s">
        <v>82</v>
      </c>
      <c r="D43" s="228">
        <v>161</v>
      </c>
      <c r="E43" s="220">
        <v>14506</v>
      </c>
      <c r="F43" s="220">
        <v>2453</v>
      </c>
      <c r="G43" s="220">
        <v>40418</v>
      </c>
      <c r="H43" s="224">
        <v>1</v>
      </c>
      <c r="I43" s="234">
        <v>10000</v>
      </c>
      <c r="J43" s="224">
        <v>0</v>
      </c>
      <c r="K43" s="224">
        <v>0</v>
      </c>
      <c r="L43" s="224">
        <v>1</v>
      </c>
      <c r="M43" s="223">
        <v>40418</v>
      </c>
      <c r="N43" s="224">
        <v>250</v>
      </c>
      <c r="O43" s="224">
        <v>0</v>
      </c>
      <c r="P43" s="224">
        <v>250</v>
      </c>
      <c r="Q43" s="224">
        <v>1</v>
      </c>
      <c r="R43" s="224">
        <v>300</v>
      </c>
      <c r="S43" s="224">
        <v>0</v>
      </c>
      <c r="T43" s="223">
        <v>0</v>
      </c>
      <c r="U43" s="234">
        <v>102291</v>
      </c>
      <c r="V43" s="234">
        <v>635.3478260869565</v>
      </c>
      <c r="W43" s="24" t="s">
        <v>43</v>
      </c>
      <c r="X43" s="24" t="s">
        <v>43</v>
      </c>
      <c r="Y43" s="24" t="s">
        <v>43</v>
      </c>
      <c r="Z43" s="23">
        <v>900</v>
      </c>
      <c r="AA43" s="23">
        <v>925</v>
      </c>
      <c r="AB43" s="41">
        <v>0</v>
      </c>
      <c r="AC43" s="41">
        <v>0</v>
      </c>
      <c r="AD43" s="41">
        <v>0</v>
      </c>
      <c r="AE43" s="41">
        <v>0</v>
      </c>
      <c r="AF43" s="178">
        <v>26752</v>
      </c>
      <c r="AG43" s="178">
        <v>18490</v>
      </c>
      <c r="AH43" s="175">
        <f t="shared" si="3"/>
        <v>-8262</v>
      </c>
      <c r="AI43" s="178">
        <v>66354</v>
      </c>
      <c r="AJ43" s="175">
        <f t="shared" si="4"/>
        <v>84844</v>
      </c>
      <c r="AK43" s="178">
        <v>38662</v>
      </c>
      <c r="AL43" s="175">
        <f t="shared" si="5"/>
        <v>46182</v>
      </c>
      <c r="AM43" s="175">
        <f t="shared" si="6"/>
        <v>2.0909680908599242</v>
      </c>
      <c r="AN43" s="175">
        <f t="shared" si="7"/>
        <v>0.45568337183536844</v>
      </c>
      <c r="AO43" s="178">
        <v>19754</v>
      </c>
      <c r="CA43" s="91" t="str">
        <f t="shared" si="31"/>
        <v>Rossin</v>
      </c>
      <c r="CB43" s="92">
        <f t="shared" si="31"/>
        <v>161</v>
      </c>
      <c r="CC43" s="92"/>
      <c r="CD43" s="92">
        <f t="shared" si="8"/>
        <v>40418</v>
      </c>
      <c r="CE43" s="92">
        <f t="shared" si="9"/>
        <v>0</v>
      </c>
      <c r="CF43" s="92">
        <f t="shared" si="10"/>
        <v>40418</v>
      </c>
      <c r="CG43" s="92">
        <f t="shared" si="11"/>
        <v>40418</v>
      </c>
      <c r="CH43" s="92">
        <f t="shared" si="12"/>
        <v>14506</v>
      </c>
      <c r="CI43" s="92">
        <f t="shared" si="13"/>
        <v>0</v>
      </c>
      <c r="CJ43" s="91" t="str">
        <f t="shared" si="14"/>
        <v>nein</v>
      </c>
      <c r="CK43" s="91" t="str">
        <f t="shared" si="14"/>
        <v>nein</v>
      </c>
      <c r="CL43" s="91" t="str">
        <f t="shared" si="15"/>
        <v>OK</v>
      </c>
      <c r="CM43" s="92">
        <f t="shared" si="16"/>
        <v>10000</v>
      </c>
      <c r="CN43" s="91" t="str">
        <f t="shared" si="17"/>
        <v>nein</v>
      </c>
      <c r="CO43" s="91">
        <f t="shared" si="18"/>
        <v>0</v>
      </c>
      <c r="CP43" s="91">
        <f t="shared" si="19"/>
        <v>0</v>
      </c>
      <c r="CQ43" s="91">
        <f t="shared" si="20"/>
        <v>1</v>
      </c>
      <c r="CR43" s="91">
        <f t="shared" si="21"/>
        <v>40418</v>
      </c>
      <c r="CS43" s="92">
        <f>CM43-'[2]2007'!CM43</f>
        <v>-3000</v>
      </c>
      <c r="CT43" s="92">
        <f>CE43-'[2]2007'!CE43</f>
        <v>0</v>
      </c>
      <c r="CU43" s="92">
        <f t="shared" si="22"/>
        <v>38662</v>
      </c>
      <c r="CV43" s="92">
        <f t="shared" si="23"/>
        <v>19754</v>
      </c>
      <c r="CW43" s="153">
        <f t="shared" si="24"/>
        <v>2.5</v>
      </c>
      <c r="CX43" s="153">
        <f t="shared" si="25"/>
        <v>2.5</v>
      </c>
      <c r="CY43" s="153">
        <f t="shared" si="26"/>
        <v>3</v>
      </c>
      <c r="CZ43" s="92">
        <f t="shared" si="27"/>
        <v>102291</v>
      </c>
      <c r="DA43" s="92">
        <f t="shared" si="28"/>
        <v>925</v>
      </c>
      <c r="DB43" s="91">
        <f t="shared" si="29"/>
        <v>1</v>
      </c>
      <c r="DC43" s="92">
        <f t="shared" si="30"/>
        <v>40418</v>
      </c>
    </row>
    <row r="44" spans="1:107" x14ac:dyDescent="0.25">
      <c r="A44" s="20">
        <v>13075122</v>
      </c>
      <c r="B44" s="21">
        <v>5553</v>
      </c>
      <c r="C44" s="21" t="s">
        <v>83</v>
      </c>
      <c r="D44" s="228">
        <v>505</v>
      </c>
      <c r="E44" s="220">
        <v>68751</v>
      </c>
      <c r="F44" s="220">
        <v>68751</v>
      </c>
      <c r="G44" s="220">
        <v>147539</v>
      </c>
      <c r="H44" s="224">
        <v>1</v>
      </c>
      <c r="I44" s="234">
        <v>96769</v>
      </c>
      <c r="J44" s="224">
        <v>0</v>
      </c>
      <c r="K44" s="224">
        <v>0</v>
      </c>
      <c r="L44" s="224">
        <v>1</v>
      </c>
      <c r="M44" s="223">
        <v>147539</v>
      </c>
      <c r="N44" s="224">
        <v>220</v>
      </c>
      <c r="O44" s="224">
        <v>1</v>
      </c>
      <c r="P44" s="224">
        <v>300</v>
      </c>
      <c r="Q44" s="224">
        <v>1</v>
      </c>
      <c r="R44" s="224">
        <v>300</v>
      </c>
      <c r="S44" s="224">
        <v>0</v>
      </c>
      <c r="T44" s="223">
        <v>0</v>
      </c>
      <c r="U44" s="230">
        <v>0</v>
      </c>
      <c r="V44" s="230">
        <v>0</v>
      </c>
      <c r="W44" s="24" t="s">
        <v>43</v>
      </c>
      <c r="X44" s="24" t="s">
        <v>43</v>
      </c>
      <c r="Y44" s="24" t="s">
        <v>43</v>
      </c>
      <c r="Z44" s="23">
        <v>2600</v>
      </c>
      <c r="AA44" s="23">
        <v>2286</v>
      </c>
      <c r="AB44" s="41">
        <v>0</v>
      </c>
      <c r="AC44" s="41">
        <v>0</v>
      </c>
      <c r="AD44" s="41">
        <v>0</v>
      </c>
      <c r="AE44" s="41">
        <v>0</v>
      </c>
      <c r="AF44" s="178">
        <v>110247</v>
      </c>
      <c r="AG44" s="178">
        <v>42865</v>
      </c>
      <c r="AH44" s="175">
        <f t="shared" si="3"/>
        <v>-67382</v>
      </c>
      <c r="AI44" s="178">
        <v>191014</v>
      </c>
      <c r="AJ44" s="175">
        <f t="shared" si="4"/>
        <v>233879</v>
      </c>
      <c r="AK44" s="178">
        <v>117384</v>
      </c>
      <c r="AL44" s="175">
        <f t="shared" si="5"/>
        <v>116495</v>
      </c>
      <c r="AM44" s="175">
        <f t="shared" si="6"/>
        <v>2.7384579493759476</v>
      </c>
      <c r="AN44" s="175">
        <f t="shared" si="7"/>
        <v>0.50190055541540712</v>
      </c>
      <c r="AO44" s="178">
        <v>59977</v>
      </c>
      <c r="CA44" s="91" t="str">
        <f t="shared" si="31"/>
        <v>Sarnow</v>
      </c>
      <c r="CB44" s="92">
        <f t="shared" si="31"/>
        <v>505</v>
      </c>
      <c r="CC44" s="92"/>
      <c r="CD44" s="92">
        <f t="shared" si="8"/>
        <v>147539</v>
      </c>
      <c r="CE44" s="92">
        <f t="shared" si="9"/>
        <v>0</v>
      </c>
      <c r="CF44" s="92">
        <f t="shared" si="10"/>
        <v>147539</v>
      </c>
      <c r="CG44" s="92">
        <f t="shared" si="11"/>
        <v>147539</v>
      </c>
      <c r="CH44" s="92">
        <f t="shared" si="12"/>
        <v>68751</v>
      </c>
      <c r="CI44" s="92">
        <f t="shared" si="13"/>
        <v>0</v>
      </c>
      <c r="CJ44" s="91" t="str">
        <f t="shared" si="14"/>
        <v>nein</v>
      </c>
      <c r="CK44" s="91" t="str">
        <f t="shared" si="14"/>
        <v>nein</v>
      </c>
      <c r="CL44" s="91" t="str">
        <f t="shared" si="15"/>
        <v>OK</v>
      </c>
      <c r="CM44" s="92">
        <f t="shared" si="16"/>
        <v>96769</v>
      </c>
      <c r="CN44" s="91" t="str">
        <f t="shared" si="17"/>
        <v>nein</v>
      </c>
      <c r="CO44" s="91">
        <f t="shared" si="18"/>
        <v>0</v>
      </c>
      <c r="CP44" s="91">
        <f t="shared" si="19"/>
        <v>0</v>
      </c>
      <c r="CQ44" s="91">
        <f t="shared" si="20"/>
        <v>1</v>
      </c>
      <c r="CR44" s="91">
        <f t="shared" si="21"/>
        <v>147539</v>
      </c>
      <c r="CS44" s="92">
        <f>CM44-'[2]2007'!CM44</f>
        <v>8724</v>
      </c>
      <c r="CT44" s="92">
        <f>CE44-'[2]2007'!CE44</f>
        <v>0</v>
      </c>
      <c r="CU44" s="92">
        <f t="shared" si="22"/>
        <v>117384</v>
      </c>
      <c r="CV44" s="92">
        <f t="shared" si="23"/>
        <v>59977</v>
      </c>
      <c r="CW44" s="153">
        <f t="shared" si="24"/>
        <v>2.2000000000000002</v>
      </c>
      <c r="CX44" s="153">
        <f t="shared" si="25"/>
        <v>3</v>
      </c>
      <c r="CY44" s="153">
        <f t="shared" si="26"/>
        <v>3</v>
      </c>
      <c r="CZ44" s="92">
        <f t="shared" si="27"/>
        <v>0</v>
      </c>
      <c r="DA44" s="92">
        <f t="shared" si="28"/>
        <v>2286</v>
      </c>
      <c r="DB44" s="91">
        <f t="shared" si="29"/>
        <v>1</v>
      </c>
      <c r="DC44" s="92">
        <f t="shared" si="30"/>
        <v>147539</v>
      </c>
    </row>
    <row r="45" spans="1:107" x14ac:dyDescent="0.25">
      <c r="A45" s="20">
        <v>13075127</v>
      </c>
      <c r="B45" s="21">
        <v>5553</v>
      </c>
      <c r="C45" s="21" t="s">
        <v>84</v>
      </c>
      <c r="D45" s="228">
        <v>810</v>
      </c>
      <c r="E45" s="220">
        <v>142659</v>
      </c>
      <c r="F45" s="220">
        <v>142659</v>
      </c>
      <c r="G45" s="220">
        <v>422676</v>
      </c>
      <c r="H45" s="224">
        <v>1</v>
      </c>
      <c r="I45" s="234">
        <v>488931</v>
      </c>
      <c r="J45" s="224">
        <v>0</v>
      </c>
      <c r="K45" s="224">
        <v>0</v>
      </c>
      <c r="L45" s="224">
        <v>1</v>
      </c>
      <c r="M45" s="223">
        <v>422676</v>
      </c>
      <c r="N45" s="224">
        <v>200</v>
      </c>
      <c r="O45" s="224">
        <v>1</v>
      </c>
      <c r="P45" s="224">
        <v>300</v>
      </c>
      <c r="Q45" s="224">
        <v>1</v>
      </c>
      <c r="R45" s="224">
        <v>250</v>
      </c>
      <c r="S45" s="224">
        <v>1</v>
      </c>
      <c r="T45" s="223">
        <v>1</v>
      </c>
      <c r="U45" s="234">
        <v>729933</v>
      </c>
      <c r="V45" s="234">
        <v>901.1518518518518</v>
      </c>
      <c r="W45" s="24" t="s">
        <v>43</v>
      </c>
      <c r="X45" s="24" t="s">
        <v>43</v>
      </c>
      <c r="Y45" s="24" t="s">
        <v>43</v>
      </c>
      <c r="Z45" s="23">
        <v>1800</v>
      </c>
      <c r="AA45" s="23">
        <v>1577</v>
      </c>
      <c r="AB45" s="41">
        <v>0</v>
      </c>
      <c r="AC45" s="41">
        <v>0</v>
      </c>
      <c r="AD45" s="41">
        <v>0</v>
      </c>
      <c r="AE45" s="41">
        <v>0</v>
      </c>
      <c r="AF45" s="178">
        <v>201985</v>
      </c>
      <c r="AG45" s="178">
        <v>246068</v>
      </c>
      <c r="AH45" s="175">
        <f t="shared" si="3"/>
        <v>44083</v>
      </c>
      <c r="AI45" s="178">
        <v>290030</v>
      </c>
      <c r="AJ45" s="175">
        <f t="shared" si="4"/>
        <v>536098</v>
      </c>
      <c r="AK45" s="178">
        <v>225473</v>
      </c>
      <c r="AL45" s="175">
        <f t="shared" si="5"/>
        <v>310625</v>
      </c>
      <c r="AM45" s="175">
        <f t="shared" si="6"/>
        <v>0.91630362338865678</v>
      </c>
      <c r="AN45" s="175">
        <f t="shared" si="7"/>
        <v>0.42058168469197799</v>
      </c>
      <c r="AO45" s="178">
        <v>115200</v>
      </c>
      <c r="CA45" s="91" t="str">
        <f t="shared" si="31"/>
        <v>Spantekow</v>
      </c>
      <c r="CB45" s="92">
        <f t="shared" si="31"/>
        <v>810</v>
      </c>
      <c r="CC45" s="92"/>
      <c r="CD45" s="92">
        <f t="shared" si="8"/>
        <v>422676</v>
      </c>
      <c r="CE45" s="92">
        <f t="shared" si="9"/>
        <v>0</v>
      </c>
      <c r="CF45" s="92">
        <f t="shared" si="10"/>
        <v>422676</v>
      </c>
      <c r="CG45" s="92">
        <f t="shared" si="11"/>
        <v>422676</v>
      </c>
      <c r="CH45" s="92">
        <f t="shared" si="12"/>
        <v>142659</v>
      </c>
      <c r="CI45" s="92">
        <f t="shared" si="13"/>
        <v>1</v>
      </c>
      <c r="CJ45" s="91" t="str">
        <f t="shared" si="14"/>
        <v>nein</v>
      </c>
      <c r="CK45" s="91" t="str">
        <f t="shared" si="14"/>
        <v>nein</v>
      </c>
      <c r="CL45" s="91" t="str">
        <f t="shared" si="15"/>
        <v>OK</v>
      </c>
      <c r="CM45" s="92">
        <f t="shared" si="16"/>
        <v>488931</v>
      </c>
      <c r="CN45" s="91" t="str">
        <f t="shared" si="17"/>
        <v>nein</v>
      </c>
      <c r="CO45" s="91">
        <f t="shared" si="18"/>
        <v>0</v>
      </c>
      <c r="CP45" s="91">
        <f t="shared" si="19"/>
        <v>0</v>
      </c>
      <c r="CQ45" s="91">
        <f t="shared" si="20"/>
        <v>1</v>
      </c>
      <c r="CR45" s="91">
        <f t="shared" si="21"/>
        <v>422676</v>
      </c>
      <c r="CS45" s="92">
        <f>CM45-'[2]2007'!CM45</f>
        <v>-44138</v>
      </c>
      <c r="CT45" s="92">
        <f>CE45-'[2]2007'!CE45</f>
        <v>0</v>
      </c>
      <c r="CU45" s="92">
        <f t="shared" si="22"/>
        <v>225473</v>
      </c>
      <c r="CV45" s="92">
        <f t="shared" si="23"/>
        <v>115200</v>
      </c>
      <c r="CW45" s="153">
        <f t="shared" si="24"/>
        <v>2</v>
      </c>
      <c r="CX45" s="153">
        <f t="shared" si="25"/>
        <v>3</v>
      </c>
      <c r="CY45" s="153">
        <f t="shared" si="26"/>
        <v>2.5</v>
      </c>
      <c r="CZ45" s="92">
        <f t="shared" si="27"/>
        <v>729933</v>
      </c>
      <c r="DA45" s="92">
        <f t="shared" si="28"/>
        <v>1577</v>
      </c>
      <c r="DB45" s="91">
        <f t="shared" si="29"/>
        <v>1</v>
      </c>
      <c r="DC45" s="92">
        <f t="shared" si="30"/>
        <v>422676</v>
      </c>
    </row>
    <row r="46" spans="1:107" x14ac:dyDescent="0.25">
      <c r="A46" s="20">
        <v>13075128</v>
      </c>
      <c r="B46" s="21">
        <v>5553</v>
      </c>
      <c r="C46" s="21" t="s">
        <v>85</v>
      </c>
      <c r="D46" s="228">
        <v>362</v>
      </c>
      <c r="E46" s="220">
        <v>46743</v>
      </c>
      <c r="F46" s="220">
        <v>46743</v>
      </c>
      <c r="G46" s="220">
        <v>742426</v>
      </c>
      <c r="H46" s="224">
        <v>1</v>
      </c>
      <c r="I46" s="234">
        <v>142000</v>
      </c>
      <c r="J46" s="224">
        <v>0</v>
      </c>
      <c r="K46" s="224">
        <v>0</v>
      </c>
      <c r="L46" s="224">
        <v>1</v>
      </c>
      <c r="M46" s="223">
        <v>742426</v>
      </c>
      <c r="N46" s="224">
        <v>250</v>
      </c>
      <c r="O46" s="224">
        <v>0</v>
      </c>
      <c r="P46" s="224">
        <v>315</v>
      </c>
      <c r="Q46" s="224">
        <v>1</v>
      </c>
      <c r="R46" s="224">
        <v>271</v>
      </c>
      <c r="S46" s="224">
        <v>1</v>
      </c>
      <c r="T46" s="223">
        <v>0</v>
      </c>
      <c r="U46" s="234">
        <v>1128465</v>
      </c>
      <c r="V46" s="234">
        <v>3117.3066298342542</v>
      </c>
      <c r="W46" s="24" t="s">
        <v>43</v>
      </c>
      <c r="X46" s="24" t="s">
        <v>43</v>
      </c>
      <c r="Y46" s="24" t="s">
        <v>43</v>
      </c>
      <c r="Z46" s="23">
        <v>1400</v>
      </c>
      <c r="AA46" s="23">
        <v>1294</v>
      </c>
      <c r="AB46" s="41">
        <v>0</v>
      </c>
      <c r="AC46" s="41">
        <v>0</v>
      </c>
      <c r="AD46" s="41">
        <v>0</v>
      </c>
      <c r="AE46" s="41">
        <v>0</v>
      </c>
      <c r="AF46" s="178">
        <v>77902</v>
      </c>
      <c r="AG46" s="178">
        <v>295384</v>
      </c>
      <c r="AH46" s="175">
        <f t="shared" si="3"/>
        <v>217482</v>
      </c>
      <c r="AI46" s="178">
        <v>137657</v>
      </c>
      <c r="AJ46" s="175">
        <f t="shared" si="4"/>
        <v>433041</v>
      </c>
      <c r="AK46" s="178">
        <v>84849</v>
      </c>
      <c r="AL46" s="175">
        <f t="shared" si="5"/>
        <v>348192</v>
      </c>
      <c r="AM46" s="175">
        <f t="shared" si="6"/>
        <v>0.28724981718711912</v>
      </c>
      <c r="AN46" s="175">
        <f t="shared" si="7"/>
        <v>0.19593756711258287</v>
      </c>
      <c r="AO46" s="178">
        <v>43353</v>
      </c>
      <c r="CA46" s="91" t="str">
        <f t="shared" si="31"/>
        <v>Stolpe an der Peene</v>
      </c>
      <c r="CB46" s="92">
        <f t="shared" si="31"/>
        <v>362</v>
      </c>
      <c r="CC46" s="92"/>
      <c r="CD46" s="92">
        <f t="shared" si="8"/>
        <v>742426</v>
      </c>
      <c r="CE46" s="92">
        <f t="shared" si="9"/>
        <v>0</v>
      </c>
      <c r="CF46" s="92">
        <f t="shared" si="10"/>
        <v>742426</v>
      </c>
      <c r="CG46" s="92">
        <f t="shared" si="11"/>
        <v>742426</v>
      </c>
      <c r="CH46" s="92">
        <f t="shared" si="12"/>
        <v>46743</v>
      </c>
      <c r="CI46" s="92">
        <f t="shared" si="13"/>
        <v>0</v>
      </c>
      <c r="CJ46" s="91" t="str">
        <f t="shared" si="14"/>
        <v>nein</v>
      </c>
      <c r="CK46" s="91" t="str">
        <f t="shared" si="14"/>
        <v>nein</v>
      </c>
      <c r="CL46" s="91" t="str">
        <f t="shared" si="15"/>
        <v>OK</v>
      </c>
      <c r="CM46" s="92">
        <f t="shared" si="16"/>
        <v>142000</v>
      </c>
      <c r="CN46" s="91" t="str">
        <f t="shared" si="17"/>
        <v>nein</v>
      </c>
      <c r="CO46" s="91">
        <f t="shared" si="18"/>
        <v>0</v>
      </c>
      <c r="CP46" s="91">
        <f t="shared" si="19"/>
        <v>0</v>
      </c>
      <c r="CQ46" s="91">
        <f t="shared" si="20"/>
        <v>1</v>
      </c>
      <c r="CR46" s="91">
        <f t="shared" si="21"/>
        <v>742426</v>
      </c>
      <c r="CS46" s="92">
        <f>CM46-'[2]2007'!CM46</f>
        <v>89000</v>
      </c>
      <c r="CT46" s="92">
        <f>CE46-'[2]2007'!CE46</f>
        <v>0</v>
      </c>
      <c r="CU46" s="92">
        <f t="shared" si="22"/>
        <v>84849</v>
      </c>
      <c r="CV46" s="92">
        <f t="shared" si="23"/>
        <v>43353</v>
      </c>
      <c r="CW46" s="153">
        <f t="shared" si="24"/>
        <v>2.5</v>
      </c>
      <c r="CX46" s="153">
        <f t="shared" si="25"/>
        <v>3.15</v>
      </c>
      <c r="CY46" s="153">
        <f t="shared" si="26"/>
        <v>2.71</v>
      </c>
      <c r="CZ46" s="92">
        <f t="shared" si="27"/>
        <v>1128465</v>
      </c>
      <c r="DA46" s="92">
        <f t="shared" si="28"/>
        <v>1294</v>
      </c>
      <c r="DB46" s="91">
        <f t="shared" si="29"/>
        <v>1</v>
      </c>
      <c r="DC46" s="92">
        <f t="shared" si="30"/>
        <v>742426</v>
      </c>
    </row>
    <row r="47" spans="1:107" x14ac:dyDescent="0.25">
      <c r="A47" s="20">
        <v>13075155</v>
      </c>
      <c r="B47" s="21">
        <v>5553</v>
      </c>
      <c r="C47" s="21" t="s">
        <v>86</v>
      </c>
      <c r="D47" s="228">
        <v>952</v>
      </c>
      <c r="E47" s="220">
        <v>54873</v>
      </c>
      <c r="F47" s="220">
        <v>54873</v>
      </c>
      <c r="G47" s="220">
        <v>644043</v>
      </c>
      <c r="H47" s="224">
        <v>1</v>
      </c>
      <c r="I47" s="234">
        <v>445000</v>
      </c>
      <c r="J47" s="224">
        <v>0</v>
      </c>
      <c r="K47" s="224">
        <v>0</v>
      </c>
      <c r="L47" s="224">
        <v>1</v>
      </c>
      <c r="M47" s="224">
        <v>644043</v>
      </c>
      <c r="N47" s="224">
        <v>275</v>
      </c>
      <c r="O47" s="224">
        <v>0</v>
      </c>
      <c r="P47" s="224">
        <v>275</v>
      </c>
      <c r="Q47" s="224">
        <v>1</v>
      </c>
      <c r="R47" s="224">
        <v>300</v>
      </c>
      <c r="S47" s="224">
        <v>0</v>
      </c>
      <c r="T47" s="223">
        <v>0</v>
      </c>
      <c r="U47" s="234">
        <v>1856552</v>
      </c>
      <c r="V47" s="234">
        <v>1950.16</v>
      </c>
      <c r="W47" s="24" t="s">
        <v>43</v>
      </c>
      <c r="X47" s="24" t="s">
        <v>43</v>
      </c>
      <c r="Y47" s="24" t="s">
        <v>43</v>
      </c>
      <c r="Z47" s="23">
        <v>4000</v>
      </c>
      <c r="AA47" s="23">
        <v>3768</v>
      </c>
      <c r="AB47" s="41">
        <v>0</v>
      </c>
      <c r="AC47" s="41">
        <v>0</v>
      </c>
      <c r="AD47" s="41">
        <v>0</v>
      </c>
      <c r="AE47" s="41">
        <v>0</v>
      </c>
      <c r="AF47" s="178">
        <v>154331</v>
      </c>
      <c r="AG47" s="178">
        <v>148688</v>
      </c>
      <c r="AH47" s="175">
        <f t="shared" si="3"/>
        <v>-5643</v>
      </c>
      <c r="AI47" s="178">
        <v>394865</v>
      </c>
      <c r="AJ47" s="175">
        <f t="shared" si="4"/>
        <v>543553</v>
      </c>
      <c r="AK47" s="178">
        <v>208958</v>
      </c>
      <c r="AL47" s="175">
        <f t="shared" si="5"/>
        <v>334595</v>
      </c>
      <c r="AM47" s="175">
        <f t="shared" si="6"/>
        <v>1.405345421284838</v>
      </c>
      <c r="AN47" s="175">
        <f t="shared" si="7"/>
        <v>0.38442985320658701</v>
      </c>
      <c r="AO47" s="178">
        <v>106765</v>
      </c>
      <c r="CA47" s="91" t="str">
        <f t="shared" si="31"/>
        <v>Neetzow-Liepen</v>
      </c>
      <c r="CB47" s="92">
        <f t="shared" si="31"/>
        <v>952</v>
      </c>
      <c r="CC47" s="92"/>
      <c r="CD47" s="92">
        <f t="shared" si="8"/>
        <v>644043</v>
      </c>
      <c r="CE47" s="92">
        <f t="shared" si="9"/>
        <v>0</v>
      </c>
      <c r="CF47" s="92">
        <f t="shared" si="10"/>
        <v>644043</v>
      </c>
      <c r="CG47" s="92">
        <f t="shared" si="11"/>
        <v>644043</v>
      </c>
      <c r="CH47" s="92">
        <f t="shared" si="12"/>
        <v>54873</v>
      </c>
      <c r="CI47" s="92">
        <f t="shared" si="13"/>
        <v>0</v>
      </c>
      <c r="CJ47" s="91" t="str">
        <f t="shared" si="14"/>
        <v>nein</v>
      </c>
      <c r="CK47" s="91" t="str">
        <f t="shared" si="14"/>
        <v>nein</v>
      </c>
      <c r="CL47" s="91" t="str">
        <f t="shared" si="15"/>
        <v>OK</v>
      </c>
      <c r="CM47" s="92">
        <f t="shared" si="16"/>
        <v>445000</v>
      </c>
      <c r="CN47" s="91" t="str">
        <f t="shared" si="17"/>
        <v>nein</v>
      </c>
      <c r="CO47" s="91">
        <f t="shared" si="18"/>
        <v>0</v>
      </c>
      <c r="CP47" s="91">
        <f t="shared" si="19"/>
        <v>0</v>
      </c>
      <c r="CQ47" s="91">
        <f t="shared" si="20"/>
        <v>1</v>
      </c>
      <c r="CR47" s="91">
        <f t="shared" si="21"/>
        <v>644043</v>
      </c>
      <c r="CS47" s="92">
        <f>CM47-'[2]2007'!CM47</f>
        <v>39000</v>
      </c>
      <c r="CT47" s="92">
        <f>CE47-'[2]2007'!CE47</f>
        <v>0</v>
      </c>
      <c r="CU47" s="92">
        <f t="shared" si="22"/>
        <v>208958</v>
      </c>
      <c r="CV47" s="92">
        <f t="shared" si="23"/>
        <v>106765</v>
      </c>
      <c r="CW47" s="153">
        <f t="shared" si="24"/>
        <v>2.75</v>
      </c>
      <c r="CX47" s="153">
        <f t="shared" si="25"/>
        <v>2.75</v>
      </c>
      <c r="CY47" s="153">
        <f t="shared" si="26"/>
        <v>3</v>
      </c>
      <c r="CZ47" s="92">
        <f t="shared" si="27"/>
        <v>1856552</v>
      </c>
      <c r="DA47" s="92">
        <f t="shared" si="28"/>
        <v>3768</v>
      </c>
      <c r="DB47" s="91">
        <f t="shared" si="29"/>
        <v>1</v>
      </c>
      <c r="DC47" s="92">
        <f t="shared" si="30"/>
        <v>644043</v>
      </c>
    </row>
    <row r="48" spans="1:107" x14ac:dyDescent="0.25">
      <c r="A48" s="20">
        <v>13075002</v>
      </c>
      <c r="B48" s="21">
        <v>5554</v>
      </c>
      <c r="C48" s="21" t="s">
        <v>87</v>
      </c>
      <c r="D48" s="228"/>
      <c r="E48" s="223"/>
      <c r="F48" s="223"/>
      <c r="G48" s="223"/>
      <c r="H48" s="224"/>
      <c r="I48" s="224"/>
      <c r="J48" s="224"/>
      <c r="K48" s="224"/>
      <c r="L48" s="224"/>
      <c r="M48" s="224"/>
      <c r="N48" s="224"/>
      <c r="O48" s="224"/>
      <c r="P48" s="224"/>
      <c r="Q48" s="224"/>
      <c r="R48" s="224"/>
      <c r="S48" s="224"/>
      <c r="T48" s="224"/>
      <c r="U48" s="224"/>
      <c r="V48" s="224"/>
      <c r="W48" s="22"/>
      <c r="X48" s="22"/>
      <c r="Y48" s="22"/>
      <c r="Z48" s="23"/>
      <c r="AA48" s="23"/>
      <c r="AB48" s="41"/>
      <c r="AC48" s="23"/>
      <c r="AD48" s="23"/>
      <c r="AE48" s="41"/>
      <c r="AF48" s="178"/>
      <c r="AG48" s="178"/>
      <c r="AH48" s="175">
        <f t="shared" si="3"/>
        <v>0</v>
      </c>
      <c r="AI48" s="178"/>
      <c r="AJ48" s="175">
        <f t="shared" si="4"/>
        <v>0</v>
      </c>
      <c r="AK48" s="178"/>
      <c r="AL48" s="175">
        <f t="shared" si="5"/>
        <v>0</v>
      </c>
      <c r="AM48" s="175" t="e">
        <f t="shared" si="6"/>
        <v>#DIV/0!</v>
      </c>
      <c r="AN48" s="175" t="e">
        <f t="shared" si="7"/>
        <v>#DIV/0!</v>
      </c>
      <c r="AO48" s="178"/>
      <c r="CA48" s="91" t="str">
        <f t="shared" si="31"/>
        <v>Alt Tellin</v>
      </c>
      <c r="CB48" s="92">
        <f t="shared" si="31"/>
        <v>0</v>
      </c>
      <c r="CC48" s="92"/>
      <c r="CD48" s="92">
        <f t="shared" si="8"/>
        <v>0</v>
      </c>
      <c r="CE48" s="92">
        <f t="shared" si="9"/>
        <v>0</v>
      </c>
      <c r="CF48" s="92">
        <f t="shared" si="10"/>
        <v>0</v>
      </c>
      <c r="CG48" s="92">
        <f t="shared" si="11"/>
        <v>0</v>
      </c>
      <c r="CH48" s="92">
        <f t="shared" si="12"/>
        <v>0</v>
      </c>
      <c r="CI48" s="92">
        <f t="shared" si="13"/>
        <v>0</v>
      </c>
      <c r="CJ48" s="91">
        <f t="shared" si="14"/>
        <v>0</v>
      </c>
      <c r="CK48" s="91">
        <f t="shared" si="14"/>
        <v>0</v>
      </c>
      <c r="CL48" s="91" t="str">
        <f t="shared" si="15"/>
        <v>keine Daten</v>
      </c>
      <c r="CM48" s="92">
        <f t="shared" si="16"/>
        <v>0</v>
      </c>
      <c r="CN48" s="91" t="str">
        <f t="shared" si="17"/>
        <v>keine Angabe</v>
      </c>
      <c r="CO48" s="91">
        <f t="shared" si="18"/>
        <v>2</v>
      </c>
      <c r="CP48" s="91">
        <f t="shared" si="19"/>
        <v>2</v>
      </c>
      <c r="CQ48" s="91">
        <f t="shared" si="20"/>
        <v>0</v>
      </c>
      <c r="CR48" s="91">
        <f t="shared" si="21"/>
        <v>0</v>
      </c>
      <c r="CS48" s="92">
        <f>CM48-'[2]2007'!CM48</f>
        <v>0</v>
      </c>
      <c r="CT48" s="92">
        <f>CE48-'[2]2007'!CE48</f>
        <v>0</v>
      </c>
      <c r="CU48" s="92">
        <f t="shared" si="22"/>
        <v>0</v>
      </c>
      <c r="CV48" s="92">
        <f t="shared" si="23"/>
        <v>0</v>
      </c>
      <c r="CW48" s="153">
        <f t="shared" si="24"/>
        <v>0</v>
      </c>
      <c r="CX48" s="153">
        <f t="shared" si="25"/>
        <v>0</v>
      </c>
      <c r="CY48" s="153">
        <f t="shared" si="26"/>
        <v>0</v>
      </c>
      <c r="CZ48" s="92">
        <f t="shared" si="27"/>
        <v>0</v>
      </c>
      <c r="DA48" s="92">
        <f t="shared" si="28"/>
        <v>0</v>
      </c>
      <c r="DB48" s="91">
        <f t="shared" si="29"/>
        <v>0</v>
      </c>
      <c r="DC48" s="92">
        <f t="shared" si="30"/>
        <v>0</v>
      </c>
    </row>
    <row r="49" spans="1:107" x14ac:dyDescent="0.25">
      <c r="A49" s="20">
        <v>13075009</v>
      </c>
      <c r="B49" s="21">
        <v>5554</v>
      </c>
      <c r="C49" s="21" t="s">
        <v>88</v>
      </c>
      <c r="D49" s="228"/>
      <c r="E49" s="223"/>
      <c r="F49" s="223"/>
      <c r="G49" s="223"/>
      <c r="H49" s="224"/>
      <c r="I49" s="224"/>
      <c r="J49" s="224"/>
      <c r="K49" s="224"/>
      <c r="L49" s="224"/>
      <c r="M49" s="224"/>
      <c r="N49" s="224"/>
      <c r="O49" s="224"/>
      <c r="P49" s="224"/>
      <c r="Q49" s="224"/>
      <c r="R49" s="224"/>
      <c r="S49" s="224"/>
      <c r="T49" s="224"/>
      <c r="U49" s="224"/>
      <c r="V49" s="224"/>
      <c r="W49" s="22"/>
      <c r="X49" s="22"/>
      <c r="Y49" s="22"/>
      <c r="Z49" s="23"/>
      <c r="AA49" s="23"/>
      <c r="AB49" s="41"/>
      <c r="AC49" s="23"/>
      <c r="AD49" s="23"/>
      <c r="AE49" s="41"/>
      <c r="AF49" s="178"/>
      <c r="AG49" s="178"/>
      <c r="AH49" s="175">
        <f t="shared" si="3"/>
        <v>0</v>
      </c>
      <c r="AI49" s="178"/>
      <c r="AJ49" s="175">
        <f t="shared" si="4"/>
        <v>0</v>
      </c>
      <c r="AK49" s="178"/>
      <c r="AL49" s="175">
        <f t="shared" si="5"/>
        <v>0</v>
      </c>
      <c r="AM49" s="175" t="e">
        <f t="shared" si="6"/>
        <v>#DIV/0!</v>
      </c>
      <c r="AN49" s="175" t="e">
        <f t="shared" si="7"/>
        <v>#DIV/0!</v>
      </c>
      <c r="AO49" s="178"/>
      <c r="CA49" s="91" t="str">
        <f t="shared" si="31"/>
        <v>Bentzin</v>
      </c>
      <c r="CB49" s="92">
        <f t="shared" si="31"/>
        <v>0</v>
      </c>
      <c r="CC49" s="92"/>
      <c r="CD49" s="92">
        <f t="shared" si="8"/>
        <v>0</v>
      </c>
      <c r="CE49" s="92">
        <f t="shared" si="9"/>
        <v>0</v>
      </c>
      <c r="CF49" s="92">
        <f t="shared" si="10"/>
        <v>0</v>
      </c>
      <c r="CG49" s="92">
        <f t="shared" si="11"/>
        <v>0</v>
      </c>
      <c r="CH49" s="92">
        <f t="shared" si="12"/>
        <v>0</v>
      </c>
      <c r="CI49" s="92">
        <f t="shared" si="13"/>
        <v>0</v>
      </c>
      <c r="CJ49" s="91">
        <f t="shared" si="14"/>
        <v>0</v>
      </c>
      <c r="CK49" s="91">
        <f t="shared" si="14"/>
        <v>0</v>
      </c>
      <c r="CL49" s="91" t="str">
        <f t="shared" si="15"/>
        <v>keine Daten</v>
      </c>
      <c r="CM49" s="92">
        <f t="shared" si="16"/>
        <v>0</v>
      </c>
      <c r="CN49" s="91" t="str">
        <f t="shared" si="17"/>
        <v>keine Angabe</v>
      </c>
      <c r="CO49" s="91">
        <f t="shared" si="18"/>
        <v>2</v>
      </c>
      <c r="CP49" s="91">
        <f t="shared" si="19"/>
        <v>2</v>
      </c>
      <c r="CQ49" s="91">
        <f t="shared" si="20"/>
        <v>0</v>
      </c>
      <c r="CR49" s="91">
        <f t="shared" si="21"/>
        <v>0</v>
      </c>
      <c r="CS49" s="92">
        <f>CM49-'[2]2007'!CM49</f>
        <v>0</v>
      </c>
      <c r="CT49" s="92">
        <f>CE49-'[2]2007'!CE49</f>
        <v>0</v>
      </c>
      <c r="CU49" s="92">
        <f t="shared" si="22"/>
        <v>0</v>
      </c>
      <c r="CV49" s="92">
        <f t="shared" si="23"/>
        <v>0</v>
      </c>
      <c r="CW49" s="153">
        <f t="shared" si="24"/>
        <v>0</v>
      </c>
      <c r="CX49" s="153">
        <f t="shared" si="25"/>
        <v>0</v>
      </c>
      <c r="CY49" s="153">
        <f t="shared" si="26"/>
        <v>0</v>
      </c>
      <c r="CZ49" s="92">
        <f t="shared" si="27"/>
        <v>0</v>
      </c>
      <c r="DA49" s="92">
        <f t="shared" si="28"/>
        <v>0</v>
      </c>
      <c r="DB49" s="91">
        <f t="shared" si="29"/>
        <v>0</v>
      </c>
      <c r="DC49" s="92">
        <f t="shared" si="30"/>
        <v>0</v>
      </c>
    </row>
    <row r="50" spans="1:107" x14ac:dyDescent="0.25">
      <c r="A50" s="20">
        <v>13075023</v>
      </c>
      <c r="B50" s="21">
        <v>5554</v>
      </c>
      <c r="C50" s="21" t="s">
        <v>89</v>
      </c>
      <c r="D50" s="228"/>
      <c r="E50" s="223"/>
      <c r="F50" s="223"/>
      <c r="G50" s="223"/>
      <c r="H50" s="224"/>
      <c r="I50" s="224"/>
      <c r="J50" s="224"/>
      <c r="K50" s="224"/>
      <c r="L50" s="224"/>
      <c r="M50" s="224"/>
      <c r="N50" s="224"/>
      <c r="O50" s="224"/>
      <c r="P50" s="224"/>
      <c r="Q50" s="224"/>
      <c r="R50" s="224"/>
      <c r="S50" s="224"/>
      <c r="T50" s="224"/>
      <c r="U50" s="224"/>
      <c r="V50" s="224"/>
      <c r="W50" s="22"/>
      <c r="X50" s="22"/>
      <c r="Y50" s="22"/>
      <c r="Z50" s="23"/>
      <c r="AA50" s="23"/>
      <c r="AB50" s="41"/>
      <c r="AC50" s="23"/>
      <c r="AD50" s="23"/>
      <c r="AE50" s="41"/>
      <c r="AF50" s="178"/>
      <c r="AG50" s="178"/>
      <c r="AH50" s="175">
        <f t="shared" si="3"/>
        <v>0</v>
      </c>
      <c r="AI50" s="178"/>
      <c r="AJ50" s="175">
        <f t="shared" si="4"/>
        <v>0</v>
      </c>
      <c r="AK50" s="178"/>
      <c r="AL50" s="175">
        <f t="shared" si="5"/>
        <v>0</v>
      </c>
      <c r="AM50" s="175" t="e">
        <f t="shared" si="6"/>
        <v>#DIV/0!</v>
      </c>
      <c r="AN50" s="175" t="e">
        <f t="shared" si="7"/>
        <v>#DIV/0!</v>
      </c>
      <c r="AO50" s="178"/>
      <c r="CA50" s="91" t="str">
        <f t="shared" si="31"/>
        <v>Daberkow</v>
      </c>
      <c r="CB50" s="92">
        <f t="shared" si="31"/>
        <v>0</v>
      </c>
      <c r="CC50" s="92"/>
      <c r="CD50" s="92">
        <f t="shared" si="8"/>
        <v>0</v>
      </c>
      <c r="CE50" s="92">
        <f t="shared" si="9"/>
        <v>0</v>
      </c>
      <c r="CF50" s="92">
        <f t="shared" si="10"/>
        <v>0</v>
      </c>
      <c r="CG50" s="92">
        <f t="shared" si="11"/>
        <v>0</v>
      </c>
      <c r="CH50" s="92">
        <f t="shared" si="12"/>
        <v>0</v>
      </c>
      <c r="CI50" s="92">
        <f t="shared" si="13"/>
        <v>0</v>
      </c>
      <c r="CJ50" s="91">
        <f t="shared" si="14"/>
        <v>0</v>
      </c>
      <c r="CK50" s="91">
        <f t="shared" si="14"/>
        <v>0</v>
      </c>
      <c r="CL50" s="91" t="str">
        <f t="shared" si="15"/>
        <v>keine Daten</v>
      </c>
      <c r="CM50" s="92">
        <f t="shared" si="16"/>
        <v>0</v>
      </c>
      <c r="CN50" s="91" t="str">
        <f t="shared" si="17"/>
        <v>keine Angabe</v>
      </c>
      <c r="CO50" s="91">
        <f t="shared" si="18"/>
        <v>2</v>
      </c>
      <c r="CP50" s="91">
        <f t="shared" si="19"/>
        <v>2</v>
      </c>
      <c r="CQ50" s="91">
        <f t="shared" si="20"/>
        <v>0</v>
      </c>
      <c r="CR50" s="91">
        <f t="shared" si="21"/>
        <v>0</v>
      </c>
      <c r="CS50" s="92">
        <f>CM50-'[2]2007'!CM50</f>
        <v>0</v>
      </c>
      <c r="CT50" s="92">
        <f>CE50-'[2]2007'!CE50</f>
        <v>0</v>
      </c>
      <c r="CU50" s="92">
        <f t="shared" si="22"/>
        <v>0</v>
      </c>
      <c r="CV50" s="92">
        <f t="shared" si="23"/>
        <v>0</v>
      </c>
      <c r="CW50" s="153">
        <f t="shared" si="24"/>
        <v>0</v>
      </c>
      <c r="CX50" s="153">
        <f t="shared" si="25"/>
        <v>0</v>
      </c>
      <c r="CY50" s="153">
        <f t="shared" si="26"/>
        <v>0</v>
      </c>
      <c r="CZ50" s="92">
        <f t="shared" si="27"/>
        <v>0</v>
      </c>
      <c r="DA50" s="92">
        <f t="shared" si="28"/>
        <v>0</v>
      </c>
      <c r="DB50" s="91">
        <f t="shared" si="29"/>
        <v>0</v>
      </c>
      <c r="DC50" s="92">
        <f t="shared" si="30"/>
        <v>0</v>
      </c>
    </row>
    <row r="51" spans="1:107" x14ac:dyDescent="0.25">
      <c r="A51" s="20">
        <v>13075054</v>
      </c>
      <c r="B51" s="21">
        <v>5554</v>
      </c>
      <c r="C51" s="21" t="s">
        <v>90</v>
      </c>
      <c r="D51" s="228"/>
      <c r="E51" s="223"/>
      <c r="F51" s="223"/>
      <c r="G51" s="223"/>
      <c r="H51" s="224"/>
      <c r="I51" s="224"/>
      <c r="J51" s="224"/>
      <c r="K51" s="224"/>
      <c r="L51" s="224"/>
      <c r="M51" s="224"/>
      <c r="N51" s="224"/>
      <c r="O51" s="224"/>
      <c r="P51" s="224"/>
      <c r="Q51" s="224"/>
      <c r="R51" s="224"/>
      <c r="S51" s="224"/>
      <c r="T51" s="224"/>
      <c r="U51" s="224"/>
      <c r="V51" s="224"/>
      <c r="W51" s="22"/>
      <c r="X51" s="22"/>
      <c r="Y51" s="22"/>
      <c r="Z51" s="23"/>
      <c r="AA51" s="23"/>
      <c r="AB51" s="41"/>
      <c r="AC51" s="23"/>
      <c r="AD51" s="23"/>
      <c r="AE51" s="41"/>
      <c r="AF51" s="178"/>
      <c r="AG51" s="178"/>
      <c r="AH51" s="175">
        <f t="shared" si="3"/>
        <v>0</v>
      </c>
      <c r="AI51" s="178"/>
      <c r="AJ51" s="175">
        <f t="shared" si="4"/>
        <v>0</v>
      </c>
      <c r="AK51" s="178"/>
      <c r="AL51" s="175">
        <f t="shared" si="5"/>
        <v>0</v>
      </c>
      <c r="AM51" s="175" t="e">
        <f t="shared" si="6"/>
        <v>#DIV/0!</v>
      </c>
      <c r="AN51" s="175" t="e">
        <f t="shared" si="7"/>
        <v>#DIV/0!</v>
      </c>
      <c r="AO51" s="178"/>
      <c r="CA51" s="91" t="str">
        <f t="shared" si="31"/>
        <v>Jarmen, Stadt</v>
      </c>
      <c r="CB51" s="92">
        <f t="shared" si="31"/>
        <v>0</v>
      </c>
      <c r="CC51" s="92"/>
      <c r="CD51" s="92">
        <f t="shared" si="8"/>
        <v>0</v>
      </c>
      <c r="CE51" s="92">
        <f t="shared" si="9"/>
        <v>0</v>
      </c>
      <c r="CF51" s="92">
        <f t="shared" si="10"/>
        <v>0</v>
      </c>
      <c r="CG51" s="92">
        <f t="shared" si="11"/>
        <v>0</v>
      </c>
      <c r="CH51" s="92">
        <f t="shared" si="12"/>
        <v>0</v>
      </c>
      <c r="CI51" s="92">
        <f t="shared" si="13"/>
        <v>0</v>
      </c>
      <c r="CJ51" s="91">
        <f t="shared" si="14"/>
        <v>0</v>
      </c>
      <c r="CK51" s="91">
        <f t="shared" si="14"/>
        <v>0</v>
      </c>
      <c r="CL51" s="91" t="str">
        <f t="shared" si="15"/>
        <v>keine Daten</v>
      </c>
      <c r="CM51" s="92">
        <f t="shared" si="16"/>
        <v>0</v>
      </c>
      <c r="CN51" s="91" t="str">
        <f t="shared" si="17"/>
        <v>keine Angabe</v>
      </c>
      <c r="CO51" s="91">
        <f t="shared" si="18"/>
        <v>2</v>
      </c>
      <c r="CP51" s="91">
        <f t="shared" si="19"/>
        <v>2</v>
      </c>
      <c r="CQ51" s="91">
        <f t="shared" si="20"/>
        <v>0</v>
      </c>
      <c r="CR51" s="91">
        <f t="shared" si="21"/>
        <v>0</v>
      </c>
      <c r="CS51" s="92">
        <f>CM51-'[2]2007'!CM51</f>
        <v>0</v>
      </c>
      <c r="CT51" s="92">
        <f>CE51-'[2]2007'!CE51</f>
        <v>0</v>
      </c>
      <c r="CU51" s="92">
        <f t="shared" si="22"/>
        <v>0</v>
      </c>
      <c r="CV51" s="92">
        <f t="shared" si="23"/>
        <v>0</v>
      </c>
      <c r="CW51" s="153">
        <f t="shared" si="24"/>
        <v>0</v>
      </c>
      <c r="CX51" s="153">
        <f t="shared" si="25"/>
        <v>0</v>
      </c>
      <c r="CY51" s="153">
        <f t="shared" si="26"/>
        <v>0</v>
      </c>
      <c r="CZ51" s="92">
        <f t="shared" si="27"/>
        <v>0</v>
      </c>
      <c r="DA51" s="92">
        <f t="shared" si="28"/>
        <v>0</v>
      </c>
      <c r="DB51" s="91">
        <f t="shared" si="29"/>
        <v>0</v>
      </c>
      <c r="DC51" s="92">
        <f t="shared" si="30"/>
        <v>0</v>
      </c>
    </row>
    <row r="52" spans="1:107" x14ac:dyDescent="0.25">
      <c r="A52" s="20">
        <v>13075070</v>
      </c>
      <c r="B52" s="21">
        <v>5554</v>
      </c>
      <c r="C52" s="21" t="s">
        <v>91</v>
      </c>
      <c r="D52" s="228"/>
      <c r="E52" s="223"/>
      <c r="F52" s="223"/>
      <c r="G52" s="223"/>
      <c r="H52" s="224"/>
      <c r="I52" s="224"/>
      <c r="J52" s="224"/>
      <c r="K52" s="224"/>
      <c r="L52" s="224"/>
      <c r="M52" s="224"/>
      <c r="N52" s="224"/>
      <c r="O52" s="224"/>
      <c r="P52" s="224"/>
      <c r="Q52" s="224"/>
      <c r="R52" s="224"/>
      <c r="S52" s="224"/>
      <c r="T52" s="224"/>
      <c r="U52" s="224"/>
      <c r="V52" s="224"/>
      <c r="W52" s="22"/>
      <c r="X52" s="22"/>
      <c r="Y52" s="22"/>
      <c r="Z52" s="23"/>
      <c r="AA52" s="23"/>
      <c r="AB52" s="41"/>
      <c r="AC52" s="23"/>
      <c r="AD52" s="23"/>
      <c r="AE52" s="41"/>
      <c r="AF52" s="178"/>
      <c r="AG52" s="178"/>
      <c r="AH52" s="175">
        <f t="shared" si="3"/>
        <v>0</v>
      </c>
      <c r="AI52" s="178"/>
      <c r="AJ52" s="175">
        <f t="shared" si="4"/>
        <v>0</v>
      </c>
      <c r="AK52" s="178"/>
      <c r="AL52" s="175">
        <f t="shared" si="5"/>
        <v>0</v>
      </c>
      <c r="AM52" s="175" t="e">
        <f t="shared" si="6"/>
        <v>#DIV/0!</v>
      </c>
      <c r="AN52" s="175" t="e">
        <f t="shared" si="7"/>
        <v>#DIV/0!</v>
      </c>
      <c r="AO52" s="178"/>
      <c r="CA52" s="91" t="str">
        <f t="shared" si="31"/>
        <v>Kruckow</v>
      </c>
      <c r="CB52" s="92">
        <f t="shared" si="31"/>
        <v>0</v>
      </c>
      <c r="CC52" s="92"/>
      <c r="CD52" s="92">
        <f t="shared" si="8"/>
        <v>0</v>
      </c>
      <c r="CE52" s="92">
        <f t="shared" si="9"/>
        <v>0</v>
      </c>
      <c r="CF52" s="92">
        <f t="shared" si="10"/>
        <v>0</v>
      </c>
      <c r="CG52" s="92">
        <f t="shared" si="11"/>
        <v>0</v>
      </c>
      <c r="CH52" s="92">
        <f t="shared" si="12"/>
        <v>0</v>
      </c>
      <c r="CI52" s="92">
        <f t="shared" si="13"/>
        <v>0</v>
      </c>
      <c r="CJ52" s="91">
        <f t="shared" si="14"/>
        <v>0</v>
      </c>
      <c r="CK52" s="91">
        <f t="shared" si="14"/>
        <v>0</v>
      </c>
      <c r="CL52" s="91" t="str">
        <f t="shared" si="15"/>
        <v>keine Daten</v>
      </c>
      <c r="CM52" s="92">
        <f t="shared" si="16"/>
        <v>0</v>
      </c>
      <c r="CN52" s="91" t="str">
        <f t="shared" si="17"/>
        <v>keine Angabe</v>
      </c>
      <c r="CO52" s="91">
        <f t="shared" si="18"/>
        <v>2</v>
      </c>
      <c r="CP52" s="91">
        <f t="shared" si="19"/>
        <v>2</v>
      </c>
      <c r="CQ52" s="91">
        <f t="shared" si="20"/>
        <v>0</v>
      </c>
      <c r="CR52" s="91">
        <f t="shared" si="21"/>
        <v>0</v>
      </c>
      <c r="CS52" s="92">
        <f>CM52-'[2]2007'!CM52</f>
        <v>0</v>
      </c>
      <c r="CT52" s="92">
        <f>CE52-'[2]2007'!CE52</f>
        <v>0</v>
      </c>
      <c r="CU52" s="92">
        <f t="shared" si="22"/>
        <v>0</v>
      </c>
      <c r="CV52" s="92">
        <f t="shared" si="23"/>
        <v>0</v>
      </c>
      <c r="CW52" s="153">
        <f t="shared" si="24"/>
        <v>0</v>
      </c>
      <c r="CX52" s="153">
        <f t="shared" si="25"/>
        <v>0</v>
      </c>
      <c r="CY52" s="153">
        <f t="shared" si="26"/>
        <v>0</v>
      </c>
      <c r="CZ52" s="92">
        <f t="shared" si="27"/>
        <v>0</v>
      </c>
      <c r="DA52" s="92">
        <f t="shared" si="28"/>
        <v>0</v>
      </c>
      <c r="DB52" s="91">
        <f t="shared" si="29"/>
        <v>0</v>
      </c>
      <c r="DC52" s="92">
        <f t="shared" si="30"/>
        <v>0</v>
      </c>
    </row>
    <row r="53" spans="1:107" x14ac:dyDescent="0.25">
      <c r="A53" s="20">
        <v>13075134</v>
      </c>
      <c r="B53" s="21">
        <v>5554</v>
      </c>
      <c r="C53" s="21" t="s">
        <v>92</v>
      </c>
      <c r="D53" s="228"/>
      <c r="E53" s="223"/>
      <c r="F53" s="223"/>
      <c r="G53" s="223"/>
      <c r="H53" s="224"/>
      <c r="I53" s="224"/>
      <c r="J53" s="224"/>
      <c r="K53" s="224"/>
      <c r="L53" s="224"/>
      <c r="M53" s="224"/>
      <c r="N53" s="224"/>
      <c r="O53" s="224"/>
      <c r="P53" s="224"/>
      <c r="Q53" s="224"/>
      <c r="R53" s="224"/>
      <c r="S53" s="224"/>
      <c r="T53" s="224"/>
      <c r="U53" s="224"/>
      <c r="V53" s="224"/>
      <c r="W53" s="22"/>
      <c r="X53" s="22"/>
      <c r="Y53" s="22"/>
      <c r="Z53" s="23"/>
      <c r="AA53" s="23"/>
      <c r="AB53" s="41"/>
      <c r="AC53" s="23"/>
      <c r="AD53" s="23"/>
      <c r="AE53" s="41"/>
      <c r="AF53" s="178"/>
      <c r="AG53" s="178"/>
      <c r="AH53" s="175">
        <f t="shared" si="3"/>
        <v>0</v>
      </c>
      <c r="AI53" s="178"/>
      <c r="AJ53" s="175">
        <f t="shared" si="4"/>
        <v>0</v>
      </c>
      <c r="AK53" s="178"/>
      <c r="AL53" s="175">
        <f t="shared" si="5"/>
        <v>0</v>
      </c>
      <c r="AM53" s="175" t="e">
        <f t="shared" si="6"/>
        <v>#DIV/0!</v>
      </c>
      <c r="AN53" s="175" t="e">
        <f t="shared" si="7"/>
        <v>#DIV/0!</v>
      </c>
      <c r="AO53" s="178"/>
      <c r="CA53" s="91" t="str">
        <f t="shared" si="31"/>
        <v>Tutow</v>
      </c>
      <c r="CB53" s="92">
        <f t="shared" si="31"/>
        <v>0</v>
      </c>
      <c r="CC53" s="92"/>
      <c r="CD53" s="92">
        <f t="shared" si="8"/>
        <v>0</v>
      </c>
      <c r="CE53" s="92">
        <f t="shared" si="9"/>
        <v>0</v>
      </c>
      <c r="CF53" s="92">
        <f t="shared" si="10"/>
        <v>0</v>
      </c>
      <c r="CG53" s="92">
        <f t="shared" si="11"/>
        <v>0</v>
      </c>
      <c r="CH53" s="92">
        <f t="shared" si="12"/>
        <v>0</v>
      </c>
      <c r="CI53" s="92">
        <f t="shared" si="13"/>
        <v>0</v>
      </c>
      <c r="CJ53" s="91">
        <f t="shared" si="14"/>
        <v>0</v>
      </c>
      <c r="CK53" s="91">
        <f t="shared" si="14"/>
        <v>0</v>
      </c>
      <c r="CL53" s="91" t="str">
        <f>IF(CB53=0,"keine Daten",IF(CD53=0,"keine Daten","OK"))</f>
        <v>keine Daten</v>
      </c>
      <c r="CM53" s="92">
        <f t="shared" si="16"/>
        <v>0</v>
      </c>
      <c r="CN53" s="91" t="str">
        <f t="shared" si="17"/>
        <v>keine Angabe</v>
      </c>
      <c r="CO53" s="91">
        <f t="shared" si="18"/>
        <v>2</v>
      </c>
      <c r="CP53" s="91">
        <f t="shared" si="19"/>
        <v>2</v>
      </c>
      <c r="CQ53" s="91">
        <f t="shared" si="20"/>
        <v>0</v>
      </c>
      <c r="CR53" s="91">
        <f t="shared" si="21"/>
        <v>0</v>
      </c>
      <c r="CS53" s="92">
        <f>CM53-'[2]2007'!CM53</f>
        <v>0</v>
      </c>
      <c r="CT53" s="92">
        <f>CE53-'[2]2007'!CE53</f>
        <v>0</v>
      </c>
      <c r="CU53" s="92">
        <f t="shared" si="22"/>
        <v>0</v>
      </c>
      <c r="CV53" s="92">
        <f t="shared" si="23"/>
        <v>0</v>
      </c>
      <c r="CW53" s="153">
        <f t="shared" si="24"/>
        <v>0</v>
      </c>
      <c r="CX53" s="153">
        <f t="shared" si="25"/>
        <v>0</v>
      </c>
      <c r="CY53" s="153">
        <f t="shared" si="26"/>
        <v>0</v>
      </c>
      <c r="CZ53" s="92">
        <f t="shared" si="27"/>
        <v>0</v>
      </c>
      <c r="DA53" s="92">
        <f t="shared" si="28"/>
        <v>0</v>
      </c>
      <c r="DB53" s="91">
        <f t="shared" si="29"/>
        <v>0</v>
      </c>
      <c r="DC53" s="92">
        <f t="shared" si="30"/>
        <v>0</v>
      </c>
    </row>
    <row r="54" spans="1:107" x14ac:dyDescent="0.25">
      <c r="A54" s="20">
        <v>13075140</v>
      </c>
      <c r="B54" s="21">
        <v>5554</v>
      </c>
      <c r="C54" s="21" t="s">
        <v>93</v>
      </c>
      <c r="D54" s="228"/>
      <c r="E54" s="223"/>
      <c r="F54" s="223"/>
      <c r="G54" s="223"/>
      <c r="H54" s="224"/>
      <c r="I54" s="224"/>
      <c r="J54" s="224"/>
      <c r="K54" s="224"/>
      <c r="L54" s="224"/>
      <c r="M54" s="224"/>
      <c r="N54" s="224"/>
      <c r="O54" s="224"/>
      <c r="P54" s="224"/>
      <c r="Q54" s="224"/>
      <c r="R54" s="224"/>
      <c r="S54" s="224"/>
      <c r="T54" s="224"/>
      <c r="U54" s="224"/>
      <c r="V54" s="224"/>
      <c r="W54" s="22"/>
      <c r="X54" s="22"/>
      <c r="Y54" s="22"/>
      <c r="Z54" s="23"/>
      <c r="AA54" s="23"/>
      <c r="AB54" s="41"/>
      <c r="AC54" s="23"/>
      <c r="AD54" s="23"/>
      <c r="AE54" s="41"/>
      <c r="AF54" s="178"/>
      <c r="AG54" s="178"/>
      <c r="AH54" s="175">
        <f t="shared" si="3"/>
        <v>0</v>
      </c>
      <c r="AI54" s="178"/>
      <c r="AJ54" s="175">
        <f t="shared" si="4"/>
        <v>0</v>
      </c>
      <c r="AK54" s="178"/>
      <c r="AL54" s="175">
        <f t="shared" si="5"/>
        <v>0</v>
      </c>
      <c r="AM54" s="175" t="e">
        <f t="shared" si="6"/>
        <v>#DIV/0!</v>
      </c>
      <c r="AN54" s="175" t="e">
        <f t="shared" si="7"/>
        <v>#DIV/0!</v>
      </c>
      <c r="AO54" s="178"/>
      <c r="CA54" s="91" t="str">
        <f t="shared" si="31"/>
        <v>Völschow</v>
      </c>
      <c r="CB54" s="92">
        <f t="shared" si="31"/>
        <v>0</v>
      </c>
      <c r="CC54" s="92"/>
      <c r="CD54" s="92">
        <f t="shared" si="8"/>
        <v>0</v>
      </c>
      <c r="CE54" s="92">
        <f t="shared" si="9"/>
        <v>0</v>
      </c>
      <c r="CF54" s="92">
        <f t="shared" si="10"/>
        <v>0</v>
      </c>
      <c r="CG54" s="92">
        <f t="shared" si="11"/>
        <v>0</v>
      </c>
      <c r="CH54" s="92">
        <f t="shared" si="12"/>
        <v>0</v>
      </c>
      <c r="CI54" s="92">
        <f t="shared" si="13"/>
        <v>0</v>
      </c>
      <c r="CJ54" s="91">
        <f t="shared" si="14"/>
        <v>0</v>
      </c>
      <c r="CK54" s="91">
        <f t="shared" si="14"/>
        <v>0</v>
      </c>
      <c r="CL54" s="91" t="str">
        <f t="shared" ref="CL54:CL117" si="32">IF(CB54=0,"keine Daten",IF(CD54=0,"keine Daten","OK"))</f>
        <v>keine Daten</v>
      </c>
      <c r="CM54" s="92">
        <f t="shared" si="16"/>
        <v>0</v>
      </c>
      <c r="CN54" s="91" t="str">
        <f t="shared" si="17"/>
        <v>keine Angabe</v>
      </c>
      <c r="CO54" s="91">
        <f t="shared" si="18"/>
        <v>2</v>
      </c>
      <c r="CP54" s="91">
        <f t="shared" si="19"/>
        <v>2</v>
      </c>
      <c r="CQ54" s="91">
        <f t="shared" si="20"/>
        <v>0</v>
      </c>
      <c r="CR54" s="91">
        <f t="shared" si="21"/>
        <v>0</v>
      </c>
      <c r="CS54" s="92">
        <f>CM54-'[2]2007'!CM54</f>
        <v>0</v>
      </c>
      <c r="CT54" s="92">
        <f>CE54-'[2]2007'!CE54</f>
        <v>0</v>
      </c>
      <c r="CU54" s="92">
        <f t="shared" si="22"/>
        <v>0</v>
      </c>
      <c r="CV54" s="92">
        <f t="shared" si="23"/>
        <v>0</v>
      </c>
      <c r="CW54" s="153">
        <f t="shared" si="24"/>
        <v>0</v>
      </c>
      <c r="CX54" s="153">
        <f t="shared" si="25"/>
        <v>0</v>
      </c>
      <c r="CY54" s="153">
        <f t="shared" si="26"/>
        <v>0</v>
      </c>
      <c r="CZ54" s="92">
        <f t="shared" si="27"/>
        <v>0</v>
      </c>
      <c r="DA54" s="92">
        <f t="shared" si="28"/>
        <v>0</v>
      </c>
      <c r="DB54" s="91">
        <f t="shared" si="29"/>
        <v>0</v>
      </c>
      <c r="DC54" s="92">
        <f t="shared" si="30"/>
        <v>0</v>
      </c>
    </row>
    <row r="55" spans="1:107" x14ac:dyDescent="0.25">
      <c r="A55" s="20">
        <v>13075008</v>
      </c>
      <c r="B55" s="21">
        <v>5555</v>
      </c>
      <c r="C55" s="21" t="s">
        <v>94</v>
      </c>
      <c r="D55" s="228">
        <v>772</v>
      </c>
      <c r="E55" s="220">
        <v>521891</v>
      </c>
      <c r="F55" s="220">
        <v>64202</v>
      </c>
      <c r="G55" s="220">
        <v>23343</v>
      </c>
      <c r="H55" s="224">
        <v>1</v>
      </c>
      <c r="I55" s="220">
        <v>85799</v>
      </c>
      <c r="J55" s="224">
        <v>1</v>
      </c>
      <c r="K55" s="224">
        <v>150888</v>
      </c>
      <c r="L55" s="224">
        <v>1</v>
      </c>
      <c r="M55" s="224">
        <v>265784</v>
      </c>
      <c r="N55" s="224">
        <v>236</v>
      </c>
      <c r="O55" s="224">
        <v>1</v>
      </c>
      <c r="P55" s="224">
        <v>345</v>
      </c>
      <c r="Q55" s="224">
        <v>0</v>
      </c>
      <c r="R55" s="224">
        <v>273</v>
      </c>
      <c r="S55" s="224">
        <v>1</v>
      </c>
      <c r="T55" s="224">
        <v>0</v>
      </c>
      <c r="U55" s="234">
        <v>263554</v>
      </c>
      <c r="V55" s="234">
        <v>341.4</v>
      </c>
      <c r="W55" s="24" t="s">
        <v>43</v>
      </c>
      <c r="X55" s="24" t="s">
        <v>43</v>
      </c>
      <c r="Y55" s="24" t="s">
        <v>43</v>
      </c>
      <c r="Z55" s="23">
        <v>1900</v>
      </c>
      <c r="AA55" s="23">
        <v>2004</v>
      </c>
      <c r="AB55" s="41">
        <v>0</v>
      </c>
      <c r="AC55" s="23">
        <v>0</v>
      </c>
      <c r="AD55" s="23">
        <v>0</v>
      </c>
      <c r="AE55" s="41">
        <v>0</v>
      </c>
      <c r="AF55" s="178">
        <v>216282</v>
      </c>
      <c r="AG55" s="178">
        <v>188535</v>
      </c>
      <c r="AH55" s="175">
        <f t="shared" si="3"/>
        <v>-27747</v>
      </c>
      <c r="AI55" s="178">
        <v>194934</v>
      </c>
      <c r="AJ55" s="175">
        <f t="shared" si="4"/>
        <v>383469</v>
      </c>
      <c r="AK55" s="178">
        <v>203565</v>
      </c>
      <c r="AL55" s="175">
        <f t="shared" si="5"/>
        <v>179904</v>
      </c>
      <c r="AM55" s="175">
        <f t="shared" si="6"/>
        <v>1.0797199458986395</v>
      </c>
      <c r="AN55" s="175">
        <f t="shared" si="7"/>
        <v>0.53085125525140231</v>
      </c>
      <c r="AO55" s="178">
        <v>63000</v>
      </c>
      <c r="CA55" s="91" t="str">
        <f t="shared" si="31"/>
        <v>Behrenhoff</v>
      </c>
      <c r="CB55" s="92">
        <f t="shared" si="31"/>
        <v>772</v>
      </c>
      <c r="CC55" s="92"/>
      <c r="CD55" s="92">
        <f t="shared" si="8"/>
        <v>23343</v>
      </c>
      <c r="CE55" s="92">
        <f t="shared" si="9"/>
        <v>150888</v>
      </c>
      <c r="CF55" s="92">
        <f t="shared" si="10"/>
        <v>265784</v>
      </c>
      <c r="CG55" s="92">
        <f t="shared" si="11"/>
        <v>114896</v>
      </c>
      <c r="CH55" s="92">
        <f t="shared" si="12"/>
        <v>521891</v>
      </c>
      <c r="CI55" s="92">
        <f t="shared" si="13"/>
        <v>0</v>
      </c>
      <c r="CJ55" s="91" t="str">
        <f t="shared" si="14"/>
        <v>nein</v>
      </c>
      <c r="CK55" s="91" t="str">
        <f t="shared" si="14"/>
        <v>nein</v>
      </c>
      <c r="CL55" s="91" t="str">
        <f t="shared" si="32"/>
        <v>OK</v>
      </c>
      <c r="CM55" s="92">
        <f t="shared" si="16"/>
        <v>85799</v>
      </c>
      <c r="CN55" s="91" t="str">
        <f t="shared" si="17"/>
        <v>nein</v>
      </c>
      <c r="CO55" s="91">
        <f t="shared" si="18"/>
        <v>0</v>
      </c>
      <c r="CP55" s="91">
        <f t="shared" si="19"/>
        <v>0</v>
      </c>
      <c r="CQ55" s="91">
        <f t="shared" si="20"/>
        <v>1</v>
      </c>
      <c r="CR55" s="91">
        <f t="shared" si="21"/>
        <v>23343</v>
      </c>
      <c r="CS55" s="92">
        <f>CM55-'[2]2007'!CM55</f>
        <v>-20287</v>
      </c>
      <c r="CT55" s="92">
        <f>CE55-'[2]2007'!CE55</f>
        <v>149608</v>
      </c>
      <c r="CU55" s="92">
        <f t="shared" si="22"/>
        <v>203565</v>
      </c>
      <c r="CV55" s="92">
        <f t="shared" si="23"/>
        <v>63000</v>
      </c>
      <c r="CW55" s="153">
        <f t="shared" si="24"/>
        <v>2.36</v>
      </c>
      <c r="CX55" s="153">
        <f t="shared" si="25"/>
        <v>3.45</v>
      </c>
      <c r="CY55" s="153">
        <f t="shared" si="26"/>
        <v>2.73</v>
      </c>
      <c r="CZ55" s="92">
        <f t="shared" si="27"/>
        <v>263554</v>
      </c>
      <c r="DA55" s="92">
        <f t="shared" si="28"/>
        <v>2004</v>
      </c>
      <c r="DB55" s="91">
        <f t="shared" si="29"/>
        <v>1</v>
      </c>
      <c r="DC55" s="92">
        <f t="shared" si="30"/>
        <v>114896</v>
      </c>
    </row>
    <row r="56" spans="1:107" x14ac:dyDescent="0.25">
      <c r="A56" s="20">
        <v>13075025</v>
      </c>
      <c r="B56" s="21">
        <v>5555</v>
      </c>
      <c r="C56" s="21" t="s">
        <v>95</v>
      </c>
      <c r="D56" s="228">
        <v>401</v>
      </c>
      <c r="E56" s="220">
        <v>344786</v>
      </c>
      <c r="F56" s="220">
        <v>8615</v>
      </c>
      <c r="G56" s="220">
        <v>59415</v>
      </c>
      <c r="H56" s="224">
        <v>0</v>
      </c>
      <c r="I56" s="220">
        <v>0</v>
      </c>
      <c r="J56" s="224">
        <v>1</v>
      </c>
      <c r="K56" s="224">
        <v>67000</v>
      </c>
      <c r="L56" s="224">
        <v>1</v>
      </c>
      <c r="M56" s="224">
        <v>11289</v>
      </c>
      <c r="N56" s="224">
        <v>250</v>
      </c>
      <c r="O56" s="224">
        <v>0</v>
      </c>
      <c r="P56" s="224">
        <v>345</v>
      </c>
      <c r="Q56" s="224">
        <v>0</v>
      </c>
      <c r="R56" s="224">
        <v>300</v>
      </c>
      <c r="S56" s="224">
        <v>0</v>
      </c>
      <c r="T56" s="224">
        <v>0</v>
      </c>
      <c r="U56" s="234">
        <v>68920</v>
      </c>
      <c r="V56" s="234">
        <v>171.87</v>
      </c>
      <c r="W56" s="24" t="s">
        <v>56</v>
      </c>
      <c r="X56" s="24" t="s">
        <v>43</v>
      </c>
      <c r="Y56" s="24" t="s">
        <v>56</v>
      </c>
      <c r="Z56" s="23">
        <v>1000</v>
      </c>
      <c r="AA56" s="23">
        <v>965</v>
      </c>
      <c r="AB56" s="41">
        <v>0</v>
      </c>
      <c r="AC56" s="23">
        <v>0</v>
      </c>
      <c r="AD56" s="23">
        <v>0</v>
      </c>
      <c r="AE56" s="41">
        <v>0</v>
      </c>
      <c r="AF56" s="178">
        <v>72543</v>
      </c>
      <c r="AG56" s="178">
        <v>37448</v>
      </c>
      <c r="AH56" s="175">
        <f t="shared" si="3"/>
        <v>-35095</v>
      </c>
      <c r="AI56" s="178">
        <v>135412</v>
      </c>
      <c r="AJ56" s="175">
        <f t="shared" si="4"/>
        <v>172860</v>
      </c>
      <c r="AK56" s="178">
        <v>92830</v>
      </c>
      <c r="AL56" s="175">
        <f t="shared" si="5"/>
        <v>80030</v>
      </c>
      <c r="AM56" s="175">
        <f t="shared" si="6"/>
        <v>2.4789040803247171</v>
      </c>
      <c r="AN56" s="175">
        <f t="shared" si="7"/>
        <v>0.53702418141848896</v>
      </c>
      <c r="AO56" s="178">
        <v>28732</v>
      </c>
      <c r="CA56" s="91" t="str">
        <f t="shared" si="31"/>
        <v>Dargelin</v>
      </c>
      <c r="CB56" s="92">
        <f t="shared" si="31"/>
        <v>401</v>
      </c>
      <c r="CC56" s="92"/>
      <c r="CD56" s="92">
        <f t="shared" si="8"/>
        <v>59415</v>
      </c>
      <c r="CE56" s="92">
        <f t="shared" si="9"/>
        <v>67000</v>
      </c>
      <c r="CF56" s="92">
        <f t="shared" si="10"/>
        <v>11289</v>
      </c>
      <c r="CG56" s="92">
        <f t="shared" si="11"/>
        <v>-55711</v>
      </c>
      <c r="CH56" s="92">
        <f t="shared" si="12"/>
        <v>344786</v>
      </c>
      <c r="CI56" s="92">
        <f t="shared" si="13"/>
        <v>0</v>
      </c>
      <c r="CJ56" s="91" t="str">
        <f t="shared" si="14"/>
        <v>ja</v>
      </c>
      <c r="CK56" s="91" t="str">
        <f t="shared" si="14"/>
        <v>nein</v>
      </c>
      <c r="CL56" s="91" t="str">
        <f t="shared" si="32"/>
        <v>OK</v>
      </c>
      <c r="CM56" s="92">
        <f t="shared" si="16"/>
        <v>0</v>
      </c>
      <c r="CN56" s="91" t="str">
        <f t="shared" si="17"/>
        <v>nein</v>
      </c>
      <c r="CO56" s="91">
        <f t="shared" si="18"/>
        <v>1</v>
      </c>
      <c r="CP56" s="91">
        <f t="shared" si="19"/>
        <v>0</v>
      </c>
      <c r="CQ56" s="91">
        <f t="shared" si="20"/>
        <v>1</v>
      </c>
      <c r="CR56" s="91">
        <f t="shared" si="21"/>
        <v>59415</v>
      </c>
      <c r="CS56" s="92">
        <f>CM56-'[2]2007'!CM56</f>
        <v>0</v>
      </c>
      <c r="CT56" s="92">
        <f>CE56-'[2]2007'!CE56</f>
        <v>-30000</v>
      </c>
      <c r="CU56" s="92">
        <f t="shared" si="22"/>
        <v>92830</v>
      </c>
      <c r="CV56" s="92">
        <f t="shared" si="23"/>
        <v>28732</v>
      </c>
      <c r="CW56" s="153">
        <f t="shared" si="24"/>
        <v>2.5</v>
      </c>
      <c r="CX56" s="153">
        <f t="shared" si="25"/>
        <v>3.45</v>
      </c>
      <c r="CY56" s="153">
        <f t="shared" si="26"/>
        <v>3</v>
      </c>
      <c r="CZ56" s="92">
        <f t="shared" si="27"/>
        <v>68920</v>
      </c>
      <c r="DA56" s="92">
        <f t="shared" si="28"/>
        <v>965</v>
      </c>
      <c r="DB56" s="91">
        <f t="shared" si="29"/>
        <v>1</v>
      </c>
      <c r="DC56" s="92">
        <f t="shared" si="30"/>
        <v>-55711</v>
      </c>
    </row>
    <row r="57" spans="1:107" x14ac:dyDescent="0.25">
      <c r="A57" s="20">
        <v>13075027</v>
      </c>
      <c r="B57" s="21">
        <v>5555</v>
      </c>
      <c r="C57" s="21" t="s">
        <v>96</v>
      </c>
      <c r="D57" s="228">
        <v>1106</v>
      </c>
      <c r="E57" s="220">
        <v>938757</v>
      </c>
      <c r="F57" s="220">
        <v>219958</v>
      </c>
      <c r="G57" s="220">
        <v>166544</v>
      </c>
      <c r="H57" s="224">
        <v>1</v>
      </c>
      <c r="I57" s="220">
        <v>481893</v>
      </c>
      <c r="J57" s="224">
        <v>0</v>
      </c>
      <c r="K57" s="224">
        <v>0</v>
      </c>
      <c r="L57" s="224">
        <v>1</v>
      </c>
      <c r="M57" s="224">
        <v>748401</v>
      </c>
      <c r="N57" s="224">
        <v>236</v>
      </c>
      <c r="O57" s="224">
        <v>1</v>
      </c>
      <c r="P57" s="224">
        <v>316</v>
      </c>
      <c r="Q57" s="224">
        <v>1</v>
      </c>
      <c r="R57" s="224">
        <v>273</v>
      </c>
      <c r="S57" s="224">
        <v>1</v>
      </c>
      <c r="T57" s="224">
        <v>1</v>
      </c>
      <c r="U57" s="234">
        <v>1735700</v>
      </c>
      <c r="V57" s="234">
        <v>1569.35</v>
      </c>
      <c r="W57" s="24" t="s">
        <v>43</v>
      </c>
      <c r="X57" s="24" t="s">
        <v>43</v>
      </c>
      <c r="Y57" s="24" t="s">
        <v>43</v>
      </c>
      <c r="Z57" s="23">
        <v>2100</v>
      </c>
      <c r="AA57" s="23">
        <v>2108</v>
      </c>
      <c r="AB57" s="41">
        <v>0</v>
      </c>
      <c r="AC57" s="23">
        <v>0</v>
      </c>
      <c r="AD57" s="23">
        <v>0</v>
      </c>
      <c r="AE57" s="41">
        <v>0</v>
      </c>
      <c r="AF57" s="178">
        <v>237667</v>
      </c>
      <c r="AG57" s="178">
        <v>125549</v>
      </c>
      <c r="AH57" s="175">
        <f t="shared" si="3"/>
        <v>-112118</v>
      </c>
      <c r="AI57" s="178">
        <v>323361</v>
      </c>
      <c r="AJ57" s="175">
        <f t="shared" si="4"/>
        <v>448910</v>
      </c>
      <c r="AK57" s="178">
        <v>261547</v>
      </c>
      <c r="AL57" s="175">
        <f t="shared" si="5"/>
        <v>187363</v>
      </c>
      <c r="AM57" s="175">
        <f t="shared" si="6"/>
        <v>2.0832264693466298</v>
      </c>
      <c r="AN57" s="175">
        <f t="shared" si="7"/>
        <v>0.58262680715510906</v>
      </c>
      <c r="AO57" s="178">
        <v>80949</v>
      </c>
      <c r="CA57" s="91" t="str">
        <f t="shared" si="31"/>
        <v>Dersekow</v>
      </c>
      <c r="CB57" s="92">
        <f t="shared" si="31"/>
        <v>1106</v>
      </c>
      <c r="CC57" s="92"/>
      <c r="CD57" s="92">
        <f t="shared" si="8"/>
        <v>166544</v>
      </c>
      <c r="CE57" s="92">
        <f t="shared" si="9"/>
        <v>0</v>
      </c>
      <c r="CF57" s="92">
        <f t="shared" si="10"/>
        <v>748401</v>
      </c>
      <c r="CG57" s="92">
        <f t="shared" si="11"/>
        <v>748401</v>
      </c>
      <c r="CH57" s="92">
        <f t="shared" si="12"/>
        <v>938757</v>
      </c>
      <c r="CI57" s="92">
        <f t="shared" si="13"/>
        <v>1</v>
      </c>
      <c r="CJ57" s="91" t="str">
        <f t="shared" si="14"/>
        <v>nein</v>
      </c>
      <c r="CK57" s="91" t="str">
        <f t="shared" si="14"/>
        <v>nein</v>
      </c>
      <c r="CL57" s="91" t="str">
        <f t="shared" si="32"/>
        <v>OK</v>
      </c>
      <c r="CM57" s="92">
        <f t="shared" si="16"/>
        <v>481893</v>
      </c>
      <c r="CN57" s="91" t="str">
        <f t="shared" si="17"/>
        <v>nein</v>
      </c>
      <c r="CO57" s="91">
        <f t="shared" si="18"/>
        <v>0</v>
      </c>
      <c r="CP57" s="91">
        <f t="shared" si="19"/>
        <v>0</v>
      </c>
      <c r="CQ57" s="91">
        <f t="shared" si="20"/>
        <v>1</v>
      </c>
      <c r="CR57" s="91">
        <f t="shared" si="21"/>
        <v>166544</v>
      </c>
      <c r="CS57" s="92">
        <f>CM57-'[2]2007'!CM57</f>
        <v>30228</v>
      </c>
      <c r="CT57" s="92">
        <f>CE57-'[2]2007'!CE57</f>
        <v>0</v>
      </c>
      <c r="CU57" s="92">
        <f t="shared" si="22"/>
        <v>261547</v>
      </c>
      <c r="CV57" s="92">
        <f t="shared" si="23"/>
        <v>80949</v>
      </c>
      <c r="CW57" s="153">
        <f t="shared" si="24"/>
        <v>2.36</v>
      </c>
      <c r="CX57" s="153">
        <f t="shared" si="25"/>
        <v>3.16</v>
      </c>
      <c r="CY57" s="153">
        <f t="shared" si="26"/>
        <v>2.73</v>
      </c>
      <c r="CZ57" s="92">
        <f t="shared" si="27"/>
        <v>1735700</v>
      </c>
      <c r="DA57" s="92">
        <f t="shared" si="28"/>
        <v>2108</v>
      </c>
      <c r="DB57" s="91">
        <f t="shared" si="29"/>
        <v>1</v>
      </c>
      <c r="DC57" s="92">
        <f t="shared" si="30"/>
        <v>748401</v>
      </c>
    </row>
    <row r="58" spans="1:107" x14ac:dyDescent="0.25">
      <c r="A58" s="20">
        <v>13075028</v>
      </c>
      <c r="B58" s="21">
        <v>5555</v>
      </c>
      <c r="C58" s="21" t="s">
        <v>97</v>
      </c>
      <c r="D58" s="228">
        <v>465</v>
      </c>
      <c r="E58" s="220">
        <v>309199</v>
      </c>
      <c r="F58" s="220">
        <v>28844</v>
      </c>
      <c r="G58" s="220">
        <v>1266</v>
      </c>
      <c r="H58" s="224">
        <v>1</v>
      </c>
      <c r="I58" s="220">
        <v>230562</v>
      </c>
      <c r="J58" s="224">
        <v>0</v>
      </c>
      <c r="K58" s="224">
        <v>0</v>
      </c>
      <c r="L58" s="224">
        <v>1</v>
      </c>
      <c r="M58" s="224">
        <v>283036</v>
      </c>
      <c r="N58" s="224">
        <v>236</v>
      </c>
      <c r="O58" s="224">
        <v>1</v>
      </c>
      <c r="P58" s="224">
        <v>316</v>
      </c>
      <c r="Q58" s="224">
        <v>1</v>
      </c>
      <c r="R58" s="224">
        <v>273</v>
      </c>
      <c r="S58" s="224">
        <v>1</v>
      </c>
      <c r="T58" s="224">
        <v>1</v>
      </c>
      <c r="U58" s="234">
        <v>119400</v>
      </c>
      <c r="V58" s="234">
        <v>256.77999999999997</v>
      </c>
      <c r="W58" s="24" t="s">
        <v>43</v>
      </c>
      <c r="X58" s="24" t="s">
        <v>43</v>
      </c>
      <c r="Y58" s="24" t="s">
        <v>43</v>
      </c>
      <c r="Z58" s="23">
        <v>1000</v>
      </c>
      <c r="AA58" s="23">
        <v>950</v>
      </c>
      <c r="AB58" s="41">
        <v>0</v>
      </c>
      <c r="AC58" s="23">
        <v>0</v>
      </c>
      <c r="AD58" s="23">
        <v>0</v>
      </c>
      <c r="AE58" s="41">
        <v>0</v>
      </c>
      <c r="AF58" s="178">
        <v>80569</v>
      </c>
      <c r="AG58" s="178">
        <v>47155</v>
      </c>
      <c r="AH58" s="175">
        <f t="shared" si="3"/>
        <v>-33414</v>
      </c>
      <c r="AI58" s="178">
        <v>147774</v>
      </c>
      <c r="AJ58" s="175">
        <f t="shared" si="4"/>
        <v>194929</v>
      </c>
      <c r="AK58" s="178">
        <v>101439</v>
      </c>
      <c r="AL58" s="175">
        <f t="shared" si="5"/>
        <v>93490</v>
      </c>
      <c r="AM58" s="175">
        <f t="shared" si="6"/>
        <v>2.1511822712331674</v>
      </c>
      <c r="AN58" s="175">
        <f t="shared" si="7"/>
        <v>0.52038947514223133</v>
      </c>
      <c r="AO58" s="178">
        <v>31397</v>
      </c>
      <c r="CA58" s="91" t="str">
        <f t="shared" si="31"/>
        <v>Diedrichshagen</v>
      </c>
      <c r="CB58" s="92">
        <f t="shared" si="31"/>
        <v>465</v>
      </c>
      <c r="CC58" s="92"/>
      <c r="CD58" s="92">
        <f t="shared" si="8"/>
        <v>1266</v>
      </c>
      <c r="CE58" s="92">
        <f t="shared" si="9"/>
        <v>0</v>
      </c>
      <c r="CF58" s="92">
        <f t="shared" si="10"/>
        <v>283036</v>
      </c>
      <c r="CG58" s="92">
        <f t="shared" si="11"/>
        <v>283036</v>
      </c>
      <c r="CH58" s="92">
        <f t="shared" si="12"/>
        <v>309199</v>
      </c>
      <c r="CI58" s="92">
        <f t="shared" si="13"/>
        <v>1</v>
      </c>
      <c r="CJ58" s="91" t="str">
        <f t="shared" si="14"/>
        <v>nein</v>
      </c>
      <c r="CK58" s="91" t="str">
        <f t="shared" si="14"/>
        <v>nein</v>
      </c>
      <c r="CL58" s="91" t="str">
        <f t="shared" si="32"/>
        <v>OK</v>
      </c>
      <c r="CM58" s="92">
        <f t="shared" si="16"/>
        <v>230562</v>
      </c>
      <c r="CN58" s="91" t="str">
        <f t="shared" si="17"/>
        <v>nein</v>
      </c>
      <c r="CO58" s="91">
        <f t="shared" si="18"/>
        <v>0</v>
      </c>
      <c r="CP58" s="91">
        <f t="shared" si="19"/>
        <v>0</v>
      </c>
      <c r="CQ58" s="91">
        <f t="shared" si="20"/>
        <v>1</v>
      </c>
      <c r="CR58" s="91">
        <f t="shared" si="21"/>
        <v>1266</v>
      </c>
      <c r="CS58" s="92">
        <f>CM58-'[2]2007'!CM58</f>
        <v>2676</v>
      </c>
      <c r="CT58" s="92">
        <f>CE58-'[2]2007'!CE58</f>
        <v>0</v>
      </c>
      <c r="CU58" s="92">
        <f t="shared" si="22"/>
        <v>101439</v>
      </c>
      <c r="CV58" s="92">
        <f t="shared" si="23"/>
        <v>31397</v>
      </c>
      <c r="CW58" s="153">
        <f t="shared" si="24"/>
        <v>2.36</v>
      </c>
      <c r="CX58" s="153">
        <f t="shared" si="25"/>
        <v>3.16</v>
      </c>
      <c r="CY58" s="153">
        <f t="shared" si="26"/>
        <v>2.73</v>
      </c>
      <c r="CZ58" s="92">
        <f t="shared" si="27"/>
        <v>119400</v>
      </c>
      <c r="DA58" s="92">
        <f t="shared" si="28"/>
        <v>950</v>
      </c>
      <c r="DB58" s="91">
        <f t="shared" si="29"/>
        <v>1</v>
      </c>
      <c r="DC58" s="92">
        <f t="shared" si="30"/>
        <v>283036</v>
      </c>
    </row>
    <row r="59" spans="1:107" x14ac:dyDescent="0.25">
      <c r="A59" s="20">
        <v>13075050</v>
      </c>
      <c r="B59" s="21">
        <v>5555</v>
      </c>
      <c r="C59" s="21" t="s">
        <v>98</v>
      </c>
      <c r="D59" s="228">
        <v>857</v>
      </c>
      <c r="E59" s="220">
        <v>417783</v>
      </c>
      <c r="F59" s="220">
        <v>226595</v>
      </c>
      <c r="G59" s="220">
        <v>15883</v>
      </c>
      <c r="H59" s="224">
        <v>1</v>
      </c>
      <c r="I59" s="220">
        <v>805499</v>
      </c>
      <c r="J59" s="224">
        <v>0</v>
      </c>
      <c r="K59" s="224">
        <v>0</v>
      </c>
      <c r="L59" s="224">
        <v>1</v>
      </c>
      <c r="M59" s="224">
        <v>906538</v>
      </c>
      <c r="N59" s="224">
        <v>250</v>
      </c>
      <c r="O59" s="224">
        <v>0</v>
      </c>
      <c r="P59" s="224">
        <v>300</v>
      </c>
      <c r="Q59" s="224">
        <v>1</v>
      </c>
      <c r="R59" s="224">
        <v>300</v>
      </c>
      <c r="S59" s="224">
        <v>0</v>
      </c>
      <c r="T59" s="224">
        <v>0</v>
      </c>
      <c r="U59" s="230">
        <v>0</v>
      </c>
      <c r="V59" s="230">
        <v>0</v>
      </c>
      <c r="W59" s="24" t="s">
        <v>43</v>
      </c>
      <c r="X59" s="24" t="s">
        <v>43</v>
      </c>
      <c r="Y59" s="24" t="s">
        <v>43</v>
      </c>
      <c r="Z59" s="23">
        <v>1300</v>
      </c>
      <c r="AA59" s="23">
        <v>1202</v>
      </c>
      <c r="AB59" s="41">
        <v>0</v>
      </c>
      <c r="AC59" s="23">
        <v>0</v>
      </c>
      <c r="AD59" s="23">
        <v>0</v>
      </c>
      <c r="AE59" s="41">
        <v>0</v>
      </c>
      <c r="AF59" s="178">
        <v>161367</v>
      </c>
      <c r="AG59" s="178">
        <v>84598</v>
      </c>
      <c r="AH59" s="175">
        <f t="shared" si="3"/>
        <v>-76769</v>
      </c>
      <c r="AI59" s="178">
        <v>264484</v>
      </c>
      <c r="AJ59" s="175">
        <f t="shared" si="4"/>
        <v>349082</v>
      </c>
      <c r="AK59" s="178">
        <v>191972</v>
      </c>
      <c r="AL59" s="175">
        <f t="shared" si="5"/>
        <v>157110</v>
      </c>
      <c r="AM59" s="175">
        <f t="shared" si="6"/>
        <v>2.2692262228421476</v>
      </c>
      <c r="AN59" s="175">
        <f t="shared" si="7"/>
        <v>0.54993382643619548</v>
      </c>
      <c r="AO59" s="178">
        <v>59418</v>
      </c>
      <c r="CA59" s="91" t="str">
        <f t="shared" si="31"/>
        <v>Hinrichshagen</v>
      </c>
      <c r="CB59" s="92">
        <f t="shared" si="31"/>
        <v>857</v>
      </c>
      <c r="CC59" s="92"/>
      <c r="CD59" s="92">
        <f t="shared" si="8"/>
        <v>15883</v>
      </c>
      <c r="CE59" s="92">
        <f t="shared" si="9"/>
        <v>0</v>
      </c>
      <c r="CF59" s="92">
        <f t="shared" si="10"/>
        <v>906538</v>
      </c>
      <c r="CG59" s="92">
        <f t="shared" si="11"/>
        <v>906538</v>
      </c>
      <c r="CH59" s="92">
        <f t="shared" si="12"/>
        <v>417783</v>
      </c>
      <c r="CI59" s="92">
        <f t="shared" si="13"/>
        <v>0</v>
      </c>
      <c r="CJ59" s="91" t="str">
        <f t="shared" si="14"/>
        <v>nein</v>
      </c>
      <c r="CK59" s="91" t="str">
        <f t="shared" si="14"/>
        <v>nein</v>
      </c>
      <c r="CL59" s="91" t="str">
        <f t="shared" si="32"/>
        <v>OK</v>
      </c>
      <c r="CM59" s="92">
        <f t="shared" si="16"/>
        <v>805499</v>
      </c>
      <c r="CN59" s="91" t="str">
        <f t="shared" si="17"/>
        <v>nein</v>
      </c>
      <c r="CO59" s="91">
        <f t="shared" si="18"/>
        <v>0</v>
      </c>
      <c r="CP59" s="91">
        <f t="shared" si="19"/>
        <v>0</v>
      </c>
      <c r="CQ59" s="91">
        <f t="shared" si="20"/>
        <v>1</v>
      </c>
      <c r="CR59" s="91">
        <f t="shared" si="21"/>
        <v>15883</v>
      </c>
      <c r="CS59" s="92">
        <f>CM59-'[2]2007'!CM59</f>
        <v>271262</v>
      </c>
      <c r="CT59" s="92">
        <f>CE59-'[2]2007'!CE59</f>
        <v>0</v>
      </c>
      <c r="CU59" s="92">
        <f t="shared" si="22"/>
        <v>191972</v>
      </c>
      <c r="CV59" s="92">
        <f t="shared" si="23"/>
        <v>59418</v>
      </c>
      <c r="CW59" s="153">
        <f t="shared" si="24"/>
        <v>2.5</v>
      </c>
      <c r="CX59" s="153">
        <f t="shared" si="25"/>
        <v>3</v>
      </c>
      <c r="CY59" s="153">
        <f t="shared" si="26"/>
        <v>3</v>
      </c>
      <c r="CZ59" s="92">
        <f t="shared" si="27"/>
        <v>0</v>
      </c>
      <c r="DA59" s="92">
        <f t="shared" si="28"/>
        <v>1202</v>
      </c>
      <c r="DB59" s="91">
        <f t="shared" si="29"/>
        <v>1</v>
      </c>
      <c r="DC59" s="92">
        <f t="shared" si="30"/>
        <v>906538</v>
      </c>
    </row>
    <row r="60" spans="1:107" x14ac:dyDescent="0.25">
      <c r="A60" s="20">
        <v>13075076</v>
      </c>
      <c r="B60" s="21">
        <v>5555</v>
      </c>
      <c r="C60" s="21" t="s">
        <v>99</v>
      </c>
      <c r="D60" s="228">
        <v>425</v>
      </c>
      <c r="E60" s="220">
        <v>331378</v>
      </c>
      <c r="F60" s="220">
        <v>107426</v>
      </c>
      <c r="G60" s="220">
        <v>535</v>
      </c>
      <c r="H60" s="224">
        <v>1</v>
      </c>
      <c r="I60" s="220">
        <v>192008</v>
      </c>
      <c r="J60" s="224">
        <v>0</v>
      </c>
      <c r="K60" s="224">
        <v>0</v>
      </c>
      <c r="L60" s="224">
        <v>1</v>
      </c>
      <c r="M60" s="224">
        <v>235012</v>
      </c>
      <c r="N60" s="224">
        <v>200</v>
      </c>
      <c r="O60" s="224">
        <v>1</v>
      </c>
      <c r="P60" s="224">
        <v>300</v>
      </c>
      <c r="Q60" s="224">
        <v>1</v>
      </c>
      <c r="R60" s="224">
        <v>250</v>
      </c>
      <c r="S60" s="224">
        <v>1</v>
      </c>
      <c r="T60" s="224">
        <v>1</v>
      </c>
      <c r="U60" s="230">
        <v>0</v>
      </c>
      <c r="V60" s="230">
        <v>0</v>
      </c>
      <c r="W60" s="24" t="s">
        <v>43</v>
      </c>
      <c r="X60" s="24" t="s">
        <v>43</v>
      </c>
      <c r="Y60" s="24" t="s">
        <v>43</v>
      </c>
      <c r="Z60" s="23">
        <v>600</v>
      </c>
      <c r="AA60" s="23">
        <v>1041</v>
      </c>
      <c r="AB60" s="41">
        <v>0</v>
      </c>
      <c r="AC60" s="23">
        <v>0</v>
      </c>
      <c r="AD60" s="23">
        <v>0</v>
      </c>
      <c r="AE60" s="41">
        <v>0</v>
      </c>
      <c r="AF60" s="178">
        <v>116956</v>
      </c>
      <c r="AG60" s="178">
        <v>172808</v>
      </c>
      <c r="AH60" s="175">
        <f t="shared" si="3"/>
        <v>55852</v>
      </c>
      <c r="AI60" s="178">
        <v>108609</v>
      </c>
      <c r="AJ60" s="175">
        <f t="shared" si="4"/>
        <v>281417</v>
      </c>
      <c r="AK60" s="178">
        <v>98031</v>
      </c>
      <c r="AL60" s="175">
        <f t="shared" si="5"/>
        <v>183386</v>
      </c>
      <c r="AM60" s="175">
        <f t="shared" si="6"/>
        <v>0.56728276468682004</v>
      </c>
      <c r="AN60" s="175">
        <f t="shared" si="7"/>
        <v>0.34834782546896598</v>
      </c>
      <c r="AO60" s="178">
        <v>30617</v>
      </c>
      <c r="CA60" s="91" t="str">
        <f t="shared" si="31"/>
        <v>Levenhagen</v>
      </c>
      <c r="CB60" s="92">
        <f t="shared" si="31"/>
        <v>425</v>
      </c>
      <c r="CC60" s="92"/>
      <c r="CD60" s="92">
        <f t="shared" si="8"/>
        <v>535</v>
      </c>
      <c r="CE60" s="92">
        <f t="shared" si="9"/>
        <v>0</v>
      </c>
      <c r="CF60" s="92">
        <f t="shared" si="10"/>
        <v>235012</v>
      </c>
      <c r="CG60" s="92">
        <f t="shared" si="11"/>
        <v>235012</v>
      </c>
      <c r="CH60" s="92">
        <f t="shared" si="12"/>
        <v>331378</v>
      </c>
      <c r="CI60" s="92">
        <f t="shared" si="13"/>
        <v>1</v>
      </c>
      <c r="CJ60" s="91" t="str">
        <f t="shared" si="14"/>
        <v>nein</v>
      </c>
      <c r="CK60" s="91" t="str">
        <f t="shared" si="14"/>
        <v>nein</v>
      </c>
      <c r="CL60" s="91" t="str">
        <f t="shared" si="32"/>
        <v>OK</v>
      </c>
      <c r="CM60" s="92">
        <f t="shared" si="16"/>
        <v>192008</v>
      </c>
      <c r="CN60" s="91" t="str">
        <f t="shared" si="17"/>
        <v>nein</v>
      </c>
      <c r="CO60" s="91">
        <f t="shared" si="18"/>
        <v>0</v>
      </c>
      <c r="CP60" s="91">
        <f t="shared" si="19"/>
        <v>0</v>
      </c>
      <c r="CQ60" s="91">
        <f t="shared" si="20"/>
        <v>1</v>
      </c>
      <c r="CR60" s="91">
        <f t="shared" si="21"/>
        <v>535</v>
      </c>
      <c r="CS60" s="92">
        <f>CM60-'[2]2007'!CM60</f>
        <v>67986</v>
      </c>
      <c r="CT60" s="92">
        <f>CE60-'[2]2007'!CE60</f>
        <v>0</v>
      </c>
      <c r="CU60" s="92">
        <f t="shared" si="22"/>
        <v>98031</v>
      </c>
      <c r="CV60" s="92">
        <f t="shared" si="23"/>
        <v>30617</v>
      </c>
      <c r="CW60" s="153">
        <f t="shared" si="24"/>
        <v>2</v>
      </c>
      <c r="CX60" s="153">
        <f t="shared" si="25"/>
        <v>3</v>
      </c>
      <c r="CY60" s="153">
        <f t="shared" si="26"/>
        <v>2.5</v>
      </c>
      <c r="CZ60" s="92">
        <f t="shared" si="27"/>
        <v>0</v>
      </c>
      <c r="DA60" s="92">
        <f t="shared" si="28"/>
        <v>1041</v>
      </c>
      <c r="DB60" s="91">
        <f t="shared" si="29"/>
        <v>1</v>
      </c>
      <c r="DC60" s="92">
        <f t="shared" si="30"/>
        <v>235012</v>
      </c>
    </row>
    <row r="61" spans="1:107" x14ac:dyDescent="0.25">
      <c r="A61" s="20">
        <v>13075091</v>
      </c>
      <c r="B61" s="21">
        <v>5555</v>
      </c>
      <c r="C61" s="21" t="s">
        <v>100</v>
      </c>
      <c r="D61" s="228">
        <v>1030</v>
      </c>
      <c r="E61" s="220">
        <v>959814</v>
      </c>
      <c r="F61" s="220">
        <v>278269</v>
      </c>
      <c r="G61" s="220">
        <v>85069</v>
      </c>
      <c r="H61" s="224">
        <v>1</v>
      </c>
      <c r="I61" s="220">
        <v>706783</v>
      </c>
      <c r="J61" s="224">
        <v>0</v>
      </c>
      <c r="K61" s="224">
        <v>0</v>
      </c>
      <c r="L61" s="224">
        <v>1</v>
      </c>
      <c r="M61" s="224">
        <v>862612</v>
      </c>
      <c r="N61" s="224">
        <v>200</v>
      </c>
      <c r="O61" s="224">
        <v>1</v>
      </c>
      <c r="P61" s="224">
        <v>300</v>
      </c>
      <c r="Q61" s="224">
        <v>1</v>
      </c>
      <c r="R61" s="224">
        <v>287</v>
      </c>
      <c r="S61" s="224">
        <v>0</v>
      </c>
      <c r="T61" s="224">
        <v>0</v>
      </c>
      <c r="U61" s="234">
        <v>745300</v>
      </c>
      <c r="V61" s="234">
        <v>723.6</v>
      </c>
      <c r="W61" s="24" t="s">
        <v>43</v>
      </c>
      <c r="X61" s="24" t="s">
        <v>43</v>
      </c>
      <c r="Y61" s="24" t="s">
        <v>43</v>
      </c>
      <c r="Z61" s="23">
        <v>2500</v>
      </c>
      <c r="AA61" s="23">
        <v>2478</v>
      </c>
      <c r="AB61" s="41">
        <v>0</v>
      </c>
      <c r="AC61" s="23">
        <v>0</v>
      </c>
      <c r="AD61" s="23">
        <v>0</v>
      </c>
      <c r="AE61" s="41">
        <v>0</v>
      </c>
      <c r="AF61" s="178">
        <v>282606</v>
      </c>
      <c r="AG61" s="178">
        <v>224971</v>
      </c>
      <c r="AH61" s="175">
        <f t="shared" si="3"/>
        <v>-57635</v>
      </c>
      <c r="AI61" s="178">
        <v>263746</v>
      </c>
      <c r="AJ61" s="175">
        <f t="shared" si="4"/>
        <v>488717</v>
      </c>
      <c r="AK61" s="178">
        <v>252884</v>
      </c>
      <c r="AL61" s="175">
        <f t="shared" si="5"/>
        <v>235833</v>
      </c>
      <c r="AM61" s="175">
        <f t="shared" si="6"/>
        <v>1.12407376950807</v>
      </c>
      <c r="AN61" s="175">
        <f t="shared" si="7"/>
        <v>0.51744465610977319</v>
      </c>
      <c r="AO61" s="178">
        <v>78269</v>
      </c>
      <c r="CA61" s="91" t="str">
        <f t="shared" si="31"/>
        <v>Mesekenhagen</v>
      </c>
      <c r="CB61" s="92">
        <f t="shared" si="31"/>
        <v>1030</v>
      </c>
      <c r="CC61" s="92"/>
      <c r="CD61" s="92">
        <f t="shared" si="8"/>
        <v>85069</v>
      </c>
      <c r="CE61" s="92">
        <f t="shared" si="9"/>
        <v>0</v>
      </c>
      <c r="CF61" s="92">
        <f t="shared" si="10"/>
        <v>862612</v>
      </c>
      <c r="CG61" s="92">
        <f t="shared" si="11"/>
        <v>862612</v>
      </c>
      <c r="CH61" s="92">
        <f t="shared" si="12"/>
        <v>959814</v>
      </c>
      <c r="CI61" s="92">
        <f t="shared" si="13"/>
        <v>0</v>
      </c>
      <c r="CJ61" s="91" t="str">
        <f t="shared" si="14"/>
        <v>nein</v>
      </c>
      <c r="CK61" s="91" t="str">
        <f t="shared" si="14"/>
        <v>nein</v>
      </c>
      <c r="CL61" s="91" t="str">
        <f t="shared" si="32"/>
        <v>OK</v>
      </c>
      <c r="CM61" s="92">
        <f t="shared" si="16"/>
        <v>706783</v>
      </c>
      <c r="CN61" s="91" t="str">
        <f t="shared" si="17"/>
        <v>nein</v>
      </c>
      <c r="CO61" s="91">
        <f t="shared" si="18"/>
        <v>0</v>
      </c>
      <c r="CP61" s="91">
        <f t="shared" si="19"/>
        <v>0</v>
      </c>
      <c r="CQ61" s="91">
        <f t="shared" si="20"/>
        <v>1</v>
      </c>
      <c r="CR61" s="91">
        <f t="shared" si="21"/>
        <v>85069</v>
      </c>
      <c r="CS61" s="92">
        <f>CM61-'[2]2007'!CM61</f>
        <v>-11486</v>
      </c>
      <c r="CT61" s="92">
        <f>CE61-'[2]2007'!CE61</f>
        <v>0</v>
      </c>
      <c r="CU61" s="92">
        <f t="shared" si="22"/>
        <v>252884</v>
      </c>
      <c r="CV61" s="92">
        <f t="shared" si="23"/>
        <v>78269</v>
      </c>
      <c r="CW61" s="153">
        <f t="shared" si="24"/>
        <v>2</v>
      </c>
      <c r="CX61" s="153">
        <f t="shared" si="25"/>
        <v>3</v>
      </c>
      <c r="CY61" s="153">
        <f t="shared" si="26"/>
        <v>2.87</v>
      </c>
      <c r="CZ61" s="92">
        <f t="shared" si="27"/>
        <v>745300</v>
      </c>
      <c r="DA61" s="92">
        <f t="shared" si="28"/>
        <v>2478</v>
      </c>
      <c r="DB61" s="91">
        <f t="shared" si="29"/>
        <v>1</v>
      </c>
      <c r="DC61" s="92">
        <f t="shared" si="30"/>
        <v>862612</v>
      </c>
    </row>
    <row r="62" spans="1:107" x14ac:dyDescent="0.25">
      <c r="A62" s="20">
        <v>13075102</v>
      </c>
      <c r="B62" s="21">
        <v>5555</v>
      </c>
      <c r="C62" s="21" t="s">
        <v>80</v>
      </c>
      <c r="D62" s="228">
        <v>2329</v>
      </c>
      <c r="E62" s="220">
        <v>2009789</v>
      </c>
      <c r="F62" s="220">
        <v>334673</v>
      </c>
      <c r="G62" s="220">
        <v>158244</v>
      </c>
      <c r="H62" s="224">
        <v>1</v>
      </c>
      <c r="I62" s="220">
        <v>37331</v>
      </c>
      <c r="J62" s="224">
        <v>0</v>
      </c>
      <c r="K62" s="224">
        <v>0</v>
      </c>
      <c r="L62" s="224">
        <v>1</v>
      </c>
      <c r="M62" s="224">
        <v>309117</v>
      </c>
      <c r="N62" s="224">
        <v>241</v>
      </c>
      <c r="O62" s="224">
        <v>0</v>
      </c>
      <c r="P62" s="224">
        <v>320</v>
      </c>
      <c r="Q62" s="224">
        <v>0</v>
      </c>
      <c r="R62" s="224">
        <v>300</v>
      </c>
      <c r="S62" s="224">
        <v>0</v>
      </c>
      <c r="T62" s="224">
        <v>0</v>
      </c>
      <c r="U62" s="234">
        <v>549900</v>
      </c>
      <c r="V62" s="234">
        <v>236.11</v>
      </c>
      <c r="W62" s="24" t="s">
        <v>43</v>
      </c>
      <c r="X62" s="24" t="s">
        <v>43</v>
      </c>
      <c r="Y62" s="24" t="s">
        <v>43</v>
      </c>
      <c r="Z62" s="23">
        <v>3600</v>
      </c>
      <c r="AA62" s="23">
        <v>3557</v>
      </c>
      <c r="AB62" s="41">
        <v>0</v>
      </c>
      <c r="AC62" s="23">
        <v>0</v>
      </c>
      <c r="AD62" s="23">
        <v>0</v>
      </c>
      <c r="AE62" s="41">
        <v>0</v>
      </c>
      <c r="AF62" s="178">
        <v>909131</v>
      </c>
      <c r="AG62" s="178">
        <v>463310</v>
      </c>
      <c r="AH62" s="175">
        <f t="shared" si="3"/>
        <v>-445821</v>
      </c>
      <c r="AI62" s="178">
        <v>431470</v>
      </c>
      <c r="AJ62" s="175">
        <f t="shared" si="4"/>
        <v>894780</v>
      </c>
      <c r="AK62" s="178">
        <v>629358</v>
      </c>
      <c r="AL62" s="175">
        <f t="shared" si="5"/>
        <v>265422</v>
      </c>
      <c r="AM62" s="175">
        <f t="shared" si="6"/>
        <v>1.358395027087695</v>
      </c>
      <c r="AN62" s="175">
        <f t="shared" si="7"/>
        <v>0.70336619057198413</v>
      </c>
      <c r="AO62" s="178">
        <v>198755</v>
      </c>
      <c r="CA62" s="91" t="str">
        <f t="shared" si="31"/>
        <v>Neuenkirchen</v>
      </c>
      <c r="CB62" s="92">
        <f t="shared" si="31"/>
        <v>2329</v>
      </c>
      <c r="CC62" s="92"/>
      <c r="CD62" s="92">
        <f t="shared" si="8"/>
        <v>158244</v>
      </c>
      <c r="CE62" s="92">
        <f t="shared" si="9"/>
        <v>0</v>
      </c>
      <c r="CF62" s="92">
        <f t="shared" si="10"/>
        <v>309117</v>
      </c>
      <c r="CG62" s="92">
        <f t="shared" si="11"/>
        <v>309117</v>
      </c>
      <c r="CH62" s="92">
        <f t="shared" si="12"/>
        <v>2009789</v>
      </c>
      <c r="CI62" s="92">
        <f t="shared" si="13"/>
        <v>0</v>
      </c>
      <c r="CJ62" s="91" t="str">
        <f t="shared" si="14"/>
        <v>nein</v>
      </c>
      <c r="CK62" s="91" t="str">
        <f t="shared" si="14"/>
        <v>nein</v>
      </c>
      <c r="CL62" s="91" t="str">
        <f t="shared" si="32"/>
        <v>OK</v>
      </c>
      <c r="CM62" s="92">
        <f t="shared" si="16"/>
        <v>37331</v>
      </c>
      <c r="CN62" s="91" t="str">
        <f t="shared" si="17"/>
        <v>nein</v>
      </c>
      <c r="CO62" s="91">
        <f t="shared" si="18"/>
        <v>0</v>
      </c>
      <c r="CP62" s="91">
        <f t="shared" si="19"/>
        <v>0</v>
      </c>
      <c r="CQ62" s="91">
        <f t="shared" si="20"/>
        <v>1</v>
      </c>
      <c r="CR62" s="91">
        <f t="shared" si="21"/>
        <v>158244</v>
      </c>
      <c r="CS62" s="92">
        <f>CM62-'[2]2007'!CM62</f>
        <v>-161585</v>
      </c>
      <c r="CT62" s="92">
        <f>CE62-'[2]2007'!CE62</f>
        <v>0</v>
      </c>
      <c r="CU62" s="92">
        <f t="shared" si="22"/>
        <v>629358</v>
      </c>
      <c r="CV62" s="92">
        <f t="shared" si="23"/>
        <v>198755</v>
      </c>
      <c r="CW62" s="153">
        <f t="shared" si="24"/>
        <v>2.41</v>
      </c>
      <c r="CX62" s="153">
        <f t="shared" si="25"/>
        <v>3.2</v>
      </c>
      <c r="CY62" s="153">
        <f t="shared" si="26"/>
        <v>3</v>
      </c>
      <c r="CZ62" s="92">
        <f t="shared" si="27"/>
        <v>549900</v>
      </c>
      <c r="DA62" s="92">
        <f t="shared" si="28"/>
        <v>3557</v>
      </c>
      <c r="DB62" s="91">
        <f t="shared" si="29"/>
        <v>1</v>
      </c>
      <c r="DC62" s="92">
        <f t="shared" si="30"/>
        <v>309117</v>
      </c>
    </row>
    <row r="63" spans="1:107" x14ac:dyDescent="0.25">
      <c r="A63" s="20">
        <v>13075141</v>
      </c>
      <c r="B63" s="21">
        <v>5555</v>
      </c>
      <c r="C63" s="21" t="s">
        <v>101</v>
      </c>
      <c r="D63" s="228">
        <v>1481</v>
      </c>
      <c r="E63" s="220">
        <v>1707005</v>
      </c>
      <c r="F63" s="220">
        <v>25644</v>
      </c>
      <c r="G63" s="220">
        <v>2246689</v>
      </c>
      <c r="H63" s="224">
        <v>0</v>
      </c>
      <c r="I63" s="220">
        <v>0</v>
      </c>
      <c r="J63" s="224">
        <v>1</v>
      </c>
      <c r="K63" s="224">
        <v>2297673</v>
      </c>
      <c r="L63" s="224">
        <v>1</v>
      </c>
      <c r="M63" s="224">
        <v>20196</v>
      </c>
      <c r="N63" s="224">
        <v>270</v>
      </c>
      <c r="O63" s="224">
        <v>0</v>
      </c>
      <c r="P63" s="224">
        <v>350</v>
      </c>
      <c r="Q63" s="224">
        <v>0</v>
      </c>
      <c r="R63" s="224">
        <v>300</v>
      </c>
      <c r="S63" s="224">
        <v>0</v>
      </c>
      <c r="T63" s="224">
        <v>0</v>
      </c>
      <c r="U63" s="234">
        <v>414040</v>
      </c>
      <c r="V63" s="234">
        <v>279.57</v>
      </c>
      <c r="W63" s="24" t="s">
        <v>56</v>
      </c>
      <c r="X63" s="24" t="s">
        <v>43</v>
      </c>
      <c r="Y63" s="24" t="s">
        <v>56</v>
      </c>
      <c r="Z63" s="23">
        <v>4000</v>
      </c>
      <c r="AA63" s="23">
        <v>4007</v>
      </c>
      <c r="AB63" s="41">
        <v>0</v>
      </c>
      <c r="AC63" s="23">
        <v>0</v>
      </c>
      <c r="AD63" s="23">
        <v>0</v>
      </c>
      <c r="AE63" s="41">
        <v>0</v>
      </c>
      <c r="AF63" s="178">
        <v>467137</v>
      </c>
      <c r="AG63" s="178">
        <v>148915</v>
      </c>
      <c r="AH63" s="175">
        <f t="shared" si="3"/>
        <v>-318222</v>
      </c>
      <c r="AI63" s="178">
        <v>370619</v>
      </c>
      <c r="AJ63" s="175">
        <f t="shared" si="4"/>
        <v>519534</v>
      </c>
      <c r="AK63" s="178">
        <v>372587</v>
      </c>
      <c r="AL63" s="175">
        <f t="shared" si="5"/>
        <v>146947</v>
      </c>
      <c r="AM63" s="175">
        <f t="shared" si="6"/>
        <v>2.5020112144511968</v>
      </c>
      <c r="AN63" s="175">
        <f t="shared" si="7"/>
        <v>0.71715614377499837</v>
      </c>
      <c r="AO63" s="178">
        <v>115784</v>
      </c>
      <c r="CA63" s="91" t="str">
        <f t="shared" si="31"/>
        <v>Wackerow</v>
      </c>
      <c r="CB63" s="92">
        <f t="shared" si="31"/>
        <v>1481</v>
      </c>
      <c r="CC63" s="92"/>
      <c r="CD63" s="92">
        <f t="shared" si="8"/>
        <v>2246689</v>
      </c>
      <c r="CE63" s="92">
        <f t="shared" si="9"/>
        <v>2297673</v>
      </c>
      <c r="CF63" s="92">
        <f t="shared" si="10"/>
        <v>20196</v>
      </c>
      <c r="CG63" s="92">
        <f t="shared" si="11"/>
        <v>-2277477</v>
      </c>
      <c r="CH63" s="92">
        <f t="shared" si="12"/>
        <v>1707005</v>
      </c>
      <c r="CI63" s="92">
        <f t="shared" si="13"/>
        <v>0</v>
      </c>
      <c r="CJ63" s="91" t="str">
        <f t="shared" si="14"/>
        <v>ja</v>
      </c>
      <c r="CK63" s="91" t="str">
        <f t="shared" si="14"/>
        <v>nein</v>
      </c>
      <c r="CL63" s="91" t="str">
        <f t="shared" si="32"/>
        <v>OK</v>
      </c>
      <c r="CM63" s="92">
        <f t="shared" si="16"/>
        <v>0</v>
      </c>
      <c r="CN63" s="91" t="str">
        <f t="shared" si="17"/>
        <v>nein</v>
      </c>
      <c r="CO63" s="91">
        <f t="shared" si="18"/>
        <v>1</v>
      </c>
      <c r="CP63" s="91">
        <f t="shared" si="19"/>
        <v>0</v>
      </c>
      <c r="CQ63" s="91">
        <f t="shared" si="20"/>
        <v>1</v>
      </c>
      <c r="CR63" s="91">
        <f t="shared" si="21"/>
        <v>2246689</v>
      </c>
      <c r="CS63" s="92">
        <f>CM63-'[2]2007'!CM63</f>
        <v>0</v>
      </c>
      <c r="CT63" s="92">
        <f>CE63-'[2]2007'!CE63</f>
        <v>183381</v>
      </c>
      <c r="CU63" s="92">
        <f t="shared" si="22"/>
        <v>372587</v>
      </c>
      <c r="CV63" s="92">
        <f t="shared" si="23"/>
        <v>115784</v>
      </c>
      <c r="CW63" s="153">
        <f t="shared" si="24"/>
        <v>2.7</v>
      </c>
      <c r="CX63" s="153">
        <f t="shared" si="25"/>
        <v>3.5</v>
      </c>
      <c r="CY63" s="153">
        <f t="shared" si="26"/>
        <v>3</v>
      </c>
      <c r="CZ63" s="92">
        <f t="shared" si="27"/>
        <v>414040</v>
      </c>
      <c r="DA63" s="92">
        <f t="shared" si="28"/>
        <v>4007</v>
      </c>
      <c r="DB63" s="91">
        <f t="shared" si="29"/>
        <v>1</v>
      </c>
      <c r="DC63" s="92">
        <f t="shared" si="30"/>
        <v>-2277477</v>
      </c>
    </row>
    <row r="64" spans="1:107" x14ac:dyDescent="0.25">
      <c r="A64" s="20">
        <v>13075142</v>
      </c>
      <c r="B64" s="21">
        <v>5555</v>
      </c>
      <c r="C64" s="21" t="s">
        <v>102</v>
      </c>
      <c r="D64" s="228">
        <v>1602</v>
      </c>
      <c r="E64" s="220">
        <v>1127040</v>
      </c>
      <c r="F64" s="220">
        <v>263833</v>
      </c>
      <c r="G64" s="220">
        <v>20216</v>
      </c>
      <c r="H64" s="224">
        <v>1</v>
      </c>
      <c r="I64" s="220">
        <v>131292</v>
      </c>
      <c r="J64" s="224">
        <v>0</v>
      </c>
      <c r="K64" s="224">
        <v>0</v>
      </c>
      <c r="L64" s="224">
        <v>1</v>
      </c>
      <c r="M64" s="224">
        <v>265103</v>
      </c>
      <c r="N64" s="224">
        <v>250</v>
      </c>
      <c r="O64" s="224">
        <v>0</v>
      </c>
      <c r="P64" s="224">
        <v>350</v>
      </c>
      <c r="Q64" s="224">
        <v>0</v>
      </c>
      <c r="R64" s="224">
        <v>320</v>
      </c>
      <c r="S64" s="224">
        <v>0</v>
      </c>
      <c r="T64" s="224">
        <v>0</v>
      </c>
      <c r="U64" s="234">
        <v>1923710</v>
      </c>
      <c r="V64" s="234">
        <v>1200.82</v>
      </c>
      <c r="W64" s="24" t="s">
        <v>43</v>
      </c>
      <c r="X64" s="24" t="s">
        <v>43</v>
      </c>
      <c r="Y64" s="24" t="s">
        <v>43</v>
      </c>
      <c r="Z64" s="23">
        <v>4200</v>
      </c>
      <c r="AA64" s="23">
        <v>4328</v>
      </c>
      <c r="AB64" s="41">
        <v>0</v>
      </c>
      <c r="AC64" s="23">
        <v>0</v>
      </c>
      <c r="AD64" s="23">
        <v>0</v>
      </c>
      <c r="AE64" s="41">
        <v>0</v>
      </c>
      <c r="AF64" s="178">
        <v>465276</v>
      </c>
      <c r="AG64" s="178">
        <v>329823</v>
      </c>
      <c r="AH64" s="175">
        <f t="shared" si="3"/>
        <v>-135453</v>
      </c>
      <c r="AI64" s="178">
        <v>394495</v>
      </c>
      <c r="AJ64" s="175">
        <f t="shared" si="4"/>
        <v>724318</v>
      </c>
      <c r="AK64" s="178">
        <v>412627</v>
      </c>
      <c r="AL64" s="175">
        <f t="shared" si="5"/>
        <v>311691</v>
      </c>
      <c r="AM64" s="175">
        <f t="shared" si="6"/>
        <v>1.2510558693602327</v>
      </c>
      <c r="AN64" s="175">
        <f t="shared" si="7"/>
        <v>0.56967657851937958</v>
      </c>
      <c r="AO64" s="178">
        <v>127707</v>
      </c>
      <c r="CA64" s="91" t="str">
        <f t="shared" si="31"/>
        <v>Weitenhagen</v>
      </c>
      <c r="CB64" s="92">
        <f t="shared" si="31"/>
        <v>1602</v>
      </c>
      <c r="CC64" s="92"/>
      <c r="CD64" s="92">
        <f t="shared" si="8"/>
        <v>20216</v>
      </c>
      <c r="CE64" s="92">
        <f t="shared" si="9"/>
        <v>0</v>
      </c>
      <c r="CF64" s="92">
        <f t="shared" si="10"/>
        <v>265103</v>
      </c>
      <c r="CG64" s="92">
        <f t="shared" si="11"/>
        <v>265103</v>
      </c>
      <c r="CH64" s="92">
        <f t="shared" si="12"/>
        <v>1127040</v>
      </c>
      <c r="CI64" s="92">
        <f t="shared" si="13"/>
        <v>0</v>
      </c>
      <c r="CJ64" s="91" t="str">
        <f t="shared" si="14"/>
        <v>nein</v>
      </c>
      <c r="CK64" s="91" t="str">
        <f t="shared" si="14"/>
        <v>nein</v>
      </c>
      <c r="CL64" s="91" t="str">
        <f t="shared" si="32"/>
        <v>OK</v>
      </c>
      <c r="CM64" s="92">
        <f t="shared" si="16"/>
        <v>131292</v>
      </c>
      <c r="CN64" s="91" t="str">
        <f t="shared" si="17"/>
        <v>nein</v>
      </c>
      <c r="CO64" s="91">
        <f t="shared" si="18"/>
        <v>0</v>
      </c>
      <c r="CP64" s="91">
        <f t="shared" si="19"/>
        <v>0</v>
      </c>
      <c r="CQ64" s="91">
        <f t="shared" si="20"/>
        <v>1</v>
      </c>
      <c r="CR64" s="91">
        <f t="shared" si="21"/>
        <v>20216</v>
      </c>
      <c r="CS64" s="92">
        <f>CM64-'[2]2007'!CM64</f>
        <v>93583</v>
      </c>
      <c r="CT64" s="92">
        <f>CE64-'[2]2007'!CE64</f>
        <v>0</v>
      </c>
      <c r="CU64" s="92">
        <f t="shared" si="22"/>
        <v>412627</v>
      </c>
      <c r="CV64" s="92">
        <f t="shared" si="23"/>
        <v>127707</v>
      </c>
      <c r="CW64" s="153">
        <f t="shared" si="24"/>
        <v>2.5</v>
      </c>
      <c r="CX64" s="153">
        <f t="shared" si="25"/>
        <v>3.5</v>
      </c>
      <c r="CY64" s="153">
        <f t="shared" si="26"/>
        <v>3.2</v>
      </c>
      <c r="CZ64" s="92">
        <f t="shared" si="27"/>
        <v>1923710</v>
      </c>
      <c r="DA64" s="92">
        <f t="shared" si="28"/>
        <v>4328</v>
      </c>
      <c r="DB64" s="91">
        <f t="shared" si="29"/>
        <v>1</v>
      </c>
      <c r="DC64" s="92">
        <f t="shared" si="30"/>
        <v>265103</v>
      </c>
    </row>
    <row r="65" spans="1:107" x14ac:dyDescent="0.25">
      <c r="A65" s="20">
        <v>13075011</v>
      </c>
      <c r="B65" s="21">
        <v>5556</v>
      </c>
      <c r="C65" s="21" t="s">
        <v>103</v>
      </c>
      <c r="D65" s="228">
        <v>408</v>
      </c>
      <c r="E65" s="220">
        <v>24810.560000000001</v>
      </c>
      <c r="F65" s="220">
        <v>24810.560000000001</v>
      </c>
      <c r="G65" s="220">
        <v>86078.23</v>
      </c>
      <c r="H65" s="226">
        <v>1</v>
      </c>
      <c r="I65" s="220">
        <v>97788.37</v>
      </c>
      <c r="J65" s="227">
        <v>0</v>
      </c>
      <c r="K65" s="227"/>
      <c r="L65" s="227">
        <v>1</v>
      </c>
      <c r="M65" s="225">
        <v>86078.23</v>
      </c>
      <c r="N65" s="227">
        <v>200</v>
      </c>
      <c r="O65" s="227">
        <v>1</v>
      </c>
      <c r="P65" s="227">
        <v>300</v>
      </c>
      <c r="Q65" s="227">
        <v>1</v>
      </c>
      <c r="R65" s="227">
        <v>300</v>
      </c>
      <c r="S65" s="227">
        <v>0</v>
      </c>
      <c r="T65" s="227">
        <v>0</v>
      </c>
      <c r="U65" s="234">
        <v>81000</v>
      </c>
      <c r="V65" s="234">
        <v>198.52941176470588</v>
      </c>
      <c r="W65" s="27" t="s">
        <v>199</v>
      </c>
      <c r="X65" s="27" t="s">
        <v>43</v>
      </c>
      <c r="Y65" s="27" t="s">
        <v>43</v>
      </c>
      <c r="Z65" s="25">
        <v>900</v>
      </c>
      <c r="AA65" s="25">
        <v>1153.75</v>
      </c>
      <c r="AB65" s="41">
        <v>0</v>
      </c>
      <c r="AC65" s="41">
        <v>0</v>
      </c>
      <c r="AD65" s="41">
        <v>0</v>
      </c>
      <c r="AE65" s="34">
        <v>0</v>
      </c>
      <c r="AF65" s="362">
        <v>58794.74</v>
      </c>
      <c r="AG65" s="362">
        <v>31812.35</v>
      </c>
      <c r="AH65" s="175">
        <f t="shared" si="3"/>
        <v>-26982.39</v>
      </c>
      <c r="AI65" s="72">
        <v>174004.42</v>
      </c>
      <c r="AJ65" s="175">
        <f t="shared" si="4"/>
        <v>205816.77000000002</v>
      </c>
      <c r="AK65" s="72">
        <v>86298</v>
      </c>
      <c r="AL65" s="175">
        <f t="shared" si="5"/>
        <v>119518.77000000002</v>
      </c>
      <c r="AM65" s="175">
        <f t="shared" si="6"/>
        <v>2.7127200599767072</v>
      </c>
      <c r="AN65" s="175">
        <f t="shared" si="7"/>
        <v>0.41929527899985991</v>
      </c>
      <c r="AO65" s="72">
        <v>46522.06</v>
      </c>
      <c r="CA65" s="91" t="str">
        <f t="shared" si="31"/>
        <v>Bergholz</v>
      </c>
      <c r="CB65" s="92">
        <f t="shared" si="31"/>
        <v>408</v>
      </c>
      <c r="CC65" s="92"/>
      <c r="CD65" s="92">
        <f t="shared" si="8"/>
        <v>86078.23</v>
      </c>
      <c r="CE65" s="92">
        <f t="shared" si="9"/>
        <v>0</v>
      </c>
      <c r="CF65" s="92">
        <f t="shared" si="10"/>
        <v>86078.23</v>
      </c>
      <c r="CG65" s="92">
        <f t="shared" si="11"/>
        <v>86078.23</v>
      </c>
      <c r="CH65" s="92">
        <f t="shared" si="12"/>
        <v>24810.560000000001</v>
      </c>
      <c r="CI65" s="92">
        <f t="shared" si="13"/>
        <v>0</v>
      </c>
      <c r="CJ65" s="91" t="str">
        <f t="shared" si="14"/>
        <v xml:space="preserve">nein </v>
      </c>
      <c r="CK65" s="91" t="str">
        <f t="shared" si="14"/>
        <v>nein</v>
      </c>
      <c r="CL65" s="91" t="str">
        <f t="shared" si="32"/>
        <v>OK</v>
      </c>
      <c r="CM65" s="92">
        <f t="shared" si="16"/>
        <v>97788.37</v>
      </c>
      <c r="CN65" s="91" t="str">
        <f t="shared" si="17"/>
        <v>nein</v>
      </c>
      <c r="CO65" s="91">
        <f t="shared" si="18"/>
        <v>0</v>
      </c>
      <c r="CP65" s="91">
        <f t="shared" si="19"/>
        <v>0</v>
      </c>
      <c r="CQ65" s="91">
        <f t="shared" si="20"/>
        <v>1</v>
      </c>
      <c r="CR65" s="91">
        <f t="shared" si="21"/>
        <v>86078.23</v>
      </c>
      <c r="CS65" s="92">
        <f>CM65-'[2]2007'!CM65</f>
        <v>-18207.160000000003</v>
      </c>
      <c r="CT65" s="92">
        <f>CE65-'[2]2007'!CE65</f>
        <v>0</v>
      </c>
      <c r="CU65" s="92">
        <f t="shared" si="22"/>
        <v>86298</v>
      </c>
      <c r="CV65" s="92">
        <f t="shared" si="23"/>
        <v>46522.06</v>
      </c>
      <c r="CW65" s="153">
        <f t="shared" si="24"/>
        <v>2</v>
      </c>
      <c r="CX65" s="153">
        <f t="shared" si="25"/>
        <v>3</v>
      </c>
      <c r="CY65" s="153">
        <f t="shared" si="26"/>
        <v>3</v>
      </c>
      <c r="CZ65" s="92">
        <f t="shared" si="27"/>
        <v>81000</v>
      </c>
      <c r="DA65" s="92">
        <f t="shared" si="28"/>
        <v>1153.75</v>
      </c>
      <c r="DB65" s="91">
        <f t="shared" si="29"/>
        <v>1</v>
      </c>
      <c r="DC65" s="92">
        <f t="shared" si="30"/>
        <v>86078.23</v>
      </c>
    </row>
    <row r="66" spans="1:107" x14ac:dyDescent="0.25">
      <c r="A66" s="20">
        <v>13075012</v>
      </c>
      <c r="B66" s="21">
        <v>5556</v>
      </c>
      <c r="C66" s="21" t="s">
        <v>104</v>
      </c>
      <c r="D66" s="228">
        <v>584</v>
      </c>
      <c r="E66" s="220">
        <v>87754.83</v>
      </c>
      <c r="F66" s="220">
        <v>87754.83</v>
      </c>
      <c r="G66" s="220">
        <v>59852.54</v>
      </c>
      <c r="H66" s="226">
        <v>1</v>
      </c>
      <c r="I66" s="220">
        <v>74274.59</v>
      </c>
      <c r="J66" s="227">
        <v>0</v>
      </c>
      <c r="K66" s="227"/>
      <c r="L66" s="227">
        <v>1</v>
      </c>
      <c r="M66" s="227">
        <v>59852.54</v>
      </c>
      <c r="N66" s="227">
        <v>200</v>
      </c>
      <c r="O66" s="227">
        <v>1</v>
      </c>
      <c r="P66" s="227">
        <v>300</v>
      </c>
      <c r="Q66" s="227">
        <v>1</v>
      </c>
      <c r="R66" s="227">
        <v>280</v>
      </c>
      <c r="S66" s="227">
        <v>0</v>
      </c>
      <c r="T66" s="227">
        <v>0</v>
      </c>
      <c r="U66" s="234">
        <v>326000</v>
      </c>
      <c r="V66" s="234">
        <v>558.21917808219177</v>
      </c>
      <c r="W66" s="27" t="s">
        <v>199</v>
      </c>
      <c r="X66" s="27" t="s">
        <v>43</v>
      </c>
      <c r="Y66" s="27" t="s">
        <v>43</v>
      </c>
      <c r="Z66" s="25">
        <v>2300</v>
      </c>
      <c r="AA66" s="25">
        <v>2226.67</v>
      </c>
      <c r="AB66" s="41">
        <v>0</v>
      </c>
      <c r="AC66" s="41">
        <v>0</v>
      </c>
      <c r="AD66" s="41">
        <v>0</v>
      </c>
      <c r="AE66" s="34">
        <v>0</v>
      </c>
      <c r="AF66" s="362">
        <v>84923.199999999997</v>
      </c>
      <c r="AG66" s="362">
        <v>43802.479999999996</v>
      </c>
      <c r="AH66" s="175">
        <f t="shared" si="3"/>
        <v>-41120.720000000001</v>
      </c>
      <c r="AI66" s="72">
        <v>248567.24</v>
      </c>
      <c r="AJ66" s="175">
        <f t="shared" si="4"/>
        <v>292369.71999999997</v>
      </c>
      <c r="AK66" s="72">
        <v>124650.96</v>
      </c>
      <c r="AL66" s="175">
        <f t="shared" si="5"/>
        <v>167718.75999999995</v>
      </c>
      <c r="AM66" s="175">
        <f t="shared" si="6"/>
        <v>2.8457511994754641</v>
      </c>
      <c r="AN66" s="175">
        <f t="shared" si="7"/>
        <v>0.42634702389837092</v>
      </c>
      <c r="AO66" s="72">
        <v>67196.63</v>
      </c>
      <c r="CA66" s="91" t="str">
        <f t="shared" si="31"/>
        <v>Blankensee</v>
      </c>
      <c r="CB66" s="92">
        <f t="shared" si="31"/>
        <v>584</v>
      </c>
      <c r="CC66" s="92"/>
      <c r="CD66" s="92">
        <f t="shared" si="8"/>
        <v>59852.54</v>
      </c>
      <c r="CE66" s="92">
        <f t="shared" si="9"/>
        <v>0</v>
      </c>
      <c r="CF66" s="92">
        <f t="shared" si="10"/>
        <v>59852.54</v>
      </c>
      <c r="CG66" s="92">
        <f t="shared" si="11"/>
        <v>59852.54</v>
      </c>
      <c r="CH66" s="92">
        <f t="shared" si="12"/>
        <v>87754.83</v>
      </c>
      <c r="CI66" s="92">
        <f t="shared" si="13"/>
        <v>0</v>
      </c>
      <c r="CJ66" s="91" t="str">
        <f t="shared" si="14"/>
        <v xml:space="preserve">nein </v>
      </c>
      <c r="CK66" s="91" t="str">
        <f t="shared" si="14"/>
        <v>nein</v>
      </c>
      <c r="CL66" s="91" t="str">
        <f t="shared" si="32"/>
        <v>OK</v>
      </c>
      <c r="CM66" s="92">
        <f t="shared" si="16"/>
        <v>74274.59</v>
      </c>
      <c r="CN66" s="91" t="str">
        <f t="shared" si="17"/>
        <v>nein</v>
      </c>
      <c r="CO66" s="91">
        <f t="shared" si="18"/>
        <v>0</v>
      </c>
      <c r="CP66" s="91">
        <f t="shared" si="19"/>
        <v>0</v>
      </c>
      <c r="CQ66" s="91">
        <f t="shared" si="20"/>
        <v>1</v>
      </c>
      <c r="CR66" s="91">
        <f t="shared" si="21"/>
        <v>59852.54</v>
      </c>
      <c r="CS66" s="92">
        <f>CM66-'[2]2007'!CM66</f>
        <v>-40696.639999999999</v>
      </c>
      <c r="CT66" s="92">
        <f>CE66-'[2]2007'!CE66</f>
        <v>-19711.07</v>
      </c>
      <c r="CU66" s="92">
        <f t="shared" si="22"/>
        <v>124650.96</v>
      </c>
      <c r="CV66" s="92">
        <f t="shared" si="23"/>
        <v>67196.63</v>
      </c>
      <c r="CW66" s="153">
        <f t="shared" si="24"/>
        <v>2</v>
      </c>
      <c r="CX66" s="153">
        <f t="shared" si="25"/>
        <v>3</v>
      </c>
      <c r="CY66" s="153">
        <f t="shared" si="26"/>
        <v>2.8</v>
      </c>
      <c r="CZ66" s="92">
        <f t="shared" si="27"/>
        <v>326000</v>
      </c>
      <c r="DA66" s="92">
        <f t="shared" si="28"/>
        <v>2226.67</v>
      </c>
      <c r="DB66" s="91">
        <f t="shared" si="29"/>
        <v>1</v>
      </c>
      <c r="DC66" s="92">
        <f t="shared" si="30"/>
        <v>59852.54</v>
      </c>
    </row>
    <row r="67" spans="1:107" x14ac:dyDescent="0.25">
      <c r="A67" s="20">
        <v>13075016</v>
      </c>
      <c r="B67" s="21">
        <v>5556</v>
      </c>
      <c r="C67" s="21" t="s">
        <v>105</v>
      </c>
      <c r="D67" s="228">
        <v>618</v>
      </c>
      <c r="E67" s="220">
        <v>54240.83</v>
      </c>
      <c r="F67" s="220">
        <v>54240.83</v>
      </c>
      <c r="G67" s="220">
        <v>182548.37</v>
      </c>
      <c r="H67" s="226">
        <v>1</v>
      </c>
      <c r="I67" s="220">
        <v>212721.93</v>
      </c>
      <c r="J67" s="227">
        <v>0</v>
      </c>
      <c r="K67" s="227"/>
      <c r="L67" s="227">
        <v>1</v>
      </c>
      <c r="M67" s="227">
        <v>182548.37</v>
      </c>
      <c r="N67" s="227">
        <v>200</v>
      </c>
      <c r="O67" s="227">
        <v>1</v>
      </c>
      <c r="P67" s="227">
        <v>300</v>
      </c>
      <c r="Q67" s="227">
        <v>1</v>
      </c>
      <c r="R67" s="227">
        <v>200</v>
      </c>
      <c r="S67" s="227">
        <v>1</v>
      </c>
      <c r="T67" s="227">
        <v>1</v>
      </c>
      <c r="U67" s="234"/>
      <c r="V67" s="234"/>
      <c r="W67" s="27" t="s">
        <v>199</v>
      </c>
      <c r="X67" s="27" t="s">
        <v>43</v>
      </c>
      <c r="Y67" s="27" t="s">
        <v>43</v>
      </c>
      <c r="Z67" s="25">
        <v>1400</v>
      </c>
      <c r="AA67" s="25">
        <v>1420</v>
      </c>
      <c r="AB67" s="41">
        <v>0</v>
      </c>
      <c r="AC67" s="41">
        <v>0</v>
      </c>
      <c r="AD67" s="41">
        <v>0</v>
      </c>
      <c r="AE67" s="34">
        <v>0</v>
      </c>
      <c r="AF67" s="362">
        <v>100093.16</v>
      </c>
      <c r="AG67" s="362">
        <v>48786.67</v>
      </c>
      <c r="AH67" s="175">
        <f t="shared" si="3"/>
        <v>-51306.490000000005</v>
      </c>
      <c r="AI67" s="72">
        <v>256391.85</v>
      </c>
      <c r="AJ67" s="175">
        <f t="shared" si="4"/>
        <v>305178.52</v>
      </c>
      <c r="AK67" s="72">
        <v>135829.92000000001</v>
      </c>
      <c r="AL67" s="175">
        <f t="shared" si="5"/>
        <v>169348.6</v>
      </c>
      <c r="AM67" s="175">
        <f t="shared" si="6"/>
        <v>2.7841605094178394</v>
      </c>
      <c r="AN67" s="175">
        <f t="shared" si="7"/>
        <v>0.44508348752723487</v>
      </c>
      <c r="AO67" s="72">
        <v>73220.83</v>
      </c>
      <c r="CA67" s="91" t="str">
        <f t="shared" si="31"/>
        <v>Boock</v>
      </c>
      <c r="CB67" s="92">
        <f t="shared" si="31"/>
        <v>618</v>
      </c>
      <c r="CC67" s="92"/>
      <c r="CD67" s="92">
        <f t="shared" si="8"/>
        <v>182548.37</v>
      </c>
      <c r="CE67" s="92">
        <f t="shared" si="9"/>
        <v>0</v>
      </c>
      <c r="CF67" s="92">
        <f t="shared" si="10"/>
        <v>182548.37</v>
      </c>
      <c r="CG67" s="92">
        <f t="shared" si="11"/>
        <v>182548.37</v>
      </c>
      <c r="CH67" s="92">
        <f t="shared" si="12"/>
        <v>54240.83</v>
      </c>
      <c r="CI67" s="92">
        <f t="shared" si="13"/>
        <v>1</v>
      </c>
      <c r="CJ67" s="91" t="str">
        <f t="shared" si="14"/>
        <v xml:space="preserve">nein </v>
      </c>
      <c r="CK67" s="91" t="str">
        <f t="shared" si="14"/>
        <v>nein</v>
      </c>
      <c r="CL67" s="91" t="str">
        <f t="shared" si="32"/>
        <v>OK</v>
      </c>
      <c r="CM67" s="92">
        <f t="shared" si="16"/>
        <v>212721.93</v>
      </c>
      <c r="CN67" s="91" t="str">
        <f t="shared" si="17"/>
        <v>nein</v>
      </c>
      <c r="CO67" s="91">
        <f t="shared" si="18"/>
        <v>0</v>
      </c>
      <c r="CP67" s="91">
        <f t="shared" si="19"/>
        <v>0</v>
      </c>
      <c r="CQ67" s="91">
        <f t="shared" si="20"/>
        <v>1</v>
      </c>
      <c r="CR67" s="91">
        <f t="shared" si="21"/>
        <v>182548.37</v>
      </c>
      <c r="CS67" s="92">
        <f>CM67-'[2]2007'!CM67</f>
        <v>-108758.89000000001</v>
      </c>
      <c r="CT67" s="92">
        <f>CE67-'[2]2007'!CE67</f>
        <v>0</v>
      </c>
      <c r="CU67" s="92">
        <f t="shared" si="22"/>
        <v>135829.92000000001</v>
      </c>
      <c r="CV67" s="92">
        <f t="shared" si="23"/>
        <v>73220.83</v>
      </c>
      <c r="CW67" s="153">
        <f t="shared" si="24"/>
        <v>2</v>
      </c>
      <c r="CX67" s="153">
        <f t="shared" si="25"/>
        <v>3</v>
      </c>
      <c r="CY67" s="153">
        <f t="shared" si="26"/>
        <v>2</v>
      </c>
      <c r="CZ67" s="92">
        <f t="shared" si="27"/>
        <v>0</v>
      </c>
      <c r="DA67" s="92">
        <f t="shared" si="28"/>
        <v>1420</v>
      </c>
      <c r="DB67" s="91">
        <f t="shared" si="29"/>
        <v>1</v>
      </c>
      <c r="DC67" s="92">
        <f t="shared" si="30"/>
        <v>182548.37</v>
      </c>
    </row>
    <row r="68" spans="1:107" x14ac:dyDescent="0.25">
      <c r="A68" s="20">
        <v>13075035</v>
      </c>
      <c r="B68" s="21">
        <v>5556</v>
      </c>
      <c r="C68" s="21" t="s">
        <v>106</v>
      </c>
      <c r="D68" s="228">
        <v>186</v>
      </c>
      <c r="E68" s="220">
        <v>65547.42</v>
      </c>
      <c r="F68" s="220">
        <v>65547.42</v>
      </c>
      <c r="G68" s="220">
        <v>125694.03</v>
      </c>
      <c r="H68" s="226">
        <v>1</v>
      </c>
      <c r="I68" s="220">
        <v>150071.59</v>
      </c>
      <c r="J68" s="227">
        <v>0</v>
      </c>
      <c r="K68" s="227"/>
      <c r="L68" s="227">
        <v>1</v>
      </c>
      <c r="M68" s="227">
        <v>125694.03</v>
      </c>
      <c r="N68" s="227">
        <v>250</v>
      </c>
      <c r="O68" s="227">
        <v>0</v>
      </c>
      <c r="P68" s="227">
        <v>350</v>
      </c>
      <c r="Q68" s="227">
        <v>0</v>
      </c>
      <c r="R68" s="227">
        <v>290</v>
      </c>
      <c r="S68" s="227">
        <v>0</v>
      </c>
      <c r="T68" s="227">
        <v>0</v>
      </c>
      <c r="U68" s="234">
        <v>520000</v>
      </c>
      <c r="V68" s="234">
        <v>2795.6989247311826</v>
      </c>
      <c r="W68" s="27" t="s">
        <v>199</v>
      </c>
      <c r="X68" s="27" t="s">
        <v>43</v>
      </c>
      <c r="Y68" s="27" t="s">
        <v>43</v>
      </c>
      <c r="Z68" s="25">
        <v>800</v>
      </c>
      <c r="AA68" s="25">
        <v>672.5</v>
      </c>
      <c r="AB68" s="41">
        <v>0</v>
      </c>
      <c r="AC68" s="41">
        <v>0</v>
      </c>
      <c r="AD68" s="41">
        <v>0</v>
      </c>
      <c r="AE68" s="34">
        <v>0</v>
      </c>
      <c r="AF68" s="362">
        <v>45935.37</v>
      </c>
      <c r="AG68" s="362">
        <v>39919.910000000003</v>
      </c>
      <c r="AH68" s="175">
        <f t="shared" si="3"/>
        <v>-6015.4599999999991</v>
      </c>
      <c r="AI68" s="72">
        <v>66889.820000000007</v>
      </c>
      <c r="AJ68" s="175">
        <f t="shared" si="4"/>
        <v>106809.73000000001</v>
      </c>
      <c r="AK68" s="72">
        <v>41253.839999999997</v>
      </c>
      <c r="AL68" s="175">
        <f t="shared" si="5"/>
        <v>65555.890000000014</v>
      </c>
      <c r="AM68" s="175">
        <f t="shared" si="6"/>
        <v>1.0334151554950899</v>
      </c>
      <c r="AN68" s="175">
        <f t="shared" si="7"/>
        <v>0.3862367220664259</v>
      </c>
      <c r="AO68" s="72">
        <v>22237.14</v>
      </c>
      <c r="CA68" s="91" t="str">
        <f t="shared" si="31"/>
        <v>Glasow</v>
      </c>
      <c r="CB68" s="92">
        <f t="shared" si="31"/>
        <v>186</v>
      </c>
      <c r="CC68" s="92"/>
      <c r="CD68" s="92">
        <f t="shared" si="8"/>
        <v>125694.03</v>
      </c>
      <c r="CE68" s="92">
        <f t="shared" si="9"/>
        <v>0</v>
      </c>
      <c r="CF68" s="92">
        <f t="shared" si="10"/>
        <v>125694.03</v>
      </c>
      <c r="CG68" s="92">
        <f t="shared" si="11"/>
        <v>125694.03</v>
      </c>
      <c r="CH68" s="92">
        <f t="shared" si="12"/>
        <v>65547.42</v>
      </c>
      <c r="CI68" s="92">
        <f t="shared" si="13"/>
        <v>0</v>
      </c>
      <c r="CJ68" s="91" t="str">
        <f t="shared" si="14"/>
        <v xml:space="preserve">nein </v>
      </c>
      <c r="CK68" s="91" t="str">
        <f t="shared" si="14"/>
        <v>nein</v>
      </c>
      <c r="CL68" s="91" t="str">
        <f t="shared" si="32"/>
        <v>OK</v>
      </c>
      <c r="CM68" s="92">
        <f t="shared" si="16"/>
        <v>150071.59</v>
      </c>
      <c r="CN68" s="91" t="str">
        <f t="shared" si="17"/>
        <v>nein</v>
      </c>
      <c r="CO68" s="91">
        <f t="shared" si="18"/>
        <v>0</v>
      </c>
      <c r="CP68" s="91">
        <f t="shared" si="19"/>
        <v>0</v>
      </c>
      <c r="CQ68" s="91">
        <f t="shared" si="20"/>
        <v>1</v>
      </c>
      <c r="CR68" s="91">
        <f t="shared" si="21"/>
        <v>125694.03</v>
      </c>
      <c r="CS68" s="92">
        <f>CM68-'[2]2007'!CM68</f>
        <v>8726.8500000000058</v>
      </c>
      <c r="CT68" s="92">
        <f>CE68-'[2]2007'!CE68</f>
        <v>0</v>
      </c>
      <c r="CU68" s="92">
        <f t="shared" si="22"/>
        <v>41253.839999999997</v>
      </c>
      <c r="CV68" s="92">
        <f t="shared" si="23"/>
        <v>22237.14</v>
      </c>
      <c r="CW68" s="153">
        <f t="shared" si="24"/>
        <v>2.5</v>
      </c>
      <c r="CX68" s="153">
        <f t="shared" si="25"/>
        <v>3.5</v>
      </c>
      <c r="CY68" s="153">
        <f t="shared" si="26"/>
        <v>2.9</v>
      </c>
      <c r="CZ68" s="92">
        <f t="shared" si="27"/>
        <v>520000</v>
      </c>
      <c r="DA68" s="92">
        <f t="shared" si="28"/>
        <v>672.5</v>
      </c>
      <c r="DB68" s="91">
        <f t="shared" si="29"/>
        <v>1</v>
      </c>
      <c r="DC68" s="92">
        <f t="shared" si="30"/>
        <v>125694.03</v>
      </c>
    </row>
    <row r="69" spans="1:107" x14ac:dyDescent="0.25">
      <c r="A69" s="20">
        <v>13075038</v>
      </c>
      <c r="B69" s="21">
        <v>5556</v>
      </c>
      <c r="C69" s="21" t="s">
        <v>107</v>
      </c>
      <c r="D69" s="228">
        <v>1049</v>
      </c>
      <c r="E69" s="220">
        <v>150034.9</v>
      </c>
      <c r="F69" s="220">
        <v>150034.9</v>
      </c>
      <c r="G69" s="220">
        <v>234167.99</v>
      </c>
      <c r="H69" s="226">
        <v>1</v>
      </c>
      <c r="I69" s="220">
        <v>201004.36</v>
      </c>
      <c r="J69" s="227">
        <v>0</v>
      </c>
      <c r="K69" s="227"/>
      <c r="L69" s="227">
        <v>1</v>
      </c>
      <c r="M69" s="227">
        <v>234167.99</v>
      </c>
      <c r="N69" s="227">
        <v>200</v>
      </c>
      <c r="O69" s="227">
        <v>1</v>
      </c>
      <c r="P69" s="227">
        <v>300</v>
      </c>
      <c r="Q69" s="227">
        <v>1</v>
      </c>
      <c r="R69" s="227">
        <v>280</v>
      </c>
      <c r="S69" s="227">
        <v>0</v>
      </c>
      <c r="T69" s="227">
        <v>0</v>
      </c>
      <c r="U69" s="234">
        <v>217000</v>
      </c>
      <c r="V69" s="234">
        <v>206.86367969494756</v>
      </c>
      <c r="W69" s="27" t="s">
        <v>199</v>
      </c>
      <c r="X69" s="27" t="s">
        <v>43</v>
      </c>
      <c r="Y69" s="27" t="s">
        <v>43</v>
      </c>
      <c r="Z69" s="25">
        <v>3000</v>
      </c>
      <c r="AA69" s="25">
        <v>2848.92</v>
      </c>
      <c r="AB69" s="41">
        <v>0</v>
      </c>
      <c r="AC69" s="41">
        <v>0</v>
      </c>
      <c r="AD69" s="41">
        <v>0</v>
      </c>
      <c r="AE69" s="34">
        <v>0</v>
      </c>
      <c r="AF69" s="362">
        <v>162115.79999999999</v>
      </c>
      <c r="AG69" s="362">
        <v>81308.210000000006</v>
      </c>
      <c r="AH69" s="175">
        <f t="shared" si="3"/>
        <v>-80807.589999999982</v>
      </c>
      <c r="AI69" s="72">
        <v>440261.58</v>
      </c>
      <c r="AJ69" s="175">
        <f t="shared" si="4"/>
        <v>521569.79000000004</v>
      </c>
      <c r="AK69" s="72">
        <v>219799.8</v>
      </c>
      <c r="AL69" s="175">
        <f t="shared" si="5"/>
        <v>301769.99000000005</v>
      </c>
      <c r="AM69" s="175">
        <f t="shared" si="6"/>
        <v>2.7032915864215923</v>
      </c>
      <c r="AN69" s="175">
        <f t="shared" si="7"/>
        <v>0.42141972985053444</v>
      </c>
      <c r="AO69" s="72">
        <v>118490.97</v>
      </c>
      <c r="CA69" s="91" t="str">
        <f t="shared" si="31"/>
        <v>Grambow</v>
      </c>
      <c r="CB69" s="92">
        <f t="shared" si="31"/>
        <v>1049</v>
      </c>
      <c r="CC69" s="92"/>
      <c r="CD69" s="92">
        <f t="shared" si="8"/>
        <v>234167.99</v>
      </c>
      <c r="CE69" s="92">
        <f t="shared" si="9"/>
        <v>0</v>
      </c>
      <c r="CF69" s="92">
        <f t="shared" si="10"/>
        <v>234167.99</v>
      </c>
      <c r="CG69" s="92">
        <f t="shared" si="11"/>
        <v>234167.99</v>
      </c>
      <c r="CH69" s="92">
        <f t="shared" si="12"/>
        <v>150034.9</v>
      </c>
      <c r="CI69" s="92">
        <f t="shared" si="13"/>
        <v>0</v>
      </c>
      <c r="CJ69" s="91" t="str">
        <f t="shared" si="14"/>
        <v xml:space="preserve">nein </v>
      </c>
      <c r="CK69" s="91" t="str">
        <f t="shared" si="14"/>
        <v>nein</v>
      </c>
      <c r="CL69" s="91" t="str">
        <f t="shared" si="32"/>
        <v>OK</v>
      </c>
      <c r="CM69" s="92">
        <f t="shared" si="16"/>
        <v>201004.36</v>
      </c>
      <c r="CN69" s="91" t="str">
        <f t="shared" si="17"/>
        <v>nein</v>
      </c>
      <c r="CO69" s="91">
        <f t="shared" si="18"/>
        <v>0</v>
      </c>
      <c r="CP69" s="91">
        <f t="shared" si="19"/>
        <v>0</v>
      </c>
      <c r="CQ69" s="91">
        <f t="shared" si="20"/>
        <v>1</v>
      </c>
      <c r="CR69" s="91">
        <f t="shared" si="21"/>
        <v>234167.99</v>
      </c>
      <c r="CS69" s="92">
        <f>CM69-'[2]2007'!CM69</f>
        <v>12820.829999999987</v>
      </c>
      <c r="CT69" s="92">
        <f>CE69-'[2]2007'!CE69</f>
        <v>0</v>
      </c>
      <c r="CU69" s="92">
        <f t="shared" si="22"/>
        <v>219799.8</v>
      </c>
      <c r="CV69" s="92">
        <f t="shared" si="23"/>
        <v>118490.97</v>
      </c>
      <c r="CW69" s="153">
        <f t="shared" si="24"/>
        <v>2</v>
      </c>
      <c r="CX69" s="153">
        <f t="shared" si="25"/>
        <v>3</v>
      </c>
      <c r="CY69" s="153">
        <f t="shared" si="26"/>
        <v>2.8</v>
      </c>
      <c r="CZ69" s="92">
        <f t="shared" si="27"/>
        <v>217000</v>
      </c>
      <c r="DA69" s="92">
        <f t="shared" si="28"/>
        <v>2848.92</v>
      </c>
      <c r="DB69" s="91">
        <f t="shared" si="29"/>
        <v>1</v>
      </c>
      <c r="DC69" s="92">
        <f t="shared" si="30"/>
        <v>234167.99</v>
      </c>
    </row>
    <row r="70" spans="1:107" x14ac:dyDescent="0.25">
      <c r="A70" s="20">
        <v>13075067</v>
      </c>
      <c r="B70" s="21">
        <v>5556</v>
      </c>
      <c r="C70" s="21" t="s">
        <v>108</v>
      </c>
      <c r="D70" s="228">
        <v>768</v>
      </c>
      <c r="E70" s="220">
        <v>185616.28</v>
      </c>
      <c r="F70" s="220">
        <v>185616.28</v>
      </c>
      <c r="G70" s="220">
        <v>384443.2</v>
      </c>
      <c r="H70" s="226">
        <v>1</v>
      </c>
      <c r="I70" s="220">
        <v>403558.56</v>
      </c>
      <c r="J70" s="227">
        <v>0</v>
      </c>
      <c r="K70" s="227"/>
      <c r="L70" s="227">
        <v>1</v>
      </c>
      <c r="M70" s="227">
        <v>384443.2</v>
      </c>
      <c r="N70" s="227">
        <v>239</v>
      </c>
      <c r="O70" s="227">
        <v>1</v>
      </c>
      <c r="P70" s="227">
        <v>347</v>
      </c>
      <c r="Q70" s="227">
        <v>0</v>
      </c>
      <c r="R70" s="227">
        <v>300</v>
      </c>
      <c r="S70" s="227">
        <v>0</v>
      </c>
      <c r="T70" s="227">
        <v>0</v>
      </c>
      <c r="U70" s="234">
        <v>401000</v>
      </c>
      <c r="V70" s="234">
        <v>522.13541666666663</v>
      </c>
      <c r="W70" s="27" t="s">
        <v>199</v>
      </c>
      <c r="X70" s="27" t="s">
        <v>43</v>
      </c>
      <c r="Y70" s="27" t="s">
        <v>43</v>
      </c>
      <c r="Z70" s="25">
        <v>3000</v>
      </c>
      <c r="AA70" s="25">
        <v>2485.0100000000002</v>
      </c>
      <c r="AB70" s="41">
        <v>0</v>
      </c>
      <c r="AC70" s="41">
        <v>0</v>
      </c>
      <c r="AD70" s="41">
        <v>0</v>
      </c>
      <c r="AE70" s="34">
        <v>0</v>
      </c>
      <c r="AF70" s="362">
        <v>158890.42000000001</v>
      </c>
      <c r="AG70" s="362">
        <v>165509.4</v>
      </c>
      <c r="AH70" s="175">
        <f t="shared" ref="AH70:AH133" si="33">AG70-AF70</f>
        <v>6618.9799999999814</v>
      </c>
      <c r="AI70" s="72">
        <v>296196.06</v>
      </c>
      <c r="AJ70" s="175">
        <f t="shared" ref="AJ70:AJ133" si="34">AG70+AI70</f>
        <v>461705.45999999996</v>
      </c>
      <c r="AK70" s="72">
        <v>161257.92000000001</v>
      </c>
      <c r="AL70" s="175">
        <f t="shared" ref="AL70:AL133" si="35">AJ70-AK70</f>
        <v>300447.53999999992</v>
      </c>
      <c r="AM70" s="175">
        <f t="shared" ref="AM70:AM133" si="36">AK70/AG70</f>
        <v>0.97431275806691353</v>
      </c>
      <c r="AN70" s="175">
        <f t="shared" ref="AN70:AN133" si="37">AK70/AJ70</f>
        <v>0.34926578516095524</v>
      </c>
      <c r="AO70" s="72">
        <v>86929.08</v>
      </c>
      <c r="CA70" s="91" t="str">
        <f t="shared" si="31"/>
        <v>Krackow</v>
      </c>
      <c r="CB70" s="92">
        <f t="shared" si="31"/>
        <v>768</v>
      </c>
      <c r="CC70" s="92"/>
      <c r="CD70" s="92">
        <f t="shared" ref="CD70:CD133" si="38">G70</f>
        <v>384443.2</v>
      </c>
      <c r="CE70" s="92">
        <f t="shared" ref="CE70:CE133" si="39">K70</f>
        <v>0</v>
      </c>
      <c r="CF70" s="92">
        <f t="shared" ref="CF70:CF133" si="40">M70</f>
        <v>384443.2</v>
      </c>
      <c r="CG70" s="92">
        <f t="shared" ref="CG70:CG133" si="41">CF70-CE70</f>
        <v>384443.2</v>
      </c>
      <c r="CH70" s="92">
        <f t="shared" ref="CH70:CH133" si="42">E70</f>
        <v>185616.28</v>
      </c>
      <c r="CI70" s="92">
        <f t="shared" ref="CI70:CI133" si="43">T70</f>
        <v>0</v>
      </c>
      <c r="CJ70" s="91" t="str">
        <f t="shared" ref="CJ70:CK133" si="44">W70</f>
        <v xml:space="preserve">nein </v>
      </c>
      <c r="CK70" s="91" t="str">
        <f t="shared" si="44"/>
        <v>nein</v>
      </c>
      <c r="CL70" s="91" t="str">
        <f t="shared" si="32"/>
        <v>OK</v>
      </c>
      <c r="CM70" s="92">
        <f t="shared" ref="CM70:CM133" si="45">I70</f>
        <v>403558.56</v>
      </c>
      <c r="CN70" s="91" t="str">
        <f t="shared" ref="CN70:CN133" si="46">IF(CQ70=0,"keine Angabe",IF(CI70="ja","ja","nein"))</f>
        <v>nein</v>
      </c>
      <c r="CO70" s="91">
        <f t="shared" ref="CO70:CO133" si="47">IF(CQ70=0,2,IF(CJ70="ja",1,0))</f>
        <v>0</v>
      </c>
      <c r="CP70" s="91">
        <f t="shared" ref="CP70:CP133" si="48">IF(CQ70=0,2,IF(CK70="ja",1,0))</f>
        <v>0</v>
      </c>
      <c r="CQ70" s="91">
        <f t="shared" ref="CQ70:CQ133" si="49">IF(CL70="OK",1,0)</f>
        <v>1</v>
      </c>
      <c r="CR70" s="91">
        <f t="shared" ref="CR70:CR133" si="50">G70</f>
        <v>384443.2</v>
      </c>
      <c r="CS70" s="92">
        <f>CM70-'[2]2007'!CM70</f>
        <v>169531.15</v>
      </c>
      <c r="CT70" s="92">
        <f>CE70-'[2]2007'!CE70</f>
        <v>0</v>
      </c>
      <c r="CU70" s="92">
        <f t="shared" ref="CU70:CU133" si="51">AK70</f>
        <v>161257.92000000001</v>
      </c>
      <c r="CV70" s="92">
        <f t="shared" ref="CV70:CV133" si="52">AO70</f>
        <v>86929.08</v>
      </c>
      <c r="CW70" s="153">
        <f t="shared" ref="CW70:CW133" si="53">N70/100</f>
        <v>2.39</v>
      </c>
      <c r="CX70" s="153">
        <f t="shared" ref="CX70:CX133" si="54">P70/100</f>
        <v>3.47</v>
      </c>
      <c r="CY70" s="153">
        <f t="shared" ref="CY70:CY133" si="55">R70/100</f>
        <v>3</v>
      </c>
      <c r="CZ70" s="92">
        <f t="shared" ref="CZ70:CZ133" si="56">U70</f>
        <v>401000</v>
      </c>
      <c r="DA70" s="92">
        <f t="shared" ref="DA70:DA133" si="57">AA70+AC70+AE70</f>
        <v>2485.0100000000002</v>
      </c>
      <c r="DB70" s="91">
        <f t="shared" ref="DB70:DB133" si="58">IF(G70&gt;0,1,0)</f>
        <v>1</v>
      </c>
      <c r="DC70" s="92">
        <f t="shared" ref="DC70:DC133" si="59">CG70</f>
        <v>384443.2</v>
      </c>
    </row>
    <row r="71" spans="1:107" x14ac:dyDescent="0.25">
      <c r="A71" s="20">
        <v>13075079</v>
      </c>
      <c r="B71" s="21">
        <v>5556</v>
      </c>
      <c r="C71" s="21" t="s">
        <v>109</v>
      </c>
      <c r="D71" s="228">
        <v>2948</v>
      </c>
      <c r="E71" s="220">
        <v>424346.65</v>
      </c>
      <c r="F71" s="220">
        <v>424346.65</v>
      </c>
      <c r="G71" s="220">
        <v>341714.78</v>
      </c>
      <c r="H71" s="226">
        <v>1</v>
      </c>
      <c r="I71" s="220">
        <v>289510.45</v>
      </c>
      <c r="J71" s="227">
        <v>0</v>
      </c>
      <c r="K71" s="227"/>
      <c r="L71" s="227">
        <v>1</v>
      </c>
      <c r="M71" s="227">
        <v>341714.78</v>
      </c>
      <c r="N71" s="227">
        <v>200</v>
      </c>
      <c r="O71" s="227">
        <v>1</v>
      </c>
      <c r="P71" s="227">
        <v>300</v>
      </c>
      <c r="Q71" s="227">
        <v>1</v>
      </c>
      <c r="R71" s="227">
        <v>280</v>
      </c>
      <c r="S71" s="227">
        <v>0</v>
      </c>
      <c r="T71" s="227">
        <v>0</v>
      </c>
      <c r="U71" s="234">
        <v>1994000</v>
      </c>
      <c r="V71" s="234">
        <v>676.39077340569872</v>
      </c>
      <c r="W71" s="27" t="s">
        <v>199</v>
      </c>
      <c r="X71" s="27" t="s">
        <v>43</v>
      </c>
      <c r="Y71" s="27" t="s">
        <v>43</v>
      </c>
      <c r="Z71" s="25">
        <v>5500</v>
      </c>
      <c r="AA71" s="25">
        <v>5230.7700000000004</v>
      </c>
      <c r="AB71" s="34">
        <v>8400</v>
      </c>
      <c r="AC71" s="25">
        <v>7550</v>
      </c>
      <c r="AD71" s="41">
        <v>0</v>
      </c>
      <c r="AE71" s="34">
        <v>0</v>
      </c>
      <c r="AF71" s="362">
        <v>767187.84</v>
      </c>
      <c r="AG71" s="362">
        <v>452425.69</v>
      </c>
      <c r="AH71" s="175">
        <f t="shared" si="33"/>
        <v>-314762.14999999997</v>
      </c>
      <c r="AI71" s="72">
        <v>1034728.7</v>
      </c>
      <c r="AJ71" s="175">
        <f t="shared" si="34"/>
        <v>1487154.39</v>
      </c>
      <c r="AK71" s="72">
        <v>656238.96</v>
      </c>
      <c r="AL71" s="175">
        <f t="shared" si="35"/>
        <v>830915.42999999993</v>
      </c>
      <c r="AM71" s="175">
        <f t="shared" si="36"/>
        <v>1.4504900462217341</v>
      </c>
      <c r="AN71" s="175">
        <f t="shared" si="37"/>
        <v>0.44127157503801606</v>
      </c>
      <c r="AO71" s="72">
        <v>353739.1</v>
      </c>
      <c r="CA71" s="91" t="str">
        <f t="shared" si="31"/>
        <v>Löcknitz</v>
      </c>
      <c r="CB71" s="92">
        <f t="shared" si="31"/>
        <v>2948</v>
      </c>
      <c r="CC71" s="92"/>
      <c r="CD71" s="92">
        <f t="shared" si="38"/>
        <v>341714.78</v>
      </c>
      <c r="CE71" s="92">
        <f t="shared" si="39"/>
        <v>0</v>
      </c>
      <c r="CF71" s="92">
        <f t="shared" si="40"/>
        <v>341714.78</v>
      </c>
      <c r="CG71" s="92">
        <f t="shared" si="41"/>
        <v>341714.78</v>
      </c>
      <c r="CH71" s="92">
        <f t="shared" si="42"/>
        <v>424346.65</v>
      </c>
      <c r="CI71" s="92">
        <f t="shared" si="43"/>
        <v>0</v>
      </c>
      <c r="CJ71" s="91" t="str">
        <f t="shared" si="44"/>
        <v xml:space="preserve">nein </v>
      </c>
      <c r="CK71" s="91" t="str">
        <f t="shared" si="44"/>
        <v>nein</v>
      </c>
      <c r="CL71" s="91" t="str">
        <f t="shared" si="32"/>
        <v>OK</v>
      </c>
      <c r="CM71" s="92">
        <f t="shared" si="45"/>
        <v>289510.45</v>
      </c>
      <c r="CN71" s="91" t="str">
        <f t="shared" si="46"/>
        <v>nein</v>
      </c>
      <c r="CO71" s="91">
        <f t="shared" si="47"/>
        <v>0</v>
      </c>
      <c r="CP71" s="91">
        <f t="shared" si="48"/>
        <v>0</v>
      </c>
      <c r="CQ71" s="91">
        <f t="shared" si="49"/>
        <v>1</v>
      </c>
      <c r="CR71" s="91">
        <f t="shared" si="50"/>
        <v>341714.78</v>
      </c>
      <c r="CS71" s="92">
        <f>CM71-'[2]2007'!CM71</f>
        <v>87039.94</v>
      </c>
      <c r="CT71" s="92">
        <f>CE71-'[2]2007'!CE71</f>
        <v>0</v>
      </c>
      <c r="CU71" s="92">
        <f t="shared" si="51"/>
        <v>656238.96</v>
      </c>
      <c r="CV71" s="92">
        <f t="shared" si="52"/>
        <v>353739.1</v>
      </c>
      <c r="CW71" s="153">
        <f t="shared" si="53"/>
        <v>2</v>
      </c>
      <c r="CX71" s="153">
        <f t="shared" si="54"/>
        <v>3</v>
      </c>
      <c r="CY71" s="153">
        <f t="shared" si="55"/>
        <v>2.8</v>
      </c>
      <c r="CZ71" s="92">
        <f t="shared" si="56"/>
        <v>1994000</v>
      </c>
      <c r="DA71" s="92">
        <f t="shared" si="57"/>
        <v>12780.77</v>
      </c>
      <c r="DB71" s="91">
        <f t="shared" si="58"/>
        <v>1</v>
      </c>
      <c r="DC71" s="92">
        <f t="shared" si="59"/>
        <v>341714.78</v>
      </c>
    </row>
    <row r="72" spans="1:107" x14ac:dyDescent="0.25">
      <c r="A72" s="20">
        <v>13075095</v>
      </c>
      <c r="B72" s="21">
        <v>5556</v>
      </c>
      <c r="C72" s="21" t="s">
        <v>110</v>
      </c>
      <c r="D72" s="228">
        <v>346</v>
      </c>
      <c r="E72" s="220">
        <v>99209.279999999999</v>
      </c>
      <c r="F72" s="220">
        <v>99209.279999999999</v>
      </c>
      <c r="G72" s="220">
        <v>58787.43</v>
      </c>
      <c r="H72" s="226">
        <v>1</v>
      </c>
      <c r="I72" s="220">
        <v>96011.32</v>
      </c>
      <c r="J72" s="227">
        <v>0</v>
      </c>
      <c r="K72" s="227"/>
      <c r="L72" s="227">
        <v>1</v>
      </c>
      <c r="M72" s="227">
        <v>58787.43</v>
      </c>
      <c r="N72" s="227">
        <v>235</v>
      </c>
      <c r="O72" s="227">
        <v>1</v>
      </c>
      <c r="P72" s="227">
        <v>315</v>
      </c>
      <c r="Q72" s="227">
        <v>1</v>
      </c>
      <c r="R72" s="227">
        <v>320</v>
      </c>
      <c r="S72" s="227">
        <v>0</v>
      </c>
      <c r="T72" s="227">
        <v>0</v>
      </c>
      <c r="U72" s="234">
        <v>293000</v>
      </c>
      <c r="V72" s="234">
        <v>846.82080924855495</v>
      </c>
      <c r="W72" s="27" t="s">
        <v>199</v>
      </c>
      <c r="X72" s="27" t="s">
        <v>43</v>
      </c>
      <c r="Y72" s="27" t="s">
        <v>43</v>
      </c>
      <c r="Z72" s="25">
        <v>1700</v>
      </c>
      <c r="AA72" s="25">
        <v>1248.76</v>
      </c>
      <c r="AB72" s="41">
        <v>0</v>
      </c>
      <c r="AC72" s="41">
        <v>0</v>
      </c>
      <c r="AD72" s="41">
        <v>0</v>
      </c>
      <c r="AE72" s="34">
        <v>0</v>
      </c>
      <c r="AF72" s="362">
        <v>63259.78</v>
      </c>
      <c r="AG72" s="362">
        <v>35419.869999999995</v>
      </c>
      <c r="AH72" s="175">
        <f t="shared" si="33"/>
        <v>-27839.910000000003</v>
      </c>
      <c r="AI72" s="72">
        <v>138852.88</v>
      </c>
      <c r="AJ72" s="175">
        <f t="shared" si="34"/>
        <v>174272.75</v>
      </c>
      <c r="AK72" s="72">
        <v>66915.960000000006</v>
      </c>
      <c r="AL72" s="175">
        <f t="shared" si="35"/>
        <v>107356.79</v>
      </c>
      <c r="AM72" s="175">
        <f t="shared" si="36"/>
        <v>1.8892209372874609</v>
      </c>
      <c r="AN72" s="175">
        <f t="shared" si="37"/>
        <v>0.38397259468276024</v>
      </c>
      <c r="AO72" s="72">
        <v>36073.339999999997</v>
      </c>
      <c r="CA72" s="91" t="str">
        <f t="shared" si="31"/>
        <v>Nadrensee</v>
      </c>
      <c r="CB72" s="92">
        <f t="shared" si="31"/>
        <v>346</v>
      </c>
      <c r="CC72" s="92"/>
      <c r="CD72" s="92">
        <f t="shared" si="38"/>
        <v>58787.43</v>
      </c>
      <c r="CE72" s="92">
        <f t="shared" si="39"/>
        <v>0</v>
      </c>
      <c r="CF72" s="92">
        <f t="shared" si="40"/>
        <v>58787.43</v>
      </c>
      <c r="CG72" s="92">
        <f t="shared" si="41"/>
        <v>58787.43</v>
      </c>
      <c r="CH72" s="92">
        <f t="shared" si="42"/>
        <v>99209.279999999999</v>
      </c>
      <c r="CI72" s="92">
        <f t="shared" si="43"/>
        <v>0</v>
      </c>
      <c r="CJ72" s="91" t="str">
        <f t="shared" si="44"/>
        <v xml:space="preserve">nein </v>
      </c>
      <c r="CK72" s="91" t="str">
        <f t="shared" si="44"/>
        <v>nein</v>
      </c>
      <c r="CL72" s="91" t="str">
        <f t="shared" si="32"/>
        <v>OK</v>
      </c>
      <c r="CM72" s="92">
        <f t="shared" si="45"/>
        <v>96011.32</v>
      </c>
      <c r="CN72" s="91" t="str">
        <f t="shared" si="46"/>
        <v>nein</v>
      </c>
      <c r="CO72" s="91">
        <f t="shared" si="47"/>
        <v>0</v>
      </c>
      <c r="CP72" s="91">
        <f t="shared" si="48"/>
        <v>0</v>
      </c>
      <c r="CQ72" s="91">
        <f t="shared" si="49"/>
        <v>1</v>
      </c>
      <c r="CR72" s="91">
        <f t="shared" si="50"/>
        <v>58787.43</v>
      </c>
      <c r="CS72" s="92">
        <f>CM72-'[2]2007'!CM72</f>
        <v>81738.53</v>
      </c>
      <c r="CT72" s="92">
        <f>CE72-'[2]2007'!CE72</f>
        <v>-35733.370000000003</v>
      </c>
      <c r="CU72" s="92">
        <f t="shared" si="51"/>
        <v>66915.960000000006</v>
      </c>
      <c r="CV72" s="92">
        <f t="shared" si="52"/>
        <v>36073.339999999997</v>
      </c>
      <c r="CW72" s="153">
        <f t="shared" si="53"/>
        <v>2.35</v>
      </c>
      <c r="CX72" s="153">
        <f t="shared" si="54"/>
        <v>3.15</v>
      </c>
      <c r="CY72" s="153">
        <f t="shared" si="55"/>
        <v>3.2</v>
      </c>
      <c r="CZ72" s="92">
        <f t="shared" si="56"/>
        <v>293000</v>
      </c>
      <c r="DA72" s="92">
        <f t="shared" si="57"/>
        <v>1248.76</v>
      </c>
      <c r="DB72" s="91">
        <f t="shared" si="58"/>
        <v>1</v>
      </c>
      <c r="DC72" s="92">
        <f t="shared" si="59"/>
        <v>58787.43</v>
      </c>
    </row>
    <row r="73" spans="1:107" x14ac:dyDescent="0.25">
      <c r="A73" s="20">
        <v>13075107</v>
      </c>
      <c r="B73" s="21">
        <v>5556</v>
      </c>
      <c r="C73" s="21" t="s">
        <v>111</v>
      </c>
      <c r="D73" s="228">
        <v>2065</v>
      </c>
      <c r="E73" s="220">
        <v>256130.23</v>
      </c>
      <c r="F73" s="220">
        <v>256130.23</v>
      </c>
      <c r="G73" s="220">
        <v>110480.64</v>
      </c>
      <c r="H73" s="226">
        <v>1</v>
      </c>
      <c r="I73" s="220">
        <v>1124.67</v>
      </c>
      <c r="J73" s="227">
        <v>1</v>
      </c>
      <c r="K73" s="220">
        <v>110480.64</v>
      </c>
      <c r="L73" s="227">
        <v>0</v>
      </c>
      <c r="M73" s="227"/>
      <c r="N73" s="227">
        <v>250</v>
      </c>
      <c r="O73" s="227">
        <v>0</v>
      </c>
      <c r="P73" s="227">
        <v>350</v>
      </c>
      <c r="Q73" s="227">
        <v>0</v>
      </c>
      <c r="R73" s="227">
        <v>300</v>
      </c>
      <c r="S73" s="227">
        <v>0</v>
      </c>
      <c r="T73" s="227">
        <v>0</v>
      </c>
      <c r="U73" s="234">
        <v>3783000</v>
      </c>
      <c r="V73" s="234">
        <v>1831.9612590799031</v>
      </c>
      <c r="W73" s="27" t="s">
        <v>56</v>
      </c>
      <c r="X73" s="27" t="s">
        <v>43</v>
      </c>
      <c r="Y73" s="27" t="s">
        <v>43</v>
      </c>
      <c r="Z73" s="25">
        <v>5000</v>
      </c>
      <c r="AA73" s="25">
        <v>4797.33</v>
      </c>
      <c r="AB73" s="34">
        <v>1100</v>
      </c>
      <c r="AC73" s="25">
        <v>975</v>
      </c>
      <c r="AD73" s="41">
        <v>0</v>
      </c>
      <c r="AE73" s="34">
        <v>0</v>
      </c>
      <c r="AF73" s="362">
        <v>418966.8</v>
      </c>
      <c r="AG73" s="362">
        <v>298362.59000000003</v>
      </c>
      <c r="AH73" s="175">
        <f t="shared" si="33"/>
        <v>-120604.20999999996</v>
      </c>
      <c r="AI73" s="72">
        <v>801780.34</v>
      </c>
      <c r="AJ73" s="175">
        <f t="shared" si="34"/>
        <v>1100142.93</v>
      </c>
      <c r="AK73" s="72">
        <v>448036.44</v>
      </c>
      <c r="AL73" s="175">
        <f t="shared" si="35"/>
        <v>652106.49</v>
      </c>
      <c r="AM73" s="175">
        <f t="shared" si="36"/>
        <v>1.5016508604513721</v>
      </c>
      <c r="AN73" s="175">
        <f t="shared" si="37"/>
        <v>0.40725293757966524</v>
      </c>
      <c r="AO73" s="72">
        <v>241521.24</v>
      </c>
      <c r="CA73" s="91" t="str">
        <f t="shared" si="31"/>
        <v>Penkun, Stadt</v>
      </c>
      <c r="CB73" s="92">
        <f t="shared" si="31"/>
        <v>2065</v>
      </c>
      <c r="CC73" s="92"/>
      <c r="CD73" s="92">
        <f t="shared" si="38"/>
        <v>110480.64</v>
      </c>
      <c r="CE73" s="92">
        <f t="shared" si="39"/>
        <v>110480.64</v>
      </c>
      <c r="CF73" s="92">
        <f t="shared" si="40"/>
        <v>0</v>
      </c>
      <c r="CG73" s="92">
        <f t="shared" si="41"/>
        <v>-110480.64</v>
      </c>
      <c r="CH73" s="92">
        <f t="shared" si="42"/>
        <v>256130.23</v>
      </c>
      <c r="CI73" s="92">
        <f t="shared" si="43"/>
        <v>0</v>
      </c>
      <c r="CJ73" s="91" t="str">
        <f t="shared" si="44"/>
        <v>ja</v>
      </c>
      <c r="CK73" s="91" t="str">
        <f t="shared" si="44"/>
        <v>nein</v>
      </c>
      <c r="CL73" s="91" t="str">
        <f t="shared" si="32"/>
        <v>OK</v>
      </c>
      <c r="CM73" s="92">
        <f t="shared" si="45"/>
        <v>1124.67</v>
      </c>
      <c r="CN73" s="91" t="str">
        <f t="shared" si="46"/>
        <v>nein</v>
      </c>
      <c r="CO73" s="91">
        <f t="shared" si="47"/>
        <v>1</v>
      </c>
      <c r="CP73" s="91">
        <f t="shared" si="48"/>
        <v>0</v>
      </c>
      <c r="CQ73" s="91">
        <f t="shared" si="49"/>
        <v>1</v>
      </c>
      <c r="CR73" s="91">
        <f t="shared" si="50"/>
        <v>110480.64</v>
      </c>
      <c r="CS73" s="92">
        <f>CM73-'[2]2007'!CM73</f>
        <v>1124.67</v>
      </c>
      <c r="CT73" s="92">
        <f>CE73-'[2]2007'!CE73</f>
        <v>-450205.12</v>
      </c>
      <c r="CU73" s="92">
        <f t="shared" si="51"/>
        <v>448036.44</v>
      </c>
      <c r="CV73" s="92">
        <f t="shared" si="52"/>
        <v>241521.24</v>
      </c>
      <c r="CW73" s="153">
        <f t="shared" si="53"/>
        <v>2.5</v>
      </c>
      <c r="CX73" s="153">
        <f t="shared" si="54"/>
        <v>3.5</v>
      </c>
      <c r="CY73" s="153">
        <f t="shared" si="55"/>
        <v>3</v>
      </c>
      <c r="CZ73" s="92">
        <f t="shared" si="56"/>
        <v>3783000</v>
      </c>
      <c r="DA73" s="92">
        <f t="shared" si="57"/>
        <v>5772.33</v>
      </c>
      <c r="DB73" s="91">
        <f t="shared" si="58"/>
        <v>1</v>
      </c>
      <c r="DC73" s="92">
        <f t="shared" si="59"/>
        <v>-110480.64</v>
      </c>
    </row>
    <row r="74" spans="1:107" x14ac:dyDescent="0.25">
      <c r="A74" s="20">
        <v>13075108</v>
      </c>
      <c r="B74" s="21">
        <v>5556</v>
      </c>
      <c r="C74" s="21" t="s">
        <v>112</v>
      </c>
      <c r="D74" s="228">
        <v>290</v>
      </c>
      <c r="E74" s="220">
        <v>9971.8700000000008</v>
      </c>
      <c r="F74" s="220">
        <v>9971.8700000000008</v>
      </c>
      <c r="G74" s="220">
        <v>15490.36</v>
      </c>
      <c r="H74" s="226">
        <v>1</v>
      </c>
      <c r="I74" s="220">
        <v>22534.37</v>
      </c>
      <c r="J74" s="227">
        <v>0</v>
      </c>
      <c r="K74" s="227"/>
      <c r="L74" s="227">
        <v>1</v>
      </c>
      <c r="M74" s="227">
        <v>15490.36</v>
      </c>
      <c r="N74" s="227">
        <v>200</v>
      </c>
      <c r="O74" s="227">
        <v>1</v>
      </c>
      <c r="P74" s="227">
        <v>300</v>
      </c>
      <c r="Q74" s="227">
        <v>1</v>
      </c>
      <c r="R74" s="227">
        <v>250</v>
      </c>
      <c r="S74" s="227">
        <v>1</v>
      </c>
      <c r="T74" s="227">
        <v>1</v>
      </c>
      <c r="U74" s="234">
        <v>35000</v>
      </c>
      <c r="V74" s="234">
        <v>120.68965517241379</v>
      </c>
      <c r="W74" s="27" t="s">
        <v>199</v>
      </c>
      <c r="X74" s="27" t="s">
        <v>43</v>
      </c>
      <c r="Y74" s="27" t="s">
        <v>43</v>
      </c>
      <c r="Z74" s="25">
        <v>1000</v>
      </c>
      <c r="AA74" s="25">
        <v>968.33</v>
      </c>
      <c r="AB74" s="41">
        <v>0</v>
      </c>
      <c r="AC74" s="41">
        <v>0</v>
      </c>
      <c r="AD74" s="41">
        <v>0</v>
      </c>
      <c r="AE74" s="34">
        <v>0</v>
      </c>
      <c r="AF74" s="362">
        <v>79654.09</v>
      </c>
      <c r="AG74" s="362">
        <v>25842.710000000003</v>
      </c>
      <c r="AH74" s="175">
        <f t="shared" si="33"/>
        <v>-53811.37999999999</v>
      </c>
      <c r="AI74" s="72">
        <v>99068.2</v>
      </c>
      <c r="AJ74" s="175">
        <f t="shared" si="34"/>
        <v>124910.91</v>
      </c>
      <c r="AK74" s="72">
        <v>74252.88</v>
      </c>
      <c r="AL74" s="175">
        <f t="shared" si="35"/>
        <v>50658.03</v>
      </c>
      <c r="AM74" s="175">
        <f t="shared" si="36"/>
        <v>2.8732621307904624</v>
      </c>
      <c r="AN74" s="175">
        <f t="shared" si="37"/>
        <v>0.5944467140620463</v>
      </c>
      <c r="AO74" s="72">
        <v>40023.82</v>
      </c>
      <c r="CA74" s="91" t="str">
        <f t="shared" si="31"/>
        <v>Plöwen</v>
      </c>
      <c r="CB74" s="92">
        <f t="shared" si="31"/>
        <v>290</v>
      </c>
      <c r="CC74" s="92"/>
      <c r="CD74" s="92">
        <f t="shared" si="38"/>
        <v>15490.36</v>
      </c>
      <c r="CE74" s="92">
        <f t="shared" si="39"/>
        <v>0</v>
      </c>
      <c r="CF74" s="92">
        <f t="shared" si="40"/>
        <v>15490.36</v>
      </c>
      <c r="CG74" s="92">
        <f t="shared" si="41"/>
        <v>15490.36</v>
      </c>
      <c r="CH74" s="92">
        <f t="shared" si="42"/>
        <v>9971.8700000000008</v>
      </c>
      <c r="CI74" s="92">
        <f t="shared" si="43"/>
        <v>1</v>
      </c>
      <c r="CJ74" s="91" t="str">
        <f t="shared" si="44"/>
        <v xml:space="preserve">nein </v>
      </c>
      <c r="CK74" s="91" t="str">
        <f t="shared" si="44"/>
        <v>nein</v>
      </c>
      <c r="CL74" s="91" t="str">
        <f t="shared" si="32"/>
        <v>OK</v>
      </c>
      <c r="CM74" s="92">
        <f t="shared" si="45"/>
        <v>22534.37</v>
      </c>
      <c r="CN74" s="91" t="str">
        <f t="shared" si="46"/>
        <v>nein</v>
      </c>
      <c r="CO74" s="91">
        <f t="shared" si="47"/>
        <v>0</v>
      </c>
      <c r="CP74" s="91">
        <f t="shared" si="48"/>
        <v>0</v>
      </c>
      <c r="CQ74" s="91">
        <f t="shared" si="49"/>
        <v>1</v>
      </c>
      <c r="CR74" s="91">
        <f t="shared" si="50"/>
        <v>15490.36</v>
      </c>
      <c r="CS74" s="92">
        <f>CM74-'[2]2007'!CM74</f>
        <v>-72181.340000000011</v>
      </c>
      <c r="CT74" s="92">
        <f>CE74-'[2]2007'!CE74</f>
        <v>0</v>
      </c>
      <c r="CU74" s="92">
        <f t="shared" si="51"/>
        <v>74252.88</v>
      </c>
      <c r="CV74" s="92">
        <f t="shared" si="52"/>
        <v>40023.82</v>
      </c>
      <c r="CW74" s="153">
        <f t="shared" si="53"/>
        <v>2</v>
      </c>
      <c r="CX74" s="153">
        <f t="shared" si="54"/>
        <v>3</v>
      </c>
      <c r="CY74" s="153">
        <f t="shared" si="55"/>
        <v>2.5</v>
      </c>
      <c r="CZ74" s="92">
        <f t="shared" si="56"/>
        <v>35000</v>
      </c>
      <c r="DA74" s="92">
        <f t="shared" si="57"/>
        <v>968.33</v>
      </c>
      <c r="DB74" s="91">
        <f t="shared" si="58"/>
        <v>1</v>
      </c>
      <c r="DC74" s="92">
        <f t="shared" si="59"/>
        <v>15490.36</v>
      </c>
    </row>
    <row r="75" spans="1:107" x14ac:dyDescent="0.25">
      <c r="A75" s="20">
        <v>13075113</v>
      </c>
      <c r="B75" s="21">
        <v>5556</v>
      </c>
      <c r="C75" s="21" t="s">
        <v>113</v>
      </c>
      <c r="D75" s="228">
        <v>700</v>
      </c>
      <c r="E75" s="220">
        <v>40803.58</v>
      </c>
      <c r="F75" s="220">
        <v>40803.58</v>
      </c>
      <c r="G75" s="220">
        <v>160381.69</v>
      </c>
      <c r="H75" s="226">
        <v>1</v>
      </c>
      <c r="I75" s="220">
        <v>177017.96</v>
      </c>
      <c r="J75" s="227">
        <v>0</v>
      </c>
      <c r="K75" s="227"/>
      <c r="L75" s="227">
        <v>1</v>
      </c>
      <c r="M75" s="227">
        <v>160381.69</v>
      </c>
      <c r="N75" s="227">
        <v>200</v>
      </c>
      <c r="O75" s="227">
        <v>1</v>
      </c>
      <c r="P75" s="227">
        <v>300</v>
      </c>
      <c r="Q75" s="227">
        <v>1</v>
      </c>
      <c r="R75" s="227">
        <v>280</v>
      </c>
      <c r="S75" s="227">
        <v>0</v>
      </c>
      <c r="T75" s="227">
        <v>0</v>
      </c>
      <c r="U75" s="234">
        <v>86000</v>
      </c>
      <c r="V75" s="234">
        <v>122.85714285714286</v>
      </c>
      <c r="W75" s="27" t="s">
        <v>199</v>
      </c>
      <c r="X75" s="27" t="s">
        <v>43</v>
      </c>
      <c r="Y75" s="27" t="s">
        <v>43</v>
      </c>
      <c r="Z75" s="25">
        <v>1700</v>
      </c>
      <c r="AA75" s="25">
        <v>1551.25</v>
      </c>
      <c r="AB75" s="41">
        <v>0</v>
      </c>
      <c r="AC75" s="41">
        <v>0</v>
      </c>
      <c r="AD75" s="41">
        <v>0</v>
      </c>
      <c r="AE75" s="34">
        <v>0</v>
      </c>
      <c r="AF75" s="362">
        <v>126808.02</v>
      </c>
      <c r="AG75" s="362">
        <v>77719.900000000009</v>
      </c>
      <c r="AH75" s="175">
        <f t="shared" si="33"/>
        <v>-49088.119999999995</v>
      </c>
      <c r="AI75" s="72">
        <v>281679.45</v>
      </c>
      <c r="AJ75" s="175">
        <f t="shared" si="34"/>
        <v>359399.35000000003</v>
      </c>
      <c r="AK75" s="72">
        <v>147449.28</v>
      </c>
      <c r="AL75" s="175">
        <f t="shared" si="35"/>
        <v>211950.07000000004</v>
      </c>
      <c r="AM75" s="175">
        <f t="shared" si="36"/>
        <v>1.8971882362174937</v>
      </c>
      <c r="AN75" s="175">
        <f t="shared" si="37"/>
        <v>0.41026585050863335</v>
      </c>
      <c r="AO75" s="72">
        <v>79483.83</v>
      </c>
      <c r="CA75" s="91" t="str">
        <f t="shared" si="31"/>
        <v>Ramin</v>
      </c>
      <c r="CB75" s="92">
        <f t="shared" si="31"/>
        <v>700</v>
      </c>
      <c r="CC75" s="92"/>
      <c r="CD75" s="92">
        <f t="shared" si="38"/>
        <v>160381.69</v>
      </c>
      <c r="CE75" s="92">
        <f t="shared" si="39"/>
        <v>0</v>
      </c>
      <c r="CF75" s="92">
        <f t="shared" si="40"/>
        <v>160381.69</v>
      </c>
      <c r="CG75" s="92">
        <f t="shared" si="41"/>
        <v>160381.69</v>
      </c>
      <c r="CH75" s="92">
        <f t="shared" si="42"/>
        <v>40803.58</v>
      </c>
      <c r="CI75" s="92">
        <f t="shared" si="43"/>
        <v>0</v>
      </c>
      <c r="CJ75" s="91" t="str">
        <f t="shared" si="44"/>
        <v xml:space="preserve">nein </v>
      </c>
      <c r="CK75" s="91" t="str">
        <f t="shared" si="44"/>
        <v>nein</v>
      </c>
      <c r="CL75" s="91" t="str">
        <f t="shared" si="32"/>
        <v>OK</v>
      </c>
      <c r="CM75" s="92">
        <f t="shared" si="45"/>
        <v>177017.96</v>
      </c>
      <c r="CN75" s="91" t="str">
        <f t="shared" si="46"/>
        <v>nein</v>
      </c>
      <c r="CO75" s="91">
        <f t="shared" si="47"/>
        <v>0</v>
      </c>
      <c r="CP75" s="91">
        <f t="shared" si="48"/>
        <v>0</v>
      </c>
      <c r="CQ75" s="91">
        <f t="shared" si="49"/>
        <v>1</v>
      </c>
      <c r="CR75" s="91">
        <f t="shared" si="50"/>
        <v>160381.69</v>
      </c>
      <c r="CS75" s="92">
        <f>CM75-'[2]2007'!CM75</f>
        <v>38327.369999999995</v>
      </c>
      <c r="CT75" s="92">
        <f>CE75-'[2]2007'!CE75</f>
        <v>0</v>
      </c>
      <c r="CU75" s="92">
        <f t="shared" si="51"/>
        <v>147449.28</v>
      </c>
      <c r="CV75" s="92">
        <f t="shared" si="52"/>
        <v>79483.83</v>
      </c>
      <c r="CW75" s="153">
        <f t="shared" si="53"/>
        <v>2</v>
      </c>
      <c r="CX75" s="153">
        <f t="shared" si="54"/>
        <v>3</v>
      </c>
      <c r="CY75" s="153">
        <f t="shared" si="55"/>
        <v>2.8</v>
      </c>
      <c r="CZ75" s="92">
        <f t="shared" si="56"/>
        <v>86000</v>
      </c>
      <c r="DA75" s="92">
        <f t="shared" si="57"/>
        <v>1551.25</v>
      </c>
      <c r="DB75" s="91">
        <f t="shared" si="58"/>
        <v>1</v>
      </c>
      <c r="DC75" s="92">
        <f t="shared" si="59"/>
        <v>160381.69</v>
      </c>
    </row>
    <row r="76" spans="1:107" x14ac:dyDescent="0.25">
      <c r="A76" s="20">
        <v>13075117</v>
      </c>
      <c r="B76" s="21">
        <v>5556</v>
      </c>
      <c r="C76" s="21" t="s">
        <v>114</v>
      </c>
      <c r="D76" s="228">
        <v>502</v>
      </c>
      <c r="E76" s="220">
        <v>45361.78</v>
      </c>
      <c r="F76" s="220">
        <v>45361.78</v>
      </c>
      <c r="G76" s="220">
        <v>41769.69</v>
      </c>
      <c r="H76" s="226">
        <v>1</v>
      </c>
      <c r="I76" s="220">
        <v>63081.42</v>
      </c>
      <c r="J76" s="227">
        <v>0</v>
      </c>
      <c r="K76" s="227"/>
      <c r="L76" s="227">
        <v>1</v>
      </c>
      <c r="M76" s="227">
        <v>41769.69</v>
      </c>
      <c r="N76" s="227">
        <v>200</v>
      </c>
      <c r="O76" s="227">
        <v>1</v>
      </c>
      <c r="P76" s="227">
        <v>300</v>
      </c>
      <c r="Q76" s="227">
        <v>1</v>
      </c>
      <c r="R76" s="227">
        <v>300</v>
      </c>
      <c r="S76" s="227">
        <v>0</v>
      </c>
      <c r="T76" s="227">
        <v>0</v>
      </c>
      <c r="U76" s="227"/>
      <c r="V76" s="227"/>
      <c r="W76" s="27" t="s">
        <v>199</v>
      </c>
      <c r="X76" s="27" t="s">
        <v>43</v>
      </c>
      <c r="Y76" s="27" t="s">
        <v>43</v>
      </c>
      <c r="Z76" s="25">
        <v>1300</v>
      </c>
      <c r="AA76" s="25">
        <v>1208.75</v>
      </c>
      <c r="AB76" s="41">
        <v>0</v>
      </c>
      <c r="AC76" s="41">
        <v>0</v>
      </c>
      <c r="AD76" s="41">
        <v>0</v>
      </c>
      <c r="AE76" s="34">
        <v>0</v>
      </c>
      <c r="AF76" s="362">
        <v>71317.75</v>
      </c>
      <c r="AG76" s="362">
        <v>40623.050000000003</v>
      </c>
      <c r="AH76" s="175">
        <f t="shared" si="33"/>
        <v>-30694.699999999997</v>
      </c>
      <c r="AI76" s="72">
        <v>214758.52</v>
      </c>
      <c r="AJ76" s="175">
        <f t="shared" si="34"/>
        <v>255381.57</v>
      </c>
      <c r="AK76" s="72">
        <v>108645.72</v>
      </c>
      <c r="AL76" s="175">
        <f t="shared" si="35"/>
        <v>146735.85</v>
      </c>
      <c r="AM76" s="175">
        <f t="shared" si="36"/>
        <v>2.6744845598742586</v>
      </c>
      <c r="AN76" s="175">
        <f t="shared" si="37"/>
        <v>0.42542506101751976</v>
      </c>
      <c r="AO76" s="72">
        <v>58569.02</v>
      </c>
      <c r="CA76" s="91" t="str">
        <f t="shared" si="31"/>
        <v>Rossow</v>
      </c>
      <c r="CB76" s="92">
        <f t="shared" si="31"/>
        <v>502</v>
      </c>
      <c r="CC76" s="92"/>
      <c r="CD76" s="92">
        <f t="shared" si="38"/>
        <v>41769.69</v>
      </c>
      <c r="CE76" s="92">
        <f t="shared" si="39"/>
        <v>0</v>
      </c>
      <c r="CF76" s="92">
        <f t="shared" si="40"/>
        <v>41769.69</v>
      </c>
      <c r="CG76" s="92">
        <f t="shared" si="41"/>
        <v>41769.69</v>
      </c>
      <c r="CH76" s="92">
        <f t="shared" si="42"/>
        <v>45361.78</v>
      </c>
      <c r="CI76" s="92">
        <f t="shared" si="43"/>
        <v>0</v>
      </c>
      <c r="CJ76" s="91" t="str">
        <f t="shared" si="44"/>
        <v xml:space="preserve">nein </v>
      </c>
      <c r="CK76" s="91" t="str">
        <f t="shared" si="44"/>
        <v>nein</v>
      </c>
      <c r="CL76" s="91" t="str">
        <f t="shared" si="32"/>
        <v>OK</v>
      </c>
      <c r="CM76" s="92">
        <f t="shared" si="45"/>
        <v>63081.42</v>
      </c>
      <c r="CN76" s="91" t="str">
        <f t="shared" si="46"/>
        <v>nein</v>
      </c>
      <c r="CO76" s="91">
        <f t="shared" si="47"/>
        <v>0</v>
      </c>
      <c r="CP76" s="91">
        <f t="shared" si="48"/>
        <v>0</v>
      </c>
      <c r="CQ76" s="91">
        <f t="shared" si="49"/>
        <v>1</v>
      </c>
      <c r="CR76" s="91">
        <f t="shared" si="50"/>
        <v>41769.69</v>
      </c>
      <c r="CS76" s="92">
        <f>CM76-'[2]2007'!CM76</f>
        <v>853.36999999999534</v>
      </c>
      <c r="CT76" s="92">
        <f>CE76-'[2]2007'!CE76</f>
        <v>0</v>
      </c>
      <c r="CU76" s="92">
        <f t="shared" si="51"/>
        <v>108645.72</v>
      </c>
      <c r="CV76" s="92">
        <f t="shared" si="52"/>
        <v>58569.02</v>
      </c>
      <c r="CW76" s="153">
        <f t="shared" si="53"/>
        <v>2</v>
      </c>
      <c r="CX76" s="153">
        <f t="shared" si="54"/>
        <v>3</v>
      </c>
      <c r="CY76" s="153">
        <f t="shared" si="55"/>
        <v>3</v>
      </c>
      <c r="CZ76" s="92">
        <f t="shared" si="56"/>
        <v>0</v>
      </c>
      <c r="DA76" s="92">
        <f t="shared" si="57"/>
        <v>1208.75</v>
      </c>
      <c r="DB76" s="91">
        <f t="shared" si="58"/>
        <v>1</v>
      </c>
      <c r="DC76" s="92">
        <f t="shared" si="59"/>
        <v>41769.69</v>
      </c>
    </row>
    <row r="77" spans="1:107" x14ac:dyDescent="0.25">
      <c r="A77" s="20">
        <v>13075119</v>
      </c>
      <c r="B77" s="21">
        <v>5556</v>
      </c>
      <c r="C77" s="21" t="s">
        <v>115</v>
      </c>
      <c r="D77" s="228">
        <v>721</v>
      </c>
      <c r="E77" s="220">
        <v>52878.36</v>
      </c>
      <c r="F77" s="220">
        <v>52878.36</v>
      </c>
      <c r="G77" s="220">
        <v>618582.42000000004</v>
      </c>
      <c r="H77" s="226">
        <v>1</v>
      </c>
      <c r="I77" s="220">
        <v>599031.98</v>
      </c>
      <c r="J77" s="227">
        <v>0</v>
      </c>
      <c r="K77" s="227"/>
      <c r="L77" s="227">
        <v>1</v>
      </c>
      <c r="M77" s="227">
        <v>618582.42000000004</v>
      </c>
      <c r="N77" s="227">
        <v>200</v>
      </c>
      <c r="O77" s="227">
        <v>1</v>
      </c>
      <c r="P77" s="227">
        <v>300</v>
      </c>
      <c r="Q77" s="227">
        <v>1</v>
      </c>
      <c r="R77" s="227">
        <v>280</v>
      </c>
      <c r="S77" s="227">
        <v>0</v>
      </c>
      <c r="T77" s="227">
        <v>0</v>
      </c>
      <c r="U77" s="227"/>
      <c r="V77" s="227"/>
      <c r="W77" s="27" t="s">
        <v>199</v>
      </c>
      <c r="X77" s="27" t="s">
        <v>43</v>
      </c>
      <c r="Y77" s="27" t="s">
        <v>43</v>
      </c>
      <c r="Z77" s="25">
        <v>3000</v>
      </c>
      <c r="AA77" s="25">
        <v>2174.38</v>
      </c>
      <c r="AB77" s="41">
        <v>0</v>
      </c>
      <c r="AC77" s="41">
        <v>0</v>
      </c>
      <c r="AD77" s="41">
        <v>0</v>
      </c>
      <c r="AE77" s="34">
        <v>0</v>
      </c>
      <c r="AF77" s="362">
        <v>130903.58</v>
      </c>
      <c r="AG77" s="362">
        <v>65968.160000000003</v>
      </c>
      <c r="AH77" s="175">
        <f t="shared" si="33"/>
        <v>-64935.42</v>
      </c>
      <c r="AI77" s="72">
        <v>289940.47999999998</v>
      </c>
      <c r="AJ77" s="175">
        <f t="shared" si="34"/>
        <v>355908.64</v>
      </c>
      <c r="AK77" s="72">
        <v>150764.53</v>
      </c>
      <c r="AL77" s="175">
        <f t="shared" si="35"/>
        <v>205144.11000000002</v>
      </c>
      <c r="AM77" s="175">
        <f t="shared" si="36"/>
        <v>2.2854135995304401</v>
      </c>
      <c r="AN77" s="175">
        <f t="shared" si="37"/>
        <v>0.42360458009673491</v>
      </c>
      <c r="AO77" s="72">
        <v>81272.600000000006</v>
      </c>
      <c r="CA77" s="91" t="str">
        <f t="shared" si="31"/>
        <v>Rothenklempenow</v>
      </c>
      <c r="CB77" s="92">
        <f t="shared" si="31"/>
        <v>721</v>
      </c>
      <c r="CC77" s="92"/>
      <c r="CD77" s="92">
        <f t="shared" si="38"/>
        <v>618582.42000000004</v>
      </c>
      <c r="CE77" s="92">
        <f t="shared" si="39"/>
        <v>0</v>
      </c>
      <c r="CF77" s="92">
        <f t="shared" si="40"/>
        <v>618582.42000000004</v>
      </c>
      <c r="CG77" s="92">
        <f t="shared" si="41"/>
        <v>618582.42000000004</v>
      </c>
      <c r="CH77" s="92">
        <f t="shared" si="42"/>
        <v>52878.36</v>
      </c>
      <c r="CI77" s="92">
        <f t="shared" si="43"/>
        <v>0</v>
      </c>
      <c r="CJ77" s="91" t="str">
        <f t="shared" si="44"/>
        <v xml:space="preserve">nein </v>
      </c>
      <c r="CK77" s="91" t="str">
        <f t="shared" si="44"/>
        <v>nein</v>
      </c>
      <c r="CL77" s="91" t="str">
        <f t="shared" si="32"/>
        <v>OK</v>
      </c>
      <c r="CM77" s="92">
        <f t="shared" si="45"/>
        <v>599031.98</v>
      </c>
      <c r="CN77" s="91" t="str">
        <f t="shared" si="46"/>
        <v>nein</v>
      </c>
      <c r="CO77" s="91">
        <f t="shared" si="47"/>
        <v>0</v>
      </c>
      <c r="CP77" s="91">
        <f t="shared" si="48"/>
        <v>0</v>
      </c>
      <c r="CQ77" s="91">
        <f t="shared" si="49"/>
        <v>1</v>
      </c>
      <c r="CR77" s="91">
        <f t="shared" si="50"/>
        <v>618582.42000000004</v>
      </c>
      <c r="CS77" s="92">
        <f>CM77-'[2]2007'!CM77</f>
        <v>415318.39</v>
      </c>
      <c r="CT77" s="92">
        <f>CE77-'[2]2007'!CE77</f>
        <v>0</v>
      </c>
      <c r="CU77" s="92">
        <f t="shared" si="51"/>
        <v>150764.53</v>
      </c>
      <c r="CV77" s="92">
        <f t="shared" si="52"/>
        <v>81272.600000000006</v>
      </c>
      <c r="CW77" s="153">
        <f t="shared" si="53"/>
        <v>2</v>
      </c>
      <c r="CX77" s="153">
        <f t="shared" si="54"/>
        <v>3</v>
      </c>
      <c r="CY77" s="153">
        <f t="shared" si="55"/>
        <v>2.8</v>
      </c>
      <c r="CZ77" s="92">
        <f t="shared" si="56"/>
        <v>0</v>
      </c>
      <c r="DA77" s="92">
        <f t="shared" si="57"/>
        <v>2174.38</v>
      </c>
      <c r="DB77" s="91">
        <f t="shared" si="58"/>
        <v>1</v>
      </c>
      <c r="DC77" s="92">
        <f t="shared" si="59"/>
        <v>618582.42000000004</v>
      </c>
    </row>
    <row r="78" spans="1:107" x14ac:dyDescent="0.25">
      <c r="A78" s="20">
        <v>13075018</v>
      </c>
      <c r="B78" s="21">
        <v>5557</v>
      </c>
      <c r="C78" s="21" t="s">
        <v>116</v>
      </c>
      <c r="D78" s="223"/>
      <c r="E78" s="223"/>
      <c r="F78" s="223"/>
      <c r="G78" s="223"/>
      <c r="H78" s="224"/>
      <c r="I78" s="224"/>
      <c r="J78" s="224"/>
      <c r="K78" s="224"/>
      <c r="L78" s="224"/>
      <c r="M78" s="224"/>
      <c r="N78" s="224"/>
      <c r="O78" s="224"/>
      <c r="P78" s="224"/>
      <c r="Q78" s="224"/>
      <c r="R78" s="224"/>
      <c r="S78" s="224"/>
      <c r="T78" s="224"/>
      <c r="U78" s="224"/>
      <c r="V78" s="224"/>
      <c r="W78" s="22"/>
      <c r="X78" s="22"/>
      <c r="Y78" s="22"/>
      <c r="Z78" s="23"/>
      <c r="AA78" s="23"/>
      <c r="AB78" s="41"/>
      <c r="AC78" s="23"/>
      <c r="AD78" s="23"/>
      <c r="AE78" s="41"/>
      <c r="AF78" s="178"/>
      <c r="AG78" s="178"/>
      <c r="AH78" s="175">
        <f t="shared" si="33"/>
        <v>0</v>
      </c>
      <c r="AI78" s="178"/>
      <c r="AJ78" s="175">
        <f t="shared" si="34"/>
        <v>0</v>
      </c>
      <c r="AK78" s="178"/>
      <c r="AL78" s="175">
        <f t="shared" si="35"/>
        <v>0</v>
      </c>
      <c r="AM78" s="175" t="e">
        <f t="shared" si="36"/>
        <v>#DIV/0!</v>
      </c>
      <c r="AN78" s="175" t="e">
        <f t="shared" si="37"/>
        <v>#DIV/0!</v>
      </c>
      <c r="AO78" s="178"/>
      <c r="CA78" s="91" t="str">
        <f t="shared" si="31"/>
        <v>Brünzow</v>
      </c>
      <c r="CB78" s="92">
        <f t="shared" si="31"/>
        <v>0</v>
      </c>
      <c r="CC78" s="92"/>
      <c r="CD78" s="92">
        <f t="shared" si="38"/>
        <v>0</v>
      </c>
      <c r="CE78" s="92">
        <f t="shared" si="39"/>
        <v>0</v>
      </c>
      <c r="CF78" s="92">
        <f t="shared" si="40"/>
        <v>0</v>
      </c>
      <c r="CG78" s="92">
        <f t="shared" si="41"/>
        <v>0</v>
      </c>
      <c r="CH78" s="92">
        <f t="shared" si="42"/>
        <v>0</v>
      </c>
      <c r="CI78" s="92">
        <f t="shared" si="43"/>
        <v>0</v>
      </c>
      <c r="CJ78" s="91">
        <f t="shared" si="44"/>
        <v>0</v>
      </c>
      <c r="CK78" s="91">
        <f t="shared" si="44"/>
        <v>0</v>
      </c>
      <c r="CL78" s="91" t="str">
        <f t="shared" si="32"/>
        <v>keine Daten</v>
      </c>
      <c r="CM78" s="92">
        <f t="shared" si="45"/>
        <v>0</v>
      </c>
      <c r="CN78" s="91" t="str">
        <f t="shared" si="46"/>
        <v>keine Angabe</v>
      </c>
      <c r="CO78" s="91">
        <f t="shared" si="47"/>
        <v>2</v>
      </c>
      <c r="CP78" s="91">
        <f t="shared" si="48"/>
        <v>2</v>
      </c>
      <c r="CQ78" s="91">
        <f t="shared" si="49"/>
        <v>0</v>
      </c>
      <c r="CR78" s="91">
        <f t="shared" si="50"/>
        <v>0</v>
      </c>
      <c r="CS78" s="92">
        <f>CM78-'[2]2007'!CM78</f>
        <v>0</v>
      </c>
      <c r="CT78" s="92">
        <f>CE78-'[2]2007'!CE78</f>
        <v>0</v>
      </c>
      <c r="CU78" s="92">
        <f t="shared" si="51"/>
        <v>0</v>
      </c>
      <c r="CV78" s="92">
        <f t="shared" si="52"/>
        <v>0</v>
      </c>
      <c r="CW78" s="153">
        <f t="shared" si="53"/>
        <v>0</v>
      </c>
      <c r="CX78" s="153">
        <f t="shared" si="54"/>
        <v>0</v>
      </c>
      <c r="CY78" s="153">
        <f t="shared" si="55"/>
        <v>0</v>
      </c>
      <c r="CZ78" s="92">
        <f t="shared" si="56"/>
        <v>0</v>
      </c>
      <c r="DA78" s="92">
        <f t="shared" si="57"/>
        <v>0</v>
      </c>
      <c r="DB78" s="91">
        <f t="shared" si="58"/>
        <v>0</v>
      </c>
      <c r="DC78" s="92">
        <f t="shared" si="59"/>
        <v>0</v>
      </c>
    </row>
    <row r="79" spans="1:107" x14ac:dyDescent="0.25">
      <c r="A79" s="20">
        <v>13075046</v>
      </c>
      <c r="B79" s="21">
        <v>5557</v>
      </c>
      <c r="C79" s="21" t="s">
        <v>117</v>
      </c>
      <c r="D79" s="223"/>
      <c r="E79" s="223"/>
      <c r="F79" s="223"/>
      <c r="G79" s="223"/>
      <c r="H79" s="224"/>
      <c r="I79" s="224"/>
      <c r="J79" s="224"/>
      <c r="K79" s="224"/>
      <c r="L79" s="224"/>
      <c r="M79" s="224"/>
      <c r="N79" s="224"/>
      <c r="O79" s="224"/>
      <c r="P79" s="224"/>
      <c r="Q79" s="224"/>
      <c r="R79" s="224"/>
      <c r="S79" s="224"/>
      <c r="T79" s="224"/>
      <c r="U79" s="224"/>
      <c r="V79" s="224"/>
      <c r="W79" s="22"/>
      <c r="X79" s="22"/>
      <c r="Y79" s="22"/>
      <c r="Z79" s="23"/>
      <c r="AA79" s="23"/>
      <c r="AB79" s="41"/>
      <c r="AC79" s="23"/>
      <c r="AD79" s="23"/>
      <c r="AE79" s="41"/>
      <c r="AF79" s="178"/>
      <c r="AG79" s="178"/>
      <c r="AH79" s="175">
        <f t="shared" si="33"/>
        <v>0</v>
      </c>
      <c r="AI79" s="178"/>
      <c r="AJ79" s="175">
        <f t="shared" si="34"/>
        <v>0</v>
      </c>
      <c r="AK79" s="178"/>
      <c r="AL79" s="175">
        <f t="shared" si="35"/>
        <v>0</v>
      </c>
      <c r="AM79" s="175" t="e">
        <f t="shared" si="36"/>
        <v>#DIV/0!</v>
      </c>
      <c r="AN79" s="175" t="e">
        <f t="shared" si="37"/>
        <v>#DIV/0!</v>
      </c>
      <c r="AO79" s="178"/>
      <c r="CA79" s="91" t="str">
        <f t="shared" si="31"/>
        <v>Hanshagen</v>
      </c>
      <c r="CB79" s="92">
        <f t="shared" si="31"/>
        <v>0</v>
      </c>
      <c r="CC79" s="92"/>
      <c r="CD79" s="92">
        <f t="shared" si="38"/>
        <v>0</v>
      </c>
      <c r="CE79" s="92">
        <f t="shared" si="39"/>
        <v>0</v>
      </c>
      <c r="CF79" s="92">
        <f t="shared" si="40"/>
        <v>0</v>
      </c>
      <c r="CG79" s="92">
        <f t="shared" si="41"/>
        <v>0</v>
      </c>
      <c r="CH79" s="92">
        <f t="shared" si="42"/>
        <v>0</v>
      </c>
      <c r="CI79" s="92">
        <f t="shared" si="43"/>
        <v>0</v>
      </c>
      <c r="CJ79" s="91">
        <f t="shared" si="44"/>
        <v>0</v>
      </c>
      <c r="CK79" s="91">
        <f t="shared" si="44"/>
        <v>0</v>
      </c>
      <c r="CL79" s="91" t="str">
        <f t="shared" si="32"/>
        <v>keine Daten</v>
      </c>
      <c r="CM79" s="92">
        <f t="shared" si="45"/>
        <v>0</v>
      </c>
      <c r="CN79" s="91" t="str">
        <f t="shared" si="46"/>
        <v>keine Angabe</v>
      </c>
      <c r="CO79" s="91">
        <f t="shared" si="47"/>
        <v>2</v>
      </c>
      <c r="CP79" s="91">
        <f t="shared" si="48"/>
        <v>2</v>
      </c>
      <c r="CQ79" s="91">
        <f t="shared" si="49"/>
        <v>0</v>
      </c>
      <c r="CR79" s="91">
        <f t="shared" si="50"/>
        <v>0</v>
      </c>
      <c r="CS79" s="92">
        <f>CM79-'[2]2007'!CM79</f>
        <v>0</v>
      </c>
      <c r="CT79" s="92">
        <f>CE79-'[2]2007'!CE79</f>
        <v>0</v>
      </c>
      <c r="CU79" s="92">
        <f t="shared" si="51"/>
        <v>0</v>
      </c>
      <c r="CV79" s="92">
        <f t="shared" si="52"/>
        <v>0</v>
      </c>
      <c r="CW79" s="153">
        <f t="shared" si="53"/>
        <v>0</v>
      </c>
      <c r="CX79" s="153">
        <f t="shared" si="54"/>
        <v>0</v>
      </c>
      <c r="CY79" s="153">
        <f t="shared" si="55"/>
        <v>0</v>
      </c>
      <c r="CZ79" s="92">
        <f t="shared" si="56"/>
        <v>0</v>
      </c>
      <c r="DA79" s="92">
        <f t="shared" si="57"/>
        <v>0</v>
      </c>
      <c r="DB79" s="91">
        <f t="shared" si="58"/>
        <v>0</v>
      </c>
      <c r="DC79" s="92">
        <f t="shared" si="59"/>
        <v>0</v>
      </c>
    </row>
    <row r="80" spans="1:107" x14ac:dyDescent="0.25">
      <c r="A80" s="20">
        <v>13075059</v>
      </c>
      <c r="B80" s="21">
        <v>5557</v>
      </c>
      <c r="C80" s="21" t="s">
        <v>118</v>
      </c>
      <c r="D80" s="223"/>
      <c r="E80" s="223"/>
      <c r="F80" s="223"/>
      <c r="G80" s="223"/>
      <c r="H80" s="224"/>
      <c r="I80" s="224"/>
      <c r="J80" s="224"/>
      <c r="K80" s="224"/>
      <c r="L80" s="224"/>
      <c r="M80" s="224"/>
      <c r="N80" s="224"/>
      <c r="O80" s="224"/>
      <c r="P80" s="224"/>
      <c r="Q80" s="224"/>
      <c r="R80" s="224"/>
      <c r="S80" s="224"/>
      <c r="T80" s="224"/>
      <c r="U80" s="224"/>
      <c r="V80" s="224"/>
      <c r="W80" s="22"/>
      <c r="X80" s="22"/>
      <c r="Y80" s="22"/>
      <c r="Z80" s="23"/>
      <c r="AA80" s="23"/>
      <c r="AB80" s="41"/>
      <c r="AC80" s="23"/>
      <c r="AD80" s="23"/>
      <c r="AE80" s="41"/>
      <c r="AF80" s="178"/>
      <c r="AG80" s="178"/>
      <c r="AH80" s="175">
        <f t="shared" si="33"/>
        <v>0</v>
      </c>
      <c r="AI80" s="178"/>
      <c r="AJ80" s="175">
        <f t="shared" si="34"/>
        <v>0</v>
      </c>
      <c r="AK80" s="178"/>
      <c r="AL80" s="175">
        <f t="shared" si="35"/>
        <v>0</v>
      </c>
      <c r="AM80" s="175" t="e">
        <f t="shared" si="36"/>
        <v>#DIV/0!</v>
      </c>
      <c r="AN80" s="175" t="e">
        <f t="shared" si="37"/>
        <v>#DIV/0!</v>
      </c>
      <c r="AO80" s="178"/>
      <c r="CA80" s="91" t="str">
        <f t="shared" si="31"/>
        <v>Katzow</v>
      </c>
      <c r="CB80" s="92">
        <f t="shared" si="31"/>
        <v>0</v>
      </c>
      <c r="CC80" s="92"/>
      <c r="CD80" s="92">
        <f t="shared" si="38"/>
        <v>0</v>
      </c>
      <c r="CE80" s="92">
        <f t="shared" si="39"/>
        <v>0</v>
      </c>
      <c r="CF80" s="92">
        <f t="shared" si="40"/>
        <v>0</v>
      </c>
      <c r="CG80" s="92">
        <f t="shared" si="41"/>
        <v>0</v>
      </c>
      <c r="CH80" s="92">
        <f t="shared" si="42"/>
        <v>0</v>
      </c>
      <c r="CI80" s="92">
        <f t="shared" si="43"/>
        <v>0</v>
      </c>
      <c r="CJ80" s="91">
        <f t="shared" si="44"/>
        <v>0</v>
      </c>
      <c r="CK80" s="91">
        <f t="shared" si="44"/>
        <v>0</v>
      </c>
      <c r="CL80" s="91" t="str">
        <f t="shared" si="32"/>
        <v>keine Daten</v>
      </c>
      <c r="CM80" s="92">
        <f t="shared" si="45"/>
        <v>0</v>
      </c>
      <c r="CN80" s="91" t="str">
        <f t="shared" si="46"/>
        <v>keine Angabe</v>
      </c>
      <c r="CO80" s="91">
        <f t="shared" si="47"/>
        <v>2</v>
      </c>
      <c r="CP80" s="91">
        <f t="shared" si="48"/>
        <v>2</v>
      </c>
      <c r="CQ80" s="91">
        <f t="shared" si="49"/>
        <v>0</v>
      </c>
      <c r="CR80" s="91">
        <f t="shared" si="50"/>
        <v>0</v>
      </c>
      <c r="CS80" s="92">
        <f>CM80-'[2]2007'!CM80</f>
        <v>0</v>
      </c>
      <c r="CT80" s="92">
        <f>CE80-'[2]2007'!CE80</f>
        <v>0</v>
      </c>
      <c r="CU80" s="92">
        <f t="shared" si="51"/>
        <v>0</v>
      </c>
      <c r="CV80" s="92">
        <f t="shared" si="52"/>
        <v>0</v>
      </c>
      <c r="CW80" s="153">
        <f t="shared" si="53"/>
        <v>0</v>
      </c>
      <c r="CX80" s="153">
        <f t="shared" si="54"/>
        <v>0</v>
      </c>
      <c r="CY80" s="153">
        <f t="shared" si="55"/>
        <v>0</v>
      </c>
      <c r="CZ80" s="92">
        <f t="shared" si="56"/>
        <v>0</v>
      </c>
      <c r="DA80" s="92">
        <f t="shared" si="57"/>
        <v>0</v>
      </c>
      <c r="DB80" s="91">
        <f t="shared" si="58"/>
        <v>0</v>
      </c>
      <c r="DC80" s="92">
        <f t="shared" si="59"/>
        <v>0</v>
      </c>
    </row>
    <row r="81" spans="1:107" x14ac:dyDescent="0.25">
      <c r="A81" s="20">
        <v>13075060</v>
      </c>
      <c r="B81" s="21">
        <v>5557</v>
      </c>
      <c r="C81" s="21" t="s">
        <v>119</v>
      </c>
      <c r="D81" s="223"/>
      <c r="E81" s="223"/>
      <c r="F81" s="223"/>
      <c r="G81" s="223"/>
      <c r="H81" s="224"/>
      <c r="I81" s="224"/>
      <c r="J81" s="224"/>
      <c r="K81" s="224"/>
      <c r="L81" s="224"/>
      <c r="M81" s="224"/>
      <c r="N81" s="224"/>
      <c r="O81" s="224"/>
      <c r="P81" s="224"/>
      <c r="Q81" s="224"/>
      <c r="R81" s="224"/>
      <c r="S81" s="224"/>
      <c r="T81" s="224"/>
      <c r="U81" s="224"/>
      <c r="V81" s="224"/>
      <c r="W81" s="22"/>
      <c r="X81" s="22"/>
      <c r="Y81" s="22"/>
      <c r="Z81" s="23"/>
      <c r="AA81" s="23"/>
      <c r="AB81" s="41"/>
      <c r="AC81" s="23"/>
      <c r="AD81" s="23"/>
      <c r="AE81" s="41"/>
      <c r="AF81" s="178"/>
      <c r="AG81" s="178"/>
      <c r="AH81" s="175">
        <f t="shared" si="33"/>
        <v>0</v>
      </c>
      <c r="AI81" s="178"/>
      <c r="AJ81" s="175">
        <f t="shared" si="34"/>
        <v>0</v>
      </c>
      <c r="AK81" s="178"/>
      <c r="AL81" s="175">
        <f t="shared" si="35"/>
        <v>0</v>
      </c>
      <c r="AM81" s="175" t="e">
        <f t="shared" si="36"/>
        <v>#DIV/0!</v>
      </c>
      <c r="AN81" s="175" t="e">
        <f t="shared" si="37"/>
        <v>#DIV/0!</v>
      </c>
      <c r="AO81" s="178"/>
      <c r="CA81" s="91" t="str">
        <f t="shared" si="31"/>
        <v>Kemnitz</v>
      </c>
      <c r="CB81" s="92">
        <f t="shared" si="31"/>
        <v>0</v>
      </c>
      <c r="CC81" s="92"/>
      <c r="CD81" s="92">
        <f t="shared" si="38"/>
        <v>0</v>
      </c>
      <c r="CE81" s="92">
        <f t="shared" si="39"/>
        <v>0</v>
      </c>
      <c r="CF81" s="92">
        <f t="shared" si="40"/>
        <v>0</v>
      </c>
      <c r="CG81" s="92">
        <f t="shared" si="41"/>
        <v>0</v>
      </c>
      <c r="CH81" s="92">
        <f t="shared" si="42"/>
        <v>0</v>
      </c>
      <c r="CI81" s="92">
        <f t="shared" si="43"/>
        <v>0</v>
      </c>
      <c r="CJ81" s="91">
        <f t="shared" si="44"/>
        <v>0</v>
      </c>
      <c r="CK81" s="91">
        <f t="shared" si="44"/>
        <v>0</v>
      </c>
      <c r="CL81" s="91" t="str">
        <f t="shared" si="32"/>
        <v>keine Daten</v>
      </c>
      <c r="CM81" s="92">
        <f t="shared" si="45"/>
        <v>0</v>
      </c>
      <c r="CN81" s="91" t="str">
        <f t="shared" si="46"/>
        <v>keine Angabe</v>
      </c>
      <c r="CO81" s="91">
        <f t="shared" si="47"/>
        <v>2</v>
      </c>
      <c r="CP81" s="91">
        <f t="shared" si="48"/>
        <v>2</v>
      </c>
      <c r="CQ81" s="91">
        <f t="shared" si="49"/>
        <v>0</v>
      </c>
      <c r="CR81" s="91">
        <f t="shared" si="50"/>
        <v>0</v>
      </c>
      <c r="CS81" s="92">
        <f>CM81-'[2]2007'!CM81</f>
        <v>0</v>
      </c>
      <c r="CT81" s="92">
        <f>CE81-'[2]2007'!CE81</f>
        <v>0</v>
      </c>
      <c r="CU81" s="92">
        <f t="shared" si="51"/>
        <v>0</v>
      </c>
      <c r="CV81" s="92">
        <f t="shared" si="52"/>
        <v>0</v>
      </c>
      <c r="CW81" s="153">
        <f t="shared" si="53"/>
        <v>0</v>
      </c>
      <c r="CX81" s="153">
        <f t="shared" si="54"/>
        <v>0</v>
      </c>
      <c r="CY81" s="153">
        <f t="shared" si="55"/>
        <v>0</v>
      </c>
      <c r="CZ81" s="92">
        <f t="shared" si="56"/>
        <v>0</v>
      </c>
      <c r="DA81" s="92">
        <f t="shared" si="57"/>
        <v>0</v>
      </c>
      <c r="DB81" s="91">
        <f t="shared" si="58"/>
        <v>0</v>
      </c>
      <c r="DC81" s="92">
        <f t="shared" si="59"/>
        <v>0</v>
      </c>
    </row>
    <row r="82" spans="1:107" x14ac:dyDescent="0.25">
      <c r="A82" s="20">
        <v>13075069</v>
      </c>
      <c r="B82" s="21">
        <v>5557</v>
      </c>
      <c r="C82" s="21" t="s">
        <v>120</v>
      </c>
      <c r="D82" s="223"/>
      <c r="E82" s="223"/>
      <c r="F82" s="223"/>
      <c r="G82" s="223"/>
      <c r="H82" s="224"/>
      <c r="I82" s="224"/>
      <c r="J82" s="224"/>
      <c r="K82" s="224"/>
      <c r="L82" s="224"/>
      <c r="M82" s="224"/>
      <c r="N82" s="224"/>
      <c r="O82" s="224"/>
      <c r="P82" s="224"/>
      <c r="Q82" s="224"/>
      <c r="R82" s="224"/>
      <c r="S82" s="224"/>
      <c r="T82" s="224"/>
      <c r="U82" s="224"/>
      <c r="V82" s="224"/>
      <c r="W82" s="22"/>
      <c r="X82" s="22"/>
      <c r="Y82" s="22"/>
      <c r="Z82" s="23"/>
      <c r="AA82" s="23"/>
      <c r="AB82" s="41"/>
      <c r="AC82" s="23"/>
      <c r="AD82" s="23"/>
      <c r="AE82" s="41"/>
      <c r="AF82" s="178"/>
      <c r="AG82" s="178"/>
      <c r="AH82" s="175">
        <f t="shared" si="33"/>
        <v>0</v>
      </c>
      <c r="AI82" s="178"/>
      <c r="AJ82" s="175">
        <f t="shared" si="34"/>
        <v>0</v>
      </c>
      <c r="AK82" s="178"/>
      <c r="AL82" s="175">
        <f t="shared" si="35"/>
        <v>0</v>
      </c>
      <c r="AM82" s="175" t="e">
        <f t="shared" si="36"/>
        <v>#DIV/0!</v>
      </c>
      <c r="AN82" s="175" t="e">
        <f t="shared" si="37"/>
        <v>#DIV/0!</v>
      </c>
      <c r="AO82" s="178"/>
      <c r="CA82" s="91" t="str">
        <f t="shared" si="31"/>
        <v>Kröslin</v>
      </c>
      <c r="CB82" s="92">
        <f t="shared" si="31"/>
        <v>0</v>
      </c>
      <c r="CC82" s="92"/>
      <c r="CD82" s="92">
        <f t="shared" si="38"/>
        <v>0</v>
      </c>
      <c r="CE82" s="92">
        <f t="shared" si="39"/>
        <v>0</v>
      </c>
      <c r="CF82" s="92">
        <f t="shared" si="40"/>
        <v>0</v>
      </c>
      <c r="CG82" s="92">
        <f t="shared" si="41"/>
        <v>0</v>
      </c>
      <c r="CH82" s="92">
        <f t="shared" si="42"/>
        <v>0</v>
      </c>
      <c r="CI82" s="92">
        <f t="shared" si="43"/>
        <v>0</v>
      </c>
      <c r="CJ82" s="91">
        <f t="shared" si="44"/>
        <v>0</v>
      </c>
      <c r="CK82" s="91">
        <f t="shared" si="44"/>
        <v>0</v>
      </c>
      <c r="CL82" s="91" t="str">
        <f t="shared" si="32"/>
        <v>keine Daten</v>
      </c>
      <c r="CM82" s="92">
        <f t="shared" si="45"/>
        <v>0</v>
      </c>
      <c r="CN82" s="91" t="str">
        <f t="shared" si="46"/>
        <v>keine Angabe</v>
      </c>
      <c r="CO82" s="91">
        <f t="shared" si="47"/>
        <v>2</v>
      </c>
      <c r="CP82" s="91">
        <f t="shared" si="48"/>
        <v>2</v>
      </c>
      <c r="CQ82" s="91">
        <f t="shared" si="49"/>
        <v>0</v>
      </c>
      <c r="CR82" s="91">
        <f t="shared" si="50"/>
        <v>0</v>
      </c>
      <c r="CS82" s="92">
        <f>CM82-'[2]2007'!CM82</f>
        <v>0</v>
      </c>
      <c r="CT82" s="92">
        <f>CE82-'[2]2007'!CE82</f>
        <v>0</v>
      </c>
      <c r="CU82" s="92">
        <f t="shared" si="51"/>
        <v>0</v>
      </c>
      <c r="CV82" s="92">
        <f t="shared" si="52"/>
        <v>0</v>
      </c>
      <c r="CW82" s="153">
        <f t="shared" si="53"/>
        <v>0</v>
      </c>
      <c r="CX82" s="153">
        <f t="shared" si="54"/>
        <v>0</v>
      </c>
      <c r="CY82" s="153">
        <f t="shared" si="55"/>
        <v>0</v>
      </c>
      <c r="CZ82" s="92">
        <f t="shared" si="56"/>
        <v>0</v>
      </c>
      <c r="DA82" s="92">
        <f t="shared" si="57"/>
        <v>0</v>
      </c>
      <c r="DB82" s="91">
        <f t="shared" si="58"/>
        <v>0</v>
      </c>
      <c r="DC82" s="92">
        <f t="shared" si="59"/>
        <v>0</v>
      </c>
    </row>
    <row r="83" spans="1:107" x14ac:dyDescent="0.25">
      <c r="A83" s="20">
        <v>13075081</v>
      </c>
      <c r="B83" s="21">
        <v>5557</v>
      </c>
      <c r="C83" s="21" t="s">
        <v>121</v>
      </c>
      <c r="D83" s="223"/>
      <c r="E83" s="223"/>
      <c r="F83" s="223"/>
      <c r="G83" s="223"/>
      <c r="H83" s="224"/>
      <c r="I83" s="224"/>
      <c r="J83" s="224"/>
      <c r="K83" s="224"/>
      <c r="L83" s="224"/>
      <c r="M83" s="224"/>
      <c r="N83" s="224"/>
      <c r="O83" s="224"/>
      <c r="P83" s="224"/>
      <c r="Q83" s="224"/>
      <c r="R83" s="224"/>
      <c r="S83" s="224"/>
      <c r="T83" s="224"/>
      <c r="U83" s="224"/>
      <c r="V83" s="224"/>
      <c r="W83" s="22"/>
      <c r="X83" s="22"/>
      <c r="Y83" s="22"/>
      <c r="Z83" s="23"/>
      <c r="AA83" s="23"/>
      <c r="AB83" s="41"/>
      <c r="AC83" s="23"/>
      <c r="AD83" s="23"/>
      <c r="AE83" s="41"/>
      <c r="AF83" s="178"/>
      <c r="AG83" s="178"/>
      <c r="AH83" s="175">
        <f t="shared" si="33"/>
        <v>0</v>
      </c>
      <c r="AI83" s="178"/>
      <c r="AJ83" s="175">
        <f t="shared" si="34"/>
        <v>0</v>
      </c>
      <c r="AK83" s="178"/>
      <c r="AL83" s="175">
        <f t="shared" si="35"/>
        <v>0</v>
      </c>
      <c r="AM83" s="175" t="e">
        <f t="shared" si="36"/>
        <v>#DIV/0!</v>
      </c>
      <c r="AN83" s="175" t="e">
        <f t="shared" si="37"/>
        <v>#DIV/0!</v>
      </c>
      <c r="AO83" s="178"/>
      <c r="CA83" s="91" t="str">
        <f t="shared" si="31"/>
        <v>Loissin</v>
      </c>
      <c r="CB83" s="92">
        <f t="shared" si="31"/>
        <v>0</v>
      </c>
      <c r="CC83" s="92"/>
      <c r="CD83" s="92">
        <f t="shared" si="38"/>
        <v>0</v>
      </c>
      <c r="CE83" s="92">
        <f t="shared" si="39"/>
        <v>0</v>
      </c>
      <c r="CF83" s="92">
        <f t="shared" si="40"/>
        <v>0</v>
      </c>
      <c r="CG83" s="92">
        <f t="shared" si="41"/>
        <v>0</v>
      </c>
      <c r="CH83" s="92">
        <f t="shared" si="42"/>
        <v>0</v>
      </c>
      <c r="CI83" s="92">
        <f t="shared" si="43"/>
        <v>0</v>
      </c>
      <c r="CJ83" s="91">
        <f t="shared" si="44"/>
        <v>0</v>
      </c>
      <c r="CK83" s="91">
        <f t="shared" si="44"/>
        <v>0</v>
      </c>
      <c r="CL83" s="91" t="str">
        <f t="shared" si="32"/>
        <v>keine Daten</v>
      </c>
      <c r="CM83" s="92">
        <f t="shared" si="45"/>
        <v>0</v>
      </c>
      <c r="CN83" s="91" t="str">
        <f t="shared" si="46"/>
        <v>keine Angabe</v>
      </c>
      <c r="CO83" s="91">
        <f t="shared" si="47"/>
        <v>2</v>
      </c>
      <c r="CP83" s="91">
        <f t="shared" si="48"/>
        <v>2</v>
      </c>
      <c r="CQ83" s="91">
        <f t="shared" si="49"/>
        <v>0</v>
      </c>
      <c r="CR83" s="91">
        <f t="shared" si="50"/>
        <v>0</v>
      </c>
      <c r="CS83" s="92">
        <f>CM83-'[2]2007'!CM83</f>
        <v>0</v>
      </c>
      <c r="CT83" s="92">
        <f>CE83-'[2]2007'!CE83</f>
        <v>0</v>
      </c>
      <c r="CU83" s="92">
        <f t="shared" si="51"/>
        <v>0</v>
      </c>
      <c r="CV83" s="92">
        <f t="shared" si="52"/>
        <v>0</v>
      </c>
      <c r="CW83" s="153">
        <f t="shared" si="53"/>
        <v>0</v>
      </c>
      <c r="CX83" s="153">
        <f t="shared" si="54"/>
        <v>0</v>
      </c>
      <c r="CY83" s="153">
        <f t="shared" si="55"/>
        <v>0</v>
      </c>
      <c r="CZ83" s="92">
        <f t="shared" si="56"/>
        <v>0</v>
      </c>
      <c r="DA83" s="92">
        <f t="shared" si="57"/>
        <v>0</v>
      </c>
      <c r="DB83" s="91">
        <f t="shared" si="58"/>
        <v>0</v>
      </c>
      <c r="DC83" s="92">
        <f t="shared" si="59"/>
        <v>0</v>
      </c>
    </row>
    <row r="84" spans="1:107" x14ac:dyDescent="0.25">
      <c r="A84" s="20">
        <v>13075083</v>
      </c>
      <c r="B84" s="21">
        <v>5557</v>
      </c>
      <c r="C84" s="21" t="s">
        <v>122</v>
      </c>
      <c r="D84" s="223"/>
      <c r="E84" s="223"/>
      <c r="F84" s="223"/>
      <c r="G84" s="223"/>
      <c r="H84" s="224"/>
      <c r="I84" s="224"/>
      <c r="J84" s="224"/>
      <c r="K84" s="224"/>
      <c r="L84" s="224"/>
      <c r="M84" s="224"/>
      <c r="N84" s="224"/>
      <c r="O84" s="224"/>
      <c r="P84" s="224"/>
      <c r="Q84" s="224"/>
      <c r="R84" s="224"/>
      <c r="S84" s="224"/>
      <c r="T84" s="224"/>
      <c r="U84" s="224"/>
      <c r="V84" s="224"/>
      <c r="W84" s="22"/>
      <c r="X84" s="22"/>
      <c r="Y84" s="22"/>
      <c r="Z84" s="23"/>
      <c r="AA84" s="23"/>
      <c r="AB84" s="41"/>
      <c r="AC84" s="23"/>
      <c r="AD84" s="23"/>
      <c r="AE84" s="41"/>
      <c r="AF84" s="178"/>
      <c r="AG84" s="178"/>
      <c r="AH84" s="175">
        <f t="shared" si="33"/>
        <v>0</v>
      </c>
      <c r="AI84" s="178"/>
      <c r="AJ84" s="175">
        <f t="shared" si="34"/>
        <v>0</v>
      </c>
      <c r="AK84" s="178"/>
      <c r="AL84" s="175">
        <f t="shared" si="35"/>
        <v>0</v>
      </c>
      <c r="AM84" s="175" t="e">
        <f t="shared" si="36"/>
        <v>#DIV/0!</v>
      </c>
      <c r="AN84" s="175" t="e">
        <f t="shared" si="37"/>
        <v>#DIV/0!</v>
      </c>
      <c r="AO84" s="178"/>
      <c r="CA84" s="91" t="str">
        <f t="shared" si="31"/>
        <v>Lubmin</v>
      </c>
      <c r="CB84" s="92">
        <f t="shared" si="31"/>
        <v>0</v>
      </c>
      <c r="CC84" s="92"/>
      <c r="CD84" s="92">
        <f t="shared" si="38"/>
        <v>0</v>
      </c>
      <c r="CE84" s="92">
        <f t="shared" si="39"/>
        <v>0</v>
      </c>
      <c r="CF84" s="92">
        <f t="shared" si="40"/>
        <v>0</v>
      </c>
      <c r="CG84" s="92">
        <f t="shared" si="41"/>
        <v>0</v>
      </c>
      <c r="CH84" s="92">
        <f t="shared" si="42"/>
        <v>0</v>
      </c>
      <c r="CI84" s="92">
        <f t="shared" si="43"/>
        <v>0</v>
      </c>
      <c r="CJ84" s="91">
        <f t="shared" si="44"/>
        <v>0</v>
      </c>
      <c r="CK84" s="91">
        <f t="shared" si="44"/>
        <v>0</v>
      </c>
      <c r="CL84" s="91" t="str">
        <f t="shared" si="32"/>
        <v>keine Daten</v>
      </c>
      <c r="CM84" s="92">
        <f t="shared" si="45"/>
        <v>0</v>
      </c>
      <c r="CN84" s="91" t="str">
        <f t="shared" si="46"/>
        <v>keine Angabe</v>
      </c>
      <c r="CO84" s="91">
        <f t="shared" si="47"/>
        <v>2</v>
      </c>
      <c r="CP84" s="91">
        <f t="shared" si="48"/>
        <v>2</v>
      </c>
      <c r="CQ84" s="91">
        <f t="shared" si="49"/>
        <v>0</v>
      </c>
      <c r="CR84" s="91">
        <f t="shared" si="50"/>
        <v>0</v>
      </c>
      <c r="CS84" s="92">
        <f>CM84-'[2]2007'!CM84</f>
        <v>0</v>
      </c>
      <c r="CT84" s="92">
        <f>CE84-'[2]2007'!CE84</f>
        <v>0</v>
      </c>
      <c r="CU84" s="92">
        <f t="shared" si="51"/>
        <v>0</v>
      </c>
      <c r="CV84" s="92">
        <f t="shared" si="52"/>
        <v>0</v>
      </c>
      <c r="CW84" s="153">
        <f t="shared" si="53"/>
        <v>0</v>
      </c>
      <c r="CX84" s="153">
        <f t="shared" si="54"/>
        <v>0</v>
      </c>
      <c r="CY84" s="153">
        <f t="shared" si="55"/>
        <v>0</v>
      </c>
      <c r="CZ84" s="92">
        <f t="shared" si="56"/>
        <v>0</v>
      </c>
      <c r="DA84" s="92">
        <f t="shared" si="57"/>
        <v>0</v>
      </c>
      <c r="DB84" s="91">
        <f t="shared" si="58"/>
        <v>0</v>
      </c>
      <c r="DC84" s="92">
        <f t="shared" si="59"/>
        <v>0</v>
      </c>
    </row>
    <row r="85" spans="1:107" x14ac:dyDescent="0.25">
      <c r="A85" s="20">
        <v>13075097</v>
      </c>
      <c r="B85" s="21">
        <v>5557</v>
      </c>
      <c r="C85" s="21" t="s">
        <v>123</v>
      </c>
      <c r="D85" s="223"/>
      <c r="E85" s="223"/>
      <c r="F85" s="223"/>
      <c r="G85" s="223"/>
      <c r="H85" s="224"/>
      <c r="I85" s="224"/>
      <c r="J85" s="224"/>
      <c r="K85" s="224"/>
      <c r="L85" s="224"/>
      <c r="M85" s="224"/>
      <c r="N85" s="224"/>
      <c r="O85" s="224"/>
      <c r="P85" s="224"/>
      <c r="Q85" s="224"/>
      <c r="R85" s="224"/>
      <c r="S85" s="224"/>
      <c r="T85" s="224"/>
      <c r="U85" s="224"/>
      <c r="V85" s="224"/>
      <c r="W85" s="22"/>
      <c r="X85" s="22"/>
      <c r="Y85" s="22"/>
      <c r="Z85" s="23"/>
      <c r="AA85" s="23"/>
      <c r="AB85" s="41"/>
      <c r="AC85" s="23"/>
      <c r="AD85" s="23"/>
      <c r="AE85" s="41"/>
      <c r="AF85" s="178"/>
      <c r="AG85" s="178"/>
      <c r="AH85" s="175">
        <f t="shared" si="33"/>
        <v>0</v>
      </c>
      <c r="AI85" s="178"/>
      <c r="AJ85" s="175">
        <f t="shared" si="34"/>
        <v>0</v>
      </c>
      <c r="AK85" s="178"/>
      <c r="AL85" s="175">
        <f t="shared" si="35"/>
        <v>0</v>
      </c>
      <c r="AM85" s="175" t="e">
        <f t="shared" si="36"/>
        <v>#DIV/0!</v>
      </c>
      <c r="AN85" s="175" t="e">
        <f t="shared" si="37"/>
        <v>#DIV/0!</v>
      </c>
      <c r="AO85" s="178"/>
      <c r="CA85" s="91" t="str">
        <f t="shared" ref="CA85:CB144" si="60">C85</f>
        <v>Neu Boltenhagen</v>
      </c>
      <c r="CB85" s="92">
        <f t="shared" si="60"/>
        <v>0</v>
      </c>
      <c r="CC85" s="92"/>
      <c r="CD85" s="92">
        <f t="shared" si="38"/>
        <v>0</v>
      </c>
      <c r="CE85" s="92">
        <f t="shared" si="39"/>
        <v>0</v>
      </c>
      <c r="CF85" s="92">
        <f t="shared" si="40"/>
        <v>0</v>
      </c>
      <c r="CG85" s="92">
        <f t="shared" si="41"/>
        <v>0</v>
      </c>
      <c r="CH85" s="92">
        <f t="shared" si="42"/>
        <v>0</v>
      </c>
      <c r="CI85" s="92">
        <f t="shared" si="43"/>
        <v>0</v>
      </c>
      <c r="CJ85" s="91">
        <f t="shared" si="44"/>
        <v>0</v>
      </c>
      <c r="CK85" s="91">
        <f t="shared" si="44"/>
        <v>0</v>
      </c>
      <c r="CL85" s="91" t="str">
        <f t="shared" si="32"/>
        <v>keine Daten</v>
      </c>
      <c r="CM85" s="92">
        <f t="shared" si="45"/>
        <v>0</v>
      </c>
      <c r="CN85" s="91" t="str">
        <f t="shared" si="46"/>
        <v>keine Angabe</v>
      </c>
      <c r="CO85" s="91">
        <f t="shared" si="47"/>
        <v>2</v>
      </c>
      <c r="CP85" s="91">
        <f t="shared" si="48"/>
        <v>2</v>
      </c>
      <c r="CQ85" s="91">
        <f t="shared" si="49"/>
        <v>0</v>
      </c>
      <c r="CR85" s="91">
        <f t="shared" si="50"/>
        <v>0</v>
      </c>
      <c r="CS85" s="92">
        <f>CM85-'[2]2007'!CM85</f>
        <v>0</v>
      </c>
      <c r="CT85" s="92">
        <f>CE85-'[2]2007'!CE85</f>
        <v>0</v>
      </c>
      <c r="CU85" s="92">
        <f t="shared" si="51"/>
        <v>0</v>
      </c>
      <c r="CV85" s="92">
        <f t="shared" si="52"/>
        <v>0</v>
      </c>
      <c r="CW85" s="153">
        <f t="shared" si="53"/>
        <v>0</v>
      </c>
      <c r="CX85" s="153">
        <f t="shared" si="54"/>
        <v>0</v>
      </c>
      <c r="CY85" s="153">
        <f t="shared" si="55"/>
        <v>0</v>
      </c>
      <c r="CZ85" s="92">
        <f t="shared" si="56"/>
        <v>0</v>
      </c>
      <c r="DA85" s="92">
        <f t="shared" si="57"/>
        <v>0</v>
      </c>
      <c r="DB85" s="91">
        <f t="shared" si="58"/>
        <v>0</v>
      </c>
      <c r="DC85" s="92">
        <f t="shared" si="59"/>
        <v>0</v>
      </c>
    </row>
    <row r="86" spans="1:107" x14ac:dyDescent="0.25">
      <c r="A86" s="20">
        <v>13075120</v>
      </c>
      <c r="B86" s="21">
        <v>5557</v>
      </c>
      <c r="C86" s="21" t="s">
        <v>124</v>
      </c>
      <c r="D86" s="223"/>
      <c r="E86" s="223"/>
      <c r="F86" s="223"/>
      <c r="G86" s="223"/>
      <c r="H86" s="224"/>
      <c r="I86" s="224"/>
      <c r="J86" s="224"/>
      <c r="K86" s="224"/>
      <c r="L86" s="224"/>
      <c r="M86" s="224"/>
      <c r="N86" s="224"/>
      <c r="O86" s="224"/>
      <c r="P86" s="224"/>
      <c r="Q86" s="224"/>
      <c r="R86" s="224"/>
      <c r="S86" s="224"/>
      <c r="T86" s="224"/>
      <c r="U86" s="224"/>
      <c r="V86" s="224"/>
      <c r="W86" s="22"/>
      <c r="X86" s="22"/>
      <c r="Y86" s="22"/>
      <c r="Z86" s="23"/>
      <c r="AA86" s="23"/>
      <c r="AB86" s="41"/>
      <c r="AC86" s="23"/>
      <c r="AD86" s="23"/>
      <c r="AE86" s="41"/>
      <c r="AF86" s="178"/>
      <c r="AG86" s="178"/>
      <c r="AH86" s="175">
        <f t="shared" si="33"/>
        <v>0</v>
      </c>
      <c r="AI86" s="178"/>
      <c r="AJ86" s="175">
        <f t="shared" si="34"/>
        <v>0</v>
      </c>
      <c r="AK86" s="178"/>
      <c r="AL86" s="175">
        <f t="shared" si="35"/>
        <v>0</v>
      </c>
      <c r="AM86" s="175" t="e">
        <f t="shared" si="36"/>
        <v>#DIV/0!</v>
      </c>
      <c r="AN86" s="175" t="e">
        <f t="shared" si="37"/>
        <v>#DIV/0!</v>
      </c>
      <c r="AO86" s="178"/>
      <c r="CA86" s="91" t="str">
        <f t="shared" si="60"/>
        <v>Rubenow</v>
      </c>
      <c r="CB86" s="92">
        <f t="shared" si="60"/>
        <v>0</v>
      </c>
      <c r="CC86" s="92"/>
      <c r="CD86" s="92">
        <f t="shared" si="38"/>
        <v>0</v>
      </c>
      <c r="CE86" s="92">
        <f t="shared" si="39"/>
        <v>0</v>
      </c>
      <c r="CF86" s="92">
        <f t="shared" si="40"/>
        <v>0</v>
      </c>
      <c r="CG86" s="92">
        <f t="shared" si="41"/>
        <v>0</v>
      </c>
      <c r="CH86" s="92">
        <f t="shared" si="42"/>
        <v>0</v>
      </c>
      <c r="CI86" s="92">
        <f t="shared" si="43"/>
        <v>0</v>
      </c>
      <c r="CJ86" s="91">
        <f t="shared" si="44"/>
        <v>0</v>
      </c>
      <c r="CK86" s="91">
        <f t="shared" si="44"/>
        <v>0</v>
      </c>
      <c r="CL86" s="91" t="str">
        <f t="shared" si="32"/>
        <v>keine Daten</v>
      </c>
      <c r="CM86" s="92">
        <f t="shared" si="45"/>
        <v>0</v>
      </c>
      <c r="CN86" s="91" t="str">
        <f t="shared" si="46"/>
        <v>keine Angabe</v>
      </c>
      <c r="CO86" s="91">
        <f t="shared" si="47"/>
        <v>2</v>
      </c>
      <c r="CP86" s="91">
        <f t="shared" si="48"/>
        <v>2</v>
      </c>
      <c r="CQ86" s="91">
        <f t="shared" si="49"/>
        <v>0</v>
      </c>
      <c r="CR86" s="91">
        <f t="shared" si="50"/>
        <v>0</v>
      </c>
      <c r="CS86" s="92">
        <f>CM86-'[2]2007'!CM86</f>
        <v>0</v>
      </c>
      <c r="CT86" s="92">
        <f>CE86-'[2]2007'!CE86</f>
        <v>0</v>
      </c>
      <c r="CU86" s="92">
        <f t="shared" si="51"/>
        <v>0</v>
      </c>
      <c r="CV86" s="92">
        <f t="shared" si="52"/>
        <v>0</v>
      </c>
      <c r="CW86" s="153">
        <f t="shared" si="53"/>
        <v>0</v>
      </c>
      <c r="CX86" s="153">
        <f t="shared" si="54"/>
        <v>0</v>
      </c>
      <c r="CY86" s="153">
        <f t="shared" si="55"/>
        <v>0</v>
      </c>
      <c r="CZ86" s="92">
        <f t="shared" si="56"/>
        <v>0</v>
      </c>
      <c r="DA86" s="92">
        <f t="shared" si="57"/>
        <v>0</v>
      </c>
      <c r="DB86" s="91">
        <f t="shared" si="58"/>
        <v>0</v>
      </c>
      <c r="DC86" s="92">
        <f t="shared" si="59"/>
        <v>0</v>
      </c>
    </row>
    <row r="87" spans="1:107" x14ac:dyDescent="0.25">
      <c r="A87" s="20">
        <v>13075146</v>
      </c>
      <c r="B87" s="21">
        <v>5557</v>
      </c>
      <c r="C87" s="21" t="s">
        <v>125</v>
      </c>
      <c r="D87" s="223"/>
      <c r="E87" s="223"/>
      <c r="F87" s="223"/>
      <c r="G87" s="223"/>
      <c r="H87" s="224"/>
      <c r="I87" s="224"/>
      <c r="J87" s="224"/>
      <c r="K87" s="224"/>
      <c r="L87" s="224"/>
      <c r="M87" s="224"/>
      <c r="N87" s="224"/>
      <c r="O87" s="224"/>
      <c r="P87" s="224"/>
      <c r="Q87" s="224"/>
      <c r="R87" s="224"/>
      <c r="S87" s="224"/>
      <c r="T87" s="224"/>
      <c r="U87" s="224"/>
      <c r="V87" s="224"/>
      <c r="W87" s="22"/>
      <c r="X87" s="22"/>
      <c r="Y87" s="22"/>
      <c r="Z87" s="23"/>
      <c r="AA87" s="23"/>
      <c r="AB87" s="41"/>
      <c r="AC87" s="23"/>
      <c r="AD87" s="23"/>
      <c r="AE87" s="41"/>
      <c r="AF87" s="178"/>
      <c r="AG87" s="178"/>
      <c r="AH87" s="175">
        <f t="shared" si="33"/>
        <v>0</v>
      </c>
      <c r="AI87" s="178"/>
      <c r="AJ87" s="175">
        <f t="shared" si="34"/>
        <v>0</v>
      </c>
      <c r="AK87" s="178"/>
      <c r="AL87" s="175">
        <f t="shared" si="35"/>
        <v>0</v>
      </c>
      <c r="AM87" s="175" t="e">
        <f t="shared" si="36"/>
        <v>#DIV/0!</v>
      </c>
      <c r="AN87" s="175" t="e">
        <f t="shared" si="37"/>
        <v>#DIV/0!</v>
      </c>
      <c r="AO87" s="178"/>
      <c r="CA87" s="91" t="str">
        <f t="shared" si="60"/>
        <v>Wusterhusen</v>
      </c>
      <c r="CB87" s="92">
        <f t="shared" si="60"/>
        <v>0</v>
      </c>
      <c r="CC87" s="92"/>
      <c r="CD87" s="92">
        <f t="shared" si="38"/>
        <v>0</v>
      </c>
      <c r="CE87" s="92">
        <f t="shared" si="39"/>
        <v>0</v>
      </c>
      <c r="CF87" s="92">
        <f t="shared" si="40"/>
        <v>0</v>
      </c>
      <c r="CG87" s="92">
        <f t="shared" si="41"/>
        <v>0</v>
      </c>
      <c r="CH87" s="92">
        <f t="shared" si="42"/>
        <v>0</v>
      </c>
      <c r="CI87" s="92">
        <f t="shared" si="43"/>
        <v>0</v>
      </c>
      <c r="CJ87" s="91">
        <f t="shared" si="44"/>
        <v>0</v>
      </c>
      <c r="CK87" s="91">
        <f t="shared" si="44"/>
        <v>0</v>
      </c>
      <c r="CL87" s="91" t="str">
        <f t="shared" si="32"/>
        <v>keine Daten</v>
      </c>
      <c r="CM87" s="92">
        <f t="shared" si="45"/>
        <v>0</v>
      </c>
      <c r="CN87" s="91" t="str">
        <f t="shared" si="46"/>
        <v>keine Angabe</v>
      </c>
      <c r="CO87" s="91">
        <f t="shared" si="47"/>
        <v>2</v>
      </c>
      <c r="CP87" s="91">
        <f t="shared" si="48"/>
        <v>2</v>
      </c>
      <c r="CQ87" s="91">
        <f t="shared" si="49"/>
        <v>0</v>
      </c>
      <c r="CR87" s="91">
        <f t="shared" si="50"/>
        <v>0</v>
      </c>
      <c r="CS87" s="92">
        <f>CM87-'[2]2007'!CM87</f>
        <v>0</v>
      </c>
      <c r="CT87" s="92">
        <f>CE87-'[2]2007'!CE87</f>
        <v>0</v>
      </c>
      <c r="CU87" s="92">
        <f t="shared" si="51"/>
        <v>0</v>
      </c>
      <c r="CV87" s="92">
        <f t="shared" si="52"/>
        <v>0</v>
      </c>
      <c r="CW87" s="153">
        <f t="shared" si="53"/>
        <v>0</v>
      </c>
      <c r="CX87" s="153">
        <f t="shared" si="54"/>
        <v>0</v>
      </c>
      <c r="CY87" s="153">
        <f t="shared" si="55"/>
        <v>0</v>
      </c>
      <c r="CZ87" s="92">
        <f t="shared" si="56"/>
        <v>0</v>
      </c>
      <c r="DA87" s="92">
        <f t="shared" si="57"/>
        <v>0</v>
      </c>
      <c r="DB87" s="91">
        <f t="shared" si="58"/>
        <v>0</v>
      </c>
      <c r="DC87" s="92">
        <f t="shared" si="59"/>
        <v>0</v>
      </c>
    </row>
    <row r="88" spans="1:107" x14ac:dyDescent="0.25">
      <c r="A88" s="20">
        <v>13075036</v>
      </c>
      <c r="B88" s="21">
        <v>5558</v>
      </c>
      <c r="C88" s="21" t="s">
        <v>126</v>
      </c>
      <c r="D88" s="223"/>
      <c r="E88" s="223"/>
      <c r="F88" s="223"/>
      <c r="G88" s="223"/>
      <c r="H88" s="224"/>
      <c r="I88" s="224"/>
      <c r="J88" s="224"/>
      <c r="K88" s="224"/>
      <c r="L88" s="224"/>
      <c r="M88" s="224"/>
      <c r="N88" s="224"/>
      <c r="O88" s="224"/>
      <c r="P88" s="224"/>
      <c r="Q88" s="224"/>
      <c r="R88" s="224"/>
      <c r="S88" s="224"/>
      <c r="T88" s="224"/>
      <c r="U88" s="224"/>
      <c r="V88" s="224"/>
      <c r="W88" s="22"/>
      <c r="X88" s="22"/>
      <c r="Y88" s="22"/>
      <c r="Z88" s="23"/>
      <c r="AA88" s="23"/>
      <c r="AB88" s="41"/>
      <c r="AC88" s="23"/>
      <c r="AD88" s="23"/>
      <c r="AE88" s="41"/>
      <c r="AF88" s="178"/>
      <c r="AG88" s="178"/>
      <c r="AH88" s="175">
        <f t="shared" si="33"/>
        <v>0</v>
      </c>
      <c r="AI88" s="178"/>
      <c r="AJ88" s="175">
        <f t="shared" si="34"/>
        <v>0</v>
      </c>
      <c r="AK88" s="178"/>
      <c r="AL88" s="175">
        <f t="shared" si="35"/>
        <v>0</v>
      </c>
      <c r="AM88" s="175" t="e">
        <f t="shared" si="36"/>
        <v>#DIV/0!</v>
      </c>
      <c r="AN88" s="175" t="e">
        <f t="shared" si="37"/>
        <v>#DIV/0!</v>
      </c>
      <c r="AO88" s="178"/>
      <c r="CA88" s="91" t="str">
        <f t="shared" si="60"/>
        <v>Görmin</v>
      </c>
      <c r="CB88" s="92">
        <f t="shared" si="60"/>
        <v>0</v>
      </c>
      <c r="CC88" s="92"/>
      <c r="CD88" s="92">
        <f t="shared" si="38"/>
        <v>0</v>
      </c>
      <c r="CE88" s="92">
        <f t="shared" si="39"/>
        <v>0</v>
      </c>
      <c r="CF88" s="92">
        <f t="shared" si="40"/>
        <v>0</v>
      </c>
      <c r="CG88" s="92">
        <f t="shared" si="41"/>
        <v>0</v>
      </c>
      <c r="CH88" s="92">
        <f t="shared" si="42"/>
        <v>0</v>
      </c>
      <c r="CI88" s="92">
        <f t="shared" si="43"/>
        <v>0</v>
      </c>
      <c r="CJ88" s="91">
        <f t="shared" si="44"/>
        <v>0</v>
      </c>
      <c r="CK88" s="91">
        <f t="shared" si="44"/>
        <v>0</v>
      </c>
      <c r="CL88" s="91" t="str">
        <f t="shared" si="32"/>
        <v>keine Daten</v>
      </c>
      <c r="CM88" s="92">
        <f t="shared" si="45"/>
        <v>0</v>
      </c>
      <c r="CN88" s="91" t="str">
        <f t="shared" si="46"/>
        <v>keine Angabe</v>
      </c>
      <c r="CO88" s="91">
        <f t="shared" si="47"/>
        <v>2</v>
      </c>
      <c r="CP88" s="91">
        <f t="shared" si="48"/>
        <v>2</v>
      </c>
      <c r="CQ88" s="91">
        <f t="shared" si="49"/>
        <v>0</v>
      </c>
      <c r="CR88" s="91">
        <f t="shared" si="50"/>
        <v>0</v>
      </c>
      <c r="CS88" s="92">
        <f>CM88-'[2]2007'!CM88</f>
        <v>0</v>
      </c>
      <c r="CT88" s="92">
        <f>CE88-'[2]2007'!CE88</f>
        <v>0</v>
      </c>
      <c r="CU88" s="92">
        <f t="shared" si="51"/>
        <v>0</v>
      </c>
      <c r="CV88" s="92">
        <f t="shared" si="52"/>
        <v>0</v>
      </c>
      <c r="CW88" s="153">
        <f t="shared" si="53"/>
        <v>0</v>
      </c>
      <c r="CX88" s="153">
        <f t="shared" si="54"/>
        <v>0</v>
      </c>
      <c r="CY88" s="153">
        <f t="shared" si="55"/>
        <v>0</v>
      </c>
      <c r="CZ88" s="92">
        <f t="shared" si="56"/>
        <v>0</v>
      </c>
      <c r="DA88" s="92">
        <f t="shared" si="57"/>
        <v>0</v>
      </c>
      <c r="DB88" s="91">
        <f t="shared" si="58"/>
        <v>0</v>
      </c>
      <c r="DC88" s="92">
        <f t="shared" si="59"/>
        <v>0</v>
      </c>
    </row>
    <row r="89" spans="1:107" x14ac:dyDescent="0.25">
      <c r="A89" s="20">
        <v>13075082</v>
      </c>
      <c r="B89" s="21">
        <v>5558</v>
      </c>
      <c r="C89" s="21" t="s">
        <v>127</v>
      </c>
      <c r="D89" s="223"/>
      <c r="E89" s="223"/>
      <c r="F89" s="223"/>
      <c r="G89" s="223"/>
      <c r="H89" s="224"/>
      <c r="I89" s="224"/>
      <c r="J89" s="224"/>
      <c r="K89" s="224"/>
      <c r="L89" s="224"/>
      <c r="M89" s="224"/>
      <c r="N89" s="224"/>
      <c r="O89" s="224"/>
      <c r="P89" s="224"/>
      <c r="Q89" s="224"/>
      <c r="R89" s="224"/>
      <c r="S89" s="224"/>
      <c r="T89" s="224"/>
      <c r="U89" s="224"/>
      <c r="V89" s="224"/>
      <c r="W89" s="22"/>
      <c r="X89" s="22"/>
      <c r="Y89" s="22"/>
      <c r="Z89" s="23"/>
      <c r="AA89" s="23"/>
      <c r="AB89" s="41"/>
      <c r="AC89" s="23"/>
      <c r="AD89" s="23"/>
      <c r="AE89" s="41"/>
      <c r="AF89" s="178"/>
      <c r="AG89" s="178"/>
      <c r="AH89" s="175">
        <f t="shared" si="33"/>
        <v>0</v>
      </c>
      <c r="AI89" s="178"/>
      <c r="AJ89" s="175">
        <f t="shared" si="34"/>
        <v>0</v>
      </c>
      <c r="AK89" s="178"/>
      <c r="AL89" s="175">
        <f t="shared" si="35"/>
        <v>0</v>
      </c>
      <c r="AM89" s="175" t="e">
        <f t="shared" si="36"/>
        <v>#DIV/0!</v>
      </c>
      <c r="AN89" s="175" t="e">
        <f t="shared" si="37"/>
        <v>#DIV/0!</v>
      </c>
      <c r="AO89" s="178"/>
      <c r="CA89" s="91" t="str">
        <f t="shared" si="60"/>
        <v>Loitz, Stadt</v>
      </c>
      <c r="CB89" s="92">
        <f t="shared" si="60"/>
        <v>0</v>
      </c>
      <c r="CC89" s="92"/>
      <c r="CD89" s="92">
        <f t="shared" si="38"/>
        <v>0</v>
      </c>
      <c r="CE89" s="92">
        <f t="shared" si="39"/>
        <v>0</v>
      </c>
      <c r="CF89" s="92">
        <f t="shared" si="40"/>
        <v>0</v>
      </c>
      <c r="CG89" s="92">
        <f t="shared" si="41"/>
        <v>0</v>
      </c>
      <c r="CH89" s="92">
        <f t="shared" si="42"/>
        <v>0</v>
      </c>
      <c r="CI89" s="92">
        <f t="shared" si="43"/>
        <v>0</v>
      </c>
      <c r="CJ89" s="91">
        <f t="shared" si="44"/>
        <v>0</v>
      </c>
      <c r="CK89" s="91">
        <f t="shared" si="44"/>
        <v>0</v>
      </c>
      <c r="CL89" s="91" t="str">
        <f t="shared" si="32"/>
        <v>keine Daten</v>
      </c>
      <c r="CM89" s="92">
        <f t="shared" si="45"/>
        <v>0</v>
      </c>
      <c r="CN89" s="91" t="str">
        <f t="shared" si="46"/>
        <v>keine Angabe</v>
      </c>
      <c r="CO89" s="91">
        <f t="shared" si="47"/>
        <v>2</v>
      </c>
      <c r="CP89" s="91">
        <f t="shared" si="48"/>
        <v>2</v>
      </c>
      <c r="CQ89" s="91">
        <f t="shared" si="49"/>
        <v>0</v>
      </c>
      <c r="CR89" s="91">
        <f t="shared" si="50"/>
        <v>0</v>
      </c>
      <c r="CS89" s="92">
        <f>CM89-'[2]2007'!CM89</f>
        <v>0</v>
      </c>
      <c r="CT89" s="92">
        <f>CE89-'[2]2007'!CE89</f>
        <v>0</v>
      </c>
      <c r="CU89" s="92">
        <f t="shared" si="51"/>
        <v>0</v>
      </c>
      <c r="CV89" s="92">
        <f t="shared" si="52"/>
        <v>0</v>
      </c>
      <c r="CW89" s="153">
        <f t="shared" si="53"/>
        <v>0</v>
      </c>
      <c r="CX89" s="153">
        <f t="shared" si="54"/>
        <v>0</v>
      </c>
      <c r="CY89" s="153">
        <f t="shared" si="55"/>
        <v>0</v>
      </c>
      <c r="CZ89" s="92">
        <f t="shared" si="56"/>
        <v>0</v>
      </c>
      <c r="DA89" s="92">
        <f t="shared" si="57"/>
        <v>0</v>
      </c>
      <c r="DB89" s="91">
        <f t="shared" si="58"/>
        <v>0</v>
      </c>
      <c r="DC89" s="92">
        <f t="shared" si="59"/>
        <v>0</v>
      </c>
    </row>
    <row r="90" spans="1:107" x14ac:dyDescent="0.25">
      <c r="A90" s="20">
        <v>13075123</v>
      </c>
      <c r="B90" s="21">
        <v>5558</v>
      </c>
      <c r="C90" s="21" t="s">
        <v>128</v>
      </c>
      <c r="D90" s="223"/>
      <c r="E90" s="223"/>
      <c r="F90" s="223"/>
      <c r="G90" s="223"/>
      <c r="H90" s="224"/>
      <c r="I90" s="224"/>
      <c r="J90" s="224"/>
      <c r="K90" s="224"/>
      <c r="L90" s="224"/>
      <c r="M90" s="224"/>
      <c r="N90" s="224"/>
      <c r="O90" s="224"/>
      <c r="P90" s="224"/>
      <c r="Q90" s="224"/>
      <c r="R90" s="224"/>
      <c r="S90" s="224"/>
      <c r="T90" s="224"/>
      <c r="U90" s="224"/>
      <c r="V90" s="224"/>
      <c r="W90" s="22"/>
      <c r="X90" s="22"/>
      <c r="Y90" s="22"/>
      <c r="Z90" s="23"/>
      <c r="AA90" s="23"/>
      <c r="AB90" s="41"/>
      <c r="AC90" s="23"/>
      <c r="AD90" s="23"/>
      <c r="AE90" s="41"/>
      <c r="AF90" s="178"/>
      <c r="AG90" s="178"/>
      <c r="AH90" s="175">
        <f t="shared" si="33"/>
        <v>0</v>
      </c>
      <c r="AI90" s="178"/>
      <c r="AJ90" s="175">
        <f t="shared" si="34"/>
        <v>0</v>
      </c>
      <c r="AK90" s="178"/>
      <c r="AL90" s="175">
        <f t="shared" si="35"/>
        <v>0</v>
      </c>
      <c r="AM90" s="175" t="e">
        <f t="shared" si="36"/>
        <v>#DIV/0!</v>
      </c>
      <c r="AN90" s="175" t="e">
        <f t="shared" si="37"/>
        <v>#DIV/0!</v>
      </c>
      <c r="AO90" s="178"/>
      <c r="CA90" s="91" t="str">
        <f t="shared" si="60"/>
        <v>Sassen-Trantow</v>
      </c>
      <c r="CB90" s="92">
        <f t="shared" si="60"/>
        <v>0</v>
      </c>
      <c r="CC90" s="92"/>
      <c r="CD90" s="92">
        <f t="shared" si="38"/>
        <v>0</v>
      </c>
      <c r="CE90" s="92">
        <f t="shared" si="39"/>
        <v>0</v>
      </c>
      <c r="CF90" s="92">
        <f t="shared" si="40"/>
        <v>0</v>
      </c>
      <c r="CG90" s="92">
        <f t="shared" si="41"/>
        <v>0</v>
      </c>
      <c r="CH90" s="92">
        <f t="shared" si="42"/>
        <v>0</v>
      </c>
      <c r="CI90" s="92">
        <f t="shared" si="43"/>
        <v>0</v>
      </c>
      <c r="CJ90" s="91">
        <f t="shared" si="44"/>
        <v>0</v>
      </c>
      <c r="CK90" s="91">
        <f t="shared" si="44"/>
        <v>0</v>
      </c>
      <c r="CL90" s="91" t="str">
        <f t="shared" si="32"/>
        <v>keine Daten</v>
      </c>
      <c r="CM90" s="92">
        <f t="shared" si="45"/>
        <v>0</v>
      </c>
      <c r="CN90" s="91" t="str">
        <f t="shared" si="46"/>
        <v>keine Angabe</v>
      </c>
      <c r="CO90" s="91">
        <f t="shared" si="47"/>
        <v>2</v>
      </c>
      <c r="CP90" s="91">
        <f t="shared" si="48"/>
        <v>2</v>
      </c>
      <c r="CQ90" s="91">
        <f t="shared" si="49"/>
        <v>0</v>
      </c>
      <c r="CR90" s="91">
        <f t="shared" si="50"/>
        <v>0</v>
      </c>
      <c r="CS90" s="92">
        <f>CM90-'[2]2007'!CM90</f>
        <v>0</v>
      </c>
      <c r="CT90" s="92">
        <f>CE90-'[2]2007'!CE90</f>
        <v>0</v>
      </c>
      <c r="CU90" s="92">
        <f t="shared" si="51"/>
        <v>0</v>
      </c>
      <c r="CV90" s="92">
        <f t="shared" si="52"/>
        <v>0</v>
      </c>
      <c r="CW90" s="153">
        <f t="shared" si="53"/>
        <v>0</v>
      </c>
      <c r="CX90" s="153">
        <f t="shared" si="54"/>
        <v>0</v>
      </c>
      <c r="CY90" s="153">
        <f t="shared" si="55"/>
        <v>0</v>
      </c>
      <c r="CZ90" s="92">
        <f t="shared" si="56"/>
        <v>0</v>
      </c>
      <c r="DA90" s="92">
        <f t="shared" si="57"/>
        <v>0</v>
      </c>
      <c r="DB90" s="91">
        <f t="shared" si="58"/>
        <v>0</v>
      </c>
      <c r="DC90" s="92">
        <f t="shared" si="59"/>
        <v>0</v>
      </c>
    </row>
    <row r="91" spans="1:107" x14ac:dyDescent="0.25">
      <c r="A91" s="20">
        <v>13075004</v>
      </c>
      <c r="B91" s="21">
        <v>5559</v>
      </c>
      <c r="C91" s="21" t="s">
        <v>129</v>
      </c>
      <c r="D91" s="228">
        <v>393</v>
      </c>
      <c r="E91" s="220">
        <v>10022.85</v>
      </c>
      <c r="F91" s="220">
        <v>11163.93</v>
      </c>
      <c r="G91" s="220">
        <v>86289.09</v>
      </c>
      <c r="H91" s="229">
        <v>1</v>
      </c>
      <c r="I91" s="220">
        <v>72874.2</v>
      </c>
      <c r="J91" s="229">
        <v>0</v>
      </c>
      <c r="K91" s="230"/>
      <c r="L91" s="229">
        <v>1</v>
      </c>
      <c r="M91" s="230">
        <v>86289.09</v>
      </c>
      <c r="N91" s="229">
        <v>200</v>
      </c>
      <c r="O91" s="229">
        <v>1</v>
      </c>
      <c r="P91" s="229">
        <v>300</v>
      </c>
      <c r="Q91" s="229">
        <v>1</v>
      </c>
      <c r="R91" s="229">
        <v>350</v>
      </c>
      <c r="S91" s="229">
        <v>0</v>
      </c>
      <c r="T91" s="229">
        <v>0</v>
      </c>
      <c r="U91" s="230">
        <v>347722.08</v>
      </c>
      <c r="V91" s="230">
        <v>884.78900763358786</v>
      </c>
      <c r="W91" s="30" t="s">
        <v>43</v>
      </c>
      <c r="X91" s="30" t="s">
        <v>43</v>
      </c>
      <c r="Y91" s="30" t="s">
        <v>43</v>
      </c>
      <c r="Z91" s="28">
        <v>1000</v>
      </c>
      <c r="AA91" s="28">
        <v>952</v>
      </c>
      <c r="AB91" s="41">
        <v>0</v>
      </c>
      <c r="AC91" s="41">
        <v>0</v>
      </c>
      <c r="AD91" s="41">
        <v>0</v>
      </c>
      <c r="AE91" s="41">
        <v>0</v>
      </c>
      <c r="AF91" s="28">
        <v>71328.399999999994</v>
      </c>
      <c r="AG91" s="363">
        <v>34795.040000000001</v>
      </c>
      <c r="AH91" s="175">
        <f t="shared" si="33"/>
        <v>-36533.359999999993</v>
      </c>
      <c r="AI91" s="28">
        <v>158046.75</v>
      </c>
      <c r="AJ91" s="175">
        <f t="shared" si="34"/>
        <v>192841.79</v>
      </c>
      <c r="AK91" s="363">
        <v>88431.12</v>
      </c>
      <c r="AL91" s="175">
        <f t="shared" si="35"/>
        <v>104410.67000000001</v>
      </c>
      <c r="AM91" s="175">
        <f t="shared" si="36"/>
        <v>2.5414863727703718</v>
      </c>
      <c r="AN91" s="175">
        <f t="shared" si="37"/>
        <v>0.45856823876194053</v>
      </c>
      <c r="AO91" s="363">
        <v>51177.11</v>
      </c>
      <c r="CA91" s="91" t="str">
        <f t="shared" si="60"/>
        <v>Altwigshagen</v>
      </c>
      <c r="CB91" s="92">
        <f t="shared" si="60"/>
        <v>393</v>
      </c>
      <c r="CC91" s="92"/>
      <c r="CD91" s="92">
        <f t="shared" si="38"/>
        <v>86289.09</v>
      </c>
      <c r="CE91" s="92">
        <f t="shared" si="39"/>
        <v>0</v>
      </c>
      <c r="CF91" s="92">
        <f t="shared" si="40"/>
        <v>86289.09</v>
      </c>
      <c r="CG91" s="92">
        <f t="shared" si="41"/>
        <v>86289.09</v>
      </c>
      <c r="CH91" s="92">
        <f t="shared" si="42"/>
        <v>10022.85</v>
      </c>
      <c r="CI91" s="92">
        <f t="shared" si="43"/>
        <v>0</v>
      </c>
      <c r="CJ91" s="91" t="str">
        <f t="shared" si="44"/>
        <v>nein</v>
      </c>
      <c r="CK91" s="91" t="str">
        <f t="shared" si="44"/>
        <v>nein</v>
      </c>
      <c r="CL91" s="91" t="str">
        <f t="shared" si="32"/>
        <v>OK</v>
      </c>
      <c r="CM91" s="92">
        <f t="shared" si="45"/>
        <v>72874.2</v>
      </c>
      <c r="CN91" s="91" t="str">
        <f t="shared" si="46"/>
        <v>nein</v>
      </c>
      <c r="CO91" s="91">
        <f t="shared" si="47"/>
        <v>0</v>
      </c>
      <c r="CP91" s="91">
        <f t="shared" si="48"/>
        <v>0</v>
      </c>
      <c r="CQ91" s="91">
        <f t="shared" si="49"/>
        <v>1</v>
      </c>
      <c r="CR91" s="91">
        <f t="shared" si="50"/>
        <v>86289.09</v>
      </c>
      <c r="CS91" s="92">
        <f>CM91-'[2]2007'!CM91</f>
        <v>-28297.070000000007</v>
      </c>
      <c r="CT91" s="92">
        <f>CE91-'[2]2007'!CE91</f>
        <v>0</v>
      </c>
      <c r="CU91" s="92">
        <f t="shared" si="51"/>
        <v>88431.12</v>
      </c>
      <c r="CV91" s="92">
        <f t="shared" si="52"/>
        <v>51177.11</v>
      </c>
      <c r="CW91" s="153">
        <f t="shared" si="53"/>
        <v>2</v>
      </c>
      <c r="CX91" s="153">
        <f t="shared" si="54"/>
        <v>3</v>
      </c>
      <c r="CY91" s="153">
        <f t="shared" si="55"/>
        <v>3.5</v>
      </c>
      <c r="CZ91" s="92">
        <f t="shared" si="56"/>
        <v>347722.08</v>
      </c>
      <c r="DA91" s="92">
        <f t="shared" si="57"/>
        <v>952</v>
      </c>
      <c r="DB91" s="91">
        <f t="shared" si="58"/>
        <v>1</v>
      </c>
      <c r="DC91" s="92">
        <f t="shared" si="59"/>
        <v>86289.09</v>
      </c>
    </row>
    <row r="92" spans="1:107" x14ac:dyDescent="0.25">
      <c r="A92" s="20">
        <v>13075033</v>
      </c>
      <c r="B92" s="21">
        <v>5559</v>
      </c>
      <c r="C92" s="21" t="s">
        <v>130</v>
      </c>
      <c r="D92" s="228">
        <v>3070</v>
      </c>
      <c r="E92" s="220">
        <v>406593.88</v>
      </c>
      <c r="F92" s="220">
        <v>425917.4</v>
      </c>
      <c r="G92" s="220">
        <v>794537.22</v>
      </c>
      <c r="H92" s="229">
        <v>1</v>
      </c>
      <c r="I92" s="220">
        <v>681028.83</v>
      </c>
      <c r="J92" s="229">
        <v>0</v>
      </c>
      <c r="K92" s="230"/>
      <c r="L92" s="229">
        <v>1</v>
      </c>
      <c r="M92" s="230">
        <v>794537.22</v>
      </c>
      <c r="N92" s="229">
        <v>200</v>
      </c>
      <c r="O92" s="229">
        <v>1</v>
      </c>
      <c r="P92" s="229">
        <v>300</v>
      </c>
      <c r="Q92" s="229">
        <v>1</v>
      </c>
      <c r="R92" s="229">
        <v>350</v>
      </c>
      <c r="S92" s="229">
        <v>0</v>
      </c>
      <c r="T92" s="229">
        <v>0</v>
      </c>
      <c r="U92" s="230">
        <v>1008339.99</v>
      </c>
      <c r="V92" s="230">
        <v>328.44950814332248</v>
      </c>
      <c r="W92" s="30" t="s">
        <v>43</v>
      </c>
      <c r="X92" s="30" t="s">
        <v>43</v>
      </c>
      <c r="Y92" s="30" t="s">
        <v>43</v>
      </c>
      <c r="Z92" s="28">
        <v>5000</v>
      </c>
      <c r="AA92" s="28">
        <v>5126.29</v>
      </c>
      <c r="AB92" s="44">
        <v>600</v>
      </c>
      <c r="AC92" s="28">
        <v>682</v>
      </c>
      <c r="AD92" s="41">
        <v>0</v>
      </c>
      <c r="AE92" s="41">
        <v>0</v>
      </c>
      <c r="AF92" s="28">
        <v>696461.46</v>
      </c>
      <c r="AG92" s="363">
        <v>333628.19</v>
      </c>
      <c r="AH92" s="175">
        <f t="shared" si="33"/>
        <v>-362833.26999999996</v>
      </c>
      <c r="AI92" s="28">
        <v>1076540.25</v>
      </c>
      <c r="AJ92" s="175">
        <f t="shared" si="34"/>
        <v>1410168.44</v>
      </c>
      <c r="AK92" s="363">
        <v>709509.48</v>
      </c>
      <c r="AL92" s="175">
        <f t="shared" si="35"/>
        <v>700658.96</v>
      </c>
      <c r="AM92" s="175">
        <f t="shared" si="36"/>
        <v>2.1266472716229403</v>
      </c>
      <c r="AN92" s="175">
        <f t="shared" si="37"/>
        <v>0.50313810738807907</v>
      </c>
      <c r="AO92" s="363">
        <v>410608.27</v>
      </c>
      <c r="CA92" s="91" t="str">
        <f t="shared" si="60"/>
        <v>Ferdinandshof</v>
      </c>
      <c r="CB92" s="92">
        <f t="shared" si="60"/>
        <v>3070</v>
      </c>
      <c r="CC92" s="92"/>
      <c r="CD92" s="92">
        <f t="shared" si="38"/>
        <v>794537.22</v>
      </c>
      <c r="CE92" s="92">
        <f t="shared" si="39"/>
        <v>0</v>
      </c>
      <c r="CF92" s="92">
        <f t="shared" si="40"/>
        <v>794537.22</v>
      </c>
      <c r="CG92" s="92">
        <f t="shared" si="41"/>
        <v>794537.22</v>
      </c>
      <c r="CH92" s="92">
        <f t="shared" si="42"/>
        <v>406593.88</v>
      </c>
      <c r="CI92" s="92">
        <f t="shared" si="43"/>
        <v>0</v>
      </c>
      <c r="CJ92" s="91" t="str">
        <f t="shared" si="44"/>
        <v>nein</v>
      </c>
      <c r="CK92" s="91" t="str">
        <f t="shared" si="44"/>
        <v>nein</v>
      </c>
      <c r="CL92" s="91" t="str">
        <f t="shared" si="32"/>
        <v>OK</v>
      </c>
      <c r="CM92" s="92">
        <f t="shared" si="45"/>
        <v>681028.83</v>
      </c>
      <c r="CN92" s="91" t="str">
        <f t="shared" si="46"/>
        <v>nein</v>
      </c>
      <c r="CO92" s="91">
        <f t="shared" si="47"/>
        <v>0</v>
      </c>
      <c r="CP92" s="91">
        <f t="shared" si="48"/>
        <v>0</v>
      </c>
      <c r="CQ92" s="91">
        <f t="shared" si="49"/>
        <v>1</v>
      </c>
      <c r="CR92" s="91">
        <f t="shared" si="50"/>
        <v>794537.22</v>
      </c>
      <c r="CS92" s="92">
        <f>CM92-'[2]2007'!CM92</f>
        <v>49136.589999999967</v>
      </c>
      <c r="CT92" s="92">
        <f>CE92-'[2]2007'!CE92</f>
        <v>0</v>
      </c>
      <c r="CU92" s="92">
        <f t="shared" si="51"/>
        <v>709509.48</v>
      </c>
      <c r="CV92" s="92">
        <f t="shared" si="52"/>
        <v>410608.27</v>
      </c>
      <c r="CW92" s="153">
        <f t="shared" si="53"/>
        <v>2</v>
      </c>
      <c r="CX92" s="153">
        <f t="shared" si="54"/>
        <v>3</v>
      </c>
      <c r="CY92" s="153">
        <f t="shared" si="55"/>
        <v>3.5</v>
      </c>
      <c r="CZ92" s="92">
        <f t="shared" si="56"/>
        <v>1008339.99</v>
      </c>
      <c r="DA92" s="92">
        <f t="shared" si="57"/>
        <v>5808.29</v>
      </c>
      <c r="DB92" s="91">
        <f t="shared" si="58"/>
        <v>1</v>
      </c>
      <c r="DC92" s="92">
        <f t="shared" si="59"/>
        <v>794537.22</v>
      </c>
    </row>
    <row r="93" spans="1:107" x14ac:dyDescent="0.25">
      <c r="A93" s="20">
        <v>13075045</v>
      </c>
      <c r="B93" s="21">
        <v>5559</v>
      </c>
      <c r="C93" s="21" t="s">
        <v>131</v>
      </c>
      <c r="D93" s="228">
        <v>539</v>
      </c>
      <c r="E93" s="220">
        <v>3046.21</v>
      </c>
      <c r="F93" s="220">
        <v>17623.349999999999</v>
      </c>
      <c r="G93" s="220">
        <v>9666.8799999999992</v>
      </c>
      <c r="H93" s="229">
        <v>1</v>
      </c>
      <c r="I93" s="220">
        <v>22680.94</v>
      </c>
      <c r="J93" s="229">
        <v>0</v>
      </c>
      <c r="K93" s="230"/>
      <c r="L93" s="229">
        <v>1</v>
      </c>
      <c r="M93" s="230">
        <v>9666.8799999999992</v>
      </c>
      <c r="N93" s="229">
        <v>240</v>
      </c>
      <c r="O93" s="229">
        <v>1</v>
      </c>
      <c r="P93" s="229">
        <v>350</v>
      </c>
      <c r="Q93" s="229">
        <v>0</v>
      </c>
      <c r="R93" s="229">
        <v>310</v>
      </c>
      <c r="S93" s="229">
        <v>0</v>
      </c>
      <c r="T93" s="229">
        <v>0</v>
      </c>
      <c r="U93" s="230">
        <v>120718.11</v>
      </c>
      <c r="V93" s="230">
        <v>223.96680890538033</v>
      </c>
      <c r="W93" s="30" t="s">
        <v>43</v>
      </c>
      <c r="X93" s="30" t="s">
        <v>43</v>
      </c>
      <c r="Y93" s="30" t="s">
        <v>43</v>
      </c>
      <c r="Z93" s="28">
        <v>1300</v>
      </c>
      <c r="AA93" s="28">
        <v>1244</v>
      </c>
      <c r="AB93" s="41">
        <v>0</v>
      </c>
      <c r="AC93" s="41">
        <v>0</v>
      </c>
      <c r="AD93" s="41">
        <v>0</v>
      </c>
      <c r="AE93" s="41">
        <v>0</v>
      </c>
      <c r="AF93" s="28">
        <v>61723.64</v>
      </c>
      <c r="AG93" s="363">
        <v>38936.080000000002</v>
      </c>
      <c r="AH93" s="175">
        <f t="shared" si="33"/>
        <v>-22787.559999999998</v>
      </c>
      <c r="AI93" s="28">
        <v>240237.58</v>
      </c>
      <c r="AJ93" s="175">
        <f t="shared" si="34"/>
        <v>279173.65999999997</v>
      </c>
      <c r="AK93" s="363">
        <v>114201.24</v>
      </c>
      <c r="AL93" s="175">
        <f t="shared" si="35"/>
        <v>164972.41999999998</v>
      </c>
      <c r="AM93" s="175">
        <f t="shared" si="36"/>
        <v>2.9330441071623028</v>
      </c>
      <c r="AN93" s="175">
        <f t="shared" si="37"/>
        <v>0.40906882117747073</v>
      </c>
      <c r="AO93" s="363">
        <v>66093.899999999994</v>
      </c>
      <c r="CA93" s="91" t="str">
        <f t="shared" si="60"/>
        <v>Hammer a. d. Uecker</v>
      </c>
      <c r="CB93" s="92">
        <f t="shared" si="60"/>
        <v>539</v>
      </c>
      <c r="CC93" s="92"/>
      <c r="CD93" s="92">
        <f t="shared" si="38"/>
        <v>9666.8799999999992</v>
      </c>
      <c r="CE93" s="92">
        <f t="shared" si="39"/>
        <v>0</v>
      </c>
      <c r="CF93" s="92">
        <f t="shared" si="40"/>
        <v>9666.8799999999992</v>
      </c>
      <c r="CG93" s="92">
        <f t="shared" si="41"/>
        <v>9666.8799999999992</v>
      </c>
      <c r="CH93" s="92">
        <f t="shared" si="42"/>
        <v>3046.21</v>
      </c>
      <c r="CI93" s="92">
        <f t="shared" si="43"/>
        <v>0</v>
      </c>
      <c r="CJ93" s="91" t="str">
        <f t="shared" si="44"/>
        <v>nein</v>
      </c>
      <c r="CK93" s="91" t="str">
        <f t="shared" si="44"/>
        <v>nein</v>
      </c>
      <c r="CL93" s="91" t="str">
        <f t="shared" si="32"/>
        <v>OK</v>
      </c>
      <c r="CM93" s="92">
        <f t="shared" si="45"/>
        <v>22680.94</v>
      </c>
      <c r="CN93" s="91" t="str">
        <f t="shared" si="46"/>
        <v>nein</v>
      </c>
      <c r="CO93" s="91">
        <f t="shared" si="47"/>
        <v>0</v>
      </c>
      <c r="CP93" s="91">
        <f t="shared" si="48"/>
        <v>0</v>
      </c>
      <c r="CQ93" s="91">
        <f t="shared" si="49"/>
        <v>1</v>
      </c>
      <c r="CR93" s="91">
        <f t="shared" si="50"/>
        <v>9666.8799999999992</v>
      </c>
      <c r="CS93" s="92">
        <f>CM93-'[2]2007'!CM93</f>
        <v>-427.46000000000276</v>
      </c>
      <c r="CT93" s="92">
        <f>CE93-'[2]2007'!CE93</f>
        <v>-11336.28</v>
      </c>
      <c r="CU93" s="92">
        <f t="shared" si="51"/>
        <v>114201.24</v>
      </c>
      <c r="CV93" s="92">
        <f t="shared" si="52"/>
        <v>66093.899999999994</v>
      </c>
      <c r="CW93" s="153">
        <f t="shared" si="53"/>
        <v>2.4</v>
      </c>
      <c r="CX93" s="153">
        <f t="shared" si="54"/>
        <v>3.5</v>
      </c>
      <c r="CY93" s="153">
        <f t="shared" si="55"/>
        <v>3.1</v>
      </c>
      <c r="CZ93" s="92">
        <f t="shared" si="56"/>
        <v>120718.11</v>
      </c>
      <c r="DA93" s="92">
        <f t="shared" si="57"/>
        <v>1244</v>
      </c>
      <c r="DB93" s="91">
        <f t="shared" si="58"/>
        <v>1</v>
      </c>
      <c r="DC93" s="92">
        <f t="shared" si="59"/>
        <v>9666.8799999999992</v>
      </c>
    </row>
    <row r="94" spans="1:107" x14ac:dyDescent="0.25">
      <c r="A94" s="20">
        <v>13075048</v>
      </c>
      <c r="B94" s="21">
        <v>5559</v>
      </c>
      <c r="C94" s="21" t="s">
        <v>132</v>
      </c>
      <c r="D94" s="228">
        <v>509</v>
      </c>
      <c r="E94" s="220">
        <v>13097.44</v>
      </c>
      <c r="F94" s="220">
        <v>14520.93</v>
      </c>
      <c r="G94" s="220">
        <v>85367.59</v>
      </c>
      <c r="H94" s="229">
        <v>1</v>
      </c>
      <c r="I94" s="220">
        <v>85737.35</v>
      </c>
      <c r="J94" s="229">
        <v>0</v>
      </c>
      <c r="K94" s="230"/>
      <c r="L94" s="229">
        <v>1</v>
      </c>
      <c r="M94" s="230">
        <v>85367.59</v>
      </c>
      <c r="N94" s="229">
        <v>200</v>
      </c>
      <c r="O94" s="229">
        <v>1</v>
      </c>
      <c r="P94" s="229">
        <v>300</v>
      </c>
      <c r="Q94" s="229">
        <v>1</v>
      </c>
      <c r="R94" s="229">
        <v>350</v>
      </c>
      <c r="S94" s="229">
        <v>0</v>
      </c>
      <c r="T94" s="229">
        <v>0</v>
      </c>
      <c r="U94" s="230">
        <v>0</v>
      </c>
      <c r="V94" s="230">
        <v>0</v>
      </c>
      <c r="W94" s="30" t="s">
        <v>43</v>
      </c>
      <c r="X94" s="30" t="s">
        <v>43</v>
      </c>
      <c r="Y94" s="30" t="s">
        <v>43</v>
      </c>
      <c r="Z94" s="28">
        <v>2300</v>
      </c>
      <c r="AA94" s="28">
        <v>2198.34</v>
      </c>
      <c r="AB94" s="41">
        <v>0</v>
      </c>
      <c r="AC94" s="41">
        <v>0</v>
      </c>
      <c r="AD94" s="41">
        <v>0</v>
      </c>
      <c r="AE94" s="41">
        <v>0</v>
      </c>
      <c r="AF94" s="28">
        <v>62562.54</v>
      </c>
      <c r="AG94" s="363">
        <v>42662.93</v>
      </c>
      <c r="AH94" s="175">
        <f t="shared" si="33"/>
        <v>-19899.61</v>
      </c>
      <c r="AI94" s="28">
        <v>224088.03</v>
      </c>
      <c r="AJ94" s="175">
        <f t="shared" si="34"/>
        <v>266750.96000000002</v>
      </c>
      <c r="AK94" s="363">
        <v>111763.08</v>
      </c>
      <c r="AL94" s="175">
        <f t="shared" si="35"/>
        <v>154987.88</v>
      </c>
      <c r="AM94" s="175">
        <f t="shared" si="36"/>
        <v>2.6196766138659489</v>
      </c>
      <c r="AN94" s="175">
        <f t="shared" si="37"/>
        <v>0.41897911070310673</v>
      </c>
      <c r="AO94" s="363">
        <v>64682.92</v>
      </c>
      <c r="CA94" s="91" t="str">
        <f t="shared" si="60"/>
        <v>Heinrichswalde</v>
      </c>
      <c r="CB94" s="92">
        <f t="shared" si="60"/>
        <v>509</v>
      </c>
      <c r="CC94" s="92"/>
      <c r="CD94" s="92">
        <f t="shared" si="38"/>
        <v>85367.59</v>
      </c>
      <c r="CE94" s="92">
        <f t="shared" si="39"/>
        <v>0</v>
      </c>
      <c r="CF94" s="92">
        <f t="shared" si="40"/>
        <v>85367.59</v>
      </c>
      <c r="CG94" s="92">
        <f t="shared" si="41"/>
        <v>85367.59</v>
      </c>
      <c r="CH94" s="92">
        <f t="shared" si="42"/>
        <v>13097.44</v>
      </c>
      <c r="CI94" s="92">
        <f t="shared" si="43"/>
        <v>0</v>
      </c>
      <c r="CJ94" s="91" t="str">
        <f t="shared" si="44"/>
        <v>nein</v>
      </c>
      <c r="CK94" s="91" t="str">
        <f t="shared" si="44"/>
        <v>nein</v>
      </c>
      <c r="CL94" s="91" t="str">
        <f t="shared" si="32"/>
        <v>OK</v>
      </c>
      <c r="CM94" s="92">
        <f t="shared" si="45"/>
        <v>85737.35</v>
      </c>
      <c r="CN94" s="91" t="str">
        <f t="shared" si="46"/>
        <v>nein</v>
      </c>
      <c r="CO94" s="91">
        <f t="shared" si="47"/>
        <v>0</v>
      </c>
      <c r="CP94" s="91">
        <f t="shared" si="48"/>
        <v>0</v>
      </c>
      <c r="CQ94" s="91">
        <f t="shared" si="49"/>
        <v>1</v>
      </c>
      <c r="CR94" s="91">
        <f t="shared" si="50"/>
        <v>85367.59</v>
      </c>
      <c r="CS94" s="92">
        <f>CM94-'[2]2007'!CM94</f>
        <v>9084.7900000000081</v>
      </c>
      <c r="CT94" s="92">
        <f>CE94-'[2]2007'!CE94</f>
        <v>0</v>
      </c>
      <c r="CU94" s="92">
        <f t="shared" si="51"/>
        <v>111763.08</v>
      </c>
      <c r="CV94" s="92">
        <f t="shared" si="52"/>
        <v>64682.92</v>
      </c>
      <c r="CW94" s="153">
        <f t="shared" si="53"/>
        <v>2</v>
      </c>
      <c r="CX94" s="153">
        <f t="shared" si="54"/>
        <v>3</v>
      </c>
      <c r="CY94" s="153">
        <f t="shared" si="55"/>
        <v>3.5</v>
      </c>
      <c r="CZ94" s="92">
        <f t="shared" si="56"/>
        <v>0</v>
      </c>
      <c r="DA94" s="92">
        <f t="shared" si="57"/>
        <v>2198.34</v>
      </c>
      <c r="DB94" s="91">
        <f t="shared" si="58"/>
        <v>1</v>
      </c>
      <c r="DC94" s="92">
        <f t="shared" si="59"/>
        <v>85367.59</v>
      </c>
    </row>
    <row r="95" spans="1:107" x14ac:dyDescent="0.25">
      <c r="A95" s="20">
        <v>13075118</v>
      </c>
      <c r="B95" s="21">
        <v>5559</v>
      </c>
      <c r="C95" s="21" t="s">
        <v>133</v>
      </c>
      <c r="D95" s="228">
        <v>330</v>
      </c>
      <c r="E95" s="220">
        <v>5420.56</v>
      </c>
      <c r="F95" s="220">
        <v>10860.11</v>
      </c>
      <c r="G95" s="220">
        <v>118247.61</v>
      </c>
      <c r="H95" s="229">
        <v>1</v>
      </c>
      <c r="I95" s="220">
        <v>123590</v>
      </c>
      <c r="J95" s="229">
        <v>0</v>
      </c>
      <c r="K95" s="230"/>
      <c r="L95" s="229">
        <v>1</v>
      </c>
      <c r="M95" s="230">
        <v>118247.61</v>
      </c>
      <c r="N95" s="229">
        <v>350</v>
      </c>
      <c r="O95" s="229">
        <v>0</v>
      </c>
      <c r="P95" s="229">
        <v>310</v>
      </c>
      <c r="Q95" s="229">
        <v>1</v>
      </c>
      <c r="R95" s="229">
        <v>350</v>
      </c>
      <c r="S95" s="229">
        <v>0</v>
      </c>
      <c r="T95" s="229">
        <v>0</v>
      </c>
      <c r="U95" s="230">
        <v>15318.48</v>
      </c>
      <c r="V95" s="230">
        <v>46.419636363636364</v>
      </c>
      <c r="W95" s="30" t="s">
        <v>43</v>
      </c>
      <c r="X95" s="30" t="s">
        <v>43</v>
      </c>
      <c r="Y95" s="30" t="s">
        <v>43</v>
      </c>
      <c r="Z95" s="28">
        <v>1800</v>
      </c>
      <c r="AA95" s="28">
        <v>1807.5</v>
      </c>
      <c r="AB95" s="41">
        <v>0</v>
      </c>
      <c r="AC95" s="41">
        <v>0</v>
      </c>
      <c r="AD95" s="41">
        <v>0</v>
      </c>
      <c r="AE95" s="41">
        <v>0</v>
      </c>
      <c r="AF95" s="28">
        <v>78039.34</v>
      </c>
      <c r="AG95" s="363">
        <v>37762.239999999998</v>
      </c>
      <c r="AH95" s="175">
        <f t="shared" si="33"/>
        <v>-40277.1</v>
      </c>
      <c r="AI95" s="28">
        <v>120914.22</v>
      </c>
      <c r="AJ95" s="175">
        <f t="shared" si="34"/>
        <v>158676.46</v>
      </c>
      <c r="AK95" s="363">
        <v>80236.320000000007</v>
      </c>
      <c r="AL95" s="175">
        <f t="shared" si="35"/>
        <v>78440.139999999985</v>
      </c>
      <c r="AM95" s="175">
        <f t="shared" si="36"/>
        <v>2.1247764963095412</v>
      </c>
      <c r="AN95" s="175">
        <f t="shared" si="37"/>
        <v>0.50565988174931564</v>
      </c>
      <c r="AO95" s="363">
        <v>46433.98</v>
      </c>
      <c r="CA95" s="91" t="str">
        <f t="shared" si="60"/>
        <v>Rothemühl</v>
      </c>
      <c r="CB95" s="92">
        <f t="shared" si="60"/>
        <v>330</v>
      </c>
      <c r="CC95" s="92"/>
      <c r="CD95" s="92">
        <f t="shared" si="38"/>
        <v>118247.61</v>
      </c>
      <c r="CE95" s="92">
        <f t="shared" si="39"/>
        <v>0</v>
      </c>
      <c r="CF95" s="92">
        <f t="shared" si="40"/>
        <v>118247.61</v>
      </c>
      <c r="CG95" s="92">
        <f t="shared" si="41"/>
        <v>118247.61</v>
      </c>
      <c r="CH95" s="92">
        <f t="shared" si="42"/>
        <v>5420.56</v>
      </c>
      <c r="CI95" s="92">
        <f t="shared" si="43"/>
        <v>0</v>
      </c>
      <c r="CJ95" s="91" t="str">
        <f t="shared" si="44"/>
        <v>nein</v>
      </c>
      <c r="CK95" s="91" t="str">
        <f t="shared" si="44"/>
        <v>nein</v>
      </c>
      <c r="CL95" s="91" t="str">
        <f t="shared" si="32"/>
        <v>OK</v>
      </c>
      <c r="CM95" s="92">
        <f t="shared" si="45"/>
        <v>123590</v>
      </c>
      <c r="CN95" s="91" t="str">
        <f t="shared" si="46"/>
        <v>nein</v>
      </c>
      <c r="CO95" s="91">
        <f t="shared" si="47"/>
        <v>0</v>
      </c>
      <c r="CP95" s="91">
        <f t="shared" si="48"/>
        <v>0</v>
      </c>
      <c r="CQ95" s="91">
        <f t="shared" si="49"/>
        <v>1</v>
      </c>
      <c r="CR95" s="91">
        <f t="shared" si="50"/>
        <v>118247.61</v>
      </c>
      <c r="CS95" s="92">
        <f>CM95-'[2]2007'!CM95</f>
        <v>-44454.720000000001</v>
      </c>
      <c r="CT95" s="92">
        <f>CE95-'[2]2007'!CE95</f>
        <v>0</v>
      </c>
      <c r="CU95" s="92">
        <f t="shared" si="51"/>
        <v>80236.320000000007</v>
      </c>
      <c r="CV95" s="92">
        <f t="shared" si="52"/>
        <v>46433.98</v>
      </c>
      <c r="CW95" s="153">
        <f t="shared" si="53"/>
        <v>3.5</v>
      </c>
      <c r="CX95" s="153">
        <f t="shared" si="54"/>
        <v>3.1</v>
      </c>
      <c r="CY95" s="153">
        <f t="shared" si="55"/>
        <v>3.5</v>
      </c>
      <c r="CZ95" s="92">
        <f t="shared" si="56"/>
        <v>15318.48</v>
      </c>
      <c r="DA95" s="92">
        <f t="shared" si="57"/>
        <v>1807.5</v>
      </c>
      <c r="DB95" s="91">
        <f t="shared" si="58"/>
        <v>1</v>
      </c>
      <c r="DC95" s="92">
        <f t="shared" si="59"/>
        <v>118247.61</v>
      </c>
    </row>
    <row r="96" spans="1:107" x14ac:dyDescent="0.25">
      <c r="A96" s="20">
        <v>13075131</v>
      </c>
      <c r="B96" s="21">
        <v>5559</v>
      </c>
      <c r="C96" s="21" t="s">
        <v>134</v>
      </c>
      <c r="D96" s="228">
        <v>9909</v>
      </c>
      <c r="E96" s="220">
        <v>1883443.1</v>
      </c>
      <c r="F96" s="220">
        <v>2072884.94</v>
      </c>
      <c r="G96" s="220">
        <v>2929824.32</v>
      </c>
      <c r="H96" s="229">
        <v>1</v>
      </c>
      <c r="I96" s="220">
        <v>1519128.64</v>
      </c>
      <c r="J96" s="229">
        <v>0</v>
      </c>
      <c r="K96" s="230"/>
      <c r="L96" s="229">
        <v>1</v>
      </c>
      <c r="M96" s="230">
        <v>2929824.32</v>
      </c>
      <c r="N96" s="229">
        <v>300</v>
      </c>
      <c r="O96" s="229">
        <v>0</v>
      </c>
      <c r="P96" s="229">
        <v>380</v>
      </c>
      <c r="Q96" s="229">
        <v>0</v>
      </c>
      <c r="R96" s="229">
        <v>400</v>
      </c>
      <c r="S96" s="229">
        <v>0</v>
      </c>
      <c r="T96" s="229">
        <v>0</v>
      </c>
      <c r="U96" s="230">
        <v>10205918.890000001</v>
      </c>
      <c r="V96" s="230">
        <v>1029.9645665556566</v>
      </c>
      <c r="W96" s="30" t="s">
        <v>43</v>
      </c>
      <c r="X96" s="30" t="s">
        <v>43</v>
      </c>
      <c r="Y96" s="30" t="s">
        <v>43</v>
      </c>
      <c r="Z96" s="28">
        <v>19500</v>
      </c>
      <c r="AA96" s="28">
        <v>19045.75</v>
      </c>
      <c r="AB96" s="44">
        <v>5300</v>
      </c>
      <c r="AC96" s="28">
        <v>15595.5</v>
      </c>
      <c r="AD96" s="41">
        <v>0</v>
      </c>
      <c r="AE96" s="41">
        <v>0</v>
      </c>
      <c r="AF96" s="28">
        <v>2715162.78</v>
      </c>
      <c r="AG96" s="363">
        <v>3680766.4</v>
      </c>
      <c r="AH96" s="175">
        <f t="shared" si="33"/>
        <v>965603.62000000011</v>
      </c>
      <c r="AI96" s="28">
        <v>3388914.65</v>
      </c>
      <c r="AJ96" s="175">
        <f t="shared" si="34"/>
        <v>7069681.0499999998</v>
      </c>
      <c r="AK96" s="363">
        <v>2370074.4</v>
      </c>
      <c r="AL96" s="175">
        <f t="shared" si="35"/>
        <v>4699606.6500000004</v>
      </c>
      <c r="AM96" s="175">
        <f t="shared" si="36"/>
        <v>0.64390785571178866</v>
      </c>
      <c r="AN96" s="175">
        <f t="shared" si="37"/>
        <v>0.33524488350149828</v>
      </c>
      <c r="AO96" s="363">
        <v>1371558.22</v>
      </c>
      <c r="CA96" s="91" t="str">
        <f t="shared" si="60"/>
        <v>Torgelow, Stadt</v>
      </c>
      <c r="CB96" s="92">
        <f t="shared" si="60"/>
        <v>9909</v>
      </c>
      <c r="CC96" s="92"/>
      <c r="CD96" s="92">
        <f t="shared" si="38"/>
        <v>2929824.32</v>
      </c>
      <c r="CE96" s="92">
        <f t="shared" si="39"/>
        <v>0</v>
      </c>
      <c r="CF96" s="92">
        <f t="shared" si="40"/>
        <v>2929824.32</v>
      </c>
      <c r="CG96" s="92">
        <f t="shared" si="41"/>
        <v>2929824.32</v>
      </c>
      <c r="CH96" s="92">
        <f t="shared" si="42"/>
        <v>1883443.1</v>
      </c>
      <c r="CI96" s="92">
        <f t="shared" si="43"/>
        <v>0</v>
      </c>
      <c r="CJ96" s="91" t="str">
        <f t="shared" si="44"/>
        <v>nein</v>
      </c>
      <c r="CK96" s="91" t="str">
        <f t="shared" si="44"/>
        <v>nein</v>
      </c>
      <c r="CL96" s="91" t="str">
        <f t="shared" si="32"/>
        <v>OK</v>
      </c>
      <c r="CM96" s="92">
        <f t="shared" si="45"/>
        <v>1519128.64</v>
      </c>
      <c r="CN96" s="91" t="str">
        <f t="shared" si="46"/>
        <v>nein</v>
      </c>
      <c r="CO96" s="91">
        <f t="shared" si="47"/>
        <v>0</v>
      </c>
      <c r="CP96" s="91">
        <f t="shared" si="48"/>
        <v>0</v>
      </c>
      <c r="CQ96" s="91">
        <f t="shared" si="49"/>
        <v>1</v>
      </c>
      <c r="CR96" s="91">
        <f t="shared" si="50"/>
        <v>2929824.32</v>
      </c>
      <c r="CS96" s="92">
        <f>CM96-'[2]2007'!CM96</f>
        <v>484361.14999999991</v>
      </c>
      <c r="CT96" s="92">
        <f>CE96-'[2]2007'!CE96</f>
        <v>0</v>
      </c>
      <c r="CU96" s="92">
        <f t="shared" si="51"/>
        <v>2370074.4</v>
      </c>
      <c r="CV96" s="92">
        <f t="shared" si="52"/>
        <v>1371558.22</v>
      </c>
      <c r="CW96" s="153">
        <f t="shared" si="53"/>
        <v>3</v>
      </c>
      <c r="CX96" s="153">
        <f t="shared" si="54"/>
        <v>3.8</v>
      </c>
      <c r="CY96" s="153">
        <f t="shared" si="55"/>
        <v>4</v>
      </c>
      <c r="CZ96" s="92">
        <f t="shared" si="56"/>
        <v>10205918.890000001</v>
      </c>
      <c r="DA96" s="92">
        <f t="shared" si="57"/>
        <v>34641.25</v>
      </c>
      <c r="DB96" s="91">
        <f t="shared" si="58"/>
        <v>1</v>
      </c>
      <c r="DC96" s="92">
        <f t="shared" si="59"/>
        <v>2929824.32</v>
      </c>
    </row>
    <row r="97" spans="1:107" x14ac:dyDescent="0.25">
      <c r="A97" s="20">
        <v>13075143</v>
      </c>
      <c r="B97" s="21">
        <v>5559</v>
      </c>
      <c r="C97" s="21" t="s">
        <v>135</v>
      </c>
      <c r="D97" s="228">
        <v>924</v>
      </c>
      <c r="E97" s="220">
        <v>161310.76</v>
      </c>
      <c r="F97" s="220">
        <v>87094.09</v>
      </c>
      <c r="G97" s="220">
        <v>237801.99</v>
      </c>
      <c r="H97" s="229">
        <v>0</v>
      </c>
      <c r="I97" s="220">
        <v>0</v>
      </c>
      <c r="J97" s="229">
        <v>1</v>
      </c>
      <c r="K97" s="220">
        <v>237801.99</v>
      </c>
      <c r="L97" s="229">
        <v>0</v>
      </c>
      <c r="M97" s="230"/>
      <c r="N97" s="229">
        <v>240</v>
      </c>
      <c r="O97" s="229">
        <v>1</v>
      </c>
      <c r="P97" s="229">
        <v>350</v>
      </c>
      <c r="Q97" s="229">
        <v>0</v>
      </c>
      <c r="R97" s="229">
        <v>310</v>
      </c>
      <c r="S97" s="229">
        <v>0</v>
      </c>
      <c r="T97" s="229">
        <v>0</v>
      </c>
      <c r="U97" s="230">
        <v>7669.37</v>
      </c>
      <c r="V97" s="230">
        <v>8.3001839826839827</v>
      </c>
      <c r="W97" s="30" t="s">
        <v>56</v>
      </c>
      <c r="X97" s="30" t="s">
        <v>43</v>
      </c>
      <c r="Y97" s="30" t="s">
        <v>43</v>
      </c>
      <c r="Z97" s="28">
        <v>2900</v>
      </c>
      <c r="AA97" s="28">
        <v>2913.53</v>
      </c>
      <c r="AB97" s="41">
        <v>0</v>
      </c>
      <c r="AC97" s="41">
        <v>0</v>
      </c>
      <c r="AD97" s="41">
        <v>0</v>
      </c>
      <c r="AE97" s="41">
        <v>0</v>
      </c>
      <c r="AF97" s="28">
        <v>299396.83</v>
      </c>
      <c r="AG97" s="363">
        <v>241416.06</v>
      </c>
      <c r="AH97" s="175">
        <f t="shared" si="33"/>
        <v>-57980.770000000019</v>
      </c>
      <c r="AI97" s="28">
        <v>269173.84000000003</v>
      </c>
      <c r="AJ97" s="175">
        <f t="shared" si="34"/>
        <v>510589.9</v>
      </c>
      <c r="AK97" s="363">
        <v>164737.79999999999</v>
      </c>
      <c r="AL97" s="175">
        <f t="shared" si="35"/>
        <v>345852.10000000003</v>
      </c>
      <c r="AM97" s="175">
        <f t="shared" si="36"/>
        <v>0.68238127985354413</v>
      </c>
      <c r="AN97" s="175">
        <f t="shared" si="37"/>
        <v>0.32264210474981975</v>
      </c>
      <c r="AO97" s="363">
        <v>95318.45</v>
      </c>
      <c r="CA97" s="91" t="str">
        <f t="shared" si="60"/>
        <v>Wilhelmsburg</v>
      </c>
      <c r="CB97" s="92">
        <f t="shared" si="60"/>
        <v>924</v>
      </c>
      <c r="CC97" s="92"/>
      <c r="CD97" s="92">
        <f t="shared" si="38"/>
        <v>237801.99</v>
      </c>
      <c r="CE97" s="92">
        <f t="shared" si="39"/>
        <v>237801.99</v>
      </c>
      <c r="CF97" s="92">
        <f t="shared" si="40"/>
        <v>0</v>
      </c>
      <c r="CG97" s="92">
        <f t="shared" si="41"/>
        <v>-237801.99</v>
      </c>
      <c r="CH97" s="92">
        <f t="shared" si="42"/>
        <v>161310.76</v>
      </c>
      <c r="CI97" s="92">
        <f t="shared" si="43"/>
        <v>0</v>
      </c>
      <c r="CJ97" s="91" t="str">
        <f t="shared" si="44"/>
        <v>ja</v>
      </c>
      <c r="CK97" s="91" t="str">
        <f t="shared" si="44"/>
        <v>nein</v>
      </c>
      <c r="CL97" s="91" t="str">
        <f t="shared" si="32"/>
        <v>OK</v>
      </c>
      <c r="CM97" s="92">
        <f t="shared" si="45"/>
        <v>0</v>
      </c>
      <c r="CN97" s="91" t="str">
        <f t="shared" si="46"/>
        <v>nein</v>
      </c>
      <c r="CO97" s="91">
        <f t="shared" si="47"/>
        <v>1</v>
      </c>
      <c r="CP97" s="91">
        <f t="shared" si="48"/>
        <v>0</v>
      </c>
      <c r="CQ97" s="91">
        <f t="shared" si="49"/>
        <v>1</v>
      </c>
      <c r="CR97" s="91">
        <f t="shared" si="50"/>
        <v>237801.99</v>
      </c>
      <c r="CS97" s="92">
        <f>CM97-'[2]2007'!CM97</f>
        <v>0</v>
      </c>
      <c r="CT97" s="92">
        <f>CE97-'[2]2007'!CE97</f>
        <v>-55852.290000000037</v>
      </c>
      <c r="CU97" s="92">
        <f t="shared" si="51"/>
        <v>164737.79999999999</v>
      </c>
      <c r="CV97" s="92">
        <f t="shared" si="52"/>
        <v>95318.45</v>
      </c>
      <c r="CW97" s="153">
        <f t="shared" si="53"/>
        <v>2.4</v>
      </c>
      <c r="CX97" s="153">
        <f t="shared" si="54"/>
        <v>3.5</v>
      </c>
      <c r="CY97" s="153">
        <f t="shared" si="55"/>
        <v>3.1</v>
      </c>
      <c r="CZ97" s="92">
        <f t="shared" si="56"/>
        <v>7669.37</v>
      </c>
      <c r="DA97" s="92">
        <f t="shared" si="57"/>
        <v>2913.53</v>
      </c>
      <c r="DB97" s="91">
        <f t="shared" si="58"/>
        <v>1</v>
      </c>
      <c r="DC97" s="92">
        <f t="shared" si="59"/>
        <v>-237801.99</v>
      </c>
    </row>
    <row r="98" spans="1:107" x14ac:dyDescent="0.25">
      <c r="A98" s="20">
        <v>13075017</v>
      </c>
      <c r="B98" s="21">
        <v>5560</v>
      </c>
      <c r="C98" s="21" t="s">
        <v>136</v>
      </c>
      <c r="D98" s="223"/>
      <c r="E98" s="223"/>
      <c r="F98" s="223"/>
      <c r="G98" s="223"/>
      <c r="H98" s="224"/>
      <c r="I98" s="224"/>
      <c r="J98" s="224"/>
      <c r="K98" s="224"/>
      <c r="L98" s="224"/>
      <c r="M98" s="224"/>
      <c r="N98" s="224"/>
      <c r="O98" s="224"/>
      <c r="P98" s="224"/>
      <c r="Q98" s="224"/>
      <c r="R98" s="224"/>
      <c r="S98" s="224"/>
      <c r="T98" s="224"/>
      <c r="U98" s="224"/>
      <c r="V98" s="224"/>
      <c r="W98" s="22"/>
      <c r="X98" s="22"/>
      <c r="Y98" s="22"/>
      <c r="Z98" s="23"/>
      <c r="AA98" s="23"/>
      <c r="AB98" s="41"/>
      <c r="AC98" s="23"/>
      <c r="AD98" s="23"/>
      <c r="AE98" s="41"/>
      <c r="AF98" s="178"/>
      <c r="AG98" s="178"/>
      <c r="AH98" s="175">
        <f t="shared" si="33"/>
        <v>0</v>
      </c>
      <c r="AI98" s="178"/>
      <c r="AJ98" s="175">
        <f t="shared" si="34"/>
        <v>0</v>
      </c>
      <c r="AK98" s="178"/>
      <c r="AL98" s="175">
        <f t="shared" si="35"/>
        <v>0</v>
      </c>
      <c r="AM98" s="175" t="e">
        <f t="shared" si="36"/>
        <v>#DIV/0!</v>
      </c>
      <c r="AN98" s="175" t="e">
        <f t="shared" si="37"/>
        <v>#DIV/0!</v>
      </c>
      <c r="AO98" s="178"/>
      <c r="CA98" s="91" t="str">
        <f t="shared" si="60"/>
        <v>Brietzig</v>
      </c>
      <c r="CB98" s="92">
        <f t="shared" si="60"/>
        <v>0</v>
      </c>
      <c r="CC98" s="92"/>
      <c r="CD98" s="92">
        <f t="shared" si="38"/>
        <v>0</v>
      </c>
      <c r="CE98" s="92">
        <f t="shared" si="39"/>
        <v>0</v>
      </c>
      <c r="CF98" s="92">
        <f t="shared" si="40"/>
        <v>0</v>
      </c>
      <c r="CG98" s="92">
        <f t="shared" si="41"/>
        <v>0</v>
      </c>
      <c r="CH98" s="92">
        <f t="shared" si="42"/>
        <v>0</v>
      </c>
      <c r="CI98" s="92">
        <f t="shared" si="43"/>
        <v>0</v>
      </c>
      <c r="CJ98" s="91">
        <f t="shared" si="44"/>
        <v>0</v>
      </c>
      <c r="CK98" s="91">
        <f t="shared" si="44"/>
        <v>0</v>
      </c>
      <c r="CL98" s="91" t="str">
        <f t="shared" si="32"/>
        <v>keine Daten</v>
      </c>
      <c r="CM98" s="92">
        <f t="shared" si="45"/>
        <v>0</v>
      </c>
      <c r="CN98" s="91" t="str">
        <f t="shared" si="46"/>
        <v>keine Angabe</v>
      </c>
      <c r="CO98" s="91">
        <f t="shared" si="47"/>
        <v>2</v>
      </c>
      <c r="CP98" s="91">
        <f t="shared" si="48"/>
        <v>2</v>
      </c>
      <c r="CQ98" s="91">
        <f t="shared" si="49"/>
        <v>0</v>
      </c>
      <c r="CR98" s="91">
        <f t="shared" si="50"/>
        <v>0</v>
      </c>
      <c r="CS98" s="92">
        <f>CM98-'[2]2007'!CM98</f>
        <v>0</v>
      </c>
      <c r="CT98" s="92">
        <f>CE98-'[2]2007'!CE98</f>
        <v>0</v>
      </c>
      <c r="CU98" s="92">
        <f t="shared" si="51"/>
        <v>0</v>
      </c>
      <c r="CV98" s="92">
        <f t="shared" si="52"/>
        <v>0</v>
      </c>
      <c r="CW98" s="153">
        <f t="shared" si="53"/>
        <v>0</v>
      </c>
      <c r="CX98" s="153">
        <f t="shared" si="54"/>
        <v>0</v>
      </c>
      <c r="CY98" s="153">
        <f t="shared" si="55"/>
        <v>0</v>
      </c>
      <c r="CZ98" s="92">
        <f t="shared" si="56"/>
        <v>0</v>
      </c>
      <c r="DA98" s="92">
        <f t="shared" si="57"/>
        <v>0</v>
      </c>
      <c r="DB98" s="91">
        <f t="shared" si="58"/>
        <v>0</v>
      </c>
      <c r="DC98" s="92">
        <f t="shared" si="59"/>
        <v>0</v>
      </c>
    </row>
    <row r="99" spans="1:107" x14ac:dyDescent="0.25">
      <c r="A99" s="20">
        <v>13075032</v>
      </c>
      <c r="B99" s="21">
        <v>5560</v>
      </c>
      <c r="C99" s="21" t="s">
        <v>137</v>
      </c>
      <c r="D99" s="223"/>
      <c r="E99" s="223"/>
      <c r="F99" s="223"/>
      <c r="G99" s="223"/>
      <c r="H99" s="224"/>
      <c r="I99" s="224"/>
      <c r="J99" s="224"/>
      <c r="K99" s="224"/>
      <c r="L99" s="224"/>
      <c r="M99" s="224"/>
      <c r="N99" s="224"/>
      <c r="O99" s="224"/>
      <c r="P99" s="224"/>
      <c r="Q99" s="224"/>
      <c r="R99" s="224"/>
      <c r="S99" s="224"/>
      <c r="T99" s="224"/>
      <c r="U99" s="224"/>
      <c r="V99" s="224"/>
      <c r="W99" s="22"/>
      <c r="X99" s="22"/>
      <c r="Y99" s="22"/>
      <c r="Z99" s="23"/>
      <c r="AA99" s="23"/>
      <c r="AB99" s="41"/>
      <c r="AC99" s="23"/>
      <c r="AD99" s="23"/>
      <c r="AE99" s="41"/>
      <c r="AF99" s="178"/>
      <c r="AG99" s="178"/>
      <c r="AH99" s="175">
        <f t="shared" si="33"/>
        <v>0</v>
      </c>
      <c r="AI99" s="178"/>
      <c r="AJ99" s="175">
        <f t="shared" si="34"/>
        <v>0</v>
      </c>
      <c r="AK99" s="178"/>
      <c r="AL99" s="175">
        <f t="shared" si="35"/>
        <v>0</v>
      </c>
      <c r="AM99" s="175" t="e">
        <f t="shared" si="36"/>
        <v>#DIV/0!</v>
      </c>
      <c r="AN99" s="175" t="e">
        <f t="shared" si="37"/>
        <v>#DIV/0!</v>
      </c>
      <c r="AO99" s="178"/>
      <c r="CA99" s="91" t="str">
        <f t="shared" si="60"/>
        <v>Fahrenwalde</v>
      </c>
      <c r="CB99" s="92">
        <f t="shared" si="60"/>
        <v>0</v>
      </c>
      <c r="CC99" s="92"/>
      <c r="CD99" s="92">
        <f t="shared" si="38"/>
        <v>0</v>
      </c>
      <c r="CE99" s="92">
        <f t="shared" si="39"/>
        <v>0</v>
      </c>
      <c r="CF99" s="92">
        <f t="shared" si="40"/>
        <v>0</v>
      </c>
      <c r="CG99" s="92">
        <f t="shared" si="41"/>
        <v>0</v>
      </c>
      <c r="CH99" s="92">
        <f t="shared" si="42"/>
        <v>0</v>
      </c>
      <c r="CI99" s="92">
        <f t="shared" si="43"/>
        <v>0</v>
      </c>
      <c r="CJ99" s="91">
        <f t="shared" si="44"/>
        <v>0</v>
      </c>
      <c r="CK99" s="91">
        <f t="shared" si="44"/>
        <v>0</v>
      </c>
      <c r="CL99" s="91" t="str">
        <f t="shared" si="32"/>
        <v>keine Daten</v>
      </c>
      <c r="CM99" s="92">
        <f t="shared" si="45"/>
        <v>0</v>
      </c>
      <c r="CN99" s="91" t="str">
        <f t="shared" si="46"/>
        <v>keine Angabe</v>
      </c>
      <c r="CO99" s="91">
        <f t="shared" si="47"/>
        <v>2</v>
      </c>
      <c r="CP99" s="91">
        <f t="shared" si="48"/>
        <v>2</v>
      </c>
      <c r="CQ99" s="91">
        <f t="shared" si="49"/>
        <v>0</v>
      </c>
      <c r="CR99" s="91">
        <f t="shared" si="50"/>
        <v>0</v>
      </c>
      <c r="CS99" s="92">
        <f>CM99-'[2]2007'!CM99</f>
        <v>0</v>
      </c>
      <c r="CT99" s="92">
        <f>CE99-'[2]2007'!CE99</f>
        <v>0</v>
      </c>
      <c r="CU99" s="92">
        <f t="shared" si="51"/>
        <v>0</v>
      </c>
      <c r="CV99" s="92">
        <f t="shared" si="52"/>
        <v>0</v>
      </c>
      <c r="CW99" s="153">
        <f t="shared" si="53"/>
        <v>0</v>
      </c>
      <c r="CX99" s="153">
        <f t="shared" si="54"/>
        <v>0</v>
      </c>
      <c r="CY99" s="153">
        <f t="shared" si="55"/>
        <v>0</v>
      </c>
      <c r="CZ99" s="92">
        <f t="shared" si="56"/>
        <v>0</v>
      </c>
      <c r="DA99" s="92">
        <f t="shared" si="57"/>
        <v>0</v>
      </c>
      <c r="DB99" s="91">
        <f t="shared" si="58"/>
        <v>0</v>
      </c>
      <c r="DC99" s="92">
        <f t="shared" si="59"/>
        <v>0</v>
      </c>
    </row>
    <row r="100" spans="1:107" x14ac:dyDescent="0.25">
      <c r="A100" s="20">
        <v>13075042</v>
      </c>
      <c r="B100" s="21">
        <v>5560</v>
      </c>
      <c r="C100" s="21" t="s">
        <v>138</v>
      </c>
      <c r="D100" s="223"/>
      <c r="E100" s="223"/>
      <c r="F100" s="223"/>
      <c r="G100" s="223"/>
      <c r="H100" s="224"/>
      <c r="I100" s="224"/>
      <c r="J100" s="224"/>
      <c r="K100" s="224"/>
      <c r="L100" s="224"/>
      <c r="M100" s="224"/>
      <c r="N100" s="224"/>
      <c r="O100" s="224"/>
      <c r="P100" s="224"/>
      <c r="Q100" s="224"/>
      <c r="R100" s="224"/>
      <c r="S100" s="224"/>
      <c r="T100" s="224"/>
      <c r="U100" s="224"/>
      <c r="V100" s="224"/>
      <c r="W100" s="22"/>
      <c r="X100" s="22"/>
      <c r="Y100" s="22"/>
      <c r="Z100" s="23"/>
      <c r="AA100" s="23"/>
      <c r="AB100" s="41"/>
      <c r="AC100" s="23"/>
      <c r="AD100" s="23"/>
      <c r="AE100" s="41"/>
      <c r="AF100" s="178"/>
      <c r="AG100" s="178"/>
      <c r="AH100" s="175">
        <f t="shared" si="33"/>
        <v>0</v>
      </c>
      <c r="AI100" s="178"/>
      <c r="AJ100" s="175">
        <f t="shared" si="34"/>
        <v>0</v>
      </c>
      <c r="AK100" s="178"/>
      <c r="AL100" s="175">
        <f t="shared" si="35"/>
        <v>0</v>
      </c>
      <c r="AM100" s="175" t="e">
        <f t="shared" si="36"/>
        <v>#DIV/0!</v>
      </c>
      <c r="AN100" s="175" t="e">
        <f t="shared" si="37"/>
        <v>#DIV/0!</v>
      </c>
      <c r="AO100" s="178"/>
      <c r="CA100" s="91" t="str">
        <f t="shared" si="60"/>
        <v>Groß Luckow</v>
      </c>
      <c r="CB100" s="92">
        <f t="shared" si="60"/>
        <v>0</v>
      </c>
      <c r="CC100" s="92"/>
      <c r="CD100" s="92">
        <f t="shared" si="38"/>
        <v>0</v>
      </c>
      <c r="CE100" s="92">
        <f t="shared" si="39"/>
        <v>0</v>
      </c>
      <c r="CF100" s="92">
        <f t="shared" si="40"/>
        <v>0</v>
      </c>
      <c r="CG100" s="92">
        <f t="shared" si="41"/>
        <v>0</v>
      </c>
      <c r="CH100" s="92">
        <f t="shared" si="42"/>
        <v>0</v>
      </c>
      <c r="CI100" s="92">
        <f t="shared" si="43"/>
        <v>0</v>
      </c>
      <c r="CJ100" s="91">
        <f t="shared" si="44"/>
        <v>0</v>
      </c>
      <c r="CK100" s="91">
        <f t="shared" si="44"/>
        <v>0</v>
      </c>
      <c r="CL100" s="91" t="str">
        <f t="shared" si="32"/>
        <v>keine Daten</v>
      </c>
      <c r="CM100" s="92">
        <f t="shared" si="45"/>
        <v>0</v>
      </c>
      <c r="CN100" s="91" t="str">
        <f t="shared" si="46"/>
        <v>keine Angabe</v>
      </c>
      <c r="CO100" s="91">
        <f t="shared" si="47"/>
        <v>2</v>
      </c>
      <c r="CP100" s="91">
        <f t="shared" si="48"/>
        <v>2</v>
      </c>
      <c r="CQ100" s="91">
        <f t="shared" si="49"/>
        <v>0</v>
      </c>
      <c r="CR100" s="91">
        <f t="shared" si="50"/>
        <v>0</v>
      </c>
      <c r="CS100" s="92">
        <f>CM100-'[2]2007'!CM100</f>
        <v>0</v>
      </c>
      <c r="CT100" s="92">
        <f>CE100-'[2]2007'!CE100</f>
        <v>0</v>
      </c>
      <c r="CU100" s="92">
        <f t="shared" si="51"/>
        <v>0</v>
      </c>
      <c r="CV100" s="92">
        <f t="shared" si="52"/>
        <v>0</v>
      </c>
      <c r="CW100" s="153">
        <f t="shared" si="53"/>
        <v>0</v>
      </c>
      <c r="CX100" s="153">
        <f t="shared" si="54"/>
        <v>0</v>
      </c>
      <c r="CY100" s="153">
        <f t="shared" si="55"/>
        <v>0</v>
      </c>
      <c r="CZ100" s="92">
        <f t="shared" si="56"/>
        <v>0</v>
      </c>
      <c r="DA100" s="92">
        <f t="shared" si="57"/>
        <v>0</v>
      </c>
      <c r="DB100" s="91">
        <f t="shared" si="58"/>
        <v>0</v>
      </c>
      <c r="DC100" s="92">
        <f t="shared" si="59"/>
        <v>0</v>
      </c>
    </row>
    <row r="101" spans="1:107" x14ac:dyDescent="0.25">
      <c r="A101" s="20">
        <v>13075055</v>
      </c>
      <c r="B101" s="21">
        <v>5560</v>
      </c>
      <c r="C101" s="21" t="s">
        <v>139</v>
      </c>
      <c r="D101" s="223"/>
      <c r="E101" s="223"/>
      <c r="F101" s="223"/>
      <c r="G101" s="223"/>
      <c r="H101" s="224"/>
      <c r="I101" s="224"/>
      <c r="J101" s="224"/>
      <c r="K101" s="224"/>
      <c r="L101" s="224"/>
      <c r="M101" s="224"/>
      <c r="N101" s="224"/>
      <c r="O101" s="224"/>
      <c r="P101" s="224"/>
      <c r="Q101" s="224"/>
      <c r="R101" s="224"/>
      <c r="S101" s="224"/>
      <c r="T101" s="224"/>
      <c r="U101" s="224"/>
      <c r="V101" s="224"/>
      <c r="W101" s="22"/>
      <c r="X101" s="22"/>
      <c r="Y101" s="22"/>
      <c r="Z101" s="23"/>
      <c r="AA101" s="23"/>
      <c r="AB101" s="41"/>
      <c r="AC101" s="23"/>
      <c r="AD101" s="23"/>
      <c r="AE101" s="41"/>
      <c r="AF101" s="178"/>
      <c r="AG101" s="178"/>
      <c r="AH101" s="175">
        <f t="shared" si="33"/>
        <v>0</v>
      </c>
      <c r="AI101" s="178"/>
      <c r="AJ101" s="175">
        <f t="shared" si="34"/>
        <v>0</v>
      </c>
      <c r="AK101" s="178"/>
      <c r="AL101" s="175">
        <f t="shared" si="35"/>
        <v>0</v>
      </c>
      <c r="AM101" s="175" t="e">
        <f t="shared" si="36"/>
        <v>#DIV/0!</v>
      </c>
      <c r="AN101" s="175" t="e">
        <f t="shared" si="37"/>
        <v>#DIV/0!</v>
      </c>
      <c r="AO101" s="178"/>
      <c r="CA101" s="91" t="str">
        <f t="shared" si="60"/>
        <v>Jatznick</v>
      </c>
      <c r="CB101" s="92">
        <f t="shared" si="60"/>
        <v>0</v>
      </c>
      <c r="CC101" s="92"/>
      <c r="CD101" s="92">
        <f t="shared" si="38"/>
        <v>0</v>
      </c>
      <c r="CE101" s="92">
        <f t="shared" si="39"/>
        <v>0</v>
      </c>
      <c r="CF101" s="92">
        <f t="shared" si="40"/>
        <v>0</v>
      </c>
      <c r="CG101" s="92">
        <f t="shared" si="41"/>
        <v>0</v>
      </c>
      <c r="CH101" s="92">
        <f t="shared" si="42"/>
        <v>0</v>
      </c>
      <c r="CI101" s="92">
        <f t="shared" si="43"/>
        <v>0</v>
      </c>
      <c r="CJ101" s="91">
        <f t="shared" si="44"/>
        <v>0</v>
      </c>
      <c r="CK101" s="91">
        <f t="shared" si="44"/>
        <v>0</v>
      </c>
      <c r="CL101" s="91" t="str">
        <f t="shared" si="32"/>
        <v>keine Daten</v>
      </c>
      <c r="CM101" s="92">
        <f t="shared" si="45"/>
        <v>0</v>
      </c>
      <c r="CN101" s="91" t="str">
        <f t="shared" si="46"/>
        <v>keine Angabe</v>
      </c>
      <c r="CO101" s="91">
        <f t="shared" si="47"/>
        <v>2</v>
      </c>
      <c r="CP101" s="91">
        <f t="shared" si="48"/>
        <v>2</v>
      </c>
      <c r="CQ101" s="91">
        <f t="shared" si="49"/>
        <v>0</v>
      </c>
      <c r="CR101" s="91">
        <f t="shared" si="50"/>
        <v>0</v>
      </c>
      <c r="CS101" s="92">
        <f>CM101-'[2]2007'!CM101</f>
        <v>0</v>
      </c>
      <c r="CT101" s="92">
        <f>CE101-'[2]2007'!CE101</f>
        <v>0</v>
      </c>
      <c r="CU101" s="92">
        <f t="shared" si="51"/>
        <v>0</v>
      </c>
      <c r="CV101" s="92">
        <f t="shared" si="52"/>
        <v>0</v>
      </c>
      <c r="CW101" s="153">
        <f t="shared" si="53"/>
        <v>0</v>
      </c>
      <c r="CX101" s="153">
        <f t="shared" si="54"/>
        <v>0</v>
      </c>
      <c r="CY101" s="153">
        <f t="shared" si="55"/>
        <v>0</v>
      </c>
      <c r="CZ101" s="92">
        <f t="shared" si="56"/>
        <v>0</v>
      </c>
      <c r="DA101" s="92">
        <f t="shared" si="57"/>
        <v>0</v>
      </c>
      <c r="DB101" s="91">
        <f t="shared" si="58"/>
        <v>0</v>
      </c>
      <c r="DC101" s="92">
        <f t="shared" si="59"/>
        <v>0</v>
      </c>
    </row>
    <row r="102" spans="1:107" x14ac:dyDescent="0.25">
      <c r="A102" s="20">
        <v>13075063</v>
      </c>
      <c r="B102" s="21">
        <v>5560</v>
      </c>
      <c r="C102" s="21" t="s">
        <v>140</v>
      </c>
      <c r="D102" s="223"/>
      <c r="E102" s="223"/>
      <c r="F102" s="223"/>
      <c r="G102" s="223"/>
      <c r="H102" s="224"/>
      <c r="I102" s="224"/>
      <c r="J102" s="224"/>
      <c r="K102" s="224"/>
      <c r="L102" s="224"/>
      <c r="M102" s="224"/>
      <c r="N102" s="224"/>
      <c r="O102" s="224"/>
      <c r="P102" s="224"/>
      <c r="Q102" s="224"/>
      <c r="R102" s="224"/>
      <c r="S102" s="224"/>
      <c r="T102" s="224"/>
      <c r="U102" s="224"/>
      <c r="V102" s="224"/>
      <c r="W102" s="22"/>
      <c r="X102" s="22"/>
      <c r="Y102" s="22"/>
      <c r="Z102" s="23"/>
      <c r="AA102" s="23"/>
      <c r="AB102" s="41"/>
      <c r="AC102" s="23"/>
      <c r="AD102" s="23"/>
      <c r="AE102" s="41"/>
      <c r="AF102" s="178"/>
      <c r="AG102" s="178"/>
      <c r="AH102" s="175">
        <f t="shared" si="33"/>
        <v>0</v>
      </c>
      <c r="AI102" s="178"/>
      <c r="AJ102" s="175">
        <f t="shared" si="34"/>
        <v>0</v>
      </c>
      <c r="AK102" s="178"/>
      <c r="AL102" s="175">
        <f t="shared" si="35"/>
        <v>0</v>
      </c>
      <c r="AM102" s="175" t="e">
        <f t="shared" si="36"/>
        <v>#DIV/0!</v>
      </c>
      <c r="AN102" s="175" t="e">
        <f t="shared" si="37"/>
        <v>#DIV/0!</v>
      </c>
      <c r="AO102" s="178"/>
      <c r="CA102" s="91" t="str">
        <f t="shared" si="60"/>
        <v>Koblentz</v>
      </c>
      <c r="CB102" s="92">
        <f t="shared" si="60"/>
        <v>0</v>
      </c>
      <c r="CC102" s="92"/>
      <c r="CD102" s="92">
        <f t="shared" si="38"/>
        <v>0</v>
      </c>
      <c r="CE102" s="92">
        <f t="shared" si="39"/>
        <v>0</v>
      </c>
      <c r="CF102" s="92">
        <f t="shared" si="40"/>
        <v>0</v>
      </c>
      <c r="CG102" s="92">
        <f t="shared" si="41"/>
        <v>0</v>
      </c>
      <c r="CH102" s="92">
        <f t="shared" si="42"/>
        <v>0</v>
      </c>
      <c r="CI102" s="92">
        <f t="shared" si="43"/>
        <v>0</v>
      </c>
      <c r="CJ102" s="91">
        <f t="shared" si="44"/>
        <v>0</v>
      </c>
      <c r="CK102" s="91">
        <f t="shared" si="44"/>
        <v>0</v>
      </c>
      <c r="CL102" s="91" t="str">
        <f t="shared" si="32"/>
        <v>keine Daten</v>
      </c>
      <c r="CM102" s="92">
        <f t="shared" si="45"/>
        <v>0</v>
      </c>
      <c r="CN102" s="91" t="str">
        <f t="shared" si="46"/>
        <v>keine Angabe</v>
      </c>
      <c r="CO102" s="91">
        <f t="shared" si="47"/>
        <v>2</v>
      </c>
      <c r="CP102" s="91">
        <f t="shared" si="48"/>
        <v>2</v>
      </c>
      <c r="CQ102" s="91">
        <f t="shared" si="49"/>
        <v>0</v>
      </c>
      <c r="CR102" s="91">
        <f t="shared" si="50"/>
        <v>0</v>
      </c>
      <c r="CS102" s="92">
        <f>CM102-'[2]2007'!CM102</f>
        <v>0</v>
      </c>
      <c r="CT102" s="92">
        <f>CE102-'[2]2007'!CE102</f>
        <v>0</v>
      </c>
      <c r="CU102" s="92">
        <f t="shared" si="51"/>
        <v>0</v>
      </c>
      <c r="CV102" s="92">
        <f t="shared" si="52"/>
        <v>0</v>
      </c>
      <c r="CW102" s="153">
        <f t="shared" si="53"/>
        <v>0</v>
      </c>
      <c r="CX102" s="153">
        <f t="shared" si="54"/>
        <v>0</v>
      </c>
      <c r="CY102" s="153">
        <f t="shared" si="55"/>
        <v>0</v>
      </c>
      <c r="CZ102" s="92">
        <f t="shared" si="56"/>
        <v>0</v>
      </c>
      <c r="DA102" s="92">
        <f t="shared" si="57"/>
        <v>0</v>
      </c>
      <c r="DB102" s="91">
        <f t="shared" si="58"/>
        <v>0</v>
      </c>
      <c r="DC102" s="92">
        <f t="shared" si="59"/>
        <v>0</v>
      </c>
    </row>
    <row r="103" spans="1:107" x14ac:dyDescent="0.25">
      <c r="A103" s="20">
        <v>13075071</v>
      </c>
      <c r="B103" s="21">
        <v>5560</v>
      </c>
      <c r="C103" s="21" t="s">
        <v>141</v>
      </c>
      <c r="D103" s="223"/>
      <c r="E103" s="223"/>
      <c r="F103" s="223"/>
      <c r="G103" s="223"/>
      <c r="H103" s="224"/>
      <c r="I103" s="224"/>
      <c r="J103" s="224"/>
      <c r="K103" s="224"/>
      <c r="L103" s="224"/>
      <c r="M103" s="224"/>
      <c r="N103" s="224"/>
      <c r="O103" s="224"/>
      <c r="P103" s="224"/>
      <c r="Q103" s="224"/>
      <c r="R103" s="224"/>
      <c r="S103" s="224"/>
      <c r="T103" s="224"/>
      <c r="U103" s="224"/>
      <c r="V103" s="224"/>
      <c r="W103" s="22"/>
      <c r="X103" s="22"/>
      <c r="Y103" s="22"/>
      <c r="Z103" s="23"/>
      <c r="AA103" s="23"/>
      <c r="AB103" s="41"/>
      <c r="AC103" s="23"/>
      <c r="AD103" s="23"/>
      <c r="AE103" s="41"/>
      <c r="AF103" s="178"/>
      <c r="AG103" s="178"/>
      <c r="AH103" s="175">
        <f t="shared" si="33"/>
        <v>0</v>
      </c>
      <c r="AI103" s="178"/>
      <c r="AJ103" s="175">
        <f t="shared" si="34"/>
        <v>0</v>
      </c>
      <c r="AK103" s="178"/>
      <c r="AL103" s="175">
        <f t="shared" si="35"/>
        <v>0</v>
      </c>
      <c r="AM103" s="175" t="e">
        <f t="shared" si="36"/>
        <v>#DIV/0!</v>
      </c>
      <c r="AN103" s="175" t="e">
        <f t="shared" si="37"/>
        <v>#DIV/0!</v>
      </c>
      <c r="AO103" s="178"/>
      <c r="CA103" s="91" t="str">
        <f t="shared" si="60"/>
        <v>Krugsdorf</v>
      </c>
      <c r="CB103" s="92">
        <f t="shared" si="60"/>
        <v>0</v>
      </c>
      <c r="CC103" s="92"/>
      <c r="CD103" s="92">
        <f t="shared" si="38"/>
        <v>0</v>
      </c>
      <c r="CE103" s="92">
        <f t="shared" si="39"/>
        <v>0</v>
      </c>
      <c r="CF103" s="92">
        <f t="shared" si="40"/>
        <v>0</v>
      </c>
      <c r="CG103" s="92">
        <f t="shared" si="41"/>
        <v>0</v>
      </c>
      <c r="CH103" s="92">
        <f t="shared" si="42"/>
        <v>0</v>
      </c>
      <c r="CI103" s="92">
        <f t="shared" si="43"/>
        <v>0</v>
      </c>
      <c r="CJ103" s="91">
        <f t="shared" si="44"/>
        <v>0</v>
      </c>
      <c r="CK103" s="91">
        <f t="shared" si="44"/>
        <v>0</v>
      </c>
      <c r="CL103" s="91" t="str">
        <f t="shared" si="32"/>
        <v>keine Daten</v>
      </c>
      <c r="CM103" s="92">
        <f t="shared" si="45"/>
        <v>0</v>
      </c>
      <c r="CN103" s="91" t="str">
        <f t="shared" si="46"/>
        <v>keine Angabe</v>
      </c>
      <c r="CO103" s="91">
        <f t="shared" si="47"/>
        <v>2</v>
      </c>
      <c r="CP103" s="91">
        <f t="shared" si="48"/>
        <v>2</v>
      </c>
      <c r="CQ103" s="91">
        <f t="shared" si="49"/>
        <v>0</v>
      </c>
      <c r="CR103" s="91">
        <f t="shared" si="50"/>
        <v>0</v>
      </c>
      <c r="CS103" s="92">
        <f>CM103-'[2]2007'!CM103</f>
        <v>0</v>
      </c>
      <c r="CT103" s="92">
        <f>CE103-'[2]2007'!CE103</f>
        <v>0</v>
      </c>
      <c r="CU103" s="92">
        <f t="shared" si="51"/>
        <v>0</v>
      </c>
      <c r="CV103" s="92">
        <f t="shared" si="52"/>
        <v>0</v>
      </c>
      <c r="CW103" s="153">
        <f t="shared" si="53"/>
        <v>0</v>
      </c>
      <c r="CX103" s="153">
        <f t="shared" si="54"/>
        <v>0</v>
      </c>
      <c r="CY103" s="153">
        <f t="shared" si="55"/>
        <v>0</v>
      </c>
      <c r="CZ103" s="92">
        <f t="shared" si="56"/>
        <v>0</v>
      </c>
      <c r="DA103" s="92">
        <f t="shared" si="57"/>
        <v>0</v>
      </c>
      <c r="DB103" s="91">
        <f t="shared" si="58"/>
        <v>0</v>
      </c>
      <c r="DC103" s="92">
        <f t="shared" si="59"/>
        <v>0</v>
      </c>
    </row>
    <row r="104" spans="1:107" x14ac:dyDescent="0.25">
      <c r="A104" s="20">
        <v>13075103</v>
      </c>
      <c r="B104" s="21">
        <v>5560</v>
      </c>
      <c r="C104" s="21" t="s">
        <v>142</v>
      </c>
      <c r="D104" s="223"/>
      <c r="E104" s="223"/>
      <c r="F104" s="223"/>
      <c r="G104" s="223"/>
      <c r="H104" s="224"/>
      <c r="I104" s="224"/>
      <c r="J104" s="224"/>
      <c r="K104" s="224"/>
      <c r="L104" s="224"/>
      <c r="M104" s="224"/>
      <c r="N104" s="224"/>
      <c r="O104" s="224"/>
      <c r="P104" s="224"/>
      <c r="Q104" s="224"/>
      <c r="R104" s="224"/>
      <c r="S104" s="224"/>
      <c r="T104" s="224"/>
      <c r="U104" s="224"/>
      <c r="V104" s="224"/>
      <c r="W104" s="22"/>
      <c r="X104" s="22"/>
      <c r="Y104" s="22"/>
      <c r="Z104" s="23"/>
      <c r="AA104" s="23"/>
      <c r="AB104" s="41"/>
      <c r="AC104" s="23"/>
      <c r="AD104" s="23"/>
      <c r="AE104" s="41"/>
      <c r="AF104" s="178"/>
      <c r="AG104" s="178"/>
      <c r="AH104" s="175">
        <f t="shared" si="33"/>
        <v>0</v>
      </c>
      <c r="AI104" s="178"/>
      <c r="AJ104" s="175">
        <f t="shared" si="34"/>
        <v>0</v>
      </c>
      <c r="AK104" s="178"/>
      <c r="AL104" s="175">
        <f t="shared" si="35"/>
        <v>0</v>
      </c>
      <c r="AM104" s="175" t="e">
        <f t="shared" si="36"/>
        <v>#DIV/0!</v>
      </c>
      <c r="AN104" s="175" t="e">
        <f t="shared" si="37"/>
        <v>#DIV/0!</v>
      </c>
      <c r="AO104" s="178"/>
      <c r="CA104" s="91" t="str">
        <f t="shared" si="60"/>
        <v>Nieden</v>
      </c>
      <c r="CB104" s="92">
        <f t="shared" si="60"/>
        <v>0</v>
      </c>
      <c r="CC104" s="92"/>
      <c r="CD104" s="92">
        <f t="shared" si="38"/>
        <v>0</v>
      </c>
      <c r="CE104" s="92">
        <f t="shared" si="39"/>
        <v>0</v>
      </c>
      <c r="CF104" s="92">
        <f t="shared" si="40"/>
        <v>0</v>
      </c>
      <c r="CG104" s="92">
        <f t="shared" si="41"/>
        <v>0</v>
      </c>
      <c r="CH104" s="92">
        <f t="shared" si="42"/>
        <v>0</v>
      </c>
      <c r="CI104" s="92">
        <f t="shared" si="43"/>
        <v>0</v>
      </c>
      <c r="CJ104" s="91">
        <f t="shared" si="44"/>
        <v>0</v>
      </c>
      <c r="CK104" s="91">
        <f t="shared" si="44"/>
        <v>0</v>
      </c>
      <c r="CL104" s="91" t="str">
        <f t="shared" si="32"/>
        <v>keine Daten</v>
      </c>
      <c r="CM104" s="92">
        <f t="shared" si="45"/>
        <v>0</v>
      </c>
      <c r="CN104" s="91" t="str">
        <f t="shared" si="46"/>
        <v>keine Angabe</v>
      </c>
      <c r="CO104" s="91">
        <f t="shared" si="47"/>
        <v>2</v>
      </c>
      <c r="CP104" s="91">
        <f t="shared" si="48"/>
        <v>2</v>
      </c>
      <c r="CQ104" s="91">
        <f t="shared" si="49"/>
        <v>0</v>
      </c>
      <c r="CR104" s="91">
        <f t="shared" si="50"/>
        <v>0</v>
      </c>
      <c r="CS104" s="92">
        <f>CM104-'[2]2007'!CM104</f>
        <v>0</v>
      </c>
      <c r="CT104" s="92">
        <f>CE104-'[2]2007'!CE104</f>
        <v>0</v>
      </c>
      <c r="CU104" s="92">
        <f t="shared" si="51"/>
        <v>0</v>
      </c>
      <c r="CV104" s="92">
        <f t="shared" si="52"/>
        <v>0</v>
      </c>
      <c r="CW104" s="153">
        <f t="shared" si="53"/>
        <v>0</v>
      </c>
      <c r="CX104" s="153">
        <f t="shared" si="54"/>
        <v>0</v>
      </c>
      <c r="CY104" s="153">
        <f t="shared" si="55"/>
        <v>0</v>
      </c>
      <c r="CZ104" s="92">
        <f t="shared" si="56"/>
        <v>0</v>
      </c>
      <c r="DA104" s="92">
        <f t="shared" si="57"/>
        <v>0</v>
      </c>
      <c r="DB104" s="91">
        <f t="shared" si="58"/>
        <v>0</v>
      </c>
      <c r="DC104" s="92">
        <f t="shared" si="59"/>
        <v>0</v>
      </c>
    </row>
    <row r="105" spans="1:107" x14ac:dyDescent="0.25">
      <c r="A105" s="20">
        <v>13075104</v>
      </c>
      <c r="B105" s="21">
        <v>5560</v>
      </c>
      <c r="C105" s="21" t="s">
        <v>143</v>
      </c>
      <c r="D105" s="223"/>
      <c r="E105" s="223"/>
      <c r="F105" s="223"/>
      <c r="G105" s="223"/>
      <c r="H105" s="224"/>
      <c r="I105" s="224"/>
      <c r="J105" s="224"/>
      <c r="K105" s="224"/>
      <c r="L105" s="224"/>
      <c r="M105" s="224"/>
      <c r="N105" s="224"/>
      <c r="O105" s="224"/>
      <c r="P105" s="224"/>
      <c r="Q105" s="224"/>
      <c r="R105" s="224"/>
      <c r="S105" s="224"/>
      <c r="T105" s="224"/>
      <c r="U105" s="224"/>
      <c r="V105" s="224"/>
      <c r="W105" s="22"/>
      <c r="X105" s="22"/>
      <c r="Y105" s="22"/>
      <c r="Z105" s="23"/>
      <c r="AA105" s="23"/>
      <c r="AB105" s="41"/>
      <c r="AC105" s="23"/>
      <c r="AD105" s="23"/>
      <c r="AE105" s="41"/>
      <c r="AF105" s="178"/>
      <c r="AG105" s="178"/>
      <c r="AH105" s="175">
        <f t="shared" si="33"/>
        <v>0</v>
      </c>
      <c r="AI105" s="178"/>
      <c r="AJ105" s="175">
        <f t="shared" si="34"/>
        <v>0</v>
      </c>
      <c r="AK105" s="178"/>
      <c r="AL105" s="175">
        <f t="shared" si="35"/>
        <v>0</v>
      </c>
      <c r="AM105" s="175" t="e">
        <f t="shared" si="36"/>
        <v>#DIV/0!</v>
      </c>
      <c r="AN105" s="175" t="e">
        <f t="shared" si="37"/>
        <v>#DIV/0!</v>
      </c>
      <c r="AO105" s="178"/>
      <c r="CA105" s="91" t="str">
        <f t="shared" si="60"/>
        <v>Papendorf</v>
      </c>
      <c r="CB105" s="92">
        <f t="shared" si="60"/>
        <v>0</v>
      </c>
      <c r="CC105" s="92"/>
      <c r="CD105" s="92">
        <f t="shared" si="38"/>
        <v>0</v>
      </c>
      <c r="CE105" s="92">
        <f t="shared" si="39"/>
        <v>0</v>
      </c>
      <c r="CF105" s="92">
        <f t="shared" si="40"/>
        <v>0</v>
      </c>
      <c r="CG105" s="92">
        <f t="shared" si="41"/>
        <v>0</v>
      </c>
      <c r="CH105" s="92">
        <f t="shared" si="42"/>
        <v>0</v>
      </c>
      <c r="CI105" s="92">
        <f t="shared" si="43"/>
        <v>0</v>
      </c>
      <c r="CJ105" s="91">
        <f t="shared" si="44"/>
        <v>0</v>
      </c>
      <c r="CK105" s="91">
        <f t="shared" si="44"/>
        <v>0</v>
      </c>
      <c r="CL105" s="91" t="str">
        <f t="shared" si="32"/>
        <v>keine Daten</v>
      </c>
      <c r="CM105" s="92">
        <f t="shared" si="45"/>
        <v>0</v>
      </c>
      <c r="CN105" s="91" t="str">
        <f t="shared" si="46"/>
        <v>keine Angabe</v>
      </c>
      <c r="CO105" s="91">
        <f t="shared" si="47"/>
        <v>2</v>
      </c>
      <c r="CP105" s="91">
        <f t="shared" si="48"/>
        <v>2</v>
      </c>
      <c r="CQ105" s="91">
        <f t="shared" si="49"/>
        <v>0</v>
      </c>
      <c r="CR105" s="91">
        <f t="shared" si="50"/>
        <v>0</v>
      </c>
      <c r="CS105" s="92">
        <f>CM105-'[2]2007'!CM105</f>
        <v>0</v>
      </c>
      <c r="CT105" s="92">
        <f>CE105-'[2]2007'!CE105</f>
        <v>0</v>
      </c>
      <c r="CU105" s="92">
        <f t="shared" si="51"/>
        <v>0</v>
      </c>
      <c r="CV105" s="92">
        <f t="shared" si="52"/>
        <v>0</v>
      </c>
      <c r="CW105" s="153">
        <f t="shared" si="53"/>
        <v>0</v>
      </c>
      <c r="CX105" s="153">
        <f t="shared" si="54"/>
        <v>0</v>
      </c>
      <c r="CY105" s="153">
        <f t="shared" si="55"/>
        <v>0</v>
      </c>
      <c r="CZ105" s="92">
        <f t="shared" si="56"/>
        <v>0</v>
      </c>
      <c r="DA105" s="92">
        <f t="shared" si="57"/>
        <v>0</v>
      </c>
      <c r="DB105" s="91">
        <f t="shared" si="58"/>
        <v>0</v>
      </c>
      <c r="DC105" s="92">
        <f t="shared" si="59"/>
        <v>0</v>
      </c>
    </row>
    <row r="106" spans="1:107" x14ac:dyDescent="0.25">
      <c r="A106" s="20">
        <v>13075109</v>
      </c>
      <c r="B106" s="21">
        <v>5560</v>
      </c>
      <c r="C106" s="21" t="s">
        <v>144</v>
      </c>
      <c r="D106" s="223"/>
      <c r="E106" s="223"/>
      <c r="F106" s="223"/>
      <c r="G106" s="223"/>
      <c r="H106" s="224"/>
      <c r="I106" s="224"/>
      <c r="J106" s="224"/>
      <c r="K106" s="224"/>
      <c r="L106" s="224"/>
      <c r="M106" s="224"/>
      <c r="N106" s="224"/>
      <c r="O106" s="224"/>
      <c r="P106" s="224"/>
      <c r="Q106" s="224"/>
      <c r="R106" s="224"/>
      <c r="S106" s="224"/>
      <c r="T106" s="224"/>
      <c r="U106" s="224"/>
      <c r="V106" s="224"/>
      <c r="W106" s="22"/>
      <c r="X106" s="22"/>
      <c r="Y106" s="22"/>
      <c r="Z106" s="23"/>
      <c r="AA106" s="23"/>
      <c r="AB106" s="41"/>
      <c r="AC106" s="23"/>
      <c r="AD106" s="23"/>
      <c r="AE106" s="41"/>
      <c r="AF106" s="178"/>
      <c r="AG106" s="178"/>
      <c r="AH106" s="175">
        <f t="shared" si="33"/>
        <v>0</v>
      </c>
      <c r="AI106" s="178"/>
      <c r="AJ106" s="175">
        <f t="shared" si="34"/>
        <v>0</v>
      </c>
      <c r="AK106" s="178"/>
      <c r="AL106" s="175">
        <f t="shared" si="35"/>
        <v>0</v>
      </c>
      <c r="AM106" s="175" t="e">
        <f t="shared" si="36"/>
        <v>#DIV/0!</v>
      </c>
      <c r="AN106" s="175" t="e">
        <f t="shared" si="37"/>
        <v>#DIV/0!</v>
      </c>
      <c r="AO106" s="178"/>
      <c r="CA106" s="91" t="str">
        <f t="shared" si="60"/>
        <v>Polzow</v>
      </c>
      <c r="CB106" s="92">
        <f t="shared" si="60"/>
        <v>0</v>
      </c>
      <c r="CC106" s="92"/>
      <c r="CD106" s="92">
        <f t="shared" si="38"/>
        <v>0</v>
      </c>
      <c r="CE106" s="92">
        <f t="shared" si="39"/>
        <v>0</v>
      </c>
      <c r="CF106" s="92">
        <f t="shared" si="40"/>
        <v>0</v>
      </c>
      <c r="CG106" s="92">
        <f t="shared" si="41"/>
        <v>0</v>
      </c>
      <c r="CH106" s="92">
        <f t="shared" si="42"/>
        <v>0</v>
      </c>
      <c r="CI106" s="92">
        <f t="shared" si="43"/>
        <v>0</v>
      </c>
      <c r="CJ106" s="91">
        <f t="shared" si="44"/>
        <v>0</v>
      </c>
      <c r="CK106" s="91">
        <f t="shared" si="44"/>
        <v>0</v>
      </c>
      <c r="CL106" s="91" t="str">
        <f t="shared" si="32"/>
        <v>keine Daten</v>
      </c>
      <c r="CM106" s="92">
        <f t="shared" si="45"/>
        <v>0</v>
      </c>
      <c r="CN106" s="91" t="str">
        <f t="shared" si="46"/>
        <v>keine Angabe</v>
      </c>
      <c r="CO106" s="91">
        <f t="shared" si="47"/>
        <v>2</v>
      </c>
      <c r="CP106" s="91">
        <f t="shared" si="48"/>
        <v>2</v>
      </c>
      <c r="CQ106" s="91">
        <f t="shared" si="49"/>
        <v>0</v>
      </c>
      <c r="CR106" s="91">
        <f t="shared" si="50"/>
        <v>0</v>
      </c>
      <c r="CS106" s="92">
        <f>CM106-'[2]2007'!CM106</f>
        <v>0</v>
      </c>
      <c r="CT106" s="92">
        <f>CE106-'[2]2007'!CE106</f>
        <v>0</v>
      </c>
      <c r="CU106" s="92">
        <f t="shared" si="51"/>
        <v>0</v>
      </c>
      <c r="CV106" s="92">
        <f t="shared" si="52"/>
        <v>0</v>
      </c>
      <c r="CW106" s="153">
        <f t="shared" si="53"/>
        <v>0</v>
      </c>
      <c r="CX106" s="153">
        <f t="shared" si="54"/>
        <v>0</v>
      </c>
      <c r="CY106" s="153">
        <f t="shared" si="55"/>
        <v>0</v>
      </c>
      <c r="CZ106" s="92">
        <f t="shared" si="56"/>
        <v>0</v>
      </c>
      <c r="DA106" s="92">
        <f t="shared" si="57"/>
        <v>0</v>
      </c>
      <c r="DB106" s="91">
        <f t="shared" si="58"/>
        <v>0</v>
      </c>
      <c r="DC106" s="92">
        <f t="shared" si="59"/>
        <v>0</v>
      </c>
    </row>
    <row r="107" spans="1:107" x14ac:dyDescent="0.25">
      <c r="A107" s="20">
        <v>13075115</v>
      </c>
      <c r="B107" s="21">
        <v>5560</v>
      </c>
      <c r="C107" s="21" t="s">
        <v>145</v>
      </c>
      <c r="D107" s="223"/>
      <c r="E107" s="223"/>
      <c r="F107" s="223"/>
      <c r="G107" s="223"/>
      <c r="H107" s="224"/>
      <c r="I107" s="224"/>
      <c r="J107" s="224"/>
      <c r="K107" s="224"/>
      <c r="L107" s="224"/>
      <c r="M107" s="224"/>
      <c r="N107" s="224"/>
      <c r="O107" s="224"/>
      <c r="P107" s="224"/>
      <c r="Q107" s="224"/>
      <c r="R107" s="224"/>
      <c r="S107" s="224"/>
      <c r="T107" s="224"/>
      <c r="U107" s="224"/>
      <c r="V107" s="224"/>
      <c r="W107" s="22"/>
      <c r="X107" s="22"/>
      <c r="Y107" s="22"/>
      <c r="Z107" s="23"/>
      <c r="AA107" s="23"/>
      <c r="AB107" s="41"/>
      <c r="AC107" s="23"/>
      <c r="AD107" s="23"/>
      <c r="AE107" s="41"/>
      <c r="AF107" s="178"/>
      <c r="AG107" s="178"/>
      <c r="AH107" s="175">
        <f t="shared" si="33"/>
        <v>0</v>
      </c>
      <c r="AI107" s="178"/>
      <c r="AJ107" s="175">
        <f t="shared" si="34"/>
        <v>0</v>
      </c>
      <c r="AK107" s="178"/>
      <c r="AL107" s="175">
        <f t="shared" si="35"/>
        <v>0</v>
      </c>
      <c r="AM107" s="175" t="e">
        <f t="shared" si="36"/>
        <v>#DIV/0!</v>
      </c>
      <c r="AN107" s="175" t="e">
        <f t="shared" si="37"/>
        <v>#DIV/0!</v>
      </c>
      <c r="AO107" s="178"/>
      <c r="CA107" s="91" t="str">
        <f t="shared" si="60"/>
        <v>Rollwitz</v>
      </c>
      <c r="CB107" s="92">
        <f t="shared" si="60"/>
        <v>0</v>
      </c>
      <c r="CC107" s="92"/>
      <c r="CD107" s="92">
        <f t="shared" si="38"/>
        <v>0</v>
      </c>
      <c r="CE107" s="92">
        <f t="shared" si="39"/>
        <v>0</v>
      </c>
      <c r="CF107" s="92">
        <f t="shared" si="40"/>
        <v>0</v>
      </c>
      <c r="CG107" s="92">
        <f t="shared" si="41"/>
        <v>0</v>
      </c>
      <c r="CH107" s="92">
        <f t="shared" si="42"/>
        <v>0</v>
      </c>
      <c r="CI107" s="92">
        <f t="shared" si="43"/>
        <v>0</v>
      </c>
      <c r="CJ107" s="91">
        <f t="shared" si="44"/>
        <v>0</v>
      </c>
      <c r="CK107" s="91">
        <f t="shared" si="44"/>
        <v>0</v>
      </c>
      <c r="CL107" s="91" t="str">
        <f t="shared" si="32"/>
        <v>keine Daten</v>
      </c>
      <c r="CM107" s="92">
        <f t="shared" si="45"/>
        <v>0</v>
      </c>
      <c r="CN107" s="91" t="str">
        <f t="shared" si="46"/>
        <v>keine Angabe</v>
      </c>
      <c r="CO107" s="91">
        <f t="shared" si="47"/>
        <v>2</v>
      </c>
      <c r="CP107" s="91">
        <f t="shared" si="48"/>
        <v>2</v>
      </c>
      <c r="CQ107" s="91">
        <f t="shared" si="49"/>
        <v>0</v>
      </c>
      <c r="CR107" s="91">
        <f t="shared" si="50"/>
        <v>0</v>
      </c>
      <c r="CS107" s="92">
        <f>CM107-'[2]2007'!CM107</f>
        <v>0</v>
      </c>
      <c r="CT107" s="92">
        <f>CE107-'[2]2007'!CE107</f>
        <v>0</v>
      </c>
      <c r="CU107" s="92">
        <f t="shared" si="51"/>
        <v>0</v>
      </c>
      <c r="CV107" s="92">
        <f t="shared" si="52"/>
        <v>0</v>
      </c>
      <c r="CW107" s="153">
        <f t="shared" si="53"/>
        <v>0</v>
      </c>
      <c r="CX107" s="153">
        <f t="shared" si="54"/>
        <v>0</v>
      </c>
      <c r="CY107" s="153">
        <f t="shared" si="55"/>
        <v>0</v>
      </c>
      <c r="CZ107" s="92">
        <f t="shared" si="56"/>
        <v>0</v>
      </c>
      <c r="DA107" s="92">
        <f t="shared" si="57"/>
        <v>0</v>
      </c>
      <c r="DB107" s="91">
        <f t="shared" si="58"/>
        <v>0</v>
      </c>
      <c r="DC107" s="92">
        <f t="shared" si="59"/>
        <v>0</v>
      </c>
    </row>
    <row r="108" spans="1:107" x14ac:dyDescent="0.25">
      <c r="A108" s="20">
        <v>13075126</v>
      </c>
      <c r="B108" s="21">
        <v>5560</v>
      </c>
      <c r="C108" s="21" t="s">
        <v>146</v>
      </c>
      <c r="D108" s="223"/>
      <c r="E108" s="223"/>
      <c r="F108" s="223"/>
      <c r="G108" s="223"/>
      <c r="H108" s="224"/>
      <c r="I108" s="224"/>
      <c r="J108" s="224"/>
      <c r="K108" s="224"/>
      <c r="L108" s="224"/>
      <c r="M108" s="224"/>
      <c r="N108" s="224"/>
      <c r="O108" s="224"/>
      <c r="P108" s="224"/>
      <c r="Q108" s="224"/>
      <c r="R108" s="224"/>
      <c r="S108" s="224"/>
      <c r="T108" s="224"/>
      <c r="U108" s="224"/>
      <c r="V108" s="224"/>
      <c r="W108" s="22"/>
      <c r="X108" s="22"/>
      <c r="Y108" s="22"/>
      <c r="Z108" s="23"/>
      <c r="AA108" s="23"/>
      <c r="AB108" s="41"/>
      <c r="AC108" s="23"/>
      <c r="AD108" s="23"/>
      <c r="AE108" s="41"/>
      <c r="AF108" s="178"/>
      <c r="AG108" s="178"/>
      <c r="AH108" s="175">
        <f t="shared" si="33"/>
        <v>0</v>
      </c>
      <c r="AI108" s="178"/>
      <c r="AJ108" s="175">
        <f t="shared" si="34"/>
        <v>0</v>
      </c>
      <c r="AK108" s="178"/>
      <c r="AL108" s="175">
        <f t="shared" si="35"/>
        <v>0</v>
      </c>
      <c r="AM108" s="175" t="e">
        <f t="shared" si="36"/>
        <v>#DIV/0!</v>
      </c>
      <c r="AN108" s="175" t="e">
        <f t="shared" si="37"/>
        <v>#DIV/0!</v>
      </c>
      <c r="AO108" s="178"/>
      <c r="CA108" s="91" t="str">
        <f t="shared" si="60"/>
        <v>Schönwalde</v>
      </c>
      <c r="CB108" s="92">
        <f t="shared" si="60"/>
        <v>0</v>
      </c>
      <c r="CC108" s="92"/>
      <c r="CD108" s="92">
        <f t="shared" si="38"/>
        <v>0</v>
      </c>
      <c r="CE108" s="92">
        <f t="shared" si="39"/>
        <v>0</v>
      </c>
      <c r="CF108" s="92">
        <f t="shared" si="40"/>
        <v>0</v>
      </c>
      <c r="CG108" s="92">
        <f t="shared" si="41"/>
        <v>0</v>
      </c>
      <c r="CH108" s="92">
        <f t="shared" si="42"/>
        <v>0</v>
      </c>
      <c r="CI108" s="92">
        <f t="shared" si="43"/>
        <v>0</v>
      </c>
      <c r="CJ108" s="91">
        <f t="shared" si="44"/>
        <v>0</v>
      </c>
      <c r="CK108" s="91">
        <f t="shared" si="44"/>
        <v>0</v>
      </c>
      <c r="CL108" s="91" t="str">
        <f t="shared" si="32"/>
        <v>keine Daten</v>
      </c>
      <c r="CM108" s="92">
        <f t="shared" si="45"/>
        <v>0</v>
      </c>
      <c r="CN108" s="91" t="str">
        <f t="shared" si="46"/>
        <v>keine Angabe</v>
      </c>
      <c r="CO108" s="91">
        <f t="shared" si="47"/>
        <v>2</v>
      </c>
      <c r="CP108" s="91">
        <f t="shared" si="48"/>
        <v>2</v>
      </c>
      <c r="CQ108" s="91">
        <f t="shared" si="49"/>
        <v>0</v>
      </c>
      <c r="CR108" s="91">
        <f t="shared" si="50"/>
        <v>0</v>
      </c>
      <c r="CS108" s="92">
        <f>CM108-'[2]2007'!CM108</f>
        <v>0</v>
      </c>
      <c r="CT108" s="92">
        <f>CE108-'[2]2007'!CE108</f>
        <v>0</v>
      </c>
      <c r="CU108" s="92">
        <f t="shared" si="51"/>
        <v>0</v>
      </c>
      <c r="CV108" s="92">
        <f t="shared" si="52"/>
        <v>0</v>
      </c>
      <c r="CW108" s="153">
        <f t="shared" si="53"/>
        <v>0</v>
      </c>
      <c r="CX108" s="153">
        <f t="shared" si="54"/>
        <v>0</v>
      </c>
      <c r="CY108" s="153">
        <f t="shared" si="55"/>
        <v>0</v>
      </c>
      <c r="CZ108" s="92">
        <f t="shared" si="56"/>
        <v>0</v>
      </c>
      <c r="DA108" s="92">
        <f t="shared" si="57"/>
        <v>0</v>
      </c>
      <c r="DB108" s="91">
        <f t="shared" si="58"/>
        <v>0</v>
      </c>
      <c r="DC108" s="92">
        <f t="shared" si="59"/>
        <v>0</v>
      </c>
    </row>
    <row r="109" spans="1:107" x14ac:dyDescent="0.25">
      <c r="A109" s="20">
        <v>13075138</v>
      </c>
      <c r="B109" s="21">
        <v>5560</v>
      </c>
      <c r="C109" s="21" t="s">
        <v>147</v>
      </c>
      <c r="D109" s="223"/>
      <c r="E109" s="223"/>
      <c r="F109" s="223"/>
      <c r="G109" s="223"/>
      <c r="H109" s="224"/>
      <c r="I109" s="224"/>
      <c r="J109" s="224"/>
      <c r="K109" s="224"/>
      <c r="L109" s="224"/>
      <c r="M109" s="224"/>
      <c r="N109" s="224"/>
      <c r="O109" s="224"/>
      <c r="P109" s="224"/>
      <c r="Q109" s="224"/>
      <c r="R109" s="224"/>
      <c r="S109" s="224"/>
      <c r="T109" s="224"/>
      <c r="U109" s="224"/>
      <c r="V109" s="224"/>
      <c r="W109" s="22"/>
      <c r="X109" s="22"/>
      <c r="Y109" s="22"/>
      <c r="Z109" s="23"/>
      <c r="AA109" s="23"/>
      <c r="AB109" s="41"/>
      <c r="AC109" s="23"/>
      <c r="AD109" s="23"/>
      <c r="AE109" s="41"/>
      <c r="AF109" s="178"/>
      <c r="AG109" s="178"/>
      <c r="AH109" s="175">
        <f t="shared" si="33"/>
        <v>0</v>
      </c>
      <c r="AI109" s="178"/>
      <c r="AJ109" s="175">
        <f t="shared" si="34"/>
        <v>0</v>
      </c>
      <c r="AK109" s="178"/>
      <c r="AL109" s="175">
        <f t="shared" si="35"/>
        <v>0</v>
      </c>
      <c r="AM109" s="175" t="e">
        <f t="shared" si="36"/>
        <v>#DIV/0!</v>
      </c>
      <c r="AN109" s="175" t="e">
        <f t="shared" si="37"/>
        <v>#DIV/0!</v>
      </c>
      <c r="AO109" s="178"/>
      <c r="CA109" s="91" t="str">
        <f t="shared" si="60"/>
        <v>Viereck</v>
      </c>
      <c r="CB109" s="92">
        <f t="shared" si="60"/>
        <v>0</v>
      </c>
      <c r="CC109" s="92"/>
      <c r="CD109" s="92">
        <f t="shared" si="38"/>
        <v>0</v>
      </c>
      <c r="CE109" s="92">
        <f t="shared" si="39"/>
        <v>0</v>
      </c>
      <c r="CF109" s="92">
        <f t="shared" si="40"/>
        <v>0</v>
      </c>
      <c r="CG109" s="92">
        <f t="shared" si="41"/>
        <v>0</v>
      </c>
      <c r="CH109" s="92">
        <f t="shared" si="42"/>
        <v>0</v>
      </c>
      <c r="CI109" s="92">
        <f t="shared" si="43"/>
        <v>0</v>
      </c>
      <c r="CJ109" s="91">
        <f t="shared" si="44"/>
        <v>0</v>
      </c>
      <c r="CK109" s="91">
        <f t="shared" si="44"/>
        <v>0</v>
      </c>
      <c r="CL109" s="91" t="str">
        <f t="shared" si="32"/>
        <v>keine Daten</v>
      </c>
      <c r="CM109" s="92">
        <f t="shared" si="45"/>
        <v>0</v>
      </c>
      <c r="CN109" s="91" t="str">
        <f t="shared" si="46"/>
        <v>keine Angabe</v>
      </c>
      <c r="CO109" s="91">
        <f t="shared" si="47"/>
        <v>2</v>
      </c>
      <c r="CP109" s="91">
        <f t="shared" si="48"/>
        <v>2</v>
      </c>
      <c r="CQ109" s="91">
        <f t="shared" si="49"/>
        <v>0</v>
      </c>
      <c r="CR109" s="91">
        <f t="shared" si="50"/>
        <v>0</v>
      </c>
      <c r="CS109" s="92">
        <f>CM109-'[2]2007'!CM109</f>
        <v>0</v>
      </c>
      <c r="CT109" s="92">
        <f>CE109-'[2]2007'!CE109</f>
        <v>0</v>
      </c>
      <c r="CU109" s="92">
        <f t="shared" si="51"/>
        <v>0</v>
      </c>
      <c r="CV109" s="92">
        <f t="shared" si="52"/>
        <v>0</v>
      </c>
      <c r="CW109" s="153">
        <f t="shared" si="53"/>
        <v>0</v>
      </c>
      <c r="CX109" s="153">
        <f t="shared" si="54"/>
        <v>0</v>
      </c>
      <c r="CY109" s="153">
        <f t="shared" si="55"/>
        <v>0</v>
      </c>
      <c r="CZ109" s="92">
        <f t="shared" si="56"/>
        <v>0</v>
      </c>
      <c r="DA109" s="92">
        <f t="shared" si="57"/>
        <v>0</v>
      </c>
      <c r="DB109" s="91">
        <f t="shared" si="58"/>
        <v>0</v>
      </c>
      <c r="DC109" s="92">
        <f t="shared" si="59"/>
        <v>0</v>
      </c>
    </row>
    <row r="110" spans="1:107" x14ac:dyDescent="0.25">
      <c r="A110" s="20">
        <v>13075149</v>
      </c>
      <c r="B110" s="21">
        <v>5560</v>
      </c>
      <c r="C110" s="21" t="s">
        <v>148</v>
      </c>
      <c r="D110" s="223"/>
      <c r="E110" s="223"/>
      <c r="F110" s="223"/>
      <c r="G110" s="223"/>
      <c r="H110" s="224"/>
      <c r="I110" s="224"/>
      <c r="J110" s="224"/>
      <c r="K110" s="224"/>
      <c r="L110" s="224"/>
      <c r="M110" s="224"/>
      <c r="N110" s="224"/>
      <c r="O110" s="224"/>
      <c r="P110" s="224"/>
      <c r="Q110" s="224"/>
      <c r="R110" s="224"/>
      <c r="S110" s="224"/>
      <c r="T110" s="224"/>
      <c r="U110" s="224"/>
      <c r="V110" s="224"/>
      <c r="W110" s="22"/>
      <c r="X110" s="22"/>
      <c r="Y110" s="22"/>
      <c r="Z110" s="23"/>
      <c r="AA110" s="23"/>
      <c r="AB110" s="41"/>
      <c r="AC110" s="23"/>
      <c r="AD110" s="23"/>
      <c r="AE110" s="41"/>
      <c r="AF110" s="178"/>
      <c r="AG110" s="178"/>
      <c r="AH110" s="175">
        <f t="shared" si="33"/>
        <v>0</v>
      </c>
      <c r="AI110" s="178"/>
      <c r="AJ110" s="175">
        <f t="shared" si="34"/>
        <v>0</v>
      </c>
      <c r="AK110" s="178"/>
      <c r="AL110" s="175">
        <f t="shared" si="35"/>
        <v>0</v>
      </c>
      <c r="AM110" s="175" t="e">
        <f t="shared" si="36"/>
        <v>#DIV/0!</v>
      </c>
      <c r="AN110" s="175" t="e">
        <f t="shared" si="37"/>
        <v>#DIV/0!</v>
      </c>
      <c r="AO110" s="178"/>
      <c r="CA110" s="91" t="str">
        <f t="shared" si="60"/>
        <v>Zerrenthin</v>
      </c>
      <c r="CB110" s="92">
        <f t="shared" si="60"/>
        <v>0</v>
      </c>
      <c r="CC110" s="92"/>
      <c r="CD110" s="92">
        <f t="shared" si="38"/>
        <v>0</v>
      </c>
      <c r="CE110" s="92">
        <f t="shared" si="39"/>
        <v>0</v>
      </c>
      <c r="CF110" s="92">
        <f t="shared" si="40"/>
        <v>0</v>
      </c>
      <c r="CG110" s="92">
        <f t="shared" si="41"/>
        <v>0</v>
      </c>
      <c r="CH110" s="92">
        <f t="shared" si="42"/>
        <v>0</v>
      </c>
      <c r="CI110" s="92">
        <f t="shared" si="43"/>
        <v>0</v>
      </c>
      <c r="CJ110" s="91">
        <f t="shared" si="44"/>
        <v>0</v>
      </c>
      <c r="CK110" s="91">
        <f t="shared" si="44"/>
        <v>0</v>
      </c>
      <c r="CL110" s="91" t="str">
        <f t="shared" si="32"/>
        <v>keine Daten</v>
      </c>
      <c r="CM110" s="92">
        <f t="shared" si="45"/>
        <v>0</v>
      </c>
      <c r="CN110" s="91" t="str">
        <f t="shared" si="46"/>
        <v>keine Angabe</v>
      </c>
      <c r="CO110" s="91">
        <f t="shared" si="47"/>
        <v>2</v>
      </c>
      <c r="CP110" s="91">
        <f t="shared" si="48"/>
        <v>2</v>
      </c>
      <c r="CQ110" s="91">
        <f t="shared" si="49"/>
        <v>0</v>
      </c>
      <c r="CR110" s="91">
        <f t="shared" si="50"/>
        <v>0</v>
      </c>
      <c r="CS110" s="92">
        <f>CM110-'[2]2007'!CM110</f>
        <v>0</v>
      </c>
      <c r="CT110" s="92">
        <f>CE110-'[2]2007'!CE110</f>
        <v>0</v>
      </c>
      <c r="CU110" s="92">
        <f t="shared" si="51"/>
        <v>0</v>
      </c>
      <c r="CV110" s="92">
        <f t="shared" si="52"/>
        <v>0</v>
      </c>
      <c r="CW110" s="153">
        <f t="shared" si="53"/>
        <v>0</v>
      </c>
      <c r="CX110" s="153">
        <f t="shared" si="54"/>
        <v>0</v>
      </c>
      <c r="CY110" s="153">
        <f t="shared" si="55"/>
        <v>0</v>
      </c>
      <c r="CZ110" s="92">
        <f t="shared" si="56"/>
        <v>0</v>
      </c>
      <c r="DA110" s="92">
        <f t="shared" si="57"/>
        <v>0</v>
      </c>
      <c r="DB110" s="91">
        <f t="shared" si="58"/>
        <v>0</v>
      </c>
      <c r="DC110" s="92">
        <f t="shared" si="59"/>
        <v>0</v>
      </c>
    </row>
    <row r="111" spans="1:107" x14ac:dyDescent="0.25">
      <c r="A111" s="20">
        <v>13075058</v>
      </c>
      <c r="B111" s="21">
        <v>5561</v>
      </c>
      <c r="C111" s="21" t="s">
        <v>149</v>
      </c>
      <c r="D111" s="223"/>
      <c r="E111" s="223"/>
      <c r="F111" s="223"/>
      <c r="G111" s="223"/>
      <c r="H111" s="224"/>
      <c r="I111" s="224"/>
      <c r="J111" s="224"/>
      <c r="K111" s="224"/>
      <c r="L111" s="224"/>
      <c r="M111" s="224"/>
      <c r="N111" s="224"/>
      <c r="O111" s="224"/>
      <c r="P111" s="224"/>
      <c r="Q111" s="224"/>
      <c r="R111" s="224"/>
      <c r="S111" s="224"/>
      <c r="T111" s="224"/>
      <c r="U111" s="224"/>
      <c r="V111" s="224"/>
      <c r="W111" s="22"/>
      <c r="X111" s="22"/>
      <c r="Y111" s="22"/>
      <c r="Z111" s="23"/>
      <c r="AA111" s="23"/>
      <c r="AB111" s="41"/>
      <c r="AC111" s="23"/>
      <c r="AD111" s="23"/>
      <c r="AE111" s="41"/>
      <c r="AF111" s="178"/>
      <c r="AG111" s="178"/>
      <c r="AH111" s="175">
        <f t="shared" si="33"/>
        <v>0</v>
      </c>
      <c r="AI111" s="178"/>
      <c r="AJ111" s="175">
        <f t="shared" si="34"/>
        <v>0</v>
      </c>
      <c r="AK111" s="178"/>
      <c r="AL111" s="175">
        <f t="shared" si="35"/>
        <v>0</v>
      </c>
      <c r="AM111" s="175" t="e">
        <f t="shared" si="36"/>
        <v>#DIV/0!</v>
      </c>
      <c r="AN111" s="175" t="e">
        <f t="shared" si="37"/>
        <v>#DIV/0!</v>
      </c>
      <c r="AO111" s="178"/>
      <c r="CA111" s="91" t="str">
        <f t="shared" si="60"/>
        <v>Karlshagen</v>
      </c>
      <c r="CB111" s="92">
        <f t="shared" si="60"/>
        <v>0</v>
      </c>
      <c r="CC111" s="92"/>
      <c r="CD111" s="92">
        <f t="shared" si="38"/>
        <v>0</v>
      </c>
      <c r="CE111" s="92">
        <f t="shared" si="39"/>
        <v>0</v>
      </c>
      <c r="CF111" s="92">
        <f t="shared" si="40"/>
        <v>0</v>
      </c>
      <c r="CG111" s="92">
        <f t="shared" si="41"/>
        <v>0</v>
      </c>
      <c r="CH111" s="92">
        <f t="shared" si="42"/>
        <v>0</v>
      </c>
      <c r="CI111" s="92">
        <f t="shared" si="43"/>
        <v>0</v>
      </c>
      <c r="CJ111" s="91">
        <f t="shared" si="44"/>
        <v>0</v>
      </c>
      <c r="CK111" s="91">
        <f t="shared" si="44"/>
        <v>0</v>
      </c>
      <c r="CL111" s="91" t="str">
        <f t="shared" si="32"/>
        <v>keine Daten</v>
      </c>
      <c r="CM111" s="92">
        <f t="shared" si="45"/>
        <v>0</v>
      </c>
      <c r="CN111" s="91" t="str">
        <f t="shared" si="46"/>
        <v>keine Angabe</v>
      </c>
      <c r="CO111" s="91">
        <f t="shared" si="47"/>
        <v>2</v>
      </c>
      <c r="CP111" s="91">
        <f t="shared" si="48"/>
        <v>2</v>
      </c>
      <c r="CQ111" s="91">
        <f t="shared" si="49"/>
        <v>0</v>
      </c>
      <c r="CR111" s="91">
        <f t="shared" si="50"/>
        <v>0</v>
      </c>
      <c r="CS111" s="92">
        <f>CM111-'[2]2007'!CM111</f>
        <v>0</v>
      </c>
      <c r="CT111" s="92">
        <f>CE111-'[2]2007'!CE111</f>
        <v>0</v>
      </c>
      <c r="CU111" s="92">
        <f t="shared" si="51"/>
        <v>0</v>
      </c>
      <c r="CV111" s="92">
        <f t="shared" si="52"/>
        <v>0</v>
      </c>
      <c r="CW111" s="153">
        <f t="shared" si="53"/>
        <v>0</v>
      </c>
      <c r="CX111" s="153">
        <f t="shared" si="54"/>
        <v>0</v>
      </c>
      <c r="CY111" s="153">
        <f t="shared" si="55"/>
        <v>0</v>
      </c>
      <c r="CZ111" s="92">
        <f t="shared" si="56"/>
        <v>0</v>
      </c>
      <c r="DA111" s="92">
        <f t="shared" si="57"/>
        <v>0</v>
      </c>
      <c r="DB111" s="91">
        <f t="shared" si="58"/>
        <v>0</v>
      </c>
      <c r="DC111" s="92">
        <f t="shared" si="59"/>
        <v>0</v>
      </c>
    </row>
    <row r="112" spans="1:107" x14ac:dyDescent="0.25">
      <c r="A112" s="20">
        <v>13075092</v>
      </c>
      <c r="B112" s="21">
        <v>5561</v>
      </c>
      <c r="C112" s="21" t="s">
        <v>150</v>
      </c>
      <c r="D112" s="223"/>
      <c r="E112" s="223"/>
      <c r="F112" s="223"/>
      <c r="G112" s="223"/>
      <c r="H112" s="224"/>
      <c r="I112" s="224"/>
      <c r="J112" s="224"/>
      <c r="K112" s="224"/>
      <c r="L112" s="224"/>
      <c r="M112" s="224"/>
      <c r="N112" s="224"/>
      <c r="O112" s="224"/>
      <c r="P112" s="224"/>
      <c r="Q112" s="224"/>
      <c r="R112" s="224"/>
      <c r="S112" s="224"/>
      <c r="T112" s="224"/>
      <c r="U112" s="224"/>
      <c r="V112" s="224"/>
      <c r="W112" s="22"/>
      <c r="X112" s="22"/>
      <c r="Y112" s="22"/>
      <c r="Z112" s="23"/>
      <c r="AA112" s="23"/>
      <c r="AB112" s="41"/>
      <c r="AC112" s="23"/>
      <c r="AD112" s="23"/>
      <c r="AE112" s="41"/>
      <c r="AF112" s="178"/>
      <c r="AG112" s="178"/>
      <c r="AH112" s="175">
        <f t="shared" si="33"/>
        <v>0</v>
      </c>
      <c r="AI112" s="178"/>
      <c r="AJ112" s="175">
        <f t="shared" si="34"/>
        <v>0</v>
      </c>
      <c r="AK112" s="178"/>
      <c r="AL112" s="175">
        <f t="shared" si="35"/>
        <v>0</v>
      </c>
      <c r="AM112" s="175" t="e">
        <f t="shared" si="36"/>
        <v>#DIV/0!</v>
      </c>
      <c r="AN112" s="175" t="e">
        <f t="shared" si="37"/>
        <v>#DIV/0!</v>
      </c>
      <c r="AO112" s="178"/>
      <c r="CA112" s="91" t="str">
        <f t="shared" si="60"/>
        <v>Mölschow</v>
      </c>
      <c r="CB112" s="92">
        <f t="shared" si="60"/>
        <v>0</v>
      </c>
      <c r="CC112" s="92"/>
      <c r="CD112" s="92">
        <f t="shared" si="38"/>
        <v>0</v>
      </c>
      <c r="CE112" s="92">
        <f t="shared" si="39"/>
        <v>0</v>
      </c>
      <c r="CF112" s="92">
        <f t="shared" si="40"/>
        <v>0</v>
      </c>
      <c r="CG112" s="92">
        <f t="shared" si="41"/>
        <v>0</v>
      </c>
      <c r="CH112" s="92">
        <f t="shared" si="42"/>
        <v>0</v>
      </c>
      <c r="CI112" s="92">
        <f t="shared" si="43"/>
        <v>0</v>
      </c>
      <c r="CJ112" s="91">
        <f t="shared" si="44"/>
        <v>0</v>
      </c>
      <c r="CK112" s="91">
        <f t="shared" si="44"/>
        <v>0</v>
      </c>
      <c r="CL112" s="91" t="str">
        <f t="shared" si="32"/>
        <v>keine Daten</v>
      </c>
      <c r="CM112" s="92">
        <f t="shared" si="45"/>
        <v>0</v>
      </c>
      <c r="CN112" s="91" t="str">
        <f t="shared" si="46"/>
        <v>keine Angabe</v>
      </c>
      <c r="CO112" s="91">
        <f t="shared" si="47"/>
        <v>2</v>
      </c>
      <c r="CP112" s="91">
        <f t="shared" si="48"/>
        <v>2</v>
      </c>
      <c r="CQ112" s="91">
        <f t="shared" si="49"/>
        <v>0</v>
      </c>
      <c r="CR112" s="91">
        <f t="shared" si="50"/>
        <v>0</v>
      </c>
      <c r="CS112" s="92">
        <f>CM112-'[2]2007'!CM112</f>
        <v>0</v>
      </c>
      <c r="CT112" s="92">
        <f>CE112-'[2]2007'!CE112</f>
        <v>0</v>
      </c>
      <c r="CU112" s="92">
        <f t="shared" si="51"/>
        <v>0</v>
      </c>
      <c r="CV112" s="92">
        <f t="shared" si="52"/>
        <v>0</v>
      </c>
      <c r="CW112" s="153">
        <f t="shared" si="53"/>
        <v>0</v>
      </c>
      <c r="CX112" s="153">
        <f t="shared" si="54"/>
        <v>0</v>
      </c>
      <c r="CY112" s="153">
        <f t="shared" si="55"/>
        <v>0</v>
      </c>
      <c r="CZ112" s="92">
        <f t="shared" si="56"/>
        <v>0</v>
      </c>
      <c r="DA112" s="92">
        <f t="shared" si="57"/>
        <v>0</v>
      </c>
      <c r="DB112" s="91">
        <f t="shared" si="58"/>
        <v>0</v>
      </c>
      <c r="DC112" s="92">
        <f t="shared" si="59"/>
        <v>0</v>
      </c>
    </row>
    <row r="113" spans="1:107" x14ac:dyDescent="0.25">
      <c r="A113" s="20">
        <v>13075106</v>
      </c>
      <c r="B113" s="21">
        <v>5561</v>
      </c>
      <c r="C113" s="21" t="s">
        <v>151</v>
      </c>
      <c r="D113" s="223"/>
      <c r="E113" s="223"/>
      <c r="F113" s="223"/>
      <c r="G113" s="223"/>
      <c r="H113" s="224"/>
      <c r="I113" s="224"/>
      <c r="J113" s="224"/>
      <c r="K113" s="224"/>
      <c r="L113" s="224"/>
      <c r="M113" s="224"/>
      <c r="N113" s="224"/>
      <c r="O113" s="224"/>
      <c r="P113" s="224"/>
      <c r="Q113" s="224"/>
      <c r="R113" s="224"/>
      <c r="S113" s="224"/>
      <c r="T113" s="224"/>
      <c r="U113" s="224"/>
      <c r="V113" s="224"/>
      <c r="W113" s="22"/>
      <c r="X113" s="22"/>
      <c r="Y113" s="22"/>
      <c r="Z113" s="23"/>
      <c r="AA113" s="23"/>
      <c r="AB113" s="41"/>
      <c r="AC113" s="23"/>
      <c r="AD113" s="23"/>
      <c r="AE113" s="41"/>
      <c r="AF113" s="178"/>
      <c r="AG113" s="178"/>
      <c r="AH113" s="175">
        <f t="shared" si="33"/>
        <v>0</v>
      </c>
      <c r="AI113" s="178"/>
      <c r="AJ113" s="175">
        <f t="shared" si="34"/>
        <v>0</v>
      </c>
      <c r="AK113" s="178"/>
      <c r="AL113" s="175">
        <f t="shared" si="35"/>
        <v>0</v>
      </c>
      <c r="AM113" s="175" t="e">
        <f t="shared" si="36"/>
        <v>#DIV/0!</v>
      </c>
      <c r="AN113" s="175" t="e">
        <f t="shared" si="37"/>
        <v>#DIV/0!</v>
      </c>
      <c r="AO113" s="178"/>
      <c r="CA113" s="91" t="str">
        <f t="shared" si="60"/>
        <v>Peenemünde</v>
      </c>
      <c r="CB113" s="92">
        <f t="shared" si="60"/>
        <v>0</v>
      </c>
      <c r="CC113" s="92"/>
      <c r="CD113" s="92">
        <f t="shared" si="38"/>
        <v>0</v>
      </c>
      <c r="CE113" s="92">
        <f t="shared" si="39"/>
        <v>0</v>
      </c>
      <c r="CF113" s="92">
        <f t="shared" si="40"/>
        <v>0</v>
      </c>
      <c r="CG113" s="92">
        <f t="shared" si="41"/>
        <v>0</v>
      </c>
      <c r="CH113" s="92">
        <f t="shared" si="42"/>
        <v>0</v>
      </c>
      <c r="CI113" s="92">
        <f t="shared" si="43"/>
        <v>0</v>
      </c>
      <c r="CJ113" s="91">
        <f t="shared" si="44"/>
        <v>0</v>
      </c>
      <c r="CK113" s="91">
        <f t="shared" si="44"/>
        <v>0</v>
      </c>
      <c r="CL113" s="91" t="str">
        <f t="shared" si="32"/>
        <v>keine Daten</v>
      </c>
      <c r="CM113" s="92">
        <f t="shared" si="45"/>
        <v>0</v>
      </c>
      <c r="CN113" s="91" t="str">
        <f t="shared" si="46"/>
        <v>keine Angabe</v>
      </c>
      <c r="CO113" s="91">
        <f t="shared" si="47"/>
        <v>2</v>
      </c>
      <c r="CP113" s="91">
        <f t="shared" si="48"/>
        <v>2</v>
      </c>
      <c r="CQ113" s="91">
        <f t="shared" si="49"/>
        <v>0</v>
      </c>
      <c r="CR113" s="91">
        <f t="shared" si="50"/>
        <v>0</v>
      </c>
      <c r="CS113" s="92">
        <f>CM113-'[2]2007'!CM113</f>
        <v>0</v>
      </c>
      <c r="CT113" s="92">
        <f>CE113-'[2]2007'!CE113</f>
        <v>0</v>
      </c>
      <c r="CU113" s="92">
        <f t="shared" si="51"/>
        <v>0</v>
      </c>
      <c r="CV113" s="92">
        <f t="shared" si="52"/>
        <v>0</v>
      </c>
      <c r="CW113" s="153">
        <f t="shared" si="53"/>
        <v>0</v>
      </c>
      <c r="CX113" s="153">
        <f t="shared" si="54"/>
        <v>0</v>
      </c>
      <c r="CY113" s="153">
        <f t="shared" si="55"/>
        <v>0</v>
      </c>
      <c r="CZ113" s="92">
        <f t="shared" si="56"/>
        <v>0</v>
      </c>
      <c r="DA113" s="92">
        <f t="shared" si="57"/>
        <v>0</v>
      </c>
      <c r="DB113" s="91">
        <f t="shared" si="58"/>
        <v>0</v>
      </c>
      <c r="DC113" s="92">
        <f t="shared" si="59"/>
        <v>0</v>
      </c>
    </row>
    <row r="114" spans="1:107" x14ac:dyDescent="0.25">
      <c r="A114" s="20">
        <v>13075133</v>
      </c>
      <c r="B114" s="21">
        <v>5561</v>
      </c>
      <c r="C114" s="21" t="s">
        <v>152</v>
      </c>
      <c r="D114" s="223"/>
      <c r="E114" s="223"/>
      <c r="F114" s="223"/>
      <c r="G114" s="223"/>
      <c r="H114" s="224"/>
      <c r="I114" s="224"/>
      <c r="J114" s="224"/>
      <c r="K114" s="224"/>
      <c r="L114" s="224"/>
      <c r="M114" s="224"/>
      <c r="N114" s="224"/>
      <c r="O114" s="224"/>
      <c r="P114" s="224"/>
      <c r="Q114" s="224"/>
      <c r="R114" s="224"/>
      <c r="S114" s="224"/>
      <c r="T114" s="224"/>
      <c r="U114" s="224"/>
      <c r="V114" s="224"/>
      <c r="W114" s="22"/>
      <c r="X114" s="22"/>
      <c r="Y114" s="22"/>
      <c r="Z114" s="23"/>
      <c r="AA114" s="23"/>
      <c r="AB114" s="41"/>
      <c r="AC114" s="23"/>
      <c r="AD114" s="23"/>
      <c r="AE114" s="41"/>
      <c r="AF114" s="178"/>
      <c r="AG114" s="178"/>
      <c r="AH114" s="175">
        <f t="shared" si="33"/>
        <v>0</v>
      </c>
      <c r="AI114" s="178"/>
      <c r="AJ114" s="175">
        <f t="shared" si="34"/>
        <v>0</v>
      </c>
      <c r="AK114" s="178"/>
      <c r="AL114" s="175">
        <f t="shared" si="35"/>
        <v>0</v>
      </c>
      <c r="AM114" s="175" t="e">
        <f t="shared" si="36"/>
        <v>#DIV/0!</v>
      </c>
      <c r="AN114" s="175" t="e">
        <f t="shared" si="37"/>
        <v>#DIV/0!</v>
      </c>
      <c r="AO114" s="178"/>
      <c r="CA114" s="91" t="str">
        <f t="shared" si="60"/>
        <v>Trassenheide</v>
      </c>
      <c r="CB114" s="92">
        <f t="shared" si="60"/>
        <v>0</v>
      </c>
      <c r="CC114" s="92"/>
      <c r="CD114" s="92">
        <f t="shared" si="38"/>
        <v>0</v>
      </c>
      <c r="CE114" s="92">
        <f t="shared" si="39"/>
        <v>0</v>
      </c>
      <c r="CF114" s="92">
        <f t="shared" si="40"/>
        <v>0</v>
      </c>
      <c r="CG114" s="92">
        <f t="shared" si="41"/>
        <v>0</v>
      </c>
      <c r="CH114" s="92">
        <f t="shared" si="42"/>
        <v>0</v>
      </c>
      <c r="CI114" s="92">
        <f t="shared" si="43"/>
        <v>0</v>
      </c>
      <c r="CJ114" s="91">
        <f t="shared" si="44"/>
        <v>0</v>
      </c>
      <c r="CK114" s="91">
        <f t="shared" si="44"/>
        <v>0</v>
      </c>
      <c r="CL114" s="91" t="str">
        <f t="shared" si="32"/>
        <v>keine Daten</v>
      </c>
      <c r="CM114" s="92">
        <f t="shared" si="45"/>
        <v>0</v>
      </c>
      <c r="CN114" s="91" t="str">
        <f t="shared" si="46"/>
        <v>keine Angabe</v>
      </c>
      <c r="CO114" s="91">
        <f t="shared" si="47"/>
        <v>2</v>
      </c>
      <c r="CP114" s="91">
        <f t="shared" si="48"/>
        <v>2</v>
      </c>
      <c r="CQ114" s="91">
        <f t="shared" si="49"/>
        <v>0</v>
      </c>
      <c r="CR114" s="91">
        <f t="shared" si="50"/>
        <v>0</v>
      </c>
      <c r="CS114" s="92">
        <f>CM114-'[2]2007'!CM114</f>
        <v>0</v>
      </c>
      <c r="CT114" s="92">
        <f>CE114-'[2]2007'!CE114</f>
        <v>0</v>
      </c>
      <c r="CU114" s="92">
        <f t="shared" si="51"/>
        <v>0</v>
      </c>
      <c r="CV114" s="92">
        <f t="shared" si="52"/>
        <v>0</v>
      </c>
      <c r="CW114" s="153">
        <f t="shared" si="53"/>
        <v>0</v>
      </c>
      <c r="CX114" s="153">
        <f t="shared" si="54"/>
        <v>0</v>
      </c>
      <c r="CY114" s="153">
        <f t="shared" si="55"/>
        <v>0</v>
      </c>
      <c r="CZ114" s="92">
        <f t="shared" si="56"/>
        <v>0</v>
      </c>
      <c r="DA114" s="92">
        <f t="shared" si="57"/>
        <v>0</v>
      </c>
      <c r="DB114" s="91">
        <f t="shared" si="58"/>
        <v>0</v>
      </c>
      <c r="DC114" s="92">
        <f t="shared" si="59"/>
        <v>0</v>
      </c>
    </row>
    <row r="115" spans="1:107" x14ac:dyDescent="0.25">
      <c r="A115" s="20">
        <v>13075151</v>
      </c>
      <c r="B115" s="21">
        <v>5561</v>
      </c>
      <c r="C115" s="21" t="s">
        <v>153</v>
      </c>
      <c r="D115" s="223"/>
      <c r="E115" s="223"/>
      <c r="F115" s="223"/>
      <c r="G115" s="223"/>
      <c r="H115" s="224"/>
      <c r="I115" s="224"/>
      <c r="J115" s="224"/>
      <c r="K115" s="224"/>
      <c r="L115" s="224"/>
      <c r="M115" s="224"/>
      <c r="N115" s="224"/>
      <c r="O115" s="224"/>
      <c r="P115" s="224"/>
      <c r="Q115" s="224"/>
      <c r="R115" s="224"/>
      <c r="S115" s="224"/>
      <c r="T115" s="224"/>
      <c r="U115" s="224"/>
      <c r="V115" s="224"/>
      <c r="W115" s="22"/>
      <c r="X115" s="22"/>
      <c r="Y115" s="22"/>
      <c r="Z115" s="23"/>
      <c r="AA115" s="23"/>
      <c r="AB115" s="41"/>
      <c r="AC115" s="23"/>
      <c r="AD115" s="23"/>
      <c r="AE115" s="41"/>
      <c r="AF115" s="178"/>
      <c r="AG115" s="178"/>
      <c r="AH115" s="175">
        <f t="shared" si="33"/>
        <v>0</v>
      </c>
      <c r="AI115" s="178"/>
      <c r="AJ115" s="175">
        <f t="shared" si="34"/>
        <v>0</v>
      </c>
      <c r="AK115" s="178"/>
      <c r="AL115" s="175">
        <f t="shared" si="35"/>
        <v>0</v>
      </c>
      <c r="AM115" s="175" t="e">
        <f t="shared" si="36"/>
        <v>#DIV/0!</v>
      </c>
      <c r="AN115" s="175" t="e">
        <f t="shared" si="37"/>
        <v>#DIV/0!</v>
      </c>
      <c r="AO115" s="178"/>
      <c r="CA115" s="91" t="str">
        <f t="shared" si="60"/>
        <v>Zinnowitz</v>
      </c>
      <c r="CB115" s="92">
        <f t="shared" si="60"/>
        <v>0</v>
      </c>
      <c r="CC115" s="92"/>
      <c r="CD115" s="92">
        <f t="shared" si="38"/>
        <v>0</v>
      </c>
      <c r="CE115" s="92">
        <f t="shared" si="39"/>
        <v>0</v>
      </c>
      <c r="CF115" s="92">
        <f t="shared" si="40"/>
        <v>0</v>
      </c>
      <c r="CG115" s="92">
        <f t="shared" si="41"/>
        <v>0</v>
      </c>
      <c r="CH115" s="92">
        <f t="shared" si="42"/>
        <v>0</v>
      </c>
      <c r="CI115" s="92">
        <f t="shared" si="43"/>
        <v>0</v>
      </c>
      <c r="CJ115" s="91">
        <f t="shared" si="44"/>
        <v>0</v>
      </c>
      <c r="CK115" s="91">
        <f t="shared" si="44"/>
        <v>0</v>
      </c>
      <c r="CL115" s="91" t="str">
        <f t="shared" si="32"/>
        <v>keine Daten</v>
      </c>
      <c r="CM115" s="92">
        <f t="shared" si="45"/>
        <v>0</v>
      </c>
      <c r="CN115" s="91" t="str">
        <f t="shared" si="46"/>
        <v>keine Angabe</v>
      </c>
      <c r="CO115" s="91">
        <f t="shared" si="47"/>
        <v>2</v>
      </c>
      <c r="CP115" s="91">
        <f t="shared" si="48"/>
        <v>2</v>
      </c>
      <c r="CQ115" s="91">
        <f t="shared" si="49"/>
        <v>0</v>
      </c>
      <c r="CR115" s="91">
        <f t="shared" si="50"/>
        <v>0</v>
      </c>
      <c r="CS115" s="92">
        <f>CM115-'[2]2007'!CM115</f>
        <v>0</v>
      </c>
      <c r="CT115" s="92">
        <f>CE115-'[2]2007'!CE115</f>
        <v>0</v>
      </c>
      <c r="CU115" s="92">
        <f t="shared" si="51"/>
        <v>0</v>
      </c>
      <c r="CV115" s="92">
        <f t="shared" si="52"/>
        <v>0</v>
      </c>
      <c r="CW115" s="153">
        <f t="shared" si="53"/>
        <v>0</v>
      </c>
      <c r="CX115" s="153">
        <f t="shared" si="54"/>
        <v>0</v>
      </c>
      <c r="CY115" s="153">
        <f t="shared" si="55"/>
        <v>0</v>
      </c>
      <c r="CZ115" s="92">
        <f t="shared" si="56"/>
        <v>0</v>
      </c>
      <c r="DA115" s="92">
        <f t="shared" si="57"/>
        <v>0</v>
      </c>
      <c r="DB115" s="91">
        <f t="shared" si="58"/>
        <v>0</v>
      </c>
      <c r="DC115" s="92">
        <f t="shared" si="59"/>
        <v>0</v>
      </c>
    </row>
    <row r="116" spans="1:107" x14ac:dyDescent="0.25">
      <c r="A116" s="20">
        <v>13075010</v>
      </c>
      <c r="B116" s="21">
        <v>5562</v>
      </c>
      <c r="C116" s="21" t="s">
        <v>154</v>
      </c>
      <c r="D116" s="223"/>
      <c r="E116" s="223"/>
      <c r="F116" s="223"/>
      <c r="G116" s="223"/>
      <c r="H116" s="224"/>
      <c r="I116" s="224"/>
      <c r="J116" s="224"/>
      <c r="K116" s="224"/>
      <c r="L116" s="224"/>
      <c r="M116" s="224"/>
      <c r="N116" s="224"/>
      <c r="O116" s="224"/>
      <c r="P116" s="224"/>
      <c r="Q116" s="224"/>
      <c r="R116" s="224"/>
      <c r="S116" s="224"/>
      <c r="T116" s="224"/>
      <c r="U116" s="224"/>
      <c r="V116" s="224"/>
      <c r="W116" s="22"/>
      <c r="X116" s="22"/>
      <c r="Y116" s="22"/>
      <c r="Z116" s="23"/>
      <c r="AA116" s="23"/>
      <c r="AB116" s="41"/>
      <c r="AC116" s="23"/>
      <c r="AD116" s="23"/>
      <c r="AE116" s="41"/>
      <c r="AF116" s="178"/>
      <c r="AG116" s="178"/>
      <c r="AH116" s="175">
        <f t="shared" si="33"/>
        <v>0</v>
      </c>
      <c r="AI116" s="178"/>
      <c r="AJ116" s="175">
        <f t="shared" si="34"/>
        <v>0</v>
      </c>
      <c r="AK116" s="178"/>
      <c r="AL116" s="175">
        <f t="shared" si="35"/>
        <v>0</v>
      </c>
      <c r="AM116" s="175" t="e">
        <f t="shared" si="36"/>
        <v>#DIV/0!</v>
      </c>
      <c r="AN116" s="175" t="e">
        <f t="shared" si="37"/>
        <v>#DIV/0!</v>
      </c>
      <c r="AO116" s="178"/>
      <c r="CA116" s="91" t="str">
        <f t="shared" si="60"/>
        <v>Benz</v>
      </c>
      <c r="CB116" s="92">
        <f t="shared" si="60"/>
        <v>0</v>
      </c>
      <c r="CC116" s="92"/>
      <c r="CD116" s="92">
        <f t="shared" si="38"/>
        <v>0</v>
      </c>
      <c r="CE116" s="92">
        <f t="shared" si="39"/>
        <v>0</v>
      </c>
      <c r="CF116" s="92">
        <f t="shared" si="40"/>
        <v>0</v>
      </c>
      <c r="CG116" s="92">
        <f t="shared" si="41"/>
        <v>0</v>
      </c>
      <c r="CH116" s="92">
        <f t="shared" si="42"/>
        <v>0</v>
      </c>
      <c r="CI116" s="92">
        <f t="shared" si="43"/>
        <v>0</v>
      </c>
      <c r="CJ116" s="91">
        <f t="shared" si="44"/>
        <v>0</v>
      </c>
      <c r="CK116" s="91">
        <f t="shared" si="44"/>
        <v>0</v>
      </c>
      <c r="CL116" s="91" t="str">
        <f t="shared" si="32"/>
        <v>keine Daten</v>
      </c>
      <c r="CM116" s="92">
        <f t="shared" si="45"/>
        <v>0</v>
      </c>
      <c r="CN116" s="91" t="str">
        <f t="shared" si="46"/>
        <v>keine Angabe</v>
      </c>
      <c r="CO116" s="91">
        <f t="shared" si="47"/>
        <v>2</v>
      </c>
      <c r="CP116" s="91">
        <f t="shared" si="48"/>
        <v>2</v>
      </c>
      <c r="CQ116" s="91">
        <f t="shared" si="49"/>
        <v>0</v>
      </c>
      <c r="CR116" s="91">
        <f t="shared" si="50"/>
        <v>0</v>
      </c>
      <c r="CS116" s="92">
        <f>CM116-'[2]2007'!CM116</f>
        <v>0</v>
      </c>
      <c r="CT116" s="92">
        <f>CE116-'[2]2007'!CE116</f>
        <v>0</v>
      </c>
      <c r="CU116" s="92">
        <f t="shared" si="51"/>
        <v>0</v>
      </c>
      <c r="CV116" s="92">
        <f t="shared" si="52"/>
        <v>0</v>
      </c>
      <c r="CW116" s="153">
        <f t="shared" si="53"/>
        <v>0</v>
      </c>
      <c r="CX116" s="153">
        <f t="shared" si="54"/>
        <v>0</v>
      </c>
      <c r="CY116" s="153">
        <f t="shared" si="55"/>
        <v>0</v>
      </c>
      <c r="CZ116" s="92">
        <f t="shared" si="56"/>
        <v>0</v>
      </c>
      <c r="DA116" s="92">
        <f t="shared" si="57"/>
        <v>0</v>
      </c>
      <c r="DB116" s="91">
        <f t="shared" si="58"/>
        <v>0</v>
      </c>
      <c r="DC116" s="92">
        <f t="shared" si="59"/>
        <v>0</v>
      </c>
    </row>
    <row r="117" spans="1:107" x14ac:dyDescent="0.25">
      <c r="A117" s="20">
        <v>13075026</v>
      </c>
      <c r="B117" s="21">
        <v>5562</v>
      </c>
      <c r="C117" s="21" t="s">
        <v>155</v>
      </c>
      <c r="D117" s="223"/>
      <c r="E117" s="223"/>
      <c r="F117" s="223"/>
      <c r="G117" s="223"/>
      <c r="H117" s="224"/>
      <c r="I117" s="224"/>
      <c r="J117" s="224"/>
      <c r="K117" s="224"/>
      <c r="L117" s="224"/>
      <c r="M117" s="224"/>
      <c r="N117" s="224"/>
      <c r="O117" s="224"/>
      <c r="P117" s="224"/>
      <c r="Q117" s="224"/>
      <c r="R117" s="224"/>
      <c r="S117" s="224"/>
      <c r="T117" s="224"/>
      <c r="U117" s="224"/>
      <c r="V117" s="224"/>
      <c r="W117" s="22"/>
      <c r="X117" s="22"/>
      <c r="Y117" s="22"/>
      <c r="Z117" s="23"/>
      <c r="AA117" s="23"/>
      <c r="AB117" s="41"/>
      <c r="AC117" s="23"/>
      <c r="AD117" s="23"/>
      <c r="AE117" s="41"/>
      <c r="AF117" s="178"/>
      <c r="AG117" s="178"/>
      <c r="AH117" s="175">
        <f t="shared" si="33"/>
        <v>0</v>
      </c>
      <c r="AI117" s="178"/>
      <c r="AJ117" s="175">
        <f t="shared" si="34"/>
        <v>0</v>
      </c>
      <c r="AK117" s="178"/>
      <c r="AL117" s="175">
        <f t="shared" si="35"/>
        <v>0</v>
      </c>
      <c r="AM117" s="175" t="e">
        <f t="shared" si="36"/>
        <v>#DIV/0!</v>
      </c>
      <c r="AN117" s="175" t="e">
        <f t="shared" si="37"/>
        <v>#DIV/0!</v>
      </c>
      <c r="AO117" s="178"/>
      <c r="CA117" s="91" t="str">
        <f t="shared" si="60"/>
        <v>Dargen</v>
      </c>
      <c r="CB117" s="92">
        <f t="shared" si="60"/>
        <v>0</v>
      </c>
      <c r="CC117" s="92"/>
      <c r="CD117" s="92">
        <f t="shared" si="38"/>
        <v>0</v>
      </c>
      <c r="CE117" s="92">
        <f t="shared" si="39"/>
        <v>0</v>
      </c>
      <c r="CF117" s="92">
        <f t="shared" si="40"/>
        <v>0</v>
      </c>
      <c r="CG117" s="92">
        <f t="shared" si="41"/>
        <v>0</v>
      </c>
      <c r="CH117" s="92">
        <f t="shared" si="42"/>
        <v>0</v>
      </c>
      <c r="CI117" s="92">
        <f t="shared" si="43"/>
        <v>0</v>
      </c>
      <c r="CJ117" s="91">
        <f t="shared" si="44"/>
        <v>0</v>
      </c>
      <c r="CK117" s="91">
        <f t="shared" si="44"/>
        <v>0</v>
      </c>
      <c r="CL117" s="91" t="str">
        <f t="shared" si="32"/>
        <v>keine Daten</v>
      </c>
      <c r="CM117" s="92">
        <f t="shared" si="45"/>
        <v>0</v>
      </c>
      <c r="CN117" s="91" t="str">
        <f t="shared" si="46"/>
        <v>keine Angabe</v>
      </c>
      <c r="CO117" s="91">
        <f t="shared" si="47"/>
        <v>2</v>
      </c>
      <c r="CP117" s="91">
        <f t="shared" si="48"/>
        <v>2</v>
      </c>
      <c r="CQ117" s="91">
        <f t="shared" si="49"/>
        <v>0</v>
      </c>
      <c r="CR117" s="91">
        <f t="shared" si="50"/>
        <v>0</v>
      </c>
      <c r="CS117" s="92">
        <f>CM117-'[2]2007'!CM117</f>
        <v>0</v>
      </c>
      <c r="CT117" s="92">
        <f>CE117-'[2]2007'!CE117</f>
        <v>0</v>
      </c>
      <c r="CU117" s="92">
        <f t="shared" si="51"/>
        <v>0</v>
      </c>
      <c r="CV117" s="92">
        <f t="shared" si="52"/>
        <v>0</v>
      </c>
      <c r="CW117" s="153">
        <f t="shared" si="53"/>
        <v>0</v>
      </c>
      <c r="CX117" s="153">
        <f t="shared" si="54"/>
        <v>0</v>
      </c>
      <c r="CY117" s="153">
        <f t="shared" si="55"/>
        <v>0</v>
      </c>
      <c r="CZ117" s="92">
        <f t="shared" si="56"/>
        <v>0</v>
      </c>
      <c r="DA117" s="92">
        <f t="shared" si="57"/>
        <v>0</v>
      </c>
      <c r="DB117" s="91">
        <f t="shared" si="58"/>
        <v>0</v>
      </c>
      <c r="DC117" s="92">
        <f t="shared" si="59"/>
        <v>0</v>
      </c>
    </row>
    <row r="118" spans="1:107" x14ac:dyDescent="0.25">
      <c r="A118" s="20">
        <v>13075034</v>
      </c>
      <c r="B118" s="21">
        <v>5562</v>
      </c>
      <c r="C118" s="21" t="s">
        <v>156</v>
      </c>
      <c r="D118" s="223"/>
      <c r="E118" s="223"/>
      <c r="F118" s="223"/>
      <c r="G118" s="223"/>
      <c r="H118" s="224"/>
      <c r="I118" s="224"/>
      <c r="J118" s="224"/>
      <c r="K118" s="224"/>
      <c r="L118" s="224"/>
      <c r="M118" s="224"/>
      <c r="N118" s="224"/>
      <c r="O118" s="224"/>
      <c r="P118" s="224"/>
      <c r="Q118" s="224"/>
      <c r="R118" s="224"/>
      <c r="S118" s="224"/>
      <c r="T118" s="224"/>
      <c r="U118" s="224"/>
      <c r="V118" s="224"/>
      <c r="W118" s="22"/>
      <c r="X118" s="22"/>
      <c r="Y118" s="22"/>
      <c r="Z118" s="23"/>
      <c r="AA118" s="23"/>
      <c r="AB118" s="41"/>
      <c r="AC118" s="23"/>
      <c r="AD118" s="23"/>
      <c r="AE118" s="41"/>
      <c r="AF118" s="178"/>
      <c r="AG118" s="178"/>
      <c r="AH118" s="175">
        <f t="shared" si="33"/>
        <v>0</v>
      </c>
      <c r="AI118" s="178"/>
      <c r="AJ118" s="175">
        <f t="shared" si="34"/>
        <v>0</v>
      </c>
      <c r="AK118" s="178"/>
      <c r="AL118" s="175">
        <f t="shared" si="35"/>
        <v>0</v>
      </c>
      <c r="AM118" s="175" t="e">
        <f t="shared" si="36"/>
        <v>#DIV/0!</v>
      </c>
      <c r="AN118" s="175" t="e">
        <f t="shared" si="37"/>
        <v>#DIV/0!</v>
      </c>
      <c r="AO118" s="178"/>
      <c r="CA118" s="91" t="str">
        <f t="shared" si="60"/>
        <v>Garz</v>
      </c>
      <c r="CB118" s="92">
        <f t="shared" si="60"/>
        <v>0</v>
      </c>
      <c r="CC118" s="92"/>
      <c r="CD118" s="92">
        <f t="shared" si="38"/>
        <v>0</v>
      </c>
      <c r="CE118" s="92">
        <f t="shared" si="39"/>
        <v>0</v>
      </c>
      <c r="CF118" s="92">
        <f t="shared" si="40"/>
        <v>0</v>
      </c>
      <c r="CG118" s="92">
        <f t="shared" si="41"/>
        <v>0</v>
      </c>
      <c r="CH118" s="92">
        <f t="shared" si="42"/>
        <v>0</v>
      </c>
      <c r="CI118" s="92">
        <f t="shared" si="43"/>
        <v>0</v>
      </c>
      <c r="CJ118" s="91">
        <f t="shared" si="44"/>
        <v>0</v>
      </c>
      <c r="CK118" s="91">
        <f t="shared" si="44"/>
        <v>0</v>
      </c>
      <c r="CL118" s="91" t="str">
        <f t="shared" ref="CL118:CL144" si="61">IF(CB118=0,"keine Daten",IF(CD118=0,"keine Daten","OK"))</f>
        <v>keine Daten</v>
      </c>
      <c r="CM118" s="92">
        <f t="shared" si="45"/>
        <v>0</v>
      </c>
      <c r="CN118" s="91" t="str">
        <f t="shared" si="46"/>
        <v>keine Angabe</v>
      </c>
      <c r="CO118" s="91">
        <f t="shared" si="47"/>
        <v>2</v>
      </c>
      <c r="CP118" s="91">
        <f t="shared" si="48"/>
        <v>2</v>
      </c>
      <c r="CQ118" s="91">
        <f t="shared" si="49"/>
        <v>0</v>
      </c>
      <c r="CR118" s="91">
        <f t="shared" si="50"/>
        <v>0</v>
      </c>
      <c r="CS118" s="92">
        <f>CM118-'[2]2007'!CM118</f>
        <v>0</v>
      </c>
      <c r="CT118" s="92">
        <f>CE118-'[2]2007'!CE118</f>
        <v>0</v>
      </c>
      <c r="CU118" s="92">
        <f t="shared" si="51"/>
        <v>0</v>
      </c>
      <c r="CV118" s="92">
        <f t="shared" si="52"/>
        <v>0</v>
      </c>
      <c r="CW118" s="153">
        <f t="shared" si="53"/>
        <v>0</v>
      </c>
      <c r="CX118" s="153">
        <f t="shared" si="54"/>
        <v>0</v>
      </c>
      <c r="CY118" s="153">
        <f t="shared" si="55"/>
        <v>0</v>
      </c>
      <c r="CZ118" s="92">
        <f t="shared" si="56"/>
        <v>0</v>
      </c>
      <c r="DA118" s="92">
        <f t="shared" si="57"/>
        <v>0</v>
      </c>
      <c r="DB118" s="91">
        <f t="shared" si="58"/>
        <v>0</v>
      </c>
      <c r="DC118" s="92">
        <f t="shared" si="59"/>
        <v>0</v>
      </c>
    </row>
    <row r="119" spans="1:107" x14ac:dyDescent="0.25">
      <c r="A119" s="20">
        <v>13075056</v>
      </c>
      <c r="B119" s="21">
        <v>5562</v>
      </c>
      <c r="C119" s="21" t="s">
        <v>157</v>
      </c>
      <c r="D119" s="223"/>
      <c r="E119" s="223"/>
      <c r="F119" s="223"/>
      <c r="G119" s="223"/>
      <c r="H119" s="224"/>
      <c r="I119" s="224"/>
      <c r="J119" s="224"/>
      <c r="K119" s="224"/>
      <c r="L119" s="224"/>
      <c r="M119" s="224"/>
      <c r="N119" s="224"/>
      <c r="O119" s="224"/>
      <c r="P119" s="224"/>
      <c r="Q119" s="224"/>
      <c r="R119" s="224"/>
      <c r="S119" s="224"/>
      <c r="T119" s="224"/>
      <c r="U119" s="224"/>
      <c r="V119" s="224"/>
      <c r="W119" s="22"/>
      <c r="X119" s="22"/>
      <c r="Y119" s="22"/>
      <c r="Z119" s="23"/>
      <c r="AA119" s="23"/>
      <c r="AB119" s="41"/>
      <c r="AC119" s="23"/>
      <c r="AD119" s="23"/>
      <c r="AE119" s="41"/>
      <c r="AF119" s="178"/>
      <c r="AG119" s="178"/>
      <c r="AH119" s="175">
        <f t="shared" si="33"/>
        <v>0</v>
      </c>
      <c r="AI119" s="178"/>
      <c r="AJ119" s="175">
        <f t="shared" si="34"/>
        <v>0</v>
      </c>
      <c r="AK119" s="178"/>
      <c r="AL119" s="175">
        <f t="shared" si="35"/>
        <v>0</v>
      </c>
      <c r="AM119" s="175" t="e">
        <f t="shared" si="36"/>
        <v>#DIV/0!</v>
      </c>
      <c r="AN119" s="175" t="e">
        <f t="shared" si="37"/>
        <v>#DIV/0!</v>
      </c>
      <c r="AO119" s="178"/>
      <c r="CA119" s="91" t="str">
        <f t="shared" si="60"/>
        <v>Kamminke</v>
      </c>
      <c r="CB119" s="92">
        <f t="shared" si="60"/>
        <v>0</v>
      </c>
      <c r="CC119" s="92"/>
      <c r="CD119" s="92">
        <f t="shared" si="38"/>
        <v>0</v>
      </c>
      <c r="CE119" s="92">
        <f t="shared" si="39"/>
        <v>0</v>
      </c>
      <c r="CF119" s="92">
        <f t="shared" si="40"/>
        <v>0</v>
      </c>
      <c r="CG119" s="92">
        <f t="shared" si="41"/>
        <v>0</v>
      </c>
      <c r="CH119" s="92">
        <f t="shared" si="42"/>
        <v>0</v>
      </c>
      <c r="CI119" s="92">
        <f t="shared" si="43"/>
        <v>0</v>
      </c>
      <c r="CJ119" s="91">
        <f t="shared" si="44"/>
        <v>0</v>
      </c>
      <c r="CK119" s="91">
        <f t="shared" si="44"/>
        <v>0</v>
      </c>
      <c r="CL119" s="91" t="str">
        <f t="shared" si="61"/>
        <v>keine Daten</v>
      </c>
      <c r="CM119" s="92">
        <f t="shared" si="45"/>
        <v>0</v>
      </c>
      <c r="CN119" s="91" t="str">
        <f t="shared" si="46"/>
        <v>keine Angabe</v>
      </c>
      <c r="CO119" s="91">
        <f t="shared" si="47"/>
        <v>2</v>
      </c>
      <c r="CP119" s="91">
        <f t="shared" si="48"/>
        <v>2</v>
      </c>
      <c r="CQ119" s="91">
        <f t="shared" si="49"/>
        <v>0</v>
      </c>
      <c r="CR119" s="91">
        <f t="shared" si="50"/>
        <v>0</v>
      </c>
      <c r="CS119" s="92">
        <f>CM119-'[2]2007'!CM119</f>
        <v>0</v>
      </c>
      <c r="CT119" s="92">
        <f>CE119-'[2]2007'!CE119</f>
        <v>0</v>
      </c>
      <c r="CU119" s="92">
        <f t="shared" si="51"/>
        <v>0</v>
      </c>
      <c r="CV119" s="92">
        <f t="shared" si="52"/>
        <v>0</v>
      </c>
      <c r="CW119" s="153">
        <f t="shared" si="53"/>
        <v>0</v>
      </c>
      <c r="CX119" s="153">
        <f t="shared" si="54"/>
        <v>0</v>
      </c>
      <c r="CY119" s="153">
        <f t="shared" si="55"/>
        <v>0</v>
      </c>
      <c r="CZ119" s="92">
        <f t="shared" si="56"/>
        <v>0</v>
      </c>
      <c r="DA119" s="92">
        <f t="shared" si="57"/>
        <v>0</v>
      </c>
      <c r="DB119" s="91">
        <f t="shared" si="58"/>
        <v>0</v>
      </c>
      <c r="DC119" s="92">
        <f t="shared" si="59"/>
        <v>0</v>
      </c>
    </row>
    <row r="120" spans="1:107" x14ac:dyDescent="0.25">
      <c r="A120" s="20">
        <v>13075065</v>
      </c>
      <c r="B120" s="21">
        <v>5562</v>
      </c>
      <c r="C120" s="21" t="s">
        <v>158</v>
      </c>
      <c r="D120" s="223"/>
      <c r="E120" s="223"/>
      <c r="F120" s="223"/>
      <c r="G120" s="223"/>
      <c r="H120" s="224"/>
      <c r="I120" s="224"/>
      <c r="J120" s="224"/>
      <c r="K120" s="224"/>
      <c r="L120" s="224"/>
      <c r="M120" s="224"/>
      <c r="N120" s="224"/>
      <c r="O120" s="224"/>
      <c r="P120" s="224"/>
      <c r="Q120" s="224"/>
      <c r="R120" s="224"/>
      <c r="S120" s="224"/>
      <c r="T120" s="224"/>
      <c r="U120" s="224"/>
      <c r="V120" s="224"/>
      <c r="W120" s="22"/>
      <c r="X120" s="22"/>
      <c r="Y120" s="22"/>
      <c r="Z120" s="23"/>
      <c r="AA120" s="23"/>
      <c r="AB120" s="41"/>
      <c r="AC120" s="23"/>
      <c r="AD120" s="23"/>
      <c r="AE120" s="41"/>
      <c r="AF120" s="178"/>
      <c r="AG120" s="178"/>
      <c r="AH120" s="175">
        <f t="shared" si="33"/>
        <v>0</v>
      </c>
      <c r="AI120" s="178"/>
      <c r="AJ120" s="175">
        <f t="shared" si="34"/>
        <v>0</v>
      </c>
      <c r="AK120" s="178"/>
      <c r="AL120" s="175">
        <f t="shared" si="35"/>
        <v>0</v>
      </c>
      <c r="AM120" s="175" t="e">
        <f t="shared" si="36"/>
        <v>#DIV/0!</v>
      </c>
      <c r="AN120" s="175" t="e">
        <f t="shared" si="37"/>
        <v>#DIV/0!</v>
      </c>
      <c r="AO120" s="178"/>
      <c r="CA120" s="91" t="str">
        <f t="shared" si="60"/>
        <v>Korswandt</v>
      </c>
      <c r="CB120" s="92">
        <f t="shared" si="60"/>
        <v>0</v>
      </c>
      <c r="CC120" s="92"/>
      <c r="CD120" s="92">
        <f t="shared" si="38"/>
        <v>0</v>
      </c>
      <c r="CE120" s="92">
        <f t="shared" si="39"/>
        <v>0</v>
      </c>
      <c r="CF120" s="92">
        <f t="shared" si="40"/>
        <v>0</v>
      </c>
      <c r="CG120" s="92">
        <f t="shared" si="41"/>
        <v>0</v>
      </c>
      <c r="CH120" s="92">
        <f t="shared" si="42"/>
        <v>0</v>
      </c>
      <c r="CI120" s="92">
        <f t="shared" si="43"/>
        <v>0</v>
      </c>
      <c r="CJ120" s="91">
        <f t="shared" si="44"/>
        <v>0</v>
      </c>
      <c r="CK120" s="91">
        <f t="shared" si="44"/>
        <v>0</v>
      </c>
      <c r="CL120" s="91" t="str">
        <f t="shared" si="61"/>
        <v>keine Daten</v>
      </c>
      <c r="CM120" s="92">
        <f t="shared" si="45"/>
        <v>0</v>
      </c>
      <c r="CN120" s="91" t="str">
        <f t="shared" si="46"/>
        <v>keine Angabe</v>
      </c>
      <c r="CO120" s="91">
        <f t="shared" si="47"/>
        <v>2</v>
      </c>
      <c r="CP120" s="91">
        <f t="shared" si="48"/>
        <v>2</v>
      </c>
      <c r="CQ120" s="91">
        <f t="shared" si="49"/>
        <v>0</v>
      </c>
      <c r="CR120" s="91">
        <f t="shared" si="50"/>
        <v>0</v>
      </c>
      <c r="CS120" s="92">
        <f>CM120-'[2]2007'!CM120</f>
        <v>0</v>
      </c>
      <c r="CT120" s="92">
        <f>CE120-'[2]2007'!CE120</f>
        <v>0</v>
      </c>
      <c r="CU120" s="92">
        <f t="shared" si="51"/>
        <v>0</v>
      </c>
      <c r="CV120" s="92">
        <f t="shared" si="52"/>
        <v>0</v>
      </c>
      <c r="CW120" s="153">
        <f t="shared" si="53"/>
        <v>0</v>
      </c>
      <c r="CX120" s="153">
        <f t="shared" si="54"/>
        <v>0</v>
      </c>
      <c r="CY120" s="153">
        <f t="shared" si="55"/>
        <v>0</v>
      </c>
      <c r="CZ120" s="92">
        <f t="shared" si="56"/>
        <v>0</v>
      </c>
      <c r="DA120" s="92">
        <f t="shared" si="57"/>
        <v>0</v>
      </c>
      <c r="DB120" s="91">
        <f t="shared" si="58"/>
        <v>0</v>
      </c>
      <c r="DC120" s="92">
        <f t="shared" si="59"/>
        <v>0</v>
      </c>
    </row>
    <row r="121" spans="1:107" x14ac:dyDescent="0.25">
      <c r="A121" s="20">
        <v>13075066</v>
      </c>
      <c r="B121" s="21">
        <v>5562</v>
      </c>
      <c r="C121" s="21" t="s">
        <v>159</v>
      </c>
      <c r="D121" s="223"/>
      <c r="E121" s="223"/>
      <c r="F121" s="223"/>
      <c r="G121" s="223"/>
      <c r="H121" s="224"/>
      <c r="I121" s="224"/>
      <c r="J121" s="224"/>
      <c r="K121" s="224"/>
      <c r="L121" s="224"/>
      <c r="M121" s="224"/>
      <c r="N121" s="224"/>
      <c r="O121" s="224"/>
      <c r="P121" s="224"/>
      <c r="Q121" s="224"/>
      <c r="R121" s="224"/>
      <c r="S121" s="224"/>
      <c r="T121" s="224"/>
      <c r="U121" s="224"/>
      <c r="V121" s="224"/>
      <c r="W121" s="22"/>
      <c r="X121" s="22"/>
      <c r="Y121" s="22"/>
      <c r="Z121" s="23"/>
      <c r="AA121" s="23"/>
      <c r="AB121" s="41"/>
      <c r="AC121" s="23"/>
      <c r="AD121" s="23"/>
      <c r="AE121" s="41"/>
      <c r="AF121" s="178"/>
      <c r="AG121" s="178"/>
      <c r="AH121" s="175">
        <f t="shared" si="33"/>
        <v>0</v>
      </c>
      <c r="AI121" s="178"/>
      <c r="AJ121" s="175">
        <f t="shared" si="34"/>
        <v>0</v>
      </c>
      <c r="AK121" s="178"/>
      <c r="AL121" s="175">
        <f t="shared" si="35"/>
        <v>0</v>
      </c>
      <c r="AM121" s="175" t="e">
        <f t="shared" si="36"/>
        <v>#DIV/0!</v>
      </c>
      <c r="AN121" s="175" t="e">
        <f t="shared" si="37"/>
        <v>#DIV/0!</v>
      </c>
      <c r="AO121" s="178"/>
      <c r="CA121" s="91" t="str">
        <f t="shared" si="60"/>
        <v>Koserow</v>
      </c>
      <c r="CB121" s="92">
        <f t="shared" si="60"/>
        <v>0</v>
      </c>
      <c r="CC121" s="92"/>
      <c r="CD121" s="92">
        <f t="shared" si="38"/>
        <v>0</v>
      </c>
      <c r="CE121" s="92">
        <f t="shared" si="39"/>
        <v>0</v>
      </c>
      <c r="CF121" s="92">
        <f t="shared" si="40"/>
        <v>0</v>
      </c>
      <c r="CG121" s="92">
        <f t="shared" si="41"/>
        <v>0</v>
      </c>
      <c r="CH121" s="92">
        <f t="shared" si="42"/>
        <v>0</v>
      </c>
      <c r="CI121" s="92">
        <f t="shared" si="43"/>
        <v>0</v>
      </c>
      <c r="CJ121" s="91">
        <f t="shared" si="44"/>
        <v>0</v>
      </c>
      <c r="CK121" s="91">
        <f t="shared" si="44"/>
        <v>0</v>
      </c>
      <c r="CL121" s="91" t="str">
        <f t="shared" si="61"/>
        <v>keine Daten</v>
      </c>
      <c r="CM121" s="92">
        <f t="shared" si="45"/>
        <v>0</v>
      </c>
      <c r="CN121" s="91" t="str">
        <f t="shared" si="46"/>
        <v>keine Angabe</v>
      </c>
      <c r="CO121" s="91">
        <f t="shared" si="47"/>
        <v>2</v>
      </c>
      <c r="CP121" s="91">
        <f t="shared" si="48"/>
        <v>2</v>
      </c>
      <c r="CQ121" s="91">
        <f t="shared" si="49"/>
        <v>0</v>
      </c>
      <c r="CR121" s="91">
        <f t="shared" si="50"/>
        <v>0</v>
      </c>
      <c r="CS121" s="92">
        <f>CM121-'[2]2007'!CM121</f>
        <v>0</v>
      </c>
      <c r="CT121" s="92">
        <f>CE121-'[2]2007'!CE121</f>
        <v>0</v>
      </c>
      <c r="CU121" s="92">
        <f t="shared" si="51"/>
        <v>0</v>
      </c>
      <c r="CV121" s="92">
        <f t="shared" si="52"/>
        <v>0</v>
      </c>
      <c r="CW121" s="153">
        <f t="shared" si="53"/>
        <v>0</v>
      </c>
      <c r="CX121" s="153">
        <f t="shared" si="54"/>
        <v>0</v>
      </c>
      <c r="CY121" s="153">
        <f t="shared" si="55"/>
        <v>0</v>
      </c>
      <c r="CZ121" s="92">
        <f t="shared" si="56"/>
        <v>0</v>
      </c>
      <c r="DA121" s="92">
        <f t="shared" si="57"/>
        <v>0</v>
      </c>
      <c r="DB121" s="91">
        <f t="shared" si="58"/>
        <v>0</v>
      </c>
      <c r="DC121" s="92">
        <f t="shared" si="59"/>
        <v>0</v>
      </c>
    </row>
    <row r="122" spans="1:107" x14ac:dyDescent="0.25">
      <c r="A122" s="20">
        <v>13075080</v>
      </c>
      <c r="B122" s="21">
        <v>5562</v>
      </c>
      <c r="C122" s="21" t="s">
        <v>160</v>
      </c>
      <c r="D122" s="223"/>
      <c r="E122" s="223"/>
      <c r="F122" s="223"/>
      <c r="G122" s="223"/>
      <c r="H122" s="224"/>
      <c r="I122" s="224"/>
      <c r="J122" s="224"/>
      <c r="K122" s="224"/>
      <c r="L122" s="224"/>
      <c r="M122" s="224"/>
      <c r="N122" s="224"/>
      <c r="O122" s="224"/>
      <c r="P122" s="224"/>
      <c r="Q122" s="224"/>
      <c r="R122" s="224"/>
      <c r="S122" s="224"/>
      <c r="T122" s="224"/>
      <c r="U122" s="224"/>
      <c r="V122" s="224"/>
      <c r="W122" s="22"/>
      <c r="X122" s="22"/>
      <c r="Y122" s="22"/>
      <c r="Z122" s="23"/>
      <c r="AA122" s="23"/>
      <c r="AB122" s="41"/>
      <c r="AC122" s="23"/>
      <c r="AD122" s="23"/>
      <c r="AE122" s="41"/>
      <c r="AF122" s="178"/>
      <c r="AG122" s="178"/>
      <c r="AH122" s="175">
        <f t="shared" si="33"/>
        <v>0</v>
      </c>
      <c r="AI122" s="178"/>
      <c r="AJ122" s="175">
        <f t="shared" si="34"/>
        <v>0</v>
      </c>
      <c r="AK122" s="178"/>
      <c r="AL122" s="175">
        <f t="shared" si="35"/>
        <v>0</v>
      </c>
      <c r="AM122" s="175" t="e">
        <f t="shared" si="36"/>
        <v>#DIV/0!</v>
      </c>
      <c r="AN122" s="175" t="e">
        <f t="shared" si="37"/>
        <v>#DIV/0!</v>
      </c>
      <c r="AO122" s="178"/>
      <c r="CA122" s="91" t="str">
        <f t="shared" si="60"/>
        <v>Loddin</v>
      </c>
      <c r="CB122" s="92">
        <f t="shared" si="60"/>
        <v>0</v>
      </c>
      <c r="CC122" s="92"/>
      <c r="CD122" s="92">
        <f t="shared" si="38"/>
        <v>0</v>
      </c>
      <c r="CE122" s="92">
        <f t="shared" si="39"/>
        <v>0</v>
      </c>
      <c r="CF122" s="92">
        <f t="shared" si="40"/>
        <v>0</v>
      </c>
      <c r="CG122" s="92">
        <f t="shared" si="41"/>
        <v>0</v>
      </c>
      <c r="CH122" s="92">
        <f t="shared" si="42"/>
        <v>0</v>
      </c>
      <c r="CI122" s="92">
        <f t="shared" si="43"/>
        <v>0</v>
      </c>
      <c r="CJ122" s="91">
        <f t="shared" si="44"/>
        <v>0</v>
      </c>
      <c r="CK122" s="91">
        <f t="shared" si="44"/>
        <v>0</v>
      </c>
      <c r="CL122" s="91" t="str">
        <f t="shared" si="61"/>
        <v>keine Daten</v>
      </c>
      <c r="CM122" s="92">
        <f t="shared" si="45"/>
        <v>0</v>
      </c>
      <c r="CN122" s="91" t="str">
        <f t="shared" si="46"/>
        <v>keine Angabe</v>
      </c>
      <c r="CO122" s="91">
        <f t="shared" si="47"/>
        <v>2</v>
      </c>
      <c r="CP122" s="91">
        <f t="shared" si="48"/>
        <v>2</v>
      </c>
      <c r="CQ122" s="91">
        <f t="shared" si="49"/>
        <v>0</v>
      </c>
      <c r="CR122" s="91">
        <f t="shared" si="50"/>
        <v>0</v>
      </c>
      <c r="CS122" s="92">
        <f>CM122-'[2]2007'!CM122</f>
        <v>0</v>
      </c>
      <c r="CT122" s="92">
        <f>CE122-'[2]2007'!CE122</f>
        <v>0</v>
      </c>
      <c r="CU122" s="92">
        <f t="shared" si="51"/>
        <v>0</v>
      </c>
      <c r="CV122" s="92">
        <f t="shared" si="52"/>
        <v>0</v>
      </c>
      <c r="CW122" s="153">
        <f t="shared" si="53"/>
        <v>0</v>
      </c>
      <c r="CX122" s="153">
        <f t="shared" si="54"/>
        <v>0</v>
      </c>
      <c r="CY122" s="153">
        <f t="shared" si="55"/>
        <v>0</v>
      </c>
      <c r="CZ122" s="92">
        <f t="shared" si="56"/>
        <v>0</v>
      </c>
      <c r="DA122" s="92">
        <f t="shared" si="57"/>
        <v>0</v>
      </c>
      <c r="DB122" s="91">
        <f t="shared" si="58"/>
        <v>0</v>
      </c>
      <c r="DC122" s="92">
        <f t="shared" si="59"/>
        <v>0</v>
      </c>
    </row>
    <row r="123" spans="1:107" x14ac:dyDescent="0.25">
      <c r="A123" s="20">
        <v>13075090</v>
      </c>
      <c r="B123" s="21">
        <v>5562</v>
      </c>
      <c r="C123" s="21" t="s">
        <v>161</v>
      </c>
      <c r="D123" s="223"/>
      <c r="E123" s="223"/>
      <c r="F123" s="223"/>
      <c r="G123" s="223"/>
      <c r="H123" s="224"/>
      <c r="I123" s="224"/>
      <c r="J123" s="224"/>
      <c r="K123" s="224"/>
      <c r="L123" s="224"/>
      <c r="M123" s="224"/>
      <c r="N123" s="224"/>
      <c r="O123" s="224"/>
      <c r="P123" s="224"/>
      <c r="Q123" s="224"/>
      <c r="R123" s="224"/>
      <c r="S123" s="224"/>
      <c r="T123" s="224"/>
      <c r="U123" s="224"/>
      <c r="V123" s="224"/>
      <c r="W123" s="22"/>
      <c r="X123" s="22"/>
      <c r="Y123" s="22"/>
      <c r="Z123" s="23"/>
      <c r="AA123" s="23"/>
      <c r="AB123" s="41"/>
      <c r="AC123" s="23"/>
      <c r="AD123" s="23"/>
      <c r="AE123" s="41"/>
      <c r="AF123" s="178"/>
      <c r="AG123" s="178"/>
      <c r="AH123" s="175">
        <f t="shared" si="33"/>
        <v>0</v>
      </c>
      <c r="AI123" s="178"/>
      <c r="AJ123" s="175">
        <f t="shared" si="34"/>
        <v>0</v>
      </c>
      <c r="AK123" s="178"/>
      <c r="AL123" s="175">
        <f t="shared" si="35"/>
        <v>0</v>
      </c>
      <c r="AM123" s="175" t="e">
        <f t="shared" si="36"/>
        <v>#DIV/0!</v>
      </c>
      <c r="AN123" s="175" t="e">
        <f t="shared" si="37"/>
        <v>#DIV/0!</v>
      </c>
      <c r="AO123" s="178"/>
      <c r="CA123" s="91" t="str">
        <f t="shared" si="60"/>
        <v>Mellenthin</v>
      </c>
      <c r="CB123" s="92">
        <f t="shared" si="60"/>
        <v>0</v>
      </c>
      <c r="CC123" s="92"/>
      <c r="CD123" s="92">
        <f t="shared" si="38"/>
        <v>0</v>
      </c>
      <c r="CE123" s="92">
        <f t="shared" si="39"/>
        <v>0</v>
      </c>
      <c r="CF123" s="92">
        <f t="shared" si="40"/>
        <v>0</v>
      </c>
      <c r="CG123" s="92">
        <f t="shared" si="41"/>
        <v>0</v>
      </c>
      <c r="CH123" s="92">
        <f t="shared" si="42"/>
        <v>0</v>
      </c>
      <c r="CI123" s="92">
        <f t="shared" si="43"/>
        <v>0</v>
      </c>
      <c r="CJ123" s="91">
        <f t="shared" si="44"/>
        <v>0</v>
      </c>
      <c r="CK123" s="91">
        <f t="shared" si="44"/>
        <v>0</v>
      </c>
      <c r="CL123" s="91" t="str">
        <f t="shared" si="61"/>
        <v>keine Daten</v>
      </c>
      <c r="CM123" s="92">
        <f t="shared" si="45"/>
        <v>0</v>
      </c>
      <c r="CN123" s="91" t="str">
        <f t="shared" si="46"/>
        <v>keine Angabe</v>
      </c>
      <c r="CO123" s="91">
        <f t="shared" si="47"/>
        <v>2</v>
      </c>
      <c r="CP123" s="91">
        <f t="shared" si="48"/>
        <v>2</v>
      </c>
      <c r="CQ123" s="91">
        <f t="shared" si="49"/>
        <v>0</v>
      </c>
      <c r="CR123" s="91">
        <f t="shared" si="50"/>
        <v>0</v>
      </c>
      <c r="CS123" s="92">
        <f>CM123-'[2]2007'!CM123</f>
        <v>0</v>
      </c>
      <c r="CT123" s="92">
        <f>CE123-'[2]2007'!CE123</f>
        <v>0</v>
      </c>
      <c r="CU123" s="92">
        <f t="shared" si="51"/>
        <v>0</v>
      </c>
      <c r="CV123" s="92">
        <f t="shared" si="52"/>
        <v>0</v>
      </c>
      <c r="CW123" s="153">
        <f t="shared" si="53"/>
        <v>0</v>
      </c>
      <c r="CX123" s="153">
        <f t="shared" si="54"/>
        <v>0</v>
      </c>
      <c r="CY123" s="153">
        <f t="shared" si="55"/>
        <v>0</v>
      </c>
      <c r="CZ123" s="92">
        <f t="shared" si="56"/>
        <v>0</v>
      </c>
      <c r="DA123" s="92">
        <f t="shared" si="57"/>
        <v>0</v>
      </c>
      <c r="DB123" s="91">
        <f t="shared" si="58"/>
        <v>0</v>
      </c>
      <c r="DC123" s="92">
        <f t="shared" si="59"/>
        <v>0</v>
      </c>
    </row>
    <row r="124" spans="1:107" x14ac:dyDescent="0.25">
      <c r="A124" s="20">
        <v>13075111</v>
      </c>
      <c r="B124" s="21">
        <v>5562</v>
      </c>
      <c r="C124" s="21" t="s">
        <v>162</v>
      </c>
      <c r="D124" s="223"/>
      <c r="E124" s="223"/>
      <c r="F124" s="223"/>
      <c r="G124" s="223"/>
      <c r="H124" s="224"/>
      <c r="I124" s="224"/>
      <c r="J124" s="224"/>
      <c r="K124" s="224"/>
      <c r="L124" s="224"/>
      <c r="M124" s="224"/>
      <c r="N124" s="224"/>
      <c r="O124" s="224"/>
      <c r="P124" s="224"/>
      <c r="Q124" s="224"/>
      <c r="R124" s="224"/>
      <c r="S124" s="224"/>
      <c r="T124" s="224"/>
      <c r="U124" s="224"/>
      <c r="V124" s="224"/>
      <c r="W124" s="22"/>
      <c r="X124" s="22"/>
      <c r="Y124" s="22"/>
      <c r="Z124" s="23"/>
      <c r="AA124" s="23"/>
      <c r="AB124" s="41"/>
      <c r="AC124" s="23"/>
      <c r="AD124" s="23"/>
      <c r="AE124" s="41"/>
      <c r="AF124" s="178"/>
      <c r="AG124" s="178"/>
      <c r="AH124" s="175">
        <f t="shared" si="33"/>
        <v>0</v>
      </c>
      <c r="AI124" s="178"/>
      <c r="AJ124" s="175">
        <f t="shared" si="34"/>
        <v>0</v>
      </c>
      <c r="AK124" s="178"/>
      <c r="AL124" s="175">
        <f t="shared" si="35"/>
        <v>0</v>
      </c>
      <c r="AM124" s="175" t="e">
        <f t="shared" si="36"/>
        <v>#DIV/0!</v>
      </c>
      <c r="AN124" s="175" t="e">
        <f t="shared" si="37"/>
        <v>#DIV/0!</v>
      </c>
      <c r="AO124" s="178"/>
      <c r="CA124" s="91" t="str">
        <f t="shared" si="60"/>
        <v>Pudagla</v>
      </c>
      <c r="CB124" s="92">
        <f t="shared" si="60"/>
        <v>0</v>
      </c>
      <c r="CC124" s="92"/>
      <c r="CD124" s="92">
        <f t="shared" si="38"/>
        <v>0</v>
      </c>
      <c r="CE124" s="92">
        <f t="shared" si="39"/>
        <v>0</v>
      </c>
      <c r="CF124" s="92">
        <f t="shared" si="40"/>
        <v>0</v>
      </c>
      <c r="CG124" s="92">
        <f t="shared" si="41"/>
        <v>0</v>
      </c>
      <c r="CH124" s="92">
        <f t="shared" si="42"/>
        <v>0</v>
      </c>
      <c r="CI124" s="92">
        <f t="shared" si="43"/>
        <v>0</v>
      </c>
      <c r="CJ124" s="91">
        <f t="shared" si="44"/>
        <v>0</v>
      </c>
      <c r="CK124" s="91">
        <f t="shared" si="44"/>
        <v>0</v>
      </c>
      <c r="CL124" s="91" t="str">
        <f t="shared" si="61"/>
        <v>keine Daten</v>
      </c>
      <c r="CM124" s="92">
        <f t="shared" si="45"/>
        <v>0</v>
      </c>
      <c r="CN124" s="91" t="str">
        <f t="shared" si="46"/>
        <v>keine Angabe</v>
      </c>
      <c r="CO124" s="91">
        <f t="shared" si="47"/>
        <v>2</v>
      </c>
      <c r="CP124" s="91">
        <f t="shared" si="48"/>
        <v>2</v>
      </c>
      <c r="CQ124" s="91">
        <f t="shared" si="49"/>
        <v>0</v>
      </c>
      <c r="CR124" s="91">
        <f t="shared" si="50"/>
        <v>0</v>
      </c>
      <c r="CS124" s="92">
        <f>CM124-'[2]2007'!CM124</f>
        <v>0</v>
      </c>
      <c r="CT124" s="92">
        <f>CE124-'[2]2007'!CE124</f>
        <v>0</v>
      </c>
      <c r="CU124" s="92">
        <f t="shared" si="51"/>
        <v>0</v>
      </c>
      <c r="CV124" s="92">
        <f t="shared" si="52"/>
        <v>0</v>
      </c>
      <c r="CW124" s="153">
        <f t="shared" si="53"/>
        <v>0</v>
      </c>
      <c r="CX124" s="153">
        <f t="shared" si="54"/>
        <v>0</v>
      </c>
      <c r="CY124" s="153">
        <f t="shared" si="55"/>
        <v>0</v>
      </c>
      <c r="CZ124" s="92">
        <f t="shared" si="56"/>
        <v>0</v>
      </c>
      <c r="DA124" s="92">
        <f t="shared" si="57"/>
        <v>0</v>
      </c>
      <c r="DB124" s="91">
        <f t="shared" si="58"/>
        <v>0</v>
      </c>
      <c r="DC124" s="92">
        <f t="shared" si="59"/>
        <v>0</v>
      </c>
    </row>
    <row r="125" spans="1:107" x14ac:dyDescent="0.25">
      <c r="A125" s="20">
        <v>13075114</v>
      </c>
      <c r="B125" s="21">
        <v>5562</v>
      </c>
      <c r="C125" s="21" t="s">
        <v>163</v>
      </c>
      <c r="D125" s="223"/>
      <c r="E125" s="223"/>
      <c r="F125" s="223"/>
      <c r="G125" s="223"/>
      <c r="H125" s="224"/>
      <c r="I125" s="224"/>
      <c r="J125" s="224"/>
      <c r="K125" s="224"/>
      <c r="L125" s="224"/>
      <c r="M125" s="224"/>
      <c r="N125" s="224"/>
      <c r="O125" s="224"/>
      <c r="P125" s="224"/>
      <c r="Q125" s="224"/>
      <c r="R125" s="224"/>
      <c r="S125" s="224"/>
      <c r="T125" s="224"/>
      <c r="U125" s="224"/>
      <c r="V125" s="224"/>
      <c r="W125" s="22"/>
      <c r="X125" s="22"/>
      <c r="Y125" s="22"/>
      <c r="Z125" s="23"/>
      <c r="AA125" s="23"/>
      <c r="AB125" s="41"/>
      <c r="AC125" s="23"/>
      <c r="AD125" s="23"/>
      <c r="AE125" s="41"/>
      <c r="AF125" s="178"/>
      <c r="AG125" s="178"/>
      <c r="AH125" s="175">
        <f t="shared" si="33"/>
        <v>0</v>
      </c>
      <c r="AI125" s="178"/>
      <c r="AJ125" s="175">
        <f t="shared" si="34"/>
        <v>0</v>
      </c>
      <c r="AK125" s="178"/>
      <c r="AL125" s="175">
        <f t="shared" si="35"/>
        <v>0</v>
      </c>
      <c r="AM125" s="175" t="e">
        <f t="shared" si="36"/>
        <v>#DIV/0!</v>
      </c>
      <c r="AN125" s="175" t="e">
        <f t="shared" si="37"/>
        <v>#DIV/0!</v>
      </c>
      <c r="AO125" s="178"/>
      <c r="CA125" s="91" t="str">
        <f t="shared" si="60"/>
        <v>Rankwitz</v>
      </c>
      <c r="CB125" s="92">
        <f t="shared" si="60"/>
        <v>0</v>
      </c>
      <c r="CC125" s="92"/>
      <c r="CD125" s="92">
        <f t="shared" si="38"/>
        <v>0</v>
      </c>
      <c r="CE125" s="92">
        <f t="shared" si="39"/>
        <v>0</v>
      </c>
      <c r="CF125" s="92">
        <f t="shared" si="40"/>
        <v>0</v>
      </c>
      <c r="CG125" s="92">
        <f t="shared" si="41"/>
        <v>0</v>
      </c>
      <c r="CH125" s="92">
        <f t="shared" si="42"/>
        <v>0</v>
      </c>
      <c r="CI125" s="92">
        <f t="shared" si="43"/>
        <v>0</v>
      </c>
      <c r="CJ125" s="91">
        <f t="shared" si="44"/>
        <v>0</v>
      </c>
      <c r="CK125" s="91">
        <f t="shared" si="44"/>
        <v>0</v>
      </c>
      <c r="CL125" s="91" t="str">
        <f t="shared" si="61"/>
        <v>keine Daten</v>
      </c>
      <c r="CM125" s="92">
        <f t="shared" si="45"/>
        <v>0</v>
      </c>
      <c r="CN125" s="91" t="str">
        <f t="shared" si="46"/>
        <v>keine Angabe</v>
      </c>
      <c r="CO125" s="91">
        <f t="shared" si="47"/>
        <v>2</v>
      </c>
      <c r="CP125" s="91">
        <f t="shared" si="48"/>
        <v>2</v>
      </c>
      <c r="CQ125" s="91">
        <f t="shared" si="49"/>
        <v>0</v>
      </c>
      <c r="CR125" s="91">
        <f t="shared" si="50"/>
        <v>0</v>
      </c>
      <c r="CS125" s="92">
        <f>CM125-'[2]2007'!CM125</f>
        <v>0</v>
      </c>
      <c r="CT125" s="92">
        <f>CE125-'[2]2007'!CE125</f>
        <v>0</v>
      </c>
      <c r="CU125" s="92">
        <f t="shared" si="51"/>
        <v>0</v>
      </c>
      <c r="CV125" s="92">
        <f t="shared" si="52"/>
        <v>0</v>
      </c>
      <c r="CW125" s="153">
        <f t="shared" si="53"/>
        <v>0</v>
      </c>
      <c r="CX125" s="153">
        <f t="shared" si="54"/>
        <v>0</v>
      </c>
      <c r="CY125" s="153">
        <f t="shared" si="55"/>
        <v>0</v>
      </c>
      <c r="CZ125" s="92">
        <f t="shared" si="56"/>
        <v>0</v>
      </c>
      <c r="DA125" s="92">
        <f t="shared" si="57"/>
        <v>0</v>
      </c>
      <c r="DB125" s="91">
        <f t="shared" si="58"/>
        <v>0</v>
      </c>
      <c r="DC125" s="92">
        <f t="shared" si="59"/>
        <v>0</v>
      </c>
    </row>
    <row r="126" spans="1:107" x14ac:dyDescent="0.25">
      <c r="A126" s="20">
        <v>13075129</v>
      </c>
      <c r="B126" s="21">
        <v>5562</v>
      </c>
      <c r="C126" s="21" t="s">
        <v>164</v>
      </c>
      <c r="D126" s="223"/>
      <c r="E126" s="223"/>
      <c r="F126" s="223"/>
      <c r="G126" s="223"/>
      <c r="H126" s="224"/>
      <c r="I126" s="224"/>
      <c r="J126" s="224"/>
      <c r="K126" s="224"/>
      <c r="L126" s="224"/>
      <c r="M126" s="224"/>
      <c r="N126" s="224"/>
      <c r="O126" s="224"/>
      <c r="P126" s="224"/>
      <c r="Q126" s="224"/>
      <c r="R126" s="224"/>
      <c r="S126" s="224"/>
      <c r="T126" s="224"/>
      <c r="U126" s="224"/>
      <c r="V126" s="224"/>
      <c r="W126" s="22"/>
      <c r="X126" s="22"/>
      <c r="Y126" s="22"/>
      <c r="Z126" s="23"/>
      <c r="AA126" s="23"/>
      <c r="AB126" s="41"/>
      <c r="AC126" s="23"/>
      <c r="AD126" s="23"/>
      <c r="AE126" s="41"/>
      <c r="AF126" s="178"/>
      <c r="AG126" s="178"/>
      <c r="AH126" s="175">
        <f t="shared" si="33"/>
        <v>0</v>
      </c>
      <c r="AI126" s="178"/>
      <c r="AJ126" s="175">
        <f t="shared" si="34"/>
        <v>0</v>
      </c>
      <c r="AK126" s="178"/>
      <c r="AL126" s="175">
        <f t="shared" si="35"/>
        <v>0</v>
      </c>
      <c r="AM126" s="175" t="e">
        <f t="shared" si="36"/>
        <v>#DIV/0!</v>
      </c>
      <c r="AN126" s="175" t="e">
        <f t="shared" si="37"/>
        <v>#DIV/0!</v>
      </c>
      <c r="AO126" s="178"/>
      <c r="CA126" s="91" t="str">
        <f t="shared" si="60"/>
        <v>Stolpe auf Usedom</v>
      </c>
      <c r="CB126" s="92">
        <f t="shared" si="60"/>
        <v>0</v>
      </c>
      <c r="CC126" s="92"/>
      <c r="CD126" s="92">
        <f t="shared" si="38"/>
        <v>0</v>
      </c>
      <c r="CE126" s="92">
        <f t="shared" si="39"/>
        <v>0</v>
      </c>
      <c r="CF126" s="92">
        <f t="shared" si="40"/>
        <v>0</v>
      </c>
      <c r="CG126" s="92">
        <f t="shared" si="41"/>
        <v>0</v>
      </c>
      <c r="CH126" s="92">
        <f t="shared" si="42"/>
        <v>0</v>
      </c>
      <c r="CI126" s="92">
        <f t="shared" si="43"/>
        <v>0</v>
      </c>
      <c r="CJ126" s="91">
        <f t="shared" si="44"/>
        <v>0</v>
      </c>
      <c r="CK126" s="91">
        <f t="shared" si="44"/>
        <v>0</v>
      </c>
      <c r="CL126" s="91" t="str">
        <f t="shared" si="61"/>
        <v>keine Daten</v>
      </c>
      <c r="CM126" s="92">
        <f t="shared" si="45"/>
        <v>0</v>
      </c>
      <c r="CN126" s="91" t="str">
        <f t="shared" si="46"/>
        <v>keine Angabe</v>
      </c>
      <c r="CO126" s="91">
        <f t="shared" si="47"/>
        <v>2</v>
      </c>
      <c r="CP126" s="91">
        <f t="shared" si="48"/>
        <v>2</v>
      </c>
      <c r="CQ126" s="91">
        <f t="shared" si="49"/>
        <v>0</v>
      </c>
      <c r="CR126" s="91">
        <f t="shared" si="50"/>
        <v>0</v>
      </c>
      <c r="CS126" s="92">
        <f>CM126-'[2]2007'!CM126</f>
        <v>0</v>
      </c>
      <c r="CT126" s="92">
        <f>CE126-'[2]2007'!CE126</f>
        <v>0</v>
      </c>
      <c r="CU126" s="92">
        <f t="shared" si="51"/>
        <v>0</v>
      </c>
      <c r="CV126" s="92">
        <f t="shared" si="52"/>
        <v>0</v>
      </c>
      <c r="CW126" s="153">
        <f t="shared" si="53"/>
        <v>0</v>
      </c>
      <c r="CX126" s="153">
        <f t="shared" si="54"/>
        <v>0</v>
      </c>
      <c r="CY126" s="153">
        <f t="shared" si="55"/>
        <v>0</v>
      </c>
      <c r="CZ126" s="92">
        <f t="shared" si="56"/>
        <v>0</v>
      </c>
      <c r="DA126" s="92">
        <f t="shared" si="57"/>
        <v>0</v>
      </c>
      <c r="DB126" s="91">
        <f t="shared" si="58"/>
        <v>0</v>
      </c>
      <c r="DC126" s="92">
        <f t="shared" si="59"/>
        <v>0</v>
      </c>
    </row>
    <row r="127" spans="1:107" x14ac:dyDescent="0.25">
      <c r="A127" s="20">
        <v>13075135</v>
      </c>
      <c r="B127" s="21">
        <v>5562</v>
      </c>
      <c r="C127" s="21" t="s">
        <v>165</v>
      </c>
      <c r="D127" s="223"/>
      <c r="E127" s="223"/>
      <c r="F127" s="223"/>
      <c r="G127" s="223"/>
      <c r="H127" s="224"/>
      <c r="I127" s="224"/>
      <c r="J127" s="224"/>
      <c r="K127" s="224"/>
      <c r="L127" s="224"/>
      <c r="M127" s="224"/>
      <c r="N127" s="224"/>
      <c r="O127" s="224"/>
      <c r="P127" s="224"/>
      <c r="Q127" s="224"/>
      <c r="R127" s="224"/>
      <c r="S127" s="224"/>
      <c r="T127" s="224"/>
      <c r="U127" s="224"/>
      <c r="V127" s="224"/>
      <c r="W127" s="22"/>
      <c r="X127" s="22"/>
      <c r="Y127" s="22"/>
      <c r="Z127" s="23"/>
      <c r="AA127" s="23"/>
      <c r="AB127" s="41"/>
      <c r="AC127" s="23"/>
      <c r="AD127" s="23"/>
      <c r="AE127" s="41"/>
      <c r="AF127" s="178"/>
      <c r="AG127" s="178"/>
      <c r="AH127" s="175">
        <f t="shared" si="33"/>
        <v>0</v>
      </c>
      <c r="AI127" s="178"/>
      <c r="AJ127" s="175">
        <f t="shared" si="34"/>
        <v>0</v>
      </c>
      <c r="AK127" s="178"/>
      <c r="AL127" s="175">
        <f t="shared" si="35"/>
        <v>0</v>
      </c>
      <c r="AM127" s="175" t="e">
        <f t="shared" si="36"/>
        <v>#DIV/0!</v>
      </c>
      <c r="AN127" s="175" t="e">
        <f t="shared" si="37"/>
        <v>#DIV/0!</v>
      </c>
      <c r="AO127" s="178"/>
      <c r="CA127" s="91" t="str">
        <f t="shared" si="60"/>
        <v>Ückeritz</v>
      </c>
      <c r="CB127" s="92">
        <f t="shared" si="60"/>
        <v>0</v>
      </c>
      <c r="CC127" s="92"/>
      <c r="CD127" s="92">
        <f t="shared" si="38"/>
        <v>0</v>
      </c>
      <c r="CE127" s="92">
        <f t="shared" si="39"/>
        <v>0</v>
      </c>
      <c r="CF127" s="92">
        <f t="shared" si="40"/>
        <v>0</v>
      </c>
      <c r="CG127" s="92">
        <f t="shared" si="41"/>
        <v>0</v>
      </c>
      <c r="CH127" s="92">
        <f t="shared" si="42"/>
        <v>0</v>
      </c>
      <c r="CI127" s="92">
        <f t="shared" si="43"/>
        <v>0</v>
      </c>
      <c r="CJ127" s="91">
        <f t="shared" si="44"/>
        <v>0</v>
      </c>
      <c r="CK127" s="91">
        <f t="shared" si="44"/>
        <v>0</v>
      </c>
      <c r="CL127" s="91" t="str">
        <f t="shared" si="61"/>
        <v>keine Daten</v>
      </c>
      <c r="CM127" s="92">
        <f t="shared" si="45"/>
        <v>0</v>
      </c>
      <c r="CN127" s="91" t="str">
        <f t="shared" si="46"/>
        <v>keine Angabe</v>
      </c>
      <c r="CO127" s="91">
        <f t="shared" si="47"/>
        <v>2</v>
      </c>
      <c r="CP127" s="91">
        <f t="shared" si="48"/>
        <v>2</v>
      </c>
      <c r="CQ127" s="91">
        <f t="shared" si="49"/>
        <v>0</v>
      </c>
      <c r="CR127" s="91">
        <f t="shared" si="50"/>
        <v>0</v>
      </c>
      <c r="CS127" s="92">
        <f>CM127-'[2]2007'!CM127</f>
        <v>0</v>
      </c>
      <c r="CT127" s="92">
        <f>CE127-'[2]2007'!CE127</f>
        <v>0</v>
      </c>
      <c r="CU127" s="92">
        <f t="shared" si="51"/>
        <v>0</v>
      </c>
      <c r="CV127" s="92">
        <f t="shared" si="52"/>
        <v>0</v>
      </c>
      <c r="CW127" s="153">
        <f t="shared" si="53"/>
        <v>0</v>
      </c>
      <c r="CX127" s="153">
        <f t="shared" si="54"/>
        <v>0</v>
      </c>
      <c r="CY127" s="153">
        <f t="shared" si="55"/>
        <v>0</v>
      </c>
      <c r="CZ127" s="92">
        <f t="shared" si="56"/>
        <v>0</v>
      </c>
      <c r="DA127" s="92">
        <f t="shared" si="57"/>
        <v>0</v>
      </c>
      <c r="DB127" s="91">
        <f t="shared" si="58"/>
        <v>0</v>
      </c>
      <c r="DC127" s="92">
        <f t="shared" si="59"/>
        <v>0</v>
      </c>
    </row>
    <row r="128" spans="1:107" x14ac:dyDescent="0.25">
      <c r="A128" s="20">
        <v>13075137</v>
      </c>
      <c r="B128" s="21">
        <v>5562</v>
      </c>
      <c r="C128" s="21" t="s">
        <v>166</v>
      </c>
      <c r="D128" s="223"/>
      <c r="E128" s="223"/>
      <c r="F128" s="223"/>
      <c r="G128" s="223"/>
      <c r="H128" s="224"/>
      <c r="I128" s="224"/>
      <c r="J128" s="224"/>
      <c r="K128" s="224"/>
      <c r="L128" s="224"/>
      <c r="M128" s="224"/>
      <c r="N128" s="224"/>
      <c r="O128" s="224"/>
      <c r="P128" s="224"/>
      <c r="Q128" s="224"/>
      <c r="R128" s="224"/>
      <c r="S128" s="224"/>
      <c r="T128" s="224"/>
      <c r="U128" s="224"/>
      <c r="V128" s="224"/>
      <c r="W128" s="22"/>
      <c r="X128" s="22"/>
      <c r="Y128" s="22"/>
      <c r="Z128" s="23"/>
      <c r="AA128" s="23"/>
      <c r="AB128" s="41"/>
      <c r="AC128" s="23"/>
      <c r="AD128" s="23"/>
      <c r="AE128" s="41"/>
      <c r="AF128" s="178"/>
      <c r="AG128" s="178"/>
      <c r="AH128" s="175">
        <f t="shared" si="33"/>
        <v>0</v>
      </c>
      <c r="AI128" s="178"/>
      <c r="AJ128" s="175">
        <f t="shared" si="34"/>
        <v>0</v>
      </c>
      <c r="AK128" s="178"/>
      <c r="AL128" s="175">
        <f t="shared" si="35"/>
        <v>0</v>
      </c>
      <c r="AM128" s="175" t="e">
        <f t="shared" si="36"/>
        <v>#DIV/0!</v>
      </c>
      <c r="AN128" s="175" t="e">
        <f t="shared" si="37"/>
        <v>#DIV/0!</v>
      </c>
      <c r="AO128" s="178"/>
      <c r="CA128" s="91" t="str">
        <f t="shared" si="60"/>
        <v>Usedom, Stadt</v>
      </c>
      <c r="CB128" s="92">
        <f t="shared" si="60"/>
        <v>0</v>
      </c>
      <c r="CC128" s="92"/>
      <c r="CD128" s="92">
        <f t="shared" si="38"/>
        <v>0</v>
      </c>
      <c r="CE128" s="92">
        <f t="shared" si="39"/>
        <v>0</v>
      </c>
      <c r="CF128" s="92">
        <f t="shared" si="40"/>
        <v>0</v>
      </c>
      <c r="CG128" s="92">
        <f t="shared" si="41"/>
        <v>0</v>
      </c>
      <c r="CH128" s="92">
        <f t="shared" si="42"/>
        <v>0</v>
      </c>
      <c r="CI128" s="92">
        <f t="shared" si="43"/>
        <v>0</v>
      </c>
      <c r="CJ128" s="91">
        <f t="shared" si="44"/>
        <v>0</v>
      </c>
      <c r="CK128" s="91">
        <f t="shared" si="44"/>
        <v>0</v>
      </c>
      <c r="CL128" s="91" t="str">
        <f t="shared" si="61"/>
        <v>keine Daten</v>
      </c>
      <c r="CM128" s="92">
        <f t="shared" si="45"/>
        <v>0</v>
      </c>
      <c r="CN128" s="91" t="str">
        <f t="shared" si="46"/>
        <v>keine Angabe</v>
      </c>
      <c r="CO128" s="91">
        <f t="shared" si="47"/>
        <v>2</v>
      </c>
      <c r="CP128" s="91">
        <f t="shared" si="48"/>
        <v>2</v>
      </c>
      <c r="CQ128" s="91">
        <f t="shared" si="49"/>
        <v>0</v>
      </c>
      <c r="CR128" s="91">
        <f t="shared" si="50"/>
        <v>0</v>
      </c>
      <c r="CS128" s="92">
        <f>CM128-'[2]2007'!CM128</f>
        <v>0</v>
      </c>
      <c r="CT128" s="92">
        <f>CE128-'[2]2007'!CE128</f>
        <v>0</v>
      </c>
      <c r="CU128" s="92">
        <f t="shared" si="51"/>
        <v>0</v>
      </c>
      <c r="CV128" s="92">
        <f t="shared" si="52"/>
        <v>0</v>
      </c>
      <c r="CW128" s="153">
        <f t="shared" si="53"/>
        <v>0</v>
      </c>
      <c r="CX128" s="153">
        <f t="shared" si="54"/>
        <v>0</v>
      </c>
      <c r="CY128" s="153">
        <f t="shared" si="55"/>
        <v>0</v>
      </c>
      <c r="CZ128" s="92">
        <f t="shared" si="56"/>
        <v>0</v>
      </c>
      <c r="DA128" s="92">
        <f t="shared" si="57"/>
        <v>0</v>
      </c>
      <c r="DB128" s="91">
        <f t="shared" si="58"/>
        <v>0</v>
      </c>
      <c r="DC128" s="92">
        <f t="shared" si="59"/>
        <v>0</v>
      </c>
    </row>
    <row r="129" spans="1:107" x14ac:dyDescent="0.25">
      <c r="A129" s="20">
        <v>13075148</v>
      </c>
      <c r="B129" s="21">
        <v>5562</v>
      </c>
      <c r="C129" s="21" t="s">
        <v>167</v>
      </c>
      <c r="D129" s="223"/>
      <c r="E129" s="223"/>
      <c r="F129" s="223"/>
      <c r="G129" s="223"/>
      <c r="H129" s="224"/>
      <c r="I129" s="224"/>
      <c r="J129" s="224"/>
      <c r="K129" s="224"/>
      <c r="L129" s="224"/>
      <c r="M129" s="224"/>
      <c r="N129" s="224"/>
      <c r="O129" s="224"/>
      <c r="P129" s="224"/>
      <c r="Q129" s="224"/>
      <c r="R129" s="224"/>
      <c r="S129" s="224"/>
      <c r="T129" s="224"/>
      <c r="U129" s="224"/>
      <c r="V129" s="224"/>
      <c r="W129" s="22"/>
      <c r="X129" s="22"/>
      <c r="Y129" s="22"/>
      <c r="Z129" s="23"/>
      <c r="AA129" s="23"/>
      <c r="AB129" s="41"/>
      <c r="AC129" s="23"/>
      <c r="AD129" s="23"/>
      <c r="AE129" s="41"/>
      <c r="AF129" s="178"/>
      <c r="AG129" s="178"/>
      <c r="AH129" s="175">
        <f t="shared" si="33"/>
        <v>0</v>
      </c>
      <c r="AI129" s="178"/>
      <c r="AJ129" s="175">
        <f t="shared" si="34"/>
        <v>0</v>
      </c>
      <c r="AK129" s="178"/>
      <c r="AL129" s="175">
        <f t="shared" si="35"/>
        <v>0</v>
      </c>
      <c r="AM129" s="175" t="e">
        <f t="shared" si="36"/>
        <v>#DIV/0!</v>
      </c>
      <c r="AN129" s="175" t="e">
        <f t="shared" si="37"/>
        <v>#DIV/0!</v>
      </c>
      <c r="AO129" s="178"/>
      <c r="CA129" s="91" t="str">
        <f t="shared" si="60"/>
        <v>Zempin</v>
      </c>
      <c r="CB129" s="92">
        <f t="shared" si="60"/>
        <v>0</v>
      </c>
      <c r="CC129" s="92"/>
      <c r="CD129" s="92">
        <f t="shared" si="38"/>
        <v>0</v>
      </c>
      <c r="CE129" s="92">
        <f t="shared" si="39"/>
        <v>0</v>
      </c>
      <c r="CF129" s="92">
        <f t="shared" si="40"/>
        <v>0</v>
      </c>
      <c r="CG129" s="92">
        <f t="shared" si="41"/>
        <v>0</v>
      </c>
      <c r="CH129" s="92">
        <f t="shared" si="42"/>
        <v>0</v>
      </c>
      <c r="CI129" s="92">
        <f t="shared" si="43"/>
        <v>0</v>
      </c>
      <c r="CJ129" s="91">
        <f t="shared" si="44"/>
        <v>0</v>
      </c>
      <c r="CK129" s="91">
        <f t="shared" si="44"/>
        <v>0</v>
      </c>
      <c r="CL129" s="91" t="str">
        <f t="shared" si="61"/>
        <v>keine Daten</v>
      </c>
      <c r="CM129" s="92">
        <f t="shared" si="45"/>
        <v>0</v>
      </c>
      <c r="CN129" s="91" t="str">
        <f t="shared" si="46"/>
        <v>keine Angabe</v>
      </c>
      <c r="CO129" s="91">
        <f t="shared" si="47"/>
        <v>2</v>
      </c>
      <c r="CP129" s="91">
        <f t="shared" si="48"/>
        <v>2</v>
      </c>
      <c r="CQ129" s="91">
        <f t="shared" si="49"/>
        <v>0</v>
      </c>
      <c r="CR129" s="91">
        <f t="shared" si="50"/>
        <v>0</v>
      </c>
      <c r="CS129" s="92">
        <f>CM129-'[2]2007'!CM129</f>
        <v>0</v>
      </c>
      <c r="CT129" s="92">
        <f>CE129-'[2]2007'!CE129</f>
        <v>0</v>
      </c>
      <c r="CU129" s="92">
        <f t="shared" si="51"/>
        <v>0</v>
      </c>
      <c r="CV129" s="92">
        <f t="shared" si="52"/>
        <v>0</v>
      </c>
      <c r="CW129" s="153">
        <f t="shared" si="53"/>
        <v>0</v>
      </c>
      <c r="CX129" s="153">
        <f t="shared" si="54"/>
        <v>0</v>
      </c>
      <c r="CY129" s="153">
        <f t="shared" si="55"/>
        <v>0</v>
      </c>
      <c r="CZ129" s="92">
        <f t="shared" si="56"/>
        <v>0</v>
      </c>
      <c r="DA129" s="92">
        <f t="shared" si="57"/>
        <v>0</v>
      </c>
      <c r="DB129" s="91">
        <f t="shared" si="58"/>
        <v>0</v>
      </c>
      <c r="DC129" s="92">
        <f t="shared" si="59"/>
        <v>0</v>
      </c>
    </row>
    <row r="130" spans="1:107" ht="15.75" thickBot="1" x14ac:dyDescent="0.3">
      <c r="A130" s="20">
        <v>13075152</v>
      </c>
      <c r="B130" s="21">
        <v>5562</v>
      </c>
      <c r="C130" s="21" t="s">
        <v>168</v>
      </c>
      <c r="D130" s="223"/>
      <c r="E130" s="223"/>
      <c r="F130" s="223"/>
      <c r="G130" s="223"/>
      <c r="H130" s="224"/>
      <c r="I130" s="224"/>
      <c r="J130" s="224"/>
      <c r="K130" s="224"/>
      <c r="L130" s="224"/>
      <c r="M130" s="224"/>
      <c r="N130" s="224"/>
      <c r="O130" s="224"/>
      <c r="P130" s="224"/>
      <c r="Q130" s="224"/>
      <c r="R130" s="224"/>
      <c r="S130" s="224"/>
      <c r="T130" s="224"/>
      <c r="U130" s="224"/>
      <c r="V130" s="224"/>
      <c r="W130" s="22"/>
      <c r="X130" s="22"/>
      <c r="Y130" s="22"/>
      <c r="Z130" s="23"/>
      <c r="AA130" s="23"/>
      <c r="AB130" s="41"/>
      <c r="AC130" s="23"/>
      <c r="AD130" s="23"/>
      <c r="AE130" s="41"/>
      <c r="AF130" s="178"/>
      <c r="AG130" s="178"/>
      <c r="AH130" s="175">
        <f t="shared" si="33"/>
        <v>0</v>
      </c>
      <c r="AI130" s="178"/>
      <c r="AJ130" s="175">
        <f t="shared" si="34"/>
        <v>0</v>
      </c>
      <c r="AK130" s="178"/>
      <c r="AL130" s="175">
        <f t="shared" si="35"/>
        <v>0</v>
      </c>
      <c r="AM130" s="175" t="e">
        <f t="shared" si="36"/>
        <v>#DIV/0!</v>
      </c>
      <c r="AN130" s="175" t="e">
        <f t="shared" si="37"/>
        <v>#DIV/0!</v>
      </c>
      <c r="AO130" s="178"/>
      <c r="CA130" s="91" t="str">
        <f t="shared" si="60"/>
        <v>Zirchow</v>
      </c>
      <c r="CB130" s="92">
        <f t="shared" si="60"/>
        <v>0</v>
      </c>
      <c r="CC130" s="92"/>
      <c r="CD130" s="92">
        <f t="shared" si="38"/>
        <v>0</v>
      </c>
      <c r="CE130" s="92">
        <f t="shared" si="39"/>
        <v>0</v>
      </c>
      <c r="CF130" s="92">
        <f t="shared" si="40"/>
        <v>0</v>
      </c>
      <c r="CG130" s="92">
        <f t="shared" si="41"/>
        <v>0</v>
      </c>
      <c r="CH130" s="92">
        <f t="shared" si="42"/>
        <v>0</v>
      </c>
      <c r="CI130" s="92">
        <f t="shared" si="43"/>
        <v>0</v>
      </c>
      <c r="CJ130" s="91">
        <f t="shared" si="44"/>
        <v>0</v>
      </c>
      <c r="CK130" s="91">
        <f t="shared" si="44"/>
        <v>0</v>
      </c>
      <c r="CL130" s="91" t="str">
        <f t="shared" si="61"/>
        <v>keine Daten</v>
      </c>
      <c r="CM130" s="92">
        <f t="shared" si="45"/>
        <v>0</v>
      </c>
      <c r="CN130" s="91" t="str">
        <f t="shared" si="46"/>
        <v>keine Angabe</v>
      </c>
      <c r="CO130" s="91">
        <f t="shared" si="47"/>
        <v>2</v>
      </c>
      <c r="CP130" s="91">
        <f t="shared" si="48"/>
        <v>2</v>
      </c>
      <c r="CQ130" s="91">
        <f t="shared" si="49"/>
        <v>0</v>
      </c>
      <c r="CR130" s="91">
        <f t="shared" si="50"/>
        <v>0</v>
      </c>
      <c r="CS130" s="92">
        <f>CM130-'[2]2007'!CM130</f>
        <v>0</v>
      </c>
      <c r="CT130" s="92">
        <f>CE130-'[2]2007'!CE130</f>
        <v>0</v>
      </c>
      <c r="CU130" s="92">
        <f t="shared" si="51"/>
        <v>0</v>
      </c>
      <c r="CV130" s="92">
        <f t="shared" si="52"/>
        <v>0</v>
      </c>
      <c r="CW130" s="153">
        <f t="shared" si="53"/>
        <v>0</v>
      </c>
      <c r="CX130" s="153">
        <f t="shared" si="54"/>
        <v>0</v>
      </c>
      <c r="CY130" s="153">
        <f t="shared" si="55"/>
        <v>0</v>
      </c>
      <c r="CZ130" s="92">
        <f t="shared" si="56"/>
        <v>0</v>
      </c>
      <c r="DA130" s="92">
        <f t="shared" si="57"/>
        <v>0</v>
      </c>
      <c r="DB130" s="91">
        <f t="shared" si="58"/>
        <v>0</v>
      </c>
      <c r="DC130" s="92">
        <f t="shared" si="59"/>
        <v>0</v>
      </c>
    </row>
    <row r="131" spans="1:107" x14ac:dyDescent="0.25">
      <c r="A131" s="20">
        <v>13075006</v>
      </c>
      <c r="B131" s="21">
        <v>5563</v>
      </c>
      <c r="C131" s="21" t="s">
        <v>169</v>
      </c>
      <c r="D131" s="228">
        <v>672</v>
      </c>
      <c r="E131" s="220">
        <v>71944.61</v>
      </c>
      <c r="F131" s="220">
        <v>137488.5</v>
      </c>
      <c r="G131" s="220">
        <v>82933.37</v>
      </c>
      <c r="H131" s="222">
        <v>1</v>
      </c>
      <c r="I131" s="220">
        <v>83609.45</v>
      </c>
      <c r="J131" s="222">
        <v>0</v>
      </c>
      <c r="K131" s="222"/>
      <c r="L131" s="222">
        <v>1</v>
      </c>
      <c r="M131" s="222">
        <v>182183.43</v>
      </c>
      <c r="N131" s="222">
        <v>234</v>
      </c>
      <c r="O131" s="222">
        <v>0</v>
      </c>
      <c r="P131" s="222">
        <v>314</v>
      </c>
      <c r="Q131" s="222">
        <v>1</v>
      </c>
      <c r="R131" s="222">
        <v>276</v>
      </c>
      <c r="S131" s="222">
        <v>1</v>
      </c>
      <c r="T131" s="222">
        <v>0</v>
      </c>
      <c r="U131" s="230">
        <v>197113.18</v>
      </c>
      <c r="V131" s="230">
        <v>293.32</v>
      </c>
      <c r="W131" s="31" t="s">
        <v>43</v>
      </c>
      <c r="X131" s="31" t="s">
        <v>43</v>
      </c>
      <c r="Y131" s="31" t="s">
        <v>43</v>
      </c>
      <c r="Z131" s="28">
        <v>1800</v>
      </c>
      <c r="AA131" s="28">
        <v>1883.5</v>
      </c>
      <c r="AB131" s="46">
        <v>0</v>
      </c>
      <c r="AC131" s="178">
        <v>0</v>
      </c>
      <c r="AD131" s="178">
        <v>0</v>
      </c>
      <c r="AE131" s="46">
        <v>0</v>
      </c>
      <c r="AF131" s="56">
        <v>124960.12</v>
      </c>
      <c r="AG131" s="178">
        <v>88436.94</v>
      </c>
      <c r="AH131" s="175">
        <f t="shared" si="33"/>
        <v>-36523.179999999993</v>
      </c>
      <c r="AI131" s="178">
        <v>268316.40000000002</v>
      </c>
      <c r="AJ131" s="175">
        <f t="shared" si="34"/>
        <v>356753.34</v>
      </c>
      <c r="AK131" s="178">
        <v>123735.16</v>
      </c>
      <c r="AL131" s="175">
        <f t="shared" si="35"/>
        <v>233018.18000000002</v>
      </c>
      <c r="AM131" s="175">
        <f t="shared" si="36"/>
        <v>1.3991343436351371</v>
      </c>
      <c r="AN131" s="175">
        <f t="shared" si="37"/>
        <v>0.34683672478020805</v>
      </c>
      <c r="AO131" s="178">
        <v>60000</v>
      </c>
      <c r="CA131" s="91" t="str">
        <f t="shared" si="60"/>
        <v>Bandelin</v>
      </c>
      <c r="CB131" s="92">
        <f t="shared" si="60"/>
        <v>672</v>
      </c>
      <c r="CC131" s="92"/>
      <c r="CD131" s="92">
        <f t="shared" si="38"/>
        <v>82933.37</v>
      </c>
      <c r="CE131" s="92">
        <f t="shared" si="39"/>
        <v>0</v>
      </c>
      <c r="CF131" s="92">
        <f t="shared" si="40"/>
        <v>182183.43</v>
      </c>
      <c r="CG131" s="92">
        <f t="shared" si="41"/>
        <v>182183.43</v>
      </c>
      <c r="CH131" s="92">
        <f t="shared" si="42"/>
        <v>71944.61</v>
      </c>
      <c r="CI131" s="92">
        <f t="shared" si="43"/>
        <v>0</v>
      </c>
      <c r="CJ131" s="91" t="str">
        <f t="shared" si="44"/>
        <v>nein</v>
      </c>
      <c r="CK131" s="91" t="str">
        <f t="shared" si="44"/>
        <v>nein</v>
      </c>
      <c r="CL131" s="91" t="str">
        <f t="shared" si="61"/>
        <v>OK</v>
      </c>
      <c r="CM131" s="92">
        <f t="shared" si="45"/>
        <v>83609.45</v>
      </c>
      <c r="CN131" s="91" t="str">
        <f t="shared" si="46"/>
        <v>nein</v>
      </c>
      <c r="CO131" s="91">
        <f t="shared" si="47"/>
        <v>0</v>
      </c>
      <c r="CP131" s="91">
        <f t="shared" si="48"/>
        <v>0</v>
      </c>
      <c r="CQ131" s="91">
        <f t="shared" si="49"/>
        <v>1</v>
      </c>
      <c r="CR131" s="91">
        <f t="shared" si="50"/>
        <v>82933.37</v>
      </c>
      <c r="CS131" s="92">
        <f>CM131-'[2]2007'!CM131</f>
        <v>46041.719999999994</v>
      </c>
      <c r="CT131" s="92">
        <f>CE131-'[2]2007'!CE131</f>
        <v>0</v>
      </c>
      <c r="CU131" s="92">
        <f t="shared" si="51"/>
        <v>123735.16</v>
      </c>
      <c r="CV131" s="92">
        <f t="shared" si="52"/>
        <v>60000</v>
      </c>
      <c r="CW131" s="153">
        <f t="shared" si="53"/>
        <v>2.34</v>
      </c>
      <c r="CX131" s="153">
        <f t="shared" si="54"/>
        <v>3.14</v>
      </c>
      <c r="CY131" s="153">
        <f t="shared" si="55"/>
        <v>2.76</v>
      </c>
      <c r="CZ131" s="92">
        <f t="shared" si="56"/>
        <v>197113.18</v>
      </c>
      <c r="DA131" s="92">
        <f t="shared" si="57"/>
        <v>1883.5</v>
      </c>
      <c r="DB131" s="91">
        <f t="shared" si="58"/>
        <v>1</v>
      </c>
      <c r="DC131" s="92">
        <f t="shared" si="59"/>
        <v>182183.43</v>
      </c>
    </row>
    <row r="132" spans="1:107" x14ac:dyDescent="0.25">
      <c r="A132" s="20">
        <v>13075040</v>
      </c>
      <c r="B132" s="21">
        <v>5563</v>
      </c>
      <c r="C132" s="21" t="s">
        <v>170</v>
      </c>
      <c r="D132" s="228">
        <v>214</v>
      </c>
      <c r="E132" s="220">
        <v>13970.26</v>
      </c>
      <c r="F132" s="220">
        <v>25237.16</v>
      </c>
      <c r="G132" s="220">
        <v>20530.849999999999</v>
      </c>
      <c r="H132" s="224">
        <v>1</v>
      </c>
      <c r="I132" s="220">
        <v>73423.5</v>
      </c>
      <c r="J132" s="224">
        <v>0</v>
      </c>
      <c r="K132" s="224"/>
      <c r="L132" s="224">
        <v>1</v>
      </c>
      <c r="M132" s="224">
        <v>97749.63</v>
      </c>
      <c r="N132" s="224">
        <v>240</v>
      </c>
      <c r="O132" s="224">
        <v>1</v>
      </c>
      <c r="P132" s="224">
        <v>320</v>
      </c>
      <c r="Q132" s="224">
        <v>0</v>
      </c>
      <c r="R132" s="224">
        <v>300</v>
      </c>
      <c r="S132" s="224">
        <v>0</v>
      </c>
      <c r="T132" s="224">
        <v>0</v>
      </c>
      <c r="U132" s="230">
        <v>133129.35999999999</v>
      </c>
      <c r="V132" s="230">
        <v>622.09</v>
      </c>
      <c r="W132" s="31" t="s">
        <v>43</v>
      </c>
      <c r="X132" s="31" t="s">
        <v>43</v>
      </c>
      <c r="Y132" s="31" t="s">
        <v>43</v>
      </c>
      <c r="Z132" s="28">
        <v>700</v>
      </c>
      <c r="AA132" s="28">
        <v>999.66</v>
      </c>
      <c r="AB132" s="41">
        <v>0</v>
      </c>
      <c r="AC132" s="23">
        <v>0</v>
      </c>
      <c r="AD132" s="23">
        <v>0</v>
      </c>
      <c r="AE132" s="41">
        <v>0</v>
      </c>
      <c r="AF132" s="57">
        <v>29565.22</v>
      </c>
      <c r="AG132" s="178">
        <v>20790.71</v>
      </c>
      <c r="AH132" s="175">
        <f t="shared" si="33"/>
        <v>-8774.510000000002</v>
      </c>
      <c r="AI132" s="178">
        <v>92094.6</v>
      </c>
      <c r="AJ132" s="175">
        <f t="shared" si="34"/>
        <v>112885.31</v>
      </c>
      <c r="AK132" s="178">
        <v>49982.96</v>
      </c>
      <c r="AL132" s="175">
        <f t="shared" si="35"/>
        <v>62902.35</v>
      </c>
      <c r="AM132" s="175">
        <f t="shared" si="36"/>
        <v>2.4041006776584348</v>
      </c>
      <c r="AN132" s="175">
        <f t="shared" si="37"/>
        <v>0.44277647817949034</v>
      </c>
      <c r="AO132" s="178">
        <v>24300</v>
      </c>
      <c r="CA132" s="91" t="str">
        <f t="shared" si="60"/>
        <v>Gribow</v>
      </c>
      <c r="CB132" s="92">
        <f t="shared" si="60"/>
        <v>214</v>
      </c>
      <c r="CC132" s="92"/>
      <c r="CD132" s="92">
        <f t="shared" si="38"/>
        <v>20530.849999999999</v>
      </c>
      <c r="CE132" s="92">
        <f t="shared" si="39"/>
        <v>0</v>
      </c>
      <c r="CF132" s="92">
        <f t="shared" si="40"/>
        <v>97749.63</v>
      </c>
      <c r="CG132" s="92">
        <f t="shared" si="41"/>
        <v>97749.63</v>
      </c>
      <c r="CH132" s="92">
        <f t="shared" si="42"/>
        <v>13970.26</v>
      </c>
      <c r="CI132" s="92">
        <f t="shared" si="43"/>
        <v>0</v>
      </c>
      <c r="CJ132" s="91" t="str">
        <f t="shared" si="44"/>
        <v>nein</v>
      </c>
      <c r="CK132" s="91" t="str">
        <f t="shared" si="44"/>
        <v>nein</v>
      </c>
      <c r="CL132" s="91" t="str">
        <f t="shared" si="61"/>
        <v>OK</v>
      </c>
      <c r="CM132" s="92">
        <f t="shared" si="45"/>
        <v>73423.5</v>
      </c>
      <c r="CN132" s="91" t="str">
        <f t="shared" si="46"/>
        <v>nein</v>
      </c>
      <c r="CO132" s="91">
        <f t="shared" si="47"/>
        <v>0</v>
      </c>
      <c r="CP132" s="91">
        <f t="shared" si="48"/>
        <v>0</v>
      </c>
      <c r="CQ132" s="91">
        <f t="shared" si="49"/>
        <v>1</v>
      </c>
      <c r="CR132" s="91">
        <f t="shared" si="50"/>
        <v>20530.849999999999</v>
      </c>
      <c r="CS132" s="92">
        <f>CM132-'[2]2007'!CM132</f>
        <v>30934.559999999998</v>
      </c>
      <c r="CT132" s="92">
        <f>CE132-'[2]2007'!CE132</f>
        <v>0</v>
      </c>
      <c r="CU132" s="92">
        <f t="shared" si="51"/>
        <v>49982.96</v>
      </c>
      <c r="CV132" s="92">
        <f t="shared" si="52"/>
        <v>24300</v>
      </c>
      <c r="CW132" s="153">
        <f t="shared" si="53"/>
        <v>2.4</v>
      </c>
      <c r="CX132" s="153">
        <f t="shared" si="54"/>
        <v>3.2</v>
      </c>
      <c r="CY132" s="153">
        <f t="shared" si="55"/>
        <v>3</v>
      </c>
      <c r="CZ132" s="92">
        <f t="shared" si="56"/>
        <v>133129.35999999999</v>
      </c>
      <c r="DA132" s="92">
        <f t="shared" si="57"/>
        <v>999.66</v>
      </c>
      <c r="DB132" s="91">
        <f t="shared" si="58"/>
        <v>1</v>
      </c>
      <c r="DC132" s="92">
        <f t="shared" si="59"/>
        <v>97749.63</v>
      </c>
    </row>
    <row r="133" spans="1:107" x14ac:dyDescent="0.25">
      <c r="A133" s="20">
        <v>13075041</v>
      </c>
      <c r="B133" s="21">
        <v>5563</v>
      </c>
      <c r="C133" s="21" t="s">
        <v>171</v>
      </c>
      <c r="D133" s="228">
        <v>1485</v>
      </c>
      <c r="E133" s="220">
        <v>134909.6</v>
      </c>
      <c r="F133" s="220">
        <v>138388.20000000001</v>
      </c>
      <c r="G133" s="220">
        <v>14410.2</v>
      </c>
      <c r="H133" s="224">
        <v>1</v>
      </c>
      <c r="I133" s="220">
        <v>331417.8</v>
      </c>
      <c r="J133" s="224">
        <v>0</v>
      </c>
      <c r="K133" s="224"/>
      <c r="L133" s="224">
        <v>1</v>
      </c>
      <c r="M133" s="224">
        <v>346804.98</v>
      </c>
      <c r="N133" s="224">
        <v>240</v>
      </c>
      <c r="O133" s="224">
        <v>1</v>
      </c>
      <c r="P133" s="224">
        <v>320</v>
      </c>
      <c r="Q133" s="224">
        <v>0</v>
      </c>
      <c r="R133" s="224">
        <v>280</v>
      </c>
      <c r="S133" s="224">
        <v>0</v>
      </c>
      <c r="T133" s="224">
        <v>0</v>
      </c>
      <c r="U133" s="230">
        <v>64286.03</v>
      </c>
      <c r="V133" s="230">
        <v>43.29</v>
      </c>
      <c r="W133" s="31" t="s">
        <v>43</v>
      </c>
      <c r="X133" s="31" t="s">
        <v>43</v>
      </c>
      <c r="Y133" s="31" t="s">
        <v>43</v>
      </c>
      <c r="Z133" s="28">
        <v>4400</v>
      </c>
      <c r="AA133" s="28">
        <v>4213.1499999999996</v>
      </c>
      <c r="AB133" s="41">
        <v>0</v>
      </c>
      <c r="AC133" s="23">
        <v>0</v>
      </c>
      <c r="AD133" s="23">
        <v>0</v>
      </c>
      <c r="AE133" s="41">
        <v>0</v>
      </c>
      <c r="AF133" s="57">
        <v>267536.40999999997</v>
      </c>
      <c r="AG133" s="178">
        <v>135093.28</v>
      </c>
      <c r="AH133" s="175">
        <f t="shared" si="33"/>
        <v>-132443.12999999998</v>
      </c>
      <c r="AI133" s="178">
        <v>598523.37</v>
      </c>
      <c r="AJ133" s="175">
        <f t="shared" si="34"/>
        <v>733616.65</v>
      </c>
      <c r="AK133" s="178">
        <v>336226.17</v>
      </c>
      <c r="AL133" s="175">
        <f t="shared" si="35"/>
        <v>397390.48000000004</v>
      </c>
      <c r="AM133" s="175">
        <f t="shared" si="36"/>
        <v>2.4888445228363691</v>
      </c>
      <c r="AN133" s="175">
        <f t="shared" si="37"/>
        <v>0.45831316669271338</v>
      </c>
      <c r="AO133" s="178">
        <v>163500</v>
      </c>
      <c r="CA133" s="91" t="str">
        <f t="shared" si="60"/>
        <v>Groß Kiesow</v>
      </c>
      <c r="CB133" s="92">
        <f t="shared" si="60"/>
        <v>1485</v>
      </c>
      <c r="CC133" s="92"/>
      <c r="CD133" s="92">
        <f t="shared" si="38"/>
        <v>14410.2</v>
      </c>
      <c r="CE133" s="92">
        <f t="shared" si="39"/>
        <v>0</v>
      </c>
      <c r="CF133" s="92">
        <f t="shared" si="40"/>
        <v>346804.98</v>
      </c>
      <c r="CG133" s="92">
        <f t="shared" si="41"/>
        <v>346804.98</v>
      </c>
      <c r="CH133" s="92">
        <f t="shared" si="42"/>
        <v>134909.6</v>
      </c>
      <c r="CI133" s="92">
        <f t="shared" si="43"/>
        <v>0</v>
      </c>
      <c r="CJ133" s="91" t="str">
        <f t="shared" si="44"/>
        <v>nein</v>
      </c>
      <c r="CK133" s="91" t="str">
        <f t="shared" si="44"/>
        <v>nein</v>
      </c>
      <c r="CL133" s="91" t="str">
        <f t="shared" si="61"/>
        <v>OK</v>
      </c>
      <c r="CM133" s="92">
        <f t="shared" si="45"/>
        <v>331417.8</v>
      </c>
      <c r="CN133" s="91" t="str">
        <f t="shared" si="46"/>
        <v>nein</v>
      </c>
      <c r="CO133" s="91">
        <f t="shared" si="47"/>
        <v>0</v>
      </c>
      <c r="CP133" s="91">
        <f t="shared" si="48"/>
        <v>0</v>
      </c>
      <c r="CQ133" s="91">
        <f t="shared" si="49"/>
        <v>1</v>
      </c>
      <c r="CR133" s="91">
        <f t="shared" si="50"/>
        <v>14410.2</v>
      </c>
      <c r="CS133" s="92">
        <f>CM133-'[2]2007'!CM133</f>
        <v>3800.2099999999627</v>
      </c>
      <c r="CT133" s="92">
        <f>CE133-'[2]2007'!CE133</f>
        <v>0</v>
      </c>
      <c r="CU133" s="92">
        <f t="shared" si="51"/>
        <v>336226.17</v>
      </c>
      <c r="CV133" s="92">
        <f t="shared" si="52"/>
        <v>163500</v>
      </c>
      <c r="CW133" s="153">
        <f t="shared" si="53"/>
        <v>2.4</v>
      </c>
      <c r="CX133" s="153">
        <f t="shared" si="54"/>
        <v>3.2</v>
      </c>
      <c r="CY133" s="153">
        <f t="shared" si="55"/>
        <v>2.8</v>
      </c>
      <c r="CZ133" s="92">
        <f t="shared" si="56"/>
        <v>64286.03</v>
      </c>
      <c r="DA133" s="92">
        <f t="shared" si="57"/>
        <v>4213.1499999999996</v>
      </c>
      <c r="DB133" s="91">
        <f t="shared" si="58"/>
        <v>1</v>
      </c>
      <c r="DC133" s="92">
        <f t="shared" si="59"/>
        <v>346804.98</v>
      </c>
    </row>
    <row r="134" spans="1:107" x14ac:dyDescent="0.25">
      <c r="A134" s="20">
        <v>13075043</v>
      </c>
      <c r="B134" s="21">
        <v>5563</v>
      </c>
      <c r="C134" s="21" t="s">
        <v>172</v>
      </c>
      <c r="D134" s="228">
        <v>493</v>
      </c>
      <c r="E134" s="220">
        <v>29271.23</v>
      </c>
      <c r="F134" s="220">
        <v>56419.45</v>
      </c>
      <c r="G134" s="220">
        <v>19661.89</v>
      </c>
      <c r="H134" s="224">
        <v>1</v>
      </c>
      <c r="I134" s="220">
        <v>65294.1</v>
      </c>
      <c r="J134" s="224">
        <v>0</v>
      </c>
      <c r="K134" s="224"/>
      <c r="L134" s="224">
        <v>1</v>
      </c>
      <c r="M134" s="224">
        <v>50282.26</v>
      </c>
      <c r="N134" s="222">
        <v>240</v>
      </c>
      <c r="O134" s="222">
        <v>1</v>
      </c>
      <c r="P134" s="222">
        <v>320</v>
      </c>
      <c r="Q134" s="222">
        <v>0</v>
      </c>
      <c r="R134" s="222">
        <v>300</v>
      </c>
      <c r="S134" s="222">
        <v>0</v>
      </c>
      <c r="T134" s="222">
        <v>0</v>
      </c>
      <c r="U134" s="230">
        <v>860271.08</v>
      </c>
      <c r="V134" s="230">
        <v>1744.9717647058824</v>
      </c>
      <c r="W134" s="31" t="s">
        <v>43</v>
      </c>
      <c r="X134" s="31" t="s">
        <v>43</v>
      </c>
      <c r="Y134" s="31" t="s">
        <v>43</v>
      </c>
      <c r="Z134" s="28">
        <v>3000</v>
      </c>
      <c r="AA134" s="28">
        <v>2825</v>
      </c>
      <c r="AB134" s="46">
        <v>0</v>
      </c>
      <c r="AC134" s="178">
        <v>0</v>
      </c>
      <c r="AD134" s="178">
        <v>0</v>
      </c>
      <c r="AE134" s="46">
        <v>0</v>
      </c>
      <c r="AF134" s="36">
        <v>76873.73</v>
      </c>
      <c r="AG134" s="178">
        <v>48577.96</v>
      </c>
      <c r="AH134" s="175">
        <f t="shared" ref="AH134:AH144" si="62">AG134-AF134</f>
        <v>-28295.769999999997</v>
      </c>
      <c r="AI134" s="178">
        <v>206465.79</v>
      </c>
      <c r="AJ134" s="175">
        <f t="shared" ref="AJ134:AJ144" si="63">AG134+AI134</f>
        <v>255043.75</v>
      </c>
      <c r="AK134" s="178">
        <v>111962.26</v>
      </c>
      <c r="AL134" s="175">
        <f t="shared" ref="AL134:AL144" si="64">AJ134-AK134</f>
        <v>143081.49</v>
      </c>
      <c r="AM134" s="175">
        <f t="shared" ref="AM134:AM144" si="65">AK134/AG134</f>
        <v>2.3047954257445147</v>
      </c>
      <c r="AN134" s="175">
        <f t="shared" ref="AN134:AN144" si="66">AK134/AJ134</f>
        <v>0.4389923689563065</v>
      </c>
      <c r="AO134" s="178">
        <v>54300</v>
      </c>
      <c r="CA134" s="91" t="str">
        <f t="shared" si="60"/>
        <v>Groß Polzin</v>
      </c>
      <c r="CB134" s="92">
        <f t="shared" si="60"/>
        <v>493</v>
      </c>
      <c r="CC134" s="92"/>
      <c r="CD134" s="92">
        <f t="shared" ref="CD134:CD144" si="67">G134</f>
        <v>19661.89</v>
      </c>
      <c r="CE134" s="92">
        <f t="shared" ref="CE134:CE144" si="68">K134</f>
        <v>0</v>
      </c>
      <c r="CF134" s="92">
        <f t="shared" ref="CF134:CF144" si="69">M134</f>
        <v>50282.26</v>
      </c>
      <c r="CG134" s="92">
        <f t="shared" ref="CG134:CG145" si="70">CF134-CE134</f>
        <v>50282.26</v>
      </c>
      <c r="CH134" s="92">
        <f t="shared" ref="CH134:CH144" si="71">E134</f>
        <v>29271.23</v>
      </c>
      <c r="CI134" s="92">
        <f t="shared" ref="CI134:CI144" si="72">T134</f>
        <v>0</v>
      </c>
      <c r="CJ134" s="91" t="str">
        <f t="shared" ref="CJ134:CK144" si="73">W134</f>
        <v>nein</v>
      </c>
      <c r="CK134" s="91" t="str">
        <f t="shared" si="73"/>
        <v>nein</v>
      </c>
      <c r="CL134" s="91" t="str">
        <f t="shared" si="61"/>
        <v>OK</v>
      </c>
      <c r="CM134" s="92">
        <f t="shared" ref="CM134:CM144" si="74">I134</f>
        <v>65294.1</v>
      </c>
      <c r="CN134" s="91" t="str">
        <f t="shared" ref="CN134:CN144" si="75">IF(CQ134=0,"keine Angabe",IF(CI134="ja","ja","nein"))</f>
        <v>nein</v>
      </c>
      <c r="CO134" s="91">
        <f t="shared" ref="CO134:CO144" si="76">IF(CQ134=0,2,IF(CJ134="ja",1,0))</f>
        <v>0</v>
      </c>
      <c r="CP134" s="91">
        <f t="shared" ref="CP134:CP144" si="77">IF(CQ134=0,2,IF(CK134="ja",1,0))</f>
        <v>0</v>
      </c>
      <c r="CQ134" s="91">
        <f t="shared" ref="CQ134:CQ144" si="78">IF(CL134="OK",1,0)</f>
        <v>1</v>
      </c>
      <c r="CR134" s="91">
        <f t="shared" ref="CR134:CR144" si="79">G134</f>
        <v>19661.89</v>
      </c>
      <c r="CS134" s="92">
        <f>CM134-'[2]2007'!CM134</f>
        <v>65294.1</v>
      </c>
      <c r="CT134" s="92">
        <f>CE134-'[2]2007'!CE134</f>
        <v>-11368.09</v>
      </c>
      <c r="CU134" s="92">
        <f t="shared" ref="CU134:CU144" si="80">AK134</f>
        <v>111962.26</v>
      </c>
      <c r="CV134" s="92">
        <f t="shared" ref="CV134:CV144" si="81">AO134</f>
        <v>54300</v>
      </c>
      <c r="CW134" s="153">
        <f t="shared" ref="CW134:CW144" si="82">N134/100</f>
        <v>2.4</v>
      </c>
      <c r="CX134" s="153">
        <f t="shared" ref="CX134:CX144" si="83">P134/100</f>
        <v>3.2</v>
      </c>
      <c r="CY134" s="153">
        <f t="shared" ref="CY134:CY144" si="84">R134/100</f>
        <v>3</v>
      </c>
      <c r="CZ134" s="92">
        <f t="shared" ref="CZ134:CZ144" si="85">U134</f>
        <v>860271.08</v>
      </c>
      <c r="DA134" s="92">
        <f t="shared" ref="DA134:DA144" si="86">AA134+AC134+AE134</f>
        <v>2825</v>
      </c>
      <c r="DB134" s="91">
        <f t="shared" ref="DB134:DB144" si="87">IF(G134&gt;0,1,0)</f>
        <v>1</v>
      </c>
      <c r="DC134" s="92">
        <f t="shared" ref="DC134:DC144" si="88">CG134</f>
        <v>50282.26</v>
      </c>
    </row>
    <row r="135" spans="1:107" x14ac:dyDescent="0.25">
      <c r="A135" s="20">
        <v>13075044</v>
      </c>
      <c r="B135" s="21">
        <v>5563</v>
      </c>
      <c r="C135" s="21" t="s">
        <v>173</v>
      </c>
      <c r="D135" s="228">
        <v>2776</v>
      </c>
      <c r="E135" s="220">
        <v>297248.2</v>
      </c>
      <c r="F135" s="220">
        <v>648804.47</v>
      </c>
      <c r="G135" s="220">
        <v>33254.800000000003</v>
      </c>
      <c r="H135" s="224">
        <v>1</v>
      </c>
      <c r="I135" s="220">
        <v>396471.6</v>
      </c>
      <c r="J135" s="224">
        <v>0</v>
      </c>
      <c r="K135" s="224"/>
      <c r="L135" s="224">
        <v>1</v>
      </c>
      <c r="M135" s="224">
        <v>508508.8</v>
      </c>
      <c r="N135" s="224">
        <v>240</v>
      </c>
      <c r="O135" s="224">
        <v>1</v>
      </c>
      <c r="P135" s="224">
        <v>320</v>
      </c>
      <c r="Q135" s="224">
        <v>0</v>
      </c>
      <c r="R135" s="224">
        <v>300</v>
      </c>
      <c r="S135" s="224">
        <v>0</v>
      </c>
      <c r="T135" s="224">
        <v>0</v>
      </c>
      <c r="U135" s="230">
        <v>8221224.3499999996</v>
      </c>
      <c r="V135" s="230">
        <v>2961.54</v>
      </c>
      <c r="W135" s="31" t="s">
        <v>43</v>
      </c>
      <c r="X135" s="31" t="s">
        <v>43</v>
      </c>
      <c r="Y135" s="31" t="s">
        <v>43</v>
      </c>
      <c r="Z135" s="28">
        <v>7300</v>
      </c>
      <c r="AA135" s="28">
        <v>7314.58</v>
      </c>
      <c r="AB135" s="41">
        <v>0</v>
      </c>
      <c r="AC135" s="23">
        <v>0</v>
      </c>
      <c r="AD135" s="23">
        <v>0</v>
      </c>
      <c r="AE135" s="41">
        <v>0</v>
      </c>
      <c r="AF135" s="57">
        <v>622057.96</v>
      </c>
      <c r="AG135" s="178">
        <v>513891.58</v>
      </c>
      <c r="AH135" s="175">
        <f t="shared" si="62"/>
        <v>-108166.37999999995</v>
      </c>
      <c r="AI135" s="178">
        <v>1039597.4</v>
      </c>
      <c r="AJ135" s="175">
        <f t="shared" si="63"/>
        <v>1553488.98</v>
      </c>
      <c r="AK135" s="178">
        <v>657320.57999999996</v>
      </c>
      <c r="AL135" s="175">
        <f t="shared" si="64"/>
        <v>896168.4</v>
      </c>
      <c r="AM135" s="175">
        <f t="shared" si="65"/>
        <v>1.2791036194833159</v>
      </c>
      <c r="AN135" s="175">
        <f t="shared" si="66"/>
        <v>0.42312535747759211</v>
      </c>
      <c r="AO135" s="178">
        <v>318600</v>
      </c>
      <c r="CA135" s="91" t="str">
        <f t="shared" si="60"/>
        <v>Gützkow, Stadt</v>
      </c>
      <c r="CB135" s="92">
        <f t="shared" si="60"/>
        <v>2776</v>
      </c>
      <c r="CC135" s="92"/>
      <c r="CD135" s="92">
        <f t="shared" si="67"/>
        <v>33254.800000000003</v>
      </c>
      <c r="CE135" s="92">
        <f t="shared" si="68"/>
        <v>0</v>
      </c>
      <c r="CF135" s="92">
        <f t="shared" si="69"/>
        <v>508508.8</v>
      </c>
      <c r="CG135" s="92">
        <f t="shared" si="70"/>
        <v>508508.8</v>
      </c>
      <c r="CH135" s="92">
        <f t="shared" si="71"/>
        <v>297248.2</v>
      </c>
      <c r="CI135" s="92">
        <f t="shared" si="72"/>
        <v>0</v>
      </c>
      <c r="CJ135" s="91" t="str">
        <f t="shared" si="73"/>
        <v>nein</v>
      </c>
      <c r="CK135" s="91" t="str">
        <f t="shared" si="73"/>
        <v>nein</v>
      </c>
      <c r="CL135" s="91" t="str">
        <f t="shared" si="61"/>
        <v>OK</v>
      </c>
      <c r="CM135" s="92">
        <f t="shared" si="74"/>
        <v>396471.6</v>
      </c>
      <c r="CN135" s="91" t="str">
        <f t="shared" si="75"/>
        <v>nein</v>
      </c>
      <c r="CO135" s="91">
        <f t="shared" si="76"/>
        <v>0</v>
      </c>
      <c r="CP135" s="91">
        <f t="shared" si="77"/>
        <v>0</v>
      </c>
      <c r="CQ135" s="91">
        <f t="shared" si="78"/>
        <v>1</v>
      </c>
      <c r="CR135" s="91">
        <f t="shared" si="79"/>
        <v>33254.800000000003</v>
      </c>
      <c r="CS135" s="92">
        <f>CM135-'[2]2007'!CM135</f>
        <v>257863.94999999998</v>
      </c>
      <c r="CT135" s="92">
        <f>CE135-'[2]2007'!CE135</f>
        <v>0</v>
      </c>
      <c r="CU135" s="92">
        <f t="shared" si="80"/>
        <v>657320.57999999996</v>
      </c>
      <c r="CV135" s="92">
        <f t="shared" si="81"/>
        <v>318600</v>
      </c>
      <c r="CW135" s="153">
        <f t="shared" si="82"/>
        <v>2.4</v>
      </c>
      <c r="CX135" s="153">
        <f t="shared" si="83"/>
        <v>3.2</v>
      </c>
      <c r="CY135" s="153">
        <f t="shared" si="84"/>
        <v>3</v>
      </c>
      <c r="CZ135" s="92">
        <f t="shared" si="85"/>
        <v>8221224.3499999996</v>
      </c>
      <c r="DA135" s="92">
        <f t="shared" si="86"/>
        <v>7314.58</v>
      </c>
      <c r="DB135" s="91">
        <f t="shared" si="87"/>
        <v>1</v>
      </c>
      <c r="DC135" s="92">
        <f t="shared" si="88"/>
        <v>508508.8</v>
      </c>
    </row>
    <row r="136" spans="1:107" x14ac:dyDescent="0.25">
      <c r="A136" s="20">
        <v>13075057</v>
      </c>
      <c r="B136" s="21">
        <v>5563</v>
      </c>
      <c r="C136" s="21" t="s">
        <v>174</v>
      </c>
      <c r="D136" s="228">
        <v>1479</v>
      </c>
      <c r="E136" s="220">
        <v>291899.17</v>
      </c>
      <c r="F136" s="220">
        <v>335049.43</v>
      </c>
      <c r="G136" s="220">
        <v>54637.79</v>
      </c>
      <c r="H136" s="224">
        <v>1</v>
      </c>
      <c r="I136" s="220">
        <v>300059.64</v>
      </c>
      <c r="J136" s="224">
        <v>0</v>
      </c>
      <c r="K136" s="224"/>
      <c r="L136" s="224">
        <v>1</v>
      </c>
      <c r="M136" s="224">
        <v>250684</v>
      </c>
      <c r="N136" s="224">
        <v>241</v>
      </c>
      <c r="O136" s="224">
        <v>0</v>
      </c>
      <c r="P136" s="224">
        <v>320</v>
      </c>
      <c r="Q136" s="224">
        <v>0</v>
      </c>
      <c r="R136" s="224">
        <v>300</v>
      </c>
      <c r="S136" s="224">
        <v>0</v>
      </c>
      <c r="T136" s="224">
        <v>0</v>
      </c>
      <c r="U136" s="230">
        <v>566852.42000000004</v>
      </c>
      <c r="V136" s="230">
        <v>383.27</v>
      </c>
      <c r="W136" s="31" t="s">
        <v>43</v>
      </c>
      <c r="X136" s="31" t="s">
        <v>43</v>
      </c>
      <c r="Y136" s="31" t="s">
        <v>43</v>
      </c>
      <c r="Z136" s="28">
        <v>2600</v>
      </c>
      <c r="AA136" s="28">
        <v>2853.7</v>
      </c>
      <c r="AB136" s="41">
        <v>0</v>
      </c>
      <c r="AC136" s="23">
        <v>0</v>
      </c>
      <c r="AD136" s="23">
        <v>0</v>
      </c>
      <c r="AE136" s="41">
        <v>0</v>
      </c>
      <c r="AF136" s="57">
        <v>300553.34999999998</v>
      </c>
      <c r="AG136" s="178">
        <v>195124.97</v>
      </c>
      <c r="AH136" s="175">
        <f t="shared" si="62"/>
        <v>-105428.37999999998</v>
      </c>
      <c r="AI136" s="178">
        <v>573941.47</v>
      </c>
      <c r="AJ136" s="175">
        <f t="shared" si="63"/>
        <v>769066.44</v>
      </c>
      <c r="AK136" s="178">
        <v>288250.40000000002</v>
      </c>
      <c r="AL136" s="175">
        <f t="shared" si="64"/>
        <v>480816.03999999992</v>
      </c>
      <c r="AM136" s="175">
        <f t="shared" si="65"/>
        <v>1.4772604449343414</v>
      </c>
      <c r="AN136" s="175">
        <f t="shared" si="66"/>
        <v>0.37480558896836019</v>
      </c>
      <c r="AO136" s="178">
        <v>140200</v>
      </c>
      <c r="CA136" s="91" t="str">
        <f t="shared" si="60"/>
        <v>Karlsburg</v>
      </c>
      <c r="CB136" s="92">
        <f t="shared" si="60"/>
        <v>1479</v>
      </c>
      <c r="CC136" s="92"/>
      <c r="CD136" s="92">
        <f t="shared" si="67"/>
        <v>54637.79</v>
      </c>
      <c r="CE136" s="92">
        <f t="shared" si="68"/>
        <v>0</v>
      </c>
      <c r="CF136" s="92">
        <f t="shared" si="69"/>
        <v>250684</v>
      </c>
      <c r="CG136" s="92">
        <f t="shared" si="70"/>
        <v>250684</v>
      </c>
      <c r="CH136" s="92">
        <f t="shared" si="71"/>
        <v>291899.17</v>
      </c>
      <c r="CI136" s="92">
        <f t="shared" si="72"/>
        <v>0</v>
      </c>
      <c r="CJ136" s="91" t="str">
        <f t="shared" si="73"/>
        <v>nein</v>
      </c>
      <c r="CK136" s="91" t="str">
        <f t="shared" si="73"/>
        <v>nein</v>
      </c>
      <c r="CL136" s="91" t="str">
        <f t="shared" si="61"/>
        <v>OK</v>
      </c>
      <c r="CM136" s="92">
        <f t="shared" si="74"/>
        <v>300059.64</v>
      </c>
      <c r="CN136" s="91" t="str">
        <f t="shared" si="75"/>
        <v>nein</v>
      </c>
      <c r="CO136" s="91">
        <f t="shared" si="76"/>
        <v>0</v>
      </c>
      <c r="CP136" s="91">
        <f t="shared" si="77"/>
        <v>0</v>
      </c>
      <c r="CQ136" s="91">
        <f t="shared" si="78"/>
        <v>1</v>
      </c>
      <c r="CR136" s="91">
        <f t="shared" si="79"/>
        <v>54637.79</v>
      </c>
      <c r="CS136" s="92">
        <f>CM136-'[2]2007'!CM136</f>
        <v>186360.04</v>
      </c>
      <c r="CT136" s="92">
        <f>CE136-'[2]2007'!CE136</f>
        <v>0</v>
      </c>
      <c r="CU136" s="92">
        <f t="shared" si="80"/>
        <v>288250.40000000002</v>
      </c>
      <c r="CV136" s="92">
        <f t="shared" si="81"/>
        <v>140200</v>
      </c>
      <c r="CW136" s="153">
        <f t="shared" si="82"/>
        <v>2.41</v>
      </c>
      <c r="CX136" s="153">
        <f t="shared" si="83"/>
        <v>3.2</v>
      </c>
      <c r="CY136" s="153">
        <f t="shared" si="84"/>
        <v>3</v>
      </c>
      <c r="CZ136" s="92">
        <f t="shared" si="85"/>
        <v>566852.42000000004</v>
      </c>
      <c r="DA136" s="92">
        <f t="shared" si="86"/>
        <v>2853.7</v>
      </c>
      <c r="DB136" s="91">
        <f t="shared" si="87"/>
        <v>1</v>
      </c>
      <c r="DC136" s="92">
        <f t="shared" si="88"/>
        <v>250684</v>
      </c>
    </row>
    <row r="137" spans="1:107" x14ac:dyDescent="0.25">
      <c r="A137" s="20">
        <v>13075061</v>
      </c>
      <c r="B137" s="21">
        <v>5563</v>
      </c>
      <c r="C137" s="21" t="s">
        <v>175</v>
      </c>
      <c r="D137" s="228">
        <v>871</v>
      </c>
      <c r="E137" s="220">
        <v>81733.02</v>
      </c>
      <c r="F137" s="220">
        <v>108304.17</v>
      </c>
      <c r="G137" s="220">
        <v>23544.42</v>
      </c>
      <c r="H137" s="224">
        <v>1</v>
      </c>
      <c r="I137" s="220">
        <v>435907.23</v>
      </c>
      <c r="J137" s="224">
        <v>0</v>
      </c>
      <c r="K137" s="224"/>
      <c r="L137" s="224">
        <v>1</v>
      </c>
      <c r="M137" s="224">
        <v>462431.57</v>
      </c>
      <c r="N137" s="224">
        <v>240</v>
      </c>
      <c r="O137" s="224">
        <v>1</v>
      </c>
      <c r="P137" s="224">
        <v>320</v>
      </c>
      <c r="Q137" s="224">
        <v>0</v>
      </c>
      <c r="R137" s="224">
        <v>300</v>
      </c>
      <c r="S137" s="224">
        <v>0</v>
      </c>
      <c r="T137" s="224">
        <v>0</v>
      </c>
      <c r="U137" s="230">
        <v>800612.71</v>
      </c>
      <c r="V137" s="230">
        <v>919.18795637198616</v>
      </c>
      <c r="W137" s="31" t="s">
        <v>43</v>
      </c>
      <c r="X137" s="31" t="s">
        <v>43</v>
      </c>
      <c r="Y137" s="31" t="s">
        <v>43</v>
      </c>
      <c r="Z137" s="28">
        <v>4100</v>
      </c>
      <c r="AA137" s="28">
        <v>3979.04</v>
      </c>
      <c r="AB137" s="46">
        <v>0</v>
      </c>
      <c r="AC137" s="178">
        <v>0</v>
      </c>
      <c r="AD137" s="178">
        <v>0</v>
      </c>
      <c r="AE137" s="46">
        <v>0</v>
      </c>
      <c r="AF137" s="36">
        <v>322821.64</v>
      </c>
      <c r="AG137" s="178">
        <v>314553.64</v>
      </c>
      <c r="AH137" s="175">
        <f t="shared" si="62"/>
        <v>-8268</v>
      </c>
      <c r="AI137" s="178">
        <v>246337.07</v>
      </c>
      <c r="AJ137" s="175">
        <f t="shared" si="63"/>
        <v>560890.71</v>
      </c>
      <c r="AK137" s="178">
        <v>239678.32</v>
      </c>
      <c r="AL137" s="175">
        <f t="shared" si="64"/>
        <v>321212.38999999996</v>
      </c>
      <c r="AM137" s="175">
        <f t="shared" si="65"/>
        <v>0.76196326960323846</v>
      </c>
      <c r="AN137" s="175">
        <f t="shared" si="66"/>
        <v>0.42731732889639057</v>
      </c>
      <c r="AO137" s="178">
        <v>116200</v>
      </c>
      <c r="CA137" s="91" t="str">
        <f t="shared" si="60"/>
        <v>Klein Bünzow</v>
      </c>
      <c r="CB137" s="92">
        <f t="shared" si="60"/>
        <v>871</v>
      </c>
      <c r="CC137" s="92"/>
      <c r="CD137" s="92">
        <f t="shared" si="67"/>
        <v>23544.42</v>
      </c>
      <c r="CE137" s="92">
        <f t="shared" si="68"/>
        <v>0</v>
      </c>
      <c r="CF137" s="92">
        <f t="shared" si="69"/>
        <v>462431.57</v>
      </c>
      <c r="CG137" s="92">
        <f t="shared" si="70"/>
        <v>462431.57</v>
      </c>
      <c r="CH137" s="92">
        <f t="shared" si="71"/>
        <v>81733.02</v>
      </c>
      <c r="CI137" s="92">
        <f t="shared" si="72"/>
        <v>0</v>
      </c>
      <c r="CJ137" s="91" t="str">
        <f t="shared" si="73"/>
        <v>nein</v>
      </c>
      <c r="CK137" s="91" t="str">
        <f t="shared" si="73"/>
        <v>nein</v>
      </c>
      <c r="CL137" s="91" t="str">
        <f t="shared" si="61"/>
        <v>OK</v>
      </c>
      <c r="CM137" s="92">
        <f t="shared" si="74"/>
        <v>435907.23</v>
      </c>
      <c r="CN137" s="91" t="str">
        <f t="shared" si="75"/>
        <v>nein</v>
      </c>
      <c r="CO137" s="91">
        <f t="shared" si="76"/>
        <v>0</v>
      </c>
      <c r="CP137" s="91">
        <f t="shared" si="77"/>
        <v>0</v>
      </c>
      <c r="CQ137" s="91">
        <f t="shared" si="78"/>
        <v>1</v>
      </c>
      <c r="CR137" s="91">
        <f t="shared" si="79"/>
        <v>23544.42</v>
      </c>
      <c r="CS137" s="92">
        <f>CM137-'[2]2007'!CM137</f>
        <v>14112.51999999996</v>
      </c>
      <c r="CT137" s="92">
        <f>CE137-'[2]2007'!CE137</f>
        <v>0</v>
      </c>
      <c r="CU137" s="92">
        <f t="shared" si="80"/>
        <v>239678.32</v>
      </c>
      <c r="CV137" s="92">
        <f t="shared" si="81"/>
        <v>116200</v>
      </c>
      <c r="CW137" s="153">
        <f t="shared" si="82"/>
        <v>2.4</v>
      </c>
      <c r="CX137" s="153">
        <f t="shared" si="83"/>
        <v>3.2</v>
      </c>
      <c r="CY137" s="153">
        <f t="shared" si="84"/>
        <v>3</v>
      </c>
      <c r="CZ137" s="92">
        <f t="shared" si="85"/>
        <v>800612.71</v>
      </c>
      <c r="DA137" s="92">
        <f t="shared" si="86"/>
        <v>3979.04</v>
      </c>
      <c r="DB137" s="91">
        <f t="shared" si="87"/>
        <v>1</v>
      </c>
      <c r="DC137" s="92">
        <f t="shared" si="88"/>
        <v>462431.57</v>
      </c>
    </row>
    <row r="138" spans="1:107" x14ac:dyDescent="0.25">
      <c r="A138" s="20">
        <v>13075086</v>
      </c>
      <c r="B138" s="21">
        <v>5563</v>
      </c>
      <c r="C138" s="21" t="s">
        <v>177</v>
      </c>
      <c r="D138" s="228">
        <v>721</v>
      </c>
      <c r="E138" s="220">
        <v>24374.880000000001</v>
      </c>
      <c r="F138" s="220">
        <v>48655.8</v>
      </c>
      <c r="G138" s="220">
        <v>32014.46</v>
      </c>
      <c r="H138" s="224">
        <v>1</v>
      </c>
      <c r="I138" s="220">
        <v>172244.19</v>
      </c>
      <c r="J138" s="224">
        <v>0</v>
      </c>
      <c r="K138" s="224"/>
      <c r="L138" s="224">
        <v>1</v>
      </c>
      <c r="M138" s="224">
        <v>143808.76999999999</v>
      </c>
      <c r="N138" s="224">
        <v>239</v>
      </c>
      <c r="O138" s="224">
        <v>1</v>
      </c>
      <c r="P138" s="224">
        <v>318</v>
      </c>
      <c r="Q138" s="224">
        <v>1</v>
      </c>
      <c r="R138" s="224">
        <v>300</v>
      </c>
      <c r="S138" s="224">
        <v>0</v>
      </c>
      <c r="T138" s="224">
        <v>0</v>
      </c>
      <c r="U138" s="230">
        <v>278405.81</v>
      </c>
      <c r="V138" s="230">
        <v>386.14</v>
      </c>
      <c r="W138" s="31" t="s">
        <v>43</v>
      </c>
      <c r="X138" s="31" t="s">
        <v>43</v>
      </c>
      <c r="Y138" s="31" t="s">
        <v>43</v>
      </c>
      <c r="Z138" s="28">
        <v>2000</v>
      </c>
      <c r="AA138" s="28">
        <v>2155.8000000000002</v>
      </c>
      <c r="AB138" s="41">
        <v>0</v>
      </c>
      <c r="AC138" s="23">
        <v>0</v>
      </c>
      <c r="AD138" s="23">
        <v>0</v>
      </c>
      <c r="AE138" s="41">
        <v>0</v>
      </c>
      <c r="AF138" s="57">
        <v>144826.85</v>
      </c>
      <c r="AG138" s="178">
        <v>87750.9</v>
      </c>
      <c r="AH138" s="175">
        <f t="shared" si="62"/>
        <v>-57075.950000000012</v>
      </c>
      <c r="AI138" s="178">
        <v>284531.40000000002</v>
      </c>
      <c r="AJ138" s="175">
        <f t="shared" si="63"/>
        <v>372282.30000000005</v>
      </c>
      <c r="AK138" s="178">
        <v>164931.20000000001</v>
      </c>
      <c r="AL138" s="175">
        <f t="shared" si="64"/>
        <v>207351.10000000003</v>
      </c>
      <c r="AM138" s="175">
        <f t="shared" si="65"/>
        <v>1.8795385574392971</v>
      </c>
      <c r="AN138" s="175">
        <f t="shared" si="66"/>
        <v>0.4430272403495949</v>
      </c>
      <c r="AO138" s="178">
        <v>80000</v>
      </c>
      <c r="CA138" s="91" t="str">
        <f t="shared" si="60"/>
        <v>Lühmannsdorf</v>
      </c>
      <c r="CB138" s="92">
        <f t="shared" si="60"/>
        <v>721</v>
      </c>
      <c r="CC138" s="92"/>
      <c r="CD138" s="92">
        <f t="shared" si="67"/>
        <v>32014.46</v>
      </c>
      <c r="CE138" s="92">
        <f t="shared" si="68"/>
        <v>0</v>
      </c>
      <c r="CF138" s="92">
        <f t="shared" si="69"/>
        <v>143808.76999999999</v>
      </c>
      <c r="CG138" s="92">
        <f t="shared" si="70"/>
        <v>143808.76999999999</v>
      </c>
      <c r="CH138" s="92">
        <f t="shared" si="71"/>
        <v>24374.880000000001</v>
      </c>
      <c r="CI138" s="92">
        <f t="shared" si="72"/>
        <v>0</v>
      </c>
      <c r="CJ138" s="91" t="str">
        <f t="shared" si="73"/>
        <v>nein</v>
      </c>
      <c r="CK138" s="91" t="str">
        <f t="shared" si="73"/>
        <v>nein</v>
      </c>
      <c r="CL138" s="91" t="str">
        <f t="shared" si="61"/>
        <v>OK</v>
      </c>
      <c r="CM138" s="92">
        <f t="shared" si="74"/>
        <v>172244.19</v>
      </c>
      <c r="CN138" s="91" t="str">
        <f t="shared" si="75"/>
        <v>nein</v>
      </c>
      <c r="CO138" s="91">
        <f t="shared" si="76"/>
        <v>0</v>
      </c>
      <c r="CP138" s="91">
        <f t="shared" si="77"/>
        <v>0</v>
      </c>
      <c r="CQ138" s="91">
        <f t="shared" si="78"/>
        <v>1</v>
      </c>
      <c r="CR138" s="91">
        <f t="shared" si="79"/>
        <v>32014.46</v>
      </c>
      <c r="CS138" s="92">
        <f>CM138-'[2]2007'!CM138</f>
        <v>73874.22</v>
      </c>
      <c r="CT138" s="92">
        <f>CE138-'[2]2007'!CE138</f>
        <v>0</v>
      </c>
      <c r="CU138" s="92">
        <f t="shared" si="80"/>
        <v>164931.20000000001</v>
      </c>
      <c r="CV138" s="92">
        <f t="shared" si="81"/>
        <v>80000</v>
      </c>
      <c r="CW138" s="153">
        <f t="shared" si="82"/>
        <v>2.39</v>
      </c>
      <c r="CX138" s="153">
        <f t="shared" si="83"/>
        <v>3.18</v>
      </c>
      <c r="CY138" s="153">
        <f t="shared" si="84"/>
        <v>3</v>
      </c>
      <c r="CZ138" s="92">
        <f t="shared" si="85"/>
        <v>278405.81</v>
      </c>
      <c r="DA138" s="92">
        <f t="shared" si="86"/>
        <v>2155.8000000000002</v>
      </c>
      <c r="DB138" s="91">
        <f t="shared" si="87"/>
        <v>1</v>
      </c>
      <c r="DC138" s="92">
        <f t="shared" si="88"/>
        <v>143808.76999999999</v>
      </c>
    </row>
    <row r="139" spans="1:107" x14ac:dyDescent="0.25">
      <c r="A139" s="20">
        <v>13075094</v>
      </c>
      <c r="B139" s="21">
        <v>5563</v>
      </c>
      <c r="C139" s="21" t="s">
        <v>178</v>
      </c>
      <c r="D139" s="228">
        <v>916</v>
      </c>
      <c r="E139" s="220">
        <v>206268.31</v>
      </c>
      <c r="F139" s="220">
        <v>246106.42</v>
      </c>
      <c r="G139" s="220">
        <v>26618.31</v>
      </c>
      <c r="H139" s="224">
        <v>1</v>
      </c>
      <c r="I139" s="220">
        <v>298310.56</v>
      </c>
      <c r="J139" s="224">
        <v>0</v>
      </c>
      <c r="K139" s="224"/>
      <c r="L139" s="224">
        <v>1</v>
      </c>
      <c r="M139" s="224">
        <v>325391.59000000003</v>
      </c>
      <c r="N139" s="224">
        <v>240</v>
      </c>
      <c r="O139" s="224">
        <v>1</v>
      </c>
      <c r="P139" s="224">
        <v>320</v>
      </c>
      <c r="Q139" s="224">
        <v>0</v>
      </c>
      <c r="R139" s="224">
        <v>300</v>
      </c>
      <c r="S139" s="224">
        <v>0</v>
      </c>
      <c r="T139" s="224">
        <v>0</v>
      </c>
      <c r="U139" s="230">
        <v>708545.75</v>
      </c>
      <c r="V139" s="230">
        <v>773.52156113537114</v>
      </c>
      <c r="W139" s="31" t="s">
        <v>43</v>
      </c>
      <c r="X139" s="31" t="s">
        <v>43</v>
      </c>
      <c r="Y139" s="31" t="s">
        <v>43</v>
      </c>
      <c r="Z139" s="28">
        <v>4000</v>
      </c>
      <c r="AA139" s="28">
        <v>3793.53</v>
      </c>
      <c r="AB139" s="46">
        <v>0</v>
      </c>
      <c r="AC139" s="178">
        <v>0</v>
      </c>
      <c r="AD139" s="178">
        <v>0</v>
      </c>
      <c r="AE139" s="46">
        <v>0</v>
      </c>
      <c r="AF139" s="36">
        <v>299198.63</v>
      </c>
      <c r="AG139" s="178">
        <v>465880.85</v>
      </c>
      <c r="AH139" s="175">
        <f t="shared" si="62"/>
        <v>166682.21999999997</v>
      </c>
      <c r="AI139" s="178">
        <v>281977.84999999998</v>
      </c>
      <c r="AJ139" s="175">
        <f t="shared" si="63"/>
        <v>747858.7</v>
      </c>
      <c r="AK139" s="178">
        <v>233965.84</v>
      </c>
      <c r="AL139" s="175">
        <f t="shared" si="64"/>
        <v>513892.86</v>
      </c>
      <c r="AM139" s="175">
        <f t="shared" si="65"/>
        <v>0.50220102414598067</v>
      </c>
      <c r="AN139" s="175">
        <f t="shared" si="66"/>
        <v>0.31284765424270655</v>
      </c>
      <c r="AO139" s="178">
        <v>113800</v>
      </c>
      <c r="CA139" s="91" t="str">
        <f t="shared" si="60"/>
        <v>Murchin</v>
      </c>
      <c r="CB139" s="92">
        <f t="shared" si="60"/>
        <v>916</v>
      </c>
      <c r="CC139" s="92"/>
      <c r="CD139" s="92">
        <f t="shared" si="67"/>
        <v>26618.31</v>
      </c>
      <c r="CE139" s="92">
        <f t="shared" si="68"/>
        <v>0</v>
      </c>
      <c r="CF139" s="92">
        <f t="shared" si="69"/>
        <v>325391.59000000003</v>
      </c>
      <c r="CG139" s="92">
        <f t="shared" si="70"/>
        <v>325391.59000000003</v>
      </c>
      <c r="CH139" s="92">
        <f t="shared" si="71"/>
        <v>206268.31</v>
      </c>
      <c r="CI139" s="92">
        <f t="shared" si="72"/>
        <v>0</v>
      </c>
      <c r="CJ139" s="91" t="str">
        <f t="shared" si="73"/>
        <v>nein</v>
      </c>
      <c r="CK139" s="91" t="str">
        <f t="shared" si="73"/>
        <v>nein</v>
      </c>
      <c r="CL139" s="91" t="str">
        <f t="shared" si="61"/>
        <v>OK</v>
      </c>
      <c r="CM139" s="92">
        <f t="shared" si="74"/>
        <v>298310.56</v>
      </c>
      <c r="CN139" s="91" t="str">
        <f t="shared" si="75"/>
        <v>nein</v>
      </c>
      <c r="CO139" s="91">
        <f t="shared" si="76"/>
        <v>0</v>
      </c>
      <c r="CP139" s="91">
        <f t="shared" si="77"/>
        <v>0</v>
      </c>
      <c r="CQ139" s="91">
        <f t="shared" si="78"/>
        <v>1</v>
      </c>
      <c r="CR139" s="91">
        <f t="shared" si="79"/>
        <v>26618.31</v>
      </c>
      <c r="CS139" s="92">
        <f>CM139-'[2]2007'!CM139</f>
        <v>106259.03</v>
      </c>
      <c r="CT139" s="92">
        <f>CE139-'[2]2007'!CE139</f>
        <v>0</v>
      </c>
      <c r="CU139" s="92">
        <f t="shared" si="80"/>
        <v>233965.84</v>
      </c>
      <c r="CV139" s="92">
        <f t="shared" si="81"/>
        <v>113800</v>
      </c>
      <c r="CW139" s="153">
        <f t="shared" si="82"/>
        <v>2.4</v>
      </c>
      <c r="CX139" s="153">
        <f t="shared" si="83"/>
        <v>3.2</v>
      </c>
      <c r="CY139" s="153">
        <f t="shared" si="84"/>
        <v>3</v>
      </c>
      <c r="CZ139" s="92">
        <f t="shared" si="85"/>
        <v>708545.75</v>
      </c>
      <c r="DA139" s="92">
        <f t="shared" si="86"/>
        <v>3793.53</v>
      </c>
      <c r="DB139" s="91">
        <f t="shared" si="87"/>
        <v>1</v>
      </c>
      <c r="DC139" s="92">
        <f t="shared" si="88"/>
        <v>325391.59000000003</v>
      </c>
    </row>
    <row r="140" spans="1:107" x14ac:dyDescent="0.25">
      <c r="A140" s="20">
        <v>13075121</v>
      </c>
      <c r="B140" s="21">
        <v>5563</v>
      </c>
      <c r="C140" s="21" t="s">
        <v>179</v>
      </c>
      <c r="D140" s="228">
        <v>739</v>
      </c>
      <c r="E140" s="220">
        <v>66609.64</v>
      </c>
      <c r="F140" s="220">
        <v>105282.95</v>
      </c>
      <c r="G140" s="220">
        <v>2834.18</v>
      </c>
      <c r="H140" s="224">
        <v>1</v>
      </c>
      <c r="I140" s="220">
        <v>151579.54</v>
      </c>
      <c r="J140" s="224">
        <v>0</v>
      </c>
      <c r="K140" s="224"/>
      <c r="L140" s="224">
        <v>1</v>
      </c>
      <c r="M140" s="224">
        <v>154413.72</v>
      </c>
      <c r="N140" s="224">
        <v>240</v>
      </c>
      <c r="O140" s="224">
        <v>1</v>
      </c>
      <c r="P140" s="224">
        <v>320</v>
      </c>
      <c r="Q140" s="224">
        <v>0</v>
      </c>
      <c r="R140" s="224">
        <v>300</v>
      </c>
      <c r="S140" s="224">
        <v>0</v>
      </c>
      <c r="T140" s="224">
        <v>0</v>
      </c>
      <c r="U140" s="230">
        <v>754532.81</v>
      </c>
      <c r="V140" s="230">
        <v>1021.0186874154264</v>
      </c>
      <c r="W140" s="31" t="s">
        <v>43</v>
      </c>
      <c r="X140" s="31" t="s">
        <v>43</v>
      </c>
      <c r="Y140" s="31" t="s">
        <v>43</v>
      </c>
      <c r="Z140" s="28">
        <v>2200</v>
      </c>
      <c r="AA140" s="28">
        <v>2069.84</v>
      </c>
      <c r="AB140" s="46">
        <v>0</v>
      </c>
      <c r="AC140" s="178">
        <v>0</v>
      </c>
      <c r="AD140" s="178">
        <v>0</v>
      </c>
      <c r="AE140" s="46">
        <v>0</v>
      </c>
      <c r="AF140" s="36">
        <v>136881.78</v>
      </c>
      <c r="AG140" s="178">
        <v>90057.72</v>
      </c>
      <c r="AH140" s="175">
        <f t="shared" si="62"/>
        <v>-46824.06</v>
      </c>
      <c r="AI140" s="178">
        <v>295417.34000000003</v>
      </c>
      <c r="AJ140" s="175">
        <f t="shared" si="63"/>
        <v>385475.06000000006</v>
      </c>
      <c r="AK140" s="178">
        <v>166164.63</v>
      </c>
      <c r="AL140" s="175">
        <f t="shared" si="64"/>
        <v>219310.43000000005</v>
      </c>
      <c r="AM140" s="175">
        <f t="shared" si="65"/>
        <v>1.845090348723019</v>
      </c>
      <c r="AN140" s="175">
        <f t="shared" si="66"/>
        <v>0.4310645415036708</v>
      </c>
      <c r="AO140" s="178">
        <v>80600</v>
      </c>
      <c r="CA140" s="91" t="str">
        <f t="shared" si="60"/>
        <v>Rubkow</v>
      </c>
      <c r="CB140" s="92">
        <f t="shared" si="60"/>
        <v>739</v>
      </c>
      <c r="CC140" s="92"/>
      <c r="CD140" s="92">
        <f t="shared" si="67"/>
        <v>2834.18</v>
      </c>
      <c r="CE140" s="92">
        <f t="shared" si="68"/>
        <v>0</v>
      </c>
      <c r="CF140" s="92">
        <f t="shared" si="69"/>
        <v>154413.72</v>
      </c>
      <c r="CG140" s="92">
        <f t="shared" si="70"/>
        <v>154413.72</v>
      </c>
      <c r="CH140" s="92">
        <f t="shared" si="71"/>
        <v>66609.64</v>
      </c>
      <c r="CI140" s="92">
        <f t="shared" si="72"/>
        <v>0</v>
      </c>
      <c r="CJ140" s="91" t="str">
        <f t="shared" si="73"/>
        <v>nein</v>
      </c>
      <c r="CK140" s="91" t="str">
        <f t="shared" si="73"/>
        <v>nein</v>
      </c>
      <c r="CL140" s="91" t="str">
        <f t="shared" si="61"/>
        <v>OK</v>
      </c>
      <c r="CM140" s="92">
        <f t="shared" si="74"/>
        <v>151579.54</v>
      </c>
      <c r="CN140" s="91" t="str">
        <f t="shared" si="75"/>
        <v>nein</v>
      </c>
      <c r="CO140" s="91">
        <f t="shared" si="76"/>
        <v>0</v>
      </c>
      <c r="CP140" s="91">
        <f t="shared" si="77"/>
        <v>0</v>
      </c>
      <c r="CQ140" s="91">
        <f t="shared" si="78"/>
        <v>1</v>
      </c>
      <c r="CR140" s="91">
        <f t="shared" si="79"/>
        <v>2834.18</v>
      </c>
      <c r="CS140" s="92">
        <f>CM140-'[2]2007'!CM140</f>
        <v>48395.130000000005</v>
      </c>
      <c r="CT140" s="92">
        <f>CE140-'[2]2007'!CE140</f>
        <v>0</v>
      </c>
      <c r="CU140" s="92">
        <f t="shared" si="80"/>
        <v>166164.63</v>
      </c>
      <c r="CV140" s="92">
        <f t="shared" si="81"/>
        <v>80600</v>
      </c>
      <c r="CW140" s="153">
        <f t="shared" si="82"/>
        <v>2.4</v>
      </c>
      <c r="CX140" s="153">
        <f t="shared" si="83"/>
        <v>3.2</v>
      </c>
      <c r="CY140" s="153">
        <f t="shared" si="84"/>
        <v>3</v>
      </c>
      <c r="CZ140" s="92">
        <f t="shared" si="85"/>
        <v>754532.81</v>
      </c>
      <c r="DA140" s="92">
        <f t="shared" si="86"/>
        <v>2069.84</v>
      </c>
      <c r="DB140" s="91">
        <f t="shared" si="87"/>
        <v>1</v>
      </c>
      <c r="DC140" s="92">
        <f t="shared" si="88"/>
        <v>154413.72</v>
      </c>
    </row>
    <row r="141" spans="1:107" x14ac:dyDescent="0.25">
      <c r="A141" s="20">
        <v>13075125</v>
      </c>
      <c r="B141" s="21">
        <v>5563</v>
      </c>
      <c r="C141" s="21" t="s">
        <v>180</v>
      </c>
      <c r="D141" s="228">
        <v>343</v>
      </c>
      <c r="E141" s="220">
        <v>15168.76</v>
      </c>
      <c r="F141" s="220">
        <v>25094.720000000001</v>
      </c>
      <c r="G141" s="220">
        <v>429.09</v>
      </c>
      <c r="H141" s="224">
        <v>1</v>
      </c>
      <c r="I141" s="220">
        <v>31253.57</v>
      </c>
      <c r="J141" s="224">
        <v>0</v>
      </c>
      <c r="K141" s="224"/>
      <c r="L141" s="224">
        <v>1</v>
      </c>
      <c r="M141" s="224">
        <v>33652.660000000003</v>
      </c>
      <c r="N141" s="224">
        <v>236</v>
      </c>
      <c r="O141" s="224">
        <v>1</v>
      </c>
      <c r="P141" s="224">
        <v>316</v>
      </c>
      <c r="Q141" s="224">
        <v>1</v>
      </c>
      <c r="R141" s="224">
        <v>300</v>
      </c>
      <c r="S141" s="224">
        <v>0</v>
      </c>
      <c r="T141" s="224">
        <v>0</v>
      </c>
      <c r="U141" s="230">
        <v>312584.32000000001</v>
      </c>
      <c r="V141" s="230">
        <v>911.32454810495631</v>
      </c>
      <c r="W141" s="31" t="s">
        <v>43</v>
      </c>
      <c r="X141" s="31" t="s">
        <v>43</v>
      </c>
      <c r="Y141" s="31" t="s">
        <v>43</v>
      </c>
      <c r="Z141" s="28">
        <v>1500</v>
      </c>
      <c r="AA141" s="28">
        <v>864.7</v>
      </c>
      <c r="AB141" s="46">
        <v>0</v>
      </c>
      <c r="AC141" s="178">
        <v>0</v>
      </c>
      <c r="AD141" s="178">
        <v>0</v>
      </c>
      <c r="AE141" s="46">
        <v>0</v>
      </c>
      <c r="AF141" s="36">
        <v>60422.18</v>
      </c>
      <c r="AG141" s="178">
        <v>33520.39</v>
      </c>
      <c r="AH141" s="175">
        <f t="shared" si="62"/>
        <v>-26901.79</v>
      </c>
      <c r="AI141" s="178">
        <v>139136.87</v>
      </c>
      <c r="AJ141" s="175">
        <f t="shared" si="63"/>
        <v>172657.26</v>
      </c>
      <c r="AK141" s="178">
        <v>75616.14</v>
      </c>
      <c r="AL141" s="175">
        <f t="shared" si="64"/>
        <v>97041.12000000001</v>
      </c>
      <c r="AM141" s="175">
        <f t="shared" si="65"/>
        <v>2.2558251858048193</v>
      </c>
      <c r="AN141" s="175">
        <f t="shared" si="66"/>
        <v>0.43795517199798023</v>
      </c>
      <c r="AO141" s="178">
        <v>36700</v>
      </c>
      <c r="CA141" s="91" t="str">
        <f t="shared" si="60"/>
        <v>Schmatzin</v>
      </c>
      <c r="CB141" s="92">
        <f t="shared" si="60"/>
        <v>343</v>
      </c>
      <c r="CC141" s="92"/>
      <c r="CD141" s="92">
        <f t="shared" si="67"/>
        <v>429.09</v>
      </c>
      <c r="CE141" s="92">
        <f t="shared" si="68"/>
        <v>0</v>
      </c>
      <c r="CF141" s="92">
        <f t="shared" si="69"/>
        <v>33652.660000000003</v>
      </c>
      <c r="CG141" s="92">
        <f t="shared" si="70"/>
        <v>33652.660000000003</v>
      </c>
      <c r="CH141" s="92">
        <f t="shared" si="71"/>
        <v>15168.76</v>
      </c>
      <c r="CI141" s="92">
        <f t="shared" si="72"/>
        <v>0</v>
      </c>
      <c r="CJ141" s="91" t="str">
        <f t="shared" si="73"/>
        <v>nein</v>
      </c>
      <c r="CK141" s="91" t="str">
        <f t="shared" si="73"/>
        <v>nein</v>
      </c>
      <c r="CL141" s="91" t="str">
        <f t="shared" si="61"/>
        <v>OK</v>
      </c>
      <c r="CM141" s="92">
        <f t="shared" si="74"/>
        <v>31253.57</v>
      </c>
      <c r="CN141" s="91" t="str">
        <f t="shared" si="75"/>
        <v>nein</v>
      </c>
      <c r="CO141" s="91">
        <f t="shared" si="76"/>
        <v>0</v>
      </c>
      <c r="CP141" s="91">
        <f t="shared" si="77"/>
        <v>0</v>
      </c>
      <c r="CQ141" s="91">
        <f t="shared" si="78"/>
        <v>1</v>
      </c>
      <c r="CR141" s="91">
        <f t="shared" si="79"/>
        <v>429.09</v>
      </c>
      <c r="CS141" s="92">
        <f>CM141-'[2]2007'!CM141</f>
        <v>11108.77</v>
      </c>
      <c r="CT141" s="92">
        <f>CE141-'[2]2007'!CE141</f>
        <v>0</v>
      </c>
      <c r="CU141" s="92">
        <f t="shared" si="80"/>
        <v>75616.14</v>
      </c>
      <c r="CV141" s="92">
        <f t="shared" si="81"/>
        <v>36700</v>
      </c>
      <c r="CW141" s="153">
        <f t="shared" si="82"/>
        <v>2.36</v>
      </c>
      <c r="CX141" s="153">
        <f t="shared" si="83"/>
        <v>3.16</v>
      </c>
      <c r="CY141" s="153">
        <f t="shared" si="84"/>
        <v>3</v>
      </c>
      <c r="CZ141" s="92">
        <f t="shared" si="85"/>
        <v>312584.32000000001</v>
      </c>
      <c r="DA141" s="92">
        <f t="shared" si="86"/>
        <v>864.7</v>
      </c>
      <c r="DB141" s="91">
        <f t="shared" si="87"/>
        <v>1</v>
      </c>
      <c r="DC141" s="92">
        <f t="shared" si="88"/>
        <v>33652.660000000003</v>
      </c>
    </row>
    <row r="142" spans="1:107" x14ac:dyDescent="0.25">
      <c r="A142" s="20">
        <v>13075145</v>
      </c>
      <c r="B142" s="21">
        <v>5563</v>
      </c>
      <c r="C142" s="21" t="s">
        <v>181</v>
      </c>
      <c r="D142" s="228">
        <v>432</v>
      </c>
      <c r="E142" s="220">
        <v>32807.39</v>
      </c>
      <c r="F142" s="220">
        <v>32807.39</v>
      </c>
      <c r="G142" s="220">
        <v>4178.0600000000004</v>
      </c>
      <c r="H142" s="224">
        <v>1</v>
      </c>
      <c r="I142" s="220">
        <v>112212.56</v>
      </c>
      <c r="J142" s="224">
        <v>0</v>
      </c>
      <c r="K142" s="224"/>
      <c r="L142" s="224">
        <v>1</v>
      </c>
      <c r="M142" s="224">
        <v>110352</v>
      </c>
      <c r="N142" s="224">
        <v>239</v>
      </c>
      <c r="O142" s="224">
        <v>1</v>
      </c>
      <c r="P142" s="224">
        <v>318</v>
      </c>
      <c r="Q142" s="224">
        <v>1</v>
      </c>
      <c r="R142" s="224">
        <v>300</v>
      </c>
      <c r="S142" s="224">
        <v>0</v>
      </c>
      <c r="T142" s="224">
        <v>0</v>
      </c>
      <c r="U142" s="230">
        <v>0</v>
      </c>
      <c r="V142" s="230">
        <v>0</v>
      </c>
      <c r="W142" s="31" t="s">
        <v>43</v>
      </c>
      <c r="X142" s="31" t="s">
        <v>43</v>
      </c>
      <c r="Y142" s="31" t="s">
        <v>43</v>
      </c>
      <c r="Z142" s="28">
        <v>900</v>
      </c>
      <c r="AA142" s="28">
        <v>1552.07</v>
      </c>
      <c r="AB142" s="46">
        <v>0</v>
      </c>
      <c r="AC142" s="178">
        <v>0</v>
      </c>
      <c r="AD142" s="178">
        <v>0</v>
      </c>
      <c r="AE142" s="46">
        <v>0</v>
      </c>
      <c r="AF142" s="36">
        <v>37154.74</v>
      </c>
      <c r="AG142" s="178">
        <v>36206.29</v>
      </c>
      <c r="AH142" s="175">
        <f t="shared" si="62"/>
        <v>-948.44999999999709</v>
      </c>
      <c r="AI142" s="178">
        <v>98604.71</v>
      </c>
      <c r="AJ142" s="175">
        <f t="shared" si="63"/>
        <v>134811</v>
      </c>
      <c r="AK142" s="178">
        <v>50547.18</v>
      </c>
      <c r="AL142" s="175">
        <f t="shared" si="64"/>
        <v>84263.82</v>
      </c>
      <c r="AM142" s="175">
        <f t="shared" si="65"/>
        <v>1.3960883592326085</v>
      </c>
      <c r="AN142" s="175">
        <f t="shared" si="66"/>
        <v>0.37494848343236087</v>
      </c>
      <c r="AO142" s="178">
        <v>24500</v>
      </c>
      <c r="CA142" s="91" t="str">
        <f t="shared" si="60"/>
        <v>Wrangelsburg</v>
      </c>
      <c r="CB142" s="92">
        <f t="shared" si="60"/>
        <v>432</v>
      </c>
      <c r="CC142" s="92"/>
      <c r="CD142" s="92">
        <f t="shared" si="67"/>
        <v>4178.0600000000004</v>
      </c>
      <c r="CE142" s="92">
        <f t="shared" si="68"/>
        <v>0</v>
      </c>
      <c r="CF142" s="92">
        <f t="shared" si="69"/>
        <v>110352</v>
      </c>
      <c r="CG142" s="92">
        <f t="shared" si="70"/>
        <v>110352</v>
      </c>
      <c r="CH142" s="92">
        <f t="shared" si="71"/>
        <v>32807.39</v>
      </c>
      <c r="CI142" s="92">
        <f t="shared" si="72"/>
        <v>0</v>
      </c>
      <c r="CJ142" s="91" t="str">
        <f t="shared" si="73"/>
        <v>nein</v>
      </c>
      <c r="CK142" s="91" t="str">
        <f t="shared" si="73"/>
        <v>nein</v>
      </c>
      <c r="CL142" s="91" t="str">
        <f t="shared" si="61"/>
        <v>OK</v>
      </c>
      <c r="CM142" s="92">
        <f t="shared" si="74"/>
        <v>112212.56</v>
      </c>
      <c r="CN142" s="91" t="str">
        <f t="shared" si="75"/>
        <v>nein</v>
      </c>
      <c r="CO142" s="91">
        <f t="shared" si="76"/>
        <v>0</v>
      </c>
      <c r="CP142" s="91">
        <f t="shared" si="77"/>
        <v>0</v>
      </c>
      <c r="CQ142" s="91">
        <f t="shared" si="78"/>
        <v>1</v>
      </c>
      <c r="CR142" s="91">
        <f t="shared" si="79"/>
        <v>4178.0600000000004</v>
      </c>
      <c r="CS142" s="92">
        <f>CM142-'[2]2007'!CM142</f>
        <v>54203.14</v>
      </c>
      <c r="CT142" s="92">
        <f>CE142-'[2]2007'!CE142</f>
        <v>0</v>
      </c>
      <c r="CU142" s="92">
        <f t="shared" si="80"/>
        <v>50547.18</v>
      </c>
      <c r="CV142" s="92">
        <f t="shared" si="81"/>
        <v>24500</v>
      </c>
      <c r="CW142" s="153">
        <f t="shared" si="82"/>
        <v>2.39</v>
      </c>
      <c r="CX142" s="153">
        <f t="shared" si="83"/>
        <v>3.18</v>
      </c>
      <c r="CY142" s="153">
        <f t="shared" si="84"/>
        <v>3</v>
      </c>
      <c r="CZ142" s="92">
        <f t="shared" si="85"/>
        <v>0</v>
      </c>
      <c r="DA142" s="92">
        <f t="shared" si="86"/>
        <v>1552.07</v>
      </c>
      <c r="DB142" s="91">
        <f t="shared" si="87"/>
        <v>1</v>
      </c>
      <c r="DC142" s="92">
        <f t="shared" si="88"/>
        <v>110352</v>
      </c>
    </row>
    <row r="143" spans="1:107" x14ac:dyDescent="0.25">
      <c r="A143" s="20">
        <v>13075150</v>
      </c>
      <c r="B143" s="21">
        <v>5563</v>
      </c>
      <c r="C143" s="21" t="s">
        <v>182</v>
      </c>
      <c r="D143" s="228">
        <v>236</v>
      </c>
      <c r="E143" s="220">
        <v>55694.96</v>
      </c>
      <c r="F143" s="220">
        <v>73286.62</v>
      </c>
      <c r="G143" s="220">
        <v>58232.25</v>
      </c>
      <c r="H143" s="224">
        <v>1</v>
      </c>
      <c r="I143" s="220">
        <v>102494.32</v>
      </c>
      <c r="J143" s="224">
        <v>0</v>
      </c>
      <c r="K143" s="224"/>
      <c r="L143" s="224">
        <v>1</v>
      </c>
      <c r="M143" s="224">
        <v>45005.27</v>
      </c>
      <c r="N143" s="224">
        <v>236</v>
      </c>
      <c r="O143" s="224">
        <v>1</v>
      </c>
      <c r="P143" s="224">
        <v>316</v>
      </c>
      <c r="Q143" s="224">
        <v>1</v>
      </c>
      <c r="R143" s="224">
        <v>300</v>
      </c>
      <c r="S143" s="224">
        <v>0</v>
      </c>
      <c r="T143" s="224">
        <v>0</v>
      </c>
      <c r="U143" s="230">
        <v>648648.82999999996</v>
      </c>
      <c r="V143" s="230">
        <v>2748.5119915254236</v>
      </c>
      <c r="W143" s="31" t="s">
        <v>43</v>
      </c>
      <c r="X143" s="31" t="s">
        <v>43</v>
      </c>
      <c r="Y143" s="31" t="s">
        <v>43</v>
      </c>
      <c r="Z143" s="28">
        <v>1300</v>
      </c>
      <c r="AA143" s="28">
        <v>1201.6400000000001</v>
      </c>
      <c r="AB143" s="46">
        <v>0</v>
      </c>
      <c r="AC143" s="178">
        <v>0</v>
      </c>
      <c r="AD143" s="178">
        <v>0</v>
      </c>
      <c r="AE143" s="46">
        <v>0</v>
      </c>
      <c r="AF143" s="36">
        <v>90748.11</v>
      </c>
      <c r="AG143" s="178">
        <v>52271.19</v>
      </c>
      <c r="AH143" s="175">
        <f t="shared" si="62"/>
        <v>-38476.92</v>
      </c>
      <c r="AI143" s="178">
        <v>165718.32</v>
      </c>
      <c r="AJ143" s="175">
        <f t="shared" si="63"/>
        <v>217989.51</v>
      </c>
      <c r="AK143" s="178">
        <v>98074.89</v>
      </c>
      <c r="AL143" s="175">
        <f t="shared" si="64"/>
        <v>119914.62000000001</v>
      </c>
      <c r="AM143" s="175">
        <f t="shared" si="65"/>
        <v>1.8762704656236064</v>
      </c>
      <c r="AN143" s="175">
        <f t="shared" si="66"/>
        <v>0.4499064656826835</v>
      </c>
      <c r="AO143" s="178">
        <v>47700</v>
      </c>
      <c r="CA143" s="91" t="str">
        <f t="shared" si="60"/>
        <v>Ziethen</v>
      </c>
      <c r="CB143" s="92">
        <f t="shared" si="60"/>
        <v>236</v>
      </c>
      <c r="CC143" s="92"/>
      <c r="CD143" s="92">
        <f t="shared" si="67"/>
        <v>58232.25</v>
      </c>
      <c r="CE143" s="92">
        <f t="shared" si="68"/>
        <v>0</v>
      </c>
      <c r="CF143" s="92">
        <f t="shared" si="69"/>
        <v>45005.27</v>
      </c>
      <c r="CG143" s="92">
        <f t="shared" si="70"/>
        <v>45005.27</v>
      </c>
      <c r="CH143" s="92">
        <f t="shared" si="71"/>
        <v>55694.96</v>
      </c>
      <c r="CI143" s="92">
        <f t="shared" si="72"/>
        <v>0</v>
      </c>
      <c r="CJ143" s="91" t="str">
        <f t="shared" si="73"/>
        <v>nein</v>
      </c>
      <c r="CK143" s="91" t="str">
        <f t="shared" si="73"/>
        <v>nein</v>
      </c>
      <c r="CL143" s="91" t="str">
        <f t="shared" si="61"/>
        <v>OK</v>
      </c>
      <c r="CM143" s="92">
        <f t="shared" si="74"/>
        <v>102494.32</v>
      </c>
      <c r="CN143" s="91" t="str">
        <f t="shared" si="75"/>
        <v>nein</v>
      </c>
      <c r="CO143" s="91">
        <f t="shared" si="76"/>
        <v>0</v>
      </c>
      <c r="CP143" s="91">
        <f t="shared" si="77"/>
        <v>0</v>
      </c>
      <c r="CQ143" s="91">
        <f t="shared" si="78"/>
        <v>1</v>
      </c>
      <c r="CR143" s="91">
        <f t="shared" si="79"/>
        <v>58232.25</v>
      </c>
      <c r="CS143" s="92">
        <f>CM143-'[2]2007'!CM143</f>
        <v>80547.810000000012</v>
      </c>
      <c r="CT143" s="92">
        <f>CE143-'[2]2007'!CE143</f>
        <v>-27344.93</v>
      </c>
      <c r="CU143" s="92">
        <f t="shared" si="80"/>
        <v>98074.89</v>
      </c>
      <c r="CV143" s="92">
        <f t="shared" si="81"/>
        <v>47700</v>
      </c>
      <c r="CW143" s="153">
        <f t="shared" si="82"/>
        <v>2.36</v>
      </c>
      <c r="CX143" s="153">
        <f t="shared" si="83"/>
        <v>3.16</v>
      </c>
      <c r="CY143" s="153">
        <f t="shared" si="84"/>
        <v>3</v>
      </c>
      <c r="CZ143" s="92">
        <f t="shared" si="85"/>
        <v>648648.82999999996</v>
      </c>
      <c r="DA143" s="92">
        <f t="shared" si="86"/>
        <v>1201.6400000000001</v>
      </c>
      <c r="DB143" s="91">
        <f t="shared" si="87"/>
        <v>1</v>
      </c>
      <c r="DC143" s="92">
        <f t="shared" si="88"/>
        <v>45005.27</v>
      </c>
    </row>
    <row r="144" spans="1:107" x14ac:dyDescent="0.25">
      <c r="A144" s="20">
        <v>13075154</v>
      </c>
      <c r="B144" s="21">
        <v>5563</v>
      </c>
      <c r="C144" s="21" t="s">
        <v>183</v>
      </c>
      <c r="D144" s="228">
        <v>1504</v>
      </c>
      <c r="E144" s="220">
        <v>204407.18</v>
      </c>
      <c r="F144" s="220">
        <v>221079.61</v>
      </c>
      <c r="G144" s="220">
        <v>52728.26</v>
      </c>
      <c r="H144" s="224">
        <v>1</v>
      </c>
      <c r="I144" s="220">
        <v>1010260.8</v>
      </c>
      <c r="J144" s="224">
        <v>0</v>
      </c>
      <c r="K144" s="224"/>
      <c r="L144" s="224">
        <v>1</v>
      </c>
      <c r="M144" s="224">
        <v>1069714.25</v>
      </c>
      <c r="N144" s="224">
        <v>239</v>
      </c>
      <c r="O144" s="224">
        <v>1</v>
      </c>
      <c r="P144" s="224">
        <v>318</v>
      </c>
      <c r="Q144" s="224">
        <v>1</v>
      </c>
      <c r="R144" s="224">
        <v>300</v>
      </c>
      <c r="S144" s="224">
        <v>0</v>
      </c>
      <c r="T144" s="224">
        <v>0</v>
      </c>
      <c r="U144" s="230">
        <v>247244.63</v>
      </c>
      <c r="V144" s="230">
        <v>164.39</v>
      </c>
      <c r="W144" s="31" t="s">
        <v>43</v>
      </c>
      <c r="X144" s="31" t="s">
        <v>43</v>
      </c>
      <c r="Y144" s="31" t="s">
        <v>43</v>
      </c>
      <c r="Z144" s="28">
        <v>2900</v>
      </c>
      <c r="AA144" s="28">
        <v>2951.19</v>
      </c>
      <c r="AB144" s="41">
        <v>0</v>
      </c>
      <c r="AC144" s="23">
        <v>0</v>
      </c>
      <c r="AD144" s="23">
        <v>0</v>
      </c>
      <c r="AE144" s="41">
        <v>0</v>
      </c>
      <c r="AF144" s="59">
        <v>376374.51</v>
      </c>
      <c r="AG144" s="178">
        <v>354289.93</v>
      </c>
      <c r="AH144" s="175">
        <f t="shared" si="62"/>
        <v>-22084.580000000016</v>
      </c>
      <c r="AI144" s="178">
        <v>537661.44999999995</v>
      </c>
      <c r="AJ144" s="175">
        <f t="shared" si="63"/>
        <v>891951.37999999989</v>
      </c>
      <c r="AK144" s="178">
        <v>345138.7</v>
      </c>
      <c r="AL144" s="175">
        <f t="shared" si="64"/>
        <v>546812.67999999993</v>
      </c>
      <c r="AM144" s="175">
        <f t="shared" si="65"/>
        <v>0.97417022267610043</v>
      </c>
      <c r="AN144" s="175">
        <f t="shared" si="66"/>
        <v>0.38694788498449328</v>
      </c>
      <c r="AO144" s="178">
        <v>167300</v>
      </c>
      <c r="CA144" s="91" t="str">
        <f t="shared" si="60"/>
        <v>Züssow</v>
      </c>
      <c r="CB144" s="92">
        <f t="shared" si="60"/>
        <v>1504</v>
      </c>
      <c r="CC144" s="92"/>
      <c r="CD144" s="92">
        <f t="shared" si="67"/>
        <v>52728.26</v>
      </c>
      <c r="CE144" s="92">
        <f t="shared" si="68"/>
        <v>0</v>
      </c>
      <c r="CF144" s="92">
        <f t="shared" si="69"/>
        <v>1069714.25</v>
      </c>
      <c r="CG144" s="92">
        <f t="shared" si="70"/>
        <v>1069714.25</v>
      </c>
      <c r="CH144" s="92">
        <f t="shared" si="71"/>
        <v>204407.18</v>
      </c>
      <c r="CI144" s="92">
        <f t="shared" si="72"/>
        <v>0</v>
      </c>
      <c r="CJ144" s="91" t="str">
        <f t="shared" si="73"/>
        <v>nein</v>
      </c>
      <c r="CK144" s="91" t="str">
        <f t="shared" si="73"/>
        <v>nein</v>
      </c>
      <c r="CL144" s="91" t="str">
        <f t="shared" si="61"/>
        <v>OK</v>
      </c>
      <c r="CM144" s="92">
        <f t="shared" si="74"/>
        <v>1010260.8</v>
      </c>
      <c r="CN144" s="91" t="str">
        <f t="shared" si="75"/>
        <v>nein</v>
      </c>
      <c r="CO144" s="91">
        <f t="shared" si="76"/>
        <v>0</v>
      </c>
      <c r="CP144" s="91">
        <f t="shared" si="77"/>
        <v>0</v>
      </c>
      <c r="CQ144" s="91">
        <f t="shared" si="78"/>
        <v>1</v>
      </c>
      <c r="CR144" s="91">
        <f t="shared" si="79"/>
        <v>52728.26</v>
      </c>
      <c r="CS144" s="92">
        <f>CM144-'[2]2007'!CM144</f>
        <v>-21339.389999999898</v>
      </c>
      <c r="CT144" s="92">
        <f>CE144-'[2]2007'!CE144</f>
        <v>0</v>
      </c>
      <c r="CU144" s="92">
        <f t="shared" si="80"/>
        <v>345138.7</v>
      </c>
      <c r="CV144" s="92">
        <f t="shared" si="81"/>
        <v>167300</v>
      </c>
      <c r="CW144" s="153">
        <f t="shared" si="82"/>
        <v>2.39</v>
      </c>
      <c r="CX144" s="153">
        <f t="shared" si="83"/>
        <v>3.18</v>
      </c>
      <c r="CY144" s="153">
        <f t="shared" si="84"/>
        <v>3</v>
      </c>
      <c r="CZ144" s="92">
        <f t="shared" si="85"/>
        <v>247244.63</v>
      </c>
      <c r="DA144" s="92">
        <f t="shared" si="86"/>
        <v>2951.19</v>
      </c>
      <c r="DB144" s="91">
        <f t="shared" si="87"/>
        <v>1</v>
      </c>
      <c r="DC144" s="92">
        <f t="shared" si="88"/>
        <v>1069714.25</v>
      </c>
    </row>
    <row r="145" spans="79:107" x14ac:dyDescent="0.25">
      <c r="CA145" s="93" t="s">
        <v>478</v>
      </c>
      <c r="CB145" s="94">
        <f>SUM(CB5:CB144)</f>
        <v>114870</v>
      </c>
      <c r="CC145" s="94">
        <f t="shared" ref="CC145:CM145" si="89">SUM(CC5:CC144)</f>
        <v>0</v>
      </c>
      <c r="CD145" s="94">
        <f t="shared" si="89"/>
        <v>35880452.980000012</v>
      </c>
      <c r="CE145" s="94">
        <f t="shared" si="89"/>
        <v>3403814.0999999996</v>
      </c>
      <c r="CF145" s="94">
        <f t="shared" si="89"/>
        <v>31920331.629999999</v>
      </c>
      <c r="CG145" s="94">
        <f t="shared" si="70"/>
        <v>28516517.530000001</v>
      </c>
      <c r="CH145" s="94">
        <f t="shared" si="89"/>
        <v>48093549.259999998</v>
      </c>
      <c r="CI145" s="94">
        <f>COUNTIFS(CI5:CI144,"1",CL5:CL144,"OK")</f>
        <v>8</v>
      </c>
      <c r="CJ145" s="94">
        <f>COUNTIFS(CJ5:CJ144,"ja",CL5:CL144,"OK")</f>
        <v>16</v>
      </c>
      <c r="CK145" s="94">
        <f>COUNTIFS(CK5:CK144,"ja",CL5:CL144,"OK")</f>
        <v>1</v>
      </c>
      <c r="CL145" s="94">
        <f>COUNTIF(CL5:CL144,"OK")</f>
        <v>78</v>
      </c>
      <c r="CM145" s="94">
        <f t="shared" si="89"/>
        <v>24933697.970000006</v>
      </c>
      <c r="CN145" s="94">
        <f>COUNTIFS(CN5:CN144,"ja",CL5:CL144,"OK")</f>
        <v>0</v>
      </c>
      <c r="CO145" s="94">
        <f>COUNTIFS(CO5:CO144,"1",CL5:CL144,"OK")</f>
        <v>16</v>
      </c>
      <c r="CP145" s="94">
        <f>COUNTIFS(CP5:CP144,"1",CL5:CL144,"OK")</f>
        <v>1</v>
      </c>
      <c r="CQ145" s="94">
        <f>COUNTIFS(CQ5:CQ144,"1",CL5:CL144,"OK")</f>
        <v>78</v>
      </c>
      <c r="CR145" s="94">
        <f>COUNTIFS(CR5:CR144,"1",CL5:CL144,"OK")</f>
        <v>0</v>
      </c>
      <c r="CS145" s="92"/>
      <c r="CT145" s="92"/>
      <c r="CU145" s="94">
        <f t="shared" ref="CU145:DA145" si="90">SUM(CU5:CU144)</f>
        <v>26865795.260000005</v>
      </c>
      <c r="CV145" s="94">
        <f t="shared" si="90"/>
        <v>7955045.7200000007</v>
      </c>
      <c r="CW145" s="173">
        <f>CW146</f>
        <v>1.3340000000000003</v>
      </c>
      <c r="CX145" s="173">
        <f>CX146</f>
        <v>1.7604285714285708</v>
      </c>
      <c r="CY145" s="173">
        <f>CY146</f>
        <v>1.6550000000000002</v>
      </c>
      <c r="CZ145" s="94">
        <f t="shared" si="90"/>
        <v>99941732.449999988</v>
      </c>
      <c r="DA145" s="94">
        <f t="shared" si="90"/>
        <v>499101.55600000022</v>
      </c>
      <c r="DB145" s="94">
        <f>COUNTIFS(DB5:DB144,"1",CL5:CL144,"OK")</f>
        <v>78</v>
      </c>
      <c r="DC145" s="94">
        <f t="shared" ref="DC145" si="91">SUM(DC5:DC144)</f>
        <v>28516517.530000001</v>
      </c>
    </row>
    <row r="146" spans="79:107" x14ac:dyDescent="0.25">
      <c r="CA146" s="93" t="s">
        <v>426</v>
      </c>
      <c r="CB146" s="96">
        <f>AVERAGE(CB5:CB144)</f>
        <v>820.5</v>
      </c>
      <c r="CC146" s="96">
        <f>IFERROR(AVERAGE(CC5:CC144),0)</f>
        <v>0</v>
      </c>
      <c r="CD146" s="96">
        <f t="shared" ref="CD146:CH146" si="92">AVERAGE(CD5:CD144)</f>
        <v>256288.94985714293</v>
      </c>
      <c r="CE146" s="96">
        <f>IFERROR(AVERAGE(CE5:CE144),0)</f>
        <v>24312.957857142854</v>
      </c>
      <c r="CF146" s="96">
        <f>IFERROR(AVERAGE(CF5:CF144),0)</f>
        <v>228002.36878571426</v>
      </c>
      <c r="CG146" s="96">
        <f t="shared" si="92"/>
        <v>203689.41092857145</v>
      </c>
      <c r="CH146" s="96">
        <f t="shared" si="92"/>
        <v>343525.35185714281</v>
      </c>
      <c r="CI146" s="96" t="str">
        <f>IF(CI145&gt;CI149,"ja","nein")</f>
        <v>nein</v>
      </c>
      <c r="CJ146" s="96" t="str">
        <f t="shared" ref="CJ146:CK146" si="93">IF(CJ145&gt;CJ149,"ja","nein")</f>
        <v>nein</v>
      </c>
      <c r="CK146" s="96" t="str">
        <f t="shared" si="93"/>
        <v>nein</v>
      </c>
      <c r="CL146" s="97">
        <f>CL145/CL147</f>
        <v>0.55714285714285716</v>
      </c>
      <c r="CM146" s="96">
        <f>IFERROR(AVERAGE(CM5:CM144),0)</f>
        <v>178097.8426428572</v>
      </c>
      <c r="CN146" s="96" t="str">
        <f t="shared" ref="CN146" si="94">IF(CN145&gt;CN149,"ja","nein")</f>
        <v>nein</v>
      </c>
      <c r="CO146" s="96" t="str">
        <f t="shared" ref="CO146" si="95">CJ146</f>
        <v>nein</v>
      </c>
      <c r="CP146" s="96" t="str">
        <f>CK146</f>
        <v>nein</v>
      </c>
      <c r="CQ146" s="97">
        <f>CL146</f>
        <v>0.55714285714285716</v>
      </c>
      <c r="CR146" s="96" t="str">
        <f>IF(CR145&gt;CR149,"ja","nein")</f>
        <v>nein</v>
      </c>
      <c r="CS146" s="92"/>
      <c r="CT146" s="92"/>
      <c r="CU146" s="96">
        <f t="shared" ref="CU146:CV146" si="96">AVERAGE(CU5:CU144)</f>
        <v>191898.53757142861</v>
      </c>
      <c r="CV146" s="96">
        <f t="shared" si="96"/>
        <v>56821.755142857146</v>
      </c>
      <c r="CW146" s="173">
        <f>AVERAGE(CW5:CW144)</f>
        <v>1.3340000000000003</v>
      </c>
      <c r="CX146" s="173">
        <f>AVERAGE(CX5:CX144)</f>
        <v>1.7604285714285708</v>
      </c>
      <c r="CY146" s="173">
        <f>AVERAGE(CY5:CY144)</f>
        <v>1.6550000000000002</v>
      </c>
      <c r="CZ146" s="96">
        <f t="shared" ref="CZ146:DA146" si="97">AVERAGE(CZ5:CZ144)</f>
        <v>713869.51749999996</v>
      </c>
      <c r="DA146" s="96">
        <f t="shared" si="97"/>
        <v>3565.0111142857158</v>
      </c>
      <c r="DB146" s="96" t="str">
        <f>IF(DB145&gt;DB149,"ja","nein")</f>
        <v>ja</v>
      </c>
      <c r="DC146" s="96">
        <f>AVERAGE(DC5:DC144)</f>
        <v>203689.41092857145</v>
      </c>
    </row>
    <row r="147" spans="79:107" x14ac:dyDescent="0.25">
      <c r="CA147" s="93" t="s">
        <v>427</v>
      </c>
      <c r="CB147" s="93"/>
      <c r="CC147" s="93"/>
      <c r="CD147" s="93"/>
      <c r="CE147" s="93"/>
      <c r="CF147" s="93"/>
      <c r="CG147" s="93"/>
      <c r="CH147" s="93"/>
      <c r="CI147" s="93"/>
      <c r="CJ147" s="93"/>
      <c r="CK147" s="93"/>
      <c r="CL147" s="93">
        <f>COUNTA(CL5:CL144)</f>
        <v>140</v>
      </c>
      <c r="CM147" s="95">
        <f>COUNTIF(CM5:CM144,"&gt;0")</f>
        <v>69</v>
      </c>
      <c r="CN147" s="93">
        <f t="shared" ref="CN147:CN148" si="98">IF(CQ147=0,2,IF(CI147="ja",1,0))</f>
        <v>2</v>
      </c>
      <c r="CO147" s="93">
        <f t="shared" ref="CO147:CO148" si="99">IF(CQ147=0,2,IF(CJ147="ja",1,0))</f>
        <v>2</v>
      </c>
      <c r="CP147" s="93">
        <f t="shared" ref="CP147:CP148" si="100">IF(CQ147=0,2,IF(CK147="ja",1,0))</f>
        <v>2</v>
      </c>
      <c r="CQ147" s="93">
        <f t="shared" ref="CQ147:CQ148" si="101">IF(CL147="OK",1,0)</f>
        <v>0</v>
      </c>
      <c r="CR147" s="95">
        <f t="shared" ref="CR147:CS147" si="102">COUNTIF(CR5:CR144,"&gt;0")</f>
        <v>78</v>
      </c>
      <c r="CS147" s="95">
        <f t="shared" si="102"/>
        <v>47</v>
      </c>
      <c r="CT147" s="95">
        <f>COUNTIF(CT5:CT144,"&gt;0")</f>
        <v>9</v>
      </c>
      <c r="CU147" s="182"/>
      <c r="CV147" s="182"/>
      <c r="CW147" s="182"/>
      <c r="CX147" s="182"/>
      <c r="CY147" s="182"/>
      <c r="CZ147" s="182"/>
      <c r="DA147" s="182"/>
      <c r="DB147" s="95">
        <f t="shared" ref="DB147" si="103">COUNTIF(DB5:DB144,"&gt;0")</f>
        <v>78</v>
      </c>
    </row>
    <row r="148" spans="79:107" x14ac:dyDescent="0.25">
      <c r="CA148" s="93" t="s">
        <v>428</v>
      </c>
      <c r="CB148" s="93"/>
      <c r="CC148" s="93"/>
      <c r="CD148" s="93"/>
      <c r="CE148" s="93"/>
      <c r="CF148" s="93"/>
      <c r="CG148" s="93"/>
      <c r="CH148" s="93"/>
      <c r="CI148" s="93"/>
      <c r="CJ148" s="93"/>
      <c r="CK148" s="93"/>
      <c r="CL148" s="97">
        <f>CL149/CL147</f>
        <v>0.44285714285714284</v>
      </c>
      <c r="CM148" s="93"/>
      <c r="CN148" s="93">
        <f t="shared" si="98"/>
        <v>2</v>
      </c>
      <c r="CO148" s="93">
        <f t="shared" si="99"/>
        <v>2</v>
      </c>
      <c r="CP148" s="93">
        <f t="shared" si="100"/>
        <v>2</v>
      </c>
      <c r="CQ148" s="93">
        <f t="shared" si="101"/>
        <v>0</v>
      </c>
      <c r="CR148" s="93"/>
      <c r="CS148" s="92"/>
      <c r="CT148" s="92"/>
      <c r="CU148" s="182"/>
      <c r="CV148" s="182"/>
      <c r="CW148" s="182"/>
      <c r="CX148" s="182"/>
      <c r="CY148" s="182"/>
      <c r="CZ148" s="182"/>
      <c r="DA148" s="182"/>
    </row>
    <row r="149" spans="79:107" x14ac:dyDescent="0.25">
      <c r="CA149" s="93"/>
      <c r="CB149" s="93"/>
      <c r="CC149" s="93"/>
      <c r="CD149" s="93"/>
      <c r="CE149" s="93"/>
      <c r="CF149" s="93"/>
      <c r="CG149" s="93"/>
      <c r="CH149" s="93"/>
      <c r="CI149" s="93">
        <f>COUNTIFS(CI5:CI144,"0",CL5:CL144,"OK")</f>
        <v>70</v>
      </c>
      <c r="CJ149" s="93">
        <f>COUNTIFS(CJ5:CJ144,"nein",CL5:CL144,"OK")</f>
        <v>49</v>
      </c>
      <c r="CK149" s="93">
        <f>COUNTIFS(CK5:CK144,"nein",CL5:CL144,"OK")</f>
        <v>77</v>
      </c>
      <c r="CL149" s="93">
        <f>COUNTIF(CL5:CL144,"keine Daten")</f>
        <v>62</v>
      </c>
      <c r="CM149" s="93"/>
      <c r="CN149" s="93">
        <f>COUNTIFS(CN5:CN144,"nein",CL5:CL144,"OK")</f>
        <v>78</v>
      </c>
      <c r="CO149" s="93">
        <f>COUNTIFS(CO5:CO144,"0",CL5:CL144,"OK")</f>
        <v>62</v>
      </c>
      <c r="CP149" s="93">
        <f>COUNTIFS(CP5:CP144,"0",CL5:CL144,"OK")</f>
        <v>77</v>
      </c>
      <c r="CQ149" s="93">
        <f>COUNTIFS(CQ5:CQ144,"0",CL5:CL144,"OK")</f>
        <v>0</v>
      </c>
      <c r="CR149" s="93">
        <f>COUNTIFS(CR5:CR144,"0",CL5:CL144,"OK")</f>
        <v>0</v>
      </c>
      <c r="CS149" s="92"/>
      <c r="CT149" s="92"/>
      <c r="CU149" s="182"/>
      <c r="CV149" s="182"/>
      <c r="CW149" s="182"/>
      <c r="CX149" s="182"/>
      <c r="CY149" s="182"/>
      <c r="CZ149" s="182"/>
      <c r="DA149" s="182"/>
      <c r="DB149" s="93">
        <f>COUNTIFS(DB5:DB144,"0",CL5:CL144,"OK")</f>
        <v>0</v>
      </c>
    </row>
    <row r="150" spans="79:107" x14ac:dyDescent="0.25">
      <c r="CA150" t="s">
        <v>18</v>
      </c>
      <c r="CB150" t="s">
        <v>193</v>
      </c>
      <c r="CD150" t="s">
        <v>421</v>
      </c>
      <c r="CE150" t="s">
        <v>195</v>
      </c>
      <c r="CF150" t="s">
        <v>197</v>
      </c>
      <c r="CG150" t="s">
        <v>422</v>
      </c>
      <c r="CH150" t="s">
        <v>20</v>
      </c>
      <c r="CI150" t="s">
        <v>4</v>
      </c>
      <c r="CJ150" t="s">
        <v>33</v>
      </c>
      <c r="CK150" t="s">
        <v>34</v>
      </c>
      <c r="CL150" t="s">
        <v>423</v>
      </c>
      <c r="CM150" t="s">
        <v>23</v>
      </c>
      <c r="CN150" t="s">
        <v>4</v>
      </c>
      <c r="CO150" t="s">
        <v>33</v>
      </c>
      <c r="CP150" t="s">
        <v>34</v>
      </c>
      <c r="CQ150" t="s">
        <v>423</v>
      </c>
      <c r="CR150" t="s">
        <v>22</v>
      </c>
      <c r="CS150" t="s">
        <v>424</v>
      </c>
      <c r="CT150" t="s">
        <v>425</v>
      </c>
    </row>
  </sheetData>
  <mergeCells count="18">
    <mergeCell ref="H2:H4"/>
    <mergeCell ref="O2:O4"/>
    <mergeCell ref="Q2:Q4"/>
    <mergeCell ref="S2:S4"/>
    <mergeCell ref="Z2:AE2"/>
    <mergeCell ref="AM2:AM4"/>
    <mergeCell ref="AN2:AN4"/>
    <mergeCell ref="AO2:AO4"/>
    <mergeCell ref="Z3:AA3"/>
    <mergeCell ref="AB3:AC3"/>
    <mergeCell ref="AD3:AE3"/>
    <mergeCell ref="AG2:AG4"/>
    <mergeCell ref="AH2:AH4"/>
    <mergeCell ref="AI2:AI4"/>
    <mergeCell ref="AJ2:AJ4"/>
    <mergeCell ref="AK2:AK4"/>
    <mergeCell ref="AL2:AL4"/>
    <mergeCell ref="AF2:AF4"/>
  </mergeCells>
  <conditionalFormatting sqref="CA4:CT4">
    <cfRule type="containsText" dxfId="17" priority="1" operator="containsText" text="falsch">
      <formula>NOT(ISERROR(SEARCH("falsch",CA4)))</formula>
    </cfRule>
  </conditionalFormatting>
  <pageMargins left="0.7" right="0.7" top="0.78740157499999996" bottom="0.78740157499999996"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50"/>
  <sheetViews>
    <sheetView topLeftCell="CN1" workbookViewId="0">
      <selection activeCell="CR1" sqref="CR1:CR1048576"/>
    </sheetView>
  </sheetViews>
  <sheetFormatPr baseColWidth="10" defaultRowHeight="15" outlineLevelCol="1" x14ac:dyDescent="0.25"/>
  <cols>
    <col min="1" max="3" width="11.42578125" outlineLevel="1"/>
    <col min="4" max="4" width="11.5703125" bestFit="1" customWidth="1" outlineLevel="1"/>
    <col min="5" max="5" width="14.7109375" bestFit="1" customWidth="1" outlineLevel="1"/>
    <col min="6" max="6" width="13.5703125" bestFit="1" customWidth="1" outlineLevel="1"/>
    <col min="7" max="7" width="14.28515625" bestFit="1" customWidth="1" outlineLevel="1"/>
    <col min="8" max="8" width="11.5703125" bestFit="1" customWidth="1" outlineLevel="1"/>
    <col min="9" max="9" width="12.28515625" bestFit="1" customWidth="1" outlineLevel="1"/>
    <col min="10" max="10" width="11.5703125" bestFit="1" customWidth="1" outlineLevel="1"/>
    <col min="11" max="11" width="12.28515625" bestFit="1" customWidth="1" outlineLevel="1"/>
    <col min="12" max="12" width="11.5703125" bestFit="1" customWidth="1" outlineLevel="1"/>
    <col min="13" max="13" width="12.28515625" bestFit="1" customWidth="1" outlineLevel="1"/>
    <col min="14" max="20" width="11.5703125" bestFit="1" customWidth="1" outlineLevel="1"/>
    <col min="21" max="21" width="13.28515625" bestFit="1" customWidth="1" outlineLevel="1"/>
    <col min="22" max="22" width="11.5703125" bestFit="1" customWidth="1" outlineLevel="1"/>
    <col min="23" max="25" width="11.42578125" outlineLevel="1"/>
    <col min="26" max="31" width="11.5703125" bestFit="1" customWidth="1" outlineLevel="1"/>
    <col min="32" max="33" width="12.28515625" bestFit="1" customWidth="1" outlineLevel="1"/>
    <col min="34" max="34" width="12.85546875" bestFit="1" customWidth="1" outlineLevel="1"/>
    <col min="35" max="38" width="12.28515625" bestFit="1" customWidth="1" outlineLevel="1"/>
    <col min="39" max="40" width="11.5703125" bestFit="1" customWidth="1" outlineLevel="1"/>
    <col min="41" max="41" width="12.28515625" bestFit="1" customWidth="1" outlineLevel="1"/>
    <col min="42" max="42" width="11.42578125" outlineLevel="1"/>
    <col min="44" max="77" width="0" hidden="1" customWidth="1" outlineLevel="1"/>
    <col min="78" max="78" width="11.42578125" collapsed="1"/>
  </cols>
  <sheetData>
    <row r="1" spans="1:107" ht="24" thickBot="1" x14ac:dyDescent="0.3">
      <c r="A1" s="1">
        <v>2009</v>
      </c>
      <c r="B1" s="2"/>
      <c r="C1" s="2"/>
      <c r="D1" s="2"/>
      <c r="E1" s="2"/>
      <c r="F1" s="2"/>
      <c r="G1" s="2"/>
      <c r="H1" s="2"/>
      <c r="I1" s="2"/>
      <c r="J1" s="2"/>
      <c r="K1" s="2"/>
      <c r="L1" s="2"/>
      <c r="M1" s="2"/>
      <c r="N1" s="2"/>
      <c r="O1" s="2"/>
      <c r="P1" s="2"/>
      <c r="Q1" s="2"/>
      <c r="R1" s="2"/>
      <c r="S1" s="2"/>
      <c r="T1" s="2"/>
      <c r="U1" s="2"/>
      <c r="V1" s="2"/>
      <c r="W1" s="2"/>
      <c r="X1" s="2"/>
      <c r="Y1" s="2"/>
      <c r="Z1" s="2"/>
      <c r="AA1" s="2"/>
      <c r="AB1" s="3"/>
      <c r="AC1" s="3"/>
      <c r="AD1" s="3"/>
      <c r="AE1" s="3"/>
      <c r="AF1" s="3"/>
      <c r="AG1" s="3"/>
      <c r="AH1" s="4"/>
      <c r="AI1" s="3"/>
      <c r="AJ1" s="4"/>
      <c r="AK1" s="3"/>
      <c r="AL1" s="4"/>
      <c r="AM1" s="4"/>
      <c r="AN1" s="5"/>
      <c r="AO1" s="2"/>
    </row>
    <row r="2" spans="1:107" ht="24" thickBot="1" x14ac:dyDescent="0.3">
      <c r="A2" s="6"/>
      <c r="B2" s="7"/>
      <c r="C2" s="7"/>
      <c r="D2" s="7"/>
      <c r="E2" s="7"/>
      <c r="F2" s="7"/>
      <c r="G2" s="7"/>
      <c r="H2" s="530" t="s">
        <v>0</v>
      </c>
      <c r="I2" s="7"/>
      <c r="J2" s="7"/>
      <c r="K2" s="7"/>
      <c r="L2" s="7"/>
      <c r="M2" s="7"/>
      <c r="N2" s="7"/>
      <c r="O2" s="530" t="s">
        <v>200</v>
      </c>
      <c r="P2" s="7"/>
      <c r="Q2" s="530" t="s">
        <v>201</v>
      </c>
      <c r="R2" s="7"/>
      <c r="S2" s="7"/>
      <c r="T2" s="7"/>
      <c r="U2" s="7"/>
      <c r="V2" s="7"/>
      <c r="W2" s="7"/>
      <c r="X2" s="7"/>
      <c r="Y2" s="7"/>
      <c r="Z2" s="528" t="s">
        <v>202</v>
      </c>
      <c r="AA2" s="529"/>
      <c r="AB2" s="529"/>
      <c r="AC2" s="529"/>
      <c r="AD2" s="529"/>
      <c r="AE2" s="536"/>
      <c r="AF2" s="519" t="s">
        <v>203</v>
      </c>
      <c r="AG2" s="522" t="s">
        <v>204</v>
      </c>
      <c r="AH2" s="504" t="s">
        <v>8</v>
      </c>
      <c r="AI2" s="522" t="s">
        <v>205</v>
      </c>
      <c r="AJ2" s="525" t="s">
        <v>10</v>
      </c>
      <c r="AK2" s="522" t="s">
        <v>206</v>
      </c>
      <c r="AL2" s="504" t="s">
        <v>12</v>
      </c>
      <c r="AM2" s="504" t="s">
        <v>13</v>
      </c>
      <c r="AN2" s="507" t="s">
        <v>14</v>
      </c>
      <c r="AO2" s="510" t="s">
        <v>207</v>
      </c>
      <c r="CA2" s="88"/>
      <c r="CB2" s="88"/>
      <c r="CC2" s="88"/>
      <c r="CD2" s="88"/>
      <c r="CE2" s="88"/>
      <c r="CF2" s="88"/>
      <c r="CG2" s="88"/>
      <c r="CH2" s="88"/>
      <c r="CI2" s="88"/>
      <c r="CJ2" s="88"/>
      <c r="CK2" s="88"/>
      <c r="CL2" s="88"/>
      <c r="CM2" s="88"/>
      <c r="CN2" s="88">
        <v>14</v>
      </c>
      <c r="CO2" s="88">
        <v>15</v>
      </c>
      <c r="CP2" s="88">
        <v>16</v>
      </c>
      <c r="CQ2" s="88">
        <v>17</v>
      </c>
      <c r="CR2" s="88">
        <v>18</v>
      </c>
      <c r="CS2" s="88">
        <v>19</v>
      </c>
      <c r="CT2" s="88">
        <v>20</v>
      </c>
      <c r="CU2" s="174">
        <v>21</v>
      </c>
      <c r="CV2" s="174">
        <v>22</v>
      </c>
      <c r="CW2" s="174">
        <v>23</v>
      </c>
      <c r="CX2" s="174">
        <v>24</v>
      </c>
      <c r="CY2" s="174">
        <v>25</v>
      </c>
      <c r="CZ2" s="174">
        <v>26</v>
      </c>
      <c r="DA2" s="88">
        <v>27</v>
      </c>
      <c r="DB2" s="88">
        <v>28</v>
      </c>
      <c r="DC2" s="88">
        <v>29</v>
      </c>
    </row>
    <row r="3" spans="1:107" ht="271.5" thickBot="1" x14ac:dyDescent="0.3">
      <c r="A3" s="8" t="s">
        <v>16</v>
      </c>
      <c r="B3" s="9" t="s">
        <v>17</v>
      </c>
      <c r="C3" s="8" t="s">
        <v>18</v>
      </c>
      <c r="D3" s="8" t="s">
        <v>208</v>
      </c>
      <c r="E3" s="8" t="s">
        <v>20</v>
      </c>
      <c r="F3" s="8" t="s">
        <v>21</v>
      </c>
      <c r="G3" s="8" t="s">
        <v>22</v>
      </c>
      <c r="H3" s="531"/>
      <c r="I3" s="8" t="s">
        <v>23</v>
      </c>
      <c r="J3" s="8" t="s">
        <v>209</v>
      </c>
      <c r="K3" s="8" t="s">
        <v>210</v>
      </c>
      <c r="L3" s="8" t="s">
        <v>211</v>
      </c>
      <c r="M3" s="8" t="s">
        <v>212</v>
      </c>
      <c r="N3" s="8" t="s">
        <v>28</v>
      </c>
      <c r="O3" s="533"/>
      <c r="P3" s="8" t="s">
        <v>29</v>
      </c>
      <c r="Q3" s="533"/>
      <c r="R3" s="8" t="s">
        <v>30</v>
      </c>
      <c r="S3" s="8" t="s">
        <v>213</v>
      </c>
      <c r="T3" s="8" t="s">
        <v>4</v>
      </c>
      <c r="U3" s="8" t="s">
        <v>214</v>
      </c>
      <c r="V3" s="8" t="s">
        <v>32</v>
      </c>
      <c r="W3" s="9" t="s">
        <v>33</v>
      </c>
      <c r="X3" s="8" t="s">
        <v>34</v>
      </c>
      <c r="Y3" s="8" t="s">
        <v>35</v>
      </c>
      <c r="Z3" s="513" t="s">
        <v>36</v>
      </c>
      <c r="AA3" s="514"/>
      <c r="AB3" s="515" t="s">
        <v>37</v>
      </c>
      <c r="AC3" s="516"/>
      <c r="AD3" s="517" t="s">
        <v>38</v>
      </c>
      <c r="AE3" s="535"/>
      <c r="AF3" s="520"/>
      <c r="AG3" s="523"/>
      <c r="AH3" s="505"/>
      <c r="AI3" s="523"/>
      <c r="AJ3" s="526"/>
      <c r="AK3" s="523"/>
      <c r="AL3" s="505"/>
      <c r="AM3" s="505"/>
      <c r="AN3" s="508"/>
      <c r="AO3" s="511"/>
      <c r="CA3" s="89" t="str">
        <f>C3</f>
        <v>Gemeinde</v>
      </c>
      <c r="CB3" s="89" t="str">
        <f>D3</f>
        <v>Einwohner am 31.12.2008</v>
      </c>
      <c r="CC3" s="90"/>
      <c r="CD3" s="89" t="s">
        <v>421</v>
      </c>
      <c r="CE3" s="90" t="str">
        <f>K3</f>
        <v>Kassenkredite per 31.12.2009 (Gesamt in €)</v>
      </c>
      <c r="CF3" s="90" t="str">
        <f>M3</f>
        <v>Guthaben auf Konten gesamt per 31.12.2009  in €</v>
      </c>
      <c r="CG3" s="89" t="s">
        <v>422</v>
      </c>
      <c r="CH3" s="89" t="str">
        <f>E3</f>
        <v>Ergebnis Verwaltungshaushalt vor Zuführung zum Vermögenshaushalt in €</v>
      </c>
      <c r="CI3" s="89" t="str">
        <f>T3</f>
        <v>Festsetzung aller drei Hebesätze unterhalb der gewogenen Durchschnitts-hebesätze?                    ja =1/nein = 0</v>
      </c>
      <c r="CJ3" s="89" t="str">
        <f>W3</f>
        <v>Haushalts-sicherungskonzept vorhanden?         ja/nein</v>
      </c>
      <c r="CK3" s="89" t="str">
        <f>X3</f>
        <v>Wurde eine Konsolidierungs-vereinbarung abgeschlossen? ja/nein</v>
      </c>
      <c r="CL3" s="89" t="s">
        <v>423</v>
      </c>
      <c r="CM3" s="89" t="str">
        <f>I3</f>
        <v>Höhe der Rücklagen in €</v>
      </c>
      <c r="CN3" s="89" t="str">
        <f>CI3</f>
        <v>Festsetzung aller drei Hebesätze unterhalb der gewogenen Durchschnitts-hebesätze?                    ja =1/nein = 0</v>
      </c>
      <c r="CO3" s="89" t="str">
        <f t="shared" ref="CO3:CQ3" si="0">CJ3</f>
        <v>Haushalts-sicherungskonzept vorhanden?         ja/nein</v>
      </c>
      <c r="CP3" s="89" t="str">
        <f t="shared" si="0"/>
        <v>Wurde eine Konsolidierungs-vereinbarung abgeschlossen? ja/nein</v>
      </c>
      <c r="CQ3" s="89" t="str">
        <f t="shared" si="0"/>
        <v>Vollständig</v>
      </c>
      <c r="CR3" s="89" t="str">
        <f>G3</f>
        <v>Ist- Überschuss/ Fehlbetrag laut kassenmäßigem Abschluss</v>
      </c>
      <c r="CS3" s="89" t="s">
        <v>424</v>
      </c>
      <c r="CT3" s="89" t="s">
        <v>425</v>
      </c>
      <c r="CU3" s="89" t="str">
        <f>AK2</f>
        <v>Kreisumlage 2009</v>
      </c>
      <c r="CV3" s="89" t="str">
        <f>AO2</f>
        <v>Amtsumlage 2009</v>
      </c>
      <c r="CW3" s="89" t="str">
        <f>N3</f>
        <v>Hebesatz Grundsteuer A</v>
      </c>
      <c r="CX3" s="89" t="str">
        <f>P3</f>
        <v>Hebesatz Grundsteuer B</v>
      </c>
      <c r="CY3" s="89" t="str">
        <f>R3</f>
        <v>Hebesatz Gewerbe-steuer</v>
      </c>
      <c r="CZ3" s="89" t="str">
        <f>U3</f>
        <v xml:space="preserve"> Investitionskredite per 31.12.2009 (Gesamt in €)</v>
      </c>
      <c r="DA3" s="89" t="s">
        <v>430</v>
      </c>
      <c r="DB3" s="89" t="str">
        <f>G3</f>
        <v>Ist- Überschuss/ Fehlbetrag laut kassenmäßigem Abschluss</v>
      </c>
      <c r="DC3" s="89" t="str">
        <f>CG3</f>
        <v>Kontosalden</v>
      </c>
    </row>
    <row r="4" spans="1:107" ht="15.75" thickBot="1" x14ac:dyDescent="0.3">
      <c r="A4" s="10"/>
      <c r="B4" s="10"/>
      <c r="C4" s="10"/>
      <c r="D4" s="10"/>
      <c r="E4" s="10"/>
      <c r="F4" s="10"/>
      <c r="G4" s="10"/>
      <c r="H4" s="532"/>
      <c r="I4" s="10"/>
      <c r="J4" s="10"/>
      <c r="K4" s="10"/>
      <c r="L4" s="10"/>
      <c r="M4" s="10"/>
      <c r="N4" s="10"/>
      <c r="O4" s="534"/>
      <c r="P4" s="10"/>
      <c r="Q4" s="534"/>
      <c r="R4" s="10"/>
      <c r="S4" s="10"/>
      <c r="T4" s="10"/>
      <c r="U4" s="10"/>
      <c r="V4" s="10"/>
      <c r="W4" s="10"/>
      <c r="X4" s="10"/>
      <c r="Y4" s="10"/>
      <c r="Z4" s="11" t="s">
        <v>39</v>
      </c>
      <c r="AA4" s="12" t="s">
        <v>40</v>
      </c>
      <c r="AB4" s="13" t="s">
        <v>39</v>
      </c>
      <c r="AC4" s="14" t="s">
        <v>40</v>
      </c>
      <c r="AD4" s="15" t="s">
        <v>39</v>
      </c>
      <c r="AE4" s="33" t="s">
        <v>40</v>
      </c>
      <c r="AF4" s="521"/>
      <c r="AG4" s="524"/>
      <c r="AH4" s="506"/>
      <c r="AI4" s="524"/>
      <c r="AJ4" s="527"/>
      <c r="AK4" s="524"/>
      <c r="AL4" s="506"/>
      <c r="AM4" s="506"/>
      <c r="AN4" s="509"/>
      <c r="AO4" s="512"/>
      <c r="CA4" s="2" t="str">
        <f>IF(CA3=CA150,"OK")</f>
        <v>OK</v>
      </c>
      <c r="CB4" s="2" t="str">
        <f t="shared" ref="CB4:CT4" si="1">IF(CB3=CB150,"OK")</f>
        <v>OK</v>
      </c>
      <c r="CC4" s="2" t="str">
        <f t="shared" si="1"/>
        <v>OK</v>
      </c>
      <c r="CD4" s="2" t="str">
        <f t="shared" si="1"/>
        <v>OK</v>
      </c>
      <c r="CE4" s="2" t="str">
        <f t="shared" si="1"/>
        <v>OK</v>
      </c>
      <c r="CF4" s="2" t="str">
        <f t="shared" si="1"/>
        <v>OK</v>
      </c>
      <c r="CG4" s="2" t="str">
        <f t="shared" si="1"/>
        <v>OK</v>
      </c>
      <c r="CH4" s="2" t="str">
        <f t="shared" si="1"/>
        <v>OK</v>
      </c>
      <c r="CI4" s="2" t="str">
        <f t="shared" si="1"/>
        <v>OK</v>
      </c>
      <c r="CJ4" s="2" t="str">
        <f t="shared" si="1"/>
        <v>OK</v>
      </c>
      <c r="CK4" s="2" t="str">
        <f t="shared" si="1"/>
        <v>OK</v>
      </c>
      <c r="CL4" s="2" t="str">
        <f t="shared" si="1"/>
        <v>OK</v>
      </c>
      <c r="CM4" s="2" t="str">
        <f t="shared" si="1"/>
        <v>OK</v>
      </c>
      <c r="CN4" s="2" t="str">
        <f t="shared" si="1"/>
        <v>OK</v>
      </c>
      <c r="CO4" s="2" t="str">
        <f t="shared" si="1"/>
        <v>OK</v>
      </c>
      <c r="CP4" s="2" t="str">
        <f t="shared" si="1"/>
        <v>OK</v>
      </c>
      <c r="CQ4" s="2" t="str">
        <f t="shared" si="1"/>
        <v>OK</v>
      </c>
      <c r="CR4" s="2" t="str">
        <f t="shared" si="1"/>
        <v>OK</v>
      </c>
      <c r="CS4" s="2" t="str">
        <f t="shared" si="1"/>
        <v>OK</v>
      </c>
      <c r="CT4" s="2" t="str">
        <f t="shared" si="1"/>
        <v>OK</v>
      </c>
      <c r="CW4" s="98">
        <v>2.4500000000000002</v>
      </c>
      <c r="CX4" s="98">
        <v>3.22</v>
      </c>
      <c r="CY4" s="98">
        <v>2.87</v>
      </c>
    </row>
    <row r="5" spans="1:107" x14ac:dyDescent="0.25">
      <c r="A5" s="17">
        <v>13075039</v>
      </c>
      <c r="B5" s="18">
        <v>501</v>
      </c>
      <c r="C5" s="18" t="s">
        <v>41</v>
      </c>
      <c r="D5" s="228"/>
      <c r="E5" s="221"/>
      <c r="F5" s="221"/>
      <c r="G5" s="221"/>
      <c r="H5" s="222"/>
      <c r="I5" s="222"/>
      <c r="J5" s="222"/>
      <c r="K5" s="222"/>
      <c r="L5" s="222"/>
      <c r="M5" s="222"/>
      <c r="N5" s="222"/>
      <c r="O5" s="222"/>
      <c r="P5" s="222"/>
      <c r="Q5" s="222"/>
      <c r="R5" s="222"/>
      <c r="S5" s="222"/>
      <c r="T5" s="222"/>
      <c r="U5" s="222"/>
      <c r="V5" s="222"/>
      <c r="W5" s="19"/>
      <c r="X5" s="19"/>
      <c r="Y5" s="19"/>
      <c r="Z5" s="222"/>
      <c r="AA5" s="222"/>
      <c r="AB5" s="295"/>
      <c r="AC5" s="222"/>
      <c r="AD5" s="222"/>
      <c r="AE5" s="295"/>
      <c r="AF5" s="222"/>
      <c r="AG5" s="222"/>
      <c r="AH5" s="281">
        <f>AG5-AF5</f>
        <v>0</v>
      </c>
      <c r="AI5" s="222"/>
      <c r="AJ5" s="281">
        <f>AG5+AI5</f>
        <v>0</v>
      </c>
      <c r="AK5" s="222"/>
      <c r="AL5" s="281">
        <f>AJ5-AK5</f>
        <v>0</v>
      </c>
      <c r="AM5" s="281" t="e">
        <f>AK5/AG5</f>
        <v>#DIV/0!</v>
      </c>
      <c r="AN5" s="281" t="e">
        <f>AK5/AJ5</f>
        <v>#DIV/0!</v>
      </c>
      <c r="AO5" s="222"/>
      <c r="CA5" s="91" t="str">
        <f t="shared" ref="CA5:CB20" si="2">C5</f>
        <v>Greifswald, Hansestadt</v>
      </c>
      <c r="CB5" s="92">
        <f t="shared" si="2"/>
        <v>0</v>
      </c>
      <c r="CC5" s="92"/>
      <c r="CD5" s="92">
        <f>G5</f>
        <v>0</v>
      </c>
      <c r="CE5" s="92">
        <f>K5</f>
        <v>0</v>
      </c>
      <c r="CF5" s="92">
        <f>M5</f>
        <v>0</v>
      </c>
      <c r="CG5" s="92">
        <f>CF5-CE5</f>
        <v>0</v>
      </c>
      <c r="CH5" s="92">
        <f>E5</f>
        <v>0</v>
      </c>
      <c r="CI5" s="92">
        <f>T5</f>
        <v>0</v>
      </c>
      <c r="CJ5" s="91">
        <f>W5</f>
        <v>0</v>
      </c>
      <c r="CK5" s="91">
        <f>X5</f>
        <v>0</v>
      </c>
      <c r="CL5" s="91" t="str">
        <f>IF(CB5=0,"keine Daten",IF(CD5=0,"keine Daten","OK"))</f>
        <v>keine Daten</v>
      </c>
      <c r="CM5" s="92">
        <f>I5</f>
        <v>0</v>
      </c>
      <c r="CN5" s="91" t="str">
        <f>IF(CQ5=0,"keine Angabe",IF(CI5="ja","ja","nein"))</f>
        <v>keine Angabe</v>
      </c>
      <c r="CO5" s="91">
        <f>IF(CQ5=0,2,IF(CJ5="ja",1,0))</f>
        <v>2</v>
      </c>
      <c r="CP5" s="91">
        <f>IF(CQ5=0,2,IF(CK5="ja",1,0))</f>
        <v>2</v>
      </c>
      <c r="CQ5" s="91">
        <f>IF(CL5="OK",1,0)</f>
        <v>0</v>
      </c>
      <c r="CR5" s="91">
        <f>G5</f>
        <v>0</v>
      </c>
      <c r="CS5" s="92">
        <f>CM5-'[2]2008'!CM5</f>
        <v>0</v>
      </c>
      <c r="CT5" s="92">
        <f>CE5-'[2]2008'!CE5</f>
        <v>0</v>
      </c>
      <c r="CU5" s="92">
        <f>AK5</f>
        <v>0</v>
      </c>
      <c r="CV5" s="92">
        <f>AO5</f>
        <v>0</v>
      </c>
      <c r="CW5" s="153">
        <f>N5/100</f>
        <v>0</v>
      </c>
      <c r="CX5" s="153">
        <f>P5/100</f>
        <v>0</v>
      </c>
      <c r="CY5" s="153">
        <f>R5/100</f>
        <v>0</v>
      </c>
      <c r="CZ5" s="92">
        <f>U5</f>
        <v>0</v>
      </c>
      <c r="DA5" s="92">
        <f>AA5+AC5+AE5</f>
        <v>0</v>
      </c>
      <c r="DB5" s="91">
        <f>IF(G5&gt;0,1,0)</f>
        <v>0</v>
      </c>
      <c r="DC5" s="92">
        <f>CG5</f>
        <v>0</v>
      </c>
    </row>
    <row r="6" spans="1:107" x14ac:dyDescent="0.25">
      <c r="A6" s="20">
        <v>13075005</v>
      </c>
      <c r="B6" s="21">
        <v>511</v>
      </c>
      <c r="C6" s="21" t="s">
        <v>42</v>
      </c>
      <c r="D6" s="228">
        <v>13768</v>
      </c>
      <c r="E6" s="223">
        <v>1805178.94</v>
      </c>
      <c r="F6" s="223">
        <v>1805178.94</v>
      </c>
      <c r="G6" s="223">
        <v>36205.480000000003</v>
      </c>
      <c r="H6" s="224">
        <v>1</v>
      </c>
      <c r="I6" s="224">
        <v>2088439.42</v>
      </c>
      <c r="J6" s="224">
        <v>0</v>
      </c>
      <c r="K6" s="224">
        <v>0</v>
      </c>
      <c r="L6" s="224">
        <v>1</v>
      </c>
      <c r="M6" s="224">
        <v>3234371.67</v>
      </c>
      <c r="N6" s="224">
        <v>250</v>
      </c>
      <c r="O6" s="224">
        <v>0</v>
      </c>
      <c r="P6" s="224">
        <v>350</v>
      </c>
      <c r="Q6" s="224">
        <v>0</v>
      </c>
      <c r="R6" s="224">
        <v>350</v>
      </c>
      <c r="S6" s="224">
        <v>0</v>
      </c>
      <c r="T6" s="224">
        <v>0</v>
      </c>
      <c r="U6" s="238">
        <v>7292289.7199999997</v>
      </c>
      <c r="V6" s="224">
        <v>529.65</v>
      </c>
      <c r="W6" s="24"/>
      <c r="X6" s="24" t="s">
        <v>43</v>
      </c>
      <c r="Y6" s="24" t="s">
        <v>43</v>
      </c>
      <c r="Z6" s="224">
        <v>21000</v>
      </c>
      <c r="AA6" s="224">
        <v>20691.25</v>
      </c>
      <c r="AB6" s="224">
        <v>65000</v>
      </c>
      <c r="AC6" s="224">
        <v>57300.67</v>
      </c>
      <c r="AD6" s="224">
        <v>0</v>
      </c>
      <c r="AE6" s="260">
        <v>0</v>
      </c>
      <c r="AF6" s="222">
        <v>5003116.03</v>
      </c>
      <c r="AG6" s="222">
        <v>4842837.42</v>
      </c>
      <c r="AH6" s="281">
        <f t="shared" ref="AH6:AH69" si="3">AG6-AF6</f>
        <v>-160278.61000000034</v>
      </c>
      <c r="AI6" s="222">
        <v>4188892.8</v>
      </c>
      <c r="AJ6" s="281">
        <f t="shared" ref="AJ6:AJ69" si="4">AG6+AI6</f>
        <v>9031730.2199999988</v>
      </c>
      <c r="AK6" s="222">
        <v>3770236.25</v>
      </c>
      <c r="AL6" s="281">
        <f t="shared" ref="AL6:AL69" si="5">AJ6-AK6</f>
        <v>5261493.9699999988</v>
      </c>
      <c r="AM6" s="281">
        <f t="shared" ref="AM6:AM69" si="6">AK6/AG6</f>
        <v>0.77851803044835644</v>
      </c>
      <c r="AN6" s="281">
        <f t="shared" ref="AN6:AN69" si="7">AK6/AJ6</f>
        <v>0.41744340875584751</v>
      </c>
      <c r="AO6" s="222"/>
      <c r="CA6" s="91" t="str">
        <f t="shared" si="2"/>
        <v>Anklam, Stadt</v>
      </c>
      <c r="CB6" s="92">
        <f t="shared" si="2"/>
        <v>13768</v>
      </c>
      <c r="CC6" s="92"/>
      <c r="CD6" s="92">
        <f t="shared" ref="CD6:CD69" si="8">G6</f>
        <v>36205.480000000003</v>
      </c>
      <c r="CE6" s="92">
        <f t="shared" ref="CE6:CE69" si="9">K6</f>
        <v>0</v>
      </c>
      <c r="CF6" s="92">
        <f t="shared" ref="CF6:CF69" si="10">M6</f>
        <v>3234371.67</v>
      </c>
      <c r="CG6" s="92">
        <f t="shared" ref="CG6:CG69" si="11">CF6-CE6</f>
        <v>3234371.67</v>
      </c>
      <c r="CH6" s="92">
        <f t="shared" ref="CH6:CH69" si="12">E6</f>
        <v>1805178.94</v>
      </c>
      <c r="CI6" s="92">
        <f t="shared" ref="CI6:CI69" si="13">T6</f>
        <v>0</v>
      </c>
      <c r="CJ6" s="91">
        <f t="shared" ref="CJ6:CK69" si="14">W6</f>
        <v>0</v>
      </c>
      <c r="CK6" s="91" t="str">
        <f t="shared" si="14"/>
        <v>nein</v>
      </c>
      <c r="CL6" s="91" t="str">
        <f t="shared" ref="CL6:CL52" si="15">IF(CB6=0,"keine Daten",IF(CD6=0,"keine Daten","OK"))</f>
        <v>OK</v>
      </c>
      <c r="CM6" s="92">
        <f t="shared" ref="CM6:CM69" si="16">I6</f>
        <v>2088439.42</v>
      </c>
      <c r="CN6" s="91" t="str">
        <f t="shared" ref="CN6:CN69" si="17">IF(CQ6=0,"keine Angabe",IF(CI6="ja","ja","nein"))</f>
        <v>nein</v>
      </c>
      <c r="CO6" s="91">
        <f t="shared" ref="CO6:CO69" si="18">IF(CQ6=0,2,IF(CJ6="ja",1,0))</f>
        <v>0</v>
      </c>
      <c r="CP6" s="91">
        <f t="shared" ref="CP6:CP69" si="19">IF(CQ6=0,2,IF(CK6="ja",1,0))</f>
        <v>0</v>
      </c>
      <c r="CQ6" s="91">
        <f t="shared" ref="CQ6:CQ69" si="20">IF(CL6="OK",1,0)</f>
        <v>1</v>
      </c>
      <c r="CR6" s="91">
        <f t="shared" ref="CR6:CR69" si="21">G6</f>
        <v>36205.480000000003</v>
      </c>
      <c r="CS6" s="92">
        <f>CM6-'[2]2008'!CM6</f>
        <v>765623.40999999992</v>
      </c>
      <c r="CT6" s="92">
        <f>CE6-'[2]2008'!CE6</f>
        <v>0</v>
      </c>
      <c r="CU6" s="92">
        <f t="shared" ref="CU6:CU69" si="22">AK6</f>
        <v>3770236.25</v>
      </c>
      <c r="CV6" s="92">
        <f t="shared" ref="CV6:CV69" si="23">AO6</f>
        <v>0</v>
      </c>
      <c r="CW6" s="153">
        <f t="shared" ref="CW6:CW69" si="24">N6/100</f>
        <v>2.5</v>
      </c>
      <c r="CX6" s="153">
        <f t="shared" ref="CX6:CX69" si="25">P6/100</f>
        <v>3.5</v>
      </c>
      <c r="CY6" s="153">
        <f t="shared" ref="CY6:CY69" si="26">R6/100</f>
        <v>3.5</v>
      </c>
      <c r="CZ6" s="92">
        <f t="shared" ref="CZ6:CZ69" si="27">U6</f>
        <v>7292289.7199999997</v>
      </c>
      <c r="DA6" s="92">
        <f t="shared" ref="DA6:DA69" si="28">AA6+AC6+AE6</f>
        <v>77991.92</v>
      </c>
      <c r="DB6" s="91">
        <f t="shared" ref="DB6:DB69" si="29">IF(G6&gt;0,1,0)</f>
        <v>1</v>
      </c>
      <c r="DC6" s="92">
        <f t="shared" ref="DC6:DC69" si="30">CG6</f>
        <v>3234371.67</v>
      </c>
    </row>
    <row r="7" spans="1:107" x14ac:dyDescent="0.25">
      <c r="A7" s="20">
        <v>13075049</v>
      </c>
      <c r="B7" s="21">
        <v>512</v>
      </c>
      <c r="C7" s="21" t="s">
        <v>44</v>
      </c>
      <c r="D7" s="228"/>
      <c r="E7" s="223"/>
      <c r="F7" s="223"/>
      <c r="G7" s="223"/>
      <c r="H7" s="224"/>
      <c r="I7" s="224"/>
      <c r="J7" s="224"/>
      <c r="K7" s="224"/>
      <c r="L7" s="224"/>
      <c r="M7" s="224"/>
      <c r="N7" s="224"/>
      <c r="O7" s="224"/>
      <c r="P7" s="224"/>
      <c r="Q7" s="224"/>
      <c r="R7" s="224"/>
      <c r="S7" s="224"/>
      <c r="T7" s="224"/>
      <c r="U7" s="238"/>
      <c r="V7" s="224"/>
      <c r="W7" s="24"/>
      <c r="X7" s="24"/>
      <c r="Y7" s="24"/>
      <c r="Z7" s="224"/>
      <c r="AA7" s="224"/>
      <c r="AB7" s="224"/>
      <c r="AC7" s="224"/>
      <c r="AD7" s="224"/>
      <c r="AE7" s="260"/>
      <c r="AF7" s="222"/>
      <c r="AG7" s="222"/>
      <c r="AH7" s="281">
        <f t="shared" si="3"/>
        <v>0</v>
      </c>
      <c r="AI7" s="222"/>
      <c r="AJ7" s="281">
        <f t="shared" si="4"/>
        <v>0</v>
      </c>
      <c r="AK7" s="222"/>
      <c r="AL7" s="281">
        <f t="shared" si="5"/>
        <v>0</v>
      </c>
      <c r="AM7" s="281" t="e">
        <f t="shared" si="6"/>
        <v>#DIV/0!</v>
      </c>
      <c r="AN7" s="281" t="e">
        <f t="shared" si="7"/>
        <v>#DIV/0!</v>
      </c>
      <c r="AO7" s="222"/>
      <c r="CA7" s="91" t="str">
        <f t="shared" si="2"/>
        <v>Heringsdorf</v>
      </c>
      <c r="CB7" s="92">
        <f t="shared" si="2"/>
        <v>0</v>
      </c>
      <c r="CC7" s="92"/>
      <c r="CD7" s="92">
        <f t="shared" si="8"/>
        <v>0</v>
      </c>
      <c r="CE7" s="92">
        <f t="shared" si="9"/>
        <v>0</v>
      </c>
      <c r="CF7" s="92">
        <f t="shared" si="10"/>
        <v>0</v>
      </c>
      <c r="CG7" s="92">
        <f t="shared" si="11"/>
        <v>0</v>
      </c>
      <c r="CH7" s="92">
        <f t="shared" si="12"/>
        <v>0</v>
      </c>
      <c r="CI7" s="92">
        <f t="shared" si="13"/>
        <v>0</v>
      </c>
      <c r="CJ7" s="91">
        <f t="shared" si="14"/>
        <v>0</v>
      </c>
      <c r="CK7" s="91">
        <f t="shared" si="14"/>
        <v>0</v>
      </c>
      <c r="CL7" s="91" t="str">
        <f t="shared" si="15"/>
        <v>keine Daten</v>
      </c>
      <c r="CM7" s="92">
        <f t="shared" si="16"/>
        <v>0</v>
      </c>
      <c r="CN7" s="91" t="str">
        <f t="shared" si="17"/>
        <v>keine Angabe</v>
      </c>
      <c r="CO7" s="91">
        <f t="shared" si="18"/>
        <v>2</v>
      </c>
      <c r="CP7" s="91">
        <f t="shared" si="19"/>
        <v>2</v>
      </c>
      <c r="CQ7" s="91">
        <f t="shared" si="20"/>
        <v>0</v>
      </c>
      <c r="CR7" s="91">
        <f t="shared" si="21"/>
        <v>0</v>
      </c>
      <c r="CS7" s="92">
        <f>CM7-'[2]2008'!CM7</f>
        <v>0</v>
      </c>
      <c r="CT7" s="92">
        <f>CE7-'[2]2008'!CE7</f>
        <v>0</v>
      </c>
      <c r="CU7" s="92">
        <f t="shared" si="22"/>
        <v>0</v>
      </c>
      <c r="CV7" s="92">
        <f t="shared" si="23"/>
        <v>0</v>
      </c>
      <c r="CW7" s="153">
        <f t="shared" si="24"/>
        <v>0</v>
      </c>
      <c r="CX7" s="153">
        <f t="shared" si="25"/>
        <v>0</v>
      </c>
      <c r="CY7" s="153">
        <f t="shared" si="26"/>
        <v>0</v>
      </c>
      <c r="CZ7" s="92">
        <f t="shared" si="27"/>
        <v>0</v>
      </c>
      <c r="DA7" s="92">
        <f t="shared" si="28"/>
        <v>0</v>
      </c>
      <c r="DB7" s="91">
        <f t="shared" si="29"/>
        <v>0</v>
      </c>
      <c r="DC7" s="92">
        <f t="shared" si="30"/>
        <v>0</v>
      </c>
    </row>
    <row r="8" spans="1:107" x14ac:dyDescent="0.25">
      <c r="A8" s="20">
        <v>13075105</v>
      </c>
      <c r="B8" s="21">
        <v>513</v>
      </c>
      <c r="C8" s="21" t="s">
        <v>45</v>
      </c>
      <c r="D8" s="228">
        <v>11699</v>
      </c>
      <c r="E8" s="223">
        <v>14330828.390000001</v>
      </c>
      <c r="F8" s="223">
        <v>684544.97</v>
      </c>
      <c r="G8" s="223">
        <v>4806627.29</v>
      </c>
      <c r="H8" s="224">
        <v>1</v>
      </c>
      <c r="I8" s="224">
        <v>1275221.23</v>
      </c>
      <c r="J8" s="224">
        <v>0</v>
      </c>
      <c r="K8" s="224">
        <v>0</v>
      </c>
      <c r="L8" s="224">
        <v>1</v>
      </c>
      <c r="M8" s="224">
        <v>4816984.8600000003</v>
      </c>
      <c r="N8" s="224">
        <v>250</v>
      </c>
      <c r="O8" s="224">
        <v>0</v>
      </c>
      <c r="P8" s="224">
        <v>350</v>
      </c>
      <c r="Q8" s="224">
        <v>0</v>
      </c>
      <c r="R8" s="224">
        <v>360</v>
      </c>
      <c r="S8" s="224">
        <v>0</v>
      </c>
      <c r="T8" s="224">
        <v>0</v>
      </c>
      <c r="U8" s="238">
        <v>7514761.9500000002</v>
      </c>
      <c r="V8" s="224">
        <v>642.34</v>
      </c>
      <c r="W8" s="24" t="s">
        <v>43</v>
      </c>
      <c r="X8" s="24" t="s">
        <v>43</v>
      </c>
      <c r="Y8" s="24" t="s">
        <v>43</v>
      </c>
      <c r="Z8" s="224">
        <v>22700</v>
      </c>
      <c r="AA8" s="224">
        <v>22580.01</v>
      </c>
      <c r="AB8" s="224">
        <v>6000</v>
      </c>
      <c r="AC8" s="224">
        <v>64902.64</v>
      </c>
      <c r="AD8" s="224">
        <v>0</v>
      </c>
      <c r="AE8" s="260">
        <v>0</v>
      </c>
      <c r="AF8" s="222">
        <v>3865110.76</v>
      </c>
      <c r="AG8" s="222">
        <v>2511946.63</v>
      </c>
      <c r="AH8" s="281">
        <f t="shared" si="3"/>
        <v>-1353164.13</v>
      </c>
      <c r="AI8" s="222">
        <v>3810413.89</v>
      </c>
      <c r="AJ8" s="281">
        <f t="shared" si="4"/>
        <v>6322360.5199999996</v>
      </c>
      <c r="AK8" s="222">
        <v>3282159.5</v>
      </c>
      <c r="AL8" s="281">
        <f t="shared" si="5"/>
        <v>3040201.0199999996</v>
      </c>
      <c r="AM8" s="281">
        <f t="shared" si="6"/>
        <v>1.3066199181150597</v>
      </c>
      <c r="AN8" s="281">
        <f t="shared" si="7"/>
        <v>0.51913513783614484</v>
      </c>
      <c r="AO8" s="222"/>
      <c r="CA8" s="91" t="str">
        <f t="shared" si="2"/>
        <v>Pasewalk, Stadt</v>
      </c>
      <c r="CB8" s="92">
        <f t="shared" si="2"/>
        <v>11699</v>
      </c>
      <c r="CC8" s="92"/>
      <c r="CD8" s="92">
        <f t="shared" si="8"/>
        <v>4806627.29</v>
      </c>
      <c r="CE8" s="92">
        <f t="shared" si="9"/>
        <v>0</v>
      </c>
      <c r="CF8" s="92">
        <f t="shared" si="10"/>
        <v>4816984.8600000003</v>
      </c>
      <c r="CG8" s="92">
        <f t="shared" si="11"/>
        <v>4816984.8600000003</v>
      </c>
      <c r="CH8" s="92">
        <f t="shared" si="12"/>
        <v>14330828.390000001</v>
      </c>
      <c r="CI8" s="92">
        <f t="shared" si="13"/>
        <v>0</v>
      </c>
      <c r="CJ8" s="91" t="str">
        <f t="shared" si="14"/>
        <v>nein</v>
      </c>
      <c r="CK8" s="91" t="str">
        <f t="shared" si="14"/>
        <v>nein</v>
      </c>
      <c r="CL8" s="91" t="str">
        <f t="shared" si="15"/>
        <v>OK</v>
      </c>
      <c r="CM8" s="92">
        <f t="shared" si="16"/>
        <v>1275221.23</v>
      </c>
      <c r="CN8" s="91" t="str">
        <f t="shared" si="17"/>
        <v>nein</v>
      </c>
      <c r="CO8" s="91">
        <f t="shared" si="18"/>
        <v>0</v>
      </c>
      <c r="CP8" s="91">
        <f t="shared" si="19"/>
        <v>0</v>
      </c>
      <c r="CQ8" s="91">
        <f t="shared" si="20"/>
        <v>1</v>
      </c>
      <c r="CR8" s="91">
        <f t="shared" si="21"/>
        <v>4806627.29</v>
      </c>
      <c r="CS8" s="92">
        <f>CM8-'[2]2008'!CM8</f>
        <v>313048.67999999993</v>
      </c>
      <c r="CT8" s="92">
        <f>CE8-'[2]2008'!CE8</f>
        <v>0</v>
      </c>
      <c r="CU8" s="92">
        <f t="shared" si="22"/>
        <v>3282159.5</v>
      </c>
      <c r="CV8" s="92">
        <f t="shared" si="23"/>
        <v>0</v>
      </c>
      <c r="CW8" s="153">
        <f t="shared" si="24"/>
        <v>2.5</v>
      </c>
      <c r="CX8" s="153">
        <f t="shared" si="25"/>
        <v>3.5</v>
      </c>
      <c r="CY8" s="153">
        <f t="shared" si="26"/>
        <v>3.6</v>
      </c>
      <c r="CZ8" s="92">
        <f t="shared" si="27"/>
        <v>7514761.9500000002</v>
      </c>
      <c r="DA8" s="92">
        <f t="shared" si="28"/>
        <v>87482.65</v>
      </c>
      <c r="DB8" s="91">
        <f t="shared" si="29"/>
        <v>1</v>
      </c>
      <c r="DC8" s="92">
        <f t="shared" si="30"/>
        <v>4816984.8600000003</v>
      </c>
    </row>
    <row r="9" spans="1:107" x14ac:dyDescent="0.25">
      <c r="A9" s="20">
        <v>13075130</v>
      </c>
      <c r="B9" s="21">
        <v>514</v>
      </c>
      <c r="C9" s="21" t="s">
        <v>46</v>
      </c>
      <c r="D9" s="228">
        <v>5837</v>
      </c>
      <c r="E9" s="223">
        <v>79114.77</v>
      </c>
      <c r="F9" s="223">
        <v>262246.25</v>
      </c>
      <c r="G9" s="223">
        <v>178102.58</v>
      </c>
      <c r="H9" s="224">
        <v>1</v>
      </c>
      <c r="I9" s="224">
        <v>155619.51</v>
      </c>
      <c r="J9" s="224">
        <v>0</v>
      </c>
      <c r="K9" s="224">
        <v>0</v>
      </c>
      <c r="L9" s="224">
        <v>1</v>
      </c>
      <c r="M9" s="224">
        <v>76504.740000000005</v>
      </c>
      <c r="N9" s="224">
        <v>250</v>
      </c>
      <c r="O9" s="224">
        <v>0</v>
      </c>
      <c r="P9" s="224">
        <v>345</v>
      </c>
      <c r="Q9" s="224">
        <v>0</v>
      </c>
      <c r="R9" s="224">
        <v>350</v>
      </c>
      <c r="S9" s="224">
        <v>0</v>
      </c>
      <c r="T9" s="224">
        <v>0</v>
      </c>
      <c r="U9" s="238">
        <v>6299575.4000000004</v>
      </c>
      <c r="V9" s="238">
        <v>1079.24</v>
      </c>
      <c r="W9" s="24" t="s">
        <v>43</v>
      </c>
      <c r="X9" s="24" t="s">
        <v>43</v>
      </c>
      <c r="Y9" s="24" t="s">
        <v>43</v>
      </c>
      <c r="Z9" s="224">
        <v>13000</v>
      </c>
      <c r="AA9" s="224">
        <v>15234</v>
      </c>
      <c r="AB9" s="224">
        <v>6000</v>
      </c>
      <c r="AC9" s="224">
        <v>18851.759999999998</v>
      </c>
      <c r="AD9" s="224">
        <v>0</v>
      </c>
      <c r="AE9" s="260">
        <v>0</v>
      </c>
      <c r="AF9" s="222">
        <v>1589963.15</v>
      </c>
      <c r="AG9" s="222">
        <v>900401.22</v>
      </c>
      <c r="AH9" s="281">
        <f t="shared" si="3"/>
        <v>-689561.92999999993</v>
      </c>
      <c r="AI9" s="222">
        <v>2121136.25</v>
      </c>
      <c r="AJ9" s="281">
        <f t="shared" si="4"/>
        <v>3021537.4699999997</v>
      </c>
      <c r="AK9" s="222">
        <v>1559739.35</v>
      </c>
      <c r="AL9" s="281">
        <f t="shared" si="5"/>
        <v>1461798.1199999996</v>
      </c>
      <c r="AM9" s="281">
        <f t="shared" si="6"/>
        <v>1.7322714755984006</v>
      </c>
      <c r="AN9" s="281">
        <f t="shared" si="7"/>
        <v>0.5162071844172762</v>
      </c>
      <c r="AO9" s="222"/>
      <c r="CA9" s="91" t="str">
        <f t="shared" si="2"/>
        <v>Strasburg (Uckermark)</v>
      </c>
      <c r="CB9" s="92">
        <f t="shared" si="2"/>
        <v>5837</v>
      </c>
      <c r="CC9" s="92"/>
      <c r="CD9" s="92">
        <f t="shared" si="8"/>
        <v>178102.58</v>
      </c>
      <c r="CE9" s="92">
        <f t="shared" si="9"/>
        <v>0</v>
      </c>
      <c r="CF9" s="92">
        <f t="shared" si="10"/>
        <v>76504.740000000005</v>
      </c>
      <c r="CG9" s="92">
        <f t="shared" si="11"/>
        <v>76504.740000000005</v>
      </c>
      <c r="CH9" s="92">
        <f t="shared" si="12"/>
        <v>79114.77</v>
      </c>
      <c r="CI9" s="92">
        <f t="shared" si="13"/>
        <v>0</v>
      </c>
      <c r="CJ9" s="91" t="str">
        <f t="shared" si="14"/>
        <v>nein</v>
      </c>
      <c r="CK9" s="91" t="str">
        <f t="shared" si="14"/>
        <v>nein</v>
      </c>
      <c r="CL9" s="91" t="str">
        <f t="shared" si="15"/>
        <v>OK</v>
      </c>
      <c r="CM9" s="92">
        <f t="shared" si="16"/>
        <v>155619.51</v>
      </c>
      <c r="CN9" s="91" t="str">
        <f t="shared" si="17"/>
        <v>nein</v>
      </c>
      <c r="CO9" s="91">
        <f t="shared" si="18"/>
        <v>0</v>
      </c>
      <c r="CP9" s="91">
        <f t="shared" si="19"/>
        <v>0</v>
      </c>
      <c r="CQ9" s="91">
        <f t="shared" si="20"/>
        <v>1</v>
      </c>
      <c r="CR9" s="91">
        <f t="shared" si="21"/>
        <v>178102.58</v>
      </c>
      <c r="CS9" s="92">
        <f>CM9-'[2]2008'!CM9</f>
        <v>-311435.45</v>
      </c>
      <c r="CT9" s="92">
        <f>CE9-'[2]2008'!CE9</f>
        <v>0</v>
      </c>
      <c r="CU9" s="92">
        <f t="shared" si="22"/>
        <v>1559739.35</v>
      </c>
      <c r="CV9" s="92">
        <f t="shared" si="23"/>
        <v>0</v>
      </c>
      <c r="CW9" s="153">
        <f t="shared" si="24"/>
        <v>2.5</v>
      </c>
      <c r="CX9" s="153">
        <f t="shared" si="25"/>
        <v>3.45</v>
      </c>
      <c r="CY9" s="153">
        <f t="shared" si="26"/>
        <v>3.5</v>
      </c>
      <c r="CZ9" s="92">
        <f t="shared" si="27"/>
        <v>6299575.4000000004</v>
      </c>
      <c r="DA9" s="92">
        <f t="shared" si="28"/>
        <v>34085.759999999995</v>
      </c>
      <c r="DB9" s="91">
        <f t="shared" si="29"/>
        <v>1</v>
      </c>
      <c r="DC9" s="92">
        <f t="shared" si="30"/>
        <v>76504.740000000005</v>
      </c>
    </row>
    <row r="10" spans="1:107" x14ac:dyDescent="0.25">
      <c r="A10" s="20">
        <v>13075136</v>
      </c>
      <c r="B10" s="21">
        <v>515</v>
      </c>
      <c r="C10" s="21" t="s">
        <v>47</v>
      </c>
      <c r="D10" s="228">
        <v>10210</v>
      </c>
      <c r="E10" s="223">
        <v>9484408.1999999993</v>
      </c>
      <c r="F10" s="223">
        <v>386730.34</v>
      </c>
      <c r="G10" s="223">
        <v>3354753.45</v>
      </c>
      <c r="H10" s="224">
        <v>1</v>
      </c>
      <c r="I10" s="224">
        <v>5188186.24</v>
      </c>
      <c r="J10" s="224">
        <v>0</v>
      </c>
      <c r="K10" s="224">
        <v>0</v>
      </c>
      <c r="L10" s="224">
        <v>1</v>
      </c>
      <c r="M10" s="224">
        <v>3354753.45</v>
      </c>
      <c r="N10" s="224">
        <v>300</v>
      </c>
      <c r="O10" s="224">
        <v>0</v>
      </c>
      <c r="P10" s="224">
        <v>350</v>
      </c>
      <c r="Q10" s="224">
        <v>0</v>
      </c>
      <c r="R10" s="224">
        <v>400</v>
      </c>
      <c r="S10" s="224">
        <v>0</v>
      </c>
      <c r="T10" s="224">
        <v>0</v>
      </c>
      <c r="U10" s="238">
        <v>2404499</v>
      </c>
      <c r="V10" s="224">
        <v>235.51</v>
      </c>
      <c r="W10" s="24" t="s">
        <v>43</v>
      </c>
      <c r="X10" s="24" t="s">
        <v>43</v>
      </c>
      <c r="Y10" s="24" t="s">
        <v>43</v>
      </c>
      <c r="Z10" s="224">
        <v>28800</v>
      </c>
      <c r="AA10" s="224">
        <v>28090.98</v>
      </c>
      <c r="AB10" s="224">
        <v>22500</v>
      </c>
      <c r="AC10" s="224">
        <v>23980</v>
      </c>
      <c r="AD10" s="224">
        <v>0</v>
      </c>
      <c r="AE10" s="260">
        <v>0</v>
      </c>
      <c r="AF10" s="222">
        <v>3083094.88</v>
      </c>
      <c r="AG10" s="222">
        <v>1481770.31</v>
      </c>
      <c r="AH10" s="281">
        <f t="shared" si="3"/>
        <v>-1601324.5699999998</v>
      </c>
      <c r="AI10" s="222">
        <v>3609652.54</v>
      </c>
      <c r="AJ10" s="281">
        <f t="shared" si="4"/>
        <v>5091422.8499999996</v>
      </c>
      <c r="AK10" s="222">
        <v>2733741</v>
      </c>
      <c r="AL10" s="281">
        <f t="shared" si="5"/>
        <v>2357681.8499999996</v>
      </c>
      <c r="AM10" s="281">
        <f t="shared" si="6"/>
        <v>1.8449154916594326</v>
      </c>
      <c r="AN10" s="281">
        <f t="shared" si="7"/>
        <v>0.53693065387409344</v>
      </c>
      <c r="AO10" s="222"/>
      <c r="CA10" s="91" t="str">
        <f t="shared" si="2"/>
        <v>Ueckermünde, Stadt</v>
      </c>
      <c r="CB10" s="92">
        <f t="shared" si="2"/>
        <v>10210</v>
      </c>
      <c r="CC10" s="92"/>
      <c r="CD10" s="92">
        <f t="shared" si="8"/>
        <v>3354753.45</v>
      </c>
      <c r="CE10" s="92">
        <f t="shared" si="9"/>
        <v>0</v>
      </c>
      <c r="CF10" s="92">
        <f t="shared" si="10"/>
        <v>3354753.45</v>
      </c>
      <c r="CG10" s="92">
        <f t="shared" si="11"/>
        <v>3354753.45</v>
      </c>
      <c r="CH10" s="92">
        <f t="shared" si="12"/>
        <v>9484408.1999999993</v>
      </c>
      <c r="CI10" s="92">
        <f t="shared" si="13"/>
        <v>0</v>
      </c>
      <c r="CJ10" s="91" t="str">
        <f t="shared" si="14"/>
        <v>nein</v>
      </c>
      <c r="CK10" s="91" t="str">
        <f t="shared" si="14"/>
        <v>nein</v>
      </c>
      <c r="CL10" s="91" t="str">
        <f t="shared" si="15"/>
        <v>OK</v>
      </c>
      <c r="CM10" s="92">
        <f t="shared" si="16"/>
        <v>5188186.24</v>
      </c>
      <c r="CN10" s="91" t="str">
        <f t="shared" si="17"/>
        <v>nein</v>
      </c>
      <c r="CO10" s="91">
        <f t="shared" si="18"/>
        <v>0</v>
      </c>
      <c r="CP10" s="91">
        <f t="shared" si="19"/>
        <v>0</v>
      </c>
      <c r="CQ10" s="91">
        <f t="shared" si="20"/>
        <v>1</v>
      </c>
      <c r="CR10" s="91">
        <f t="shared" si="21"/>
        <v>3354753.45</v>
      </c>
      <c r="CS10" s="92">
        <f>CM10-'[2]2008'!CM10</f>
        <v>-18620.620000000112</v>
      </c>
      <c r="CT10" s="92">
        <f>CE10-'[2]2008'!CE10</f>
        <v>0</v>
      </c>
      <c r="CU10" s="92">
        <f t="shared" si="22"/>
        <v>2733741</v>
      </c>
      <c r="CV10" s="92">
        <f t="shared" si="23"/>
        <v>0</v>
      </c>
      <c r="CW10" s="153">
        <f t="shared" si="24"/>
        <v>3</v>
      </c>
      <c r="CX10" s="153">
        <f t="shared" si="25"/>
        <v>3.5</v>
      </c>
      <c r="CY10" s="153">
        <f t="shared" si="26"/>
        <v>4</v>
      </c>
      <c r="CZ10" s="92">
        <f t="shared" si="27"/>
        <v>2404499</v>
      </c>
      <c r="DA10" s="92">
        <f t="shared" si="28"/>
        <v>52070.979999999996</v>
      </c>
      <c r="DB10" s="91">
        <f t="shared" si="29"/>
        <v>1</v>
      </c>
      <c r="DC10" s="92">
        <f t="shared" si="30"/>
        <v>3354753.45</v>
      </c>
    </row>
    <row r="11" spans="1:107" x14ac:dyDescent="0.25">
      <c r="A11" s="20">
        <v>13075021</v>
      </c>
      <c r="B11" s="21">
        <v>5551</v>
      </c>
      <c r="C11" s="21" t="s">
        <v>48</v>
      </c>
      <c r="D11" s="228"/>
      <c r="E11" s="223"/>
      <c r="F11" s="223"/>
      <c r="G11" s="223"/>
      <c r="H11" s="224"/>
      <c r="I11" s="224"/>
      <c r="J11" s="224"/>
      <c r="K11" s="224"/>
      <c r="L11" s="224"/>
      <c r="M11" s="224"/>
      <c r="N11" s="224"/>
      <c r="O11" s="224"/>
      <c r="P11" s="224"/>
      <c r="Q11" s="224"/>
      <c r="R11" s="224"/>
      <c r="S11" s="224"/>
      <c r="T11" s="224"/>
      <c r="U11" s="224"/>
      <c r="V11" s="224"/>
      <c r="W11" s="22"/>
      <c r="X11" s="22"/>
      <c r="Y11" s="22"/>
      <c r="Z11" s="224"/>
      <c r="AA11" s="224"/>
      <c r="AB11" s="224"/>
      <c r="AC11" s="224"/>
      <c r="AD11" s="224"/>
      <c r="AE11" s="260"/>
      <c r="AF11" s="222"/>
      <c r="AG11" s="222"/>
      <c r="AH11" s="281">
        <f t="shared" si="3"/>
        <v>0</v>
      </c>
      <c r="AI11" s="222"/>
      <c r="AJ11" s="281">
        <f t="shared" si="4"/>
        <v>0</v>
      </c>
      <c r="AK11" s="222"/>
      <c r="AL11" s="281">
        <f t="shared" si="5"/>
        <v>0</v>
      </c>
      <c r="AM11" s="281" t="e">
        <f t="shared" si="6"/>
        <v>#DIV/0!</v>
      </c>
      <c r="AN11" s="281" t="e">
        <f t="shared" si="7"/>
        <v>#DIV/0!</v>
      </c>
      <c r="AO11" s="222"/>
      <c r="CA11" s="91" t="str">
        <f t="shared" si="2"/>
        <v>Buggenhagen</v>
      </c>
      <c r="CB11" s="92">
        <f t="shared" si="2"/>
        <v>0</v>
      </c>
      <c r="CC11" s="92"/>
      <c r="CD11" s="92">
        <f t="shared" si="8"/>
        <v>0</v>
      </c>
      <c r="CE11" s="92">
        <f t="shared" si="9"/>
        <v>0</v>
      </c>
      <c r="CF11" s="92">
        <f t="shared" si="10"/>
        <v>0</v>
      </c>
      <c r="CG11" s="92">
        <f t="shared" si="11"/>
        <v>0</v>
      </c>
      <c r="CH11" s="92">
        <f t="shared" si="12"/>
        <v>0</v>
      </c>
      <c r="CI11" s="92">
        <f t="shared" si="13"/>
        <v>0</v>
      </c>
      <c r="CJ11" s="91">
        <f t="shared" si="14"/>
        <v>0</v>
      </c>
      <c r="CK11" s="91">
        <f t="shared" si="14"/>
        <v>0</v>
      </c>
      <c r="CL11" s="91" t="str">
        <f t="shared" si="15"/>
        <v>keine Daten</v>
      </c>
      <c r="CM11" s="92">
        <f t="shared" si="16"/>
        <v>0</v>
      </c>
      <c r="CN11" s="91" t="str">
        <f t="shared" si="17"/>
        <v>keine Angabe</v>
      </c>
      <c r="CO11" s="91">
        <f t="shared" si="18"/>
        <v>2</v>
      </c>
      <c r="CP11" s="91">
        <f t="shared" si="19"/>
        <v>2</v>
      </c>
      <c r="CQ11" s="91">
        <f t="shared" si="20"/>
        <v>0</v>
      </c>
      <c r="CR11" s="91">
        <f t="shared" si="21"/>
        <v>0</v>
      </c>
      <c r="CS11" s="92">
        <f>CM11-'[2]2008'!CM11</f>
        <v>0</v>
      </c>
      <c r="CT11" s="92">
        <f>CE11-'[2]2008'!CE11</f>
        <v>0</v>
      </c>
      <c r="CU11" s="92">
        <f t="shared" si="22"/>
        <v>0</v>
      </c>
      <c r="CV11" s="92">
        <f t="shared" si="23"/>
        <v>0</v>
      </c>
      <c r="CW11" s="153">
        <f t="shared" si="24"/>
        <v>0</v>
      </c>
      <c r="CX11" s="153">
        <f t="shared" si="25"/>
        <v>0</v>
      </c>
      <c r="CY11" s="153">
        <f t="shared" si="26"/>
        <v>0</v>
      </c>
      <c r="CZ11" s="92">
        <f t="shared" si="27"/>
        <v>0</v>
      </c>
      <c r="DA11" s="92">
        <f t="shared" si="28"/>
        <v>0</v>
      </c>
      <c r="DB11" s="91">
        <f t="shared" si="29"/>
        <v>0</v>
      </c>
      <c r="DC11" s="92">
        <f t="shared" si="30"/>
        <v>0</v>
      </c>
    </row>
    <row r="12" spans="1:107" x14ac:dyDescent="0.25">
      <c r="A12" s="20">
        <v>13075072</v>
      </c>
      <c r="B12" s="21">
        <v>5551</v>
      </c>
      <c r="C12" s="21" t="s">
        <v>49</v>
      </c>
      <c r="D12" s="228"/>
      <c r="E12" s="223"/>
      <c r="F12" s="223"/>
      <c r="G12" s="223"/>
      <c r="H12" s="224"/>
      <c r="I12" s="224"/>
      <c r="J12" s="224"/>
      <c r="K12" s="224"/>
      <c r="L12" s="224"/>
      <c r="M12" s="224"/>
      <c r="N12" s="224"/>
      <c r="O12" s="224"/>
      <c r="P12" s="224"/>
      <c r="Q12" s="224"/>
      <c r="R12" s="224"/>
      <c r="S12" s="224"/>
      <c r="T12" s="224"/>
      <c r="U12" s="224"/>
      <c r="V12" s="224"/>
      <c r="W12" s="22"/>
      <c r="X12" s="22"/>
      <c r="Y12" s="22"/>
      <c r="Z12" s="224"/>
      <c r="AA12" s="224"/>
      <c r="AB12" s="260"/>
      <c r="AC12" s="224"/>
      <c r="AD12" s="224"/>
      <c r="AE12" s="260"/>
      <c r="AF12" s="222"/>
      <c r="AG12" s="222"/>
      <c r="AH12" s="281">
        <f t="shared" si="3"/>
        <v>0</v>
      </c>
      <c r="AI12" s="222"/>
      <c r="AJ12" s="281">
        <f t="shared" si="4"/>
        <v>0</v>
      </c>
      <c r="AK12" s="222"/>
      <c r="AL12" s="281">
        <f t="shared" si="5"/>
        <v>0</v>
      </c>
      <c r="AM12" s="281" t="e">
        <f t="shared" si="6"/>
        <v>#DIV/0!</v>
      </c>
      <c r="AN12" s="281" t="e">
        <f t="shared" si="7"/>
        <v>#DIV/0!</v>
      </c>
      <c r="AO12" s="222"/>
      <c r="CA12" s="91" t="str">
        <f t="shared" si="2"/>
        <v>Krummin</v>
      </c>
      <c r="CB12" s="92">
        <f t="shared" si="2"/>
        <v>0</v>
      </c>
      <c r="CC12" s="92"/>
      <c r="CD12" s="92">
        <f t="shared" si="8"/>
        <v>0</v>
      </c>
      <c r="CE12" s="92">
        <f t="shared" si="9"/>
        <v>0</v>
      </c>
      <c r="CF12" s="92">
        <f t="shared" si="10"/>
        <v>0</v>
      </c>
      <c r="CG12" s="92">
        <f t="shared" si="11"/>
        <v>0</v>
      </c>
      <c r="CH12" s="92">
        <f t="shared" si="12"/>
        <v>0</v>
      </c>
      <c r="CI12" s="92">
        <f t="shared" si="13"/>
        <v>0</v>
      </c>
      <c r="CJ12" s="91">
        <f t="shared" si="14"/>
        <v>0</v>
      </c>
      <c r="CK12" s="91">
        <f t="shared" si="14"/>
        <v>0</v>
      </c>
      <c r="CL12" s="91" t="str">
        <f t="shared" si="15"/>
        <v>keine Daten</v>
      </c>
      <c r="CM12" s="92">
        <f t="shared" si="16"/>
        <v>0</v>
      </c>
      <c r="CN12" s="91" t="str">
        <f t="shared" si="17"/>
        <v>keine Angabe</v>
      </c>
      <c r="CO12" s="91">
        <f t="shared" si="18"/>
        <v>2</v>
      </c>
      <c r="CP12" s="91">
        <f t="shared" si="19"/>
        <v>2</v>
      </c>
      <c r="CQ12" s="91">
        <f t="shared" si="20"/>
        <v>0</v>
      </c>
      <c r="CR12" s="91">
        <f t="shared" si="21"/>
        <v>0</v>
      </c>
      <c r="CS12" s="92">
        <f>CM12-'[2]2008'!CM12</f>
        <v>0</v>
      </c>
      <c r="CT12" s="92">
        <f>CE12-'[2]2008'!CE12</f>
        <v>0</v>
      </c>
      <c r="CU12" s="92">
        <f t="shared" si="22"/>
        <v>0</v>
      </c>
      <c r="CV12" s="92">
        <f t="shared" si="23"/>
        <v>0</v>
      </c>
      <c r="CW12" s="153">
        <f t="shared" si="24"/>
        <v>0</v>
      </c>
      <c r="CX12" s="153">
        <f t="shared" si="25"/>
        <v>0</v>
      </c>
      <c r="CY12" s="153">
        <f t="shared" si="26"/>
        <v>0</v>
      </c>
      <c r="CZ12" s="92">
        <f t="shared" si="27"/>
        <v>0</v>
      </c>
      <c r="DA12" s="92">
        <f t="shared" si="28"/>
        <v>0</v>
      </c>
      <c r="DB12" s="91">
        <f t="shared" si="29"/>
        <v>0</v>
      </c>
      <c r="DC12" s="92">
        <f t="shared" si="30"/>
        <v>0</v>
      </c>
    </row>
    <row r="13" spans="1:107" x14ac:dyDescent="0.25">
      <c r="A13" s="20">
        <v>13075074</v>
      </c>
      <c r="B13" s="21">
        <v>5551</v>
      </c>
      <c r="C13" s="21" t="s">
        <v>50</v>
      </c>
      <c r="D13" s="228"/>
      <c r="E13" s="223"/>
      <c r="F13" s="223"/>
      <c r="G13" s="223"/>
      <c r="H13" s="224"/>
      <c r="I13" s="224"/>
      <c r="J13" s="224"/>
      <c r="K13" s="224"/>
      <c r="L13" s="224"/>
      <c r="M13" s="224"/>
      <c r="N13" s="224"/>
      <c r="O13" s="224"/>
      <c r="P13" s="224"/>
      <c r="Q13" s="224"/>
      <c r="R13" s="224"/>
      <c r="S13" s="224"/>
      <c r="T13" s="224"/>
      <c r="U13" s="224"/>
      <c r="V13" s="224"/>
      <c r="W13" s="22"/>
      <c r="X13" s="22"/>
      <c r="Y13" s="22"/>
      <c r="Z13" s="224"/>
      <c r="AA13" s="224"/>
      <c r="AB13" s="260"/>
      <c r="AC13" s="224"/>
      <c r="AD13" s="224"/>
      <c r="AE13" s="260"/>
      <c r="AF13" s="222"/>
      <c r="AG13" s="222"/>
      <c r="AH13" s="281">
        <f t="shared" si="3"/>
        <v>0</v>
      </c>
      <c r="AI13" s="222"/>
      <c r="AJ13" s="281">
        <f t="shared" si="4"/>
        <v>0</v>
      </c>
      <c r="AK13" s="222"/>
      <c r="AL13" s="281">
        <f t="shared" si="5"/>
        <v>0</v>
      </c>
      <c r="AM13" s="281" t="e">
        <f t="shared" si="6"/>
        <v>#DIV/0!</v>
      </c>
      <c r="AN13" s="281" t="e">
        <f t="shared" si="7"/>
        <v>#DIV/0!</v>
      </c>
      <c r="AO13" s="222"/>
      <c r="CA13" s="91" t="str">
        <f t="shared" si="2"/>
        <v>Lassan, Stadt</v>
      </c>
      <c r="CB13" s="92">
        <f t="shared" si="2"/>
        <v>0</v>
      </c>
      <c r="CC13" s="92"/>
      <c r="CD13" s="92">
        <f t="shared" si="8"/>
        <v>0</v>
      </c>
      <c r="CE13" s="92">
        <f t="shared" si="9"/>
        <v>0</v>
      </c>
      <c r="CF13" s="92">
        <f t="shared" si="10"/>
        <v>0</v>
      </c>
      <c r="CG13" s="92">
        <f t="shared" si="11"/>
        <v>0</v>
      </c>
      <c r="CH13" s="92">
        <f t="shared" si="12"/>
        <v>0</v>
      </c>
      <c r="CI13" s="92">
        <f t="shared" si="13"/>
        <v>0</v>
      </c>
      <c r="CJ13" s="91">
        <f t="shared" si="14"/>
        <v>0</v>
      </c>
      <c r="CK13" s="91">
        <f t="shared" si="14"/>
        <v>0</v>
      </c>
      <c r="CL13" s="91" t="str">
        <f t="shared" si="15"/>
        <v>keine Daten</v>
      </c>
      <c r="CM13" s="92">
        <f t="shared" si="16"/>
        <v>0</v>
      </c>
      <c r="CN13" s="91" t="str">
        <f t="shared" si="17"/>
        <v>keine Angabe</v>
      </c>
      <c r="CO13" s="91">
        <f t="shared" si="18"/>
        <v>2</v>
      </c>
      <c r="CP13" s="91">
        <f t="shared" si="19"/>
        <v>2</v>
      </c>
      <c r="CQ13" s="91">
        <f t="shared" si="20"/>
        <v>0</v>
      </c>
      <c r="CR13" s="91">
        <f t="shared" si="21"/>
        <v>0</v>
      </c>
      <c r="CS13" s="92">
        <f>CM13-'[2]2008'!CM13</f>
        <v>0</v>
      </c>
      <c r="CT13" s="92">
        <f>CE13-'[2]2008'!CE13</f>
        <v>0</v>
      </c>
      <c r="CU13" s="92">
        <f t="shared" si="22"/>
        <v>0</v>
      </c>
      <c r="CV13" s="92">
        <f t="shared" si="23"/>
        <v>0</v>
      </c>
      <c r="CW13" s="153">
        <f t="shared" si="24"/>
        <v>0</v>
      </c>
      <c r="CX13" s="153">
        <f t="shared" si="25"/>
        <v>0</v>
      </c>
      <c r="CY13" s="153">
        <f t="shared" si="26"/>
        <v>0</v>
      </c>
      <c r="CZ13" s="92">
        <f t="shared" si="27"/>
        <v>0</v>
      </c>
      <c r="DA13" s="92">
        <f t="shared" si="28"/>
        <v>0</v>
      </c>
      <c r="DB13" s="91">
        <f t="shared" si="29"/>
        <v>0</v>
      </c>
      <c r="DC13" s="92">
        <f t="shared" si="30"/>
        <v>0</v>
      </c>
    </row>
    <row r="14" spans="1:107" x14ac:dyDescent="0.25">
      <c r="A14" s="20">
        <v>13075087</v>
      </c>
      <c r="B14" s="21">
        <v>5551</v>
      </c>
      <c r="C14" s="21" t="s">
        <v>51</v>
      </c>
      <c r="D14" s="228"/>
      <c r="E14" s="223"/>
      <c r="F14" s="223"/>
      <c r="G14" s="223"/>
      <c r="H14" s="224"/>
      <c r="I14" s="224"/>
      <c r="J14" s="224"/>
      <c r="K14" s="224"/>
      <c r="L14" s="224"/>
      <c r="M14" s="224"/>
      <c r="N14" s="224"/>
      <c r="O14" s="224"/>
      <c r="P14" s="224"/>
      <c r="Q14" s="224"/>
      <c r="R14" s="224"/>
      <c r="S14" s="224"/>
      <c r="T14" s="224"/>
      <c r="U14" s="224"/>
      <c r="V14" s="224"/>
      <c r="W14" s="22"/>
      <c r="X14" s="22"/>
      <c r="Y14" s="22"/>
      <c r="Z14" s="224"/>
      <c r="AA14" s="224"/>
      <c r="AB14" s="260"/>
      <c r="AC14" s="224"/>
      <c r="AD14" s="224"/>
      <c r="AE14" s="260"/>
      <c r="AF14" s="222"/>
      <c r="AG14" s="222"/>
      <c r="AH14" s="281">
        <f t="shared" si="3"/>
        <v>0</v>
      </c>
      <c r="AI14" s="222"/>
      <c r="AJ14" s="281">
        <f t="shared" si="4"/>
        <v>0</v>
      </c>
      <c r="AK14" s="222"/>
      <c r="AL14" s="281">
        <f t="shared" si="5"/>
        <v>0</v>
      </c>
      <c r="AM14" s="281" t="e">
        <f t="shared" si="6"/>
        <v>#DIV/0!</v>
      </c>
      <c r="AN14" s="281" t="e">
        <f t="shared" si="7"/>
        <v>#DIV/0!</v>
      </c>
      <c r="AO14" s="222"/>
      <c r="CA14" s="91" t="str">
        <f t="shared" si="2"/>
        <v>Lütow</v>
      </c>
      <c r="CB14" s="92">
        <f t="shared" si="2"/>
        <v>0</v>
      </c>
      <c r="CC14" s="92"/>
      <c r="CD14" s="92">
        <f t="shared" si="8"/>
        <v>0</v>
      </c>
      <c r="CE14" s="92">
        <f t="shared" si="9"/>
        <v>0</v>
      </c>
      <c r="CF14" s="92">
        <f t="shared" si="10"/>
        <v>0</v>
      </c>
      <c r="CG14" s="92">
        <f t="shared" si="11"/>
        <v>0</v>
      </c>
      <c r="CH14" s="92">
        <f t="shared" si="12"/>
        <v>0</v>
      </c>
      <c r="CI14" s="92">
        <f t="shared" si="13"/>
        <v>0</v>
      </c>
      <c r="CJ14" s="91">
        <f t="shared" si="14"/>
        <v>0</v>
      </c>
      <c r="CK14" s="91">
        <f t="shared" si="14"/>
        <v>0</v>
      </c>
      <c r="CL14" s="91" t="str">
        <f t="shared" si="15"/>
        <v>keine Daten</v>
      </c>
      <c r="CM14" s="92">
        <f t="shared" si="16"/>
        <v>0</v>
      </c>
      <c r="CN14" s="91" t="str">
        <f t="shared" si="17"/>
        <v>keine Angabe</v>
      </c>
      <c r="CO14" s="91">
        <f t="shared" si="18"/>
        <v>2</v>
      </c>
      <c r="CP14" s="91">
        <f t="shared" si="19"/>
        <v>2</v>
      </c>
      <c r="CQ14" s="91">
        <f t="shared" si="20"/>
        <v>0</v>
      </c>
      <c r="CR14" s="91">
        <f t="shared" si="21"/>
        <v>0</v>
      </c>
      <c r="CS14" s="92">
        <f>CM14-'[2]2008'!CM14</f>
        <v>0</v>
      </c>
      <c r="CT14" s="92">
        <f>CE14-'[2]2008'!CE14</f>
        <v>0</v>
      </c>
      <c r="CU14" s="92">
        <f t="shared" si="22"/>
        <v>0</v>
      </c>
      <c r="CV14" s="92">
        <f t="shared" si="23"/>
        <v>0</v>
      </c>
      <c r="CW14" s="153">
        <f t="shared" si="24"/>
        <v>0</v>
      </c>
      <c r="CX14" s="153">
        <f t="shared" si="25"/>
        <v>0</v>
      </c>
      <c r="CY14" s="153">
        <f t="shared" si="26"/>
        <v>0</v>
      </c>
      <c r="CZ14" s="92">
        <f t="shared" si="27"/>
        <v>0</v>
      </c>
      <c r="DA14" s="92">
        <f t="shared" si="28"/>
        <v>0</v>
      </c>
      <c r="DB14" s="91">
        <f t="shared" si="29"/>
        <v>0</v>
      </c>
      <c r="DC14" s="92">
        <f t="shared" si="30"/>
        <v>0</v>
      </c>
    </row>
    <row r="15" spans="1:107" x14ac:dyDescent="0.25">
      <c r="A15" s="20">
        <v>13075124</v>
      </c>
      <c r="B15" s="21">
        <v>5551</v>
      </c>
      <c r="C15" s="21" t="s">
        <v>52</v>
      </c>
      <c r="D15" s="228"/>
      <c r="E15" s="223"/>
      <c r="F15" s="223"/>
      <c r="G15" s="223"/>
      <c r="H15" s="224"/>
      <c r="I15" s="224"/>
      <c r="J15" s="224"/>
      <c r="K15" s="224"/>
      <c r="L15" s="224"/>
      <c r="M15" s="224"/>
      <c r="N15" s="224"/>
      <c r="O15" s="224"/>
      <c r="P15" s="224"/>
      <c r="Q15" s="224"/>
      <c r="R15" s="224"/>
      <c r="S15" s="224"/>
      <c r="T15" s="224"/>
      <c r="U15" s="224"/>
      <c r="V15" s="224"/>
      <c r="W15" s="22"/>
      <c r="X15" s="22"/>
      <c r="Y15" s="22"/>
      <c r="Z15" s="224"/>
      <c r="AA15" s="224"/>
      <c r="AB15" s="260"/>
      <c r="AC15" s="224"/>
      <c r="AD15" s="224"/>
      <c r="AE15" s="260"/>
      <c r="AF15" s="222"/>
      <c r="AG15" s="222"/>
      <c r="AH15" s="281">
        <f t="shared" si="3"/>
        <v>0</v>
      </c>
      <c r="AI15" s="222"/>
      <c r="AJ15" s="281">
        <f t="shared" si="4"/>
        <v>0</v>
      </c>
      <c r="AK15" s="222"/>
      <c r="AL15" s="281">
        <f t="shared" si="5"/>
        <v>0</v>
      </c>
      <c r="AM15" s="281" t="e">
        <f t="shared" si="6"/>
        <v>#DIV/0!</v>
      </c>
      <c r="AN15" s="281" t="e">
        <f t="shared" si="7"/>
        <v>#DIV/0!</v>
      </c>
      <c r="AO15" s="222"/>
      <c r="CA15" s="91" t="str">
        <f t="shared" si="2"/>
        <v>Sauzin</v>
      </c>
      <c r="CB15" s="92">
        <f t="shared" si="2"/>
        <v>0</v>
      </c>
      <c r="CC15" s="92"/>
      <c r="CD15" s="92">
        <f t="shared" si="8"/>
        <v>0</v>
      </c>
      <c r="CE15" s="92">
        <f t="shared" si="9"/>
        <v>0</v>
      </c>
      <c r="CF15" s="92">
        <f t="shared" si="10"/>
        <v>0</v>
      </c>
      <c r="CG15" s="92">
        <f t="shared" si="11"/>
        <v>0</v>
      </c>
      <c r="CH15" s="92">
        <f t="shared" si="12"/>
        <v>0</v>
      </c>
      <c r="CI15" s="92">
        <f t="shared" si="13"/>
        <v>0</v>
      </c>
      <c r="CJ15" s="91">
        <f t="shared" si="14"/>
        <v>0</v>
      </c>
      <c r="CK15" s="91">
        <f t="shared" si="14"/>
        <v>0</v>
      </c>
      <c r="CL15" s="91" t="str">
        <f t="shared" si="15"/>
        <v>keine Daten</v>
      </c>
      <c r="CM15" s="92">
        <f t="shared" si="16"/>
        <v>0</v>
      </c>
      <c r="CN15" s="91" t="str">
        <f t="shared" si="17"/>
        <v>keine Angabe</v>
      </c>
      <c r="CO15" s="91">
        <f t="shared" si="18"/>
        <v>2</v>
      </c>
      <c r="CP15" s="91">
        <f t="shared" si="19"/>
        <v>2</v>
      </c>
      <c r="CQ15" s="91">
        <f t="shared" si="20"/>
        <v>0</v>
      </c>
      <c r="CR15" s="91">
        <f t="shared" si="21"/>
        <v>0</v>
      </c>
      <c r="CS15" s="92">
        <f>CM15-'[2]2008'!CM15</f>
        <v>0</v>
      </c>
      <c r="CT15" s="92">
        <f>CE15-'[2]2008'!CE15</f>
        <v>0</v>
      </c>
      <c r="CU15" s="92">
        <f t="shared" si="22"/>
        <v>0</v>
      </c>
      <c r="CV15" s="92">
        <f t="shared" si="23"/>
        <v>0</v>
      </c>
      <c r="CW15" s="153">
        <f t="shared" si="24"/>
        <v>0</v>
      </c>
      <c r="CX15" s="153">
        <f t="shared" si="25"/>
        <v>0</v>
      </c>
      <c r="CY15" s="153">
        <f t="shared" si="26"/>
        <v>0</v>
      </c>
      <c r="CZ15" s="92">
        <f t="shared" si="27"/>
        <v>0</v>
      </c>
      <c r="DA15" s="92">
        <f t="shared" si="28"/>
        <v>0</v>
      </c>
      <c r="DB15" s="91">
        <f t="shared" si="29"/>
        <v>0</v>
      </c>
      <c r="DC15" s="92">
        <f t="shared" si="30"/>
        <v>0</v>
      </c>
    </row>
    <row r="16" spans="1:107" x14ac:dyDescent="0.25">
      <c r="A16" s="20">
        <v>13075144</v>
      </c>
      <c r="B16" s="21">
        <v>5551</v>
      </c>
      <c r="C16" s="21" t="s">
        <v>53</v>
      </c>
      <c r="D16" s="228"/>
      <c r="E16" s="223"/>
      <c r="F16" s="223"/>
      <c r="G16" s="223"/>
      <c r="H16" s="224"/>
      <c r="I16" s="224"/>
      <c r="J16" s="224"/>
      <c r="K16" s="224"/>
      <c r="L16" s="224"/>
      <c r="M16" s="224"/>
      <c r="N16" s="224"/>
      <c r="O16" s="224"/>
      <c r="P16" s="224"/>
      <c r="Q16" s="224"/>
      <c r="R16" s="224"/>
      <c r="S16" s="224"/>
      <c r="T16" s="224"/>
      <c r="U16" s="224"/>
      <c r="V16" s="224"/>
      <c r="W16" s="22"/>
      <c r="X16" s="22"/>
      <c r="Y16" s="22"/>
      <c r="Z16" s="224"/>
      <c r="AA16" s="224"/>
      <c r="AB16" s="260"/>
      <c r="AC16" s="224"/>
      <c r="AD16" s="224"/>
      <c r="AE16" s="260"/>
      <c r="AF16" s="222"/>
      <c r="AG16" s="222"/>
      <c r="AH16" s="281">
        <f t="shared" si="3"/>
        <v>0</v>
      </c>
      <c r="AI16" s="222"/>
      <c r="AJ16" s="281">
        <f t="shared" si="4"/>
        <v>0</v>
      </c>
      <c r="AK16" s="222"/>
      <c r="AL16" s="281">
        <f t="shared" si="5"/>
        <v>0</v>
      </c>
      <c r="AM16" s="281" t="e">
        <f t="shared" si="6"/>
        <v>#DIV/0!</v>
      </c>
      <c r="AN16" s="281" t="e">
        <f t="shared" si="7"/>
        <v>#DIV/0!</v>
      </c>
      <c r="AO16" s="222"/>
      <c r="CA16" s="91" t="str">
        <f t="shared" si="2"/>
        <v>Wolgast, Stadt</v>
      </c>
      <c r="CB16" s="92">
        <f t="shared" si="2"/>
        <v>0</v>
      </c>
      <c r="CC16" s="92"/>
      <c r="CD16" s="92">
        <f t="shared" si="8"/>
        <v>0</v>
      </c>
      <c r="CE16" s="92">
        <f t="shared" si="9"/>
        <v>0</v>
      </c>
      <c r="CF16" s="92">
        <f t="shared" si="10"/>
        <v>0</v>
      </c>
      <c r="CG16" s="92">
        <f t="shared" si="11"/>
        <v>0</v>
      </c>
      <c r="CH16" s="92">
        <f t="shared" si="12"/>
        <v>0</v>
      </c>
      <c r="CI16" s="92">
        <f t="shared" si="13"/>
        <v>0</v>
      </c>
      <c r="CJ16" s="91">
        <f t="shared" si="14"/>
        <v>0</v>
      </c>
      <c r="CK16" s="91">
        <f t="shared" si="14"/>
        <v>0</v>
      </c>
      <c r="CL16" s="91" t="str">
        <f t="shared" si="15"/>
        <v>keine Daten</v>
      </c>
      <c r="CM16" s="92">
        <f t="shared" si="16"/>
        <v>0</v>
      </c>
      <c r="CN16" s="91" t="str">
        <f t="shared" si="17"/>
        <v>keine Angabe</v>
      </c>
      <c r="CO16" s="91">
        <f t="shared" si="18"/>
        <v>2</v>
      </c>
      <c r="CP16" s="91">
        <f t="shared" si="19"/>
        <v>2</v>
      </c>
      <c r="CQ16" s="91">
        <f t="shared" si="20"/>
        <v>0</v>
      </c>
      <c r="CR16" s="91">
        <f t="shared" si="21"/>
        <v>0</v>
      </c>
      <c r="CS16" s="92">
        <f>CM16-'[2]2008'!CM16</f>
        <v>0</v>
      </c>
      <c r="CT16" s="92">
        <f>CE16-'[2]2008'!CE16</f>
        <v>0</v>
      </c>
      <c r="CU16" s="92">
        <f t="shared" si="22"/>
        <v>0</v>
      </c>
      <c r="CV16" s="92">
        <f t="shared" si="23"/>
        <v>0</v>
      </c>
      <c r="CW16" s="153">
        <f t="shared" si="24"/>
        <v>0</v>
      </c>
      <c r="CX16" s="153">
        <f t="shared" si="25"/>
        <v>0</v>
      </c>
      <c r="CY16" s="153">
        <f t="shared" si="26"/>
        <v>0</v>
      </c>
      <c r="CZ16" s="92">
        <f t="shared" si="27"/>
        <v>0</v>
      </c>
      <c r="DA16" s="92">
        <f t="shared" si="28"/>
        <v>0</v>
      </c>
      <c r="DB16" s="91">
        <f t="shared" si="29"/>
        <v>0</v>
      </c>
      <c r="DC16" s="92">
        <f t="shared" si="30"/>
        <v>0</v>
      </c>
    </row>
    <row r="17" spans="1:107" x14ac:dyDescent="0.25">
      <c r="A17" s="20">
        <v>13075147</v>
      </c>
      <c r="B17" s="21">
        <v>5551</v>
      </c>
      <c r="C17" s="21" t="s">
        <v>54</v>
      </c>
      <c r="D17" s="228"/>
      <c r="E17" s="223"/>
      <c r="F17" s="223"/>
      <c r="G17" s="223"/>
      <c r="H17" s="224"/>
      <c r="I17" s="224"/>
      <c r="J17" s="224"/>
      <c r="K17" s="224"/>
      <c r="L17" s="224"/>
      <c r="M17" s="224"/>
      <c r="N17" s="224"/>
      <c r="O17" s="224"/>
      <c r="P17" s="224"/>
      <c r="Q17" s="224"/>
      <c r="R17" s="224"/>
      <c r="S17" s="224"/>
      <c r="T17" s="224"/>
      <c r="U17" s="224"/>
      <c r="V17" s="224"/>
      <c r="W17" s="22"/>
      <c r="X17" s="22"/>
      <c r="Y17" s="22"/>
      <c r="Z17" s="224"/>
      <c r="AA17" s="224"/>
      <c r="AB17" s="260"/>
      <c r="AC17" s="224"/>
      <c r="AD17" s="224"/>
      <c r="AE17" s="260"/>
      <c r="AF17" s="222"/>
      <c r="AG17" s="222"/>
      <c r="AH17" s="281">
        <f t="shared" si="3"/>
        <v>0</v>
      </c>
      <c r="AI17" s="222"/>
      <c r="AJ17" s="281">
        <f t="shared" si="4"/>
        <v>0</v>
      </c>
      <c r="AK17" s="222"/>
      <c r="AL17" s="281">
        <f t="shared" si="5"/>
        <v>0</v>
      </c>
      <c r="AM17" s="281" t="e">
        <f t="shared" si="6"/>
        <v>#DIV/0!</v>
      </c>
      <c r="AN17" s="281" t="e">
        <f t="shared" si="7"/>
        <v>#DIV/0!</v>
      </c>
      <c r="AO17" s="222"/>
      <c r="CA17" s="91" t="str">
        <f t="shared" si="2"/>
        <v>Zemitz</v>
      </c>
      <c r="CB17" s="92">
        <f t="shared" si="2"/>
        <v>0</v>
      </c>
      <c r="CC17" s="92"/>
      <c r="CD17" s="92">
        <f t="shared" si="8"/>
        <v>0</v>
      </c>
      <c r="CE17" s="92">
        <f t="shared" si="9"/>
        <v>0</v>
      </c>
      <c r="CF17" s="92">
        <f t="shared" si="10"/>
        <v>0</v>
      </c>
      <c r="CG17" s="92">
        <f t="shared" si="11"/>
        <v>0</v>
      </c>
      <c r="CH17" s="92">
        <f t="shared" si="12"/>
        <v>0</v>
      </c>
      <c r="CI17" s="92">
        <f t="shared" si="13"/>
        <v>0</v>
      </c>
      <c r="CJ17" s="91">
        <f t="shared" si="14"/>
        <v>0</v>
      </c>
      <c r="CK17" s="91">
        <f t="shared" si="14"/>
        <v>0</v>
      </c>
      <c r="CL17" s="91" t="str">
        <f t="shared" si="15"/>
        <v>keine Daten</v>
      </c>
      <c r="CM17" s="92">
        <f t="shared" si="16"/>
        <v>0</v>
      </c>
      <c r="CN17" s="91" t="str">
        <f t="shared" si="17"/>
        <v>keine Angabe</v>
      </c>
      <c r="CO17" s="91">
        <f t="shared" si="18"/>
        <v>2</v>
      </c>
      <c r="CP17" s="91">
        <f t="shared" si="19"/>
        <v>2</v>
      </c>
      <c r="CQ17" s="91">
        <f t="shared" si="20"/>
        <v>0</v>
      </c>
      <c r="CR17" s="91">
        <f t="shared" si="21"/>
        <v>0</v>
      </c>
      <c r="CS17" s="92">
        <f>CM17-'[2]2008'!CM17</f>
        <v>0</v>
      </c>
      <c r="CT17" s="92">
        <f>CE17-'[2]2008'!CE17</f>
        <v>0</v>
      </c>
      <c r="CU17" s="92">
        <f t="shared" si="22"/>
        <v>0</v>
      </c>
      <c r="CV17" s="92">
        <f t="shared" si="23"/>
        <v>0</v>
      </c>
      <c r="CW17" s="153">
        <f t="shared" si="24"/>
        <v>0</v>
      </c>
      <c r="CX17" s="153">
        <f t="shared" si="25"/>
        <v>0</v>
      </c>
      <c r="CY17" s="153">
        <f t="shared" si="26"/>
        <v>0</v>
      </c>
      <c r="CZ17" s="92">
        <f t="shared" si="27"/>
        <v>0</v>
      </c>
      <c r="DA17" s="92">
        <f t="shared" si="28"/>
        <v>0</v>
      </c>
      <c r="DB17" s="91">
        <f t="shared" si="29"/>
        <v>0</v>
      </c>
      <c r="DC17" s="92">
        <f t="shared" si="30"/>
        <v>0</v>
      </c>
    </row>
    <row r="18" spans="1:107" x14ac:dyDescent="0.25">
      <c r="A18" s="20">
        <v>13075001</v>
      </c>
      <c r="B18" s="21">
        <v>5552</v>
      </c>
      <c r="C18" s="21" t="s">
        <v>55</v>
      </c>
      <c r="D18" s="228">
        <v>726</v>
      </c>
      <c r="E18" s="223">
        <v>297542.67</v>
      </c>
      <c r="F18" s="223">
        <v>93021.05</v>
      </c>
      <c r="G18" s="223">
        <v>394700.54</v>
      </c>
      <c r="H18" s="224">
        <v>0</v>
      </c>
      <c r="I18" s="224">
        <v>0</v>
      </c>
      <c r="J18" s="224">
        <v>1</v>
      </c>
      <c r="K18" s="224">
        <v>394700.54</v>
      </c>
      <c r="L18" s="224">
        <v>1</v>
      </c>
      <c r="M18" s="223">
        <v>11034.13</v>
      </c>
      <c r="N18" s="224">
        <v>239</v>
      </c>
      <c r="O18" s="224">
        <v>1</v>
      </c>
      <c r="P18" s="224">
        <v>360</v>
      </c>
      <c r="Q18" s="224">
        <v>0</v>
      </c>
      <c r="R18" s="224">
        <v>330</v>
      </c>
      <c r="S18" s="224">
        <v>0</v>
      </c>
      <c r="T18" s="224">
        <v>0</v>
      </c>
      <c r="U18" s="238">
        <v>1578871.82</v>
      </c>
      <c r="V18" s="239">
        <v>2174.754573002755</v>
      </c>
      <c r="W18" s="24" t="s">
        <v>56</v>
      </c>
      <c r="X18" s="24" t="s">
        <v>43</v>
      </c>
      <c r="Y18" s="24" t="s">
        <v>43</v>
      </c>
      <c r="Z18" s="224">
        <v>3800</v>
      </c>
      <c r="AA18" s="224">
        <v>3273.98</v>
      </c>
      <c r="AB18" s="260">
        <v>0</v>
      </c>
      <c r="AC18" s="224">
        <v>0</v>
      </c>
      <c r="AD18" s="224">
        <v>2800</v>
      </c>
      <c r="AE18" s="224">
        <v>2878.8</v>
      </c>
      <c r="AF18" s="222">
        <v>148974.63</v>
      </c>
      <c r="AG18" s="222">
        <v>67414.27</v>
      </c>
      <c r="AH18" s="281">
        <f t="shared" si="3"/>
        <v>-81560.36</v>
      </c>
      <c r="AI18" s="222">
        <v>307964.26</v>
      </c>
      <c r="AJ18" s="281">
        <f t="shared" si="4"/>
        <v>375378.53</v>
      </c>
      <c r="AK18" s="222">
        <v>189361.95</v>
      </c>
      <c r="AL18" s="281">
        <f t="shared" si="5"/>
        <v>186016.58000000002</v>
      </c>
      <c r="AM18" s="281">
        <f t="shared" si="6"/>
        <v>2.8089297711003915</v>
      </c>
      <c r="AN18" s="281">
        <f t="shared" si="7"/>
        <v>0.50445599539217123</v>
      </c>
      <c r="AO18" s="222">
        <v>54625.35</v>
      </c>
      <c r="CA18" s="91" t="str">
        <f t="shared" si="2"/>
        <v>Ahlbeck</v>
      </c>
      <c r="CB18" s="92">
        <f t="shared" si="2"/>
        <v>726</v>
      </c>
      <c r="CC18" s="92"/>
      <c r="CD18" s="92">
        <f t="shared" si="8"/>
        <v>394700.54</v>
      </c>
      <c r="CE18" s="92">
        <f t="shared" si="9"/>
        <v>394700.54</v>
      </c>
      <c r="CF18" s="92">
        <f t="shared" si="10"/>
        <v>11034.13</v>
      </c>
      <c r="CG18" s="92">
        <f t="shared" si="11"/>
        <v>-383666.41</v>
      </c>
      <c r="CH18" s="92">
        <f t="shared" si="12"/>
        <v>297542.67</v>
      </c>
      <c r="CI18" s="92">
        <f t="shared" si="13"/>
        <v>0</v>
      </c>
      <c r="CJ18" s="91" t="str">
        <f t="shared" si="14"/>
        <v>ja</v>
      </c>
      <c r="CK18" s="91" t="str">
        <f t="shared" si="14"/>
        <v>nein</v>
      </c>
      <c r="CL18" s="91" t="str">
        <f t="shared" si="15"/>
        <v>OK</v>
      </c>
      <c r="CM18" s="92">
        <f t="shared" si="16"/>
        <v>0</v>
      </c>
      <c r="CN18" s="91" t="str">
        <f t="shared" si="17"/>
        <v>nein</v>
      </c>
      <c r="CO18" s="91">
        <f t="shared" si="18"/>
        <v>1</v>
      </c>
      <c r="CP18" s="91">
        <f t="shared" si="19"/>
        <v>0</v>
      </c>
      <c r="CQ18" s="91">
        <f t="shared" si="20"/>
        <v>1</v>
      </c>
      <c r="CR18" s="91">
        <f t="shared" si="21"/>
        <v>394700.54</v>
      </c>
      <c r="CS18" s="92">
        <f>CM18-'[2]2008'!CM18</f>
        <v>0</v>
      </c>
      <c r="CT18" s="92">
        <f>CE18-'[2]2008'!CE18</f>
        <v>759861.47</v>
      </c>
      <c r="CU18" s="92">
        <f t="shared" si="22"/>
        <v>189361.95</v>
      </c>
      <c r="CV18" s="92">
        <f t="shared" si="23"/>
        <v>54625.35</v>
      </c>
      <c r="CW18" s="153">
        <f t="shared" si="24"/>
        <v>2.39</v>
      </c>
      <c r="CX18" s="153">
        <f t="shared" si="25"/>
        <v>3.6</v>
      </c>
      <c r="CY18" s="153">
        <f t="shared" si="26"/>
        <v>3.3</v>
      </c>
      <c r="CZ18" s="92">
        <f t="shared" si="27"/>
        <v>1578871.82</v>
      </c>
      <c r="DA18" s="92">
        <f t="shared" si="28"/>
        <v>6152.7800000000007</v>
      </c>
      <c r="DB18" s="91">
        <f t="shared" si="29"/>
        <v>1</v>
      </c>
      <c r="DC18" s="92">
        <f t="shared" si="30"/>
        <v>-383666.41</v>
      </c>
    </row>
    <row r="19" spans="1:107" x14ac:dyDescent="0.25">
      <c r="A19" s="20">
        <v>13075003</v>
      </c>
      <c r="B19" s="21">
        <v>5552</v>
      </c>
      <c r="C19" s="21" t="s">
        <v>57</v>
      </c>
      <c r="D19" s="228">
        <v>565</v>
      </c>
      <c r="E19" s="223">
        <v>11009.83</v>
      </c>
      <c r="F19" s="223">
        <v>11009.83</v>
      </c>
      <c r="G19" s="223">
        <v>390214.16</v>
      </c>
      <c r="H19" s="224">
        <v>0</v>
      </c>
      <c r="I19" s="224">
        <v>0</v>
      </c>
      <c r="J19" s="224">
        <v>0</v>
      </c>
      <c r="K19" s="224">
        <v>0</v>
      </c>
      <c r="L19" s="224">
        <v>1</v>
      </c>
      <c r="M19" s="223">
        <v>76761.64</v>
      </c>
      <c r="N19" s="224">
        <v>250</v>
      </c>
      <c r="O19" s="224">
        <v>0</v>
      </c>
      <c r="P19" s="224">
        <v>340</v>
      </c>
      <c r="Q19" s="224">
        <v>0</v>
      </c>
      <c r="R19" s="224">
        <v>340</v>
      </c>
      <c r="S19" s="224">
        <v>0</v>
      </c>
      <c r="T19" s="224">
        <v>0</v>
      </c>
      <c r="U19" s="238">
        <v>44851.18</v>
      </c>
      <c r="V19" s="239">
        <v>79.382619469026551</v>
      </c>
      <c r="W19" s="24" t="s">
        <v>56</v>
      </c>
      <c r="X19" s="24" t="s">
        <v>43</v>
      </c>
      <c r="Y19" s="24" t="s">
        <v>43</v>
      </c>
      <c r="Z19" s="224">
        <v>1500</v>
      </c>
      <c r="AA19" s="224">
        <v>1466.25</v>
      </c>
      <c r="AB19" s="260">
        <v>0</v>
      </c>
      <c r="AC19" s="224">
        <v>0</v>
      </c>
      <c r="AD19" s="224">
        <v>4500</v>
      </c>
      <c r="AE19" s="224">
        <v>4025.9</v>
      </c>
      <c r="AF19" s="222">
        <v>104419.82</v>
      </c>
      <c r="AG19" s="222">
        <v>46484.33</v>
      </c>
      <c r="AH19" s="281">
        <f t="shared" si="3"/>
        <v>-57935.490000000005</v>
      </c>
      <c r="AI19" s="222">
        <v>246669.57</v>
      </c>
      <c r="AJ19" s="281">
        <f t="shared" si="4"/>
        <v>293153.90000000002</v>
      </c>
      <c r="AK19" s="222">
        <v>138811.22</v>
      </c>
      <c r="AL19" s="281">
        <f t="shared" si="5"/>
        <v>154342.68000000002</v>
      </c>
      <c r="AM19" s="281">
        <f t="shared" si="6"/>
        <v>2.9861938420968959</v>
      </c>
      <c r="AN19" s="281">
        <f t="shared" si="7"/>
        <v>0.47350971622755145</v>
      </c>
      <c r="AO19" s="222">
        <v>39923.370000000003</v>
      </c>
      <c r="CA19" s="91" t="str">
        <f t="shared" si="2"/>
        <v>Altwarp</v>
      </c>
      <c r="CB19" s="92">
        <f t="shared" si="2"/>
        <v>565</v>
      </c>
      <c r="CC19" s="92"/>
      <c r="CD19" s="92">
        <f t="shared" si="8"/>
        <v>390214.16</v>
      </c>
      <c r="CE19" s="92">
        <f t="shared" si="9"/>
        <v>0</v>
      </c>
      <c r="CF19" s="92">
        <f t="shared" si="10"/>
        <v>76761.64</v>
      </c>
      <c r="CG19" s="92">
        <f t="shared" si="11"/>
        <v>76761.64</v>
      </c>
      <c r="CH19" s="92">
        <f t="shared" si="12"/>
        <v>11009.83</v>
      </c>
      <c r="CI19" s="92">
        <f t="shared" si="13"/>
        <v>0</v>
      </c>
      <c r="CJ19" s="91" t="str">
        <f t="shared" si="14"/>
        <v>ja</v>
      </c>
      <c r="CK19" s="91" t="str">
        <f t="shared" si="14"/>
        <v>nein</v>
      </c>
      <c r="CL19" s="91" t="str">
        <f t="shared" si="15"/>
        <v>OK</v>
      </c>
      <c r="CM19" s="92">
        <f t="shared" si="16"/>
        <v>0</v>
      </c>
      <c r="CN19" s="91" t="str">
        <f t="shared" si="17"/>
        <v>nein</v>
      </c>
      <c r="CO19" s="91">
        <f t="shared" si="18"/>
        <v>1</v>
      </c>
      <c r="CP19" s="91">
        <f t="shared" si="19"/>
        <v>0</v>
      </c>
      <c r="CQ19" s="91">
        <f t="shared" si="20"/>
        <v>1</v>
      </c>
      <c r="CR19" s="91">
        <f t="shared" si="21"/>
        <v>390214.16</v>
      </c>
      <c r="CS19" s="92">
        <f>CM19-'[2]2008'!CM19</f>
        <v>0</v>
      </c>
      <c r="CT19" s="92">
        <f>CE19-'[2]2008'!CE19</f>
        <v>0</v>
      </c>
      <c r="CU19" s="92">
        <f t="shared" si="22"/>
        <v>138811.22</v>
      </c>
      <c r="CV19" s="92">
        <f t="shared" si="23"/>
        <v>39923.370000000003</v>
      </c>
      <c r="CW19" s="153">
        <f t="shared" si="24"/>
        <v>2.5</v>
      </c>
      <c r="CX19" s="153">
        <f t="shared" si="25"/>
        <v>3.4</v>
      </c>
      <c r="CY19" s="153">
        <f t="shared" si="26"/>
        <v>3.4</v>
      </c>
      <c r="CZ19" s="92">
        <f t="shared" si="27"/>
        <v>44851.18</v>
      </c>
      <c r="DA19" s="92">
        <f t="shared" si="28"/>
        <v>5492.15</v>
      </c>
      <c r="DB19" s="91">
        <f t="shared" si="29"/>
        <v>1</v>
      </c>
      <c r="DC19" s="92">
        <f t="shared" si="30"/>
        <v>76761.64</v>
      </c>
    </row>
    <row r="20" spans="1:107" x14ac:dyDescent="0.25">
      <c r="A20" s="20">
        <v>13075031</v>
      </c>
      <c r="B20" s="21">
        <v>5552</v>
      </c>
      <c r="C20" s="21" t="s">
        <v>58</v>
      </c>
      <c r="D20" s="228">
        <v>5281</v>
      </c>
      <c r="E20" s="223">
        <v>6532031.7599999998</v>
      </c>
      <c r="F20" s="223">
        <v>2248765.16</v>
      </c>
      <c r="G20" s="223">
        <v>9272613.2599999998</v>
      </c>
      <c r="H20" s="224">
        <v>0</v>
      </c>
      <c r="I20" s="224">
        <v>0</v>
      </c>
      <c r="J20" s="224">
        <v>0</v>
      </c>
      <c r="K20" s="224">
        <v>0</v>
      </c>
      <c r="L20" s="224">
        <v>0</v>
      </c>
      <c r="M20" s="223">
        <v>0</v>
      </c>
      <c r="N20" s="224">
        <v>272</v>
      </c>
      <c r="O20" s="224">
        <v>0</v>
      </c>
      <c r="P20" s="224">
        <v>450</v>
      </c>
      <c r="Q20" s="224">
        <v>0</v>
      </c>
      <c r="R20" s="224">
        <v>326</v>
      </c>
      <c r="S20" s="224">
        <v>0</v>
      </c>
      <c r="T20" s="224">
        <v>0</v>
      </c>
      <c r="U20" s="238">
        <v>11425218.969999999</v>
      </c>
      <c r="V20" s="239">
        <v>2163.4574834311679</v>
      </c>
      <c r="W20" s="24" t="s">
        <v>56</v>
      </c>
      <c r="X20" s="24" t="s">
        <v>56</v>
      </c>
      <c r="Y20" s="24" t="s">
        <v>43</v>
      </c>
      <c r="Z20" s="224">
        <v>14300</v>
      </c>
      <c r="AA20" s="224">
        <v>13991.47</v>
      </c>
      <c r="AB20" s="224">
        <v>14600</v>
      </c>
      <c r="AC20" s="224">
        <v>17076</v>
      </c>
      <c r="AD20" s="224">
        <v>1500</v>
      </c>
      <c r="AE20" s="224">
        <v>2657.36</v>
      </c>
      <c r="AF20" s="222">
        <v>1772434.03</v>
      </c>
      <c r="AG20" s="222">
        <v>785887.5</v>
      </c>
      <c r="AH20" s="281">
        <f t="shared" si="3"/>
        <v>-986546.53</v>
      </c>
      <c r="AI20" s="222">
        <v>1755544.08</v>
      </c>
      <c r="AJ20" s="281">
        <f t="shared" si="4"/>
        <v>2541431.58</v>
      </c>
      <c r="AK20" s="222">
        <v>1516610.26</v>
      </c>
      <c r="AL20" s="281">
        <f t="shared" si="5"/>
        <v>1024821.3200000001</v>
      </c>
      <c r="AM20" s="281">
        <f t="shared" si="6"/>
        <v>1.9298058055383245</v>
      </c>
      <c r="AN20" s="281">
        <f t="shared" si="7"/>
        <v>0.59675431435380211</v>
      </c>
      <c r="AO20" s="222">
        <v>439029.42</v>
      </c>
      <c r="CA20" s="91" t="str">
        <f t="shared" si="2"/>
        <v>Eggesin, Stadt</v>
      </c>
      <c r="CB20" s="92">
        <f t="shared" si="2"/>
        <v>5281</v>
      </c>
      <c r="CC20" s="92"/>
      <c r="CD20" s="92">
        <f t="shared" si="8"/>
        <v>9272613.2599999998</v>
      </c>
      <c r="CE20" s="92">
        <f t="shared" si="9"/>
        <v>0</v>
      </c>
      <c r="CF20" s="92">
        <f t="shared" si="10"/>
        <v>0</v>
      </c>
      <c r="CG20" s="92">
        <f t="shared" si="11"/>
        <v>0</v>
      </c>
      <c r="CH20" s="92">
        <f t="shared" si="12"/>
        <v>6532031.7599999998</v>
      </c>
      <c r="CI20" s="92">
        <f t="shared" si="13"/>
        <v>0</v>
      </c>
      <c r="CJ20" s="91" t="str">
        <f t="shared" si="14"/>
        <v>ja</v>
      </c>
      <c r="CK20" s="91" t="str">
        <f t="shared" si="14"/>
        <v>ja</v>
      </c>
      <c r="CL20" s="91" t="str">
        <f t="shared" si="15"/>
        <v>OK</v>
      </c>
      <c r="CM20" s="92">
        <f t="shared" si="16"/>
        <v>0</v>
      </c>
      <c r="CN20" s="91" t="str">
        <f t="shared" si="17"/>
        <v>nein</v>
      </c>
      <c r="CO20" s="91">
        <f t="shared" si="18"/>
        <v>1</v>
      </c>
      <c r="CP20" s="91">
        <f t="shared" si="19"/>
        <v>1</v>
      </c>
      <c r="CQ20" s="91">
        <f t="shared" si="20"/>
        <v>1</v>
      </c>
      <c r="CR20" s="91">
        <f t="shared" si="21"/>
        <v>9272613.2599999998</v>
      </c>
      <c r="CS20" s="92">
        <f>CM20-'[2]2008'!CM20</f>
        <v>0</v>
      </c>
      <c r="CT20" s="92">
        <f>CE20-'[2]2008'!CE20</f>
        <v>0</v>
      </c>
      <c r="CU20" s="92">
        <f t="shared" si="22"/>
        <v>1516610.26</v>
      </c>
      <c r="CV20" s="92">
        <f t="shared" si="23"/>
        <v>439029.42</v>
      </c>
      <c r="CW20" s="153">
        <f t="shared" si="24"/>
        <v>2.72</v>
      </c>
      <c r="CX20" s="153">
        <f t="shared" si="25"/>
        <v>4.5</v>
      </c>
      <c r="CY20" s="153">
        <f t="shared" si="26"/>
        <v>3.26</v>
      </c>
      <c r="CZ20" s="92">
        <f t="shared" si="27"/>
        <v>11425218.969999999</v>
      </c>
      <c r="DA20" s="92">
        <f t="shared" si="28"/>
        <v>33724.83</v>
      </c>
      <c r="DB20" s="91">
        <f t="shared" si="29"/>
        <v>1</v>
      </c>
      <c r="DC20" s="92">
        <f t="shared" si="30"/>
        <v>0</v>
      </c>
    </row>
    <row r="21" spans="1:107" x14ac:dyDescent="0.25">
      <c r="A21" s="20">
        <v>13075037</v>
      </c>
      <c r="B21" s="21">
        <v>5552</v>
      </c>
      <c r="C21" s="21" t="s">
        <v>59</v>
      </c>
      <c r="D21" s="228">
        <v>460</v>
      </c>
      <c r="E21" s="223">
        <v>41909.94</v>
      </c>
      <c r="F21" s="223">
        <v>41909.94</v>
      </c>
      <c r="G21" s="223">
        <v>116125.99</v>
      </c>
      <c r="H21" s="224">
        <v>1</v>
      </c>
      <c r="I21" s="224">
        <v>119162.17</v>
      </c>
      <c r="J21" s="224">
        <v>0</v>
      </c>
      <c r="K21" s="224">
        <v>0</v>
      </c>
      <c r="L21" s="224">
        <v>1</v>
      </c>
      <c r="M21" s="223">
        <v>30045.58</v>
      </c>
      <c r="N21" s="224">
        <v>236</v>
      </c>
      <c r="O21" s="224">
        <v>1</v>
      </c>
      <c r="P21" s="224">
        <v>316</v>
      </c>
      <c r="Q21" s="224">
        <v>1</v>
      </c>
      <c r="R21" s="224">
        <v>300</v>
      </c>
      <c r="S21" s="224">
        <v>0</v>
      </c>
      <c r="T21" s="224">
        <v>0</v>
      </c>
      <c r="U21" s="238">
        <v>143954.5</v>
      </c>
      <c r="V21" s="239">
        <v>312.9445652173913</v>
      </c>
      <c r="W21" s="24" t="s">
        <v>56</v>
      </c>
      <c r="X21" s="24" t="s">
        <v>43</v>
      </c>
      <c r="Y21" s="24" t="s">
        <v>43</v>
      </c>
      <c r="Z21" s="224">
        <v>1900</v>
      </c>
      <c r="AA21" s="224">
        <v>1923.96</v>
      </c>
      <c r="AB21" s="260">
        <v>0</v>
      </c>
      <c r="AC21" s="224">
        <v>0</v>
      </c>
      <c r="AD21" s="224">
        <v>3500</v>
      </c>
      <c r="AE21" s="224">
        <v>3499.6</v>
      </c>
      <c r="AF21" s="222">
        <v>106214.7</v>
      </c>
      <c r="AG21" s="222">
        <v>53998.62</v>
      </c>
      <c r="AH21" s="281">
        <f t="shared" si="3"/>
        <v>-52216.079999999994</v>
      </c>
      <c r="AI21" s="222">
        <v>177446.08</v>
      </c>
      <c r="AJ21" s="281">
        <f t="shared" si="4"/>
        <v>231444.69999999998</v>
      </c>
      <c r="AK21" s="222">
        <v>121550.86</v>
      </c>
      <c r="AL21" s="281">
        <f t="shared" si="5"/>
        <v>109893.83999999998</v>
      </c>
      <c r="AM21" s="281">
        <f t="shared" si="6"/>
        <v>2.250999377391496</v>
      </c>
      <c r="AN21" s="281">
        <f t="shared" si="7"/>
        <v>0.52518316470413884</v>
      </c>
      <c r="AO21" s="222">
        <v>35172.870000000003</v>
      </c>
      <c r="CA21" s="91" t="str">
        <f t="shared" ref="CA21:CB84" si="31">C21</f>
        <v>Grambin</v>
      </c>
      <c r="CB21" s="92">
        <f t="shared" si="31"/>
        <v>460</v>
      </c>
      <c r="CC21" s="92"/>
      <c r="CD21" s="92">
        <f t="shared" si="8"/>
        <v>116125.99</v>
      </c>
      <c r="CE21" s="92">
        <f t="shared" si="9"/>
        <v>0</v>
      </c>
      <c r="CF21" s="92">
        <f t="shared" si="10"/>
        <v>30045.58</v>
      </c>
      <c r="CG21" s="92">
        <f t="shared" si="11"/>
        <v>30045.58</v>
      </c>
      <c r="CH21" s="92">
        <f t="shared" si="12"/>
        <v>41909.94</v>
      </c>
      <c r="CI21" s="92">
        <f t="shared" si="13"/>
        <v>0</v>
      </c>
      <c r="CJ21" s="91" t="str">
        <f t="shared" si="14"/>
        <v>ja</v>
      </c>
      <c r="CK21" s="91" t="str">
        <f t="shared" si="14"/>
        <v>nein</v>
      </c>
      <c r="CL21" s="91" t="str">
        <f t="shared" si="15"/>
        <v>OK</v>
      </c>
      <c r="CM21" s="92">
        <f t="shared" si="16"/>
        <v>119162.17</v>
      </c>
      <c r="CN21" s="91" t="str">
        <f t="shared" si="17"/>
        <v>nein</v>
      </c>
      <c r="CO21" s="91">
        <f t="shared" si="18"/>
        <v>1</v>
      </c>
      <c r="CP21" s="91">
        <f t="shared" si="19"/>
        <v>0</v>
      </c>
      <c r="CQ21" s="91">
        <f t="shared" si="20"/>
        <v>1</v>
      </c>
      <c r="CR21" s="91">
        <f t="shared" si="21"/>
        <v>116125.99</v>
      </c>
      <c r="CS21" s="92">
        <f>CM21-'[2]2008'!CM21</f>
        <v>60167.09</v>
      </c>
      <c r="CT21" s="92">
        <f>CE21-'[2]2008'!CE21</f>
        <v>0</v>
      </c>
      <c r="CU21" s="92">
        <f t="shared" si="22"/>
        <v>121550.86</v>
      </c>
      <c r="CV21" s="92">
        <f t="shared" si="23"/>
        <v>35172.870000000003</v>
      </c>
      <c r="CW21" s="153">
        <f t="shared" si="24"/>
        <v>2.36</v>
      </c>
      <c r="CX21" s="153">
        <f t="shared" si="25"/>
        <v>3.16</v>
      </c>
      <c r="CY21" s="153">
        <f t="shared" si="26"/>
        <v>3</v>
      </c>
      <c r="CZ21" s="92">
        <f t="shared" si="27"/>
        <v>143954.5</v>
      </c>
      <c r="DA21" s="92">
        <f t="shared" si="28"/>
        <v>5423.5599999999995</v>
      </c>
      <c r="DB21" s="91">
        <f t="shared" si="29"/>
        <v>1</v>
      </c>
      <c r="DC21" s="92">
        <f t="shared" si="30"/>
        <v>30045.58</v>
      </c>
    </row>
    <row r="22" spans="1:107" x14ac:dyDescent="0.25">
      <c r="A22" s="20">
        <v>13075051</v>
      </c>
      <c r="B22" s="21">
        <v>5552</v>
      </c>
      <c r="C22" s="21" t="s">
        <v>60</v>
      </c>
      <c r="D22" s="228">
        <v>352</v>
      </c>
      <c r="E22" s="223">
        <v>7920.96</v>
      </c>
      <c r="F22" s="223">
        <v>7920.96</v>
      </c>
      <c r="G22" s="223">
        <v>32103.87</v>
      </c>
      <c r="H22" s="224">
        <v>1</v>
      </c>
      <c r="I22" s="224">
        <v>36921.410000000003</v>
      </c>
      <c r="J22" s="224">
        <v>0</v>
      </c>
      <c r="K22" s="224">
        <v>0</v>
      </c>
      <c r="L22" s="224">
        <v>0</v>
      </c>
      <c r="M22" s="224">
        <v>0</v>
      </c>
      <c r="N22" s="224">
        <v>200</v>
      </c>
      <c r="O22" s="224">
        <v>1</v>
      </c>
      <c r="P22" s="224">
        <v>300</v>
      </c>
      <c r="Q22" s="224">
        <v>1</v>
      </c>
      <c r="R22" s="224">
        <v>200</v>
      </c>
      <c r="S22" s="224">
        <v>1</v>
      </c>
      <c r="T22" s="224">
        <v>1</v>
      </c>
      <c r="U22" s="238">
        <v>110554.26</v>
      </c>
      <c r="V22" s="239">
        <v>314.07460227272725</v>
      </c>
      <c r="W22" s="24" t="s">
        <v>56</v>
      </c>
      <c r="X22" s="24" t="s">
        <v>43</v>
      </c>
      <c r="Y22" s="24" t="s">
        <v>43</v>
      </c>
      <c r="Z22" s="224">
        <v>1000</v>
      </c>
      <c r="AA22" s="224">
        <v>824.76</v>
      </c>
      <c r="AB22" s="260">
        <v>0</v>
      </c>
      <c r="AC22" s="224">
        <v>0</v>
      </c>
      <c r="AD22" s="224">
        <v>4400</v>
      </c>
      <c r="AE22" s="224">
        <v>3997.97</v>
      </c>
      <c r="AF22" s="222">
        <v>86393.63</v>
      </c>
      <c r="AG22" s="222">
        <v>34238.31</v>
      </c>
      <c r="AH22" s="281">
        <f t="shared" si="3"/>
        <v>-52155.320000000007</v>
      </c>
      <c r="AI22" s="222">
        <v>139487.38</v>
      </c>
      <c r="AJ22" s="281">
        <f t="shared" si="4"/>
        <v>173725.69</v>
      </c>
      <c r="AK22" s="222">
        <v>86162.64</v>
      </c>
      <c r="AL22" s="281">
        <f t="shared" si="5"/>
        <v>87563.05</v>
      </c>
      <c r="AM22" s="281">
        <f t="shared" si="6"/>
        <v>2.516556453867028</v>
      </c>
      <c r="AN22" s="281">
        <f t="shared" si="7"/>
        <v>0.49596947924051993</v>
      </c>
      <c r="AO22" s="222">
        <v>24495.98</v>
      </c>
      <c r="CA22" s="91" t="str">
        <f t="shared" si="31"/>
        <v>Hintersee</v>
      </c>
      <c r="CB22" s="92">
        <f t="shared" si="31"/>
        <v>352</v>
      </c>
      <c r="CC22" s="92"/>
      <c r="CD22" s="92">
        <f t="shared" si="8"/>
        <v>32103.87</v>
      </c>
      <c r="CE22" s="92">
        <f t="shared" si="9"/>
        <v>0</v>
      </c>
      <c r="CF22" s="92">
        <f t="shared" si="10"/>
        <v>0</v>
      </c>
      <c r="CG22" s="92">
        <f t="shared" si="11"/>
        <v>0</v>
      </c>
      <c r="CH22" s="92">
        <f t="shared" si="12"/>
        <v>7920.96</v>
      </c>
      <c r="CI22" s="92">
        <f t="shared" si="13"/>
        <v>1</v>
      </c>
      <c r="CJ22" s="91" t="str">
        <f t="shared" si="14"/>
        <v>ja</v>
      </c>
      <c r="CK22" s="91" t="str">
        <f t="shared" si="14"/>
        <v>nein</v>
      </c>
      <c r="CL22" s="91" t="str">
        <f t="shared" si="15"/>
        <v>OK</v>
      </c>
      <c r="CM22" s="92">
        <f t="shared" si="16"/>
        <v>36921.410000000003</v>
      </c>
      <c r="CN22" s="91" t="str">
        <f t="shared" si="17"/>
        <v>nein</v>
      </c>
      <c r="CO22" s="91">
        <f t="shared" si="18"/>
        <v>1</v>
      </c>
      <c r="CP22" s="91">
        <f t="shared" si="19"/>
        <v>0</v>
      </c>
      <c r="CQ22" s="91">
        <f t="shared" si="20"/>
        <v>1</v>
      </c>
      <c r="CR22" s="91">
        <f t="shared" si="21"/>
        <v>32103.87</v>
      </c>
      <c r="CS22" s="92">
        <f>CM22-'[2]2008'!CM22</f>
        <v>0</v>
      </c>
      <c r="CT22" s="92">
        <f>CE22-'[2]2008'!CE22</f>
        <v>0</v>
      </c>
      <c r="CU22" s="92">
        <f t="shared" si="22"/>
        <v>86162.64</v>
      </c>
      <c r="CV22" s="92">
        <f t="shared" si="23"/>
        <v>24495.98</v>
      </c>
      <c r="CW22" s="153">
        <f t="shared" si="24"/>
        <v>2</v>
      </c>
      <c r="CX22" s="153">
        <f t="shared" si="25"/>
        <v>3</v>
      </c>
      <c r="CY22" s="153">
        <f t="shared" si="26"/>
        <v>2</v>
      </c>
      <c r="CZ22" s="92">
        <f t="shared" si="27"/>
        <v>110554.26</v>
      </c>
      <c r="DA22" s="92">
        <f t="shared" si="28"/>
        <v>4822.7299999999996</v>
      </c>
      <c r="DB22" s="91">
        <f t="shared" si="29"/>
        <v>1</v>
      </c>
      <c r="DC22" s="92">
        <f t="shared" si="30"/>
        <v>0</v>
      </c>
    </row>
    <row r="23" spans="1:107" x14ac:dyDescent="0.25">
      <c r="A23" s="20">
        <v>13075075</v>
      </c>
      <c r="B23" s="21">
        <v>5552</v>
      </c>
      <c r="C23" s="21" t="s">
        <v>61</v>
      </c>
      <c r="D23" s="228">
        <v>764</v>
      </c>
      <c r="E23" s="223">
        <v>79191.759999999995</v>
      </c>
      <c r="F23" s="223">
        <v>79191.759999999995</v>
      </c>
      <c r="G23" s="223">
        <v>81207.100000000006</v>
      </c>
      <c r="H23" s="224">
        <v>1</v>
      </c>
      <c r="I23" s="224">
        <v>220513.53</v>
      </c>
      <c r="J23" s="224">
        <v>0</v>
      </c>
      <c r="K23" s="224">
        <v>0</v>
      </c>
      <c r="L23" s="224">
        <v>1</v>
      </c>
      <c r="M23" s="223">
        <v>88904.27</v>
      </c>
      <c r="N23" s="224">
        <v>200</v>
      </c>
      <c r="O23" s="224">
        <v>1</v>
      </c>
      <c r="P23" s="224">
        <v>300</v>
      </c>
      <c r="Q23" s="224">
        <v>1</v>
      </c>
      <c r="R23" s="224">
        <v>300</v>
      </c>
      <c r="S23" s="224">
        <v>0</v>
      </c>
      <c r="T23" s="224">
        <v>0</v>
      </c>
      <c r="U23" s="238">
        <v>1561295.26</v>
      </c>
      <c r="V23" s="239">
        <v>2043.5801832460734</v>
      </c>
      <c r="W23" s="24" t="s">
        <v>56</v>
      </c>
      <c r="X23" s="24" t="s">
        <v>43</v>
      </c>
      <c r="Y23" s="24" t="s">
        <v>43</v>
      </c>
      <c r="Z23" s="224">
        <v>1800</v>
      </c>
      <c r="AA23" s="224">
        <v>1883.65</v>
      </c>
      <c r="AB23" s="260">
        <v>0</v>
      </c>
      <c r="AC23" s="224">
        <v>0</v>
      </c>
      <c r="AD23" s="224">
        <v>0</v>
      </c>
      <c r="AE23" s="224">
        <v>0</v>
      </c>
      <c r="AF23" s="222">
        <v>120360.01</v>
      </c>
      <c r="AG23" s="222">
        <v>59629.919999999998</v>
      </c>
      <c r="AH23" s="281">
        <f t="shared" si="3"/>
        <v>-60730.09</v>
      </c>
      <c r="AI23" s="222">
        <v>337913.23</v>
      </c>
      <c r="AJ23" s="281">
        <f t="shared" si="4"/>
        <v>397543.14999999997</v>
      </c>
      <c r="AK23" s="222">
        <v>190923.49</v>
      </c>
      <c r="AL23" s="281">
        <f t="shared" si="5"/>
        <v>206619.65999999997</v>
      </c>
      <c r="AM23" s="281">
        <f t="shared" si="6"/>
        <v>3.2018069116980201</v>
      </c>
      <c r="AN23" s="281">
        <f t="shared" si="7"/>
        <v>0.48025853294164422</v>
      </c>
      <c r="AO23" s="222">
        <v>54990.06</v>
      </c>
      <c r="CA23" s="91" t="str">
        <f t="shared" si="31"/>
        <v>Leopoldshagen</v>
      </c>
      <c r="CB23" s="92">
        <f t="shared" si="31"/>
        <v>764</v>
      </c>
      <c r="CC23" s="92"/>
      <c r="CD23" s="92">
        <f t="shared" si="8"/>
        <v>81207.100000000006</v>
      </c>
      <c r="CE23" s="92">
        <f t="shared" si="9"/>
        <v>0</v>
      </c>
      <c r="CF23" s="92">
        <f t="shared" si="10"/>
        <v>88904.27</v>
      </c>
      <c r="CG23" s="92">
        <f t="shared" si="11"/>
        <v>88904.27</v>
      </c>
      <c r="CH23" s="92">
        <f t="shared" si="12"/>
        <v>79191.759999999995</v>
      </c>
      <c r="CI23" s="92">
        <f t="shared" si="13"/>
        <v>0</v>
      </c>
      <c r="CJ23" s="91" t="str">
        <f t="shared" si="14"/>
        <v>ja</v>
      </c>
      <c r="CK23" s="91" t="str">
        <f t="shared" si="14"/>
        <v>nein</v>
      </c>
      <c r="CL23" s="91" t="str">
        <f t="shared" si="15"/>
        <v>OK</v>
      </c>
      <c r="CM23" s="92">
        <f t="shared" si="16"/>
        <v>220513.53</v>
      </c>
      <c r="CN23" s="91" t="str">
        <f t="shared" si="17"/>
        <v>nein</v>
      </c>
      <c r="CO23" s="91">
        <f t="shared" si="18"/>
        <v>1</v>
      </c>
      <c r="CP23" s="91">
        <f t="shared" si="19"/>
        <v>0</v>
      </c>
      <c r="CQ23" s="91">
        <f t="shared" si="20"/>
        <v>1</v>
      </c>
      <c r="CR23" s="91">
        <f t="shared" si="21"/>
        <v>81207.100000000006</v>
      </c>
      <c r="CS23" s="92">
        <f>CM23-'[2]2008'!CM23</f>
        <v>20775.119999999995</v>
      </c>
      <c r="CT23" s="92">
        <f>CE23-'[2]2008'!CE23</f>
        <v>0</v>
      </c>
      <c r="CU23" s="92">
        <f t="shared" si="22"/>
        <v>190923.49</v>
      </c>
      <c r="CV23" s="92">
        <f t="shared" si="23"/>
        <v>54990.06</v>
      </c>
      <c r="CW23" s="153">
        <f t="shared" si="24"/>
        <v>2</v>
      </c>
      <c r="CX23" s="153">
        <f t="shared" si="25"/>
        <v>3</v>
      </c>
      <c r="CY23" s="153">
        <f t="shared" si="26"/>
        <v>3</v>
      </c>
      <c r="CZ23" s="92">
        <f t="shared" si="27"/>
        <v>1561295.26</v>
      </c>
      <c r="DA23" s="92">
        <f t="shared" si="28"/>
        <v>1883.65</v>
      </c>
      <c r="DB23" s="91">
        <f t="shared" si="29"/>
        <v>1</v>
      </c>
      <c r="DC23" s="92">
        <f t="shared" si="30"/>
        <v>88904.27</v>
      </c>
    </row>
    <row r="24" spans="1:107" x14ac:dyDescent="0.25">
      <c r="A24" s="20">
        <v>13075078</v>
      </c>
      <c r="B24" s="21">
        <v>5552</v>
      </c>
      <c r="C24" s="21" t="s">
        <v>62</v>
      </c>
      <c r="D24" s="228">
        <v>836</v>
      </c>
      <c r="E24" s="223">
        <v>66421.95</v>
      </c>
      <c r="F24" s="223">
        <v>66421.95</v>
      </c>
      <c r="G24" s="223">
        <v>8433.59</v>
      </c>
      <c r="H24" s="224">
        <v>1</v>
      </c>
      <c r="I24" s="224">
        <v>15543.81</v>
      </c>
      <c r="J24" s="224">
        <v>0</v>
      </c>
      <c r="K24" s="224">
        <v>0</v>
      </c>
      <c r="L24" s="224">
        <v>0</v>
      </c>
      <c r="M24" s="224">
        <v>0</v>
      </c>
      <c r="N24" s="224">
        <v>210</v>
      </c>
      <c r="O24" s="224">
        <v>1</v>
      </c>
      <c r="P24" s="224">
        <v>310</v>
      </c>
      <c r="Q24" s="224">
        <v>1</v>
      </c>
      <c r="R24" s="224">
        <v>300</v>
      </c>
      <c r="S24" s="224">
        <v>0</v>
      </c>
      <c r="T24" s="224">
        <v>0</v>
      </c>
      <c r="U24" s="238">
        <v>1477965.31</v>
      </c>
      <c r="V24" s="239">
        <v>1767.9010885167465</v>
      </c>
      <c r="W24" s="24" t="s">
        <v>56</v>
      </c>
      <c r="X24" s="24" t="s">
        <v>43</v>
      </c>
      <c r="Y24" s="24" t="s">
        <v>43</v>
      </c>
      <c r="Z24" s="224">
        <v>2600</v>
      </c>
      <c r="AA24" s="224">
        <v>2659.73</v>
      </c>
      <c r="AB24" s="260">
        <v>0</v>
      </c>
      <c r="AC24" s="224">
        <v>0</v>
      </c>
      <c r="AD24" s="224">
        <v>1500</v>
      </c>
      <c r="AE24" s="224">
        <v>1547.21</v>
      </c>
      <c r="AF24" s="222">
        <v>174024.11</v>
      </c>
      <c r="AG24" s="222">
        <v>67610.39</v>
      </c>
      <c r="AH24" s="281">
        <f t="shared" si="3"/>
        <v>-106413.71999999999</v>
      </c>
      <c r="AI24" s="222">
        <v>339781.97</v>
      </c>
      <c r="AJ24" s="281">
        <f t="shared" si="4"/>
        <v>407392.36</v>
      </c>
      <c r="AK24" s="222">
        <v>215371.32</v>
      </c>
      <c r="AL24" s="281">
        <f t="shared" si="5"/>
        <v>192021.03999999998</v>
      </c>
      <c r="AM24" s="281">
        <f t="shared" si="6"/>
        <v>3.1854766700798502</v>
      </c>
      <c r="AN24" s="281">
        <f t="shared" si="7"/>
        <v>0.5286582202965221</v>
      </c>
      <c r="AO24" s="222">
        <v>62124.39</v>
      </c>
      <c r="CA24" s="91" t="str">
        <f t="shared" si="31"/>
        <v>Liepgarten</v>
      </c>
      <c r="CB24" s="92">
        <f t="shared" si="31"/>
        <v>836</v>
      </c>
      <c r="CC24" s="92"/>
      <c r="CD24" s="92">
        <f t="shared" si="8"/>
        <v>8433.59</v>
      </c>
      <c r="CE24" s="92">
        <f t="shared" si="9"/>
        <v>0</v>
      </c>
      <c r="CF24" s="92">
        <f t="shared" si="10"/>
        <v>0</v>
      </c>
      <c r="CG24" s="92">
        <f t="shared" si="11"/>
        <v>0</v>
      </c>
      <c r="CH24" s="92">
        <f t="shared" si="12"/>
        <v>66421.95</v>
      </c>
      <c r="CI24" s="92">
        <f t="shared" si="13"/>
        <v>0</v>
      </c>
      <c r="CJ24" s="91" t="str">
        <f t="shared" si="14"/>
        <v>ja</v>
      </c>
      <c r="CK24" s="91" t="str">
        <f t="shared" si="14"/>
        <v>nein</v>
      </c>
      <c r="CL24" s="91" t="str">
        <f t="shared" si="15"/>
        <v>OK</v>
      </c>
      <c r="CM24" s="92">
        <f t="shared" si="16"/>
        <v>15543.81</v>
      </c>
      <c r="CN24" s="91" t="str">
        <f t="shared" si="17"/>
        <v>nein</v>
      </c>
      <c r="CO24" s="91">
        <f t="shared" si="18"/>
        <v>1</v>
      </c>
      <c r="CP24" s="91">
        <f t="shared" si="19"/>
        <v>0</v>
      </c>
      <c r="CQ24" s="91">
        <f t="shared" si="20"/>
        <v>1</v>
      </c>
      <c r="CR24" s="91">
        <f t="shared" si="21"/>
        <v>8433.59</v>
      </c>
      <c r="CS24" s="92">
        <f>CM24-'[2]2008'!CM24</f>
        <v>15543.81</v>
      </c>
      <c r="CT24" s="92">
        <f>CE24-'[2]2008'!CE24</f>
        <v>72203.78</v>
      </c>
      <c r="CU24" s="92">
        <f t="shared" si="22"/>
        <v>215371.32</v>
      </c>
      <c r="CV24" s="92">
        <f t="shared" si="23"/>
        <v>62124.39</v>
      </c>
      <c r="CW24" s="153">
        <f t="shared" si="24"/>
        <v>2.1</v>
      </c>
      <c r="CX24" s="153">
        <f t="shared" si="25"/>
        <v>3.1</v>
      </c>
      <c r="CY24" s="153">
        <f t="shared" si="26"/>
        <v>3</v>
      </c>
      <c r="CZ24" s="92">
        <f t="shared" si="27"/>
        <v>1477965.31</v>
      </c>
      <c r="DA24" s="92">
        <f t="shared" si="28"/>
        <v>4206.9400000000005</v>
      </c>
      <c r="DB24" s="91">
        <f t="shared" si="29"/>
        <v>1</v>
      </c>
      <c r="DC24" s="92">
        <f t="shared" si="30"/>
        <v>0</v>
      </c>
    </row>
    <row r="25" spans="1:107" x14ac:dyDescent="0.25">
      <c r="A25" s="20">
        <v>13075084</v>
      </c>
      <c r="B25" s="21">
        <v>5552</v>
      </c>
      <c r="C25" s="21" t="s">
        <v>63</v>
      </c>
      <c r="D25" s="228">
        <v>414</v>
      </c>
      <c r="E25" s="223">
        <v>4636.97</v>
      </c>
      <c r="F25" s="223">
        <v>29214.27</v>
      </c>
      <c r="G25" s="223">
        <v>47351.24</v>
      </c>
      <c r="H25" s="224">
        <v>0</v>
      </c>
      <c r="I25" s="224">
        <v>0</v>
      </c>
      <c r="J25" s="224">
        <v>1</v>
      </c>
      <c r="K25" s="224">
        <v>47351.24</v>
      </c>
      <c r="L25" s="224">
        <v>0</v>
      </c>
      <c r="M25" s="224">
        <v>0</v>
      </c>
      <c r="N25" s="224">
        <v>250</v>
      </c>
      <c r="O25" s="224">
        <v>0</v>
      </c>
      <c r="P25" s="224">
        <v>320</v>
      </c>
      <c r="Q25" s="224">
        <v>1</v>
      </c>
      <c r="R25" s="224">
        <v>300</v>
      </c>
      <c r="S25" s="224">
        <v>0</v>
      </c>
      <c r="T25" s="224">
        <v>0</v>
      </c>
      <c r="U25" s="238">
        <v>96832.18</v>
      </c>
      <c r="V25" s="239">
        <v>233.89415458937196</v>
      </c>
      <c r="W25" s="24" t="s">
        <v>56</v>
      </c>
      <c r="X25" s="24" t="s">
        <v>43</v>
      </c>
      <c r="Y25" s="24" t="s">
        <v>43</v>
      </c>
      <c r="Z25" s="224">
        <v>1600</v>
      </c>
      <c r="AA25" s="224">
        <v>1558.33</v>
      </c>
      <c r="AB25" s="260">
        <v>0</v>
      </c>
      <c r="AC25" s="224">
        <v>0</v>
      </c>
      <c r="AD25" s="224">
        <v>0</v>
      </c>
      <c r="AE25" s="224">
        <v>0</v>
      </c>
      <c r="AF25" s="222">
        <v>111303.08</v>
      </c>
      <c r="AG25" s="222">
        <v>42429.31</v>
      </c>
      <c r="AH25" s="281">
        <f t="shared" si="3"/>
        <v>-68873.77</v>
      </c>
      <c r="AI25" s="222">
        <v>151399.70000000001</v>
      </c>
      <c r="AJ25" s="281">
        <f t="shared" si="4"/>
        <v>193829.01</v>
      </c>
      <c r="AK25" s="222">
        <v>113503.29</v>
      </c>
      <c r="AL25" s="281">
        <f t="shared" si="5"/>
        <v>80325.720000000016</v>
      </c>
      <c r="AM25" s="281">
        <f t="shared" si="6"/>
        <v>2.6751151503524331</v>
      </c>
      <c r="AN25" s="281">
        <f t="shared" si="7"/>
        <v>0.58558463462203103</v>
      </c>
      <c r="AO25" s="222">
        <v>32803.160000000003</v>
      </c>
      <c r="CA25" s="91" t="str">
        <f t="shared" si="31"/>
        <v>Lübs</v>
      </c>
      <c r="CB25" s="92">
        <f t="shared" si="31"/>
        <v>414</v>
      </c>
      <c r="CC25" s="92"/>
      <c r="CD25" s="92">
        <f t="shared" si="8"/>
        <v>47351.24</v>
      </c>
      <c r="CE25" s="92">
        <f t="shared" si="9"/>
        <v>47351.24</v>
      </c>
      <c r="CF25" s="92">
        <f t="shared" si="10"/>
        <v>0</v>
      </c>
      <c r="CG25" s="92">
        <f t="shared" si="11"/>
        <v>-47351.24</v>
      </c>
      <c r="CH25" s="92">
        <f t="shared" si="12"/>
        <v>4636.97</v>
      </c>
      <c r="CI25" s="92">
        <f t="shared" si="13"/>
        <v>0</v>
      </c>
      <c r="CJ25" s="91" t="str">
        <f t="shared" si="14"/>
        <v>ja</v>
      </c>
      <c r="CK25" s="91" t="str">
        <f t="shared" si="14"/>
        <v>nein</v>
      </c>
      <c r="CL25" s="91" t="str">
        <f t="shared" si="15"/>
        <v>OK</v>
      </c>
      <c r="CM25" s="92">
        <f t="shared" si="16"/>
        <v>0</v>
      </c>
      <c r="CN25" s="91" t="str">
        <f t="shared" si="17"/>
        <v>nein</v>
      </c>
      <c r="CO25" s="91">
        <f t="shared" si="18"/>
        <v>1</v>
      </c>
      <c r="CP25" s="91">
        <f t="shared" si="19"/>
        <v>0</v>
      </c>
      <c r="CQ25" s="91">
        <f t="shared" si="20"/>
        <v>1</v>
      </c>
      <c r="CR25" s="91">
        <f t="shared" si="21"/>
        <v>47351.24</v>
      </c>
      <c r="CS25" s="92">
        <f>CM25-'[2]2008'!CM25</f>
        <v>-5914.77</v>
      </c>
      <c r="CT25" s="92">
        <f>CE25-'[2]2008'!CE25</f>
        <v>63276.649999999994</v>
      </c>
      <c r="CU25" s="92">
        <f t="shared" si="22"/>
        <v>113503.29</v>
      </c>
      <c r="CV25" s="92">
        <f t="shared" si="23"/>
        <v>32803.160000000003</v>
      </c>
      <c r="CW25" s="153">
        <f t="shared" si="24"/>
        <v>2.5</v>
      </c>
      <c r="CX25" s="153">
        <f t="shared" si="25"/>
        <v>3.2</v>
      </c>
      <c r="CY25" s="153">
        <f t="shared" si="26"/>
        <v>3</v>
      </c>
      <c r="CZ25" s="92">
        <f t="shared" si="27"/>
        <v>96832.18</v>
      </c>
      <c r="DA25" s="92">
        <f t="shared" si="28"/>
        <v>1558.33</v>
      </c>
      <c r="DB25" s="91">
        <f t="shared" si="29"/>
        <v>1</v>
      </c>
      <c r="DC25" s="92">
        <f t="shared" si="30"/>
        <v>-47351.24</v>
      </c>
    </row>
    <row r="26" spans="1:107" x14ac:dyDescent="0.25">
      <c r="A26" s="20">
        <v>13075085</v>
      </c>
      <c r="B26" s="21">
        <v>5552</v>
      </c>
      <c r="C26" s="21" t="s">
        <v>64</v>
      </c>
      <c r="D26" s="228">
        <v>682</v>
      </c>
      <c r="E26" s="223">
        <v>13024.19</v>
      </c>
      <c r="F26" s="223">
        <v>13024.19</v>
      </c>
      <c r="G26" s="223">
        <v>79992.23</v>
      </c>
      <c r="H26" s="224">
        <v>1</v>
      </c>
      <c r="I26" s="224">
        <v>86314.27</v>
      </c>
      <c r="J26" s="224">
        <v>0</v>
      </c>
      <c r="K26" s="224">
        <v>0</v>
      </c>
      <c r="L26" s="224">
        <v>1</v>
      </c>
      <c r="M26" s="223">
        <v>9073.0400000000009</v>
      </c>
      <c r="N26" s="224">
        <v>200</v>
      </c>
      <c r="O26" s="224">
        <v>1</v>
      </c>
      <c r="P26" s="224">
        <v>300</v>
      </c>
      <c r="Q26" s="224">
        <v>1</v>
      </c>
      <c r="R26" s="224">
        <v>300</v>
      </c>
      <c r="S26" s="224">
        <v>0</v>
      </c>
      <c r="T26" s="224">
        <v>0</v>
      </c>
      <c r="U26" s="238">
        <v>340942.88</v>
      </c>
      <c r="V26" s="239">
        <v>499.91624633431087</v>
      </c>
      <c r="W26" s="24" t="s">
        <v>56</v>
      </c>
      <c r="X26" s="24" t="s">
        <v>43</v>
      </c>
      <c r="Y26" s="24" t="s">
        <v>43</v>
      </c>
      <c r="Z26" s="224">
        <v>2000</v>
      </c>
      <c r="AA26" s="224">
        <v>1944.78</v>
      </c>
      <c r="AB26" s="260">
        <v>300</v>
      </c>
      <c r="AC26" s="224">
        <v>75</v>
      </c>
      <c r="AD26" s="224">
        <v>4200</v>
      </c>
      <c r="AE26" s="224">
        <v>4471.43</v>
      </c>
      <c r="AF26" s="222">
        <v>118747.92</v>
      </c>
      <c r="AG26" s="222">
        <v>75634.350000000006</v>
      </c>
      <c r="AH26" s="281">
        <f t="shared" si="3"/>
        <v>-43113.569999999992</v>
      </c>
      <c r="AI26" s="222">
        <v>285996.90000000002</v>
      </c>
      <c r="AJ26" s="281">
        <f t="shared" si="4"/>
        <v>361631.25</v>
      </c>
      <c r="AK26" s="222">
        <v>168918.24</v>
      </c>
      <c r="AL26" s="281">
        <f t="shared" si="5"/>
        <v>192713.01</v>
      </c>
      <c r="AM26" s="281">
        <f t="shared" si="6"/>
        <v>2.2333534961297343</v>
      </c>
      <c r="AN26" s="281">
        <f t="shared" si="7"/>
        <v>0.4671007829107689</v>
      </c>
      <c r="AO26" s="222">
        <v>48631.17</v>
      </c>
      <c r="CA26" s="91" t="str">
        <f t="shared" si="31"/>
        <v>Luckow</v>
      </c>
      <c r="CB26" s="92">
        <f t="shared" si="31"/>
        <v>682</v>
      </c>
      <c r="CC26" s="92"/>
      <c r="CD26" s="92">
        <f t="shared" si="8"/>
        <v>79992.23</v>
      </c>
      <c r="CE26" s="92">
        <f t="shared" si="9"/>
        <v>0</v>
      </c>
      <c r="CF26" s="92">
        <f t="shared" si="10"/>
        <v>9073.0400000000009</v>
      </c>
      <c r="CG26" s="92">
        <f t="shared" si="11"/>
        <v>9073.0400000000009</v>
      </c>
      <c r="CH26" s="92">
        <f t="shared" si="12"/>
        <v>13024.19</v>
      </c>
      <c r="CI26" s="92">
        <f t="shared" si="13"/>
        <v>0</v>
      </c>
      <c r="CJ26" s="91" t="str">
        <f t="shared" si="14"/>
        <v>ja</v>
      </c>
      <c r="CK26" s="91" t="str">
        <f t="shared" si="14"/>
        <v>nein</v>
      </c>
      <c r="CL26" s="91" t="str">
        <f t="shared" si="15"/>
        <v>OK</v>
      </c>
      <c r="CM26" s="92">
        <f t="shared" si="16"/>
        <v>86314.27</v>
      </c>
      <c r="CN26" s="91" t="str">
        <f t="shared" si="17"/>
        <v>nein</v>
      </c>
      <c r="CO26" s="91">
        <f t="shared" si="18"/>
        <v>1</v>
      </c>
      <c r="CP26" s="91">
        <f t="shared" si="19"/>
        <v>0</v>
      </c>
      <c r="CQ26" s="91">
        <f t="shared" si="20"/>
        <v>1</v>
      </c>
      <c r="CR26" s="91">
        <f t="shared" si="21"/>
        <v>79992.23</v>
      </c>
      <c r="CS26" s="92">
        <f>CM26-'[2]2008'!CM26</f>
        <v>-2399.9499999999971</v>
      </c>
      <c r="CT26" s="92">
        <f>CE26-'[2]2008'!CE26</f>
        <v>0</v>
      </c>
      <c r="CU26" s="92">
        <f t="shared" si="22"/>
        <v>168918.24</v>
      </c>
      <c r="CV26" s="92">
        <f t="shared" si="23"/>
        <v>48631.17</v>
      </c>
      <c r="CW26" s="153">
        <f t="shared" si="24"/>
        <v>2</v>
      </c>
      <c r="CX26" s="153">
        <f t="shared" si="25"/>
        <v>3</v>
      </c>
      <c r="CY26" s="153">
        <f t="shared" si="26"/>
        <v>3</v>
      </c>
      <c r="CZ26" s="92">
        <f t="shared" si="27"/>
        <v>340942.88</v>
      </c>
      <c r="DA26" s="92">
        <f t="shared" si="28"/>
        <v>6491.21</v>
      </c>
      <c r="DB26" s="91">
        <f t="shared" si="29"/>
        <v>1</v>
      </c>
      <c r="DC26" s="92">
        <f t="shared" si="30"/>
        <v>9073.0400000000009</v>
      </c>
    </row>
    <row r="27" spans="1:107" x14ac:dyDescent="0.25">
      <c r="A27" s="20">
        <v>13075089</v>
      </c>
      <c r="B27" s="21">
        <v>5552</v>
      </c>
      <c r="C27" s="21" t="s">
        <v>65</v>
      </c>
      <c r="D27" s="228">
        <v>454</v>
      </c>
      <c r="E27" s="223">
        <v>6528.25</v>
      </c>
      <c r="F27" s="223">
        <v>6528.25</v>
      </c>
      <c r="G27" s="223">
        <v>18617.099999999999</v>
      </c>
      <c r="H27" s="224">
        <v>1</v>
      </c>
      <c r="I27" s="224">
        <v>22033.97</v>
      </c>
      <c r="J27" s="224">
        <v>0</v>
      </c>
      <c r="K27" s="224">
        <v>0</v>
      </c>
      <c r="L27" s="224">
        <v>0</v>
      </c>
      <c r="M27" s="224">
        <v>0</v>
      </c>
      <c r="N27" s="224">
        <v>227</v>
      </c>
      <c r="O27" s="224">
        <v>1</v>
      </c>
      <c r="P27" s="224">
        <v>331</v>
      </c>
      <c r="Q27" s="224">
        <v>0</v>
      </c>
      <c r="R27" s="224">
        <v>331</v>
      </c>
      <c r="S27" s="224">
        <v>0</v>
      </c>
      <c r="T27" s="224">
        <v>0</v>
      </c>
      <c r="U27" s="238">
        <v>198013.16</v>
      </c>
      <c r="V27" s="239">
        <v>436.15233480176209</v>
      </c>
      <c r="W27" s="24" t="s">
        <v>56</v>
      </c>
      <c r="X27" s="24" t="s">
        <v>43</v>
      </c>
      <c r="Y27" s="24" t="s">
        <v>43</v>
      </c>
      <c r="Z27" s="224">
        <v>1700</v>
      </c>
      <c r="AA27" s="224">
        <v>1691.74</v>
      </c>
      <c r="AB27" s="260">
        <v>0</v>
      </c>
      <c r="AC27" s="224">
        <v>0</v>
      </c>
      <c r="AD27" s="224">
        <v>900</v>
      </c>
      <c r="AE27" s="224">
        <v>740.77</v>
      </c>
      <c r="AF27" s="222">
        <v>73233.94</v>
      </c>
      <c r="AG27" s="222">
        <v>27764.86</v>
      </c>
      <c r="AH27" s="281">
        <f t="shared" si="3"/>
        <v>-45469.08</v>
      </c>
      <c r="AI27" s="222">
        <v>201005.38</v>
      </c>
      <c r="AJ27" s="281">
        <f t="shared" si="4"/>
        <v>228770.24</v>
      </c>
      <c r="AK27" s="222">
        <v>115693.11</v>
      </c>
      <c r="AL27" s="281">
        <f t="shared" si="5"/>
        <v>113077.12999999999</v>
      </c>
      <c r="AM27" s="281">
        <f t="shared" si="6"/>
        <v>4.166889730400225</v>
      </c>
      <c r="AN27" s="281">
        <f t="shared" si="7"/>
        <v>0.50571748318312737</v>
      </c>
      <c r="AO27" s="222">
        <v>33398.29</v>
      </c>
      <c r="CA27" s="91" t="str">
        <f t="shared" si="31"/>
        <v>Meiersberg</v>
      </c>
      <c r="CB27" s="92">
        <f t="shared" si="31"/>
        <v>454</v>
      </c>
      <c r="CC27" s="92"/>
      <c r="CD27" s="92">
        <f t="shared" si="8"/>
        <v>18617.099999999999</v>
      </c>
      <c r="CE27" s="92">
        <f t="shared" si="9"/>
        <v>0</v>
      </c>
      <c r="CF27" s="92">
        <f t="shared" si="10"/>
        <v>0</v>
      </c>
      <c r="CG27" s="92">
        <f t="shared" si="11"/>
        <v>0</v>
      </c>
      <c r="CH27" s="92">
        <f t="shared" si="12"/>
        <v>6528.25</v>
      </c>
      <c r="CI27" s="92">
        <f t="shared" si="13"/>
        <v>0</v>
      </c>
      <c r="CJ27" s="91" t="str">
        <f t="shared" si="14"/>
        <v>ja</v>
      </c>
      <c r="CK27" s="91" t="str">
        <f t="shared" si="14"/>
        <v>nein</v>
      </c>
      <c r="CL27" s="91" t="str">
        <f t="shared" si="15"/>
        <v>OK</v>
      </c>
      <c r="CM27" s="92">
        <f t="shared" si="16"/>
        <v>22033.97</v>
      </c>
      <c r="CN27" s="91" t="str">
        <f t="shared" si="17"/>
        <v>nein</v>
      </c>
      <c r="CO27" s="91">
        <f t="shared" si="18"/>
        <v>1</v>
      </c>
      <c r="CP27" s="91">
        <f t="shared" si="19"/>
        <v>0</v>
      </c>
      <c r="CQ27" s="91">
        <f t="shared" si="20"/>
        <v>1</v>
      </c>
      <c r="CR27" s="91">
        <f t="shared" si="21"/>
        <v>18617.099999999999</v>
      </c>
      <c r="CS27" s="92">
        <f>CM27-'[2]2008'!CM27</f>
        <v>-2578622.0299999998</v>
      </c>
      <c r="CT27" s="92">
        <f>CE27-'[2]2008'!CE27</f>
        <v>0</v>
      </c>
      <c r="CU27" s="92">
        <f t="shared" si="22"/>
        <v>115693.11</v>
      </c>
      <c r="CV27" s="92">
        <f t="shared" si="23"/>
        <v>33398.29</v>
      </c>
      <c r="CW27" s="153">
        <f t="shared" si="24"/>
        <v>2.27</v>
      </c>
      <c r="CX27" s="153">
        <f t="shared" si="25"/>
        <v>3.31</v>
      </c>
      <c r="CY27" s="153">
        <f t="shared" si="26"/>
        <v>3.31</v>
      </c>
      <c r="CZ27" s="92">
        <f t="shared" si="27"/>
        <v>198013.16</v>
      </c>
      <c r="DA27" s="92">
        <f t="shared" si="28"/>
        <v>2432.5100000000002</v>
      </c>
      <c r="DB27" s="91">
        <f t="shared" si="29"/>
        <v>1</v>
      </c>
      <c r="DC27" s="92">
        <f t="shared" si="30"/>
        <v>0</v>
      </c>
    </row>
    <row r="28" spans="1:107" x14ac:dyDescent="0.25">
      <c r="A28" s="20">
        <v>13075093</v>
      </c>
      <c r="B28" s="21">
        <v>5552</v>
      </c>
      <c r="C28" s="21" t="s">
        <v>66</v>
      </c>
      <c r="D28" s="228">
        <v>794</v>
      </c>
      <c r="E28" s="223">
        <v>15592.51</v>
      </c>
      <c r="F28" s="223">
        <v>15592.51</v>
      </c>
      <c r="G28" s="223">
        <v>26088.61</v>
      </c>
      <c r="H28" s="224">
        <v>1</v>
      </c>
      <c r="I28" s="224">
        <v>22619.01</v>
      </c>
      <c r="J28" s="224">
        <v>0</v>
      </c>
      <c r="K28" s="224">
        <v>0</v>
      </c>
      <c r="L28" s="224">
        <v>1</v>
      </c>
      <c r="M28" s="223">
        <v>1817.24</v>
      </c>
      <c r="N28" s="224">
        <v>240</v>
      </c>
      <c r="O28" s="224">
        <v>1</v>
      </c>
      <c r="P28" s="224">
        <v>320</v>
      </c>
      <c r="Q28" s="224">
        <v>1</v>
      </c>
      <c r="R28" s="224">
        <v>300</v>
      </c>
      <c r="S28" s="224">
        <v>0</v>
      </c>
      <c r="T28" s="224">
        <v>0</v>
      </c>
      <c r="U28" s="238">
        <v>156197.17000000001</v>
      </c>
      <c r="V28" s="239">
        <v>196.72187657430732</v>
      </c>
      <c r="W28" s="24" t="s">
        <v>56</v>
      </c>
      <c r="X28" s="24" t="s">
        <v>43</v>
      </c>
      <c r="Y28" s="24" t="s">
        <v>43</v>
      </c>
      <c r="Z28" s="224">
        <v>1600</v>
      </c>
      <c r="AA28" s="224">
        <v>1621.22</v>
      </c>
      <c r="AB28" s="260">
        <v>0</v>
      </c>
      <c r="AC28" s="224">
        <v>0</v>
      </c>
      <c r="AD28" s="224">
        <v>20000</v>
      </c>
      <c r="AE28" s="224">
        <v>18581.09</v>
      </c>
      <c r="AF28" s="222">
        <v>172016.72</v>
      </c>
      <c r="AG28" s="222">
        <v>90974.78</v>
      </c>
      <c r="AH28" s="281">
        <f t="shared" si="3"/>
        <v>-81041.94</v>
      </c>
      <c r="AI28" s="222">
        <v>326494.86</v>
      </c>
      <c r="AJ28" s="281">
        <f t="shared" si="4"/>
        <v>417469.64</v>
      </c>
      <c r="AK28" s="222">
        <v>206884.23</v>
      </c>
      <c r="AL28" s="281">
        <f t="shared" si="5"/>
        <v>210585.41</v>
      </c>
      <c r="AM28" s="281">
        <f t="shared" si="6"/>
        <v>2.274083322872559</v>
      </c>
      <c r="AN28" s="281">
        <f t="shared" si="7"/>
        <v>0.49556712674962422</v>
      </c>
      <c r="AO28" s="222">
        <v>59857.8</v>
      </c>
      <c r="CA28" s="91" t="str">
        <f t="shared" si="31"/>
        <v>Mönkebude</v>
      </c>
      <c r="CB28" s="92">
        <f t="shared" si="31"/>
        <v>794</v>
      </c>
      <c r="CC28" s="92"/>
      <c r="CD28" s="92">
        <f t="shared" si="8"/>
        <v>26088.61</v>
      </c>
      <c r="CE28" s="92">
        <f t="shared" si="9"/>
        <v>0</v>
      </c>
      <c r="CF28" s="92">
        <f t="shared" si="10"/>
        <v>1817.24</v>
      </c>
      <c r="CG28" s="92">
        <f t="shared" si="11"/>
        <v>1817.24</v>
      </c>
      <c r="CH28" s="92">
        <f t="shared" si="12"/>
        <v>15592.51</v>
      </c>
      <c r="CI28" s="92">
        <f t="shared" si="13"/>
        <v>0</v>
      </c>
      <c r="CJ28" s="91" t="str">
        <f t="shared" si="14"/>
        <v>ja</v>
      </c>
      <c r="CK28" s="91" t="str">
        <f t="shared" si="14"/>
        <v>nein</v>
      </c>
      <c r="CL28" s="91" t="str">
        <f t="shared" si="15"/>
        <v>OK</v>
      </c>
      <c r="CM28" s="92">
        <f t="shared" si="16"/>
        <v>22619.01</v>
      </c>
      <c r="CN28" s="91" t="str">
        <f t="shared" si="17"/>
        <v>nein</v>
      </c>
      <c r="CO28" s="91">
        <f t="shared" si="18"/>
        <v>1</v>
      </c>
      <c r="CP28" s="91">
        <f t="shared" si="19"/>
        <v>0</v>
      </c>
      <c r="CQ28" s="91">
        <f t="shared" si="20"/>
        <v>1</v>
      </c>
      <c r="CR28" s="91">
        <f t="shared" si="21"/>
        <v>26088.61</v>
      </c>
      <c r="CS28" s="92">
        <f>CM28-'[2]2008'!CM28</f>
        <v>22619.01</v>
      </c>
      <c r="CT28" s="92">
        <f>CE28-'[2]2008'!CE28</f>
        <v>79905.350000000006</v>
      </c>
      <c r="CU28" s="92">
        <f t="shared" si="22"/>
        <v>206884.23</v>
      </c>
      <c r="CV28" s="92">
        <f t="shared" si="23"/>
        <v>59857.8</v>
      </c>
      <c r="CW28" s="153">
        <f t="shared" si="24"/>
        <v>2.4</v>
      </c>
      <c r="CX28" s="153">
        <f t="shared" si="25"/>
        <v>3.2</v>
      </c>
      <c r="CY28" s="153">
        <f t="shared" si="26"/>
        <v>3</v>
      </c>
      <c r="CZ28" s="92">
        <f t="shared" si="27"/>
        <v>156197.17000000001</v>
      </c>
      <c r="DA28" s="92">
        <f t="shared" si="28"/>
        <v>20202.310000000001</v>
      </c>
      <c r="DB28" s="91">
        <f t="shared" si="29"/>
        <v>1</v>
      </c>
      <c r="DC28" s="92">
        <f t="shared" si="30"/>
        <v>1817.24</v>
      </c>
    </row>
    <row r="29" spans="1:107" x14ac:dyDescent="0.25">
      <c r="A29" s="20">
        <v>13075139</v>
      </c>
      <c r="B29" s="21">
        <v>5552</v>
      </c>
      <c r="C29" s="21" t="s">
        <v>67</v>
      </c>
      <c r="D29" s="228">
        <v>385</v>
      </c>
      <c r="E29" s="223">
        <v>8327.44</v>
      </c>
      <c r="F29" s="223">
        <v>8327.44</v>
      </c>
      <c r="G29" s="223">
        <v>31327.24</v>
      </c>
      <c r="H29" s="224">
        <v>1</v>
      </c>
      <c r="I29" s="224">
        <v>30502.55</v>
      </c>
      <c r="J29" s="224">
        <v>0</v>
      </c>
      <c r="K29" s="224">
        <v>0</v>
      </c>
      <c r="L29" s="224">
        <v>0</v>
      </c>
      <c r="M29" s="224">
        <v>0</v>
      </c>
      <c r="N29" s="224">
        <v>200</v>
      </c>
      <c r="O29" s="224">
        <v>1</v>
      </c>
      <c r="P29" s="224">
        <v>300</v>
      </c>
      <c r="Q29" s="224">
        <v>1</v>
      </c>
      <c r="R29" s="224">
        <v>300</v>
      </c>
      <c r="S29" s="224">
        <v>0</v>
      </c>
      <c r="T29" s="224">
        <v>0</v>
      </c>
      <c r="U29" s="238">
        <v>223612.86</v>
      </c>
      <c r="V29" s="239">
        <v>580.81262337662338</v>
      </c>
      <c r="W29" s="24" t="s">
        <v>56</v>
      </c>
      <c r="X29" s="24" t="s">
        <v>43</v>
      </c>
      <c r="Y29" s="24" t="s">
        <v>43</v>
      </c>
      <c r="Z29" s="224">
        <v>1400</v>
      </c>
      <c r="AA29" s="224">
        <v>1349.33</v>
      </c>
      <c r="AB29" s="260">
        <v>0</v>
      </c>
      <c r="AC29" s="224">
        <v>0</v>
      </c>
      <c r="AD29" s="224">
        <v>0</v>
      </c>
      <c r="AE29" s="260">
        <v>0</v>
      </c>
      <c r="AF29" s="222">
        <v>73977.5</v>
      </c>
      <c r="AG29" s="222">
        <v>26902.12</v>
      </c>
      <c r="AH29" s="281">
        <f t="shared" si="3"/>
        <v>-47075.380000000005</v>
      </c>
      <c r="AI29" s="222">
        <v>162150.04999999999</v>
      </c>
      <c r="AJ29" s="281">
        <f t="shared" si="4"/>
        <v>189052.16999999998</v>
      </c>
      <c r="AK29" s="222">
        <v>99279.24</v>
      </c>
      <c r="AL29" s="281">
        <f t="shared" si="5"/>
        <v>89772.929999999978</v>
      </c>
      <c r="AM29" s="281">
        <f t="shared" si="6"/>
        <v>3.6903872259881383</v>
      </c>
      <c r="AN29" s="281">
        <f t="shared" si="7"/>
        <v>0.52514202825601008</v>
      </c>
      <c r="AO29" s="222">
        <v>28586.03</v>
      </c>
      <c r="CA29" s="91" t="str">
        <f t="shared" si="31"/>
        <v>Vogelsang-Warsin</v>
      </c>
      <c r="CB29" s="92">
        <f t="shared" si="31"/>
        <v>385</v>
      </c>
      <c r="CC29" s="92"/>
      <c r="CD29" s="92">
        <f t="shared" si="8"/>
        <v>31327.24</v>
      </c>
      <c r="CE29" s="92">
        <f t="shared" si="9"/>
        <v>0</v>
      </c>
      <c r="CF29" s="92">
        <f t="shared" si="10"/>
        <v>0</v>
      </c>
      <c r="CG29" s="92">
        <f t="shared" si="11"/>
        <v>0</v>
      </c>
      <c r="CH29" s="92">
        <f t="shared" si="12"/>
        <v>8327.44</v>
      </c>
      <c r="CI29" s="92">
        <f t="shared" si="13"/>
        <v>0</v>
      </c>
      <c r="CJ29" s="91" t="str">
        <f t="shared" si="14"/>
        <v>ja</v>
      </c>
      <c r="CK29" s="91" t="str">
        <f t="shared" si="14"/>
        <v>nein</v>
      </c>
      <c r="CL29" s="91" t="str">
        <f t="shared" si="15"/>
        <v>OK</v>
      </c>
      <c r="CM29" s="92">
        <f t="shared" si="16"/>
        <v>30502.55</v>
      </c>
      <c r="CN29" s="91" t="str">
        <f t="shared" si="17"/>
        <v>nein</v>
      </c>
      <c r="CO29" s="91">
        <f t="shared" si="18"/>
        <v>1</v>
      </c>
      <c r="CP29" s="91">
        <f t="shared" si="19"/>
        <v>0</v>
      </c>
      <c r="CQ29" s="91">
        <f t="shared" si="20"/>
        <v>1</v>
      </c>
      <c r="CR29" s="91">
        <f t="shared" si="21"/>
        <v>31327.24</v>
      </c>
      <c r="CS29" s="92">
        <f>CM29-'[2]2008'!CM29</f>
        <v>29396.239999999998</v>
      </c>
      <c r="CT29" s="92">
        <f>CE29-'[2]2008'!CE29</f>
        <v>0</v>
      </c>
      <c r="CU29" s="92">
        <f t="shared" si="22"/>
        <v>99279.24</v>
      </c>
      <c r="CV29" s="92">
        <f t="shared" si="23"/>
        <v>28586.03</v>
      </c>
      <c r="CW29" s="153">
        <f t="shared" si="24"/>
        <v>2</v>
      </c>
      <c r="CX29" s="153">
        <f t="shared" si="25"/>
        <v>3</v>
      </c>
      <c r="CY29" s="153">
        <f t="shared" si="26"/>
        <v>3</v>
      </c>
      <c r="CZ29" s="92">
        <f t="shared" si="27"/>
        <v>223612.86</v>
      </c>
      <c r="DA29" s="92">
        <f t="shared" si="28"/>
        <v>1349.33</v>
      </c>
      <c r="DB29" s="91">
        <f t="shared" si="29"/>
        <v>1</v>
      </c>
      <c r="DC29" s="92">
        <f t="shared" si="30"/>
        <v>0</v>
      </c>
    </row>
    <row r="30" spans="1:107" x14ac:dyDescent="0.25">
      <c r="A30" s="20">
        <v>13075007</v>
      </c>
      <c r="B30" s="21">
        <v>5553</v>
      </c>
      <c r="C30" s="21" t="s">
        <v>68</v>
      </c>
      <c r="D30" s="228">
        <v>388</v>
      </c>
      <c r="E30" s="223">
        <v>13257</v>
      </c>
      <c r="F30" s="223">
        <v>0</v>
      </c>
      <c r="G30" s="223">
        <v>455768</v>
      </c>
      <c r="H30" s="224">
        <v>1</v>
      </c>
      <c r="I30" s="224">
        <v>265000</v>
      </c>
      <c r="J30" s="224">
        <v>0</v>
      </c>
      <c r="K30" s="224">
        <v>0</v>
      </c>
      <c r="L30" s="224">
        <v>1</v>
      </c>
      <c r="M30" s="223">
        <v>455768</v>
      </c>
      <c r="N30" s="224">
        <v>250</v>
      </c>
      <c r="O30" s="224">
        <v>0</v>
      </c>
      <c r="P30" s="224">
        <v>300</v>
      </c>
      <c r="Q30" s="224">
        <v>1</v>
      </c>
      <c r="R30" s="224">
        <v>300</v>
      </c>
      <c r="S30" s="224">
        <v>0</v>
      </c>
      <c r="T30" s="223">
        <v>0</v>
      </c>
      <c r="U30" s="224">
        <v>0</v>
      </c>
      <c r="V30" s="224">
        <v>0</v>
      </c>
      <c r="W30" s="24" t="s">
        <v>43</v>
      </c>
      <c r="X30" s="24" t="s">
        <v>43</v>
      </c>
      <c r="Y30" s="24" t="s">
        <v>43</v>
      </c>
      <c r="Z30" s="224">
        <v>1500</v>
      </c>
      <c r="AA30" s="224">
        <v>1665</v>
      </c>
      <c r="AB30" s="260">
        <v>0</v>
      </c>
      <c r="AC30" s="260">
        <v>0</v>
      </c>
      <c r="AD30" s="260">
        <v>0</v>
      </c>
      <c r="AE30" s="260">
        <v>0</v>
      </c>
      <c r="AF30" s="222">
        <v>170460</v>
      </c>
      <c r="AG30" s="222">
        <v>132862</v>
      </c>
      <c r="AH30" s="281">
        <f t="shared" si="3"/>
        <v>-37598</v>
      </c>
      <c r="AI30" s="222">
        <v>70609</v>
      </c>
      <c r="AJ30" s="281">
        <f t="shared" si="4"/>
        <v>203471</v>
      </c>
      <c r="AK30" s="222">
        <v>130750</v>
      </c>
      <c r="AL30" s="281">
        <f t="shared" si="5"/>
        <v>72721</v>
      </c>
      <c r="AM30" s="281">
        <f t="shared" si="6"/>
        <v>0.98410380695759514</v>
      </c>
      <c r="AN30" s="281">
        <f t="shared" si="7"/>
        <v>0.64259771662792242</v>
      </c>
      <c r="AO30" s="222">
        <v>60621</v>
      </c>
      <c r="CA30" s="91" t="str">
        <f t="shared" si="31"/>
        <v>Bargischow</v>
      </c>
      <c r="CB30" s="92">
        <f t="shared" si="31"/>
        <v>388</v>
      </c>
      <c r="CC30" s="92"/>
      <c r="CD30" s="92">
        <f t="shared" si="8"/>
        <v>455768</v>
      </c>
      <c r="CE30" s="92">
        <f t="shared" si="9"/>
        <v>0</v>
      </c>
      <c r="CF30" s="92">
        <f t="shared" si="10"/>
        <v>455768</v>
      </c>
      <c r="CG30" s="92">
        <f t="shared" si="11"/>
        <v>455768</v>
      </c>
      <c r="CH30" s="92">
        <f t="shared" si="12"/>
        <v>13257</v>
      </c>
      <c r="CI30" s="92">
        <f t="shared" si="13"/>
        <v>0</v>
      </c>
      <c r="CJ30" s="91" t="str">
        <f t="shared" si="14"/>
        <v>nein</v>
      </c>
      <c r="CK30" s="91" t="str">
        <f t="shared" si="14"/>
        <v>nein</v>
      </c>
      <c r="CL30" s="91" t="str">
        <f t="shared" si="15"/>
        <v>OK</v>
      </c>
      <c r="CM30" s="92">
        <f t="shared" si="16"/>
        <v>265000</v>
      </c>
      <c r="CN30" s="91" t="str">
        <f t="shared" si="17"/>
        <v>nein</v>
      </c>
      <c r="CO30" s="91">
        <f t="shared" si="18"/>
        <v>0</v>
      </c>
      <c r="CP30" s="91">
        <f t="shared" si="19"/>
        <v>0</v>
      </c>
      <c r="CQ30" s="91">
        <f t="shared" si="20"/>
        <v>1</v>
      </c>
      <c r="CR30" s="91">
        <f t="shared" si="21"/>
        <v>455768</v>
      </c>
      <c r="CS30" s="92">
        <f>CM30-'[2]2008'!CM30</f>
        <v>-169000</v>
      </c>
      <c r="CT30" s="92">
        <f>CE30-'[2]2008'!CE30</f>
        <v>0</v>
      </c>
      <c r="CU30" s="92">
        <f t="shared" si="22"/>
        <v>130750</v>
      </c>
      <c r="CV30" s="92">
        <f t="shared" si="23"/>
        <v>60621</v>
      </c>
      <c r="CW30" s="153">
        <f t="shared" si="24"/>
        <v>2.5</v>
      </c>
      <c r="CX30" s="153">
        <f t="shared" si="25"/>
        <v>3</v>
      </c>
      <c r="CY30" s="153">
        <f t="shared" si="26"/>
        <v>3</v>
      </c>
      <c r="CZ30" s="92">
        <f t="shared" si="27"/>
        <v>0</v>
      </c>
      <c r="DA30" s="92">
        <f t="shared" si="28"/>
        <v>1665</v>
      </c>
      <c r="DB30" s="91">
        <f t="shared" si="29"/>
        <v>1</v>
      </c>
      <c r="DC30" s="92">
        <f t="shared" si="30"/>
        <v>455768</v>
      </c>
    </row>
    <row r="31" spans="1:107" x14ac:dyDescent="0.25">
      <c r="A31" s="20">
        <v>13075013</v>
      </c>
      <c r="B31" s="21">
        <v>5553</v>
      </c>
      <c r="C31" s="21" t="s">
        <v>70</v>
      </c>
      <c r="D31" s="228">
        <v>269</v>
      </c>
      <c r="E31" s="223">
        <v>44185</v>
      </c>
      <c r="F31" s="223">
        <v>48814</v>
      </c>
      <c r="G31" s="223">
        <v>5608</v>
      </c>
      <c r="H31" s="224">
        <v>1</v>
      </c>
      <c r="I31" s="224">
        <v>2821</v>
      </c>
      <c r="J31" s="224">
        <v>0</v>
      </c>
      <c r="K31" s="224">
        <v>0</v>
      </c>
      <c r="L31" s="224">
        <v>1</v>
      </c>
      <c r="M31" s="223">
        <v>5608</v>
      </c>
      <c r="N31" s="224">
        <v>300</v>
      </c>
      <c r="O31" s="224">
        <v>0</v>
      </c>
      <c r="P31" s="224">
        <v>300</v>
      </c>
      <c r="Q31" s="224">
        <v>1</v>
      </c>
      <c r="R31" s="224">
        <v>250</v>
      </c>
      <c r="S31" s="224">
        <v>1</v>
      </c>
      <c r="T31" s="223">
        <v>0</v>
      </c>
      <c r="U31" s="224">
        <v>836133</v>
      </c>
      <c r="V31" s="238">
        <v>3108.3011152416357</v>
      </c>
      <c r="W31" s="24" t="s">
        <v>43</v>
      </c>
      <c r="X31" s="24" t="s">
        <v>43</v>
      </c>
      <c r="Y31" s="24" t="s">
        <v>43</v>
      </c>
      <c r="Z31" s="224">
        <v>1000</v>
      </c>
      <c r="AA31" s="224">
        <v>876</v>
      </c>
      <c r="AB31" s="260">
        <v>0</v>
      </c>
      <c r="AC31" s="260">
        <v>0</v>
      </c>
      <c r="AD31" s="260">
        <v>0</v>
      </c>
      <c r="AE31" s="260">
        <v>0</v>
      </c>
      <c r="AF31" s="223" t="s">
        <v>215</v>
      </c>
      <c r="AG31" s="222">
        <v>23927</v>
      </c>
      <c r="AH31" s="281" t="e">
        <f t="shared" si="3"/>
        <v>#VALUE!</v>
      </c>
      <c r="AI31" s="222">
        <v>114468</v>
      </c>
      <c r="AJ31" s="281">
        <f t="shared" si="4"/>
        <v>138395</v>
      </c>
      <c r="AK31" s="222">
        <v>68695</v>
      </c>
      <c r="AL31" s="281">
        <f t="shared" si="5"/>
        <v>69700</v>
      </c>
      <c r="AM31" s="281">
        <f t="shared" si="6"/>
        <v>2.8710243657792454</v>
      </c>
      <c r="AN31" s="281">
        <f t="shared" si="7"/>
        <v>0.49636908847862998</v>
      </c>
      <c r="AO31" s="222">
        <v>31799</v>
      </c>
      <c r="CA31" s="91" t="str">
        <f t="shared" si="31"/>
        <v>Blesewitz</v>
      </c>
      <c r="CB31" s="92">
        <f t="shared" si="31"/>
        <v>269</v>
      </c>
      <c r="CC31" s="92"/>
      <c r="CD31" s="92">
        <f t="shared" si="8"/>
        <v>5608</v>
      </c>
      <c r="CE31" s="92">
        <f t="shared" si="9"/>
        <v>0</v>
      </c>
      <c r="CF31" s="92">
        <f t="shared" si="10"/>
        <v>5608</v>
      </c>
      <c r="CG31" s="92">
        <f t="shared" si="11"/>
        <v>5608</v>
      </c>
      <c r="CH31" s="92">
        <f t="shared" si="12"/>
        <v>44185</v>
      </c>
      <c r="CI31" s="92">
        <f t="shared" si="13"/>
        <v>0</v>
      </c>
      <c r="CJ31" s="91" t="str">
        <f t="shared" si="14"/>
        <v>nein</v>
      </c>
      <c r="CK31" s="91" t="str">
        <f t="shared" si="14"/>
        <v>nein</v>
      </c>
      <c r="CL31" s="91" t="str">
        <f t="shared" si="15"/>
        <v>OK</v>
      </c>
      <c r="CM31" s="92">
        <f t="shared" si="16"/>
        <v>2821</v>
      </c>
      <c r="CN31" s="91" t="str">
        <f t="shared" si="17"/>
        <v>nein</v>
      </c>
      <c r="CO31" s="91">
        <f t="shared" si="18"/>
        <v>0</v>
      </c>
      <c r="CP31" s="91">
        <f t="shared" si="19"/>
        <v>0</v>
      </c>
      <c r="CQ31" s="91">
        <f t="shared" si="20"/>
        <v>1</v>
      </c>
      <c r="CR31" s="91">
        <f t="shared" si="21"/>
        <v>5608</v>
      </c>
      <c r="CS31" s="92">
        <f>CM31-'[2]2008'!CM31</f>
        <v>-9747</v>
      </c>
      <c r="CT31" s="92">
        <f>CE31-'[2]2008'!CE31</f>
        <v>0</v>
      </c>
      <c r="CU31" s="92">
        <f t="shared" si="22"/>
        <v>68695</v>
      </c>
      <c r="CV31" s="92">
        <f t="shared" si="23"/>
        <v>31799</v>
      </c>
      <c r="CW31" s="153">
        <f t="shared" si="24"/>
        <v>3</v>
      </c>
      <c r="CX31" s="153">
        <f t="shared" si="25"/>
        <v>3</v>
      </c>
      <c r="CY31" s="153">
        <f t="shared" si="26"/>
        <v>2.5</v>
      </c>
      <c r="CZ31" s="92">
        <f t="shared" si="27"/>
        <v>836133</v>
      </c>
      <c r="DA31" s="92">
        <f t="shared" si="28"/>
        <v>876</v>
      </c>
      <c r="DB31" s="91">
        <f t="shared" si="29"/>
        <v>1</v>
      </c>
      <c r="DC31" s="92">
        <f t="shared" si="30"/>
        <v>5608</v>
      </c>
    </row>
    <row r="32" spans="1:107" x14ac:dyDescent="0.25">
      <c r="A32" s="20">
        <v>13075015</v>
      </c>
      <c r="B32" s="21">
        <v>5553</v>
      </c>
      <c r="C32" s="21" t="s">
        <v>71</v>
      </c>
      <c r="D32" s="228">
        <v>593</v>
      </c>
      <c r="E32" s="223">
        <v>120298</v>
      </c>
      <c r="F32" s="223">
        <v>120298</v>
      </c>
      <c r="G32" s="223">
        <v>130592</v>
      </c>
      <c r="H32" s="224">
        <v>1</v>
      </c>
      <c r="I32" s="224">
        <v>21877</v>
      </c>
      <c r="J32" s="224">
        <v>0</v>
      </c>
      <c r="K32" s="224">
        <v>0</v>
      </c>
      <c r="L32" s="224">
        <v>1</v>
      </c>
      <c r="M32" s="223">
        <v>130592</v>
      </c>
      <c r="N32" s="224">
        <v>220</v>
      </c>
      <c r="O32" s="224">
        <v>1</v>
      </c>
      <c r="P32" s="224">
        <v>220</v>
      </c>
      <c r="Q32" s="224">
        <v>1</v>
      </c>
      <c r="R32" s="224">
        <v>250</v>
      </c>
      <c r="S32" s="224">
        <v>1</v>
      </c>
      <c r="T32" s="223">
        <v>1</v>
      </c>
      <c r="U32" s="224">
        <v>735867</v>
      </c>
      <c r="V32" s="238">
        <v>1240.9224283305227</v>
      </c>
      <c r="W32" s="24" t="s">
        <v>43</v>
      </c>
      <c r="X32" s="24" t="s">
        <v>43</v>
      </c>
      <c r="Y32" s="24" t="s">
        <v>43</v>
      </c>
      <c r="Z32" s="224">
        <v>3000</v>
      </c>
      <c r="AA32" s="224">
        <v>2911</v>
      </c>
      <c r="AB32" s="260">
        <v>0</v>
      </c>
      <c r="AC32" s="260">
        <v>0</v>
      </c>
      <c r="AD32" s="260">
        <v>0</v>
      </c>
      <c r="AE32" s="260">
        <v>0</v>
      </c>
      <c r="AF32" s="222">
        <v>97503</v>
      </c>
      <c r="AG32" s="222">
        <v>38622</v>
      </c>
      <c r="AH32" s="281">
        <f t="shared" si="3"/>
        <v>-58881</v>
      </c>
      <c r="AI32" s="222">
        <v>255543</v>
      </c>
      <c r="AJ32" s="281">
        <f t="shared" si="4"/>
        <v>294165</v>
      </c>
      <c r="AK32" s="222">
        <v>153404</v>
      </c>
      <c r="AL32" s="281">
        <f t="shared" si="5"/>
        <v>140761</v>
      </c>
      <c r="AM32" s="281">
        <f t="shared" si="6"/>
        <v>3.9719330951271297</v>
      </c>
      <c r="AN32" s="281">
        <f t="shared" si="7"/>
        <v>0.52148964016793298</v>
      </c>
      <c r="AO32" s="222">
        <v>71005</v>
      </c>
      <c r="CA32" s="91" t="str">
        <f t="shared" si="31"/>
        <v>Boldekow</v>
      </c>
      <c r="CB32" s="92">
        <f t="shared" si="31"/>
        <v>593</v>
      </c>
      <c r="CC32" s="92"/>
      <c r="CD32" s="92">
        <f t="shared" si="8"/>
        <v>130592</v>
      </c>
      <c r="CE32" s="92">
        <f t="shared" si="9"/>
        <v>0</v>
      </c>
      <c r="CF32" s="92">
        <f t="shared" si="10"/>
        <v>130592</v>
      </c>
      <c r="CG32" s="92">
        <f t="shared" si="11"/>
        <v>130592</v>
      </c>
      <c r="CH32" s="92">
        <f t="shared" si="12"/>
        <v>120298</v>
      </c>
      <c r="CI32" s="92">
        <f t="shared" si="13"/>
        <v>1</v>
      </c>
      <c r="CJ32" s="91" t="str">
        <f t="shared" si="14"/>
        <v>nein</v>
      </c>
      <c r="CK32" s="91" t="str">
        <f t="shared" si="14"/>
        <v>nein</v>
      </c>
      <c r="CL32" s="91" t="str">
        <f t="shared" si="15"/>
        <v>OK</v>
      </c>
      <c r="CM32" s="92">
        <f t="shared" si="16"/>
        <v>21877</v>
      </c>
      <c r="CN32" s="91" t="str">
        <f t="shared" si="17"/>
        <v>nein</v>
      </c>
      <c r="CO32" s="91">
        <f t="shared" si="18"/>
        <v>0</v>
      </c>
      <c r="CP32" s="91">
        <f t="shared" si="19"/>
        <v>0</v>
      </c>
      <c r="CQ32" s="91">
        <f t="shared" si="20"/>
        <v>1</v>
      </c>
      <c r="CR32" s="91">
        <f t="shared" si="21"/>
        <v>130592</v>
      </c>
      <c r="CS32" s="92">
        <f>CM32-'[2]2008'!CM32</f>
        <v>-42508</v>
      </c>
      <c r="CT32" s="92">
        <f>CE32-'[2]2008'!CE32</f>
        <v>0</v>
      </c>
      <c r="CU32" s="92">
        <f t="shared" si="22"/>
        <v>153404</v>
      </c>
      <c r="CV32" s="92">
        <f t="shared" si="23"/>
        <v>71005</v>
      </c>
      <c r="CW32" s="153">
        <f t="shared" si="24"/>
        <v>2.2000000000000002</v>
      </c>
      <c r="CX32" s="153">
        <f t="shared" si="25"/>
        <v>2.2000000000000002</v>
      </c>
      <c r="CY32" s="153">
        <f t="shared" si="26"/>
        <v>2.5</v>
      </c>
      <c r="CZ32" s="92">
        <f t="shared" si="27"/>
        <v>735867</v>
      </c>
      <c r="DA32" s="92">
        <f t="shared" si="28"/>
        <v>2911</v>
      </c>
      <c r="DB32" s="91">
        <f t="shared" si="29"/>
        <v>1</v>
      </c>
      <c r="DC32" s="92">
        <f t="shared" si="30"/>
        <v>130592</v>
      </c>
    </row>
    <row r="33" spans="1:107" x14ac:dyDescent="0.25">
      <c r="A33" s="20">
        <v>13075020</v>
      </c>
      <c r="B33" s="21">
        <v>5553</v>
      </c>
      <c r="C33" s="21" t="s">
        <v>72</v>
      </c>
      <c r="D33" s="228">
        <v>305</v>
      </c>
      <c r="E33" s="223">
        <v>16615</v>
      </c>
      <c r="F33" s="223">
        <v>16957</v>
      </c>
      <c r="G33" s="223">
        <v>20795</v>
      </c>
      <c r="H33" s="224">
        <v>0</v>
      </c>
      <c r="I33" s="224">
        <v>0</v>
      </c>
      <c r="J33" s="224">
        <v>0</v>
      </c>
      <c r="K33" s="224">
        <v>0</v>
      </c>
      <c r="L33" s="224">
        <v>1</v>
      </c>
      <c r="M33" s="223">
        <v>20795</v>
      </c>
      <c r="N33" s="224">
        <v>250</v>
      </c>
      <c r="O33" s="224">
        <v>0</v>
      </c>
      <c r="P33" s="224">
        <v>300</v>
      </c>
      <c r="Q33" s="224">
        <v>1</v>
      </c>
      <c r="R33" s="224">
        <v>300</v>
      </c>
      <c r="S33" s="224">
        <v>0</v>
      </c>
      <c r="T33" s="223">
        <v>0</v>
      </c>
      <c r="U33" s="224">
        <v>518771</v>
      </c>
      <c r="V33" s="238">
        <v>1700.888524590164</v>
      </c>
      <c r="W33" s="24" t="s">
        <v>43</v>
      </c>
      <c r="X33" s="24" t="s">
        <v>43</v>
      </c>
      <c r="Y33" s="24" t="s">
        <v>43</v>
      </c>
      <c r="Z33" s="224">
        <v>1200</v>
      </c>
      <c r="AA33" s="224">
        <v>1127</v>
      </c>
      <c r="AB33" s="260">
        <v>0</v>
      </c>
      <c r="AC33" s="260">
        <v>0</v>
      </c>
      <c r="AD33" s="260">
        <v>0</v>
      </c>
      <c r="AE33" s="260">
        <v>0</v>
      </c>
      <c r="AF33" s="222">
        <v>49261</v>
      </c>
      <c r="AG33" s="222">
        <v>35172</v>
      </c>
      <c r="AH33" s="281">
        <f t="shared" si="3"/>
        <v>-14089</v>
      </c>
      <c r="AI33" s="222">
        <v>132817</v>
      </c>
      <c r="AJ33" s="281">
        <f t="shared" si="4"/>
        <v>167989</v>
      </c>
      <c r="AK33" s="222">
        <v>80782</v>
      </c>
      <c r="AL33" s="281">
        <f t="shared" si="5"/>
        <v>87207</v>
      </c>
      <c r="AM33" s="281">
        <f t="shared" si="6"/>
        <v>2.2967701580802911</v>
      </c>
      <c r="AN33" s="281">
        <f t="shared" si="7"/>
        <v>0.48087672407121895</v>
      </c>
      <c r="AO33" s="222">
        <v>37390</v>
      </c>
      <c r="CA33" s="91" t="str">
        <f t="shared" si="31"/>
        <v>Bugewitz</v>
      </c>
      <c r="CB33" s="92">
        <f t="shared" si="31"/>
        <v>305</v>
      </c>
      <c r="CC33" s="92"/>
      <c r="CD33" s="92">
        <f t="shared" si="8"/>
        <v>20795</v>
      </c>
      <c r="CE33" s="92">
        <f t="shared" si="9"/>
        <v>0</v>
      </c>
      <c r="CF33" s="92">
        <f t="shared" si="10"/>
        <v>20795</v>
      </c>
      <c r="CG33" s="92">
        <f t="shared" si="11"/>
        <v>20795</v>
      </c>
      <c r="CH33" s="92">
        <f t="shared" si="12"/>
        <v>16615</v>
      </c>
      <c r="CI33" s="92">
        <f t="shared" si="13"/>
        <v>0</v>
      </c>
      <c r="CJ33" s="91" t="str">
        <f t="shared" si="14"/>
        <v>nein</v>
      </c>
      <c r="CK33" s="91" t="str">
        <f t="shared" si="14"/>
        <v>nein</v>
      </c>
      <c r="CL33" s="91" t="str">
        <f t="shared" si="15"/>
        <v>OK</v>
      </c>
      <c r="CM33" s="92">
        <f t="shared" si="16"/>
        <v>0</v>
      </c>
      <c r="CN33" s="91" t="str">
        <f t="shared" si="17"/>
        <v>nein</v>
      </c>
      <c r="CO33" s="91">
        <f t="shared" si="18"/>
        <v>0</v>
      </c>
      <c r="CP33" s="91">
        <f t="shared" si="19"/>
        <v>0</v>
      </c>
      <c r="CQ33" s="91">
        <f t="shared" si="20"/>
        <v>1</v>
      </c>
      <c r="CR33" s="91">
        <f t="shared" si="21"/>
        <v>20795</v>
      </c>
      <c r="CS33" s="92">
        <f>CM33-'[2]2008'!CM33</f>
        <v>-49000</v>
      </c>
      <c r="CT33" s="92">
        <f>CE33-'[2]2008'!CE33</f>
        <v>0</v>
      </c>
      <c r="CU33" s="92">
        <f t="shared" si="22"/>
        <v>80782</v>
      </c>
      <c r="CV33" s="92">
        <f t="shared" si="23"/>
        <v>37390</v>
      </c>
      <c r="CW33" s="153">
        <f t="shared" si="24"/>
        <v>2.5</v>
      </c>
      <c r="CX33" s="153">
        <f t="shared" si="25"/>
        <v>3</v>
      </c>
      <c r="CY33" s="153">
        <f t="shared" si="26"/>
        <v>3</v>
      </c>
      <c r="CZ33" s="92">
        <f t="shared" si="27"/>
        <v>518771</v>
      </c>
      <c r="DA33" s="92">
        <f t="shared" si="28"/>
        <v>1127</v>
      </c>
      <c r="DB33" s="91">
        <f t="shared" si="29"/>
        <v>1</v>
      </c>
      <c r="DC33" s="92">
        <f t="shared" si="30"/>
        <v>20795</v>
      </c>
    </row>
    <row r="34" spans="1:107" x14ac:dyDescent="0.25">
      <c r="A34" s="20">
        <v>13075022</v>
      </c>
      <c r="B34" s="21">
        <v>5553</v>
      </c>
      <c r="C34" s="21" t="s">
        <v>73</v>
      </c>
      <c r="D34" s="228">
        <v>469</v>
      </c>
      <c r="E34" s="223">
        <v>78290</v>
      </c>
      <c r="F34" s="223">
        <v>78290</v>
      </c>
      <c r="G34" s="223">
        <v>305172</v>
      </c>
      <c r="H34" s="224">
        <v>1</v>
      </c>
      <c r="I34" s="224">
        <v>234029</v>
      </c>
      <c r="J34" s="224">
        <v>0</v>
      </c>
      <c r="K34" s="224">
        <v>0</v>
      </c>
      <c r="L34" s="224">
        <v>1</v>
      </c>
      <c r="M34" s="223">
        <v>305172</v>
      </c>
      <c r="N34" s="224">
        <v>300</v>
      </c>
      <c r="O34" s="224">
        <v>0</v>
      </c>
      <c r="P34" s="224">
        <v>300</v>
      </c>
      <c r="Q34" s="224">
        <v>1</v>
      </c>
      <c r="R34" s="224">
        <v>250</v>
      </c>
      <c r="S34" s="224">
        <v>1</v>
      </c>
      <c r="T34" s="223">
        <v>0</v>
      </c>
      <c r="U34" s="224">
        <v>58057</v>
      </c>
      <c r="V34" s="238">
        <v>123.78891257995735</v>
      </c>
      <c r="W34" s="24" t="s">
        <v>43</v>
      </c>
      <c r="X34" s="24" t="s">
        <v>43</v>
      </c>
      <c r="Y34" s="24" t="s">
        <v>43</v>
      </c>
      <c r="Z34" s="224">
        <v>1600</v>
      </c>
      <c r="AA34" s="224">
        <v>1701</v>
      </c>
      <c r="AB34" s="260">
        <v>0</v>
      </c>
      <c r="AC34" s="260">
        <v>0</v>
      </c>
      <c r="AD34" s="260">
        <v>0</v>
      </c>
      <c r="AE34" s="260">
        <v>0</v>
      </c>
      <c r="AF34" s="222">
        <v>105462</v>
      </c>
      <c r="AG34" s="222">
        <v>68299</v>
      </c>
      <c r="AH34" s="281">
        <f t="shared" si="3"/>
        <v>-37163</v>
      </c>
      <c r="AI34" s="222">
        <v>183706</v>
      </c>
      <c r="AJ34" s="281">
        <f t="shared" si="4"/>
        <v>252005</v>
      </c>
      <c r="AK34" s="222">
        <v>126095</v>
      </c>
      <c r="AL34" s="281">
        <f t="shared" si="5"/>
        <v>125910</v>
      </c>
      <c r="AM34" s="281">
        <f t="shared" si="6"/>
        <v>1.8462202960511866</v>
      </c>
      <c r="AN34" s="281">
        <f t="shared" si="7"/>
        <v>0.50036705620920219</v>
      </c>
      <c r="AO34" s="222">
        <v>58387</v>
      </c>
      <c r="CA34" s="91" t="str">
        <f t="shared" si="31"/>
        <v>Butzow</v>
      </c>
      <c r="CB34" s="92">
        <f t="shared" si="31"/>
        <v>469</v>
      </c>
      <c r="CC34" s="92"/>
      <c r="CD34" s="92">
        <f t="shared" si="8"/>
        <v>305172</v>
      </c>
      <c r="CE34" s="92">
        <f t="shared" si="9"/>
        <v>0</v>
      </c>
      <c r="CF34" s="92">
        <f t="shared" si="10"/>
        <v>305172</v>
      </c>
      <c r="CG34" s="92">
        <f t="shared" si="11"/>
        <v>305172</v>
      </c>
      <c r="CH34" s="92">
        <f t="shared" si="12"/>
        <v>78290</v>
      </c>
      <c r="CI34" s="92">
        <f t="shared" si="13"/>
        <v>0</v>
      </c>
      <c r="CJ34" s="91" t="str">
        <f t="shared" si="14"/>
        <v>nein</v>
      </c>
      <c r="CK34" s="91" t="str">
        <f t="shared" si="14"/>
        <v>nein</v>
      </c>
      <c r="CL34" s="91" t="str">
        <f t="shared" si="15"/>
        <v>OK</v>
      </c>
      <c r="CM34" s="92">
        <f t="shared" si="16"/>
        <v>234029</v>
      </c>
      <c r="CN34" s="91" t="str">
        <f t="shared" si="17"/>
        <v>nein</v>
      </c>
      <c r="CO34" s="91">
        <f t="shared" si="18"/>
        <v>0</v>
      </c>
      <c r="CP34" s="91">
        <f t="shared" si="19"/>
        <v>0</v>
      </c>
      <c r="CQ34" s="91">
        <f t="shared" si="20"/>
        <v>1</v>
      </c>
      <c r="CR34" s="91">
        <f t="shared" si="21"/>
        <v>305172</v>
      </c>
      <c r="CS34" s="92">
        <f>CM34-'[2]2008'!CM34</f>
        <v>49974</v>
      </c>
      <c r="CT34" s="92">
        <f>CE34-'[2]2008'!CE34</f>
        <v>0</v>
      </c>
      <c r="CU34" s="92">
        <f t="shared" si="22"/>
        <v>126095</v>
      </c>
      <c r="CV34" s="92">
        <f t="shared" si="23"/>
        <v>58387</v>
      </c>
      <c r="CW34" s="153">
        <f t="shared" si="24"/>
        <v>3</v>
      </c>
      <c r="CX34" s="153">
        <f t="shared" si="25"/>
        <v>3</v>
      </c>
      <c r="CY34" s="153">
        <f t="shared" si="26"/>
        <v>2.5</v>
      </c>
      <c r="CZ34" s="92">
        <f t="shared" si="27"/>
        <v>58057</v>
      </c>
      <c r="DA34" s="92">
        <f t="shared" si="28"/>
        <v>1701</v>
      </c>
      <c r="DB34" s="91">
        <f t="shared" si="29"/>
        <v>1</v>
      </c>
      <c r="DC34" s="92">
        <f t="shared" si="30"/>
        <v>305172</v>
      </c>
    </row>
    <row r="35" spans="1:107" x14ac:dyDescent="0.25">
      <c r="A35" s="20">
        <v>13075029</v>
      </c>
      <c r="B35" s="21">
        <v>5553</v>
      </c>
      <c r="C35" s="21" t="s">
        <v>74</v>
      </c>
      <c r="D35" s="228">
        <v>2134</v>
      </c>
      <c r="E35" s="223">
        <v>178589</v>
      </c>
      <c r="F35" s="223">
        <v>304556</v>
      </c>
      <c r="G35" s="223">
        <v>132126</v>
      </c>
      <c r="H35" s="224">
        <v>0</v>
      </c>
      <c r="I35" s="224">
        <v>0</v>
      </c>
      <c r="J35" s="224">
        <v>0</v>
      </c>
      <c r="K35" s="224">
        <v>0</v>
      </c>
      <c r="L35" s="224">
        <v>1</v>
      </c>
      <c r="M35" s="223">
        <v>132126</v>
      </c>
      <c r="N35" s="224">
        <v>300</v>
      </c>
      <c r="O35" s="224">
        <v>0</v>
      </c>
      <c r="P35" s="224">
        <v>320</v>
      </c>
      <c r="Q35" s="224">
        <v>1</v>
      </c>
      <c r="R35" s="224">
        <v>300</v>
      </c>
      <c r="S35" s="224">
        <v>0</v>
      </c>
      <c r="T35" s="223">
        <v>0</v>
      </c>
      <c r="U35" s="224">
        <v>2616963</v>
      </c>
      <c r="V35" s="238">
        <v>1226.3181818181818</v>
      </c>
      <c r="W35" s="24" t="s">
        <v>43</v>
      </c>
      <c r="X35" s="24" t="s">
        <v>43</v>
      </c>
      <c r="Y35" s="24" t="s">
        <v>43</v>
      </c>
      <c r="Z35" s="224">
        <v>7700</v>
      </c>
      <c r="AA35" s="224">
        <v>7733</v>
      </c>
      <c r="AB35" s="260">
        <v>0</v>
      </c>
      <c r="AC35" s="260">
        <v>0</v>
      </c>
      <c r="AD35" s="260">
        <v>0</v>
      </c>
      <c r="AE35" s="260">
        <v>0</v>
      </c>
      <c r="AF35" s="222">
        <v>516294</v>
      </c>
      <c r="AG35" s="222">
        <v>254652</v>
      </c>
      <c r="AH35" s="281">
        <f t="shared" si="3"/>
        <v>-261642</v>
      </c>
      <c r="AI35" s="222">
        <v>943157</v>
      </c>
      <c r="AJ35" s="281">
        <f t="shared" si="4"/>
        <v>1197809</v>
      </c>
      <c r="AK35" s="222">
        <v>700662</v>
      </c>
      <c r="AL35" s="281">
        <f t="shared" si="5"/>
        <v>497147</v>
      </c>
      <c r="AM35" s="281">
        <f t="shared" si="6"/>
        <v>2.7514490363319353</v>
      </c>
      <c r="AN35" s="281">
        <f t="shared" si="7"/>
        <v>0.58495302673464633</v>
      </c>
      <c r="AO35" s="222">
        <v>324293</v>
      </c>
      <c r="CA35" s="91" t="str">
        <f t="shared" si="31"/>
        <v>Ducherow</v>
      </c>
      <c r="CB35" s="92">
        <f t="shared" si="31"/>
        <v>2134</v>
      </c>
      <c r="CC35" s="92"/>
      <c r="CD35" s="92">
        <f t="shared" si="8"/>
        <v>132126</v>
      </c>
      <c r="CE35" s="92">
        <f t="shared" si="9"/>
        <v>0</v>
      </c>
      <c r="CF35" s="92">
        <f t="shared" si="10"/>
        <v>132126</v>
      </c>
      <c r="CG35" s="92">
        <f t="shared" si="11"/>
        <v>132126</v>
      </c>
      <c r="CH35" s="92">
        <f t="shared" si="12"/>
        <v>178589</v>
      </c>
      <c r="CI35" s="92">
        <f t="shared" si="13"/>
        <v>0</v>
      </c>
      <c r="CJ35" s="91" t="str">
        <f t="shared" si="14"/>
        <v>nein</v>
      </c>
      <c r="CK35" s="91" t="str">
        <f t="shared" si="14"/>
        <v>nein</v>
      </c>
      <c r="CL35" s="91" t="str">
        <f t="shared" si="15"/>
        <v>OK</v>
      </c>
      <c r="CM35" s="92">
        <f t="shared" si="16"/>
        <v>0</v>
      </c>
      <c r="CN35" s="91" t="str">
        <f t="shared" si="17"/>
        <v>nein</v>
      </c>
      <c r="CO35" s="91">
        <f t="shared" si="18"/>
        <v>0</v>
      </c>
      <c r="CP35" s="91">
        <f t="shared" si="19"/>
        <v>0</v>
      </c>
      <c r="CQ35" s="91">
        <f t="shared" si="20"/>
        <v>1</v>
      </c>
      <c r="CR35" s="91">
        <f t="shared" si="21"/>
        <v>132126</v>
      </c>
      <c r="CS35" s="92">
        <f>CM35-'[2]2008'!CM35</f>
        <v>-29000</v>
      </c>
      <c r="CT35" s="92">
        <f>CE35-'[2]2008'!CE35</f>
        <v>0</v>
      </c>
      <c r="CU35" s="92">
        <f t="shared" si="22"/>
        <v>700662</v>
      </c>
      <c r="CV35" s="92">
        <f t="shared" si="23"/>
        <v>324293</v>
      </c>
      <c r="CW35" s="153">
        <f t="shared" si="24"/>
        <v>3</v>
      </c>
      <c r="CX35" s="153">
        <f t="shared" si="25"/>
        <v>3.2</v>
      </c>
      <c r="CY35" s="153">
        <f t="shared" si="26"/>
        <v>3</v>
      </c>
      <c r="CZ35" s="92">
        <f t="shared" si="27"/>
        <v>2616963</v>
      </c>
      <c r="DA35" s="92">
        <f t="shared" si="28"/>
        <v>7733</v>
      </c>
      <c r="DB35" s="91">
        <f t="shared" si="29"/>
        <v>1</v>
      </c>
      <c r="DC35" s="92">
        <f t="shared" si="30"/>
        <v>132126</v>
      </c>
    </row>
    <row r="36" spans="1:107" x14ac:dyDescent="0.25">
      <c r="A36" s="20">
        <v>13075053</v>
      </c>
      <c r="B36" s="21">
        <v>5553</v>
      </c>
      <c r="C36" s="21" t="s">
        <v>75</v>
      </c>
      <c r="D36" s="228">
        <v>209</v>
      </c>
      <c r="E36" s="223">
        <v>118859</v>
      </c>
      <c r="F36" s="223">
        <v>2222</v>
      </c>
      <c r="G36" s="223">
        <v>196027</v>
      </c>
      <c r="H36" s="224">
        <v>1</v>
      </c>
      <c r="I36" s="224">
        <v>118000</v>
      </c>
      <c r="J36" s="224">
        <v>0</v>
      </c>
      <c r="K36" s="224">
        <v>0</v>
      </c>
      <c r="L36" s="224">
        <v>1</v>
      </c>
      <c r="M36" s="223">
        <v>196027</v>
      </c>
      <c r="N36" s="224">
        <v>250</v>
      </c>
      <c r="O36" s="224">
        <v>0</v>
      </c>
      <c r="P36" s="224">
        <v>300</v>
      </c>
      <c r="Q36" s="224">
        <v>1</v>
      </c>
      <c r="R36" s="224">
        <v>260</v>
      </c>
      <c r="S36" s="224">
        <v>1</v>
      </c>
      <c r="T36" s="223">
        <v>0</v>
      </c>
      <c r="U36" s="224">
        <v>879812</v>
      </c>
      <c r="V36" s="238">
        <v>4209.6267942583736</v>
      </c>
      <c r="W36" s="24" t="s">
        <v>43</v>
      </c>
      <c r="X36" s="24" t="s">
        <v>43</v>
      </c>
      <c r="Y36" s="24" t="s">
        <v>43</v>
      </c>
      <c r="Z36" s="224">
        <v>800</v>
      </c>
      <c r="AA36" s="224">
        <v>763</v>
      </c>
      <c r="AB36" s="260">
        <v>0</v>
      </c>
      <c r="AC36" s="260">
        <v>0</v>
      </c>
      <c r="AD36" s="260">
        <v>0</v>
      </c>
      <c r="AE36" s="260">
        <v>0</v>
      </c>
      <c r="AF36" s="222">
        <v>122557</v>
      </c>
      <c r="AG36" s="222">
        <v>18819</v>
      </c>
      <c r="AH36" s="281">
        <f t="shared" si="3"/>
        <v>-103738</v>
      </c>
      <c r="AI36" s="222">
        <v>33291</v>
      </c>
      <c r="AJ36" s="281">
        <f t="shared" si="4"/>
        <v>52110</v>
      </c>
      <c r="AK36" s="222">
        <v>92432</v>
      </c>
      <c r="AL36" s="281">
        <f t="shared" si="5"/>
        <v>-40322</v>
      </c>
      <c r="AM36" s="281">
        <f t="shared" si="6"/>
        <v>4.9116318614166534</v>
      </c>
      <c r="AN36" s="281">
        <f t="shared" si="7"/>
        <v>1.7737862214546152</v>
      </c>
      <c r="AO36" s="222">
        <v>42900</v>
      </c>
      <c r="CA36" s="91" t="str">
        <f t="shared" si="31"/>
        <v>Iven</v>
      </c>
      <c r="CB36" s="92">
        <f t="shared" si="31"/>
        <v>209</v>
      </c>
      <c r="CC36" s="92"/>
      <c r="CD36" s="92">
        <f t="shared" si="8"/>
        <v>196027</v>
      </c>
      <c r="CE36" s="92">
        <f t="shared" si="9"/>
        <v>0</v>
      </c>
      <c r="CF36" s="92">
        <f t="shared" si="10"/>
        <v>196027</v>
      </c>
      <c r="CG36" s="92">
        <f t="shared" si="11"/>
        <v>196027</v>
      </c>
      <c r="CH36" s="92">
        <f t="shared" si="12"/>
        <v>118859</v>
      </c>
      <c r="CI36" s="92">
        <f t="shared" si="13"/>
        <v>0</v>
      </c>
      <c r="CJ36" s="91" t="str">
        <f t="shared" si="14"/>
        <v>nein</v>
      </c>
      <c r="CK36" s="91" t="str">
        <f t="shared" si="14"/>
        <v>nein</v>
      </c>
      <c r="CL36" s="91" t="str">
        <f t="shared" si="15"/>
        <v>OK</v>
      </c>
      <c r="CM36" s="92">
        <f t="shared" si="16"/>
        <v>118000</v>
      </c>
      <c r="CN36" s="91" t="str">
        <f t="shared" si="17"/>
        <v>nein</v>
      </c>
      <c r="CO36" s="91">
        <f t="shared" si="18"/>
        <v>0</v>
      </c>
      <c r="CP36" s="91">
        <f t="shared" si="19"/>
        <v>0</v>
      </c>
      <c r="CQ36" s="91">
        <f t="shared" si="20"/>
        <v>1</v>
      </c>
      <c r="CR36" s="91">
        <f t="shared" si="21"/>
        <v>196027</v>
      </c>
      <c r="CS36" s="92">
        <f>CM36-'[2]2008'!CM36</f>
        <v>-72000</v>
      </c>
      <c r="CT36" s="92">
        <f>CE36-'[2]2008'!CE36</f>
        <v>0</v>
      </c>
      <c r="CU36" s="92">
        <f t="shared" si="22"/>
        <v>92432</v>
      </c>
      <c r="CV36" s="92">
        <f t="shared" si="23"/>
        <v>42900</v>
      </c>
      <c r="CW36" s="153">
        <f t="shared" si="24"/>
        <v>2.5</v>
      </c>
      <c r="CX36" s="153">
        <f t="shared" si="25"/>
        <v>3</v>
      </c>
      <c r="CY36" s="153">
        <f t="shared" si="26"/>
        <v>2.6</v>
      </c>
      <c r="CZ36" s="92">
        <f t="shared" si="27"/>
        <v>879812</v>
      </c>
      <c r="DA36" s="92">
        <f t="shared" si="28"/>
        <v>763</v>
      </c>
      <c r="DB36" s="91">
        <f t="shared" si="29"/>
        <v>1</v>
      </c>
      <c r="DC36" s="92">
        <f t="shared" si="30"/>
        <v>196027</v>
      </c>
    </row>
    <row r="37" spans="1:107" x14ac:dyDescent="0.25">
      <c r="A37" s="20">
        <v>13075068</v>
      </c>
      <c r="B37" s="21">
        <v>5553</v>
      </c>
      <c r="C37" s="21" t="s">
        <v>76</v>
      </c>
      <c r="D37" s="228">
        <v>779</v>
      </c>
      <c r="E37" s="223">
        <v>40148</v>
      </c>
      <c r="F37" s="223">
        <v>69861</v>
      </c>
      <c r="G37" s="223">
        <v>447055</v>
      </c>
      <c r="H37" s="224">
        <v>1</v>
      </c>
      <c r="I37" s="224">
        <v>6000</v>
      </c>
      <c r="J37" s="224">
        <v>0</v>
      </c>
      <c r="K37" s="224">
        <v>0</v>
      </c>
      <c r="L37" s="224">
        <v>1</v>
      </c>
      <c r="M37" s="223">
        <v>447055</v>
      </c>
      <c r="N37" s="224">
        <v>220</v>
      </c>
      <c r="O37" s="224">
        <v>1</v>
      </c>
      <c r="P37" s="224">
        <v>320</v>
      </c>
      <c r="Q37" s="224">
        <v>1</v>
      </c>
      <c r="R37" s="224">
        <v>270</v>
      </c>
      <c r="S37" s="224">
        <v>1</v>
      </c>
      <c r="T37" s="223">
        <v>1</v>
      </c>
      <c r="U37" s="224">
        <v>4703970</v>
      </c>
      <c r="V37" s="238">
        <v>6038.4724005134785</v>
      </c>
      <c r="W37" s="24" t="s">
        <v>43</v>
      </c>
      <c r="X37" s="24" t="s">
        <v>43</v>
      </c>
      <c r="Y37" s="24" t="s">
        <v>43</v>
      </c>
      <c r="Z37" s="224">
        <v>2400</v>
      </c>
      <c r="AA37" s="224">
        <v>2464</v>
      </c>
      <c r="AB37" s="260">
        <v>0</v>
      </c>
      <c r="AC37" s="260">
        <v>0</v>
      </c>
      <c r="AD37" s="260">
        <v>0</v>
      </c>
      <c r="AE37" s="260">
        <v>0</v>
      </c>
      <c r="AF37" s="222">
        <v>228436</v>
      </c>
      <c r="AG37" s="222">
        <v>196668</v>
      </c>
      <c r="AH37" s="281">
        <f t="shared" si="3"/>
        <v>-31768</v>
      </c>
      <c r="AI37" s="222">
        <v>272527</v>
      </c>
      <c r="AJ37" s="281">
        <f t="shared" si="4"/>
        <v>469195</v>
      </c>
      <c r="AK37" s="222">
        <v>222544</v>
      </c>
      <c r="AL37" s="281">
        <f t="shared" si="5"/>
        <v>246651</v>
      </c>
      <c r="AM37" s="281">
        <f t="shared" si="6"/>
        <v>1.1315719893424452</v>
      </c>
      <c r="AN37" s="281">
        <f t="shared" si="7"/>
        <v>0.47431025479811167</v>
      </c>
      <c r="AO37" s="222">
        <v>103075</v>
      </c>
      <c r="CA37" s="91" t="str">
        <f t="shared" si="31"/>
        <v>Krien</v>
      </c>
      <c r="CB37" s="92">
        <f t="shared" si="31"/>
        <v>779</v>
      </c>
      <c r="CC37" s="92"/>
      <c r="CD37" s="92">
        <f t="shared" si="8"/>
        <v>447055</v>
      </c>
      <c r="CE37" s="92">
        <f t="shared" si="9"/>
        <v>0</v>
      </c>
      <c r="CF37" s="92">
        <f t="shared" si="10"/>
        <v>447055</v>
      </c>
      <c r="CG37" s="92">
        <f t="shared" si="11"/>
        <v>447055</v>
      </c>
      <c r="CH37" s="92">
        <f t="shared" si="12"/>
        <v>40148</v>
      </c>
      <c r="CI37" s="92">
        <f t="shared" si="13"/>
        <v>1</v>
      </c>
      <c r="CJ37" s="91" t="str">
        <f t="shared" si="14"/>
        <v>nein</v>
      </c>
      <c r="CK37" s="91" t="str">
        <f t="shared" si="14"/>
        <v>nein</v>
      </c>
      <c r="CL37" s="91" t="str">
        <f t="shared" si="15"/>
        <v>OK</v>
      </c>
      <c r="CM37" s="92">
        <f t="shared" si="16"/>
        <v>6000</v>
      </c>
      <c r="CN37" s="91" t="str">
        <f t="shared" si="17"/>
        <v>nein</v>
      </c>
      <c r="CO37" s="91">
        <f t="shared" si="18"/>
        <v>0</v>
      </c>
      <c r="CP37" s="91">
        <f t="shared" si="19"/>
        <v>0</v>
      </c>
      <c r="CQ37" s="91">
        <f t="shared" si="20"/>
        <v>1</v>
      </c>
      <c r="CR37" s="91">
        <f t="shared" si="21"/>
        <v>447055</v>
      </c>
      <c r="CS37" s="92">
        <f>CM37-'[2]2008'!CM37</f>
        <v>-107000</v>
      </c>
      <c r="CT37" s="92">
        <f>CE37-'[2]2008'!CE37</f>
        <v>0</v>
      </c>
      <c r="CU37" s="92">
        <f t="shared" si="22"/>
        <v>222544</v>
      </c>
      <c r="CV37" s="92">
        <f t="shared" si="23"/>
        <v>103075</v>
      </c>
      <c r="CW37" s="153">
        <f t="shared" si="24"/>
        <v>2.2000000000000002</v>
      </c>
      <c r="CX37" s="153">
        <f t="shared" si="25"/>
        <v>3.2</v>
      </c>
      <c r="CY37" s="153">
        <f t="shared" si="26"/>
        <v>2.7</v>
      </c>
      <c r="CZ37" s="92">
        <f t="shared" si="27"/>
        <v>4703970</v>
      </c>
      <c r="DA37" s="92">
        <f t="shared" si="28"/>
        <v>2464</v>
      </c>
      <c r="DB37" s="91">
        <f t="shared" si="29"/>
        <v>1</v>
      </c>
      <c r="DC37" s="92">
        <f t="shared" si="30"/>
        <v>447055</v>
      </c>
    </row>
    <row r="38" spans="1:107" x14ac:dyDescent="0.25">
      <c r="A38" s="20">
        <v>13075073</v>
      </c>
      <c r="B38" s="21">
        <v>5553</v>
      </c>
      <c r="C38" s="21" t="s">
        <v>77</v>
      </c>
      <c r="D38" s="228">
        <v>183</v>
      </c>
      <c r="E38" s="223">
        <v>2691</v>
      </c>
      <c r="F38" s="223">
        <v>1071</v>
      </c>
      <c r="G38" s="223">
        <v>232</v>
      </c>
      <c r="H38" s="224">
        <v>0</v>
      </c>
      <c r="I38" s="224">
        <v>0</v>
      </c>
      <c r="J38" s="224">
        <v>0</v>
      </c>
      <c r="K38" s="224">
        <v>0</v>
      </c>
      <c r="L38" s="224">
        <v>1</v>
      </c>
      <c r="M38" s="223">
        <v>232</v>
      </c>
      <c r="N38" s="224">
        <v>300</v>
      </c>
      <c r="O38" s="224">
        <v>0</v>
      </c>
      <c r="P38" s="224">
        <v>300</v>
      </c>
      <c r="Q38" s="224">
        <v>1</v>
      </c>
      <c r="R38" s="224">
        <v>300</v>
      </c>
      <c r="S38" s="224">
        <v>0</v>
      </c>
      <c r="T38" s="223">
        <v>0</v>
      </c>
      <c r="U38" s="224">
        <v>22859</v>
      </c>
      <c r="V38" s="238">
        <v>124.91256830601093</v>
      </c>
      <c r="W38" s="24" t="s">
        <v>43</v>
      </c>
      <c r="X38" s="24" t="s">
        <v>43</v>
      </c>
      <c r="Y38" s="24" t="s">
        <v>43</v>
      </c>
      <c r="Z38" s="224">
        <v>600</v>
      </c>
      <c r="AA38" s="224">
        <v>700</v>
      </c>
      <c r="AB38" s="260">
        <v>0</v>
      </c>
      <c r="AC38" s="260">
        <v>0</v>
      </c>
      <c r="AD38" s="260">
        <v>0</v>
      </c>
      <c r="AE38" s="260">
        <v>0</v>
      </c>
      <c r="AF38" s="222">
        <v>34167</v>
      </c>
      <c r="AG38" s="222">
        <v>21759</v>
      </c>
      <c r="AH38" s="281">
        <f t="shared" si="3"/>
        <v>-12408</v>
      </c>
      <c r="AI38" s="222">
        <v>63352</v>
      </c>
      <c r="AJ38" s="281">
        <f t="shared" si="4"/>
        <v>85111</v>
      </c>
      <c r="AK38" s="222">
        <v>48335</v>
      </c>
      <c r="AL38" s="281">
        <f t="shared" si="5"/>
        <v>36776</v>
      </c>
      <c r="AM38" s="281">
        <f t="shared" si="6"/>
        <v>2.2213796589916814</v>
      </c>
      <c r="AN38" s="281">
        <f t="shared" si="7"/>
        <v>0.56790544112981867</v>
      </c>
      <c r="AO38" s="222">
        <v>22373</v>
      </c>
      <c r="CA38" s="91" t="str">
        <f t="shared" si="31"/>
        <v>Krusenfelde</v>
      </c>
      <c r="CB38" s="92">
        <f t="shared" si="31"/>
        <v>183</v>
      </c>
      <c r="CC38" s="92"/>
      <c r="CD38" s="92">
        <f t="shared" si="8"/>
        <v>232</v>
      </c>
      <c r="CE38" s="92">
        <f t="shared" si="9"/>
        <v>0</v>
      </c>
      <c r="CF38" s="92">
        <f t="shared" si="10"/>
        <v>232</v>
      </c>
      <c r="CG38" s="92">
        <f t="shared" si="11"/>
        <v>232</v>
      </c>
      <c r="CH38" s="92">
        <f t="shared" si="12"/>
        <v>2691</v>
      </c>
      <c r="CI38" s="92">
        <f t="shared" si="13"/>
        <v>0</v>
      </c>
      <c r="CJ38" s="91" t="str">
        <f t="shared" si="14"/>
        <v>nein</v>
      </c>
      <c r="CK38" s="91" t="str">
        <f t="shared" si="14"/>
        <v>nein</v>
      </c>
      <c r="CL38" s="91" t="str">
        <f t="shared" si="15"/>
        <v>OK</v>
      </c>
      <c r="CM38" s="92">
        <f t="shared" si="16"/>
        <v>0</v>
      </c>
      <c r="CN38" s="91" t="str">
        <f t="shared" si="17"/>
        <v>nein</v>
      </c>
      <c r="CO38" s="91">
        <f t="shared" si="18"/>
        <v>0</v>
      </c>
      <c r="CP38" s="91">
        <f t="shared" si="19"/>
        <v>0</v>
      </c>
      <c r="CQ38" s="91">
        <f t="shared" si="20"/>
        <v>1</v>
      </c>
      <c r="CR38" s="91">
        <f t="shared" si="21"/>
        <v>232</v>
      </c>
      <c r="CS38" s="92">
        <f>CM38-'[2]2008'!CM38</f>
        <v>0</v>
      </c>
      <c r="CT38" s="92">
        <f>CE38-'[2]2008'!CE38</f>
        <v>-6775</v>
      </c>
      <c r="CU38" s="92">
        <f t="shared" si="22"/>
        <v>48335</v>
      </c>
      <c r="CV38" s="92">
        <f t="shared" si="23"/>
        <v>22373</v>
      </c>
      <c r="CW38" s="153">
        <f t="shared" si="24"/>
        <v>3</v>
      </c>
      <c r="CX38" s="153">
        <f t="shared" si="25"/>
        <v>3</v>
      </c>
      <c r="CY38" s="153">
        <f t="shared" si="26"/>
        <v>3</v>
      </c>
      <c r="CZ38" s="92">
        <f t="shared" si="27"/>
        <v>22859</v>
      </c>
      <c r="DA38" s="92">
        <f t="shared" si="28"/>
        <v>700</v>
      </c>
      <c r="DB38" s="91">
        <f t="shared" si="29"/>
        <v>1</v>
      </c>
      <c r="DC38" s="92">
        <f t="shared" si="30"/>
        <v>232</v>
      </c>
    </row>
    <row r="39" spans="1:107" x14ac:dyDescent="0.25">
      <c r="A39" s="20">
        <v>13075088</v>
      </c>
      <c r="B39" s="21">
        <v>5553</v>
      </c>
      <c r="C39" s="21" t="s">
        <v>78</v>
      </c>
      <c r="D39" s="228">
        <v>635</v>
      </c>
      <c r="E39" s="223">
        <v>81291</v>
      </c>
      <c r="F39" s="223">
        <v>81291</v>
      </c>
      <c r="G39" s="223">
        <v>499967</v>
      </c>
      <c r="H39" s="224">
        <v>1</v>
      </c>
      <c r="I39" s="224">
        <v>100000</v>
      </c>
      <c r="J39" s="224">
        <v>0</v>
      </c>
      <c r="K39" s="224">
        <v>0</v>
      </c>
      <c r="L39" s="224">
        <v>1</v>
      </c>
      <c r="M39" s="223">
        <v>499967</v>
      </c>
      <c r="N39" s="224">
        <v>300</v>
      </c>
      <c r="O39" s="224">
        <v>0</v>
      </c>
      <c r="P39" s="224">
        <v>300</v>
      </c>
      <c r="Q39" s="224">
        <v>1</v>
      </c>
      <c r="R39" s="224">
        <v>300</v>
      </c>
      <c r="S39" s="224">
        <v>0</v>
      </c>
      <c r="T39" s="223">
        <v>0</v>
      </c>
      <c r="U39" s="224">
        <v>934102</v>
      </c>
      <c r="V39" s="238">
        <v>1471.0267716535434</v>
      </c>
      <c r="W39" s="24" t="s">
        <v>43</v>
      </c>
      <c r="X39" s="24" t="s">
        <v>43</v>
      </c>
      <c r="Y39" s="24" t="s">
        <v>43</v>
      </c>
      <c r="Z39" s="224">
        <v>2800</v>
      </c>
      <c r="AA39" s="224">
        <v>2650</v>
      </c>
      <c r="AB39" s="260">
        <v>0</v>
      </c>
      <c r="AC39" s="260">
        <v>0</v>
      </c>
      <c r="AD39" s="260">
        <v>0</v>
      </c>
      <c r="AE39" s="260">
        <v>0</v>
      </c>
      <c r="AF39" s="222">
        <v>105347</v>
      </c>
      <c r="AG39" s="222">
        <v>106794</v>
      </c>
      <c r="AH39" s="281">
        <f t="shared" si="3"/>
        <v>1447</v>
      </c>
      <c r="AI39" s="222">
        <v>274710</v>
      </c>
      <c r="AJ39" s="281">
        <f t="shared" si="4"/>
        <v>381504</v>
      </c>
      <c r="AK39" s="222">
        <v>155506</v>
      </c>
      <c r="AL39" s="281">
        <f t="shared" si="5"/>
        <v>225998</v>
      </c>
      <c r="AM39" s="281">
        <f t="shared" si="6"/>
        <v>1.4561304942225219</v>
      </c>
      <c r="AN39" s="281">
        <f t="shared" si="7"/>
        <v>0.40761302633786278</v>
      </c>
      <c r="AO39" s="222">
        <v>71962</v>
      </c>
      <c r="CA39" s="91" t="str">
        <f t="shared" si="31"/>
        <v>Medow</v>
      </c>
      <c r="CB39" s="92">
        <f t="shared" si="31"/>
        <v>635</v>
      </c>
      <c r="CC39" s="92"/>
      <c r="CD39" s="92">
        <f t="shared" si="8"/>
        <v>499967</v>
      </c>
      <c r="CE39" s="92">
        <f t="shared" si="9"/>
        <v>0</v>
      </c>
      <c r="CF39" s="92">
        <f t="shared" si="10"/>
        <v>499967</v>
      </c>
      <c r="CG39" s="92">
        <f t="shared" si="11"/>
        <v>499967</v>
      </c>
      <c r="CH39" s="92">
        <f t="shared" si="12"/>
        <v>81291</v>
      </c>
      <c r="CI39" s="92">
        <f t="shared" si="13"/>
        <v>0</v>
      </c>
      <c r="CJ39" s="91" t="str">
        <f t="shared" si="14"/>
        <v>nein</v>
      </c>
      <c r="CK39" s="91" t="str">
        <f t="shared" si="14"/>
        <v>nein</v>
      </c>
      <c r="CL39" s="91" t="str">
        <f t="shared" si="15"/>
        <v>OK</v>
      </c>
      <c r="CM39" s="92">
        <f t="shared" si="16"/>
        <v>100000</v>
      </c>
      <c r="CN39" s="91" t="str">
        <f t="shared" si="17"/>
        <v>nein</v>
      </c>
      <c r="CO39" s="91">
        <f t="shared" si="18"/>
        <v>0</v>
      </c>
      <c r="CP39" s="91">
        <f t="shared" si="19"/>
        <v>0</v>
      </c>
      <c r="CQ39" s="91">
        <f t="shared" si="20"/>
        <v>1</v>
      </c>
      <c r="CR39" s="91">
        <f t="shared" si="21"/>
        <v>499967</v>
      </c>
      <c r="CS39" s="92">
        <f>CM39-'[2]2008'!CM39</f>
        <v>30000</v>
      </c>
      <c r="CT39" s="92">
        <f>CE39-'[2]2008'!CE39</f>
        <v>0</v>
      </c>
      <c r="CU39" s="92">
        <f t="shared" si="22"/>
        <v>155506</v>
      </c>
      <c r="CV39" s="92">
        <f t="shared" si="23"/>
        <v>71962</v>
      </c>
      <c r="CW39" s="153">
        <f t="shared" si="24"/>
        <v>3</v>
      </c>
      <c r="CX39" s="153">
        <f t="shared" si="25"/>
        <v>3</v>
      </c>
      <c r="CY39" s="153">
        <f t="shared" si="26"/>
        <v>3</v>
      </c>
      <c r="CZ39" s="92">
        <f t="shared" si="27"/>
        <v>934102</v>
      </c>
      <c r="DA39" s="92">
        <f t="shared" si="28"/>
        <v>2650</v>
      </c>
      <c r="DB39" s="91">
        <f t="shared" si="29"/>
        <v>1</v>
      </c>
      <c r="DC39" s="92">
        <f t="shared" si="30"/>
        <v>499967</v>
      </c>
    </row>
    <row r="40" spans="1:107" x14ac:dyDescent="0.25">
      <c r="A40" s="20">
        <v>13075098</v>
      </c>
      <c r="B40" s="21">
        <v>5553</v>
      </c>
      <c r="C40" s="21" t="s">
        <v>79</v>
      </c>
      <c r="D40" s="228">
        <v>634</v>
      </c>
      <c r="E40" s="223"/>
      <c r="F40" s="223"/>
      <c r="G40" s="223">
        <v>177099</v>
      </c>
      <c r="H40" s="224">
        <v>1</v>
      </c>
      <c r="I40" s="224">
        <v>6000</v>
      </c>
      <c r="J40" s="224">
        <v>0</v>
      </c>
      <c r="K40" s="224">
        <v>0</v>
      </c>
      <c r="L40" s="224">
        <v>1</v>
      </c>
      <c r="M40" s="223">
        <v>177099</v>
      </c>
      <c r="N40" s="224">
        <v>250</v>
      </c>
      <c r="O40" s="224">
        <v>0</v>
      </c>
      <c r="P40" s="224">
        <v>300</v>
      </c>
      <c r="Q40" s="224">
        <v>1</v>
      </c>
      <c r="R40" s="224">
        <v>250</v>
      </c>
      <c r="S40" s="224">
        <v>1</v>
      </c>
      <c r="T40" s="223">
        <v>0</v>
      </c>
      <c r="U40" s="224">
        <v>56461</v>
      </c>
      <c r="V40" s="238">
        <v>89.055205047318609</v>
      </c>
      <c r="W40" s="24" t="s">
        <v>43</v>
      </c>
      <c r="X40" s="24" t="s">
        <v>43</v>
      </c>
      <c r="Y40" s="24" t="s">
        <v>43</v>
      </c>
      <c r="Z40" s="224">
        <v>1900</v>
      </c>
      <c r="AA40" s="224">
        <v>1943</v>
      </c>
      <c r="AB40" s="260">
        <v>0</v>
      </c>
      <c r="AC40" s="260">
        <v>0</v>
      </c>
      <c r="AD40" s="260">
        <v>0</v>
      </c>
      <c r="AE40" s="260">
        <v>0</v>
      </c>
      <c r="AF40" s="222">
        <v>100486</v>
      </c>
      <c r="AG40" s="222">
        <v>132726</v>
      </c>
      <c r="AH40" s="281">
        <f t="shared" si="3"/>
        <v>32240</v>
      </c>
      <c r="AI40" s="222">
        <v>277329</v>
      </c>
      <c r="AJ40" s="281">
        <f t="shared" si="4"/>
        <v>410055</v>
      </c>
      <c r="AK40" s="222">
        <v>154942</v>
      </c>
      <c r="AL40" s="281">
        <f t="shared" si="5"/>
        <v>255113</v>
      </c>
      <c r="AM40" s="281">
        <f t="shared" si="6"/>
        <v>1.167382426954779</v>
      </c>
      <c r="AN40" s="281">
        <f t="shared" si="7"/>
        <v>0.37785662898879419</v>
      </c>
      <c r="AO40" s="222">
        <v>71693</v>
      </c>
      <c r="CA40" s="91" t="str">
        <f t="shared" si="31"/>
        <v>Neu Kosenow</v>
      </c>
      <c r="CB40" s="92">
        <f t="shared" si="31"/>
        <v>634</v>
      </c>
      <c r="CC40" s="92"/>
      <c r="CD40" s="92">
        <f t="shared" si="8"/>
        <v>177099</v>
      </c>
      <c r="CE40" s="92">
        <f t="shared" si="9"/>
        <v>0</v>
      </c>
      <c r="CF40" s="92">
        <f t="shared" si="10"/>
        <v>177099</v>
      </c>
      <c r="CG40" s="92">
        <f t="shared" si="11"/>
        <v>177099</v>
      </c>
      <c r="CH40" s="92">
        <f t="shared" si="12"/>
        <v>0</v>
      </c>
      <c r="CI40" s="92">
        <f t="shared" si="13"/>
        <v>0</v>
      </c>
      <c r="CJ40" s="91" t="str">
        <f t="shared" si="14"/>
        <v>nein</v>
      </c>
      <c r="CK40" s="91" t="str">
        <f t="shared" si="14"/>
        <v>nein</v>
      </c>
      <c r="CL40" s="91" t="str">
        <f t="shared" si="15"/>
        <v>OK</v>
      </c>
      <c r="CM40" s="92">
        <f t="shared" si="16"/>
        <v>6000</v>
      </c>
      <c r="CN40" s="91" t="str">
        <f t="shared" si="17"/>
        <v>nein</v>
      </c>
      <c r="CO40" s="91">
        <f t="shared" si="18"/>
        <v>0</v>
      </c>
      <c r="CP40" s="91">
        <f t="shared" si="19"/>
        <v>0</v>
      </c>
      <c r="CQ40" s="91">
        <f t="shared" si="20"/>
        <v>1</v>
      </c>
      <c r="CR40" s="91">
        <f t="shared" si="21"/>
        <v>177099</v>
      </c>
      <c r="CS40" s="92">
        <f>CM40-'[2]2008'!CM40</f>
        <v>-32000</v>
      </c>
      <c r="CT40" s="92">
        <f>CE40-'[2]2008'!CE40</f>
        <v>0</v>
      </c>
      <c r="CU40" s="92">
        <f t="shared" si="22"/>
        <v>154942</v>
      </c>
      <c r="CV40" s="92">
        <f t="shared" si="23"/>
        <v>71693</v>
      </c>
      <c r="CW40" s="153">
        <f t="shared" si="24"/>
        <v>2.5</v>
      </c>
      <c r="CX40" s="153">
        <f t="shared" si="25"/>
        <v>3</v>
      </c>
      <c r="CY40" s="153">
        <f t="shared" si="26"/>
        <v>2.5</v>
      </c>
      <c r="CZ40" s="92">
        <f t="shared" si="27"/>
        <v>56461</v>
      </c>
      <c r="DA40" s="92">
        <f t="shared" si="28"/>
        <v>1943</v>
      </c>
      <c r="DB40" s="91">
        <f t="shared" si="29"/>
        <v>1</v>
      </c>
      <c r="DC40" s="92">
        <f t="shared" si="30"/>
        <v>177099</v>
      </c>
    </row>
    <row r="41" spans="1:107" x14ac:dyDescent="0.25">
      <c r="A41" s="20">
        <v>13075101</v>
      </c>
      <c r="B41" s="21">
        <v>5553</v>
      </c>
      <c r="C41" s="21" t="s">
        <v>80</v>
      </c>
      <c r="D41" s="228">
        <v>316</v>
      </c>
      <c r="E41" s="223">
        <v>104664</v>
      </c>
      <c r="F41" s="223">
        <v>104664</v>
      </c>
      <c r="G41" s="223">
        <v>267960</v>
      </c>
      <c r="H41" s="224">
        <v>1</v>
      </c>
      <c r="I41" s="224">
        <v>186000</v>
      </c>
      <c r="J41" s="224">
        <v>0</v>
      </c>
      <c r="K41" s="224">
        <v>0</v>
      </c>
      <c r="L41" s="224">
        <v>1</v>
      </c>
      <c r="M41" s="223">
        <v>267960</v>
      </c>
      <c r="N41" s="224">
        <v>300</v>
      </c>
      <c r="O41" s="224">
        <v>0</v>
      </c>
      <c r="P41" s="224">
        <v>300</v>
      </c>
      <c r="Q41" s="224">
        <v>1</v>
      </c>
      <c r="R41" s="224">
        <v>250</v>
      </c>
      <c r="S41" s="224">
        <v>1</v>
      </c>
      <c r="T41" s="223">
        <v>0</v>
      </c>
      <c r="U41" s="224">
        <v>149450</v>
      </c>
      <c r="V41" s="238">
        <v>472.94303797468353</v>
      </c>
      <c r="W41" s="24" t="s">
        <v>43</v>
      </c>
      <c r="X41" s="24" t="s">
        <v>43</v>
      </c>
      <c r="Y41" s="24" t="s">
        <v>43</v>
      </c>
      <c r="Z41" s="224">
        <v>1300</v>
      </c>
      <c r="AA41" s="224">
        <v>1170</v>
      </c>
      <c r="AB41" s="260">
        <v>0</v>
      </c>
      <c r="AC41" s="260">
        <v>0</v>
      </c>
      <c r="AD41" s="260">
        <v>0</v>
      </c>
      <c r="AE41" s="260">
        <v>0</v>
      </c>
      <c r="AF41" s="222">
        <v>98098</v>
      </c>
      <c r="AG41" s="222">
        <v>76964</v>
      </c>
      <c r="AH41" s="281">
        <f t="shared" si="3"/>
        <v>-21134</v>
      </c>
      <c r="AI41" s="222">
        <v>106178</v>
      </c>
      <c r="AJ41" s="281">
        <f t="shared" si="4"/>
        <v>183142</v>
      </c>
      <c r="AK41" s="222">
        <v>87533</v>
      </c>
      <c r="AL41" s="281">
        <f t="shared" si="5"/>
        <v>95609</v>
      </c>
      <c r="AM41" s="281">
        <f t="shared" si="6"/>
        <v>1.1373239436619718</v>
      </c>
      <c r="AN41" s="281">
        <f t="shared" si="7"/>
        <v>0.4779515348745782</v>
      </c>
      <c r="AO41" s="222">
        <v>40532</v>
      </c>
      <c r="CA41" s="91" t="str">
        <f t="shared" si="31"/>
        <v>Neuenkirchen</v>
      </c>
      <c r="CB41" s="92">
        <f t="shared" si="31"/>
        <v>316</v>
      </c>
      <c r="CC41" s="92"/>
      <c r="CD41" s="92">
        <f t="shared" si="8"/>
        <v>267960</v>
      </c>
      <c r="CE41" s="92">
        <f t="shared" si="9"/>
        <v>0</v>
      </c>
      <c r="CF41" s="92">
        <f t="shared" si="10"/>
        <v>267960</v>
      </c>
      <c r="CG41" s="92">
        <f t="shared" si="11"/>
        <v>267960</v>
      </c>
      <c r="CH41" s="92">
        <f t="shared" si="12"/>
        <v>104664</v>
      </c>
      <c r="CI41" s="92">
        <f t="shared" si="13"/>
        <v>0</v>
      </c>
      <c r="CJ41" s="91" t="str">
        <f t="shared" si="14"/>
        <v>nein</v>
      </c>
      <c r="CK41" s="91" t="str">
        <f t="shared" si="14"/>
        <v>nein</v>
      </c>
      <c r="CL41" s="91" t="str">
        <f t="shared" si="15"/>
        <v>OK</v>
      </c>
      <c r="CM41" s="92">
        <f t="shared" si="16"/>
        <v>186000</v>
      </c>
      <c r="CN41" s="91" t="str">
        <f t="shared" si="17"/>
        <v>nein</v>
      </c>
      <c r="CO41" s="91">
        <f t="shared" si="18"/>
        <v>0</v>
      </c>
      <c r="CP41" s="91">
        <f t="shared" si="19"/>
        <v>0</v>
      </c>
      <c r="CQ41" s="91">
        <f t="shared" si="20"/>
        <v>1</v>
      </c>
      <c r="CR41" s="91">
        <f t="shared" si="21"/>
        <v>267960</v>
      </c>
      <c r="CS41" s="92">
        <f>CM41-'[2]2008'!CM41</f>
        <v>80384</v>
      </c>
      <c r="CT41" s="92">
        <f>CE41-'[2]2008'!CE41</f>
        <v>0</v>
      </c>
      <c r="CU41" s="92">
        <f t="shared" si="22"/>
        <v>87533</v>
      </c>
      <c r="CV41" s="92">
        <f t="shared" si="23"/>
        <v>40532</v>
      </c>
      <c r="CW41" s="153">
        <f t="shared" si="24"/>
        <v>3</v>
      </c>
      <c r="CX41" s="153">
        <f t="shared" si="25"/>
        <v>3</v>
      </c>
      <c r="CY41" s="153">
        <f t="shared" si="26"/>
        <v>2.5</v>
      </c>
      <c r="CZ41" s="92">
        <f t="shared" si="27"/>
        <v>149450</v>
      </c>
      <c r="DA41" s="92">
        <f t="shared" si="28"/>
        <v>1170</v>
      </c>
      <c r="DB41" s="91">
        <f t="shared" si="29"/>
        <v>1</v>
      </c>
      <c r="DC41" s="92">
        <f t="shared" si="30"/>
        <v>267960</v>
      </c>
    </row>
    <row r="42" spans="1:107" x14ac:dyDescent="0.25">
      <c r="A42" s="20">
        <v>13075110</v>
      </c>
      <c r="B42" s="21">
        <v>5553</v>
      </c>
      <c r="C42" s="21" t="s">
        <v>81</v>
      </c>
      <c r="D42" s="228">
        <v>401</v>
      </c>
      <c r="E42" s="223">
        <v>82950</v>
      </c>
      <c r="F42" s="223">
        <v>82950</v>
      </c>
      <c r="G42" s="223">
        <v>417531</v>
      </c>
      <c r="H42" s="224">
        <v>1</v>
      </c>
      <c r="I42" s="224">
        <v>357000</v>
      </c>
      <c r="J42" s="224">
        <v>0</v>
      </c>
      <c r="K42" s="224">
        <v>0</v>
      </c>
      <c r="L42" s="224">
        <v>1</v>
      </c>
      <c r="M42" s="223">
        <v>417531</v>
      </c>
      <c r="N42" s="224">
        <v>250</v>
      </c>
      <c r="O42" s="224">
        <v>0</v>
      </c>
      <c r="P42" s="224">
        <v>300</v>
      </c>
      <c r="Q42" s="224">
        <v>1</v>
      </c>
      <c r="R42" s="224">
        <v>270</v>
      </c>
      <c r="S42" s="224">
        <v>1</v>
      </c>
      <c r="T42" s="223">
        <v>0</v>
      </c>
      <c r="U42" s="224">
        <v>0</v>
      </c>
      <c r="V42" s="238">
        <v>0</v>
      </c>
      <c r="W42" s="24" t="s">
        <v>43</v>
      </c>
      <c r="X42" s="24" t="s">
        <v>43</v>
      </c>
      <c r="Y42" s="24" t="s">
        <v>43</v>
      </c>
      <c r="Z42" s="224">
        <v>1600</v>
      </c>
      <c r="AA42" s="224">
        <v>1699</v>
      </c>
      <c r="AB42" s="260">
        <v>0</v>
      </c>
      <c r="AC42" s="260">
        <v>0</v>
      </c>
      <c r="AD42" s="260">
        <v>0</v>
      </c>
      <c r="AE42" s="260">
        <v>0</v>
      </c>
      <c r="AF42" s="222">
        <v>69531</v>
      </c>
      <c r="AG42" s="222">
        <v>71320</v>
      </c>
      <c r="AH42" s="281">
        <f t="shared" si="3"/>
        <v>1789</v>
      </c>
      <c r="AI42" s="222">
        <v>142291</v>
      </c>
      <c r="AJ42" s="281">
        <f t="shared" si="4"/>
        <v>213611</v>
      </c>
      <c r="AK42" s="222">
        <v>95317</v>
      </c>
      <c r="AL42" s="281">
        <f t="shared" si="5"/>
        <v>118294</v>
      </c>
      <c r="AM42" s="281">
        <f t="shared" si="6"/>
        <v>1.3364694335389793</v>
      </c>
      <c r="AN42" s="281">
        <f t="shared" si="7"/>
        <v>0.44621765733038093</v>
      </c>
      <c r="AO42" s="222">
        <v>44091</v>
      </c>
      <c r="CA42" s="91" t="str">
        <f t="shared" si="31"/>
        <v>Postlow</v>
      </c>
      <c r="CB42" s="92">
        <f t="shared" si="31"/>
        <v>401</v>
      </c>
      <c r="CC42" s="92"/>
      <c r="CD42" s="92">
        <f t="shared" si="8"/>
        <v>417531</v>
      </c>
      <c r="CE42" s="92">
        <f t="shared" si="9"/>
        <v>0</v>
      </c>
      <c r="CF42" s="92">
        <f t="shared" si="10"/>
        <v>417531</v>
      </c>
      <c r="CG42" s="92">
        <f t="shared" si="11"/>
        <v>417531</v>
      </c>
      <c r="CH42" s="92">
        <f t="shared" si="12"/>
        <v>82950</v>
      </c>
      <c r="CI42" s="92">
        <f t="shared" si="13"/>
        <v>0</v>
      </c>
      <c r="CJ42" s="91" t="str">
        <f t="shared" si="14"/>
        <v>nein</v>
      </c>
      <c r="CK42" s="91" t="str">
        <f t="shared" si="14"/>
        <v>nein</v>
      </c>
      <c r="CL42" s="91" t="str">
        <f t="shared" si="15"/>
        <v>OK</v>
      </c>
      <c r="CM42" s="92">
        <f t="shared" si="16"/>
        <v>357000</v>
      </c>
      <c r="CN42" s="91" t="str">
        <f t="shared" si="17"/>
        <v>nein</v>
      </c>
      <c r="CO42" s="91">
        <f t="shared" si="18"/>
        <v>0</v>
      </c>
      <c r="CP42" s="91">
        <f t="shared" si="19"/>
        <v>0</v>
      </c>
      <c r="CQ42" s="91">
        <f t="shared" si="20"/>
        <v>1</v>
      </c>
      <c r="CR42" s="91">
        <f t="shared" si="21"/>
        <v>417531</v>
      </c>
      <c r="CS42" s="92">
        <f>CM42-'[2]2008'!CM42</f>
        <v>-25000</v>
      </c>
      <c r="CT42" s="92">
        <f>CE42-'[2]2008'!CE42</f>
        <v>0</v>
      </c>
      <c r="CU42" s="92">
        <f t="shared" si="22"/>
        <v>95317</v>
      </c>
      <c r="CV42" s="92">
        <f t="shared" si="23"/>
        <v>44091</v>
      </c>
      <c r="CW42" s="153">
        <f t="shared" si="24"/>
        <v>2.5</v>
      </c>
      <c r="CX42" s="153">
        <f t="shared" si="25"/>
        <v>3</v>
      </c>
      <c r="CY42" s="153">
        <f t="shared" si="26"/>
        <v>2.7</v>
      </c>
      <c r="CZ42" s="92">
        <f t="shared" si="27"/>
        <v>0</v>
      </c>
      <c r="DA42" s="92">
        <f t="shared" si="28"/>
        <v>1699</v>
      </c>
      <c r="DB42" s="91">
        <f t="shared" si="29"/>
        <v>1</v>
      </c>
      <c r="DC42" s="92">
        <f t="shared" si="30"/>
        <v>417531</v>
      </c>
    </row>
    <row r="43" spans="1:107" x14ac:dyDescent="0.25">
      <c r="A43" s="20">
        <v>13075116</v>
      </c>
      <c r="B43" s="21">
        <v>5553</v>
      </c>
      <c r="C43" s="21" t="s">
        <v>82</v>
      </c>
      <c r="D43" s="228">
        <v>152</v>
      </c>
      <c r="E43" s="223">
        <v>9445</v>
      </c>
      <c r="F43" s="223">
        <v>2542</v>
      </c>
      <c r="G43" s="223">
        <v>36907</v>
      </c>
      <c r="H43" s="224">
        <v>0</v>
      </c>
      <c r="I43" s="224">
        <v>0</v>
      </c>
      <c r="J43" s="224">
        <v>0</v>
      </c>
      <c r="K43" s="224">
        <v>0</v>
      </c>
      <c r="L43" s="224">
        <v>1</v>
      </c>
      <c r="M43" s="223">
        <v>36907</v>
      </c>
      <c r="N43" s="224">
        <v>250</v>
      </c>
      <c r="O43" s="224">
        <v>0</v>
      </c>
      <c r="P43" s="224">
        <v>250</v>
      </c>
      <c r="Q43" s="224">
        <v>1</v>
      </c>
      <c r="R43" s="224">
        <v>300</v>
      </c>
      <c r="S43" s="224">
        <v>0</v>
      </c>
      <c r="T43" s="223">
        <v>0</v>
      </c>
      <c r="U43" s="224">
        <v>97664</v>
      </c>
      <c r="V43" s="238">
        <v>642.52631578947364</v>
      </c>
      <c r="W43" s="24" t="s">
        <v>43</v>
      </c>
      <c r="X43" s="24" t="s">
        <v>43</v>
      </c>
      <c r="Y43" s="24" t="s">
        <v>43</v>
      </c>
      <c r="Z43" s="224">
        <v>900</v>
      </c>
      <c r="AA43" s="224">
        <v>753</v>
      </c>
      <c r="AB43" s="260">
        <v>0</v>
      </c>
      <c r="AC43" s="260">
        <v>0</v>
      </c>
      <c r="AD43" s="260">
        <v>0</v>
      </c>
      <c r="AE43" s="260">
        <v>0</v>
      </c>
      <c r="AF43" s="222">
        <v>30131</v>
      </c>
      <c r="AG43" s="222">
        <v>18036</v>
      </c>
      <c r="AH43" s="281">
        <f t="shared" si="3"/>
        <v>-12095</v>
      </c>
      <c r="AI43" s="222">
        <v>51481</v>
      </c>
      <c r="AJ43" s="281">
        <f t="shared" si="4"/>
        <v>69517</v>
      </c>
      <c r="AK43" s="222">
        <v>41778</v>
      </c>
      <c r="AL43" s="281">
        <f t="shared" si="5"/>
        <v>27739</v>
      </c>
      <c r="AM43" s="281">
        <f t="shared" si="6"/>
        <v>2.3163672654690619</v>
      </c>
      <c r="AN43" s="281">
        <f t="shared" si="7"/>
        <v>0.60097530100550944</v>
      </c>
      <c r="AO43" s="222">
        <v>19340</v>
      </c>
      <c r="CA43" s="91" t="str">
        <f t="shared" si="31"/>
        <v>Rossin</v>
      </c>
      <c r="CB43" s="92">
        <f t="shared" si="31"/>
        <v>152</v>
      </c>
      <c r="CC43" s="92"/>
      <c r="CD43" s="92">
        <f t="shared" si="8"/>
        <v>36907</v>
      </c>
      <c r="CE43" s="92">
        <f t="shared" si="9"/>
        <v>0</v>
      </c>
      <c r="CF43" s="92">
        <f t="shared" si="10"/>
        <v>36907</v>
      </c>
      <c r="CG43" s="92">
        <f t="shared" si="11"/>
        <v>36907</v>
      </c>
      <c r="CH43" s="92">
        <f t="shared" si="12"/>
        <v>9445</v>
      </c>
      <c r="CI43" s="92">
        <f t="shared" si="13"/>
        <v>0</v>
      </c>
      <c r="CJ43" s="91" t="str">
        <f t="shared" si="14"/>
        <v>nein</v>
      </c>
      <c r="CK43" s="91" t="str">
        <f t="shared" si="14"/>
        <v>nein</v>
      </c>
      <c r="CL43" s="91" t="str">
        <f t="shared" si="15"/>
        <v>OK</v>
      </c>
      <c r="CM43" s="92">
        <f t="shared" si="16"/>
        <v>0</v>
      </c>
      <c r="CN43" s="91" t="str">
        <f t="shared" si="17"/>
        <v>nein</v>
      </c>
      <c r="CO43" s="91">
        <f t="shared" si="18"/>
        <v>0</v>
      </c>
      <c r="CP43" s="91">
        <f t="shared" si="19"/>
        <v>0</v>
      </c>
      <c r="CQ43" s="91">
        <f t="shared" si="20"/>
        <v>1</v>
      </c>
      <c r="CR43" s="91">
        <f t="shared" si="21"/>
        <v>36907</v>
      </c>
      <c r="CS43" s="92">
        <f>CM43-'[2]2008'!CM43</f>
        <v>-10000</v>
      </c>
      <c r="CT43" s="92">
        <f>CE43-'[2]2008'!CE43</f>
        <v>0</v>
      </c>
      <c r="CU43" s="92">
        <f t="shared" si="22"/>
        <v>41778</v>
      </c>
      <c r="CV43" s="92">
        <f t="shared" si="23"/>
        <v>19340</v>
      </c>
      <c r="CW43" s="153">
        <f t="shared" si="24"/>
        <v>2.5</v>
      </c>
      <c r="CX43" s="153">
        <f t="shared" si="25"/>
        <v>2.5</v>
      </c>
      <c r="CY43" s="153">
        <f t="shared" si="26"/>
        <v>3</v>
      </c>
      <c r="CZ43" s="92">
        <f t="shared" si="27"/>
        <v>97664</v>
      </c>
      <c r="DA43" s="92">
        <f t="shared" si="28"/>
        <v>753</v>
      </c>
      <c r="DB43" s="91">
        <f t="shared" si="29"/>
        <v>1</v>
      </c>
      <c r="DC43" s="92">
        <f t="shared" si="30"/>
        <v>36907</v>
      </c>
    </row>
    <row r="44" spans="1:107" x14ac:dyDescent="0.25">
      <c r="A44" s="20">
        <v>13075122</v>
      </c>
      <c r="B44" s="21">
        <v>5553</v>
      </c>
      <c r="C44" s="21" t="s">
        <v>83</v>
      </c>
      <c r="D44" s="228">
        <v>500</v>
      </c>
      <c r="E44" s="223">
        <v>63104</v>
      </c>
      <c r="F44" s="223">
        <v>63104</v>
      </c>
      <c r="G44" s="223">
        <v>177583</v>
      </c>
      <c r="H44" s="224">
        <v>1</v>
      </c>
      <c r="I44" s="224">
        <v>134303</v>
      </c>
      <c r="J44" s="224">
        <v>0</v>
      </c>
      <c r="K44" s="224">
        <v>0</v>
      </c>
      <c r="L44" s="224">
        <v>1</v>
      </c>
      <c r="M44" s="223">
        <v>177583</v>
      </c>
      <c r="N44" s="224">
        <v>220</v>
      </c>
      <c r="O44" s="224">
        <v>1</v>
      </c>
      <c r="P44" s="224">
        <v>300</v>
      </c>
      <c r="Q44" s="224">
        <v>1</v>
      </c>
      <c r="R44" s="224">
        <v>300</v>
      </c>
      <c r="S44" s="224">
        <v>0</v>
      </c>
      <c r="T44" s="223">
        <v>0</v>
      </c>
      <c r="U44" s="224">
        <v>0</v>
      </c>
      <c r="V44" s="238">
        <v>0</v>
      </c>
      <c r="W44" s="24" t="s">
        <v>43</v>
      </c>
      <c r="X44" s="24" t="s">
        <v>43</v>
      </c>
      <c r="Y44" s="24" t="s">
        <v>43</v>
      </c>
      <c r="Z44" s="224">
        <v>2500</v>
      </c>
      <c r="AA44" s="224">
        <v>2011</v>
      </c>
      <c r="AB44" s="260">
        <v>0</v>
      </c>
      <c r="AC44" s="260">
        <v>0</v>
      </c>
      <c r="AD44" s="260">
        <v>0</v>
      </c>
      <c r="AE44" s="260">
        <v>0</v>
      </c>
      <c r="AF44" s="222">
        <v>124622</v>
      </c>
      <c r="AG44" s="222">
        <v>45292</v>
      </c>
      <c r="AH44" s="281">
        <f t="shared" si="3"/>
        <v>-79330</v>
      </c>
      <c r="AI44" s="222">
        <v>189221</v>
      </c>
      <c r="AJ44" s="281">
        <f t="shared" si="4"/>
        <v>234513</v>
      </c>
      <c r="AK44" s="222">
        <v>136670</v>
      </c>
      <c r="AL44" s="281">
        <f t="shared" si="5"/>
        <v>97843</v>
      </c>
      <c r="AM44" s="281">
        <f t="shared" si="6"/>
        <v>3.0175306897465335</v>
      </c>
      <c r="AN44" s="281">
        <f t="shared" si="7"/>
        <v>0.58278219117916708</v>
      </c>
      <c r="AO44" s="222">
        <v>63286</v>
      </c>
      <c r="CA44" s="91" t="str">
        <f t="shared" si="31"/>
        <v>Sarnow</v>
      </c>
      <c r="CB44" s="92">
        <f t="shared" si="31"/>
        <v>500</v>
      </c>
      <c r="CC44" s="92"/>
      <c r="CD44" s="92">
        <f t="shared" si="8"/>
        <v>177583</v>
      </c>
      <c r="CE44" s="92">
        <f t="shared" si="9"/>
        <v>0</v>
      </c>
      <c r="CF44" s="92">
        <f t="shared" si="10"/>
        <v>177583</v>
      </c>
      <c r="CG44" s="92">
        <f t="shared" si="11"/>
        <v>177583</v>
      </c>
      <c r="CH44" s="92">
        <f t="shared" si="12"/>
        <v>63104</v>
      </c>
      <c r="CI44" s="92">
        <f t="shared" si="13"/>
        <v>0</v>
      </c>
      <c r="CJ44" s="91" t="str">
        <f t="shared" si="14"/>
        <v>nein</v>
      </c>
      <c r="CK44" s="91" t="str">
        <f t="shared" si="14"/>
        <v>nein</v>
      </c>
      <c r="CL44" s="91" t="str">
        <f t="shared" si="15"/>
        <v>OK</v>
      </c>
      <c r="CM44" s="92">
        <f t="shared" si="16"/>
        <v>134303</v>
      </c>
      <c r="CN44" s="91" t="str">
        <f t="shared" si="17"/>
        <v>nein</v>
      </c>
      <c r="CO44" s="91">
        <f t="shared" si="18"/>
        <v>0</v>
      </c>
      <c r="CP44" s="91">
        <f t="shared" si="19"/>
        <v>0</v>
      </c>
      <c r="CQ44" s="91">
        <f t="shared" si="20"/>
        <v>1</v>
      </c>
      <c r="CR44" s="91">
        <f t="shared" si="21"/>
        <v>177583</v>
      </c>
      <c r="CS44" s="92">
        <f>CM44-'[2]2008'!CM44</f>
        <v>37534</v>
      </c>
      <c r="CT44" s="92">
        <f>CE44-'[2]2008'!CE44</f>
        <v>0</v>
      </c>
      <c r="CU44" s="92">
        <f t="shared" si="22"/>
        <v>136670</v>
      </c>
      <c r="CV44" s="92">
        <f t="shared" si="23"/>
        <v>63286</v>
      </c>
      <c r="CW44" s="153">
        <f t="shared" si="24"/>
        <v>2.2000000000000002</v>
      </c>
      <c r="CX44" s="153">
        <f t="shared" si="25"/>
        <v>3</v>
      </c>
      <c r="CY44" s="153">
        <f t="shared" si="26"/>
        <v>3</v>
      </c>
      <c r="CZ44" s="92">
        <f t="shared" si="27"/>
        <v>0</v>
      </c>
      <c r="DA44" s="92">
        <f t="shared" si="28"/>
        <v>2011</v>
      </c>
      <c r="DB44" s="91">
        <f t="shared" si="29"/>
        <v>1</v>
      </c>
      <c r="DC44" s="92">
        <f t="shared" si="30"/>
        <v>177583</v>
      </c>
    </row>
    <row r="45" spans="1:107" x14ac:dyDescent="0.25">
      <c r="A45" s="20">
        <v>13075127</v>
      </c>
      <c r="B45" s="21">
        <v>5553</v>
      </c>
      <c r="C45" s="21" t="s">
        <v>84</v>
      </c>
      <c r="D45" s="228">
        <v>782</v>
      </c>
      <c r="E45" s="223">
        <v>318981</v>
      </c>
      <c r="F45" s="223">
        <v>318981</v>
      </c>
      <c r="G45" s="223">
        <v>541595</v>
      </c>
      <c r="H45" s="224">
        <v>1</v>
      </c>
      <c r="I45" s="224">
        <v>645000</v>
      </c>
      <c r="J45" s="224">
        <v>0</v>
      </c>
      <c r="K45" s="224">
        <v>0</v>
      </c>
      <c r="L45" s="224">
        <v>1</v>
      </c>
      <c r="M45" s="223">
        <v>541595</v>
      </c>
      <c r="N45" s="224">
        <v>200</v>
      </c>
      <c r="O45" s="224">
        <v>1</v>
      </c>
      <c r="P45" s="224">
        <v>300</v>
      </c>
      <c r="Q45" s="224">
        <v>1</v>
      </c>
      <c r="R45" s="224">
        <v>250</v>
      </c>
      <c r="S45" s="224">
        <v>1</v>
      </c>
      <c r="T45" s="223">
        <v>1</v>
      </c>
      <c r="U45" s="224">
        <v>645476</v>
      </c>
      <c r="V45" s="238">
        <v>825.41687979539643</v>
      </c>
      <c r="W45" s="24" t="s">
        <v>43</v>
      </c>
      <c r="X45" s="24" t="s">
        <v>43</v>
      </c>
      <c r="Y45" s="24" t="s">
        <v>43</v>
      </c>
      <c r="Z45" s="224">
        <v>4300</v>
      </c>
      <c r="AA45" s="224">
        <v>4242</v>
      </c>
      <c r="AB45" s="260">
        <v>0</v>
      </c>
      <c r="AC45" s="260">
        <v>0</v>
      </c>
      <c r="AD45" s="260">
        <v>0</v>
      </c>
      <c r="AE45" s="260">
        <v>0</v>
      </c>
      <c r="AF45" s="222">
        <v>301440</v>
      </c>
      <c r="AG45" s="222">
        <v>365927</v>
      </c>
      <c r="AH45" s="281">
        <f t="shared" si="3"/>
        <v>64487</v>
      </c>
      <c r="AI45" s="222">
        <v>436429</v>
      </c>
      <c r="AJ45" s="281">
        <f t="shared" si="4"/>
        <v>802356</v>
      </c>
      <c r="AK45" s="222">
        <v>321031</v>
      </c>
      <c r="AL45" s="281">
        <f t="shared" si="5"/>
        <v>481325</v>
      </c>
      <c r="AM45" s="281">
        <f t="shared" si="6"/>
        <v>0.87730886215010095</v>
      </c>
      <c r="AN45" s="281">
        <f t="shared" si="7"/>
        <v>0.40011042479896702</v>
      </c>
      <c r="AO45" s="222">
        <v>148636</v>
      </c>
      <c r="CA45" s="91" t="str">
        <f t="shared" si="31"/>
        <v>Spantekow</v>
      </c>
      <c r="CB45" s="92">
        <f t="shared" si="31"/>
        <v>782</v>
      </c>
      <c r="CC45" s="92"/>
      <c r="CD45" s="92">
        <f t="shared" si="8"/>
        <v>541595</v>
      </c>
      <c r="CE45" s="92">
        <f t="shared" si="9"/>
        <v>0</v>
      </c>
      <c r="CF45" s="92">
        <f t="shared" si="10"/>
        <v>541595</v>
      </c>
      <c r="CG45" s="92">
        <f t="shared" si="11"/>
        <v>541595</v>
      </c>
      <c r="CH45" s="92">
        <f t="shared" si="12"/>
        <v>318981</v>
      </c>
      <c r="CI45" s="92">
        <f t="shared" si="13"/>
        <v>1</v>
      </c>
      <c r="CJ45" s="91" t="str">
        <f t="shared" si="14"/>
        <v>nein</v>
      </c>
      <c r="CK45" s="91" t="str">
        <f t="shared" si="14"/>
        <v>nein</v>
      </c>
      <c r="CL45" s="91" t="str">
        <f t="shared" si="15"/>
        <v>OK</v>
      </c>
      <c r="CM45" s="92">
        <f t="shared" si="16"/>
        <v>645000</v>
      </c>
      <c r="CN45" s="91" t="str">
        <f t="shared" si="17"/>
        <v>nein</v>
      </c>
      <c r="CO45" s="91">
        <f t="shared" si="18"/>
        <v>0</v>
      </c>
      <c r="CP45" s="91">
        <f t="shared" si="19"/>
        <v>0</v>
      </c>
      <c r="CQ45" s="91">
        <f t="shared" si="20"/>
        <v>1</v>
      </c>
      <c r="CR45" s="91">
        <f t="shared" si="21"/>
        <v>541595</v>
      </c>
      <c r="CS45" s="92">
        <f>CM45-'[2]2008'!CM45</f>
        <v>156069</v>
      </c>
      <c r="CT45" s="92">
        <f>CE45-'[2]2008'!CE45</f>
        <v>0</v>
      </c>
      <c r="CU45" s="92">
        <f t="shared" si="22"/>
        <v>321031</v>
      </c>
      <c r="CV45" s="92">
        <f t="shared" si="23"/>
        <v>148636</v>
      </c>
      <c r="CW45" s="153">
        <f t="shared" si="24"/>
        <v>2</v>
      </c>
      <c r="CX45" s="153">
        <f t="shared" si="25"/>
        <v>3</v>
      </c>
      <c r="CY45" s="153">
        <f t="shared" si="26"/>
        <v>2.5</v>
      </c>
      <c r="CZ45" s="92">
        <f t="shared" si="27"/>
        <v>645476</v>
      </c>
      <c r="DA45" s="92">
        <f t="shared" si="28"/>
        <v>4242</v>
      </c>
      <c r="DB45" s="91">
        <f t="shared" si="29"/>
        <v>1</v>
      </c>
      <c r="DC45" s="92">
        <f t="shared" si="30"/>
        <v>541595</v>
      </c>
    </row>
    <row r="46" spans="1:107" x14ac:dyDescent="0.25">
      <c r="A46" s="20">
        <v>13075128</v>
      </c>
      <c r="B46" s="21">
        <v>5553</v>
      </c>
      <c r="C46" s="21" t="s">
        <v>85</v>
      </c>
      <c r="D46" s="228">
        <v>347</v>
      </c>
      <c r="E46" s="223">
        <v>332104</v>
      </c>
      <c r="F46" s="223">
        <v>3616</v>
      </c>
      <c r="G46" s="223">
        <v>217144</v>
      </c>
      <c r="H46" s="224">
        <v>1</v>
      </c>
      <c r="I46" s="224">
        <v>46000</v>
      </c>
      <c r="J46" s="224">
        <v>0</v>
      </c>
      <c r="K46" s="224">
        <v>0</v>
      </c>
      <c r="L46" s="224">
        <v>1</v>
      </c>
      <c r="M46" s="223">
        <v>217144</v>
      </c>
      <c r="N46" s="224">
        <v>250</v>
      </c>
      <c r="O46" s="224">
        <v>0</v>
      </c>
      <c r="P46" s="224">
        <v>315</v>
      </c>
      <c r="Q46" s="224">
        <v>1</v>
      </c>
      <c r="R46" s="224">
        <v>271</v>
      </c>
      <c r="S46" s="224">
        <v>1</v>
      </c>
      <c r="T46" s="223">
        <v>0</v>
      </c>
      <c r="U46" s="224">
        <v>1100453</v>
      </c>
      <c r="V46" s="238">
        <v>3171.3342939481267</v>
      </c>
      <c r="W46" s="24" t="s">
        <v>43</v>
      </c>
      <c r="X46" s="24" t="s">
        <v>43</v>
      </c>
      <c r="Y46" s="24" t="s">
        <v>43</v>
      </c>
      <c r="Z46" s="224">
        <v>1400</v>
      </c>
      <c r="AA46" s="224">
        <v>1070</v>
      </c>
      <c r="AB46" s="260">
        <v>0</v>
      </c>
      <c r="AC46" s="224">
        <v>0</v>
      </c>
      <c r="AD46" s="224">
        <v>0</v>
      </c>
      <c r="AE46" s="260">
        <v>0</v>
      </c>
      <c r="AF46" s="222">
        <v>461099</v>
      </c>
      <c r="AG46" s="222">
        <v>70642</v>
      </c>
      <c r="AH46" s="281">
        <f t="shared" si="3"/>
        <v>-390457</v>
      </c>
      <c r="AI46" s="222">
        <v>0</v>
      </c>
      <c r="AJ46" s="281">
        <f t="shared" si="4"/>
        <v>70642</v>
      </c>
      <c r="AK46" s="222">
        <v>259261</v>
      </c>
      <c r="AL46" s="281">
        <f t="shared" si="5"/>
        <v>-188619</v>
      </c>
      <c r="AM46" s="281">
        <f t="shared" si="6"/>
        <v>3.6700687975991619</v>
      </c>
      <c r="AN46" s="281">
        <f t="shared" si="7"/>
        <v>3.6700687975991619</v>
      </c>
      <c r="AO46" s="222">
        <v>120532</v>
      </c>
      <c r="CA46" s="91" t="str">
        <f t="shared" si="31"/>
        <v>Stolpe an der Peene</v>
      </c>
      <c r="CB46" s="92">
        <f t="shared" si="31"/>
        <v>347</v>
      </c>
      <c r="CC46" s="92"/>
      <c r="CD46" s="92">
        <f t="shared" si="8"/>
        <v>217144</v>
      </c>
      <c r="CE46" s="92">
        <f t="shared" si="9"/>
        <v>0</v>
      </c>
      <c r="CF46" s="92">
        <f t="shared" si="10"/>
        <v>217144</v>
      </c>
      <c r="CG46" s="92">
        <f t="shared" si="11"/>
        <v>217144</v>
      </c>
      <c r="CH46" s="92">
        <f t="shared" si="12"/>
        <v>332104</v>
      </c>
      <c r="CI46" s="92">
        <f t="shared" si="13"/>
        <v>0</v>
      </c>
      <c r="CJ46" s="91" t="str">
        <f t="shared" si="14"/>
        <v>nein</v>
      </c>
      <c r="CK46" s="91" t="str">
        <f t="shared" si="14"/>
        <v>nein</v>
      </c>
      <c r="CL46" s="91" t="str">
        <f t="shared" si="15"/>
        <v>OK</v>
      </c>
      <c r="CM46" s="92">
        <f t="shared" si="16"/>
        <v>46000</v>
      </c>
      <c r="CN46" s="91" t="str">
        <f t="shared" si="17"/>
        <v>nein</v>
      </c>
      <c r="CO46" s="91">
        <f t="shared" si="18"/>
        <v>0</v>
      </c>
      <c r="CP46" s="91">
        <f t="shared" si="19"/>
        <v>0</v>
      </c>
      <c r="CQ46" s="91">
        <f t="shared" si="20"/>
        <v>1</v>
      </c>
      <c r="CR46" s="91">
        <f t="shared" si="21"/>
        <v>217144</v>
      </c>
      <c r="CS46" s="92">
        <f>CM46-'[2]2008'!CM46</f>
        <v>-96000</v>
      </c>
      <c r="CT46" s="92">
        <f>CE46-'[2]2008'!CE46</f>
        <v>0</v>
      </c>
      <c r="CU46" s="92">
        <f t="shared" si="22"/>
        <v>259261</v>
      </c>
      <c r="CV46" s="92">
        <f t="shared" si="23"/>
        <v>120532</v>
      </c>
      <c r="CW46" s="153">
        <f t="shared" si="24"/>
        <v>2.5</v>
      </c>
      <c r="CX46" s="153">
        <f t="shared" si="25"/>
        <v>3.15</v>
      </c>
      <c r="CY46" s="153">
        <f t="shared" si="26"/>
        <v>2.71</v>
      </c>
      <c r="CZ46" s="92">
        <f t="shared" si="27"/>
        <v>1100453</v>
      </c>
      <c r="DA46" s="92">
        <f t="shared" si="28"/>
        <v>1070</v>
      </c>
      <c r="DB46" s="91">
        <f t="shared" si="29"/>
        <v>1</v>
      </c>
      <c r="DC46" s="92">
        <f t="shared" si="30"/>
        <v>217144</v>
      </c>
    </row>
    <row r="47" spans="1:107" x14ac:dyDescent="0.25">
      <c r="A47" s="20">
        <v>13075155</v>
      </c>
      <c r="B47" s="21">
        <v>5553</v>
      </c>
      <c r="C47" s="21" t="s">
        <v>86</v>
      </c>
      <c r="D47" s="228">
        <v>944</v>
      </c>
      <c r="E47" s="223">
        <v>56781</v>
      </c>
      <c r="F47" s="223">
        <v>78073</v>
      </c>
      <c r="G47" s="223">
        <v>723113</v>
      </c>
      <c r="H47" s="224">
        <v>1</v>
      </c>
      <c r="I47" s="224">
        <v>228000</v>
      </c>
      <c r="J47" s="224">
        <v>0</v>
      </c>
      <c r="K47" s="224">
        <v>0</v>
      </c>
      <c r="L47" s="224">
        <v>1</v>
      </c>
      <c r="M47" s="224">
        <v>723113</v>
      </c>
      <c r="N47" s="224">
        <v>275</v>
      </c>
      <c r="O47" s="224">
        <v>0</v>
      </c>
      <c r="P47" s="224">
        <v>275</v>
      </c>
      <c r="Q47" s="224">
        <v>1</v>
      </c>
      <c r="R47" s="224">
        <v>300</v>
      </c>
      <c r="S47" s="224">
        <v>0</v>
      </c>
      <c r="T47" s="223">
        <v>0</v>
      </c>
      <c r="U47" s="224">
        <v>1811864</v>
      </c>
      <c r="V47" s="238">
        <v>1919.35</v>
      </c>
      <c r="W47" s="24" t="s">
        <v>43</v>
      </c>
      <c r="X47" s="24" t="s">
        <v>43</v>
      </c>
      <c r="Y47" s="24" t="s">
        <v>43</v>
      </c>
      <c r="Z47" s="224">
        <v>4100</v>
      </c>
      <c r="AA47" s="224">
        <v>4135</v>
      </c>
      <c r="AB47" s="260">
        <v>0</v>
      </c>
      <c r="AC47" s="224">
        <v>0</v>
      </c>
      <c r="AD47" s="224">
        <v>0</v>
      </c>
      <c r="AE47" s="260">
        <v>0</v>
      </c>
      <c r="AF47" s="222">
        <v>85824</v>
      </c>
      <c r="AG47" s="222">
        <v>155691</v>
      </c>
      <c r="AH47" s="281">
        <f t="shared" si="3"/>
        <v>69867</v>
      </c>
      <c r="AI47" s="222">
        <v>398614</v>
      </c>
      <c r="AJ47" s="281">
        <f t="shared" si="4"/>
        <v>554305</v>
      </c>
      <c r="AK47" s="222">
        <v>245299</v>
      </c>
      <c r="AL47" s="281">
        <f t="shared" si="5"/>
        <v>309006</v>
      </c>
      <c r="AM47" s="281">
        <f t="shared" si="6"/>
        <v>1.5755502887128994</v>
      </c>
      <c r="AN47" s="281">
        <f t="shared" si="7"/>
        <v>0.44253434481016768</v>
      </c>
      <c r="AO47" s="222">
        <v>113550</v>
      </c>
      <c r="CA47" s="91" t="str">
        <f t="shared" si="31"/>
        <v>Neetzow-Liepen</v>
      </c>
      <c r="CB47" s="92">
        <f t="shared" si="31"/>
        <v>944</v>
      </c>
      <c r="CC47" s="92"/>
      <c r="CD47" s="92">
        <f t="shared" si="8"/>
        <v>723113</v>
      </c>
      <c r="CE47" s="92">
        <f t="shared" si="9"/>
        <v>0</v>
      </c>
      <c r="CF47" s="92">
        <f t="shared" si="10"/>
        <v>723113</v>
      </c>
      <c r="CG47" s="92">
        <f t="shared" si="11"/>
        <v>723113</v>
      </c>
      <c r="CH47" s="92">
        <f t="shared" si="12"/>
        <v>56781</v>
      </c>
      <c r="CI47" s="92">
        <f t="shared" si="13"/>
        <v>0</v>
      </c>
      <c r="CJ47" s="91" t="str">
        <f t="shared" si="14"/>
        <v>nein</v>
      </c>
      <c r="CK47" s="91" t="str">
        <f t="shared" si="14"/>
        <v>nein</v>
      </c>
      <c r="CL47" s="91" t="str">
        <f t="shared" si="15"/>
        <v>OK</v>
      </c>
      <c r="CM47" s="92">
        <f t="shared" si="16"/>
        <v>228000</v>
      </c>
      <c r="CN47" s="91" t="str">
        <f t="shared" si="17"/>
        <v>nein</v>
      </c>
      <c r="CO47" s="91">
        <f t="shared" si="18"/>
        <v>0</v>
      </c>
      <c r="CP47" s="91">
        <f t="shared" si="19"/>
        <v>0</v>
      </c>
      <c r="CQ47" s="91">
        <f t="shared" si="20"/>
        <v>1</v>
      </c>
      <c r="CR47" s="91">
        <f t="shared" si="21"/>
        <v>723113</v>
      </c>
      <c r="CS47" s="92">
        <f>CM47-'[2]2008'!CM47</f>
        <v>-217000</v>
      </c>
      <c r="CT47" s="92">
        <f>CE47-'[2]2008'!CE47</f>
        <v>0</v>
      </c>
      <c r="CU47" s="92">
        <f t="shared" si="22"/>
        <v>245299</v>
      </c>
      <c r="CV47" s="92">
        <f t="shared" si="23"/>
        <v>113550</v>
      </c>
      <c r="CW47" s="153">
        <f t="shared" si="24"/>
        <v>2.75</v>
      </c>
      <c r="CX47" s="153">
        <f t="shared" si="25"/>
        <v>2.75</v>
      </c>
      <c r="CY47" s="153">
        <f t="shared" si="26"/>
        <v>3</v>
      </c>
      <c r="CZ47" s="92">
        <f t="shared" si="27"/>
        <v>1811864</v>
      </c>
      <c r="DA47" s="92">
        <f t="shared" si="28"/>
        <v>4135</v>
      </c>
      <c r="DB47" s="91">
        <f t="shared" si="29"/>
        <v>1</v>
      </c>
      <c r="DC47" s="92">
        <f t="shared" si="30"/>
        <v>723113</v>
      </c>
    </row>
    <row r="48" spans="1:107" x14ac:dyDescent="0.25">
      <c r="A48" s="20">
        <v>13075002</v>
      </c>
      <c r="B48" s="21">
        <v>5554</v>
      </c>
      <c r="C48" s="21" t="s">
        <v>87</v>
      </c>
      <c r="D48" s="228"/>
      <c r="E48" s="223"/>
      <c r="F48" s="223"/>
      <c r="G48" s="223"/>
      <c r="H48" s="224"/>
      <c r="I48" s="224"/>
      <c r="J48" s="224"/>
      <c r="K48" s="224"/>
      <c r="L48" s="224"/>
      <c r="M48" s="224"/>
      <c r="N48" s="224"/>
      <c r="O48" s="224"/>
      <c r="P48" s="224"/>
      <c r="Q48" s="224"/>
      <c r="R48" s="224"/>
      <c r="S48" s="224"/>
      <c r="T48" s="224"/>
      <c r="U48" s="224"/>
      <c r="V48" s="224"/>
      <c r="W48" s="22"/>
      <c r="X48" s="22"/>
      <c r="Y48" s="22"/>
      <c r="Z48" s="224"/>
      <c r="AA48" s="224"/>
      <c r="AB48" s="260"/>
      <c r="AC48" s="224"/>
      <c r="AD48" s="224"/>
      <c r="AE48" s="260"/>
      <c r="AF48" s="222"/>
      <c r="AG48" s="222"/>
      <c r="AH48" s="281">
        <f t="shared" si="3"/>
        <v>0</v>
      </c>
      <c r="AI48" s="222"/>
      <c r="AJ48" s="281">
        <f t="shared" si="4"/>
        <v>0</v>
      </c>
      <c r="AK48" s="222"/>
      <c r="AL48" s="281">
        <f t="shared" si="5"/>
        <v>0</v>
      </c>
      <c r="AM48" s="281" t="e">
        <f t="shared" si="6"/>
        <v>#DIV/0!</v>
      </c>
      <c r="AN48" s="281" t="e">
        <f t="shared" si="7"/>
        <v>#DIV/0!</v>
      </c>
      <c r="AO48" s="222"/>
      <c r="CA48" s="91" t="str">
        <f t="shared" si="31"/>
        <v>Alt Tellin</v>
      </c>
      <c r="CB48" s="92">
        <f t="shared" si="31"/>
        <v>0</v>
      </c>
      <c r="CC48" s="92"/>
      <c r="CD48" s="92">
        <f t="shared" si="8"/>
        <v>0</v>
      </c>
      <c r="CE48" s="92">
        <f t="shared" si="9"/>
        <v>0</v>
      </c>
      <c r="CF48" s="92">
        <f t="shared" si="10"/>
        <v>0</v>
      </c>
      <c r="CG48" s="92">
        <f t="shared" si="11"/>
        <v>0</v>
      </c>
      <c r="CH48" s="92">
        <f t="shared" si="12"/>
        <v>0</v>
      </c>
      <c r="CI48" s="92">
        <f t="shared" si="13"/>
        <v>0</v>
      </c>
      <c r="CJ48" s="91">
        <f t="shared" si="14"/>
        <v>0</v>
      </c>
      <c r="CK48" s="91">
        <f t="shared" si="14"/>
        <v>0</v>
      </c>
      <c r="CL48" s="91" t="str">
        <f t="shared" si="15"/>
        <v>keine Daten</v>
      </c>
      <c r="CM48" s="92">
        <f t="shared" si="16"/>
        <v>0</v>
      </c>
      <c r="CN48" s="91" t="str">
        <f t="shared" si="17"/>
        <v>keine Angabe</v>
      </c>
      <c r="CO48" s="91">
        <f t="shared" si="18"/>
        <v>2</v>
      </c>
      <c r="CP48" s="91">
        <f t="shared" si="19"/>
        <v>2</v>
      </c>
      <c r="CQ48" s="91">
        <f t="shared" si="20"/>
        <v>0</v>
      </c>
      <c r="CR48" s="91">
        <f t="shared" si="21"/>
        <v>0</v>
      </c>
      <c r="CS48" s="92">
        <f>CM48-'[2]2008'!CM48</f>
        <v>0</v>
      </c>
      <c r="CT48" s="92">
        <f>CE48-'[2]2008'!CE48</f>
        <v>0</v>
      </c>
      <c r="CU48" s="92">
        <f t="shared" si="22"/>
        <v>0</v>
      </c>
      <c r="CV48" s="92">
        <f t="shared" si="23"/>
        <v>0</v>
      </c>
      <c r="CW48" s="153">
        <f t="shared" si="24"/>
        <v>0</v>
      </c>
      <c r="CX48" s="153">
        <f t="shared" si="25"/>
        <v>0</v>
      </c>
      <c r="CY48" s="153">
        <f t="shared" si="26"/>
        <v>0</v>
      </c>
      <c r="CZ48" s="92">
        <f t="shared" si="27"/>
        <v>0</v>
      </c>
      <c r="DA48" s="92">
        <f t="shared" si="28"/>
        <v>0</v>
      </c>
      <c r="DB48" s="91">
        <f t="shared" si="29"/>
        <v>0</v>
      </c>
      <c r="DC48" s="92">
        <f t="shared" si="30"/>
        <v>0</v>
      </c>
    </row>
    <row r="49" spans="1:107" x14ac:dyDescent="0.25">
      <c r="A49" s="20">
        <v>13075009</v>
      </c>
      <c r="B49" s="21">
        <v>5554</v>
      </c>
      <c r="C49" s="21" t="s">
        <v>88</v>
      </c>
      <c r="D49" s="228"/>
      <c r="E49" s="223"/>
      <c r="F49" s="223"/>
      <c r="G49" s="223"/>
      <c r="H49" s="224"/>
      <c r="I49" s="224"/>
      <c r="J49" s="224"/>
      <c r="K49" s="224"/>
      <c r="L49" s="224"/>
      <c r="M49" s="224"/>
      <c r="N49" s="224"/>
      <c r="O49" s="224"/>
      <c r="P49" s="224"/>
      <c r="Q49" s="224"/>
      <c r="R49" s="224"/>
      <c r="S49" s="224"/>
      <c r="T49" s="224"/>
      <c r="U49" s="224"/>
      <c r="V49" s="224"/>
      <c r="W49" s="22"/>
      <c r="X49" s="22"/>
      <c r="Y49" s="22"/>
      <c r="Z49" s="224"/>
      <c r="AA49" s="224"/>
      <c r="AB49" s="260"/>
      <c r="AC49" s="224"/>
      <c r="AD49" s="224"/>
      <c r="AE49" s="260"/>
      <c r="AF49" s="222"/>
      <c r="AG49" s="222"/>
      <c r="AH49" s="281">
        <f t="shared" si="3"/>
        <v>0</v>
      </c>
      <c r="AI49" s="222"/>
      <c r="AJ49" s="281">
        <f t="shared" si="4"/>
        <v>0</v>
      </c>
      <c r="AK49" s="222"/>
      <c r="AL49" s="281">
        <f t="shared" si="5"/>
        <v>0</v>
      </c>
      <c r="AM49" s="281" t="e">
        <f t="shared" si="6"/>
        <v>#DIV/0!</v>
      </c>
      <c r="AN49" s="281" t="e">
        <f t="shared" si="7"/>
        <v>#DIV/0!</v>
      </c>
      <c r="AO49" s="222"/>
      <c r="CA49" s="91" t="str">
        <f t="shared" si="31"/>
        <v>Bentzin</v>
      </c>
      <c r="CB49" s="92">
        <f t="shared" si="31"/>
        <v>0</v>
      </c>
      <c r="CC49" s="92"/>
      <c r="CD49" s="92">
        <f t="shared" si="8"/>
        <v>0</v>
      </c>
      <c r="CE49" s="92">
        <f t="shared" si="9"/>
        <v>0</v>
      </c>
      <c r="CF49" s="92">
        <f t="shared" si="10"/>
        <v>0</v>
      </c>
      <c r="CG49" s="92">
        <f t="shared" si="11"/>
        <v>0</v>
      </c>
      <c r="CH49" s="92">
        <f t="shared" si="12"/>
        <v>0</v>
      </c>
      <c r="CI49" s="92">
        <f t="shared" si="13"/>
        <v>0</v>
      </c>
      <c r="CJ49" s="91">
        <f t="shared" si="14"/>
        <v>0</v>
      </c>
      <c r="CK49" s="91">
        <f t="shared" si="14"/>
        <v>0</v>
      </c>
      <c r="CL49" s="91" t="str">
        <f t="shared" si="15"/>
        <v>keine Daten</v>
      </c>
      <c r="CM49" s="92">
        <f t="shared" si="16"/>
        <v>0</v>
      </c>
      <c r="CN49" s="91" t="str">
        <f t="shared" si="17"/>
        <v>keine Angabe</v>
      </c>
      <c r="CO49" s="91">
        <f t="shared" si="18"/>
        <v>2</v>
      </c>
      <c r="CP49" s="91">
        <f t="shared" si="19"/>
        <v>2</v>
      </c>
      <c r="CQ49" s="91">
        <f t="shared" si="20"/>
        <v>0</v>
      </c>
      <c r="CR49" s="91">
        <f t="shared" si="21"/>
        <v>0</v>
      </c>
      <c r="CS49" s="92">
        <f>CM49-'[2]2008'!CM49</f>
        <v>0</v>
      </c>
      <c r="CT49" s="92">
        <f>CE49-'[2]2008'!CE49</f>
        <v>0</v>
      </c>
      <c r="CU49" s="92">
        <f t="shared" si="22"/>
        <v>0</v>
      </c>
      <c r="CV49" s="92">
        <f t="shared" si="23"/>
        <v>0</v>
      </c>
      <c r="CW49" s="153">
        <f t="shared" si="24"/>
        <v>0</v>
      </c>
      <c r="CX49" s="153">
        <f t="shared" si="25"/>
        <v>0</v>
      </c>
      <c r="CY49" s="153">
        <f t="shared" si="26"/>
        <v>0</v>
      </c>
      <c r="CZ49" s="92">
        <f t="shared" si="27"/>
        <v>0</v>
      </c>
      <c r="DA49" s="92">
        <f t="shared" si="28"/>
        <v>0</v>
      </c>
      <c r="DB49" s="91">
        <f t="shared" si="29"/>
        <v>0</v>
      </c>
      <c r="DC49" s="92">
        <f t="shared" si="30"/>
        <v>0</v>
      </c>
    </row>
    <row r="50" spans="1:107" x14ac:dyDescent="0.25">
      <c r="A50" s="20">
        <v>13075023</v>
      </c>
      <c r="B50" s="21">
        <v>5554</v>
      </c>
      <c r="C50" s="21" t="s">
        <v>89</v>
      </c>
      <c r="D50" s="228"/>
      <c r="E50" s="223"/>
      <c r="F50" s="223"/>
      <c r="G50" s="223"/>
      <c r="H50" s="224"/>
      <c r="I50" s="224"/>
      <c r="J50" s="224"/>
      <c r="K50" s="224"/>
      <c r="L50" s="224"/>
      <c r="M50" s="224"/>
      <c r="N50" s="224"/>
      <c r="O50" s="224"/>
      <c r="P50" s="224"/>
      <c r="Q50" s="224"/>
      <c r="R50" s="224"/>
      <c r="S50" s="224"/>
      <c r="T50" s="224"/>
      <c r="U50" s="224"/>
      <c r="V50" s="224"/>
      <c r="W50" s="22"/>
      <c r="X50" s="22"/>
      <c r="Y50" s="22"/>
      <c r="Z50" s="224"/>
      <c r="AA50" s="224"/>
      <c r="AB50" s="260"/>
      <c r="AC50" s="224"/>
      <c r="AD50" s="224"/>
      <c r="AE50" s="260"/>
      <c r="AF50" s="222"/>
      <c r="AG50" s="222"/>
      <c r="AH50" s="281">
        <f t="shared" si="3"/>
        <v>0</v>
      </c>
      <c r="AI50" s="222"/>
      <c r="AJ50" s="281">
        <f t="shared" si="4"/>
        <v>0</v>
      </c>
      <c r="AK50" s="222"/>
      <c r="AL50" s="281">
        <f t="shared" si="5"/>
        <v>0</v>
      </c>
      <c r="AM50" s="281" t="e">
        <f t="shared" si="6"/>
        <v>#DIV/0!</v>
      </c>
      <c r="AN50" s="281" t="e">
        <f t="shared" si="7"/>
        <v>#DIV/0!</v>
      </c>
      <c r="AO50" s="222"/>
      <c r="CA50" s="91" t="str">
        <f t="shared" si="31"/>
        <v>Daberkow</v>
      </c>
      <c r="CB50" s="92">
        <f t="shared" si="31"/>
        <v>0</v>
      </c>
      <c r="CC50" s="92"/>
      <c r="CD50" s="92">
        <f t="shared" si="8"/>
        <v>0</v>
      </c>
      <c r="CE50" s="92">
        <f t="shared" si="9"/>
        <v>0</v>
      </c>
      <c r="CF50" s="92">
        <f t="shared" si="10"/>
        <v>0</v>
      </c>
      <c r="CG50" s="92">
        <f t="shared" si="11"/>
        <v>0</v>
      </c>
      <c r="CH50" s="92">
        <f t="shared" si="12"/>
        <v>0</v>
      </c>
      <c r="CI50" s="92">
        <f t="shared" si="13"/>
        <v>0</v>
      </c>
      <c r="CJ50" s="91">
        <f t="shared" si="14"/>
        <v>0</v>
      </c>
      <c r="CK50" s="91">
        <f t="shared" si="14"/>
        <v>0</v>
      </c>
      <c r="CL50" s="91" t="str">
        <f t="shared" si="15"/>
        <v>keine Daten</v>
      </c>
      <c r="CM50" s="92">
        <f t="shared" si="16"/>
        <v>0</v>
      </c>
      <c r="CN50" s="91" t="str">
        <f t="shared" si="17"/>
        <v>keine Angabe</v>
      </c>
      <c r="CO50" s="91">
        <f t="shared" si="18"/>
        <v>2</v>
      </c>
      <c r="CP50" s="91">
        <f t="shared" si="19"/>
        <v>2</v>
      </c>
      <c r="CQ50" s="91">
        <f t="shared" si="20"/>
        <v>0</v>
      </c>
      <c r="CR50" s="91">
        <f t="shared" si="21"/>
        <v>0</v>
      </c>
      <c r="CS50" s="92">
        <f>CM50-'[2]2008'!CM50</f>
        <v>0</v>
      </c>
      <c r="CT50" s="92">
        <f>CE50-'[2]2008'!CE50</f>
        <v>0</v>
      </c>
      <c r="CU50" s="92">
        <f t="shared" si="22"/>
        <v>0</v>
      </c>
      <c r="CV50" s="92">
        <f t="shared" si="23"/>
        <v>0</v>
      </c>
      <c r="CW50" s="153">
        <f t="shared" si="24"/>
        <v>0</v>
      </c>
      <c r="CX50" s="153">
        <f t="shared" si="25"/>
        <v>0</v>
      </c>
      <c r="CY50" s="153">
        <f t="shared" si="26"/>
        <v>0</v>
      </c>
      <c r="CZ50" s="92">
        <f t="shared" si="27"/>
        <v>0</v>
      </c>
      <c r="DA50" s="92">
        <f t="shared" si="28"/>
        <v>0</v>
      </c>
      <c r="DB50" s="91">
        <f t="shared" si="29"/>
        <v>0</v>
      </c>
      <c r="DC50" s="92">
        <f t="shared" si="30"/>
        <v>0</v>
      </c>
    </row>
    <row r="51" spans="1:107" x14ac:dyDescent="0.25">
      <c r="A51" s="20">
        <v>13075054</v>
      </c>
      <c r="B51" s="21">
        <v>5554</v>
      </c>
      <c r="C51" s="21" t="s">
        <v>90</v>
      </c>
      <c r="D51" s="228"/>
      <c r="E51" s="223"/>
      <c r="F51" s="223"/>
      <c r="G51" s="223"/>
      <c r="H51" s="224"/>
      <c r="I51" s="224"/>
      <c r="J51" s="224"/>
      <c r="K51" s="224"/>
      <c r="L51" s="224"/>
      <c r="M51" s="224"/>
      <c r="N51" s="224"/>
      <c r="O51" s="224"/>
      <c r="P51" s="224"/>
      <c r="Q51" s="224"/>
      <c r="R51" s="224"/>
      <c r="S51" s="224"/>
      <c r="T51" s="224"/>
      <c r="U51" s="224"/>
      <c r="V51" s="224"/>
      <c r="W51" s="22"/>
      <c r="X51" s="22"/>
      <c r="Y51" s="22"/>
      <c r="Z51" s="224"/>
      <c r="AA51" s="224"/>
      <c r="AB51" s="260"/>
      <c r="AC51" s="224"/>
      <c r="AD51" s="224"/>
      <c r="AE51" s="260"/>
      <c r="AF51" s="222"/>
      <c r="AG51" s="222"/>
      <c r="AH51" s="281">
        <f t="shared" si="3"/>
        <v>0</v>
      </c>
      <c r="AI51" s="222"/>
      <c r="AJ51" s="281">
        <f t="shared" si="4"/>
        <v>0</v>
      </c>
      <c r="AK51" s="222"/>
      <c r="AL51" s="281">
        <f t="shared" si="5"/>
        <v>0</v>
      </c>
      <c r="AM51" s="281" t="e">
        <f t="shared" si="6"/>
        <v>#DIV/0!</v>
      </c>
      <c r="AN51" s="281" t="e">
        <f t="shared" si="7"/>
        <v>#DIV/0!</v>
      </c>
      <c r="AO51" s="222"/>
      <c r="CA51" s="91" t="str">
        <f t="shared" si="31"/>
        <v>Jarmen, Stadt</v>
      </c>
      <c r="CB51" s="92">
        <f t="shared" si="31"/>
        <v>0</v>
      </c>
      <c r="CC51" s="92"/>
      <c r="CD51" s="92">
        <f t="shared" si="8"/>
        <v>0</v>
      </c>
      <c r="CE51" s="92">
        <f t="shared" si="9"/>
        <v>0</v>
      </c>
      <c r="CF51" s="92">
        <f t="shared" si="10"/>
        <v>0</v>
      </c>
      <c r="CG51" s="92">
        <f t="shared" si="11"/>
        <v>0</v>
      </c>
      <c r="CH51" s="92">
        <f t="shared" si="12"/>
        <v>0</v>
      </c>
      <c r="CI51" s="92">
        <f t="shared" si="13"/>
        <v>0</v>
      </c>
      <c r="CJ51" s="91">
        <f t="shared" si="14"/>
        <v>0</v>
      </c>
      <c r="CK51" s="91">
        <f t="shared" si="14"/>
        <v>0</v>
      </c>
      <c r="CL51" s="91" t="str">
        <f t="shared" si="15"/>
        <v>keine Daten</v>
      </c>
      <c r="CM51" s="92">
        <f t="shared" si="16"/>
        <v>0</v>
      </c>
      <c r="CN51" s="91" t="str">
        <f t="shared" si="17"/>
        <v>keine Angabe</v>
      </c>
      <c r="CO51" s="91">
        <f t="shared" si="18"/>
        <v>2</v>
      </c>
      <c r="CP51" s="91">
        <f t="shared" si="19"/>
        <v>2</v>
      </c>
      <c r="CQ51" s="91">
        <f t="shared" si="20"/>
        <v>0</v>
      </c>
      <c r="CR51" s="91">
        <f t="shared" si="21"/>
        <v>0</v>
      </c>
      <c r="CS51" s="92">
        <f>CM51-'[2]2008'!CM51</f>
        <v>0</v>
      </c>
      <c r="CT51" s="92">
        <f>CE51-'[2]2008'!CE51</f>
        <v>0</v>
      </c>
      <c r="CU51" s="92">
        <f t="shared" si="22"/>
        <v>0</v>
      </c>
      <c r="CV51" s="92">
        <f t="shared" si="23"/>
        <v>0</v>
      </c>
      <c r="CW51" s="153">
        <f t="shared" si="24"/>
        <v>0</v>
      </c>
      <c r="CX51" s="153">
        <f t="shared" si="25"/>
        <v>0</v>
      </c>
      <c r="CY51" s="153">
        <f t="shared" si="26"/>
        <v>0</v>
      </c>
      <c r="CZ51" s="92">
        <f t="shared" si="27"/>
        <v>0</v>
      </c>
      <c r="DA51" s="92">
        <f t="shared" si="28"/>
        <v>0</v>
      </c>
      <c r="DB51" s="91">
        <f t="shared" si="29"/>
        <v>0</v>
      </c>
      <c r="DC51" s="92">
        <f t="shared" si="30"/>
        <v>0</v>
      </c>
    </row>
    <row r="52" spans="1:107" x14ac:dyDescent="0.25">
      <c r="A52" s="20">
        <v>13075070</v>
      </c>
      <c r="B52" s="21">
        <v>5554</v>
      </c>
      <c r="C52" s="21" t="s">
        <v>91</v>
      </c>
      <c r="D52" s="228"/>
      <c r="E52" s="223"/>
      <c r="F52" s="223"/>
      <c r="G52" s="223"/>
      <c r="H52" s="224"/>
      <c r="I52" s="224"/>
      <c r="J52" s="224"/>
      <c r="K52" s="224"/>
      <c r="L52" s="224"/>
      <c r="M52" s="224"/>
      <c r="N52" s="224"/>
      <c r="O52" s="224"/>
      <c r="P52" s="224"/>
      <c r="Q52" s="224"/>
      <c r="R52" s="224"/>
      <c r="S52" s="224"/>
      <c r="T52" s="224"/>
      <c r="U52" s="224"/>
      <c r="V52" s="224"/>
      <c r="W52" s="22"/>
      <c r="X52" s="22"/>
      <c r="Y52" s="22"/>
      <c r="Z52" s="224"/>
      <c r="AA52" s="224"/>
      <c r="AB52" s="260"/>
      <c r="AC52" s="224"/>
      <c r="AD52" s="224"/>
      <c r="AE52" s="260"/>
      <c r="AF52" s="222"/>
      <c r="AG52" s="222"/>
      <c r="AH52" s="281">
        <f t="shared" si="3"/>
        <v>0</v>
      </c>
      <c r="AI52" s="222"/>
      <c r="AJ52" s="281">
        <f t="shared" si="4"/>
        <v>0</v>
      </c>
      <c r="AK52" s="222"/>
      <c r="AL52" s="281">
        <f t="shared" si="5"/>
        <v>0</v>
      </c>
      <c r="AM52" s="281" t="e">
        <f t="shared" si="6"/>
        <v>#DIV/0!</v>
      </c>
      <c r="AN52" s="281" t="e">
        <f t="shared" si="7"/>
        <v>#DIV/0!</v>
      </c>
      <c r="AO52" s="222"/>
      <c r="CA52" s="91" t="str">
        <f t="shared" si="31"/>
        <v>Kruckow</v>
      </c>
      <c r="CB52" s="92">
        <f t="shared" si="31"/>
        <v>0</v>
      </c>
      <c r="CC52" s="92"/>
      <c r="CD52" s="92">
        <f t="shared" si="8"/>
        <v>0</v>
      </c>
      <c r="CE52" s="92">
        <f t="shared" si="9"/>
        <v>0</v>
      </c>
      <c r="CF52" s="92">
        <f t="shared" si="10"/>
        <v>0</v>
      </c>
      <c r="CG52" s="92">
        <f t="shared" si="11"/>
        <v>0</v>
      </c>
      <c r="CH52" s="92">
        <f t="shared" si="12"/>
        <v>0</v>
      </c>
      <c r="CI52" s="92">
        <f t="shared" si="13"/>
        <v>0</v>
      </c>
      <c r="CJ52" s="91">
        <f t="shared" si="14"/>
        <v>0</v>
      </c>
      <c r="CK52" s="91">
        <f t="shared" si="14"/>
        <v>0</v>
      </c>
      <c r="CL52" s="91" t="str">
        <f t="shared" si="15"/>
        <v>keine Daten</v>
      </c>
      <c r="CM52" s="92">
        <f t="shared" si="16"/>
        <v>0</v>
      </c>
      <c r="CN52" s="91" t="str">
        <f t="shared" si="17"/>
        <v>keine Angabe</v>
      </c>
      <c r="CO52" s="91">
        <f t="shared" si="18"/>
        <v>2</v>
      </c>
      <c r="CP52" s="91">
        <f t="shared" si="19"/>
        <v>2</v>
      </c>
      <c r="CQ52" s="91">
        <f t="shared" si="20"/>
        <v>0</v>
      </c>
      <c r="CR52" s="91">
        <f t="shared" si="21"/>
        <v>0</v>
      </c>
      <c r="CS52" s="92">
        <f>CM52-'[2]2008'!CM52</f>
        <v>0</v>
      </c>
      <c r="CT52" s="92">
        <f>CE52-'[2]2008'!CE52</f>
        <v>0</v>
      </c>
      <c r="CU52" s="92">
        <f t="shared" si="22"/>
        <v>0</v>
      </c>
      <c r="CV52" s="92">
        <f t="shared" si="23"/>
        <v>0</v>
      </c>
      <c r="CW52" s="153">
        <f t="shared" si="24"/>
        <v>0</v>
      </c>
      <c r="CX52" s="153">
        <f t="shared" si="25"/>
        <v>0</v>
      </c>
      <c r="CY52" s="153">
        <f t="shared" si="26"/>
        <v>0</v>
      </c>
      <c r="CZ52" s="92">
        <f t="shared" si="27"/>
        <v>0</v>
      </c>
      <c r="DA52" s="92">
        <f t="shared" si="28"/>
        <v>0</v>
      </c>
      <c r="DB52" s="91">
        <f t="shared" si="29"/>
        <v>0</v>
      </c>
      <c r="DC52" s="92">
        <f t="shared" si="30"/>
        <v>0</v>
      </c>
    </row>
    <row r="53" spans="1:107" x14ac:dyDescent="0.25">
      <c r="A53" s="20">
        <v>13075134</v>
      </c>
      <c r="B53" s="21">
        <v>5554</v>
      </c>
      <c r="C53" s="21" t="s">
        <v>92</v>
      </c>
      <c r="D53" s="228"/>
      <c r="E53" s="223"/>
      <c r="F53" s="223"/>
      <c r="G53" s="223"/>
      <c r="H53" s="224"/>
      <c r="I53" s="224"/>
      <c r="J53" s="224"/>
      <c r="K53" s="224"/>
      <c r="L53" s="224"/>
      <c r="M53" s="224"/>
      <c r="N53" s="224"/>
      <c r="O53" s="224"/>
      <c r="P53" s="224"/>
      <c r="Q53" s="224"/>
      <c r="R53" s="224"/>
      <c r="S53" s="224"/>
      <c r="T53" s="224"/>
      <c r="U53" s="224"/>
      <c r="V53" s="224"/>
      <c r="W53" s="22"/>
      <c r="X53" s="22"/>
      <c r="Y53" s="22"/>
      <c r="Z53" s="224"/>
      <c r="AA53" s="224"/>
      <c r="AB53" s="260"/>
      <c r="AC53" s="224"/>
      <c r="AD53" s="224"/>
      <c r="AE53" s="260"/>
      <c r="AF53" s="222"/>
      <c r="AG53" s="222"/>
      <c r="AH53" s="281">
        <f t="shared" si="3"/>
        <v>0</v>
      </c>
      <c r="AI53" s="222"/>
      <c r="AJ53" s="281">
        <f t="shared" si="4"/>
        <v>0</v>
      </c>
      <c r="AK53" s="222"/>
      <c r="AL53" s="281">
        <f t="shared" si="5"/>
        <v>0</v>
      </c>
      <c r="AM53" s="281" t="e">
        <f t="shared" si="6"/>
        <v>#DIV/0!</v>
      </c>
      <c r="AN53" s="281" t="e">
        <f t="shared" si="7"/>
        <v>#DIV/0!</v>
      </c>
      <c r="AO53" s="222"/>
      <c r="CA53" s="91" t="str">
        <f t="shared" si="31"/>
        <v>Tutow</v>
      </c>
      <c r="CB53" s="92">
        <f t="shared" si="31"/>
        <v>0</v>
      </c>
      <c r="CC53" s="92"/>
      <c r="CD53" s="92">
        <f t="shared" si="8"/>
        <v>0</v>
      </c>
      <c r="CE53" s="92">
        <f t="shared" si="9"/>
        <v>0</v>
      </c>
      <c r="CF53" s="92">
        <f t="shared" si="10"/>
        <v>0</v>
      </c>
      <c r="CG53" s="92">
        <f t="shared" si="11"/>
        <v>0</v>
      </c>
      <c r="CH53" s="92">
        <f t="shared" si="12"/>
        <v>0</v>
      </c>
      <c r="CI53" s="92">
        <f t="shared" si="13"/>
        <v>0</v>
      </c>
      <c r="CJ53" s="91">
        <f t="shared" si="14"/>
        <v>0</v>
      </c>
      <c r="CK53" s="91">
        <f t="shared" si="14"/>
        <v>0</v>
      </c>
      <c r="CL53" s="91" t="str">
        <f>IF(CB53=0,"keine Daten",IF(CD53=0,"keine Daten","OK"))</f>
        <v>keine Daten</v>
      </c>
      <c r="CM53" s="92">
        <f t="shared" si="16"/>
        <v>0</v>
      </c>
      <c r="CN53" s="91" t="str">
        <f t="shared" si="17"/>
        <v>keine Angabe</v>
      </c>
      <c r="CO53" s="91">
        <f t="shared" si="18"/>
        <v>2</v>
      </c>
      <c r="CP53" s="91">
        <f t="shared" si="19"/>
        <v>2</v>
      </c>
      <c r="CQ53" s="91">
        <f t="shared" si="20"/>
        <v>0</v>
      </c>
      <c r="CR53" s="91">
        <f t="shared" si="21"/>
        <v>0</v>
      </c>
      <c r="CS53" s="92">
        <f>CM53-'[2]2008'!CM53</f>
        <v>0</v>
      </c>
      <c r="CT53" s="92">
        <f>CE53-'[2]2008'!CE53</f>
        <v>0</v>
      </c>
      <c r="CU53" s="92">
        <f t="shared" si="22"/>
        <v>0</v>
      </c>
      <c r="CV53" s="92">
        <f t="shared" si="23"/>
        <v>0</v>
      </c>
      <c r="CW53" s="153">
        <f t="shared" si="24"/>
        <v>0</v>
      </c>
      <c r="CX53" s="153">
        <f t="shared" si="25"/>
        <v>0</v>
      </c>
      <c r="CY53" s="153">
        <f t="shared" si="26"/>
        <v>0</v>
      </c>
      <c r="CZ53" s="92">
        <f t="shared" si="27"/>
        <v>0</v>
      </c>
      <c r="DA53" s="92">
        <f t="shared" si="28"/>
        <v>0</v>
      </c>
      <c r="DB53" s="91">
        <f t="shared" si="29"/>
        <v>0</v>
      </c>
      <c r="DC53" s="92">
        <f t="shared" si="30"/>
        <v>0</v>
      </c>
    </row>
    <row r="54" spans="1:107" x14ac:dyDescent="0.25">
      <c r="A54" s="20">
        <v>13075140</v>
      </c>
      <c r="B54" s="21">
        <v>5554</v>
      </c>
      <c r="C54" s="21" t="s">
        <v>93</v>
      </c>
      <c r="D54" s="228"/>
      <c r="E54" s="223"/>
      <c r="F54" s="223"/>
      <c r="G54" s="223"/>
      <c r="H54" s="224"/>
      <c r="I54" s="224"/>
      <c r="J54" s="224"/>
      <c r="K54" s="224"/>
      <c r="L54" s="224"/>
      <c r="M54" s="224"/>
      <c r="N54" s="224"/>
      <c r="O54" s="224"/>
      <c r="P54" s="224"/>
      <c r="Q54" s="224"/>
      <c r="R54" s="224"/>
      <c r="S54" s="224"/>
      <c r="T54" s="224"/>
      <c r="U54" s="224"/>
      <c r="V54" s="224"/>
      <c r="W54" s="22"/>
      <c r="X54" s="22"/>
      <c r="Y54" s="22"/>
      <c r="Z54" s="224"/>
      <c r="AA54" s="224"/>
      <c r="AB54" s="260"/>
      <c r="AC54" s="224"/>
      <c r="AD54" s="224"/>
      <c r="AE54" s="260"/>
      <c r="AF54" s="222"/>
      <c r="AG54" s="222"/>
      <c r="AH54" s="281">
        <f t="shared" si="3"/>
        <v>0</v>
      </c>
      <c r="AI54" s="222"/>
      <c r="AJ54" s="281">
        <f t="shared" si="4"/>
        <v>0</v>
      </c>
      <c r="AK54" s="222"/>
      <c r="AL54" s="281">
        <f t="shared" si="5"/>
        <v>0</v>
      </c>
      <c r="AM54" s="281" t="e">
        <f t="shared" si="6"/>
        <v>#DIV/0!</v>
      </c>
      <c r="AN54" s="281" t="e">
        <f t="shared" si="7"/>
        <v>#DIV/0!</v>
      </c>
      <c r="AO54" s="222"/>
      <c r="CA54" s="91" t="str">
        <f t="shared" si="31"/>
        <v>Völschow</v>
      </c>
      <c r="CB54" s="92">
        <f t="shared" si="31"/>
        <v>0</v>
      </c>
      <c r="CC54" s="92"/>
      <c r="CD54" s="92">
        <f t="shared" si="8"/>
        <v>0</v>
      </c>
      <c r="CE54" s="92">
        <f t="shared" si="9"/>
        <v>0</v>
      </c>
      <c r="CF54" s="92">
        <f t="shared" si="10"/>
        <v>0</v>
      </c>
      <c r="CG54" s="92">
        <f t="shared" si="11"/>
        <v>0</v>
      </c>
      <c r="CH54" s="92">
        <f t="shared" si="12"/>
        <v>0</v>
      </c>
      <c r="CI54" s="92">
        <f t="shared" si="13"/>
        <v>0</v>
      </c>
      <c r="CJ54" s="91">
        <f t="shared" si="14"/>
        <v>0</v>
      </c>
      <c r="CK54" s="91">
        <f t="shared" si="14"/>
        <v>0</v>
      </c>
      <c r="CL54" s="91" t="str">
        <f t="shared" ref="CL54:CL117" si="32">IF(CB54=0,"keine Daten",IF(CD54=0,"keine Daten","OK"))</f>
        <v>keine Daten</v>
      </c>
      <c r="CM54" s="92">
        <f t="shared" si="16"/>
        <v>0</v>
      </c>
      <c r="CN54" s="91" t="str">
        <f t="shared" si="17"/>
        <v>keine Angabe</v>
      </c>
      <c r="CO54" s="91">
        <f t="shared" si="18"/>
        <v>2</v>
      </c>
      <c r="CP54" s="91">
        <f t="shared" si="19"/>
        <v>2</v>
      </c>
      <c r="CQ54" s="91">
        <f t="shared" si="20"/>
        <v>0</v>
      </c>
      <c r="CR54" s="91">
        <f t="shared" si="21"/>
        <v>0</v>
      </c>
      <c r="CS54" s="92">
        <f>CM54-'[2]2008'!CM54</f>
        <v>0</v>
      </c>
      <c r="CT54" s="92">
        <f>CE54-'[2]2008'!CE54</f>
        <v>0</v>
      </c>
      <c r="CU54" s="92">
        <f t="shared" si="22"/>
        <v>0</v>
      </c>
      <c r="CV54" s="92">
        <f t="shared" si="23"/>
        <v>0</v>
      </c>
      <c r="CW54" s="153">
        <f t="shared" si="24"/>
        <v>0</v>
      </c>
      <c r="CX54" s="153">
        <f t="shared" si="25"/>
        <v>0</v>
      </c>
      <c r="CY54" s="153">
        <f t="shared" si="26"/>
        <v>0</v>
      </c>
      <c r="CZ54" s="92">
        <f t="shared" si="27"/>
        <v>0</v>
      </c>
      <c r="DA54" s="92">
        <f t="shared" si="28"/>
        <v>0</v>
      </c>
      <c r="DB54" s="91">
        <f t="shared" si="29"/>
        <v>0</v>
      </c>
      <c r="DC54" s="92">
        <f t="shared" si="30"/>
        <v>0</v>
      </c>
    </row>
    <row r="55" spans="1:107" x14ac:dyDescent="0.25">
      <c r="A55" s="20">
        <v>13075008</v>
      </c>
      <c r="B55" s="21">
        <v>5555</v>
      </c>
      <c r="C55" s="21" t="s">
        <v>94</v>
      </c>
      <c r="D55" s="228">
        <v>772</v>
      </c>
      <c r="E55" s="223">
        <v>513305</v>
      </c>
      <c r="F55" s="223">
        <v>90958</v>
      </c>
      <c r="G55" s="223">
        <v>20074</v>
      </c>
      <c r="H55" s="240">
        <v>0</v>
      </c>
      <c r="I55" s="224">
        <v>0</v>
      </c>
      <c r="J55" s="224">
        <v>0</v>
      </c>
      <c r="K55" s="224">
        <v>0</v>
      </c>
      <c r="L55" s="224">
        <v>1</v>
      </c>
      <c r="M55" s="224">
        <v>75452</v>
      </c>
      <c r="N55" s="224">
        <v>236</v>
      </c>
      <c r="O55" s="224">
        <v>1</v>
      </c>
      <c r="P55" s="224">
        <v>345</v>
      </c>
      <c r="Q55" s="224">
        <v>0</v>
      </c>
      <c r="R55" s="224">
        <v>273</v>
      </c>
      <c r="S55" s="224">
        <v>1</v>
      </c>
      <c r="T55" s="224">
        <v>0</v>
      </c>
      <c r="U55" s="224">
        <v>231411</v>
      </c>
      <c r="V55" s="224">
        <v>299.76</v>
      </c>
      <c r="W55" s="24" t="s">
        <v>56</v>
      </c>
      <c r="X55" s="24" t="s">
        <v>43</v>
      </c>
      <c r="Y55" s="24" t="s">
        <v>56</v>
      </c>
      <c r="Z55" s="224">
        <v>2000</v>
      </c>
      <c r="AA55" s="224">
        <v>1904</v>
      </c>
      <c r="AB55" s="260">
        <v>0</v>
      </c>
      <c r="AC55" s="224">
        <v>0</v>
      </c>
      <c r="AD55" s="224">
        <v>0</v>
      </c>
      <c r="AE55" s="260">
        <v>0</v>
      </c>
      <c r="AF55" s="222">
        <v>189716</v>
      </c>
      <c r="AG55" s="222">
        <v>149866</v>
      </c>
      <c r="AH55" s="281">
        <f t="shared" si="3"/>
        <v>-39850</v>
      </c>
      <c r="AI55" s="222">
        <v>222493</v>
      </c>
      <c r="AJ55" s="281">
        <f t="shared" si="4"/>
        <v>372359</v>
      </c>
      <c r="AK55" s="222">
        <v>195136</v>
      </c>
      <c r="AL55" s="281">
        <f t="shared" si="5"/>
        <v>177223</v>
      </c>
      <c r="AM55" s="281">
        <f t="shared" si="6"/>
        <v>1.302069849065165</v>
      </c>
      <c r="AN55" s="281">
        <f t="shared" si="7"/>
        <v>0.52405340007895607</v>
      </c>
      <c r="AO55" s="222">
        <v>55945</v>
      </c>
      <c r="CA55" s="91" t="str">
        <f t="shared" si="31"/>
        <v>Behrenhoff</v>
      </c>
      <c r="CB55" s="92">
        <f t="shared" si="31"/>
        <v>772</v>
      </c>
      <c r="CC55" s="92"/>
      <c r="CD55" s="92">
        <f t="shared" si="8"/>
        <v>20074</v>
      </c>
      <c r="CE55" s="92">
        <f t="shared" si="9"/>
        <v>0</v>
      </c>
      <c r="CF55" s="92">
        <f t="shared" si="10"/>
        <v>75452</v>
      </c>
      <c r="CG55" s="92">
        <f t="shared" si="11"/>
        <v>75452</v>
      </c>
      <c r="CH55" s="92">
        <f t="shared" si="12"/>
        <v>513305</v>
      </c>
      <c r="CI55" s="92">
        <f t="shared" si="13"/>
        <v>0</v>
      </c>
      <c r="CJ55" s="91" t="str">
        <f t="shared" si="14"/>
        <v>ja</v>
      </c>
      <c r="CK55" s="91" t="str">
        <f t="shared" si="14"/>
        <v>nein</v>
      </c>
      <c r="CL55" s="91" t="str">
        <f t="shared" si="32"/>
        <v>OK</v>
      </c>
      <c r="CM55" s="92">
        <f t="shared" si="16"/>
        <v>0</v>
      </c>
      <c r="CN55" s="91" t="str">
        <f t="shared" si="17"/>
        <v>nein</v>
      </c>
      <c r="CO55" s="91">
        <f t="shared" si="18"/>
        <v>1</v>
      </c>
      <c r="CP55" s="91">
        <f t="shared" si="19"/>
        <v>0</v>
      </c>
      <c r="CQ55" s="91">
        <f t="shared" si="20"/>
        <v>1</v>
      </c>
      <c r="CR55" s="91">
        <f t="shared" si="21"/>
        <v>20074</v>
      </c>
      <c r="CS55" s="92">
        <f>CM55-'[2]2008'!CM55</f>
        <v>-85799</v>
      </c>
      <c r="CT55" s="92">
        <f>CE55-'[2]2008'!CE55</f>
        <v>-150888</v>
      </c>
      <c r="CU55" s="92">
        <f t="shared" si="22"/>
        <v>195136</v>
      </c>
      <c r="CV55" s="92">
        <f t="shared" si="23"/>
        <v>55945</v>
      </c>
      <c r="CW55" s="153">
        <f t="shared" si="24"/>
        <v>2.36</v>
      </c>
      <c r="CX55" s="153">
        <f t="shared" si="25"/>
        <v>3.45</v>
      </c>
      <c r="CY55" s="153">
        <f t="shared" si="26"/>
        <v>2.73</v>
      </c>
      <c r="CZ55" s="92">
        <f t="shared" si="27"/>
        <v>231411</v>
      </c>
      <c r="DA55" s="92">
        <f t="shared" si="28"/>
        <v>1904</v>
      </c>
      <c r="DB55" s="91">
        <f t="shared" si="29"/>
        <v>1</v>
      </c>
      <c r="DC55" s="92">
        <f t="shared" si="30"/>
        <v>75452</v>
      </c>
    </row>
    <row r="56" spans="1:107" x14ac:dyDescent="0.25">
      <c r="A56" s="20">
        <v>13075025</v>
      </c>
      <c r="B56" s="21">
        <v>5555</v>
      </c>
      <c r="C56" s="21" t="s">
        <v>95</v>
      </c>
      <c r="D56" s="228">
        <v>408</v>
      </c>
      <c r="E56" s="223">
        <v>330354</v>
      </c>
      <c r="F56" s="223">
        <v>18354</v>
      </c>
      <c r="G56" s="223">
        <v>65959</v>
      </c>
      <c r="H56" s="224">
        <v>0</v>
      </c>
      <c r="I56" s="224">
        <v>0</v>
      </c>
      <c r="J56" s="224">
        <v>1</v>
      </c>
      <c r="K56" s="224">
        <v>81866</v>
      </c>
      <c r="L56" s="224">
        <v>1</v>
      </c>
      <c r="M56" s="224">
        <v>15931</v>
      </c>
      <c r="N56" s="224">
        <v>250</v>
      </c>
      <c r="O56" s="224">
        <v>0</v>
      </c>
      <c r="P56" s="224">
        <v>345</v>
      </c>
      <c r="Q56" s="224">
        <v>0</v>
      </c>
      <c r="R56" s="224">
        <v>300</v>
      </c>
      <c r="S56" s="224">
        <v>0</v>
      </c>
      <c r="T56" s="224">
        <v>0</v>
      </c>
      <c r="U56" s="224">
        <v>60305</v>
      </c>
      <c r="V56" s="224">
        <v>147.81</v>
      </c>
      <c r="W56" s="24" t="s">
        <v>56</v>
      </c>
      <c r="X56" s="24" t="s">
        <v>43</v>
      </c>
      <c r="Y56" s="24" t="s">
        <v>56</v>
      </c>
      <c r="Z56" s="224">
        <v>1000</v>
      </c>
      <c r="AA56" s="224">
        <v>966</v>
      </c>
      <c r="AB56" s="260">
        <v>0</v>
      </c>
      <c r="AC56" s="224">
        <v>0</v>
      </c>
      <c r="AD56" s="224">
        <v>0</v>
      </c>
      <c r="AE56" s="260">
        <v>0</v>
      </c>
      <c r="AF56" s="222">
        <v>902942</v>
      </c>
      <c r="AG56" s="222">
        <v>45569</v>
      </c>
      <c r="AH56" s="281">
        <f t="shared" si="3"/>
        <v>-857373</v>
      </c>
      <c r="AI56" s="222">
        <v>133650</v>
      </c>
      <c r="AJ56" s="281">
        <f t="shared" si="4"/>
        <v>179219</v>
      </c>
      <c r="AK56" s="222">
        <v>109275</v>
      </c>
      <c r="AL56" s="281">
        <f t="shared" si="5"/>
        <v>69944</v>
      </c>
      <c r="AM56" s="281">
        <f t="shared" si="6"/>
        <v>2.3980118062718074</v>
      </c>
      <c r="AN56" s="281">
        <f t="shared" si="7"/>
        <v>0.6097288791924963</v>
      </c>
      <c r="AO56" s="222">
        <v>31345</v>
      </c>
      <c r="CA56" s="91" t="str">
        <f t="shared" si="31"/>
        <v>Dargelin</v>
      </c>
      <c r="CB56" s="92">
        <f t="shared" si="31"/>
        <v>408</v>
      </c>
      <c r="CC56" s="92"/>
      <c r="CD56" s="92">
        <f t="shared" si="8"/>
        <v>65959</v>
      </c>
      <c r="CE56" s="92">
        <f t="shared" si="9"/>
        <v>81866</v>
      </c>
      <c r="CF56" s="92">
        <f t="shared" si="10"/>
        <v>15931</v>
      </c>
      <c r="CG56" s="92">
        <f t="shared" si="11"/>
        <v>-65935</v>
      </c>
      <c r="CH56" s="92">
        <f t="shared" si="12"/>
        <v>330354</v>
      </c>
      <c r="CI56" s="92">
        <f t="shared" si="13"/>
        <v>0</v>
      </c>
      <c r="CJ56" s="91" t="str">
        <f t="shared" si="14"/>
        <v>ja</v>
      </c>
      <c r="CK56" s="91" t="str">
        <f t="shared" si="14"/>
        <v>nein</v>
      </c>
      <c r="CL56" s="91" t="str">
        <f t="shared" si="32"/>
        <v>OK</v>
      </c>
      <c r="CM56" s="92">
        <f t="shared" si="16"/>
        <v>0</v>
      </c>
      <c r="CN56" s="91" t="str">
        <f t="shared" si="17"/>
        <v>nein</v>
      </c>
      <c r="CO56" s="91">
        <f t="shared" si="18"/>
        <v>1</v>
      </c>
      <c r="CP56" s="91">
        <f t="shared" si="19"/>
        <v>0</v>
      </c>
      <c r="CQ56" s="91">
        <f t="shared" si="20"/>
        <v>1</v>
      </c>
      <c r="CR56" s="91">
        <f t="shared" si="21"/>
        <v>65959</v>
      </c>
      <c r="CS56" s="92">
        <f>CM56-'[2]2008'!CM56</f>
        <v>0</v>
      </c>
      <c r="CT56" s="92">
        <f>CE56-'[2]2008'!CE56</f>
        <v>14866</v>
      </c>
      <c r="CU56" s="92">
        <f t="shared" si="22"/>
        <v>109275</v>
      </c>
      <c r="CV56" s="92">
        <f t="shared" si="23"/>
        <v>31345</v>
      </c>
      <c r="CW56" s="153">
        <f t="shared" si="24"/>
        <v>2.5</v>
      </c>
      <c r="CX56" s="153">
        <f t="shared" si="25"/>
        <v>3.45</v>
      </c>
      <c r="CY56" s="153">
        <f t="shared" si="26"/>
        <v>3</v>
      </c>
      <c r="CZ56" s="92">
        <f t="shared" si="27"/>
        <v>60305</v>
      </c>
      <c r="DA56" s="92">
        <f t="shared" si="28"/>
        <v>966</v>
      </c>
      <c r="DB56" s="91">
        <f t="shared" si="29"/>
        <v>1</v>
      </c>
      <c r="DC56" s="92">
        <f t="shared" si="30"/>
        <v>-65935</v>
      </c>
    </row>
    <row r="57" spans="1:107" x14ac:dyDescent="0.25">
      <c r="A57" s="20">
        <v>13075027</v>
      </c>
      <c r="B57" s="21">
        <v>5555</v>
      </c>
      <c r="C57" s="21" t="s">
        <v>96</v>
      </c>
      <c r="D57" s="228">
        <v>1084</v>
      </c>
      <c r="E57" s="223">
        <v>1040047</v>
      </c>
      <c r="F57" s="223">
        <v>253990</v>
      </c>
      <c r="G57" s="223">
        <v>41692</v>
      </c>
      <c r="H57" s="224">
        <v>0</v>
      </c>
      <c r="I57" s="224">
        <v>613675</v>
      </c>
      <c r="J57" s="224">
        <v>0</v>
      </c>
      <c r="K57" s="224">
        <v>0</v>
      </c>
      <c r="L57" s="224">
        <v>1</v>
      </c>
      <c r="M57" s="224">
        <v>766086</v>
      </c>
      <c r="N57" s="224">
        <v>236</v>
      </c>
      <c r="O57" s="224">
        <v>1</v>
      </c>
      <c r="P57" s="224">
        <v>316</v>
      </c>
      <c r="Q57" s="224">
        <v>1</v>
      </c>
      <c r="R57" s="224">
        <v>273</v>
      </c>
      <c r="S57" s="224">
        <v>1</v>
      </c>
      <c r="T57" s="224">
        <v>1</v>
      </c>
      <c r="U57" s="224">
        <v>1681725</v>
      </c>
      <c r="V57" s="224">
        <v>1551.41</v>
      </c>
      <c r="W57" s="24" t="s">
        <v>43</v>
      </c>
      <c r="X57" s="24" t="s">
        <v>43</v>
      </c>
      <c r="Y57" s="24" t="s">
        <v>43</v>
      </c>
      <c r="Z57" s="224">
        <v>2100</v>
      </c>
      <c r="AA57" s="224">
        <v>2150</v>
      </c>
      <c r="AB57" s="260">
        <v>0</v>
      </c>
      <c r="AC57" s="224">
        <v>0</v>
      </c>
      <c r="AD57" s="224">
        <v>0</v>
      </c>
      <c r="AE57" s="260">
        <v>0</v>
      </c>
      <c r="AF57" s="222">
        <v>255307</v>
      </c>
      <c r="AG57" s="222">
        <v>236727</v>
      </c>
      <c r="AH57" s="281">
        <f t="shared" si="3"/>
        <v>-18580</v>
      </c>
      <c r="AI57" s="222">
        <v>320581</v>
      </c>
      <c r="AJ57" s="281">
        <f t="shared" si="4"/>
        <v>557308</v>
      </c>
      <c r="AK57" s="222">
        <v>292743</v>
      </c>
      <c r="AL57" s="281">
        <f t="shared" si="5"/>
        <v>264565</v>
      </c>
      <c r="AM57" s="281">
        <f t="shared" si="6"/>
        <v>1.236627000722351</v>
      </c>
      <c r="AN57" s="281">
        <f t="shared" si="7"/>
        <v>0.52528045533170165</v>
      </c>
      <c r="AO57" s="222">
        <v>83958</v>
      </c>
      <c r="CA57" s="91" t="str">
        <f t="shared" si="31"/>
        <v>Dersekow</v>
      </c>
      <c r="CB57" s="92">
        <f t="shared" si="31"/>
        <v>1084</v>
      </c>
      <c r="CC57" s="92"/>
      <c r="CD57" s="92">
        <f t="shared" si="8"/>
        <v>41692</v>
      </c>
      <c r="CE57" s="92">
        <f t="shared" si="9"/>
        <v>0</v>
      </c>
      <c r="CF57" s="92">
        <f t="shared" si="10"/>
        <v>766086</v>
      </c>
      <c r="CG57" s="92">
        <f t="shared" si="11"/>
        <v>766086</v>
      </c>
      <c r="CH57" s="92">
        <f t="shared" si="12"/>
        <v>1040047</v>
      </c>
      <c r="CI57" s="92">
        <f t="shared" si="13"/>
        <v>1</v>
      </c>
      <c r="CJ57" s="91" t="str">
        <f t="shared" si="14"/>
        <v>nein</v>
      </c>
      <c r="CK57" s="91" t="str">
        <f t="shared" si="14"/>
        <v>nein</v>
      </c>
      <c r="CL57" s="91" t="str">
        <f t="shared" si="32"/>
        <v>OK</v>
      </c>
      <c r="CM57" s="92">
        <f t="shared" si="16"/>
        <v>613675</v>
      </c>
      <c r="CN57" s="91" t="str">
        <f t="shared" si="17"/>
        <v>nein</v>
      </c>
      <c r="CO57" s="91">
        <f t="shared" si="18"/>
        <v>0</v>
      </c>
      <c r="CP57" s="91">
        <f t="shared" si="19"/>
        <v>0</v>
      </c>
      <c r="CQ57" s="91">
        <f t="shared" si="20"/>
        <v>1</v>
      </c>
      <c r="CR57" s="91">
        <f t="shared" si="21"/>
        <v>41692</v>
      </c>
      <c r="CS57" s="92">
        <f>CM57-'[2]2008'!CM57</f>
        <v>131782</v>
      </c>
      <c r="CT57" s="92">
        <f>CE57-'[2]2008'!CE57</f>
        <v>0</v>
      </c>
      <c r="CU57" s="92">
        <f t="shared" si="22"/>
        <v>292743</v>
      </c>
      <c r="CV57" s="92">
        <f t="shared" si="23"/>
        <v>83958</v>
      </c>
      <c r="CW57" s="153">
        <f t="shared" si="24"/>
        <v>2.36</v>
      </c>
      <c r="CX57" s="153">
        <f t="shared" si="25"/>
        <v>3.16</v>
      </c>
      <c r="CY57" s="153">
        <f t="shared" si="26"/>
        <v>2.73</v>
      </c>
      <c r="CZ57" s="92">
        <f t="shared" si="27"/>
        <v>1681725</v>
      </c>
      <c r="DA57" s="92">
        <f t="shared" si="28"/>
        <v>2150</v>
      </c>
      <c r="DB57" s="91">
        <f t="shared" si="29"/>
        <v>1</v>
      </c>
      <c r="DC57" s="92">
        <f t="shared" si="30"/>
        <v>766086</v>
      </c>
    </row>
    <row r="58" spans="1:107" x14ac:dyDescent="0.25">
      <c r="A58" s="20">
        <v>13075028</v>
      </c>
      <c r="B58" s="21">
        <v>5555</v>
      </c>
      <c r="C58" s="21" t="s">
        <v>97</v>
      </c>
      <c r="D58" s="228">
        <v>472</v>
      </c>
      <c r="E58" s="223">
        <v>335911</v>
      </c>
      <c r="F58" s="223">
        <v>37586</v>
      </c>
      <c r="G58" s="223">
        <v>4100</v>
      </c>
      <c r="H58" s="224">
        <v>1</v>
      </c>
      <c r="I58" s="224">
        <v>211191</v>
      </c>
      <c r="J58" s="224">
        <v>0</v>
      </c>
      <c r="K58" s="224">
        <v>0</v>
      </c>
      <c r="L58" s="224">
        <v>1</v>
      </c>
      <c r="M58" s="224">
        <v>278422</v>
      </c>
      <c r="N58" s="224">
        <v>236</v>
      </c>
      <c r="O58" s="224">
        <v>1</v>
      </c>
      <c r="P58" s="224">
        <v>316</v>
      </c>
      <c r="Q58" s="224">
        <v>1</v>
      </c>
      <c r="R58" s="224">
        <v>273</v>
      </c>
      <c r="S58" s="224">
        <v>1</v>
      </c>
      <c r="T58" s="224">
        <v>1</v>
      </c>
      <c r="U58" s="224">
        <v>111300</v>
      </c>
      <c r="V58" s="224">
        <v>235.81</v>
      </c>
      <c r="W58" s="24" t="s">
        <v>43</v>
      </c>
      <c r="X58" s="24" t="s">
        <v>43</v>
      </c>
      <c r="Y58" s="24" t="s">
        <v>43</v>
      </c>
      <c r="Z58" s="224">
        <v>1000</v>
      </c>
      <c r="AA58" s="224">
        <v>897</v>
      </c>
      <c r="AB58" s="260">
        <v>0</v>
      </c>
      <c r="AC58" s="224">
        <v>0</v>
      </c>
      <c r="AD58" s="224">
        <v>0</v>
      </c>
      <c r="AE58" s="260">
        <v>0</v>
      </c>
      <c r="AF58" s="222">
        <v>94135</v>
      </c>
      <c r="AG58" s="222">
        <v>56598</v>
      </c>
      <c r="AH58" s="281">
        <f t="shared" si="3"/>
        <v>-37537</v>
      </c>
      <c r="AI58" s="222">
        <v>149984</v>
      </c>
      <c r="AJ58" s="281">
        <f t="shared" si="4"/>
        <v>206582</v>
      </c>
      <c r="AK58" s="222">
        <v>122813</v>
      </c>
      <c r="AL58" s="281">
        <f t="shared" si="5"/>
        <v>83769</v>
      </c>
      <c r="AM58" s="281">
        <f t="shared" si="6"/>
        <v>2.1699176649351566</v>
      </c>
      <c r="AN58" s="281">
        <f t="shared" si="7"/>
        <v>0.59450000484069276</v>
      </c>
      <c r="AO58" s="222">
        <v>35222</v>
      </c>
      <c r="CA58" s="91" t="str">
        <f t="shared" si="31"/>
        <v>Diedrichshagen</v>
      </c>
      <c r="CB58" s="92">
        <f t="shared" si="31"/>
        <v>472</v>
      </c>
      <c r="CC58" s="92"/>
      <c r="CD58" s="92">
        <f t="shared" si="8"/>
        <v>4100</v>
      </c>
      <c r="CE58" s="92">
        <f t="shared" si="9"/>
        <v>0</v>
      </c>
      <c r="CF58" s="92">
        <f t="shared" si="10"/>
        <v>278422</v>
      </c>
      <c r="CG58" s="92">
        <f t="shared" si="11"/>
        <v>278422</v>
      </c>
      <c r="CH58" s="92">
        <f t="shared" si="12"/>
        <v>335911</v>
      </c>
      <c r="CI58" s="92">
        <f t="shared" si="13"/>
        <v>1</v>
      </c>
      <c r="CJ58" s="91" t="str">
        <f t="shared" si="14"/>
        <v>nein</v>
      </c>
      <c r="CK58" s="91" t="str">
        <f t="shared" si="14"/>
        <v>nein</v>
      </c>
      <c r="CL58" s="91" t="str">
        <f t="shared" si="32"/>
        <v>OK</v>
      </c>
      <c r="CM58" s="92">
        <f t="shared" si="16"/>
        <v>211191</v>
      </c>
      <c r="CN58" s="91" t="str">
        <f t="shared" si="17"/>
        <v>nein</v>
      </c>
      <c r="CO58" s="91">
        <f t="shared" si="18"/>
        <v>0</v>
      </c>
      <c r="CP58" s="91">
        <f t="shared" si="19"/>
        <v>0</v>
      </c>
      <c r="CQ58" s="91">
        <f t="shared" si="20"/>
        <v>1</v>
      </c>
      <c r="CR58" s="91">
        <f t="shared" si="21"/>
        <v>4100</v>
      </c>
      <c r="CS58" s="92">
        <f>CM58-'[2]2008'!CM58</f>
        <v>-19371</v>
      </c>
      <c r="CT58" s="92">
        <f>CE58-'[2]2008'!CE58</f>
        <v>0</v>
      </c>
      <c r="CU58" s="92">
        <f t="shared" si="22"/>
        <v>122813</v>
      </c>
      <c r="CV58" s="92">
        <f t="shared" si="23"/>
        <v>35222</v>
      </c>
      <c r="CW58" s="153">
        <f t="shared" si="24"/>
        <v>2.36</v>
      </c>
      <c r="CX58" s="153">
        <f t="shared" si="25"/>
        <v>3.16</v>
      </c>
      <c r="CY58" s="153">
        <f t="shared" si="26"/>
        <v>2.73</v>
      </c>
      <c r="CZ58" s="92">
        <f t="shared" si="27"/>
        <v>111300</v>
      </c>
      <c r="DA58" s="92">
        <f t="shared" si="28"/>
        <v>897</v>
      </c>
      <c r="DB58" s="91">
        <f t="shared" si="29"/>
        <v>1</v>
      </c>
      <c r="DC58" s="92">
        <f t="shared" si="30"/>
        <v>278422</v>
      </c>
    </row>
    <row r="59" spans="1:107" x14ac:dyDescent="0.25">
      <c r="A59" s="20">
        <v>13075050</v>
      </c>
      <c r="B59" s="21">
        <v>5555</v>
      </c>
      <c r="C59" s="21" t="s">
        <v>98</v>
      </c>
      <c r="D59" s="228">
        <v>822</v>
      </c>
      <c r="E59" s="223">
        <v>503666</v>
      </c>
      <c r="F59" s="223">
        <v>129889</v>
      </c>
      <c r="G59" s="223">
        <v>4600</v>
      </c>
      <c r="H59" s="224">
        <v>1</v>
      </c>
      <c r="I59" s="224">
        <v>880462</v>
      </c>
      <c r="J59" s="224">
        <v>0</v>
      </c>
      <c r="K59" s="224">
        <v>0</v>
      </c>
      <c r="L59" s="224">
        <v>1</v>
      </c>
      <c r="M59" s="224">
        <v>1032350</v>
      </c>
      <c r="N59" s="224">
        <v>250</v>
      </c>
      <c r="O59" s="224">
        <v>0</v>
      </c>
      <c r="P59" s="224">
        <v>300</v>
      </c>
      <c r="Q59" s="224">
        <v>1</v>
      </c>
      <c r="R59" s="224">
        <v>300</v>
      </c>
      <c r="S59" s="224">
        <v>0</v>
      </c>
      <c r="T59" s="224">
        <v>0</v>
      </c>
      <c r="U59" s="224">
        <v>0</v>
      </c>
      <c r="V59" s="224">
        <v>0</v>
      </c>
      <c r="W59" s="24" t="s">
        <v>43</v>
      </c>
      <c r="X59" s="24" t="s">
        <v>43</v>
      </c>
      <c r="Y59" s="24" t="s">
        <v>43</v>
      </c>
      <c r="Z59" s="224">
        <v>1200</v>
      </c>
      <c r="AA59" s="224">
        <v>1.1579999999999999</v>
      </c>
      <c r="AB59" s="260">
        <v>0</v>
      </c>
      <c r="AC59" s="224">
        <v>0</v>
      </c>
      <c r="AD59" s="224">
        <v>0</v>
      </c>
      <c r="AE59" s="260">
        <v>0</v>
      </c>
      <c r="AF59" s="222">
        <v>202026</v>
      </c>
      <c r="AG59" s="222">
        <v>32303</v>
      </c>
      <c r="AH59" s="281">
        <f t="shared" si="3"/>
        <v>-169723</v>
      </c>
      <c r="AI59" s="222">
        <v>237954</v>
      </c>
      <c r="AJ59" s="281">
        <f t="shared" si="4"/>
        <v>270257</v>
      </c>
      <c r="AK59" s="222">
        <v>235074</v>
      </c>
      <c r="AL59" s="281">
        <f t="shared" si="5"/>
        <v>35183</v>
      </c>
      <c r="AM59" s="281">
        <f t="shared" si="6"/>
        <v>7.2771569204098689</v>
      </c>
      <c r="AN59" s="281">
        <f t="shared" si="7"/>
        <v>0.86981650799054233</v>
      </c>
      <c r="AO59" s="222">
        <v>67434</v>
      </c>
      <c r="CA59" s="91" t="str">
        <f t="shared" si="31"/>
        <v>Hinrichshagen</v>
      </c>
      <c r="CB59" s="92">
        <f t="shared" si="31"/>
        <v>822</v>
      </c>
      <c r="CC59" s="92"/>
      <c r="CD59" s="92">
        <f t="shared" si="8"/>
        <v>4600</v>
      </c>
      <c r="CE59" s="92">
        <f t="shared" si="9"/>
        <v>0</v>
      </c>
      <c r="CF59" s="92">
        <f t="shared" si="10"/>
        <v>1032350</v>
      </c>
      <c r="CG59" s="92">
        <f t="shared" si="11"/>
        <v>1032350</v>
      </c>
      <c r="CH59" s="92">
        <f t="shared" si="12"/>
        <v>503666</v>
      </c>
      <c r="CI59" s="92">
        <f t="shared" si="13"/>
        <v>0</v>
      </c>
      <c r="CJ59" s="91" t="str">
        <f t="shared" si="14"/>
        <v>nein</v>
      </c>
      <c r="CK59" s="91" t="str">
        <f t="shared" si="14"/>
        <v>nein</v>
      </c>
      <c r="CL59" s="91" t="str">
        <f t="shared" si="32"/>
        <v>OK</v>
      </c>
      <c r="CM59" s="92">
        <f t="shared" si="16"/>
        <v>880462</v>
      </c>
      <c r="CN59" s="91" t="str">
        <f t="shared" si="17"/>
        <v>nein</v>
      </c>
      <c r="CO59" s="91">
        <f t="shared" si="18"/>
        <v>0</v>
      </c>
      <c r="CP59" s="91">
        <f t="shared" si="19"/>
        <v>0</v>
      </c>
      <c r="CQ59" s="91">
        <f t="shared" si="20"/>
        <v>1</v>
      </c>
      <c r="CR59" s="91">
        <f t="shared" si="21"/>
        <v>4600</v>
      </c>
      <c r="CS59" s="92">
        <f>CM59-'[2]2008'!CM59</f>
        <v>74963</v>
      </c>
      <c r="CT59" s="92">
        <f>CE59-'[2]2008'!CE59</f>
        <v>0</v>
      </c>
      <c r="CU59" s="92">
        <f t="shared" si="22"/>
        <v>235074</v>
      </c>
      <c r="CV59" s="92">
        <f t="shared" si="23"/>
        <v>67434</v>
      </c>
      <c r="CW59" s="153">
        <f t="shared" si="24"/>
        <v>2.5</v>
      </c>
      <c r="CX59" s="153">
        <f t="shared" si="25"/>
        <v>3</v>
      </c>
      <c r="CY59" s="153">
        <f t="shared" si="26"/>
        <v>3</v>
      </c>
      <c r="CZ59" s="92">
        <f t="shared" si="27"/>
        <v>0</v>
      </c>
      <c r="DA59" s="92">
        <f t="shared" si="28"/>
        <v>1.1579999999999999</v>
      </c>
      <c r="DB59" s="91">
        <f t="shared" si="29"/>
        <v>1</v>
      </c>
      <c r="DC59" s="92">
        <f t="shared" si="30"/>
        <v>1032350</v>
      </c>
    </row>
    <row r="60" spans="1:107" x14ac:dyDescent="0.25">
      <c r="A60" s="20">
        <v>13075076</v>
      </c>
      <c r="B60" s="21">
        <v>5555</v>
      </c>
      <c r="C60" s="21" t="s">
        <v>99</v>
      </c>
      <c r="D60" s="228">
        <v>435</v>
      </c>
      <c r="E60" s="223">
        <v>349761</v>
      </c>
      <c r="F60" s="223">
        <v>76407</v>
      </c>
      <c r="G60" s="223">
        <v>4829</v>
      </c>
      <c r="H60" s="224">
        <v>1</v>
      </c>
      <c r="I60" s="224">
        <v>202428</v>
      </c>
      <c r="J60" s="224">
        <v>0</v>
      </c>
      <c r="K60" s="224">
        <v>0</v>
      </c>
      <c r="L60" s="224">
        <v>1</v>
      </c>
      <c r="M60" s="224">
        <v>280423</v>
      </c>
      <c r="N60" s="224">
        <v>200</v>
      </c>
      <c r="O60" s="224">
        <v>1</v>
      </c>
      <c r="P60" s="224">
        <v>300</v>
      </c>
      <c r="Q60" s="224">
        <v>1</v>
      </c>
      <c r="R60" s="224">
        <v>250</v>
      </c>
      <c r="S60" s="224">
        <v>1</v>
      </c>
      <c r="T60" s="224">
        <v>1</v>
      </c>
      <c r="U60" s="224">
        <v>0</v>
      </c>
      <c r="V60" s="224">
        <v>0</v>
      </c>
      <c r="W60" s="24" t="s">
        <v>43</v>
      </c>
      <c r="X60" s="24" t="s">
        <v>43</v>
      </c>
      <c r="Y60" s="24" t="s">
        <v>43</v>
      </c>
      <c r="Z60" s="224">
        <v>1000</v>
      </c>
      <c r="AA60" s="224">
        <v>1045</v>
      </c>
      <c r="AB60" s="260">
        <v>0</v>
      </c>
      <c r="AC60" s="224">
        <v>0</v>
      </c>
      <c r="AD60" s="224">
        <v>0</v>
      </c>
      <c r="AE60" s="260">
        <v>0</v>
      </c>
      <c r="AF60" s="222">
        <v>137276</v>
      </c>
      <c r="AG60" s="222">
        <v>126618</v>
      </c>
      <c r="AH60" s="281">
        <f t="shared" si="3"/>
        <v>-10658</v>
      </c>
      <c r="AI60" s="222">
        <v>107391</v>
      </c>
      <c r="AJ60" s="281">
        <f t="shared" si="4"/>
        <v>234009</v>
      </c>
      <c r="AK60" s="222">
        <v>122237</v>
      </c>
      <c r="AL60" s="281">
        <f t="shared" si="5"/>
        <v>111772</v>
      </c>
      <c r="AM60" s="281">
        <f t="shared" si="6"/>
        <v>0.96539986415833456</v>
      </c>
      <c r="AN60" s="281">
        <f t="shared" si="7"/>
        <v>0.52236025110145334</v>
      </c>
      <c r="AO60" s="222">
        <v>35682</v>
      </c>
      <c r="CA60" s="91" t="str">
        <f t="shared" si="31"/>
        <v>Levenhagen</v>
      </c>
      <c r="CB60" s="92">
        <f t="shared" si="31"/>
        <v>435</v>
      </c>
      <c r="CC60" s="92"/>
      <c r="CD60" s="92">
        <f t="shared" si="8"/>
        <v>4829</v>
      </c>
      <c r="CE60" s="92">
        <f t="shared" si="9"/>
        <v>0</v>
      </c>
      <c r="CF60" s="92">
        <f t="shared" si="10"/>
        <v>280423</v>
      </c>
      <c r="CG60" s="92">
        <f t="shared" si="11"/>
        <v>280423</v>
      </c>
      <c r="CH60" s="92">
        <f t="shared" si="12"/>
        <v>349761</v>
      </c>
      <c r="CI60" s="92">
        <f t="shared" si="13"/>
        <v>1</v>
      </c>
      <c r="CJ60" s="91" t="str">
        <f t="shared" si="14"/>
        <v>nein</v>
      </c>
      <c r="CK60" s="91" t="str">
        <f t="shared" si="14"/>
        <v>nein</v>
      </c>
      <c r="CL60" s="91" t="str">
        <f t="shared" si="32"/>
        <v>OK</v>
      </c>
      <c r="CM60" s="92">
        <f t="shared" si="16"/>
        <v>202428</v>
      </c>
      <c r="CN60" s="91" t="str">
        <f t="shared" si="17"/>
        <v>nein</v>
      </c>
      <c r="CO60" s="91">
        <f t="shared" si="18"/>
        <v>0</v>
      </c>
      <c r="CP60" s="91">
        <f t="shared" si="19"/>
        <v>0</v>
      </c>
      <c r="CQ60" s="91">
        <f t="shared" si="20"/>
        <v>1</v>
      </c>
      <c r="CR60" s="91">
        <f t="shared" si="21"/>
        <v>4829</v>
      </c>
      <c r="CS60" s="92">
        <f>CM60-'[2]2008'!CM60</f>
        <v>10420</v>
      </c>
      <c r="CT60" s="92">
        <f>CE60-'[2]2008'!CE60</f>
        <v>0</v>
      </c>
      <c r="CU60" s="92">
        <f t="shared" si="22"/>
        <v>122237</v>
      </c>
      <c r="CV60" s="92">
        <f t="shared" si="23"/>
        <v>35682</v>
      </c>
      <c r="CW60" s="153">
        <f t="shared" si="24"/>
        <v>2</v>
      </c>
      <c r="CX60" s="153">
        <f t="shared" si="25"/>
        <v>3</v>
      </c>
      <c r="CY60" s="153">
        <f t="shared" si="26"/>
        <v>2.5</v>
      </c>
      <c r="CZ60" s="92">
        <f t="shared" si="27"/>
        <v>0</v>
      </c>
      <c r="DA60" s="92">
        <f t="shared" si="28"/>
        <v>1045</v>
      </c>
      <c r="DB60" s="91">
        <f t="shared" si="29"/>
        <v>1</v>
      </c>
      <c r="DC60" s="92">
        <f t="shared" si="30"/>
        <v>280423</v>
      </c>
    </row>
    <row r="61" spans="1:107" x14ac:dyDescent="0.25">
      <c r="A61" s="20">
        <v>13075091</v>
      </c>
      <c r="B61" s="21">
        <v>5555</v>
      </c>
      <c r="C61" s="21" t="s">
        <v>100</v>
      </c>
      <c r="D61" s="228">
        <v>1043</v>
      </c>
      <c r="E61" s="223">
        <v>1010004</v>
      </c>
      <c r="F61" s="223">
        <v>266941</v>
      </c>
      <c r="G61" s="223">
        <v>50605</v>
      </c>
      <c r="H61" s="224">
        <v>1</v>
      </c>
      <c r="I61" s="224">
        <v>847076</v>
      </c>
      <c r="J61" s="224">
        <v>0</v>
      </c>
      <c r="K61" s="224">
        <v>0</v>
      </c>
      <c r="L61" s="224">
        <v>1</v>
      </c>
      <c r="M61" s="224">
        <v>1048763</v>
      </c>
      <c r="N61" s="224">
        <v>200</v>
      </c>
      <c r="O61" s="224">
        <v>1</v>
      </c>
      <c r="P61" s="224">
        <v>300</v>
      </c>
      <c r="Q61" s="224">
        <v>1</v>
      </c>
      <c r="R61" s="224">
        <v>287</v>
      </c>
      <c r="S61" s="224">
        <v>0</v>
      </c>
      <c r="T61" s="224">
        <v>0</v>
      </c>
      <c r="U61" s="224">
        <v>630170</v>
      </c>
      <c r="V61" s="224">
        <v>604.19000000000005</v>
      </c>
      <c r="W61" s="24" t="s">
        <v>43</v>
      </c>
      <c r="X61" s="24" t="s">
        <v>43</v>
      </c>
      <c r="Y61" s="24" t="s">
        <v>43</v>
      </c>
      <c r="Z61" s="224">
        <v>2500</v>
      </c>
      <c r="AA61" s="224">
        <v>2482</v>
      </c>
      <c r="AB61" s="260">
        <v>0</v>
      </c>
      <c r="AC61" s="224">
        <v>0</v>
      </c>
      <c r="AD61" s="224">
        <v>0</v>
      </c>
      <c r="AE61" s="260">
        <v>0</v>
      </c>
      <c r="AF61" s="222">
        <v>325506</v>
      </c>
      <c r="AG61" s="222">
        <v>249173</v>
      </c>
      <c r="AH61" s="281">
        <f t="shared" si="3"/>
        <v>-76333</v>
      </c>
      <c r="AI61" s="222">
        <v>259716</v>
      </c>
      <c r="AJ61" s="281">
        <f t="shared" si="4"/>
        <v>508889</v>
      </c>
      <c r="AK61" s="222">
        <v>293376</v>
      </c>
      <c r="AL61" s="281">
        <f t="shared" si="5"/>
        <v>215513</v>
      </c>
      <c r="AM61" s="281">
        <f t="shared" si="6"/>
        <v>1.177398835347329</v>
      </c>
      <c r="AN61" s="281">
        <f t="shared" si="7"/>
        <v>0.57650293089455662</v>
      </c>
      <c r="AO61" s="222">
        <v>84179</v>
      </c>
      <c r="CA61" s="91" t="str">
        <f t="shared" si="31"/>
        <v>Mesekenhagen</v>
      </c>
      <c r="CB61" s="92">
        <f t="shared" si="31"/>
        <v>1043</v>
      </c>
      <c r="CC61" s="92"/>
      <c r="CD61" s="92">
        <f t="shared" si="8"/>
        <v>50605</v>
      </c>
      <c r="CE61" s="92">
        <f t="shared" si="9"/>
        <v>0</v>
      </c>
      <c r="CF61" s="92">
        <f t="shared" si="10"/>
        <v>1048763</v>
      </c>
      <c r="CG61" s="92">
        <f t="shared" si="11"/>
        <v>1048763</v>
      </c>
      <c r="CH61" s="92">
        <f t="shared" si="12"/>
        <v>1010004</v>
      </c>
      <c r="CI61" s="92">
        <f t="shared" si="13"/>
        <v>0</v>
      </c>
      <c r="CJ61" s="91" t="str">
        <f t="shared" si="14"/>
        <v>nein</v>
      </c>
      <c r="CK61" s="91" t="str">
        <f t="shared" si="14"/>
        <v>nein</v>
      </c>
      <c r="CL61" s="91" t="str">
        <f t="shared" si="32"/>
        <v>OK</v>
      </c>
      <c r="CM61" s="92">
        <f t="shared" si="16"/>
        <v>847076</v>
      </c>
      <c r="CN61" s="91" t="str">
        <f t="shared" si="17"/>
        <v>nein</v>
      </c>
      <c r="CO61" s="91">
        <f t="shared" si="18"/>
        <v>0</v>
      </c>
      <c r="CP61" s="91">
        <f t="shared" si="19"/>
        <v>0</v>
      </c>
      <c r="CQ61" s="91">
        <f t="shared" si="20"/>
        <v>1</v>
      </c>
      <c r="CR61" s="91">
        <f t="shared" si="21"/>
        <v>50605</v>
      </c>
      <c r="CS61" s="92">
        <f>CM61-'[2]2008'!CM61</f>
        <v>140293</v>
      </c>
      <c r="CT61" s="92">
        <f>CE61-'[2]2008'!CE61</f>
        <v>0</v>
      </c>
      <c r="CU61" s="92">
        <f t="shared" si="22"/>
        <v>293376</v>
      </c>
      <c r="CV61" s="92">
        <f t="shared" si="23"/>
        <v>84179</v>
      </c>
      <c r="CW61" s="153">
        <f t="shared" si="24"/>
        <v>2</v>
      </c>
      <c r="CX61" s="153">
        <f t="shared" si="25"/>
        <v>3</v>
      </c>
      <c r="CY61" s="153">
        <f t="shared" si="26"/>
        <v>2.87</v>
      </c>
      <c r="CZ61" s="92">
        <f t="shared" si="27"/>
        <v>630170</v>
      </c>
      <c r="DA61" s="92">
        <f t="shared" si="28"/>
        <v>2482</v>
      </c>
      <c r="DB61" s="91">
        <f t="shared" si="29"/>
        <v>1</v>
      </c>
      <c r="DC61" s="92">
        <f t="shared" si="30"/>
        <v>1048763</v>
      </c>
    </row>
    <row r="62" spans="1:107" x14ac:dyDescent="0.25">
      <c r="A62" s="20">
        <v>13075102</v>
      </c>
      <c r="B62" s="21">
        <v>5555</v>
      </c>
      <c r="C62" s="21" t="s">
        <v>80</v>
      </c>
      <c r="D62" s="228">
        <v>2344</v>
      </c>
      <c r="E62" s="223">
        <v>2242862</v>
      </c>
      <c r="F62" s="223">
        <v>219953</v>
      </c>
      <c r="G62" s="223">
        <v>236393</v>
      </c>
      <c r="H62" s="224">
        <v>0</v>
      </c>
      <c r="I62" s="224">
        <v>0</v>
      </c>
      <c r="J62" s="224">
        <v>0</v>
      </c>
      <c r="K62" s="224">
        <v>0</v>
      </c>
      <c r="L62" s="224">
        <v>1</v>
      </c>
      <c r="M62" s="224">
        <v>267968</v>
      </c>
      <c r="N62" s="224">
        <v>241</v>
      </c>
      <c r="O62" s="224">
        <v>1</v>
      </c>
      <c r="P62" s="224">
        <v>320</v>
      </c>
      <c r="Q62" s="224">
        <v>1</v>
      </c>
      <c r="R62" s="224">
        <v>300</v>
      </c>
      <c r="S62" s="224">
        <v>0</v>
      </c>
      <c r="T62" s="224">
        <v>0</v>
      </c>
      <c r="U62" s="224">
        <v>444820</v>
      </c>
      <c r="V62" s="224">
        <v>189.77</v>
      </c>
      <c r="W62" s="24" t="s">
        <v>43</v>
      </c>
      <c r="X62" s="24" t="s">
        <v>43</v>
      </c>
      <c r="Y62" s="24" t="s">
        <v>43</v>
      </c>
      <c r="Z62" s="224">
        <v>3600</v>
      </c>
      <c r="AA62" s="224">
        <v>3440</v>
      </c>
      <c r="AB62" s="260">
        <v>0</v>
      </c>
      <c r="AC62" s="224">
        <v>0</v>
      </c>
      <c r="AD62" s="224">
        <v>0</v>
      </c>
      <c r="AE62" s="260">
        <v>0</v>
      </c>
      <c r="AF62" s="222">
        <v>1094806</v>
      </c>
      <c r="AG62" s="222">
        <v>551568</v>
      </c>
      <c r="AH62" s="281">
        <f t="shared" si="3"/>
        <v>-543238</v>
      </c>
      <c r="AI62" s="222">
        <v>361950</v>
      </c>
      <c r="AJ62" s="281">
        <f t="shared" si="4"/>
        <v>913518</v>
      </c>
      <c r="AK62" s="222">
        <v>742683</v>
      </c>
      <c r="AL62" s="281">
        <f t="shared" si="5"/>
        <v>170835</v>
      </c>
      <c r="AM62" s="281">
        <f t="shared" si="6"/>
        <v>1.34649399530067</v>
      </c>
      <c r="AN62" s="281">
        <f t="shared" si="7"/>
        <v>0.81299219063006967</v>
      </c>
      <c r="AO62" s="222">
        <v>221931</v>
      </c>
      <c r="CA62" s="91" t="str">
        <f t="shared" si="31"/>
        <v>Neuenkirchen</v>
      </c>
      <c r="CB62" s="92">
        <f t="shared" si="31"/>
        <v>2344</v>
      </c>
      <c r="CC62" s="92"/>
      <c r="CD62" s="92">
        <f t="shared" si="8"/>
        <v>236393</v>
      </c>
      <c r="CE62" s="92">
        <f t="shared" si="9"/>
        <v>0</v>
      </c>
      <c r="CF62" s="92">
        <f t="shared" si="10"/>
        <v>267968</v>
      </c>
      <c r="CG62" s="92">
        <f t="shared" si="11"/>
        <v>267968</v>
      </c>
      <c r="CH62" s="92">
        <f t="shared" si="12"/>
        <v>2242862</v>
      </c>
      <c r="CI62" s="92">
        <f t="shared" si="13"/>
        <v>0</v>
      </c>
      <c r="CJ62" s="91" t="str">
        <f t="shared" si="14"/>
        <v>nein</v>
      </c>
      <c r="CK62" s="91" t="str">
        <f t="shared" si="14"/>
        <v>nein</v>
      </c>
      <c r="CL62" s="91" t="str">
        <f t="shared" si="32"/>
        <v>OK</v>
      </c>
      <c r="CM62" s="92">
        <f t="shared" si="16"/>
        <v>0</v>
      </c>
      <c r="CN62" s="91" t="str">
        <f t="shared" si="17"/>
        <v>nein</v>
      </c>
      <c r="CO62" s="91">
        <f t="shared" si="18"/>
        <v>0</v>
      </c>
      <c r="CP62" s="91">
        <f t="shared" si="19"/>
        <v>0</v>
      </c>
      <c r="CQ62" s="91">
        <f t="shared" si="20"/>
        <v>1</v>
      </c>
      <c r="CR62" s="91">
        <f t="shared" si="21"/>
        <v>236393</v>
      </c>
      <c r="CS62" s="92">
        <f>CM62-'[2]2008'!CM62</f>
        <v>-37331</v>
      </c>
      <c r="CT62" s="92">
        <f>CE62-'[2]2008'!CE62</f>
        <v>0</v>
      </c>
      <c r="CU62" s="92">
        <f t="shared" si="22"/>
        <v>742683</v>
      </c>
      <c r="CV62" s="92">
        <f t="shared" si="23"/>
        <v>221931</v>
      </c>
      <c r="CW62" s="153">
        <f t="shared" si="24"/>
        <v>2.41</v>
      </c>
      <c r="CX62" s="153">
        <f t="shared" si="25"/>
        <v>3.2</v>
      </c>
      <c r="CY62" s="153">
        <f t="shared" si="26"/>
        <v>3</v>
      </c>
      <c r="CZ62" s="92">
        <f t="shared" si="27"/>
        <v>444820</v>
      </c>
      <c r="DA62" s="92">
        <f t="shared" si="28"/>
        <v>3440</v>
      </c>
      <c r="DB62" s="91">
        <f t="shared" si="29"/>
        <v>1</v>
      </c>
      <c r="DC62" s="92">
        <f t="shared" si="30"/>
        <v>267968</v>
      </c>
    </row>
    <row r="63" spans="1:107" x14ac:dyDescent="0.25">
      <c r="A63" s="20">
        <v>13075141</v>
      </c>
      <c r="B63" s="21">
        <v>5555</v>
      </c>
      <c r="C63" s="21" t="s">
        <v>101</v>
      </c>
      <c r="D63" s="228">
        <v>1434</v>
      </c>
      <c r="E63" s="223">
        <v>3077235</v>
      </c>
      <c r="F63" s="223">
        <v>25964</v>
      </c>
      <c r="G63" s="223">
        <v>2481360</v>
      </c>
      <c r="H63" s="224">
        <v>0</v>
      </c>
      <c r="I63" s="224">
        <v>0</v>
      </c>
      <c r="J63" s="224">
        <v>1</v>
      </c>
      <c r="K63" s="224">
        <v>2578814</v>
      </c>
      <c r="L63" s="224">
        <v>1</v>
      </c>
      <c r="M63" s="224">
        <v>95502</v>
      </c>
      <c r="N63" s="224">
        <v>270</v>
      </c>
      <c r="O63" s="224">
        <v>0</v>
      </c>
      <c r="P63" s="224">
        <v>360</v>
      </c>
      <c r="Q63" s="224">
        <v>0</v>
      </c>
      <c r="R63" s="224">
        <v>380</v>
      </c>
      <c r="S63" s="224">
        <v>0</v>
      </c>
      <c r="T63" s="224">
        <v>0</v>
      </c>
      <c r="U63" s="224">
        <v>488140</v>
      </c>
      <c r="V63" s="224">
        <v>340.41</v>
      </c>
      <c r="W63" s="24" t="s">
        <v>56</v>
      </c>
      <c r="X63" s="24" t="s">
        <v>43</v>
      </c>
      <c r="Y63" s="24" t="s">
        <v>56</v>
      </c>
      <c r="Z63" s="224">
        <v>4000</v>
      </c>
      <c r="AA63" s="224">
        <v>4066</v>
      </c>
      <c r="AB63" s="260">
        <v>0</v>
      </c>
      <c r="AC63" s="224">
        <v>0</v>
      </c>
      <c r="AD63" s="224">
        <v>0</v>
      </c>
      <c r="AE63" s="260">
        <v>0</v>
      </c>
      <c r="AF63" s="222">
        <v>738404</v>
      </c>
      <c r="AG63" s="222">
        <v>150049</v>
      </c>
      <c r="AH63" s="281">
        <f t="shared" si="3"/>
        <v>-588355</v>
      </c>
      <c r="AI63" s="222">
        <v>197541</v>
      </c>
      <c r="AJ63" s="281">
        <f t="shared" si="4"/>
        <v>347590</v>
      </c>
      <c r="AK63" s="222">
        <v>521807</v>
      </c>
      <c r="AL63" s="281">
        <f t="shared" si="5"/>
        <v>-174217</v>
      </c>
      <c r="AM63" s="281">
        <f t="shared" si="6"/>
        <v>3.4775773247405848</v>
      </c>
      <c r="AN63" s="281">
        <f t="shared" si="7"/>
        <v>1.5012140740527633</v>
      </c>
      <c r="AO63" s="222">
        <v>150909</v>
      </c>
      <c r="CA63" s="91" t="str">
        <f t="shared" si="31"/>
        <v>Wackerow</v>
      </c>
      <c r="CB63" s="92">
        <f t="shared" si="31"/>
        <v>1434</v>
      </c>
      <c r="CC63" s="92"/>
      <c r="CD63" s="92">
        <f t="shared" si="8"/>
        <v>2481360</v>
      </c>
      <c r="CE63" s="92">
        <f t="shared" si="9"/>
        <v>2578814</v>
      </c>
      <c r="CF63" s="92">
        <f t="shared" si="10"/>
        <v>95502</v>
      </c>
      <c r="CG63" s="92">
        <f t="shared" si="11"/>
        <v>-2483312</v>
      </c>
      <c r="CH63" s="92">
        <f t="shared" si="12"/>
        <v>3077235</v>
      </c>
      <c r="CI63" s="92">
        <f t="shared" si="13"/>
        <v>0</v>
      </c>
      <c r="CJ63" s="91" t="str">
        <f t="shared" si="14"/>
        <v>ja</v>
      </c>
      <c r="CK63" s="91" t="str">
        <f t="shared" si="14"/>
        <v>nein</v>
      </c>
      <c r="CL63" s="91" t="str">
        <f t="shared" si="32"/>
        <v>OK</v>
      </c>
      <c r="CM63" s="92">
        <f t="shared" si="16"/>
        <v>0</v>
      </c>
      <c r="CN63" s="91" t="str">
        <f t="shared" si="17"/>
        <v>nein</v>
      </c>
      <c r="CO63" s="91">
        <f t="shared" si="18"/>
        <v>1</v>
      </c>
      <c r="CP63" s="91">
        <f t="shared" si="19"/>
        <v>0</v>
      </c>
      <c r="CQ63" s="91">
        <f t="shared" si="20"/>
        <v>1</v>
      </c>
      <c r="CR63" s="91">
        <f t="shared" si="21"/>
        <v>2481360</v>
      </c>
      <c r="CS63" s="92">
        <f>CM63-'[2]2008'!CM63</f>
        <v>0</v>
      </c>
      <c r="CT63" s="92">
        <f>CE63-'[2]2008'!CE63</f>
        <v>281141</v>
      </c>
      <c r="CU63" s="92">
        <f t="shared" si="22"/>
        <v>521807</v>
      </c>
      <c r="CV63" s="92">
        <f t="shared" si="23"/>
        <v>150909</v>
      </c>
      <c r="CW63" s="153">
        <f t="shared" si="24"/>
        <v>2.7</v>
      </c>
      <c r="CX63" s="153">
        <f t="shared" si="25"/>
        <v>3.6</v>
      </c>
      <c r="CY63" s="153">
        <f t="shared" si="26"/>
        <v>3.8</v>
      </c>
      <c r="CZ63" s="92">
        <f t="shared" si="27"/>
        <v>488140</v>
      </c>
      <c r="DA63" s="92">
        <f t="shared" si="28"/>
        <v>4066</v>
      </c>
      <c r="DB63" s="91">
        <f t="shared" si="29"/>
        <v>1</v>
      </c>
      <c r="DC63" s="92">
        <f t="shared" si="30"/>
        <v>-2483312</v>
      </c>
    </row>
    <row r="64" spans="1:107" x14ac:dyDescent="0.25">
      <c r="A64" s="20">
        <v>13075142</v>
      </c>
      <c r="B64" s="21">
        <v>5555</v>
      </c>
      <c r="C64" s="21" t="s">
        <v>102</v>
      </c>
      <c r="D64" s="228">
        <v>1579</v>
      </c>
      <c r="E64" s="223">
        <v>1182171</v>
      </c>
      <c r="F64" s="223">
        <v>277305</v>
      </c>
      <c r="G64" s="223">
        <v>45544</v>
      </c>
      <c r="H64" s="224">
        <v>1</v>
      </c>
      <c r="I64" s="224">
        <v>282057</v>
      </c>
      <c r="J64" s="224">
        <v>0</v>
      </c>
      <c r="K64" s="224">
        <v>0</v>
      </c>
      <c r="L64" s="224">
        <v>1</v>
      </c>
      <c r="M64" s="224">
        <v>402511</v>
      </c>
      <c r="N64" s="224">
        <v>250</v>
      </c>
      <c r="O64" s="224">
        <v>0</v>
      </c>
      <c r="P64" s="224">
        <v>350</v>
      </c>
      <c r="Q64" s="224">
        <v>0</v>
      </c>
      <c r="R64" s="224">
        <v>330</v>
      </c>
      <c r="S64" s="224">
        <v>0</v>
      </c>
      <c r="T64" s="224">
        <v>0</v>
      </c>
      <c r="U64" s="224">
        <v>1775210</v>
      </c>
      <c r="V64" s="224">
        <v>1124.27</v>
      </c>
      <c r="W64" s="24" t="s">
        <v>43</v>
      </c>
      <c r="X64" s="24" t="s">
        <v>43</v>
      </c>
      <c r="Y64" s="24" t="s">
        <v>43</v>
      </c>
      <c r="Z64" s="224">
        <v>4000</v>
      </c>
      <c r="AA64" s="224">
        <v>4219</v>
      </c>
      <c r="AB64" s="260">
        <v>0</v>
      </c>
      <c r="AC64" s="224">
        <v>0</v>
      </c>
      <c r="AD64" s="224">
        <v>0</v>
      </c>
      <c r="AE64" s="260">
        <v>0</v>
      </c>
      <c r="AF64" s="222">
        <v>489576</v>
      </c>
      <c r="AG64" s="222">
        <v>339355</v>
      </c>
      <c r="AH64" s="281">
        <f t="shared" si="3"/>
        <v>-150221</v>
      </c>
      <c r="AI64" s="222">
        <v>395142</v>
      </c>
      <c r="AJ64" s="281">
        <f t="shared" si="4"/>
        <v>734497</v>
      </c>
      <c r="AK64" s="222">
        <v>441822</v>
      </c>
      <c r="AL64" s="281">
        <f t="shared" si="5"/>
        <v>292675</v>
      </c>
      <c r="AM64" s="281">
        <f t="shared" si="6"/>
        <v>1.3019463393791162</v>
      </c>
      <c r="AN64" s="281">
        <f t="shared" si="7"/>
        <v>0.60153002667131383</v>
      </c>
      <c r="AO64" s="222">
        <v>126747</v>
      </c>
      <c r="CA64" s="91" t="str">
        <f t="shared" si="31"/>
        <v>Weitenhagen</v>
      </c>
      <c r="CB64" s="92">
        <f t="shared" si="31"/>
        <v>1579</v>
      </c>
      <c r="CC64" s="92"/>
      <c r="CD64" s="92">
        <f t="shared" si="8"/>
        <v>45544</v>
      </c>
      <c r="CE64" s="92">
        <f t="shared" si="9"/>
        <v>0</v>
      </c>
      <c r="CF64" s="92">
        <f t="shared" si="10"/>
        <v>402511</v>
      </c>
      <c r="CG64" s="92">
        <f t="shared" si="11"/>
        <v>402511</v>
      </c>
      <c r="CH64" s="92">
        <f t="shared" si="12"/>
        <v>1182171</v>
      </c>
      <c r="CI64" s="92">
        <f t="shared" si="13"/>
        <v>0</v>
      </c>
      <c r="CJ64" s="91" t="str">
        <f t="shared" si="14"/>
        <v>nein</v>
      </c>
      <c r="CK64" s="91" t="str">
        <f t="shared" si="14"/>
        <v>nein</v>
      </c>
      <c r="CL64" s="91" t="str">
        <f t="shared" si="32"/>
        <v>OK</v>
      </c>
      <c r="CM64" s="92">
        <f t="shared" si="16"/>
        <v>282057</v>
      </c>
      <c r="CN64" s="91" t="str">
        <f t="shared" si="17"/>
        <v>nein</v>
      </c>
      <c r="CO64" s="91">
        <f t="shared" si="18"/>
        <v>0</v>
      </c>
      <c r="CP64" s="91">
        <f t="shared" si="19"/>
        <v>0</v>
      </c>
      <c r="CQ64" s="91">
        <f t="shared" si="20"/>
        <v>1</v>
      </c>
      <c r="CR64" s="91">
        <f t="shared" si="21"/>
        <v>45544</v>
      </c>
      <c r="CS64" s="92">
        <f>CM64-'[2]2008'!CM64</f>
        <v>150765</v>
      </c>
      <c r="CT64" s="92">
        <f>CE64-'[2]2008'!CE64</f>
        <v>0</v>
      </c>
      <c r="CU64" s="92">
        <f t="shared" si="22"/>
        <v>441822</v>
      </c>
      <c r="CV64" s="92">
        <f t="shared" si="23"/>
        <v>126747</v>
      </c>
      <c r="CW64" s="153">
        <f t="shared" si="24"/>
        <v>2.5</v>
      </c>
      <c r="CX64" s="153">
        <f t="shared" si="25"/>
        <v>3.5</v>
      </c>
      <c r="CY64" s="153">
        <f t="shared" si="26"/>
        <v>3.3</v>
      </c>
      <c r="CZ64" s="92">
        <f t="shared" si="27"/>
        <v>1775210</v>
      </c>
      <c r="DA64" s="92">
        <f t="shared" si="28"/>
        <v>4219</v>
      </c>
      <c r="DB64" s="91">
        <f t="shared" si="29"/>
        <v>1</v>
      </c>
      <c r="DC64" s="92">
        <f t="shared" si="30"/>
        <v>402511</v>
      </c>
    </row>
    <row r="65" spans="1:107" x14ac:dyDescent="0.25">
      <c r="A65" s="20">
        <v>13075011</v>
      </c>
      <c r="B65" s="21">
        <v>5556</v>
      </c>
      <c r="C65" s="21" t="s">
        <v>103</v>
      </c>
      <c r="D65" s="228">
        <v>427</v>
      </c>
      <c r="E65" s="225">
        <v>16873.07</v>
      </c>
      <c r="F65" s="225">
        <v>16873.07</v>
      </c>
      <c r="G65" s="225">
        <v>41588.480000000003</v>
      </c>
      <c r="H65" s="226">
        <v>1</v>
      </c>
      <c r="I65" s="227">
        <v>56945.03</v>
      </c>
      <c r="J65" s="227">
        <v>0</v>
      </c>
      <c r="K65" s="227"/>
      <c r="L65" s="227">
        <v>1</v>
      </c>
      <c r="M65" s="225">
        <v>41588.480000000003</v>
      </c>
      <c r="N65" s="227">
        <v>200</v>
      </c>
      <c r="O65" s="227">
        <v>1</v>
      </c>
      <c r="P65" s="227">
        <v>300</v>
      </c>
      <c r="Q65" s="227">
        <v>1</v>
      </c>
      <c r="R65" s="227">
        <v>300</v>
      </c>
      <c r="S65" s="227">
        <v>0</v>
      </c>
      <c r="T65" s="227">
        <v>0</v>
      </c>
      <c r="U65" s="227">
        <v>75000</v>
      </c>
      <c r="V65" s="227">
        <v>175.64402810304449</v>
      </c>
      <c r="W65" s="27" t="s">
        <v>199</v>
      </c>
      <c r="X65" s="27" t="s">
        <v>43</v>
      </c>
      <c r="Y65" s="27" t="s">
        <v>43</v>
      </c>
      <c r="Z65" s="227">
        <v>900</v>
      </c>
      <c r="AA65" s="227">
        <v>894.16</v>
      </c>
      <c r="AB65" s="286"/>
      <c r="AC65" s="227"/>
      <c r="AD65" s="227"/>
      <c r="AE65" s="286"/>
      <c r="AF65" s="287">
        <v>64163.51</v>
      </c>
      <c r="AG65" s="287">
        <v>30567.229999999996</v>
      </c>
      <c r="AH65" s="281">
        <f t="shared" si="3"/>
        <v>-33596.280000000006</v>
      </c>
      <c r="AI65" s="289">
        <v>189066.28</v>
      </c>
      <c r="AJ65" s="281">
        <f t="shared" si="4"/>
        <v>219633.51</v>
      </c>
      <c r="AK65" s="289">
        <v>99030.21</v>
      </c>
      <c r="AL65" s="281">
        <f t="shared" si="5"/>
        <v>120603.3</v>
      </c>
      <c r="AM65" s="281">
        <f t="shared" si="6"/>
        <v>3.2397508704583315</v>
      </c>
      <c r="AN65" s="281">
        <f t="shared" si="7"/>
        <v>0.45088843683279478</v>
      </c>
      <c r="AO65" s="289">
        <v>50642.41</v>
      </c>
      <c r="CA65" s="91" t="str">
        <f t="shared" si="31"/>
        <v>Bergholz</v>
      </c>
      <c r="CB65" s="92">
        <f t="shared" si="31"/>
        <v>427</v>
      </c>
      <c r="CC65" s="92"/>
      <c r="CD65" s="92">
        <f t="shared" si="8"/>
        <v>41588.480000000003</v>
      </c>
      <c r="CE65" s="92">
        <f t="shared" si="9"/>
        <v>0</v>
      </c>
      <c r="CF65" s="92">
        <f t="shared" si="10"/>
        <v>41588.480000000003</v>
      </c>
      <c r="CG65" s="92">
        <f t="shared" si="11"/>
        <v>41588.480000000003</v>
      </c>
      <c r="CH65" s="92">
        <f t="shared" si="12"/>
        <v>16873.07</v>
      </c>
      <c r="CI65" s="92">
        <f t="shared" si="13"/>
        <v>0</v>
      </c>
      <c r="CJ65" s="91" t="str">
        <f t="shared" si="14"/>
        <v xml:space="preserve">nein </v>
      </c>
      <c r="CK65" s="91" t="str">
        <f t="shared" si="14"/>
        <v>nein</v>
      </c>
      <c r="CL65" s="91" t="str">
        <f t="shared" si="32"/>
        <v>OK</v>
      </c>
      <c r="CM65" s="92">
        <f t="shared" si="16"/>
        <v>56945.03</v>
      </c>
      <c r="CN65" s="91" t="str">
        <f t="shared" si="17"/>
        <v>nein</v>
      </c>
      <c r="CO65" s="91">
        <f t="shared" si="18"/>
        <v>0</v>
      </c>
      <c r="CP65" s="91">
        <f t="shared" si="19"/>
        <v>0</v>
      </c>
      <c r="CQ65" s="91">
        <f t="shared" si="20"/>
        <v>1</v>
      </c>
      <c r="CR65" s="91">
        <f t="shared" si="21"/>
        <v>41588.480000000003</v>
      </c>
      <c r="CS65" s="92">
        <f>CM65-'[2]2008'!CM65</f>
        <v>-40843.339999999997</v>
      </c>
      <c r="CT65" s="92">
        <f>CE65-'[2]2008'!CE65</f>
        <v>0</v>
      </c>
      <c r="CU65" s="92">
        <f t="shared" si="22"/>
        <v>99030.21</v>
      </c>
      <c r="CV65" s="92">
        <f t="shared" si="23"/>
        <v>50642.41</v>
      </c>
      <c r="CW65" s="153">
        <f t="shared" si="24"/>
        <v>2</v>
      </c>
      <c r="CX65" s="153">
        <f t="shared" si="25"/>
        <v>3</v>
      </c>
      <c r="CY65" s="153">
        <f t="shared" si="26"/>
        <v>3</v>
      </c>
      <c r="CZ65" s="92">
        <f t="shared" si="27"/>
        <v>75000</v>
      </c>
      <c r="DA65" s="92">
        <f t="shared" si="28"/>
        <v>894.16</v>
      </c>
      <c r="DB65" s="91">
        <f t="shared" si="29"/>
        <v>1</v>
      </c>
      <c r="DC65" s="92">
        <f t="shared" si="30"/>
        <v>41588.480000000003</v>
      </c>
    </row>
    <row r="66" spans="1:107" x14ac:dyDescent="0.25">
      <c r="A66" s="20">
        <v>13075012</v>
      </c>
      <c r="B66" s="21">
        <v>5556</v>
      </c>
      <c r="C66" s="21" t="s">
        <v>104</v>
      </c>
      <c r="D66" s="228">
        <v>559</v>
      </c>
      <c r="E66" s="225">
        <v>58087.11</v>
      </c>
      <c r="F66" s="225">
        <v>58087.11</v>
      </c>
      <c r="G66" s="225">
        <v>62073.1</v>
      </c>
      <c r="H66" s="226">
        <v>1</v>
      </c>
      <c r="I66" s="227">
        <v>73152.460000000006</v>
      </c>
      <c r="J66" s="227">
        <v>0</v>
      </c>
      <c r="K66" s="227"/>
      <c r="L66" s="227">
        <v>1</v>
      </c>
      <c r="M66" s="225">
        <v>62073.1</v>
      </c>
      <c r="N66" s="227">
        <v>200</v>
      </c>
      <c r="O66" s="227">
        <v>1</v>
      </c>
      <c r="P66" s="227">
        <v>300</v>
      </c>
      <c r="Q66" s="227">
        <v>1</v>
      </c>
      <c r="R66" s="227">
        <v>280</v>
      </c>
      <c r="S66" s="227">
        <v>1</v>
      </c>
      <c r="T66" s="227">
        <v>1</v>
      </c>
      <c r="U66" s="227">
        <v>317000</v>
      </c>
      <c r="V66" s="227">
        <v>567.08407871198574</v>
      </c>
      <c r="W66" s="27" t="s">
        <v>199</v>
      </c>
      <c r="X66" s="27" t="s">
        <v>43</v>
      </c>
      <c r="Y66" s="27" t="s">
        <v>43</v>
      </c>
      <c r="Z66" s="227">
        <v>2300</v>
      </c>
      <c r="AA66" s="227">
        <v>2001.68</v>
      </c>
      <c r="AB66" s="286"/>
      <c r="AC66" s="227"/>
      <c r="AD66" s="227"/>
      <c r="AE66" s="286"/>
      <c r="AF66" s="287">
        <v>83979.31</v>
      </c>
      <c r="AG66" s="287">
        <v>38939.32</v>
      </c>
      <c r="AH66" s="281">
        <f t="shared" si="3"/>
        <v>-45039.99</v>
      </c>
      <c r="AI66" s="289">
        <v>247525.53</v>
      </c>
      <c r="AJ66" s="281">
        <f t="shared" si="4"/>
        <v>286464.84999999998</v>
      </c>
      <c r="AK66" s="289">
        <v>138272.76999999999</v>
      </c>
      <c r="AL66" s="281">
        <f t="shared" si="5"/>
        <v>148192.07999999999</v>
      </c>
      <c r="AM66" s="281">
        <f t="shared" si="6"/>
        <v>3.5509806026402102</v>
      </c>
      <c r="AN66" s="281">
        <f t="shared" si="7"/>
        <v>0.48268668913481011</v>
      </c>
      <c r="AO66" s="289">
        <v>70698.19</v>
      </c>
      <c r="CA66" s="91" t="str">
        <f t="shared" si="31"/>
        <v>Blankensee</v>
      </c>
      <c r="CB66" s="92">
        <f t="shared" si="31"/>
        <v>559</v>
      </c>
      <c r="CC66" s="92"/>
      <c r="CD66" s="92">
        <f t="shared" si="8"/>
        <v>62073.1</v>
      </c>
      <c r="CE66" s="92">
        <f t="shared" si="9"/>
        <v>0</v>
      </c>
      <c r="CF66" s="92">
        <f t="shared" si="10"/>
        <v>62073.1</v>
      </c>
      <c r="CG66" s="92">
        <f t="shared" si="11"/>
        <v>62073.1</v>
      </c>
      <c r="CH66" s="92">
        <f t="shared" si="12"/>
        <v>58087.11</v>
      </c>
      <c r="CI66" s="92">
        <f t="shared" si="13"/>
        <v>1</v>
      </c>
      <c r="CJ66" s="91" t="str">
        <f t="shared" si="14"/>
        <v xml:space="preserve">nein </v>
      </c>
      <c r="CK66" s="91" t="str">
        <f t="shared" si="14"/>
        <v>nein</v>
      </c>
      <c r="CL66" s="91" t="str">
        <f t="shared" si="32"/>
        <v>OK</v>
      </c>
      <c r="CM66" s="92">
        <f t="shared" si="16"/>
        <v>73152.460000000006</v>
      </c>
      <c r="CN66" s="91" t="str">
        <f t="shared" si="17"/>
        <v>nein</v>
      </c>
      <c r="CO66" s="91">
        <f t="shared" si="18"/>
        <v>0</v>
      </c>
      <c r="CP66" s="91">
        <f t="shared" si="19"/>
        <v>0</v>
      </c>
      <c r="CQ66" s="91">
        <f t="shared" si="20"/>
        <v>1</v>
      </c>
      <c r="CR66" s="91">
        <f t="shared" si="21"/>
        <v>62073.1</v>
      </c>
      <c r="CS66" s="92">
        <f>CM66-'[2]2008'!CM66</f>
        <v>-1122.1299999999901</v>
      </c>
      <c r="CT66" s="92">
        <f>CE66-'[2]2008'!CE66</f>
        <v>0</v>
      </c>
      <c r="CU66" s="92">
        <f t="shared" si="22"/>
        <v>138272.76999999999</v>
      </c>
      <c r="CV66" s="92">
        <f t="shared" si="23"/>
        <v>70698.19</v>
      </c>
      <c r="CW66" s="153">
        <f t="shared" si="24"/>
        <v>2</v>
      </c>
      <c r="CX66" s="153">
        <f t="shared" si="25"/>
        <v>3</v>
      </c>
      <c r="CY66" s="153">
        <f t="shared" si="26"/>
        <v>2.8</v>
      </c>
      <c r="CZ66" s="92">
        <f t="shared" si="27"/>
        <v>317000</v>
      </c>
      <c r="DA66" s="92">
        <f t="shared" si="28"/>
        <v>2001.68</v>
      </c>
      <c r="DB66" s="91">
        <f t="shared" si="29"/>
        <v>1</v>
      </c>
      <c r="DC66" s="92">
        <f t="shared" si="30"/>
        <v>62073.1</v>
      </c>
    </row>
    <row r="67" spans="1:107" x14ac:dyDescent="0.25">
      <c r="A67" s="20">
        <v>13075016</v>
      </c>
      <c r="B67" s="21">
        <v>5556</v>
      </c>
      <c r="C67" s="21" t="s">
        <v>105</v>
      </c>
      <c r="D67" s="228">
        <v>619</v>
      </c>
      <c r="E67" s="225">
        <v>53079.89</v>
      </c>
      <c r="F67" s="225">
        <v>53079.89</v>
      </c>
      <c r="G67" s="225">
        <v>201613.93</v>
      </c>
      <c r="H67" s="226">
        <v>1</v>
      </c>
      <c r="I67" s="227">
        <v>231800.91</v>
      </c>
      <c r="J67" s="227">
        <v>0</v>
      </c>
      <c r="K67" s="227"/>
      <c r="L67" s="227">
        <v>1</v>
      </c>
      <c r="M67" s="225">
        <v>201613.93</v>
      </c>
      <c r="N67" s="227">
        <v>200</v>
      </c>
      <c r="O67" s="227">
        <v>1</v>
      </c>
      <c r="P67" s="227">
        <v>300</v>
      </c>
      <c r="Q67" s="227">
        <v>1</v>
      </c>
      <c r="R67" s="227">
        <v>200</v>
      </c>
      <c r="S67" s="227">
        <v>1</v>
      </c>
      <c r="T67" s="227">
        <v>1</v>
      </c>
      <c r="U67" s="227"/>
      <c r="V67" s="227"/>
      <c r="W67" s="27" t="s">
        <v>199</v>
      </c>
      <c r="X67" s="27" t="s">
        <v>43</v>
      </c>
      <c r="Y67" s="27" t="s">
        <v>43</v>
      </c>
      <c r="Z67" s="227">
        <v>1400</v>
      </c>
      <c r="AA67" s="227">
        <v>1441.75</v>
      </c>
      <c r="AB67" s="286"/>
      <c r="AC67" s="227"/>
      <c r="AD67" s="227"/>
      <c r="AE67" s="286"/>
      <c r="AF67" s="287">
        <v>98504.18</v>
      </c>
      <c r="AG67" s="287">
        <v>39001.799999999996</v>
      </c>
      <c r="AH67" s="281">
        <f t="shared" si="3"/>
        <v>-59502.38</v>
      </c>
      <c r="AI67" s="289">
        <v>270511.43</v>
      </c>
      <c r="AJ67" s="281">
        <f t="shared" si="4"/>
        <v>309513.23</v>
      </c>
      <c r="AK67" s="289">
        <v>147565.81</v>
      </c>
      <c r="AL67" s="281">
        <f t="shared" si="5"/>
        <v>161947.41999999998</v>
      </c>
      <c r="AM67" s="281">
        <f t="shared" si="6"/>
        <v>3.783564091913707</v>
      </c>
      <c r="AN67" s="281">
        <f t="shared" si="7"/>
        <v>0.47676737437039446</v>
      </c>
      <c r="AO67" s="289">
        <v>75454.100000000006</v>
      </c>
      <c r="CA67" s="91" t="str">
        <f t="shared" si="31"/>
        <v>Boock</v>
      </c>
      <c r="CB67" s="92">
        <f t="shared" si="31"/>
        <v>619</v>
      </c>
      <c r="CC67" s="92"/>
      <c r="CD67" s="92">
        <f t="shared" si="8"/>
        <v>201613.93</v>
      </c>
      <c r="CE67" s="92">
        <f t="shared" si="9"/>
        <v>0</v>
      </c>
      <c r="CF67" s="92">
        <f t="shared" si="10"/>
        <v>201613.93</v>
      </c>
      <c r="CG67" s="92">
        <f t="shared" si="11"/>
        <v>201613.93</v>
      </c>
      <c r="CH67" s="92">
        <f t="shared" si="12"/>
        <v>53079.89</v>
      </c>
      <c r="CI67" s="92">
        <f t="shared" si="13"/>
        <v>1</v>
      </c>
      <c r="CJ67" s="91" t="str">
        <f t="shared" si="14"/>
        <v xml:space="preserve">nein </v>
      </c>
      <c r="CK67" s="91" t="str">
        <f t="shared" si="14"/>
        <v>nein</v>
      </c>
      <c r="CL67" s="91" t="str">
        <f t="shared" si="32"/>
        <v>OK</v>
      </c>
      <c r="CM67" s="92">
        <f t="shared" si="16"/>
        <v>231800.91</v>
      </c>
      <c r="CN67" s="91" t="str">
        <f t="shared" si="17"/>
        <v>nein</v>
      </c>
      <c r="CO67" s="91">
        <f t="shared" si="18"/>
        <v>0</v>
      </c>
      <c r="CP67" s="91">
        <f t="shared" si="19"/>
        <v>0</v>
      </c>
      <c r="CQ67" s="91">
        <f t="shared" si="20"/>
        <v>1</v>
      </c>
      <c r="CR67" s="91">
        <f t="shared" si="21"/>
        <v>201613.93</v>
      </c>
      <c r="CS67" s="92">
        <f>CM67-'[2]2008'!CM67</f>
        <v>19078.98000000001</v>
      </c>
      <c r="CT67" s="92">
        <f>CE67-'[2]2008'!CE67</f>
        <v>0</v>
      </c>
      <c r="CU67" s="92">
        <f t="shared" si="22"/>
        <v>147565.81</v>
      </c>
      <c r="CV67" s="92">
        <f t="shared" si="23"/>
        <v>75454.100000000006</v>
      </c>
      <c r="CW67" s="153">
        <f t="shared" si="24"/>
        <v>2</v>
      </c>
      <c r="CX67" s="153">
        <f t="shared" si="25"/>
        <v>3</v>
      </c>
      <c r="CY67" s="153">
        <f t="shared" si="26"/>
        <v>2</v>
      </c>
      <c r="CZ67" s="92">
        <f t="shared" si="27"/>
        <v>0</v>
      </c>
      <c r="DA67" s="92">
        <f t="shared" si="28"/>
        <v>1441.75</v>
      </c>
      <c r="DB67" s="91">
        <f t="shared" si="29"/>
        <v>1</v>
      </c>
      <c r="DC67" s="92">
        <f t="shared" si="30"/>
        <v>201613.93</v>
      </c>
    </row>
    <row r="68" spans="1:107" x14ac:dyDescent="0.25">
      <c r="A68" s="20">
        <v>13075035</v>
      </c>
      <c r="B68" s="21">
        <v>5556</v>
      </c>
      <c r="C68" s="21" t="s">
        <v>106</v>
      </c>
      <c r="D68" s="228">
        <v>175</v>
      </c>
      <c r="E68" s="225">
        <v>71591.05</v>
      </c>
      <c r="F68" s="225">
        <v>71591.05</v>
      </c>
      <c r="G68" s="225">
        <v>149074.65</v>
      </c>
      <c r="H68" s="226">
        <v>1</v>
      </c>
      <c r="I68" s="227">
        <v>145457.24</v>
      </c>
      <c r="J68" s="227">
        <v>0</v>
      </c>
      <c r="K68" s="227"/>
      <c r="L68" s="227">
        <v>1</v>
      </c>
      <c r="M68" s="225">
        <v>149074.65</v>
      </c>
      <c r="N68" s="227">
        <v>250</v>
      </c>
      <c r="O68" s="227">
        <v>0</v>
      </c>
      <c r="P68" s="227">
        <v>350</v>
      </c>
      <c r="Q68" s="227">
        <v>0</v>
      </c>
      <c r="R68" s="227">
        <v>290</v>
      </c>
      <c r="S68" s="227">
        <v>0</v>
      </c>
      <c r="T68" s="227">
        <v>0</v>
      </c>
      <c r="U68" s="227">
        <v>500000</v>
      </c>
      <c r="V68" s="227">
        <v>2857.1428571428573</v>
      </c>
      <c r="W68" s="27" t="s">
        <v>199</v>
      </c>
      <c r="X68" s="27" t="s">
        <v>43</v>
      </c>
      <c r="Y68" s="27" t="s">
        <v>43</v>
      </c>
      <c r="Z68" s="227">
        <v>800</v>
      </c>
      <c r="AA68" s="227">
        <v>611.66999999999996</v>
      </c>
      <c r="AB68" s="286"/>
      <c r="AC68" s="227"/>
      <c r="AD68" s="227"/>
      <c r="AE68" s="286"/>
      <c r="AF68" s="287">
        <v>43552.45</v>
      </c>
      <c r="AG68" s="287">
        <v>35436.43</v>
      </c>
      <c r="AH68" s="281">
        <f t="shared" si="3"/>
        <v>-8116.0199999999968</v>
      </c>
      <c r="AI68" s="289">
        <v>66269.820000000007</v>
      </c>
      <c r="AJ68" s="281">
        <f t="shared" si="4"/>
        <v>101706.25</v>
      </c>
      <c r="AK68" s="289">
        <v>45921.84</v>
      </c>
      <c r="AL68" s="281">
        <f t="shared" si="5"/>
        <v>55784.41</v>
      </c>
      <c r="AM68" s="281">
        <f t="shared" si="6"/>
        <v>1.2958935197478978</v>
      </c>
      <c r="AN68" s="281">
        <f t="shared" si="7"/>
        <v>0.4515144349536041</v>
      </c>
      <c r="AO68" s="289">
        <v>23486.43</v>
      </c>
      <c r="CA68" s="91" t="str">
        <f t="shared" si="31"/>
        <v>Glasow</v>
      </c>
      <c r="CB68" s="92">
        <f t="shared" si="31"/>
        <v>175</v>
      </c>
      <c r="CC68" s="92"/>
      <c r="CD68" s="92">
        <f t="shared" si="8"/>
        <v>149074.65</v>
      </c>
      <c r="CE68" s="92">
        <f t="shared" si="9"/>
        <v>0</v>
      </c>
      <c r="CF68" s="92">
        <f t="shared" si="10"/>
        <v>149074.65</v>
      </c>
      <c r="CG68" s="92">
        <f t="shared" si="11"/>
        <v>149074.65</v>
      </c>
      <c r="CH68" s="92">
        <f t="shared" si="12"/>
        <v>71591.05</v>
      </c>
      <c r="CI68" s="92">
        <f t="shared" si="13"/>
        <v>0</v>
      </c>
      <c r="CJ68" s="91" t="str">
        <f t="shared" si="14"/>
        <v xml:space="preserve">nein </v>
      </c>
      <c r="CK68" s="91" t="str">
        <f t="shared" si="14"/>
        <v>nein</v>
      </c>
      <c r="CL68" s="91" t="str">
        <f t="shared" si="32"/>
        <v>OK</v>
      </c>
      <c r="CM68" s="92">
        <f t="shared" si="16"/>
        <v>145457.24</v>
      </c>
      <c r="CN68" s="91" t="str">
        <f t="shared" si="17"/>
        <v>nein</v>
      </c>
      <c r="CO68" s="91">
        <f t="shared" si="18"/>
        <v>0</v>
      </c>
      <c r="CP68" s="91">
        <f t="shared" si="19"/>
        <v>0</v>
      </c>
      <c r="CQ68" s="91">
        <f t="shared" si="20"/>
        <v>1</v>
      </c>
      <c r="CR68" s="91">
        <f t="shared" si="21"/>
        <v>149074.65</v>
      </c>
      <c r="CS68" s="92">
        <f>CM68-'[2]2008'!CM68</f>
        <v>-4614.3500000000058</v>
      </c>
      <c r="CT68" s="92">
        <f>CE68-'[2]2008'!CE68</f>
        <v>0</v>
      </c>
      <c r="CU68" s="92">
        <f t="shared" si="22"/>
        <v>45921.84</v>
      </c>
      <c r="CV68" s="92">
        <f t="shared" si="23"/>
        <v>23486.43</v>
      </c>
      <c r="CW68" s="153">
        <f t="shared" si="24"/>
        <v>2.5</v>
      </c>
      <c r="CX68" s="153">
        <f t="shared" si="25"/>
        <v>3.5</v>
      </c>
      <c r="CY68" s="153">
        <f t="shared" si="26"/>
        <v>2.9</v>
      </c>
      <c r="CZ68" s="92">
        <f t="shared" si="27"/>
        <v>500000</v>
      </c>
      <c r="DA68" s="92">
        <f t="shared" si="28"/>
        <v>611.66999999999996</v>
      </c>
      <c r="DB68" s="91">
        <f t="shared" si="29"/>
        <v>1</v>
      </c>
      <c r="DC68" s="92">
        <f t="shared" si="30"/>
        <v>149074.65</v>
      </c>
    </row>
    <row r="69" spans="1:107" x14ac:dyDescent="0.25">
      <c r="A69" s="20">
        <v>13075038</v>
      </c>
      <c r="B69" s="21">
        <v>5556</v>
      </c>
      <c r="C69" s="21" t="s">
        <v>107</v>
      </c>
      <c r="D69" s="228">
        <v>1023</v>
      </c>
      <c r="E69" s="225">
        <v>83048.75</v>
      </c>
      <c r="F69" s="225">
        <v>83048.75</v>
      </c>
      <c r="G69" s="225">
        <v>254265.14</v>
      </c>
      <c r="H69" s="226">
        <v>1</v>
      </c>
      <c r="I69" s="227">
        <v>221437.49</v>
      </c>
      <c r="J69" s="227">
        <v>0</v>
      </c>
      <c r="K69" s="227"/>
      <c r="L69" s="227">
        <v>1</v>
      </c>
      <c r="M69" s="225">
        <v>254265.14</v>
      </c>
      <c r="N69" s="227">
        <v>200</v>
      </c>
      <c r="O69" s="227">
        <v>1</v>
      </c>
      <c r="P69" s="227">
        <v>300</v>
      </c>
      <c r="Q69" s="227">
        <v>1</v>
      </c>
      <c r="R69" s="227">
        <v>280</v>
      </c>
      <c r="S69" s="227">
        <v>1</v>
      </c>
      <c r="T69" s="227">
        <v>1</v>
      </c>
      <c r="U69" s="227">
        <v>189000</v>
      </c>
      <c r="V69" s="227">
        <v>184.75073313782991</v>
      </c>
      <c r="W69" s="27" t="s">
        <v>199</v>
      </c>
      <c r="X69" s="27" t="s">
        <v>43</v>
      </c>
      <c r="Y69" s="27" t="s">
        <v>43</v>
      </c>
      <c r="Z69" s="227">
        <v>3000</v>
      </c>
      <c r="AA69" s="227">
        <v>2790.42</v>
      </c>
      <c r="AB69" s="286"/>
      <c r="AC69" s="227"/>
      <c r="AD69" s="227"/>
      <c r="AE69" s="286"/>
      <c r="AF69" s="287">
        <v>191292.21</v>
      </c>
      <c r="AG69" s="287">
        <v>91726.510000000009</v>
      </c>
      <c r="AH69" s="281">
        <f t="shared" si="3"/>
        <v>-99565.699999999983</v>
      </c>
      <c r="AI69" s="289">
        <v>428541.4</v>
      </c>
      <c r="AJ69" s="281">
        <f t="shared" si="4"/>
        <v>520267.91000000003</v>
      </c>
      <c r="AK69" s="289">
        <v>262600.11</v>
      </c>
      <c r="AL69" s="281">
        <f t="shared" si="5"/>
        <v>257667.80000000005</v>
      </c>
      <c r="AM69" s="281">
        <f t="shared" si="6"/>
        <v>2.8628594939456429</v>
      </c>
      <c r="AN69" s="281">
        <f t="shared" si="7"/>
        <v>0.50474016358225893</v>
      </c>
      <c r="AO69" s="289">
        <v>134317.41</v>
      </c>
      <c r="CA69" s="91" t="str">
        <f t="shared" si="31"/>
        <v>Grambow</v>
      </c>
      <c r="CB69" s="92">
        <f t="shared" si="31"/>
        <v>1023</v>
      </c>
      <c r="CC69" s="92"/>
      <c r="CD69" s="92">
        <f t="shared" si="8"/>
        <v>254265.14</v>
      </c>
      <c r="CE69" s="92">
        <f t="shared" si="9"/>
        <v>0</v>
      </c>
      <c r="CF69" s="92">
        <f t="shared" si="10"/>
        <v>254265.14</v>
      </c>
      <c r="CG69" s="92">
        <f t="shared" si="11"/>
        <v>254265.14</v>
      </c>
      <c r="CH69" s="92">
        <f t="shared" si="12"/>
        <v>83048.75</v>
      </c>
      <c r="CI69" s="92">
        <f t="shared" si="13"/>
        <v>1</v>
      </c>
      <c r="CJ69" s="91" t="str">
        <f t="shared" si="14"/>
        <v xml:space="preserve">nein </v>
      </c>
      <c r="CK69" s="91" t="str">
        <f t="shared" si="14"/>
        <v>nein</v>
      </c>
      <c r="CL69" s="91" t="str">
        <f t="shared" si="32"/>
        <v>OK</v>
      </c>
      <c r="CM69" s="92">
        <f t="shared" si="16"/>
        <v>221437.49</v>
      </c>
      <c r="CN69" s="91" t="str">
        <f t="shared" si="17"/>
        <v>nein</v>
      </c>
      <c r="CO69" s="91">
        <f t="shared" si="18"/>
        <v>0</v>
      </c>
      <c r="CP69" s="91">
        <f t="shared" si="19"/>
        <v>0</v>
      </c>
      <c r="CQ69" s="91">
        <f t="shared" si="20"/>
        <v>1</v>
      </c>
      <c r="CR69" s="91">
        <f t="shared" si="21"/>
        <v>254265.14</v>
      </c>
      <c r="CS69" s="92">
        <f>CM69-'[2]2008'!CM69</f>
        <v>20433.130000000005</v>
      </c>
      <c r="CT69" s="92">
        <f>CE69-'[2]2008'!CE69</f>
        <v>0</v>
      </c>
      <c r="CU69" s="92">
        <f t="shared" si="22"/>
        <v>262600.11</v>
      </c>
      <c r="CV69" s="92">
        <f t="shared" si="23"/>
        <v>134317.41</v>
      </c>
      <c r="CW69" s="153">
        <f t="shared" si="24"/>
        <v>2</v>
      </c>
      <c r="CX69" s="153">
        <f t="shared" si="25"/>
        <v>3</v>
      </c>
      <c r="CY69" s="153">
        <f t="shared" si="26"/>
        <v>2.8</v>
      </c>
      <c r="CZ69" s="92">
        <f t="shared" si="27"/>
        <v>189000</v>
      </c>
      <c r="DA69" s="92">
        <f t="shared" si="28"/>
        <v>2790.42</v>
      </c>
      <c r="DB69" s="91">
        <f t="shared" si="29"/>
        <v>1</v>
      </c>
      <c r="DC69" s="92">
        <f t="shared" si="30"/>
        <v>254265.14</v>
      </c>
    </row>
    <row r="70" spans="1:107" x14ac:dyDescent="0.25">
      <c r="A70" s="20">
        <v>13075067</v>
      </c>
      <c r="B70" s="21">
        <v>5556</v>
      </c>
      <c r="C70" s="21" t="s">
        <v>108</v>
      </c>
      <c r="D70" s="228">
        <v>761</v>
      </c>
      <c r="E70" s="225">
        <v>237644.5</v>
      </c>
      <c r="F70" s="225">
        <v>237644.5</v>
      </c>
      <c r="G70" s="225">
        <v>408348.89</v>
      </c>
      <c r="H70" s="226">
        <v>1</v>
      </c>
      <c r="I70" s="227">
        <v>439612.86</v>
      </c>
      <c r="J70" s="227">
        <v>0</v>
      </c>
      <c r="K70" s="227"/>
      <c r="L70" s="227">
        <v>1</v>
      </c>
      <c r="M70" s="225">
        <v>408348.89</v>
      </c>
      <c r="N70" s="227">
        <v>239</v>
      </c>
      <c r="O70" s="227">
        <v>1</v>
      </c>
      <c r="P70" s="227">
        <v>347</v>
      </c>
      <c r="Q70" s="227">
        <v>0</v>
      </c>
      <c r="R70" s="227">
        <v>300</v>
      </c>
      <c r="S70" s="227">
        <v>0</v>
      </c>
      <c r="T70" s="227">
        <v>0</v>
      </c>
      <c r="U70" s="227">
        <v>383000</v>
      </c>
      <c r="V70" s="227">
        <v>503.2851511169514</v>
      </c>
      <c r="W70" s="27" t="s">
        <v>199</v>
      </c>
      <c r="X70" s="27" t="s">
        <v>43</v>
      </c>
      <c r="Y70" s="27" t="s">
        <v>43</v>
      </c>
      <c r="Z70" s="227">
        <v>2400</v>
      </c>
      <c r="AA70" s="227">
        <v>2394.96</v>
      </c>
      <c r="AB70" s="286"/>
      <c r="AC70" s="227"/>
      <c r="AD70" s="227"/>
      <c r="AE70" s="286"/>
      <c r="AF70" s="287">
        <v>196380.23</v>
      </c>
      <c r="AG70" s="287">
        <v>269851.8</v>
      </c>
      <c r="AH70" s="281">
        <f t="shared" ref="AH70:AH133" si="33">AG70-AF70</f>
        <v>73471.569999999978</v>
      </c>
      <c r="AI70" s="289">
        <v>283636.03999999998</v>
      </c>
      <c r="AJ70" s="281">
        <f t="shared" ref="AJ70:AJ133" si="34">AG70+AI70</f>
        <v>553487.84</v>
      </c>
      <c r="AK70" s="289">
        <v>204813.23</v>
      </c>
      <c r="AL70" s="281">
        <f t="shared" ref="AL70:AL133" si="35">AJ70-AK70</f>
        <v>348674.61</v>
      </c>
      <c r="AM70" s="281">
        <f t="shared" ref="AM70:AM133" si="36">AK70/AG70</f>
        <v>0.75898411646689046</v>
      </c>
      <c r="AN70" s="281">
        <f t="shared" ref="AN70:AN133" si="37">AK70/AJ70</f>
        <v>0.3700410654008226</v>
      </c>
      <c r="AO70" s="289">
        <v>104802.86</v>
      </c>
      <c r="CA70" s="91" t="str">
        <f t="shared" si="31"/>
        <v>Krackow</v>
      </c>
      <c r="CB70" s="92">
        <f t="shared" si="31"/>
        <v>761</v>
      </c>
      <c r="CC70" s="92"/>
      <c r="CD70" s="92">
        <f t="shared" ref="CD70:CD133" si="38">G70</f>
        <v>408348.89</v>
      </c>
      <c r="CE70" s="92">
        <f t="shared" ref="CE70:CE133" si="39">K70</f>
        <v>0</v>
      </c>
      <c r="CF70" s="92">
        <f t="shared" ref="CF70:CF133" si="40">M70</f>
        <v>408348.89</v>
      </c>
      <c r="CG70" s="92">
        <f t="shared" ref="CG70:CG133" si="41">CF70-CE70</f>
        <v>408348.89</v>
      </c>
      <c r="CH70" s="92">
        <f t="shared" ref="CH70:CH133" si="42">E70</f>
        <v>237644.5</v>
      </c>
      <c r="CI70" s="92">
        <f t="shared" ref="CI70:CI133" si="43">T70</f>
        <v>0</v>
      </c>
      <c r="CJ70" s="91" t="str">
        <f t="shared" ref="CJ70:CK133" si="44">W70</f>
        <v xml:space="preserve">nein </v>
      </c>
      <c r="CK70" s="91" t="str">
        <f t="shared" si="44"/>
        <v>nein</v>
      </c>
      <c r="CL70" s="91" t="str">
        <f t="shared" si="32"/>
        <v>OK</v>
      </c>
      <c r="CM70" s="92">
        <f t="shared" ref="CM70:CM133" si="45">I70</f>
        <v>439612.86</v>
      </c>
      <c r="CN70" s="91" t="str">
        <f t="shared" ref="CN70:CN133" si="46">IF(CQ70=0,"keine Angabe",IF(CI70="ja","ja","nein"))</f>
        <v>nein</v>
      </c>
      <c r="CO70" s="91">
        <f t="shared" ref="CO70:CO133" si="47">IF(CQ70=0,2,IF(CJ70="ja",1,0))</f>
        <v>0</v>
      </c>
      <c r="CP70" s="91">
        <f t="shared" ref="CP70:CP133" si="48">IF(CQ70=0,2,IF(CK70="ja",1,0))</f>
        <v>0</v>
      </c>
      <c r="CQ70" s="91">
        <f t="shared" ref="CQ70:CQ133" si="49">IF(CL70="OK",1,0)</f>
        <v>1</v>
      </c>
      <c r="CR70" s="91">
        <f t="shared" ref="CR70:CR133" si="50">G70</f>
        <v>408348.89</v>
      </c>
      <c r="CS70" s="92">
        <f>CM70-'[2]2008'!CM70</f>
        <v>36054.299999999988</v>
      </c>
      <c r="CT70" s="92">
        <f>CE70-'[2]2008'!CE70</f>
        <v>0</v>
      </c>
      <c r="CU70" s="92">
        <f t="shared" ref="CU70:CU133" si="51">AK70</f>
        <v>204813.23</v>
      </c>
      <c r="CV70" s="92">
        <f t="shared" ref="CV70:CV133" si="52">AO70</f>
        <v>104802.86</v>
      </c>
      <c r="CW70" s="153">
        <f t="shared" ref="CW70:CW133" si="53">N70/100</f>
        <v>2.39</v>
      </c>
      <c r="CX70" s="153">
        <f t="shared" ref="CX70:CX133" si="54">P70/100</f>
        <v>3.47</v>
      </c>
      <c r="CY70" s="153">
        <f t="shared" ref="CY70:CY133" si="55">R70/100</f>
        <v>3</v>
      </c>
      <c r="CZ70" s="92">
        <f t="shared" ref="CZ70:CZ133" si="56">U70</f>
        <v>383000</v>
      </c>
      <c r="DA70" s="92">
        <f t="shared" ref="DA70:DA133" si="57">AA70+AC70+AE70</f>
        <v>2394.96</v>
      </c>
      <c r="DB70" s="91">
        <f t="shared" ref="DB70:DB133" si="58">IF(G70&gt;0,1,0)</f>
        <v>1</v>
      </c>
      <c r="DC70" s="92">
        <f t="shared" ref="DC70:DC133" si="59">CG70</f>
        <v>408348.89</v>
      </c>
    </row>
    <row r="71" spans="1:107" x14ac:dyDescent="0.25">
      <c r="A71" s="20">
        <v>13075079</v>
      </c>
      <c r="B71" s="21">
        <v>5556</v>
      </c>
      <c r="C71" s="21" t="s">
        <v>109</v>
      </c>
      <c r="D71" s="228">
        <v>3021</v>
      </c>
      <c r="E71" s="225">
        <v>204695.34</v>
      </c>
      <c r="F71" s="225">
        <v>204695.34</v>
      </c>
      <c r="G71" s="225">
        <v>17643.060000000001</v>
      </c>
      <c r="H71" s="226">
        <v>1</v>
      </c>
      <c r="I71" s="227">
        <v>161801.70000000001</v>
      </c>
      <c r="J71" s="227">
        <v>0</v>
      </c>
      <c r="K71" s="227"/>
      <c r="L71" s="227">
        <v>1</v>
      </c>
      <c r="M71" s="225">
        <v>17643.060000000001</v>
      </c>
      <c r="N71" s="227">
        <v>200</v>
      </c>
      <c r="O71" s="227">
        <v>1</v>
      </c>
      <c r="P71" s="227">
        <v>300</v>
      </c>
      <c r="Q71" s="227">
        <v>1</v>
      </c>
      <c r="R71" s="227">
        <v>280</v>
      </c>
      <c r="S71" s="227">
        <v>1</v>
      </c>
      <c r="T71" s="227">
        <v>1</v>
      </c>
      <c r="U71" s="227">
        <v>1844000</v>
      </c>
      <c r="V71" s="227">
        <v>610.39390930155582</v>
      </c>
      <c r="W71" s="27" t="s">
        <v>199</v>
      </c>
      <c r="X71" s="27" t="s">
        <v>43</v>
      </c>
      <c r="Y71" s="27" t="s">
        <v>43</v>
      </c>
      <c r="Z71" s="227">
        <v>5500</v>
      </c>
      <c r="AA71" s="227">
        <v>5251.33</v>
      </c>
      <c r="AB71" s="286">
        <v>7800</v>
      </c>
      <c r="AC71" s="227">
        <v>6300</v>
      </c>
      <c r="AD71" s="227"/>
      <c r="AE71" s="286"/>
      <c r="AF71" s="287">
        <v>875936.76</v>
      </c>
      <c r="AG71" s="287">
        <v>392661.48999999993</v>
      </c>
      <c r="AH71" s="281">
        <f t="shared" si="33"/>
        <v>-483275.27000000008</v>
      </c>
      <c r="AI71" s="289">
        <v>1063343.48</v>
      </c>
      <c r="AJ71" s="281">
        <f t="shared" si="34"/>
        <v>1456004.97</v>
      </c>
      <c r="AK71" s="289">
        <v>794454.7</v>
      </c>
      <c r="AL71" s="281">
        <f t="shared" si="35"/>
        <v>661550.27</v>
      </c>
      <c r="AM71" s="281">
        <f t="shared" si="36"/>
        <v>2.0232559602419888</v>
      </c>
      <c r="AN71" s="281">
        <f t="shared" si="37"/>
        <v>0.54564010176421307</v>
      </c>
      <c r="AO71" s="289">
        <v>406548.29</v>
      </c>
      <c r="CA71" s="91" t="str">
        <f t="shared" si="31"/>
        <v>Löcknitz</v>
      </c>
      <c r="CB71" s="92">
        <f t="shared" si="31"/>
        <v>3021</v>
      </c>
      <c r="CC71" s="92"/>
      <c r="CD71" s="92">
        <f t="shared" si="38"/>
        <v>17643.060000000001</v>
      </c>
      <c r="CE71" s="92">
        <f t="shared" si="39"/>
        <v>0</v>
      </c>
      <c r="CF71" s="92">
        <f t="shared" si="40"/>
        <v>17643.060000000001</v>
      </c>
      <c r="CG71" s="92">
        <f t="shared" si="41"/>
        <v>17643.060000000001</v>
      </c>
      <c r="CH71" s="92">
        <f t="shared" si="42"/>
        <v>204695.34</v>
      </c>
      <c r="CI71" s="92">
        <f t="shared" si="43"/>
        <v>1</v>
      </c>
      <c r="CJ71" s="91" t="str">
        <f t="shared" si="44"/>
        <v xml:space="preserve">nein </v>
      </c>
      <c r="CK71" s="91" t="str">
        <f t="shared" si="44"/>
        <v>nein</v>
      </c>
      <c r="CL71" s="91" t="str">
        <f t="shared" si="32"/>
        <v>OK</v>
      </c>
      <c r="CM71" s="92">
        <f t="shared" si="45"/>
        <v>161801.70000000001</v>
      </c>
      <c r="CN71" s="91" t="str">
        <f t="shared" si="46"/>
        <v>nein</v>
      </c>
      <c r="CO71" s="91">
        <f t="shared" si="47"/>
        <v>0</v>
      </c>
      <c r="CP71" s="91">
        <f t="shared" si="48"/>
        <v>0</v>
      </c>
      <c r="CQ71" s="91">
        <f t="shared" si="49"/>
        <v>1</v>
      </c>
      <c r="CR71" s="91">
        <f t="shared" si="50"/>
        <v>17643.060000000001</v>
      </c>
      <c r="CS71" s="92">
        <f>CM71-'[2]2008'!CM71</f>
        <v>-127708.75</v>
      </c>
      <c r="CT71" s="92">
        <f>CE71-'[2]2008'!CE71</f>
        <v>0</v>
      </c>
      <c r="CU71" s="92">
        <f t="shared" si="51"/>
        <v>794454.7</v>
      </c>
      <c r="CV71" s="92">
        <f t="shared" si="52"/>
        <v>406548.29</v>
      </c>
      <c r="CW71" s="153">
        <f t="shared" si="53"/>
        <v>2</v>
      </c>
      <c r="CX71" s="153">
        <f t="shared" si="54"/>
        <v>3</v>
      </c>
      <c r="CY71" s="153">
        <f t="shared" si="55"/>
        <v>2.8</v>
      </c>
      <c r="CZ71" s="92">
        <f t="shared" si="56"/>
        <v>1844000</v>
      </c>
      <c r="DA71" s="92">
        <f t="shared" si="57"/>
        <v>11551.33</v>
      </c>
      <c r="DB71" s="91">
        <f t="shared" si="58"/>
        <v>1</v>
      </c>
      <c r="DC71" s="92">
        <f t="shared" si="59"/>
        <v>17643.060000000001</v>
      </c>
    </row>
    <row r="72" spans="1:107" x14ac:dyDescent="0.25">
      <c r="A72" s="20">
        <v>13075095</v>
      </c>
      <c r="B72" s="21">
        <v>5556</v>
      </c>
      <c r="C72" s="21" t="s">
        <v>110</v>
      </c>
      <c r="D72" s="228">
        <v>355</v>
      </c>
      <c r="E72" s="225">
        <v>76193.23</v>
      </c>
      <c r="F72" s="225">
        <v>76193.23</v>
      </c>
      <c r="G72" s="225">
        <v>55627.839999999997</v>
      </c>
      <c r="H72" s="226">
        <v>1</v>
      </c>
      <c r="I72" s="227">
        <v>91827.7</v>
      </c>
      <c r="J72" s="227">
        <v>0</v>
      </c>
      <c r="K72" s="227"/>
      <c r="L72" s="227">
        <v>1</v>
      </c>
      <c r="M72" s="225">
        <v>55627.839999999997</v>
      </c>
      <c r="N72" s="227">
        <v>235</v>
      </c>
      <c r="O72" s="227">
        <v>1</v>
      </c>
      <c r="P72" s="227">
        <v>315</v>
      </c>
      <c r="Q72" s="227">
        <v>1</v>
      </c>
      <c r="R72" s="227">
        <v>320</v>
      </c>
      <c r="S72" s="227">
        <v>0</v>
      </c>
      <c r="T72" s="227">
        <v>0</v>
      </c>
      <c r="U72" s="227">
        <v>289000</v>
      </c>
      <c r="V72" s="227">
        <v>814.08450704225356</v>
      </c>
      <c r="W72" s="27" t="s">
        <v>199</v>
      </c>
      <c r="X72" s="27" t="s">
        <v>43</v>
      </c>
      <c r="Y72" s="27" t="s">
        <v>43</v>
      </c>
      <c r="Z72" s="227">
        <v>1200</v>
      </c>
      <c r="AA72" s="227">
        <v>1249.17</v>
      </c>
      <c r="AB72" s="286"/>
      <c r="AC72" s="227"/>
      <c r="AD72" s="227"/>
      <c r="AE72" s="286"/>
      <c r="AF72" s="287">
        <v>81295.62</v>
      </c>
      <c r="AG72" s="287">
        <v>37356.21</v>
      </c>
      <c r="AH72" s="281">
        <f t="shared" si="33"/>
        <v>-43939.409999999996</v>
      </c>
      <c r="AI72" s="289">
        <v>139017.93</v>
      </c>
      <c r="AJ72" s="281">
        <f t="shared" si="34"/>
        <v>176374.13999999998</v>
      </c>
      <c r="AK72" s="289">
        <v>91537.79</v>
      </c>
      <c r="AL72" s="281">
        <f t="shared" si="35"/>
        <v>84836.349999999991</v>
      </c>
      <c r="AM72" s="281">
        <f t="shared" si="36"/>
        <v>2.4504035607466603</v>
      </c>
      <c r="AN72" s="281">
        <f t="shared" si="37"/>
        <v>0.51899779638897181</v>
      </c>
      <c r="AO72" s="289">
        <v>46837.48</v>
      </c>
      <c r="CA72" s="91" t="str">
        <f t="shared" si="31"/>
        <v>Nadrensee</v>
      </c>
      <c r="CB72" s="92">
        <f t="shared" si="31"/>
        <v>355</v>
      </c>
      <c r="CC72" s="92"/>
      <c r="CD72" s="92">
        <f t="shared" si="38"/>
        <v>55627.839999999997</v>
      </c>
      <c r="CE72" s="92">
        <f t="shared" si="39"/>
        <v>0</v>
      </c>
      <c r="CF72" s="92">
        <f t="shared" si="40"/>
        <v>55627.839999999997</v>
      </c>
      <c r="CG72" s="92">
        <f t="shared" si="41"/>
        <v>55627.839999999997</v>
      </c>
      <c r="CH72" s="92">
        <f t="shared" si="42"/>
        <v>76193.23</v>
      </c>
      <c r="CI72" s="92">
        <f t="shared" si="43"/>
        <v>0</v>
      </c>
      <c r="CJ72" s="91" t="str">
        <f t="shared" si="44"/>
        <v xml:space="preserve">nein </v>
      </c>
      <c r="CK72" s="91" t="str">
        <f t="shared" si="44"/>
        <v>nein</v>
      </c>
      <c r="CL72" s="91" t="str">
        <f t="shared" si="32"/>
        <v>OK</v>
      </c>
      <c r="CM72" s="92">
        <f t="shared" si="45"/>
        <v>91827.7</v>
      </c>
      <c r="CN72" s="91" t="str">
        <f t="shared" si="46"/>
        <v>nein</v>
      </c>
      <c r="CO72" s="91">
        <f t="shared" si="47"/>
        <v>0</v>
      </c>
      <c r="CP72" s="91">
        <f t="shared" si="48"/>
        <v>0</v>
      </c>
      <c r="CQ72" s="91">
        <f t="shared" si="49"/>
        <v>1</v>
      </c>
      <c r="CR72" s="91">
        <f t="shared" si="50"/>
        <v>55627.839999999997</v>
      </c>
      <c r="CS72" s="92">
        <f>CM72-'[2]2008'!CM72</f>
        <v>-4183.6200000000099</v>
      </c>
      <c r="CT72" s="92">
        <f>CE72-'[2]2008'!CE72</f>
        <v>0</v>
      </c>
      <c r="CU72" s="92">
        <f t="shared" si="51"/>
        <v>91537.79</v>
      </c>
      <c r="CV72" s="92">
        <f t="shared" si="52"/>
        <v>46837.48</v>
      </c>
      <c r="CW72" s="153">
        <f t="shared" si="53"/>
        <v>2.35</v>
      </c>
      <c r="CX72" s="153">
        <f t="shared" si="54"/>
        <v>3.15</v>
      </c>
      <c r="CY72" s="153">
        <f t="shared" si="55"/>
        <v>3.2</v>
      </c>
      <c r="CZ72" s="92">
        <f t="shared" si="56"/>
        <v>289000</v>
      </c>
      <c r="DA72" s="92">
        <f t="shared" si="57"/>
        <v>1249.17</v>
      </c>
      <c r="DB72" s="91">
        <f t="shared" si="58"/>
        <v>1</v>
      </c>
      <c r="DC72" s="92">
        <f t="shared" si="59"/>
        <v>55627.839999999997</v>
      </c>
    </row>
    <row r="73" spans="1:107" x14ac:dyDescent="0.25">
      <c r="A73" s="20">
        <v>13075107</v>
      </c>
      <c r="B73" s="21">
        <v>5556</v>
      </c>
      <c r="C73" s="21" t="s">
        <v>111</v>
      </c>
      <c r="D73" s="228">
        <v>2048</v>
      </c>
      <c r="E73" s="225">
        <v>224596.67</v>
      </c>
      <c r="F73" s="225">
        <v>224596.67</v>
      </c>
      <c r="G73" s="225">
        <v>401651.76</v>
      </c>
      <c r="H73" s="226">
        <v>1</v>
      </c>
      <c r="I73" s="227">
        <v>25643.94</v>
      </c>
      <c r="J73" s="227">
        <v>1</v>
      </c>
      <c r="K73" s="227">
        <v>401651.76</v>
      </c>
      <c r="L73" s="227">
        <v>0</v>
      </c>
      <c r="M73" s="225"/>
      <c r="N73" s="227">
        <v>250</v>
      </c>
      <c r="O73" s="227">
        <v>0</v>
      </c>
      <c r="P73" s="227">
        <v>350</v>
      </c>
      <c r="Q73" s="227">
        <v>0</v>
      </c>
      <c r="R73" s="227">
        <v>300</v>
      </c>
      <c r="S73" s="227">
        <v>0</v>
      </c>
      <c r="T73" s="227">
        <v>0</v>
      </c>
      <c r="U73" s="227">
        <v>3689000</v>
      </c>
      <c r="V73" s="227">
        <v>1801.26953125</v>
      </c>
      <c r="W73" s="27" t="s">
        <v>56</v>
      </c>
      <c r="X73" s="27" t="s">
        <v>43</v>
      </c>
      <c r="Y73" s="27" t="s">
        <v>43</v>
      </c>
      <c r="Z73" s="227">
        <v>4800</v>
      </c>
      <c r="AA73" s="227">
        <v>4736.79</v>
      </c>
      <c r="AB73" s="286">
        <v>800</v>
      </c>
      <c r="AC73" s="227">
        <v>850</v>
      </c>
      <c r="AD73" s="227"/>
      <c r="AE73" s="286"/>
      <c r="AF73" s="287">
        <v>523734.5</v>
      </c>
      <c r="AG73" s="287">
        <v>235433.22</v>
      </c>
      <c r="AH73" s="281">
        <f t="shared" si="33"/>
        <v>-288301.28000000003</v>
      </c>
      <c r="AI73" s="289">
        <v>766416.16</v>
      </c>
      <c r="AJ73" s="281">
        <f t="shared" si="34"/>
        <v>1001849.38</v>
      </c>
      <c r="AK73" s="289">
        <v>551149.1</v>
      </c>
      <c r="AL73" s="281">
        <f t="shared" si="35"/>
        <v>450700.28</v>
      </c>
      <c r="AM73" s="281">
        <f t="shared" si="36"/>
        <v>2.3409997110858018</v>
      </c>
      <c r="AN73" s="281">
        <f t="shared" si="37"/>
        <v>0.55013169744138579</v>
      </c>
      <c r="AO73" s="289">
        <v>282024.23</v>
      </c>
      <c r="CA73" s="91" t="str">
        <f t="shared" si="31"/>
        <v>Penkun, Stadt</v>
      </c>
      <c r="CB73" s="92">
        <f t="shared" si="31"/>
        <v>2048</v>
      </c>
      <c r="CC73" s="92"/>
      <c r="CD73" s="92">
        <f t="shared" si="38"/>
        <v>401651.76</v>
      </c>
      <c r="CE73" s="92">
        <f t="shared" si="39"/>
        <v>401651.76</v>
      </c>
      <c r="CF73" s="92">
        <f t="shared" si="40"/>
        <v>0</v>
      </c>
      <c r="CG73" s="92">
        <f t="shared" si="41"/>
        <v>-401651.76</v>
      </c>
      <c r="CH73" s="92">
        <f t="shared" si="42"/>
        <v>224596.67</v>
      </c>
      <c r="CI73" s="92">
        <f t="shared" si="43"/>
        <v>0</v>
      </c>
      <c r="CJ73" s="91" t="str">
        <f t="shared" si="44"/>
        <v>ja</v>
      </c>
      <c r="CK73" s="91" t="str">
        <f t="shared" si="44"/>
        <v>nein</v>
      </c>
      <c r="CL73" s="91" t="str">
        <f t="shared" si="32"/>
        <v>OK</v>
      </c>
      <c r="CM73" s="92">
        <f t="shared" si="45"/>
        <v>25643.94</v>
      </c>
      <c r="CN73" s="91" t="str">
        <f t="shared" si="46"/>
        <v>nein</v>
      </c>
      <c r="CO73" s="91">
        <f t="shared" si="47"/>
        <v>1</v>
      </c>
      <c r="CP73" s="91">
        <f t="shared" si="48"/>
        <v>0</v>
      </c>
      <c r="CQ73" s="91">
        <f t="shared" si="49"/>
        <v>1</v>
      </c>
      <c r="CR73" s="91">
        <f t="shared" si="50"/>
        <v>401651.76</v>
      </c>
      <c r="CS73" s="92">
        <f>CM73-'[2]2008'!CM73</f>
        <v>24519.269999999997</v>
      </c>
      <c r="CT73" s="92">
        <f>CE73-'[2]2008'!CE73</f>
        <v>291171.12</v>
      </c>
      <c r="CU73" s="92">
        <f t="shared" si="51"/>
        <v>551149.1</v>
      </c>
      <c r="CV73" s="92">
        <f t="shared" si="52"/>
        <v>282024.23</v>
      </c>
      <c r="CW73" s="153">
        <f t="shared" si="53"/>
        <v>2.5</v>
      </c>
      <c r="CX73" s="153">
        <f t="shared" si="54"/>
        <v>3.5</v>
      </c>
      <c r="CY73" s="153">
        <f t="shared" si="55"/>
        <v>3</v>
      </c>
      <c r="CZ73" s="92">
        <f t="shared" si="56"/>
        <v>3689000</v>
      </c>
      <c r="DA73" s="92">
        <f t="shared" si="57"/>
        <v>5586.79</v>
      </c>
      <c r="DB73" s="91">
        <f t="shared" si="58"/>
        <v>1</v>
      </c>
      <c r="DC73" s="92">
        <f t="shared" si="59"/>
        <v>-401651.76</v>
      </c>
    </row>
    <row r="74" spans="1:107" x14ac:dyDescent="0.25">
      <c r="A74" s="20">
        <v>13075108</v>
      </c>
      <c r="B74" s="21">
        <v>5556</v>
      </c>
      <c r="C74" s="21" t="s">
        <v>112</v>
      </c>
      <c r="D74" s="228">
        <v>307</v>
      </c>
      <c r="E74" s="225">
        <v>27499.599999999999</v>
      </c>
      <c r="F74" s="225">
        <v>27499.599999999999</v>
      </c>
      <c r="G74" s="225">
        <v>36177.449999999997</v>
      </c>
      <c r="H74" s="226">
        <v>1</v>
      </c>
      <c r="I74" s="227">
        <v>39508.269999999997</v>
      </c>
      <c r="J74" s="227">
        <v>0</v>
      </c>
      <c r="K74" s="227"/>
      <c r="L74" s="227">
        <v>1</v>
      </c>
      <c r="M74" s="225">
        <v>36177.449999999997</v>
      </c>
      <c r="N74" s="227">
        <v>200</v>
      </c>
      <c r="O74" s="227">
        <v>1</v>
      </c>
      <c r="P74" s="227">
        <v>300</v>
      </c>
      <c r="Q74" s="227">
        <v>1</v>
      </c>
      <c r="R74" s="227">
        <v>250</v>
      </c>
      <c r="S74" s="227">
        <v>1</v>
      </c>
      <c r="T74" s="227">
        <v>1</v>
      </c>
      <c r="U74" s="227">
        <v>34000</v>
      </c>
      <c r="V74" s="227">
        <v>110.74918566775244</v>
      </c>
      <c r="W74" s="27" t="s">
        <v>199</v>
      </c>
      <c r="X74" s="27" t="s">
        <v>43</v>
      </c>
      <c r="Y74" s="27" t="s">
        <v>43</v>
      </c>
      <c r="Z74" s="227">
        <v>1000</v>
      </c>
      <c r="AA74" s="227">
        <v>967.5</v>
      </c>
      <c r="AB74" s="286"/>
      <c r="AC74" s="227"/>
      <c r="AD74" s="227"/>
      <c r="AE74" s="286"/>
      <c r="AF74" s="287">
        <v>82773.460000000006</v>
      </c>
      <c r="AG74" s="287">
        <v>39050.350000000006</v>
      </c>
      <c r="AH74" s="281">
        <f t="shared" si="33"/>
        <v>-43723.11</v>
      </c>
      <c r="AI74" s="289">
        <v>112115.7</v>
      </c>
      <c r="AJ74" s="281">
        <f t="shared" si="34"/>
        <v>151166.04999999999</v>
      </c>
      <c r="AK74" s="289">
        <v>75609.710000000006</v>
      </c>
      <c r="AL74" s="281">
        <f t="shared" si="35"/>
        <v>75556.339999999982</v>
      </c>
      <c r="AM74" s="281">
        <f t="shared" si="36"/>
        <v>1.9362108150119013</v>
      </c>
      <c r="AN74" s="281">
        <f t="shared" si="37"/>
        <v>0.50017652773225219</v>
      </c>
      <c r="AO74" s="289">
        <v>38683.949999999997</v>
      </c>
      <c r="CA74" s="91" t="str">
        <f t="shared" si="31"/>
        <v>Plöwen</v>
      </c>
      <c r="CB74" s="92">
        <f t="shared" si="31"/>
        <v>307</v>
      </c>
      <c r="CC74" s="92"/>
      <c r="CD74" s="92">
        <f t="shared" si="38"/>
        <v>36177.449999999997</v>
      </c>
      <c r="CE74" s="92">
        <f t="shared" si="39"/>
        <v>0</v>
      </c>
      <c r="CF74" s="92">
        <f t="shared" si="40"/>
        <v>36177.449999999997</v>
      </c>
      <c r="CG74" s="92">
        <f t="shared" si="41"/>
        <v>36177.449999999997</v>
      </c>
      <c r="CH74" s="92">
        <f t="shared" si="42"/>
        <v>27499.599999999999</v>
      </c>
      <c r="CI74" s="92">
        <f t="shared" si="43"/>
        <v>1</v>
      </c>
      <c r="CJ74" s="91" t="str">
        <f t="shared" si="44"/>
        <v xml:space="preserve">nein </v>
      </c>
      <c r="CK74" s="91" t="str">
        <f t="shared" si="44"/>
        <v>nein</v>
      </c>
      <c r="CL74" s="91" t="str">
        <f t="shared" si="32"/>
        <v>OK</v>
      </c>
      <c r="CM74" s="92">
        <f t="shared" si="45"/>
        <v>39508.269999999997</v>
      </c>
      <c r="CN74" s="91" t="str">
        <f t="shared" si="46"/>
        <v>nein</v>
      </c>
      <c r="CO74" s="91">
        <f t="shared" si="47"/>
        <v>0</v>
      </c>
      <c r="CP74" s="91">
        <f t="shared" si="48"/>
        <v>0</v>
      </c>
      <c r="CQ74" s="91">
        <f t="shared" si="49"/>
        <v>1</v>
      </c>
      <c r="CR74" s="91">
        <f t="shared" si="50"/>
        <v>36177.449999999997</v>
      </c>
      <c r="CS74" s="92">
        <f>CM74-'[2]2008'!CM74</f>
        <v>16973.899999999998</v>
      </c>
      <c r="CT74" s="92">
        <f>CE74-'[2]2008'!CE74</f>
        <v>0</v>
      </c>
      <c r="CU74" s="92">
        <f t="shared" si="51"/>
        <v>75609.710000000006</v>
      </c>
      <c r="CV74" s="92">
        <f t="shared" si="52"/>
        <v>38683.949999999997</v>
      </c>
      <c r="CW74" s="153">
        <f t="shared" si="53"/>
        <v>2</v>
      </c>
      <c r="CX74" s="153">
        <f t="shared" si="54"/>
        <v>3</v>
      </c>
      <c r="CY74" s="153">
        <f t="shared" si="55"/>
        <v>2.5</v>
      </c>
      <c r="CZ74" s="92">
        <f t="shared" si="56"/>
        <v>34000</v>
      </c>
      <c r="DA74" s="92">
        <f t="shared" si="57"/>
        <v>967.5</v>
      </c>
      <c r="DB74" s="91">
        <f t="shared" si="58"/>
        <v>1</v>
      </c>
      <c r="DC74" s="92">
        <f t="shared" si="59"/>
        <v>36177.449999999997</v>
      </c>
    </row>
    <row r="75" spans="1:107" x14ac:dyDescent="0.25">
      <c r="A75" s="20">
        <v>13075113</v>
      </c>
      <c r="B75" s="21">
        <v>5556</v>
      </c>
      <c r="C75" s="21" t="s">
        <v>113</v>
      </c>
      <c r="D75" s="228">
        <v>706</v>
      </c>
      <c r="E75" s="225">
        <v>84096.81</v>
      </c>
      <c r="F75" s="225">
        <v>84096.81</v>
      </c>
      <c r="G75" s="225">
        <v>38825.769999999997</v>
      </c>
      <c r="H75" s="226">
        <v>1</v>
      </c>
      <c r="I75" s="227">
        <v>64097.32</v>
      </c>
      <c r="J75" s="227">
        <v>0</v>
      </c>
      <c r="K75" s="227"/>
      <c r="L75" s="227">
        <v>1</v>
      </c>
      <c r="M75" s="225">
        <v>38825.769999999997</v>
      </c>
      <c r="N75" s="227">
        <v>200</v>
      </c>
      <c r="O75" s="227">
        <v>1</v>
      </c>
      <c r="P75" s="227">
        <v>300</v>
      </c>
      <c r="Q75" s="227">
        <v>1</v>
      </c>
      <c r="R75" s="227">
        <v>280</v>
      </c>
      <c r="S75" s="227">
        <v>1</v>
      </c>
      <c r="T75" s="227">
        <v>1</v>
      </c>
      <c r="U75" s="227">
        <v>85000</v>
      </c>
      <c r="V75" s="227">
        <v>120.39660056657223</v>
      </c>
      <c r="W75" s="27" t="s">
        <v>199</v>
      </c>
      <c r="X75" s="27" t="s">
        <v>43</v>
      </c>
      <c r="Y75" s="27" t="s">
        <v>43</v>
      </c>
      <c r="Z75" s="227">
        <v>1700</v>
      </c>
      <c r="AA75" s="227">
        <v>1527.5</v>
      </c>
      <c r="AB75" s="286"/>
      <c r="AC75" s="227"/>
      <c r="AD75" s="227"/>
      <c r="AE75" s="286"/>
      <c r="AF75" s="287">
        <v>159872.01</v>
      </c>
      <c r="AG75" s="287">
        <v>73971.349999999991</v>
      </c>
      <c r="AH75" s="281">
        <f t="shared" si="33"/>
        <v>-85900.660000000018</v>
      </c>
      <c r="AI75" s="289">
        <v>277641.57</v>
      </c>
      <c r="AJ75" s="281">
        <f t="shared" si="34"/>
        <v>351612.92</v>
      </c>
      <c r="AK75" s="289">
        <v>183597.11</v>
      </c>
      <c r="AL75" s="281">
        <f t="shared" si="35"/>
        <v>168015.81</v>
      </c>
      <c r="AM75" s="281">
        <f t="shared" si="36"/>
        <v>2.4820029646613184</v>
      </c>
      <c r="AN75" s="281">
        <f t="shared" si="37"/>
        <v>0.52215689343838667</v>
      </c>
      <c r="AO75" s="289">
        <v>93936.7</v>
      </c>
      <c r="CA75" s="91" t="str">
        <f t="shared" si="31"/>
        <v>Ramin</v>
      </c>
      <c r="CB75" s="92">
        <f t="shared" si="31"/>
        <v>706</v>
      </c>
      <c r="CC75" s="92"/>
      <c r="CD75" s="92">
        <f t="shared" si="38"/>
        <v>38825.769999999997</v>
      </c>
      <c r="CE75" s="92">
        <f t="shared" si="39"/>
        <v>0</v>
      </c>
      <c r="CF75" s="92">
        <f t="shared" si="40"/>
        <v>38825.769999999997</v>
      </c>
      <c r="CG75" s="92">
        <f t="shared" si="41"/>
        <v>38825.769999999997</v>
      </c>
      <c r="CH75" s="92">
        <f t="shared" si="42"/>
        <v>84096.81</v>
      </c>
      <c r="CI75" s="92">
        <f t="shared" si="43"/>
        <v>1</v>
      </c>
      <c r="CJ75" s="91" t="str">
        <f t="shared" si="44"/>
        <v xml:space="preserve">nein </v>
      </c>
      <c r="CK75" s="91" t="str">
        <f t="shared" si="44"/>
        <v>nein</v>
      </c>
      <c r="CL75" s="91" t="str">
        <f t="shared" si="32"/>
        <v>OK</v>
      </c>
      <c r="CM75" s="92">
        <f t="shared" si="45"/>
        <v>64097.32</v>
      </c>
      <c r="CN75" s="91" t="str">
        <f t="shared" si="46"/>
        <v>nein</v>
      </c>
      <c r="CO75" s="91">
        <f t="shared" si="47"/>
        <v>0</v>
      </c>
      <c r="CP75" s="91">
        <f t="shared" si="48"/>
        <v>0</v>
      </c>
      <c r="CQ75" s="91">
        <f t="shared" si="49"/>
        <v>1</v>
      </c>
      <c r="CR75" s="91">
        <f t="shared" si="50"/>
        <v>38825.769999999997</v>
      </c>
      <c r="CS75" s="92">
        <f>CM75-'[2]2008'!CM75</f>
        <v>-112920.63999999998</v>
      </c>
      <c r="CT75" s="92">
        <f>CE75-'[2]2008'!CE75</f>
        <v>0</v>
      </c>
      <c r="CU75" s="92">
        <f t="shared" si="51"/>
        <v>183597.11</v>
      </c>
      <c r="CV75" s="92">
        <f t="shared" si="52"/>
        <v>93936.7</v>
      </c>
      <c r="CW75" s="153">
        <f t="shared" si="53"/>
        <v>2</v>
      </c>
      <c r="CX75" s="153">
        <f t="shared" si="54"/>
        <v>3</v>
      </c>
      <c r="CY75" s="153">
        <f t="shared" si="55"/>
        <v>2.8</v>
      </c>
      <c r="CZ75" s="92">
        <f t="shared" si="56"/>
        <v>85000</v>
      </c>
      <c r="DA75" s="92">
        <f t="shared" si="57"/>
        <v>1527.5</v>
      </c>
      <c r="DB75" s="91">
        <f t="shared" si="58"/>
        <v>1</v>
      </c>
      <c r="DC75" s="92">
        <f t="shared" si="59"/>
        <v>38825.769999999997</v>
      </c>
    </row>
    <row r="76" spans="1:107" x14ac:dyDescent="0.25">
      <c r="A76" s="20">
        <v>13075117</v>
      </c>
      <c r="B76" s="21">
        <v>5556</v>
      </c>
      <c r="C76" s="21" t="s">
        <v>114</v>
      </c>
      <c r="D76" s="228">
        <v>497</v>
      </c>
      <c r="E76" s="225">
        <v>26733.27</v>
      </c>
      <c r="F76" s="225">
        <v>26733.27</v>
      </c>
      <c r="G76" s="225">
        <v>60208.63</v>
      </c>
      <c r="H76" s="226">
        <v>1</v>
      </c>
      <c r="I76" s="227">
        <v>77071.53</v>
      </c>
      <c r="J76" s="227">
        <v>0</v>
      </c>
      <c r="K76" s="227"/>
      <c r="L76" s="227">
        <v>1</v>
      </c>
      <c r="M76" s="225">
        <v>60208.63</v>
      </c>
      <c r="N76" s="227">
        <v>200</v>
      </c>
      <c r="O76" s="227">
        <v>1</v>
      </c>
      <c r="P76" s="227">
        <v>300</v>
      </c>
      <c r="Q76" s="227">
        <v>1</v>
      </c>
      <c r="R76" s="227">
        <v>300</v>
      </c>
      <c r="S76" s="227">
        <v>0</v>
      </c>
      <c r="T76" s="227">
        <v>0</v>
      </c>
      <c r="U76" s="227"/>
      <c r="V76" s="227"/>
      <c r="W76" s="27" t="s">
        <v>199</v>
      </c>
      <c r="X76" s="27" t="s">
        <v>43</v>
      </c>
      <c r="Y76" s="27" t="s">
        <v>43</v>
      </c>
      <c r="Z76" s="227">
        <v>1300</v>
      </c>
      <c r="AA76" s="227">
        <v>1143.75</v>
      </c>
      <c r="AB76" s="286"/>
      <c r="AC76" s="227"/>
      <c r="AD76" s="227"/>
      <c r="AE76" s="286"/>
      <c r="AF76" s="287">
        <v>78899.539999999994</v>
      </c>
      <c r="AG76" s="287">
        <v>53647.799999999996</v>
      </c>
      <c r="AH76" s="281">
        <f t="shared" si="33"/>
        <v>-25251.739999999998</v>
      </c>
      <c r="AI76" s="289">
        <v>217319.42</v>
      </c>
      <c r="AJ76" s="281">
        <f t="shared" si="34"/>
        <v>270967.22000000003</v>
      </c>
      <c r="AK76" s="289">
        <v>122102.98</v>
      </c>
      <c r="AL76" s="281">
        <f t="shared" si="35"/>
        <v>148864.24000000005</v>
      </c>
      <c r="AM76" s="281">
        <f t="shared" si="36"/>
        <v>2.276010945462815</v>
      </c>
      <c r="AN76" s="281">
        <f t="shared" si="37"/>
        <v>0.45061900845423286</v>
      </c>
      <c r="AO76" s="289">
        <v>62442.35</v>
      </c>
      <c r="CA76" s="91" t="str">
        <f t="shared" si="31"/>
        <v>Rossow</v>
      </c>
      <c r="CB76" s="92">
        <f t="shared" si="31"/>
        <v>497</v>
      </c>
      <c r="CC76" s="92"/>
      <c r="CD76" s="92">
        <f t="shared" si="38"/>
        <v>60208.63</v>
      </c>
      <c r="CE76" s="92">
        <f t="shared" si="39"/>
        <v>0</v>
      </c>
      <c r="CF76" s="92">
        <f t="shared" si="40"/>
        <v>60208.63</v>
      </c>
      <c r="CG76" s="92">
        <f t="shared" si="41"/>
        <v>60208.63</v>
      </c>
      <c r="CH76" s="92">
        <f t="shared" si="42"/>
        <v>26733.27</v>
      </c>
      <c r="CI76" s="92">
        <f t="shared" si="43"/>
        <v>0</v>
      </c>
      <c r="CJ76" s="91" t="str">
        <f t="shared" si="44"/>
        <v xml:space="preserve">nein </v>
      </c>
      <c r="CK76" s="91" t="str">
        <f t="shared" si="44"/>
        <v>nein</v>
      </c>
      <c r="CL76" s="91" t="str">
        <f t="shared" si="32"/>
        <v>OK</v>
      </c>
      <c r="CM76" s="92">
        <f t="shared" si="45"/>
        <v>77071.53</v>
      </c>
      <c r="CN76" s="91" t="str">
        <f t="shared" si="46"/>
        <v>nein</v>
      </c>
      <c r="CO76" s="91">
        <f t="shared" si="47"/>
        <v>0</v>
      </c>
      <c r="CP76" s="91">
        <f t="shared" si="48"/>
        <v>0</v>
      </c>
      <c r="CQ76" s="91">
        <f t="shared" si="49"/>
        <v>1</v>
      </c>
      <c r="CR76" s="91">
        <f t="shared" si="50"/>
        <v>60208.63</v>
      </c>
      <c r="CS76" s="92">
        <f>CM76-'[2]2008'!CM76</f>
        <v>13990.11</v>
      </c>
      <c r="CT76" s="92">
        <f>CE76-'[2]2008'!CE76</f>
        <v>0</v>
      </c>
      <c r="CU76" s="92">
        <f t="shared" si="51"/>
        <v>122102.98</v>
      </c>
      <c r="CV76" s="92">
        <f t="shared" si="52"/>
        <v>62442.35</v>
      </c>
      <c r="CW76" s="153">
        <f t="shared" si="53"/>
        <v>2</v>
      </c>
      <c r="CX76" s="153">
        <f t="shared" si="54"/>
        <v>3</v>
      </c>
      <c r="CY76" s="153">
        <f t="shared" si="55"/>
        <v>3</v>
      </c>
      <c r="CZ76" s="92">
        <f t="shared" si="56"/>
        <v>0</v>
      </c>
      <c r="DA76" s="92">
        <f t="shared" si="57"/>
        <v>1143.75</v>
      </c>
      <c r="DB76" s="91">
        <f t="shared" si="58"/>
        <v>1</v>
      </c>
      <c r="DC76" s="92">
        <f t="shared" si="59"/>
        <v>60208.63</v>
      </c>
    </row>
    <row r="77" spans="1:107" x14ac:dyDescent="0.25">
      <c r="A77" s="20">
        <v>13075119</v>
      </c>
      <c r="B77" s="21">
        <v>5556</v>
      </c>
      <c r="C77" s="21" t="s">
        <v>115</v>
      </c>
      <c r="D77" s="228">
        <v>713</v>
      </c>
      <c r="E77" s="225">
        <v>118775.13</v>
      </c>
      <c r="F77" s="225">
        <v>118775.13</v>
      </c>
      <c r="G77" s="225">
        <v>696156.24</v>
      </c>
      <c r="H77" s="226">
        <v>1</v>
      </c>
      <c r="I77" s="227">
        <v>523741.57</v>
      </c>
      <c r="J77" s="227">
        <v>0</v>
      </c>
      <c r="K77" s="227"/>
      <c r="L77" s="227">
        <v>1</v>
      </c>
      <c r="M77" s="225">
        <v>696156.24</v>
      </c>
      <c r="N77" s="227">
        <v>200</v>
      </c>
      <c r="O77" s="227">
        <v>1</v>
      </c>
      <c r="P77" s="227">
        <v>300</v>
      </c>
      <c r="Q77" s="227">
        <v>1</v>
      </c>
      <c r="R77" s="227">
        <v>280</v>
      </c>
      <c r="S77" s="227">
        <v>1</v>
      </c>
      <c r="T77" s="227">
        <v>1</v>
      </c>
      <c r="U77" s="227"/>
      <c r="V77" s="227"/>
      <c r="W77" s="27" t="s">
        <v>199</v>
      </c>
      <c r="X77" s="27" t="s">
        <v>43</v>
      </c>
      <c r="Y77" s="27" t="s">
        <v>43</v>
      </c>
      <c r="Z77" s="227">
        <v>2200</v>
      </c>
      <c r="AA77" s="227">
        <v>2148.33</v>
      </c>
      <c r="AB77" s="286"/>
      <c r="AC77" s="227"/>
      <c r="AD77" s="227"/>
      <c r="AE77" s="286"/>
      <c r="AF77" s="287">
        <v>163608.41</v>
      </c>
      <c r="AG77" s="287">
        <v>59781.240000000005</v>
      </c>
      <c r="AH77" s="281">
        <f t="shared" si="33"/>
        <v>-103827.17</v>
      </c>
      <c r="AI77" s="289">
        <v>278996.07</v>
      </c>
      <c r="AJ77" s="281">
        <f t="shared" si="34"/>
        <v>338777.31</v>
      </c>
      <c r="AK77" s="289">
        <v>188585.65</v>
      </c>
      <c r="AL77" s="281">
        <f t="shared" si="35"/>
        <v>150191.66</v>
      </c>
      <c r="AM77" s="281">
        <f t="shared" si="36"/>
        <v>3.1545958230374609</v>
      </c>
      <c r="AN77" s="281">
        <f t="shared" si="37"/>
        <v>0.55666552757030863</v>
      </c>
      <c r="AO77" s="289">
        <v>96487.37</v>
      </c>
      <c r="CA77" s="91" t="str">
        <f t="shared" si="31"/>
        <v>Rothenklempenow</v>
      </c>
      <c r="CB77" s="92">
        <f t="shared" si="31"/>
        <v>713</v>
      </c>
      <c r="CC77" s="92"/>
      <c r="CD77" s="92">
        <f t="shared" si="38"/>
        <v>696156.24</v>
      </c>
      <c r="CE77" s="92">
        <f t="shared" si="39"/>
        <v>0</v>
      </c>
      <c r="CF77" s="92">
        <f t="shared" si="40"/>
        <v>696156.24</v>
      </c>
      <c r="CG77" s="92">
        <f t="shared" si="41"/>
        <v>696156.24</v>
      </c>
      <c r="CH77" s="92">
        <f t="shared" si="42"/>
        <v>118775.13</v>
      </c>
      <c r="CI77" s="92">
        <f t="shared" si="43"/>
        <v>1</v>
      </c>
      <c r="CJ77" s="91" t="str">
        <f t="shared" si="44"/>
        <v xml:space="preserve">nein </v>
      </c>
      <c r="CK77" s="91" t="str">
        <f t="shared" si="44"/>
        <v>nein</v>
      </c>
      <c r="CL77" s="91" t="str">
        <f t="shared" si="32"/>
        <v>OK</v>
      </c>
      <c r="CM77" s="92">
        <f t="shared" si="45"/>
        <v>523741.57</v>
      </c>
      <c r="CN77" s="91" t="str">
        <f t="shared" si="46"/>
        <v>nein</v>
      </c>
      <c r="CO77" s="91">
        <f t="shared" si="47"/>
        <v>0</v>
      </c>
      <c r="CP77" s="91">
        <f t="shared" si="48"/>
        <v>0</v>
      </c>
      <c r="CQ77" s="91">
        <f t="shared" si="49"/>
        <v>1</v>
      </c>
      <c r="CR77" s="91">
        <f t="shared" si="50"/>
        <v>696156.24</v>
      </c>
      <c r="CS77" s="92">
        <f>CM77-'[2]2008'!CM77</f>
        <v>-75290.409999999974</v>
      </c>
      <c r="CT77" s="92">
        <f>CE77-'[2]2008'!CE77</f>
        <v>0</v>
      </c>
      <c r="CU77" s="92">
        <f t="shared" si="51"/>
        <v>188585.65</v>
      </c>
      <c r="CV77" s="92">
        <f t="shared" si="52"/>
        <v>96487.37</v>
      </c>
      <c r="CW77" s="153">
        <f t="shared" si="53"/>
        <v>2</v>
      </c>
      <c r="CX77" s="153">
        <f t="shared" si="54"/>
        <v>3</v>
      </c>
      <c r="CY77" s="153">
        <f t="shared" si="55"/>
        <v>2.8</v>
      </c>
      <c r="CZ77" s="92">
        <f t="shared" si="56"/>
        <v>0</v>
      </c>
      <c r="DA77" s="92">
        <f t="shared" si="57"/>
        <v>2148.33</v>
      </c>
      <c r="DB77" s="91">
        <f t="shared" si="58"/>
        <v>1</v>
      </c>
      <c r="DC77" s="92">
        <f t="shared" si="59"/>
        <v>696156.24</v>
      </c>
    </row>
    <row r="78" spans="1:107" x14ac:dyDescent="0.25">
      <c r="A78" s="20">
        <v>13075018</v>
      </c>
      <c r="B78" s="21">
        <v>5557</v>
      </c>
      <c r="C78" s="21" t="s">
        <v>116</v>
      </c>
      <c r="D78" s="223"/>
      <c r="E78" s="223"/>
      <c r="F78" s="223"/>
      <c r="G78" s="223"/>
      <c r="H78" s="224"/>
      <c r="I78" s="224"/>
      <c r="J78" s="224"/>
      <c r="K78" s="224"/>
      <c r="L78" s="224"/>
      <c r="M78" s="224"/>
      <c r="N78" s="224"/>
      <c r="O78" s="224"/>
      <c r="P78" s="224"/>
      <c r="Q78" s="224"/>
      <c r="R78" s="224"/>
      <c r="S78" s="224"/>
      <c r="T78" s="224"/>
      <c r="U78" s="224"/>
      <c r="V78" s="224"/>
      <c r="W78" s="22"/>
      <c r="X78" s="22"/>
      <c r="Y78" s="22"/>
      <c r="Z78" s="224"/>
      <c r="AA78" s="224"/>
      <c r="AB78" s="260"/>
      <c r="AC78" s="224"/>
      <c r="AD78" s="224"/>
      <c r="AE78" s="260"/>
      <c r="AF78" s="222"/>
      <c r="AG78" s="222"/>
      <c r="AH78" s="281">
        <f t="shared" si="33"/>
        <v>0</v>
      </c>
      <c r="AI78" s="222"/>
      <c r="AJ78" s="281">
        <f t="shared" si="34"/>
        <v>0</v>
      </c>
      <c r="AK78" s="222"/>
      <c r="AL78" s="281">
        <f t="shared" si="35"/>
        <v>0</v>
      </c>
      <c r="AM78" s="281" t="e">
        <f t="shared" si="36"/>
        <v>#DIV/0!</v>
      </c>
      <c r="AN78" s="281" t="e">
        <f t="shared" si="37"/>
        <v>#DIV/0!</v>
      </c>
      <c r="AO78" s="222"/>
      <c r="CA78" s="91" t="str">
        <f t="shared" si="31"/>
        <v>Brünzow</v>
      </c>
      <c r="CB78" s="92">
        <f t="shared" si="31"/>
        <v>0</v>
      </c>
      <c r="CC78" s="92"/>
      <c r="CD78" s="92">
        <f t="shared" si="38"/>
        <v>0</v>
      </c>
      <c r="CE78" s="92">
        <f t="shared" si="39"/>
        <v>0</v>
      </c>
      <c r="CF78" s="92">
        <f t="shared" si="40"/>
        <v>0</v>
      </c>
      <c r="CG78" s="92">
        <f t="shared" si="41"/>
        <v>0</v>
      </c>
      <c r="CH78" s="92">
        <f t="shared" si="42"/>
        <v>0</v>
      </c>
      <c r="CI78" s="92">
        <f t="shared" si="43"/>
        <v>0</v>
      </c>
      <c r="CJ78" s="91">
        <f t="shared" si="44"/>
        <v>0</v>
      </c>
      <c r="CK78" s="91">
        <f t="shared" si="44"/>
        <v>0</v>
      </c>
      <c r="CL78" s="91" t="str">
        <f t="shared" si="32"/>
        <v>keine Daten</v>
      </c>
      <c r="CM78" s="92">
        <f t="shared" si="45"/>
        <v>0</v>
      </c>
      <c r="CN78" s="91" t="str">
        <f t="shared" si="46"/>
        <v>keine Angabe</v>
      </c>
      <c r="CO78" s="91">
        <f t="shared" si="47"/>
        <v>2</v>
      </c>
      <c r="CP78" s="91">
        <f t="shared" si="48"/>
        <v>2</v>
      </c>
      <c r="CQ78" s="91">
        <f t="shared" si="49"/>
        <v>0</v>
      </c>
      <c r="CR78" s="91">
        <f t="shared" si="50"/>
        <v>0</v>
      </c>
      <c r="CS78" s="92">
        <f>CM78-'[2]2008'!CM78</f>
        <v>0</v>
      </c>
      <c r="CT78" s="92">
        <f>CE78-'[2]2008'!CE78</f>
        <v>0</v>
      </c>
      <c r="CU78" s="92">
        <f t="shared" si="51"/>
        <v>0</v>
      </c>
      <c r="CV78" s="92">
        <f t="shared" si="52"/>
        <v>0</v>
      </c>
      <c r="CW78" s="153">
        <f t="shared" si="53"/>
        <v>0</v>
      </c>
      <c r="CX78" s="153">
        <f t="shared" si="54"/>
        <v>0</v>
      </c>
      <c r="CY78" s="153">
        <f t="shared" si="55"/>
        <v>0</v>
      </c>
      <c r="CZ78" s="92">
        <f t="shared" si="56"/>
        <v>0</v>
      </c>
      <c r="DA78" s="92">
        <f t="shared" si="57"/>
        <v>0</v>
      </c>
      <c r="DB78" s="91">
        <f t="shared" si="58"/>
        <v>0</v>
      </c>
      <c r="DC78" s="92">
        <f t="shared" si="59"/>
        <v>0</v>
      </c>
    </row>
    <row r="79" spans="1:107" x14ac:dyDescent="0.25">
      <c r="A79" s="20">
        <v>13075046</v>
      </c>
      <c r="B79" s="21">
        <v>5557</v>
      </c>
      <c r="C79" s="21" t="s">
        <v>117</v>
      </c>
      <c r="D79" s="223"/>
      <c r="E79" s="223"/>
      <c r="F79" s="223"/>
      <c r="G79" s="223"/>
      <c r="H79" s="224"/>
      <c r="I79" s="224"/>
      <c r="J79" s="224"/>
      <c r="K79" s="224"/>
      <c r="L79" s="224"/>
      <c r="M79" s="224"/>
      <c r="N79" s="224"/>
      <c r="O79" s="224"/>
      <c r="P79" s="224"/>
      <c r="Q79" s="224"/>
      <c r="R79" s="224"/>
      <c r="S79" s="224"/>
      <c r="T79" s="224"/>
      <c r="U79" s="224"/>
      <c r="V79" s="224"/>
      <c r="W79" s="22"/>
      <c r="X79" s="22"/>
      <c r="Y79" s="22"/>
      <c r="Z79" s="224"/>
      <c r="AA79" s="224"/>
      <c r="AB79" s="260"/>
      <c r="AC79" s="224"/>
      <c r="AD79" s="224"/>
      <c r="AE79" s="260"/>
      <c r="AF79" s="222"/>
      <c r="AG79" s="222"/>
      <c r="AH79" s="281">
        <f t="shared" si="33"/>
        <v>0</v>
      </c>
      <c r="AI79" s="222"/>
      <c r="AJ79" s="281">
        <f t="shared" si="34"/>
        <v>0</v>
      </c>
      <c r="AK79" s="222"/>
      <c r="AL79" s="281">
        <f t="shared" si="35"/>
        <v>0</v>
      </c>
      <c r="AM79" s="281" t="e">
        <f t="shared" si="36"/>
        <v>#DIV/0!</v>
      </c>
      <c r="AN79" s="281" t="e">
        <f t="shared" si="37"/>
        <v>#DIV/0!</v>
      </c>
      <c r="AO79" s="222"/>
      <c r="CA79" s="91" t="str">
        <f t="shared" si="31"/>
        <v>Hanshagen</v>
      </c>
      <c r="CB79" s="92">
        <f t="shared" si="31"/>
        <v>0</v>
      </c>
      <c r="CC79" s="92"/>
      <c r="CD79" s="92">
        <f t="shared" si="38"/>
        <v>0</v>
      </c>
      <c r="CE79" s="92">
        <f t="shared" si="39"/>
        <v>0</v>
      </c>
      <c r="CF79" s="92">
        <f t="shared" si="40"/>
        <v>0</v>
      </c>
      <c r="CG79" s="92">
        <f t="shared" si="41"/>
        <v>0</v>
      </c>
      <c r="CH79" s="92">
        <f t="shared" si="42"/>
        <v>0</v>
      </c>
      <c r="CI79" s="92">
        <f t="shared" si="43"/>
        <v>0</v>
      </c>
      <c r="CJ79" s="91">
        <f t="shared" si="44"/>
        <v>0</v>
      </c>
      <c r="CK79" s="91">
        <f t="shared" si="44"/>
        <v>0</v>
      </c>
      <c r="CL79" s="91" t="str">
        <f t="shared" si="32"/>
        <v>keine Daten</v>
      </c>
      <c r="CM79" s="92">
        <f t="shared" si="45"/>
        <v>0</v>
      </c>
      <c r="CN79" s="91" t="str">
        <f t="shared" si="46"/>
        <v>keine Angabe</v>
      </c>
      <c r="CO79" s="91">
        <f t="shared" si="47"/>
        <v>2</v>
      </c>
      <c r="CP79" s="91">
        <f t="shared" si="48"/>
        <v>2</v>
      </c>
      <c r="CQ79" s="91">
        <f t="shared" si="49"/>
        <v>0</v>
      </c>
      <c r="CR79" s="91">
        <f t="shared" si="50"/>
        <v>0</v>
      </c>
      <c r="CS79" s="92">
        <f>CM79-'[2]2008'!CM79</f>
        <v>0</v>
      </c>
      <c r="CT79" s="92">
        <f>CE79-'[2]2008'!CE79</f>
        <v>0</v>
      </c>
      <c r="CU79" s="92">
        <f t="shared" si="51"/>
        <v>0</v>
      </c>
      <c r="CV79" s="92">
        <f t="shared" si="52"/>
        <v>0</v>
      </c>
      <c r="CW79" s="153">
        <f t="shared" si="53"/>
        <v>0</v>
      </c>
      <c r="CX79" s="153">
        <f t="shared" si="54"/>
        <v>0</v>
      </c>
      <c r="CY79" s="153">
        <f t="shared" si="55"/>
        <v>0</v>
      </c>
      <c r="CZ79" s="92">
        <f t="shared" si="56"/>
        <v>0</v>
      </c>
      <c r="DA79" s="92">
        <f t="shared" si="57"/>
        <v>0</v>
      </c>
      <c r="DB79" s="91">
        <f t="shared" si="58"/>
        <v>0</v>
      </c>
      <c r="DC79" s="92">
        <f t="shared" si="59"/>
        <v>0</v>
      </c>
    </row>
    <row r="80" spans="1:107" x14ac:dyDescent="0.25">
      <c r="A80" s="20">
        <v>13075059</v>
      </c>
      <c r="B80" s="21">
        <v>5557</v>
      </c>
      <c r="C80" s="21" t="s">
        <v>118</v>
      </c>
      <c r="D80" s="223"/>
      <c r="E80" s="223"/>
      <c r="F80" s="223"/>
      <c r="G80" s="223"/>
      <c r="H80" s="224"/>
      <c r="I80" s="224"/>
      <c r="J80" s="224"/>
      <c r="K80" s="224"/>
      <c r="L80" s="224"/>
      <c r="M80" s="224"/>
      <c r="N80" s="224"/>
      <c r="O80" s="224"/>
      <c r="P80" s="224"/>
      <c r="Q80" s="224"/>
      <c r="R80" s="224"/>
      <c r="S80" s="224"/>
      <c r="T80" s="224"/>
      <c r="U80" s="224"/>
      <c r="V80" s="224"/>
      <c r="W80" s="22"/>
      <c r="X80" s="22"/>
      <c r="Y80" s="22"/>
      <c r="Z80" s="224"/>
      <c r="AA80" s="224"/>
      <c r="AB80" s="260"/>
      <c r="AC80" s="224"/>
      <c r="AD80" s="224"/>
      <c r="AE80" s="260"/>
      <c r="AF80" s="222"/>
      <c r="AG80" s="222"/>
      <c r="AH80" s="281">
        <f t="shared" si="33"/>
        <v>0</v>
      </c>
      <c r="AI80" s="222"/>
      <c r="AJ80" s="281">
        <f t="shared" si="34"/>
        <v>0</v>
      </c>
      <c r="AK80" s="222"/>
      <c r="AL80" s="281">
        <f t="shared" si="35"/>
        <v>0</v>
      </c>
      <c r="AM80" s="281" t="e">
        <f t="shared" si="36"/>
        <v>#DIV/0!</v>
      </c>
      <c r="AN80" s="281" t="e">
        <f t="shared" si="37"/>
        <v>#DIV/0!</v>
      </c>
      <c r="AO80" s="222"/>
      <c r="CA80" s="91" t="str">
        <f t="shared" si="31"/>
        <v>Katzow</v>
      </c>
      <c r="CB80" s="92">
        <f t="shared" si="31"/>
        <v>0</v>
      </c>
      <c r="CC80" s="92"/>
      <c r="CD80" s="92">
        <f t="shared" si="38"/>
        <v>0</v>
      </c>
      <c r="CE80" s="92">
        <f t="shared" si="39"/>
        <v>0</v>
      </c>
      <c r="CF80" s="92">
        <f t="shared" si="40"/>
        <v>0</v>
      </c>
      <c r="CG80" s="92">
        <f t="shared" si="41"/>
        <v>0</v>
      </c>
      <c r="CH80" s="92">
        <f t="shared" si="42"/>
        <v>0</v>
      </c>
      <c r="CI80" s="92">
        <f t="shared" si="43"/>
        <v>0</v>
      </c>
      <c r="CJ80" s="91">
        <f t="shared" si="44"/>
        <v>0</v>
      </c>
      <c r="CK80" s="91">
        <f t="shared" si="44"/>
        <v>0</v>
      </c>
      <c r="CL80" s="91" t="str">
        <f t="shared" si="32"/>
        <v>keine Daten</v>
      </c>
      <c r="CM80" s="92">
        <f t="shared" si="45"/>
        <v>0</v>
      </c>
      <c r="CN80" s="91" t="str">
        <f t="shared" si="46"/>
        <v>keine Angabe</v>
      </c>
      <c r="CO80" s="91">
        <f t="shared" si="47"/>
        <v>2</v>
      </c>
      <c r="CP80" s="91">
        <f t="shared" si="48"/>
        <v>2</v>
      </c>
      <c r="CQ80" s="91">
        <f t="shared" si="49"/>
        <v>0</v>
      </c>
      <c r="CR80" s="91">
        <f t="shared" si="50"/>
        <v>0</v>
      </c>
      <c r="CS80" s="92">
        <f>CM80-'[2]2008'!CM80</f>
        <v>0</v>
      </c>
      <c r="CT80" s="92">
        <f>CE80-'[2]2008'!CE80</f>
        <v>0</v>
      </c>
      <c r="CU80" s="92">
        <f t="shared" si="51"/>
        <v>0</v>
      </c>
      <c r="CV80" s="92">
        <f t="shared" si="52"/>
        <v>0</v>
      </c>
      <c r="CW80" s="153">
        <f t="shared" si="53"/>
        <v>0</v>
      </c>
      <c r="CX80" s="153">
        <f t="shared" si="54"/>
        <v>0</v>
      </c>
      <c r="CY80" s="153">
        <f t="shared" si="55"/>
        <v>0</v>
      </c>
      <c r="CZ80" s="92">
        <f t="shared" si="56"/>
        <v>0</v>
      </c>
      <c r="DA80" s="92">
        <f t="shared" si="57"/>
        <v>0</v>
      </c>
      <c r="DB80" s="91">
        <f t="shared" si="58"/>
        <v>0</v>
      </c>
      <c r="DC80" s="92">
        <f t="shared" si="59"/>
        <v>0</v>
      </c>
    </row>
    <row r="81" spans="1:107" x14ac:dyDescent="0.25">
      <c r="A81" s="20">
        <v>13075060</v>
      </c>
      <c r="B81" s="21">
        <v>5557</v>
      </c>
      <c r="C81" s="21" t="s">
        <v>119</v>
      </c>
      <c r="D81" s="223"/>
      <c r="E81" s="223"/>
      <c r="F81" s="223"/>
      <c r="G81" s="223"/>
      <c r="H81" s="224"/>
      <c r="I81" s="224"/>
      <c r="J81" s="224"/>
      <c r="K81" s="224"/>
      <c r="L81" s="224"/>
      <c r="M81" s="224"/>
      <c r="N81" s="224"/>
      <c r="O81" s="224"/>
      <c r="P81" s="224"/>
      <c r="Q81" s="224"/>
      <c r="R81" s="224"/>
      <c r="S81" s="224"/>
      <c r="T81" s="224"/>
      <c r="U81" s="224"/>
      <c r="V81" s="224"/>
      <c r="W81" s="22"/>
      <c r="X81" s="22"/>
      <c r="Y81" s="22"/>
      <c r="Z81" s="224"/>
      <c r="AA81" s="224"/>
      <c r="AB81" s="260"/>
      <c r="AC81" s="224"/>
      <c r="AD81" s="224"/>
      <c r="AE81" s="260"/>
      <c r="AF81" s="222"/>
      <c r="AG81" s="222"/>
      <c r="AH81" s="281">
        <f t="shared" si="33"/>
        <v>0</v>
      </c>
      <c r="AI81" s="222"/>
      <c r="AJ81" s="281">
        <f t="shared" si="34"/>
        <v>0</v>
      </c>
      <c r="AK81" s="222"/>
      <c r="AL81" s="281">
        <f t="shared" si="35"/>
        <v>0</v>
      </c>
      <c r="AM81" s="281" t="e">
        <f t="shared" si="36"/>
        <v>#DIV/0!</v>
      </c>
      <c r="AN81" s="281" t="e">
        <f t="shared" si="37"/>
        <v>#DIV/0!</v>
      </c>
      <c r="AO81" s="222"/>
      <c r="CA81" s="91" t="str">
        <f t="shared" si="31"/>
        <v>Kemnitz</v>
      </c>
      <c r="CB81" s="92">
        <f t="shared" si="31"/>
        <v>0</v>
      </c>
      <c r="CC81" s="92"/>
      <c r="CD81" s="92">
        <f t="shared" si="38"/>
        <v>0</v>
      </c>
      <c r="CE81" s="92">
        <f t="shared" si="39"/>
        <v>0</v>
      </c>
      <c r="CF81" s="92">
        <f t="shared" si="40"/>
        <v>0</v>
      </c>
      <c r="CG81" s="92">
        <f t="shared" si="41"/>
        <v>0</v>
      </c>
      <c r="CH81" s="92">
        <f t="shared" si="42"/>
        <v>0</v>
      </c>
      <c r="CI81" s="92">
        <f t="shared" si="43"/>
        <v>0</v>
      </c>
      <c r="CJ81" s="91">
        <f t="shared" si="44"/>
        <v>0</v>
      </c>
      <c r="CK81" s="91">
        <f t="shared" si="44"/>
        <v>0</v>
      </c>
      <c r="CL81" s="91" t="str">
        <f t="shared" si="32"/>
        <v>keine Daten</v>
      </c>
      <c r="CM81" s="92">
        <f t="shared" si="45"/>
        <v>0</v>
      </c>
      <c r="CN81" s="91" t="str">
        <f t="shared" si="46"/>
        <v>keine Angabe</v>
      </c>
      <c r="CO81" s="91">
        <f t="shared" si="47"/>
        <v>2</v>
      </c>
      <c r="CP81" s="91">
        <f t="shared" si="48"/>
        <v>2</v>
      </c>
      <c r="CQ81" s="91">
        <f t="shared" si="49"/>
        <v>0</v>
      </c>
      <c r="CR81" s="91">
        <f t="shared" si="50"/>
        <v>0</v>
      </c>
      <c r="CS81" s="92">
        <f>CM81-'[2]2008'!CM81</f>
        <v>0</v>
      </c>
      <c r="CT81" s="92">
        <f>CE81-'[2]2008'!CE81</f>
        <v>0</v>
      </c>
      <c r="CU81" s="92">
        <f t="shared" si="51"/>
        <v>0</v>
      </c>
      <c r="CV81" s="92">
        <f t="shared" si="52"/>
        <v>0</v>
      </c>
      <c r="CW81" s="153">
        <f t="shared" si="53"/>
        <v>0</v>
      </c>
      <c r="CX81" s="153">
        <f t="shared" si="54"/>
        <v>0</v>
      </c>
      <c r="CY81" s="153">
        <f t="shared" si="55"/>
        <v>0</v>
      </c>
      <c r="CZ81" s="92">
        <f t="shared" si="56"/>
        <v>0</v>
      </c>
      <c r="DA81" s="92">
        <f t="shared" si="57"/>
        <v>0</v>
      </c>
      <c r="DB81" s="91">
        <f t="shared" si="58"/>
        <v>0</v>
      </c>
      <c r="DC81" s="92">
        <f t="shared" si="59"/>
        <v>0</v>
      </c>
    </row>
    <row r="82" spans="1:107" x14ac:dyDescent="0.25">
      <c r="A82" s="20">
        <v>13075069</v>
      </c>
      <c r="B82" s="21">
        <v>5557</v>
      </c>
      <c r="C82" s="21" t="s">
        <v>120</v>
      </c>
      <c r="D82" s="223"/>
      <c r="E82" s="223"/>
      <c r="F82" s="223"/>
      <c r="G82" s="223"/>
      <c r="H82" s="224"/>
      <c r="I82" s="224"/>
      <c r="J82" s="224"/>
      <c r="K82" s="224"/>
      <c r="L82" s="224"/>
      <c r="M82" s="224"/>
      <c r="N82" s="224"/>
      <c r="O82" s="224"/>
      <c r="P82" s="224"/>
      <c r="Q82" s="224"/>
      <c r="R82" s="224"/>
      <c r="S82" s="224"/>
      <c r="T82" s="224"/>
      <c r="U82" s="224"/>
      <c r="V82" s="224"/>
      <c r="W82" s="22"/>
      <c r="X82" s="22"/>
      <c r="Y82" s="22"/>
      <c r="Z82" s="224"/>
      <c r="AA82" s="224"/>
      <c r="AB82" s="260"/>
      <c r="AC82" s="224"/>
      <c r="AD82" s="224"/>
      <c r="AE82" s="260"/>
      <c r="AF82" s="222"/>
      <c r="AG82" s="222"/>
      <c r="AH82" s="281">
        <f t="shared" si="33"/>
        <v>0</v>
      </c>
      <c r="AI82" s="222"/>
      <c r="AJ82" s="281">
        <f t="shared" si="34"/>
        <v>0</v>
      </c>
      <c r="AK82" s="222"/>
      <c r="AL82" s="281">
        <f t="shared" si="35"/>
        <v>0</v>
      </c>
      <c r="AM82" s="281" t="e">
        <f t="shared" si="36"/>
        <v>#DIV/0!</v>
      </c>
      <c r="AN82" s="281" t="e">
        <f t="shared" si="37"/>
        <v>#DIV/0!</v>
      </c>
      <c r="AO82" s="222"/>
      <c r="CA82" s="91" t="str">
        <f t="shared" si="31"/>
        <v>Kröslin</v>
      </c>
      <c r="CB82" s="92">
        <f t="shared" si="31"/>
        <v>0</v>
      </c>
      <c r="CC82" s="92"/>
      <c r="CD82" s="92">
        <f t="shared" si="38"/>
        <v>0</v>
      </c>
      <c r="CE82" s="92">
        <f t="shared" si="39"/>
        <v>0</v>
      </c>
      <c r="CF82" s="92">
        <f t="shared" si="40"/>
        <v>0</v>
      </c>
      <c r="CG82" s="92">
        <f t="shared" si="41"/>
        <v>0</v>
      </c>
      <c r="CH82" s="92">
        <f t="shared" si="42"/>
        <v>0</v>
      </c>
      <c r="CI82" s="92">
        <f t="shared" si="43"/>
        <v>0</v>
      </c>
      <c r="CJ82" s="91">
        <f t="shared" si="44"/>
        <v>0</v>
      </c>
      <c r="CK82" s="91">
        <f t="shared" si="44"/>
        <v>0</v>
      </c>
      <c r="CL82" s="91" t="str">
        <f t="shared" si="32"/>
        <v>keine Daten</v>
      </c>
      <c r="CM82" s="92">
        <f t="shared" si="45"/>
        <v>0</v>
      </c>
      <c r="CN82" s="91" t="str">
        <f t="shared" si="46"/>
        <v>keine Angabe</v>
      </c>
      <c r="CO82" s="91">
        <f t="shared" si="47"/>
        <v>2</v>
      </c>
      <c r="CP82" s="91">
        <f t="shared" si="48"/>
        <v>2</v>
      </c>
      <c r="CQ82" s="91">
        <f t="shared" si="49"/>
        <v>0</v>
      </c>
      <c r="CR82" s="91">
        <f t="shared" si="50"/>
        <v>0</v>
      </c>
      <c r="CS82" s="92">
        <f>CM82-'[2]2008'!CM82</f>
        <v>0</v>
      </c>
      <c r="CT82" s="92">
        <f>CE82-'[2]2008'!CE82</f>
        <v>0</v>
      </c>
      <c r="CU82" s="92">
        <f t="shared" si="51"/>
        <v>0</v>
      </c>
      <c r="CV82" s="92">
        <f t="shared" si="52"/>
        <v>0</v>
      </c>
      <c r="CW82" s="153">
        <f t="shared" si="53"/>
        <v>0</v>
      </c>
      <c r="CX82" s="153">
        <f t="shared" si="54"/>
        <v>0</v>
      </c>
      <c r="CY82" s="153">
        <f t="shared" si="55"/>
        <v>0</v>
      </c>
      <c r="CZ82" s="92">
        <f t="shared" si="56"/>
        <v>0</v>
      </c>
      <c r="DA82" s="92">
        <f t="shared" si="57"/>
        <v>0</v>
      </c>
      <c r="DB82" s="91">
        <f t="shared" si="58"/>
        <v>0</v>
      </c>
      <c r="DC82" s="92">
        <f t="shared" si="59"/>
        <v>0</v>
      </c>
    </row>
    <row r="83" spans="1:107" x14ac:dyDescent="0.25">
      <c r="A83" s="20">
        <v>13075081</v>
      </c>
      <c r="B83" s="21">
        <v>5557</v>
      </c>
      <c r="C83" s="21" t="s">
        <v>121</v>
      </c>
      <c r="D83" s="223"/>
      <c r="E83" s="223"/>
      <c r="F83" s="223"/>
      <c r="G83" s="223"/>
      <c r="H83" s="224"/>
      <c r="I83" s="224"/>
      <c r="J83" s="224"/>
      <c r="K83" s="224"/>
      <c r="L83" s="224"/>
      <c r="M83" s="224"/>
      <c r="N83" s="224"/>
      <c r="O83" s="224"/>
      <c r="P83" s="224"/>
      <c r="Q83" s="224"/>
      <c r="R83" s="224"/>
      <c r="S83" s="224"/>
      <c r="T83" s="224"/>
      <c r="U83" s="224"/>
      <c r="V83" s="224"/>
      <c r="W83" s="22"/>
      <c r="X83" s="22"/>
      <c r="Y83" s="22"/>
      <c r="Z83" s="224"/>
      <c r="AA83" s="224"/>
      <c r="AB83" s="260"/>
      <c r="AC83" s="224"/>
      <c r="AD83" s="224"/>
      <c r="AE83" s="260"/>
      <c r="AF83" s="222"/>
      <c r="AG83" s="222"/>
      <c r="AH83" s="281">
        <f t="shared" si="33"/>
        <v>0</v>
      </c>
      <c r="AI83" s="222"/>
      <c r="AJ83" s="281">
        <f t="shared" si="34"/>
        <v>0</v>
      </c>
      <c r="AK83" s="222"/>
      <c r="AL83" s="281">
        <f t="shared" si="35"/>
        <v>0</v>
      </c>
      <c r="AM83" s="281" t="e">
        <f t="shared" si="36"/>
        <v>#DIV/0!</v>
      </c>
      <c r="AN83" s="281" t="e">
        <f t="shared" si="37"/>
        <v>#DIV/0!</v>
      </c>
      <c r="AO83" s="222"/>
      <c r="CA83" s="91" t="str">
        <f t="shared" si="31"/>
        <v>Loissin</v>
      </c>
      <c r="CB83" s="92">
        <f t="shared" si="31"/>
        <v>0</v>
      </c>
      <c r="CC83" s="92"/>
      <c r="CD83" s="92">
        <f t="shared" si="38"/>
        <v>0</v>
      </c>
      <c r="CE83" s="92">
        <f t="shared" si="39"/>
        <v>0</v>
      </c>
      <c r="CF83" s="92">
        <f t="shared" si="40"/>
        <v>0</v>
      </c>
      <c r="CG83" s="92">
        <f t="shared" si="41"/>
        <v>0</v>
      </c>
      <c r="CH83" s="92">
        <f t="shared" si="42"/>
        <v>0</v>
      </c>
      <c r="CI83" s="92">
        <f t="shared" si="43"/>
        <v>0</v>
      </c>
      <c r="CJ83" s="91">
        <f t="shared" si="44"/>
        <v>0</v>
      </c>
      <c r="CK83" s="91">
        <f t="shared" si="44"/>
        <v>0</v>
      </c>
      <c r="CL83" s="91" t="str">
        <f t="shared" si="32"/>
        <v>keine Daten</v>
      </c>
      <c r="CM83" s="92">
        <f t="shared" si="45"/>
        <v>0</v>
      </c>
      <c r="CN83" s="91" t="str">
        <f t="shared" si="46"/>
        <v>keine Angabe</v>
      </c>
      <c r="CO83" s="91">
        <f t="shared" si="47"/>
        <v>2</v>
      </c>
      <c r="CP83" s="91">
        <f t="shared" si="48"/>
        <v>2</v>
      </c>
      <c r="CQ83" s="91">
        <f t="shared" si="49"/>
        <v>0</v>
      </c>
      <c r="CR83" s="91">
        <f t="shared" si="50"/>
        <v>0</v>
      </c>
      <c r="CS83" s="92">
        <f>CM83-'[2]2008'!CM83</f>
        <v>0</v>
      </c>
      <c r="CT83" s="92">
        <f>CE83-'[2]2008'!CE83</f>
        <v>0</v>
      </c>
      <c r="CU83" s="92">
        <f t="shared" si="51"/>
        <v>0</v>
      </c>
      <c r="CV83" s="92">
        <f t="shared" si="52"/>
        <v>0</v>
      </c>
      <c r="CW83" s="153">
        <f t="shared" si="53"/>
        <v>0</v>
      </c>
      <c r="CX83" s="153">
        <f t="shared" si="54"/>
        <v>0</v>
      </c>
      <c r="CY83" s="153">
        <f t="shared" si="55"/>
        <v>0</v>
      </c>
      <c r="CZ83" s="92">
        <f t="shared" si="56"/>
        <v>0</v>
      </c>
      <c r="DA83" s="92">
        <f t="shared" si="57"/>
        <v>0</v>
      </c>
      <c r="DB83" s="91">
        <f t="shared" si="58"/>
        <v>0</v>
      </c>
      <c r="DC83" s="92">
        <f t="shared" si="59"/>
        <v>0</v>
      </c>
    </row>
    <row r="84" spans="1:107" x14ac:dyDescent="0.25">
      <c r="A84" s="20">
        <v>13075083</v>
      </c>
      <c r="B84" s="21">
        <v>5557</v>
      </c>
      <c r="C84" s="21" t="s">
        <v>122</v>
      </c>
      <c r="D84" s="223"/>
      <c r="E84" s="223"/>
      <c r="F84" s="223"/>
      <c r="G84" s="223"/>
      <c r="H84" s="224"/>
      <c r="I84" s="224"/>
      <c r="J84" s="224"/>
      <c r="K84" s="224"/>
      <c r="L84" s="224"/>
      <c r="M84" s="224"/>
      <c r="N84" s="224"/>
      <c r="O84" s="224"/>
      <c r="P84" s="224"/>
      <c r="Q84" s="224"/>
      <c r="R84" s="224"/>
      <c r="S84" s="224"/>
      <c r="T84" s="224"/>
      <c r="U84" s="224"/>
      <c r="V84" s="224"/>
      <c r="W84" s="22"/>
      <c r="X84" s="22"/>
      <c r="Y84" s="22"/>
      <c r="Z84" s="224"/>
      <c r="AA84" s="224"/>
      <c r="AB84" s="260"/>
      <c r="AC84" s="224"/>
      <c r="AD84" s="224"/>
      <c r="AE84" s="260"/>
      <c r="AF84" s="222"/>
      <c r="AG84" s="222"/>
      <c r="AH84" s="281">
        <f t="shared" si="33"/>
        <v>0</v>
      </c>
      <c r="AI84" s="222"/>
      <c r="AJ84" s="281">
        <f t="shared" si="34"/>
        <v>0</v>
      </c>
      <c r="AK84" s="222"/>
      <c r="AL84" s="281">
        <f t="shared" si="35"/>
        <v>0</v>
      </c>
      <c r="AM84" s="281" t="e">
        <f t="shared" si="36"/>
        <v>#DIV/0!</v>
      </c>
      <c r="AN84" s="281" t="e">
        <f t="shared" si="37"/>
        <v>#DIV/0!</v>
      </c>
      <c r="AO84" s="222"/>
      <c r="CA84" s="91" t="str">
        <f t="shared" si="31"/>
        <v>Lubmin</v>
      </c>
      <c r="CB84" s="92">
        <f t="shared" si="31"/>
        <v>0</v>
      </c>
      <c r="CC84" s="92"/>
      <c r="CD84" s="92">
        <f t="shared" si="38"/>
        <v>0</v>
      </c>
      <c r="CE84" s="92">
        <f t="shared" si="39"/>
        <v>0</v>
      </c>
      <c r="CF84" s="92">
        <f t="shared" si="40"/>
        <v>0</v>
      </c>
      <c r="CG84" s="92">
        <f t="shared" si="41"/>
        <v>0</v>
      </c>
      <c r="CH84" s="92">
        <f t="shared" si="42"/>
        <v>0</v>
      </c>
      <c r="CI84" s="92">
        <f t="shared" si="43"/>
        <v>0</v>
      </c>
      <c r="CJ84" s="91">
        <f t="shared" si="44"/>
        <v>0</v>
      </c>
      <c r="CK84" s="91">
        <f t="shared" si="44"/>
        <v>0</v>
      </c>
      <c r="CL84" s="91" t="str">
        <f t="shared" si="32"/>
        <v>keine Daten</v>
      </c>
      <c r="CM84" s="92">
        <f t="shared" si="45"/>
        <v>0</v>
      </c>
      <c r="CN84" s="91" t="str">
        <f t="shared" si="46"/>
        <v>keine Angabe</v>
      </c>
      <c r="CO84" s="91">
        <f t="shared" si="47"/>
        <v>2</v>
      </c>
      <c r="CP84" s="91">
        <f t="shared" si="48"/>
        <v>2</v>
      </c>
      <c r="CQ84" s="91">
        <f t="shared" si="49"/>
        <v>0</v>
      </c>
      <c r="CR84" s="91">
        <f t="shared" si="50"/>
        <v>0</v>
      </c>
      <c r="CS84" s="92">
        <f>CM84-'[2]2008'!CM84</f>
        <v>0</v>
      </c>
      <c r="CT84" s="92">
        <f>CE84-'[2]2008'!CE84</f>
        <v>0</v>
      </c>
      <c r="CU84" s="92">
        <f t="shared" si="51"/>
        <v>0</v>
      </c>
      <c r="CV84" s="92">
        <f t="shared" si="52"/>
        <v>0</v>
      </c>
      <c r="CW84" s="153">
        <f t="shared" si="53"/>
        <v>0</v>
      </c>
      <c r="CX84" s="153">
        <f t="shared" si="54"/>
        <v>0</v>
      </c>
      <c r="CY84" s="153">
        <f t="shared" si="55"/>
        <v>0</v>
      </c>
      <c r="CZ84" s="92">
        <f t="shared" si="56"/>
        <v>0</v>
      </c>
      <c r="DA84" s="92">
        <f t="shared" si="57"/>
        <v>0</v>
      </c>
      <c r="DB84" s="91">
        <f t="shared" si="58"/>
        <v>0</v>
      </c>
      <c r="DC84" s="92">
        <f t="shared" si="59"/>
        <v>0</v>
      </c>
    </row>
    <row r="85" spans="1:107" x14ac:dyDescent="0.25">
      <c r="A85" s="20">
        <v>13075097</v>
      </c>
      <c r="B85" s="21">
        <v>5557</v>
      </c>
      <c r="C85" s="21" t="s">
        <v>123</v>
      </c>
      <c r="D85" s="223"/>
      <c r="E85" s="223"/>
      <c r="F85" s="223"/>
      <c r="G85" s="223"/>
      <c r="H85" s="224"/>
      <c r="I85" s="224"/>
      <c r="J85" s="224"/>
      <c r="K85" s="224"/>
      <c r="L85" s="224"/>
      <c r="M85" s="224"/>
      <c r="N85" s="224"/>
      <c r="O85" s="224"/>
      <c r="P85" s="224"/>
      <c r="Q85" s="224"/>
      <c r="R85" s="224"/>
      <c r="S85" s="224"/>
      <c r="T85" s="224"/>
      <c r="U85" s="224"/>
      <c r="V85" s="224"/>
      <c r="W85" s="22"/>
      <c r="X85" s="22"/>
      <c r="Y85" s="22"/>
      <c r="Z85" s="224"/>
      <c r="AA85" s="224"/>
      <c r="AB85" s="260"/>
      <c r="AC85" s="224"/>
      <c r="AD85" s="224"/>
      <c r="AE85" s="260"/>
      <c r="AF85" s="222"/>
      <c r="AG85" s="222"/>
      <c r="AH85" s="281">
        <f t="shared" si="33"/>
        <v>0</v>
      </c>
      <c r="AI85" s="222"/>
      <c r="AJ85" s="281">
        <f t="shared" si="34"/>
        <v>0</v>
      </c>
      <c r="AK85" s="222"/>
      <c r="AL85" s="281">
        <f t="shared" si="35"/>
        <v>0</v>
      </c>
      <c r="AM85" s="281" t="e">
        <f t="shared" si="36"/>
        <v>#DIV/0!</v>
      </c>
      <c r="AN85" s="281" t="e">
        <f t="shared" si="37"/>
        <v>#DIV/0!</v>
      </c>
      <c r="AO85" s="222"/>
      <c r="CA85" s="91" t="str">
        <f t="shared" ref="CA85:CB144" si="60">C85</f>
        <v>Neu Boltenhagen</v>
      </c>
      <c r="CB85" s="92">
        <f t="shared" si="60"/>
        <v>0</v>
      </c>
      <c r="CC85" s="92"/>
      <c r="CD85" s="92">
        <f t="shared" si="38"/>
        <v>0</v>
      </c>
      <c r="CE85" s="92">
        <f t="shared" si="39"/>
        <v>0</v>
      </c>
      <c r="CF85" s="92">
        <f t="shared" si="40"/>
        <v>0</v>
      </c>
      <c r="CG85" s="92">
        <f t="shared" si="41"/>
        <v>0</v>
      </c>
      <c r="CH85" s="92">
        <f t="shared" si="42"/>
        <v>0</v>
      </c>
      <c r="CI85" s="92">
        <f t="shared" si="43"/>
        <v>0</v>
      </c>
      <c r="CJ85" s="91">
        <f t="shared" si="44"/>
        <v>0</v>
      </c>
      <c r="CK85" s="91">
        <f t="shared" si="44"/>
        <v>0</v>
      </c>
      <c r="CL85" s="91" t="str">
        <f t="shared" si="32"/>
        <v>keine Daten</v>
      </c>
      <c r="CM85" s="92">
        <f t="shared" si="45"/>
        <v>0</v>
      </c>
      <c r="CN85" s="91" t="str">
        <f t="shared" si="46"/>
        <v>keine Angabe</v>
      </c>
      <c r="CO85" s="91">
        <f t="shared" si="47"/>
        <v>2</v>
      </c>
      <c r="CP85" s="91">
        <f t="shared" si="48"/>
        <v>2</v>
      </c>
      <c r="CQ85" s="91">
        <f t="shared" si="49"/>
        <v>0</v>
      </c>
      <c r="CR85" s="91">
        <f t="shared" si="50"/>
        <v>0</v>
      </c>
      <c r="CS85" s="92">
        <f>CM85-'[2]2008'!CM85</f>
        <v>0</v>
      </c>
      <c r="CT85" s="92">
        <f>CE85-'[2]2008'!CE85</f>
        <v>0</v>
      </c>
      <c r="CU85" s="92">
        <f t="shared" si="51"/>
        <v>0</v>
      </c>
      <c r="CV85" s="92">
        <f t="shared" si="52"/>
        <v>0</v>
      </c>
      <c r="CW85" s="153">
        <f t="shared" si="53"/>
        <v>0</v>
      </c>
      <c r="CX85" s="153">
        <f t="shared" si="54"/>
        <v>0</v>
      </c>
      <c r="CY85" s="153">
        <f t="shared" si="55"/>
        <v>0</v>
      </c>
      <c r="CZ85" s="92">
        <f t="shared" si="56"/>
        <v>0</v>
      </c>
      <c r="DA85" s="92">
        <f t="shared" si="57"/>
        <v>0</v>
      </c>
      <c r="DB85" s="91">
        <f t="shared" si="58"/>
        <v>0</v>
      </c>
      <c r="DC85" s="92">
        <f t="shared" si="59"/>
        <v>0</v>
      </c>
    </row>
    <row r="86" spans="1:107" x14ac:dyDescent="0.25">
      <c r="A86" s="20">
        <v>13075120</v>
      </c>
      <c r="B86" s="21">
        <v>5557</v>
      </c>
      <c r="C86" s="21" t="s">
        <v>124</v>
      </c>
      <c r="D86" s="223"/>
      <c r="E86" s="223"/>
      <c r="F86" s="223"/>
      <c r="G86" s="223"/>
      <c r="H86" s="224"/>
      <c r="I86" s="224"/>
      <c r="J86" s="224"/>
      <c r="K86" s="224"/>
      <c r="L86" s="224"/>
      <c r="M86" s="224"/>
      <c r="N86" s="224"/>
      <c r="O86" s="224"/>
      <c r="P86" s="224"/>
      <c r="Q86" s="224"/>
      <c r="R86" s="224"/>
      <c r="S86" s="224"/>
      <c r="T86" s="224"/>
      <c r="U86" s="224"/>
      <c r="V86" s="224"/>
      <c r="W86" s="22"/>
      <c r="X86" s="22"/>
      <c r="Y86" s="22"/>
      <c r="Z86" s="224"/>
      <c r="AA86" s="224"/>
      <c r="AB86" s="260"/>
      <c r="AC86" s="224"/>
      <c r="AD86" s="224"/>
      <c r="AE86" s="260"/>
      <c r="AF86" s="222"/>
      <c r="AG86" s="222"/>
      <c r="AH86" s="281">
        <f t="shared" si="33"/>
        <v>0</v>
      </c>
      <c r="AI86" s="222"/>
      <c r="AJ86" s="281">
        <f t="shared" si="34"/>
        <v>0</v>
      </c>
      <c r="AK86" s="222"/>
      <c r="AL86" s="281">
        <f t="shared" si="35"/>
        <v>0</v>
      </c>
      <c r="AM86" s="281" t="e">
        <f t="shared" si="36"/>
        <v>#DIV/0!</v>
      </c>
      <c r="AN86" s="281" t="e">
        <f t="shared" si="37"/>
        <v>#DIV/0!</v>
      </c>
      <c r="AO86" s="222"/>
      <c r="CA86" s="91" t="str">
        <f t="shared" si="60"/>
        <v>Rubenow</v>
      </c>
      <c r="CB86" s="92">
        <f t="shared" si="60"/>
        <v>0</v>
      </c>
      <c r="CC86" s="92"/>
      <c r="CD86" s="92">
        <f t="shared" si="38"/>
        <v>0</v>
      </c>
      <c r="CE86" s="92">
        <f t="shared" si="39"/>
        <v>0</v>
      </c>
      <c r="CF86" s="92">
        <f t="shared" si="40"/>
        <v>0</v>
      </c>
      <c r="CG86" s="92">
        <f t="shared" si="41"/>
        <v>0</v>
      </c>
      <c r="CH86" s="92">
        <f t="shared" si="42"/>
        <v>0</v>
      </c>
      <c r="CI86" s="92">
        <f t="shared" si="43"/>
        <v>0</v>
      </c>
      <c r="CJ86" s="91">
        <f t="shared" si="44"/>
        <v>0</v>
      </c>
      <c r="CK86" s="91">
        <f t="shared" si="44"/>
        <v>0</v>
      </c>
      <c r="CL86" s="91" t="str">
        <f t="shared" si="32"/>
        <v>keine Daten</v>
      </c>
      <c r="CM86" s="92">
        <f t="shared" si="45"/>
        <v>0</v>
      </c>
      <c r="CN86" s="91" t="str">
        <f t="shared" si="46"/>
        <v>keine Angabe</v>
      </c>
      <c r="CO86" s="91">
        <f t="shared" si="47"/>
        <v>2</v>
      </c>
      <c r="CP86" s="91">
        <f t="shared" si="48"/>
        <v>2</v>
      </c>
      <c r="CQ86" s="91">
        <f t="shared" si="49"/>
        <v>0</v>
      </c>
      <c r="CR86" s="91">
        <f t="shared" si="50"/>
        <v>0</v>
      </c>
      <c r="CS86" s="92">
        <f>CM86-'[2]2008'!CM86</f>
        <v>0</v>
      </c>
      <c r="CT86" s="92">
        <f>CE86-'[2]2008'!CE86</f>
        <v>0</v>
      </c>
      <c r="CU86" s="92">
        <f t="shared" si="51"/>
        <v>0</v>
      </c>
      <c r="CV86" s="92">
        <f t="shared" si="52"/>
        <v>0</v>
      </c>
      <c r="CW86" s="153">
        <f t="shared" si="53"/>
        <v>0</v>
      </c>
      <c r="CX86" s="153">
        <f t="shared" si="54"/>
        <v>0</v>
      </c>
      <c r="CY86" s="153">
        <f t="shared" si="55"/>
        <v>0</v>
      </c>
      <c r="CZ86" s="92">
        <f t="shared" si="56"/>
        <v>0</v>
      </c>
      <c r="DA86" s="92">
        <f t="shared" si="57"/>
        <v>0</v>
      </c>
      <c r="DB86" s="91">
        <f t="shared" si="58"/>
        <v>0</v>
      </c>
      <c r="DC86" s="92">
        <f t="shared" si="59"/>
        <v>0</v>
      </c>
    </row>
    <row r="87" spans="1:107" x14ac:dyDescent="0.25">
      <c r="A87" s="20">
        <v>13075146</v>
      </c>
      <c r="B87" s="21">
        <v>5557</v>
      </c>
      <c r="C87" s="21" t="s">
        <v>125</v>
      </c>
      <c r="D87" s="223"/>
      <c r="E87" s="223"/>
      <c r="F87" s="223"/>
      <c r="G87" s="223"/>
      <c r="H87" s="224"/>
      <c r="I87" s="224"/>
      <c r="J87" s="224"/>
      <c r="K87" s="224"/>
      <c r="L87" s="224"/>
      <c r="M87" s="224"/>
      <c r="N87" s="224"/>
      <c r="O87" s="224"/>
      <c r="P87" s="224"/>
      <c r="Q87" s="224"/>
      <c r="R87" s="224"/>
      <c r="S87" s="224"/>
      <c r="T87" s="224"/>
      <c r="U87" s="224"/>
      <c r="V87" s="224"/>
      <c r="W87" s="22"/>
      <c r="X87" s="22"/>
      <c r="Y87" s="22"/>
      <c r="Z87" s="224"/>
      <c r="AA87" s="224"/>
      <c r="AB87" s="260"/>
      <c r="AC87" s="224"/>
      <c r="AD87" s="224"/>
      <c r="AE87" s="260"/>
      <c r="AF87" s="222"/>
      <c r="AG87" s="222"/>
      <c r="AH87" s="281">
        <f t="shared" si="33"/>
        <v>0</v>
      </c>
      <c r="AI87" s="222"/>
      <c r="AJ87" s="281">
        <f t="shared" si="34"/>
        <v>0</v>
      </c>
      <c r="AK87" s="222"/>
      <c r="AL87" s="281">
        <f t="shared" si="35"/>
        <v>0</v>
      </c>
      <c r="AM87" s="281" t="e">
        <f t="shared" si="36"/>
        <v>#DIV/0!</v>
      </c>
      <c r="AN87" s="281" t="e">
        <f t="shared" si="37"/>
        <v>#DIV/0!</v>
      </c>
      <c r="AO87" s="222"/>
      <c r="CA87" s="91" t="str">
        <f t="shared" si="60"/>
        <v>Wusterhusen</v>
      </c>
      <c r="CB87" s="92">
        <f t="shared" si="60"/>
        <v>0</v>
      </c>
      <c r="CC87" s="92"/>
      <c r="CD87" s="92">
        <f t="shared" si="38"/>
        <v>0</v>
      </c>
      <c r="CE87" s="92">
        <f t="shared" si="39"/>
        <v>0</v>
      </c>
      <c r="CF87" s="92">
        <f t="shared" si="40"/>
        <v>0</v>
      </c>
      <c r="CG87" s="92">
        <f t="shared" si="41"/>
        <v>0</v>
      </c>
      <c r="CH87" s="92">
        <f t="shared" si="42"/>
        <v>0</v>
      </c>
      <c r="CI87" s="92">
        <f t="shared" si="43"/>
        <v>0</v>
      </c>
      <c r="CJ87" s="91">
        <f t="shared" si="44"/>
        <v>0</v>
      </c>
      <c r="CK87" s="91">
        <f t="shared" si="44"/>
        <v>0</v>
      </c>
      <c r="CL87" s="91" t="str">
        <f t="shared" si="32"/>
        <v>keine Daten</v>
      </c>
      <c r="CM87" s="92">
        <f t="shared" si="45"/>
        <v>0</v>
      </c>
      <c r="CN87" s="91" t="str">
        <f t="shared" si="46"/>
        <v>keine Angabe</v>
      </c>
      <c r="CO87" s="91">
        <f t="shared" si="47"/>
        <v>2</v>
      </c>
      <c r="CP87" s="91">
        <f t="shared" si="48"/>
        <v>2</v>
      </c>
      <c r="CQ87" s="91">
        <f t="shared" si="49"/>
        <v>0</v>
      </c>
      <c r="CR87" s="91">
        <f t="shared" si="50"/>
        <v>0</v>
      </c>
      <c r="CS87" s="92">
        <f>CM87-'[2]2008'!CM87</f>
        <v>0</v>
      </c>
      <c r="CT87" s="92">
        <f>CE87-'[2]2008'!CE87</f>
        <v>0</v>
      </c>
      <c r="CU87" s="92">
        <f t="shared" si="51"/>
        <v>0</v>
      </c>
      <c r="CV87" s="92">
        <f t="shared" si="52"/>
        <v>0</v>
      </c>
      <c r="CW87" s="153">
        <f t="shared" si="53"/>
        <v>0</v>
      </c>
      <c r="CX87" s="153">
        <f t="shared" si="54"/>
        <v>0</v>
      </c>
      <c r="CY87" s="153">
        <f t="shared" si="55"/>
        <v>0</v>
      </c>
      <c r="CZ87" s="92">
        <f t="shared" si="56"/>
        <v>0</v>
      </c>
      <c r="DA87" s="92">
        <f t="shared" si="57"/>
        <v>0</v>
      </c>
      <c r="DB87" s="91">
        <f t="shared" si="58"/>
        <v>0</v>
      </c>
      <c r="DC87" s="92">
        <f t="shared" si="59"/>
        <v>0</v>
      </c>
    </row>
    <row r="88" spans="1:107" x14ac:dyDescent="0.25">
      <c r="A88" s="20">
        <v>13075036</v>
      </c>
      <c r="B88" s="21">
        <v>5558</v>
      </c>
      <c r="C88" s="21" t="s">
        <v>126</v>
      </c>
      <c r="D88" s="223"/>
      <c r="E88" s="223"/>
      <c r="F88" s="223"/>
      <c r="G88" s="223"/>
      <c r="H88" s="224"/>
      <c r="I88" s="224"/>
      <c r="J88" s="224"/>
      <c r="K88" s="224"/>
      <c r="L88" s="224"/>
      <c r="M88" s="224"/>
      <c r="N88" s="224"/>
      <c r="O88" s="224"/>
      <c r="P88" s="224"/>
      <c r="Q88" s="224"/>
      <c r="R88" s="224"/>
      <c r="S88" s="224"/>
      <c r="T88" s="224"/>
      <c r="U88" s="224"/>
      <c r="V88" s="224"/>
      <c r="W88" s="22"/>
      <c r="X88" s="22"/>
      <c r="Y88" s="22"/>
      <c r="Z88" s="224"/>
      <c r="AA88" s="224"/>
      <c r="AB88" s="260"/>
      <c r="AC88" s="224"/>
      <c r="AD88" s="224"/>
      <c r="AE88" s="260"/>
      <c r="AF88" s="222"/>
      <c r="AG88" s="222"/>
      <c r="AH88" s="281">
        <f t="shared" si="33"/>
        <v>0</v>
      </c>
      <c r="AI88" s="222"/>
      <c r="AJ88" s="281">
        <f t="shared" si="34"/>
        <v>0</v>
      </c>
      <c r="AK88" s="222"/>
      <c r="AL88" s="281">
        <f t="shared" si="35"/>
        <v>0</v>
      </c>
      <c r="AM88" s="281" t="e">
        <f t="shared" si="36"/>
        <v>#DIV/0!</v>
      </c>
      <c r="AN88" s="281" t="e">
        <f t="shared" si="37"/>
        <v>#DIV/0!</v>
      </c>
      <c r="AO88" s="222"/>
      <c r="CA88" s="91" t="str">
        <f t="shared" si="60"/>
        <v>Görmin</v>
      </c>
      <c r="CB88" s="92">
        <f t="shared" si="60"/>
        <v>0</v>
      </c>
      <c r="CC88" s="92"/>
      <c r="CD88" s="92">
        <f t="shared" si="38"/>
        <v>0</v>
      </c>
      <c r="CE88" s="92">
        <f t="shared" si="39"/>
        <v>0</v>
      </c>
      <c r="CF88" s="92">
        <f t="shared" si="40"/>
        <v>0</v>
      </c>
      <c r="CG88" s="92">
        <f t="shared" si="41"/>
        <v>0</v>
      </c>
      <c r="CH88" s="92">
        <f t="shared" si="42"/>
        <v>0</v>
      </c>
      <c r="CI88" s="92">
        <f t="shared" si="43"/>
        <v>0</v>
      </c>
      <c r="CJ88" s="91">
        <f t="shared" si="44"/>
        <v>0</v>
      </c>
      <c r="CK88" s="91">
        <f t="shared" si="44"/>
        <v>0</v>
      </c>
      <c r="CL88" s="91" t="str">
        <f t="shared" si="32"/>
        <v>keine Daten</v>
      </c>
      <c r="CM88" s="92">
        <f t="shared" si="45"/>
        <v>0</v>
      </c>
      <c r="CN88" s="91" t="str">
        <f t="shared" si="46"/>
        <v>keine Angabe</v>
      </c>
      <c r="CO88" s="91">
        <f t="shared" si="47"/>
        <v>2</v>
      </c>
      <c r="CP88" s="91">
        <f t="shared" si="48"/>
        <v>2</v>
      </c>
      <c r="CQ88" s="91">
        <f t="shared" si="49"/>
        <v>0</v>
      </c>
      <c r="CR88" s="91">
        <f t="shared" si="50"/>
        <v>0</v>
      </c>
      <c r="CS88" s="92">
        <f>CM88-'[2]2008'!CM88</f>
        <v>0</v>
      </c>
      <c r="CT88" s="92">
        <f>CE88-'[2]2008'!CE88</f>
        <v>0</v>
      </c>
      <c r="CU88" s="92">
        <f t="shared" si="51"/>
        <v>0</v>
      </c>
      <c r="CV88" s="92">
        <f t="shared" si="52"/>
        <v>0</v>
      </c>
      <c r="CW88" s="153">
        <f t="shared" si="53"/>
        <v>0</v>
      </c>
      <c r="CX88" s="153">
        <f t="shared" si="54"/>
        <v>0</v>
      </c>
      <c r="CY88" s="153">
        <f t="shared" si="55"/>
        <v>0</v>
      </c>
      <c r="CZ88" s="92">
        <f t="shared" si="56"/>
        <v>0</v>
      </c>
      <c r="DA88" s="92">
        <f t="shared" si="57"/>
        <v>0</v>
      </c>
      <c r="DB88" s="91">
        <f t="shared" si="58"/>
        <v>0</v>
      </c>
      <c r="DC88" s="92">
        <f t="shared" si="59"/>
        <v>0</v>
      </c>
    </row>
    <row r="89" spans="1:107" x14ac:dyDescent="0.25">
      <c r="A89" s="20">
        <v>13075082</v>
      </c>
      <c r="B89" s="21">
        <v>5558</v>
      </c>
      <c r="C89" s="21" t="s">
        <v>127</v>
      </c>
      <c r="D89" s="223"/>
      <c r="E89" s="223"/>
      <c r="F89" s="223"/>
      <c r="G89" s="223"/>
      <c r="H89" s="224"/>
      <c r="I89" s="224"/>
      <c r="J89" s="224"/>
      <c r="K89" s="224"/>
      <c r="L89" s="224"/>
      <c r="M89" s="224"/>
      <c r="N89" s="224"/>
      <c r="O89" s="224"/>
      <c r="P89" s="224"/>
      <c r="Q89" s="224"/>
      <c r="R89" s="224"/>
      <c r="S89" s="224"/>
      <c r="T89" s="224"/>
      <c r="U89" s="224"/>
      <c r="V89" s="224"/>
      <c r="W89" s="22"/>
      <c r="X89" s="22"/>
      <c r="Y89" s="22"/>
      <c r="Z89" s="224"/>
      <c r="AA89" s="224"/>
      <c r="AB89" s="260"/>
      <c r="AC89" s="224"/>
      <c r="AD89" s="224"/>
      <c r="AE89" s="260"/>
      <c r="AF89" s="222"/>
      <c r="AG89" s="222"/>
      <c r="AH89" s="281">
        <f t="shared" si="33"/>
        <v>0</v>
      </c>
      <c r="AI89" s="222"/>
      <c r="AJ89" s="281">
        <f t="shared" si="34"/>
        <v>0</v>
      </c>
      <c r="AK89" s="222"/>
      <c r="AL89" s="281">
        <f t="shared" si="35"/>
        <v>0</v>
      </c>
      <c r="AM89" s="281" t="e">
        <f t="shared" si="36"/>
        <v>#DIV/0!</v>
      </c>
      <c r="AN89" s="281" t="e">
        <f t="shared" si="37"/>
        <v>#DIV/0!</v>
      </c>
      <c r="AO89" s="222"/>
      <c r="CA89" s="91" t="str">
        <f t="shared" si="60"/>
        <v>Loitz, Stadt</v>
      </c>
      <c r="CB89" s="92">
        <f t="shared" si="60"/>
        <v>0</v>
      </c>
      <c r="CC89" s="92"/>
      <c r="CD89" s="92">
        <f t="shared" si="38"/>
        <v>0</v>
      </c>
      <c r="CE89" s="92">
        <f t="shared" si="39"/>
        <v>0</v>
      </c>
      <c r="CF89" s="92">
        <f t="shared" si="40"/>
        <v>0</v>
      </c>
      <c r="CG89" s="92">
        <f t="shared" si="41"/>
        <v>0</v>
      </c>
      <c r="CH89" s="92">
        <f t="shared" si="42"/>
        <v>0</v>
      </c>
      <c r="CI89" s="92">
        <f t="shared" si="43"/>
        <v>0</v>
      </c>
      <c r="CJ89" s="91">
        <f t="shared" si="44"/>
        <v>0</v>
      </c>
      <c r="CK89" s="91">
        <f t="shared" si="44"/>
        <v>0</v>
      </c>
      <c r="CL89" s="91" t="str">
        <f t="shared" si="32"/>
        <v>keine Daten</v>
      </c>
      <c r="CM89" s="92">
        <f t="shared" si="45"/>
        <v>0</v>
      </c>
      <c r="CN89" s="91" t="str">
        <f t="shared" si="46"/>
        <v>keine Angabe</v>
      </c>
      <c r="CO89" s="91">
        <f t="shared" si="47"/>
        <v>2</v>
      </c>
      <c r="CP89" s="91">
        <f t="shared" si="48"/>
        <v>2</v>
      </c>
      <c r="CQ89" s="91">
        <f t="shared" si="49"/>
        <v>0</v>
      </c>
      <c r="CR89" s="91">
        <f t="shared" si="50"/>
        <v>0</v>
      </c>
      <c r="CS89" s="92">
        <f>CM89-'[2]2008'!CM89</f>
        <v>0</v>
      </c>
      <c r="CT89" s="92">
        <f>CE89-'[2]2008'!CE89</f>
        <v>0</v>
      </c>
      <c r="CU89" s="92">
        <f t="shared" si="51"/>
        <v>0</v>
      </c>
      <c r="CV89" s="92">
        <f t="shared" si="52"/>
        <v>0</v>
      </c>
      <c r="CW89" s="153">
        <f t="shared" si="53"/>
        <v>0</v>
      </c>
      <c r="CX89" s="153">
        <f t="shared" si="54"/>
        <v>0</v>
      </c>
      <c r="CY89" s="153">
        <f t="shared" si="55"/>
        <v>0</v>
      </c>
      <c r="CZ89" s="92">
        <f t="shared" si="56"/>
        <v>0</v>
      </c>
      <c r="DA89" s="92">
        <f t="shared" si="57"/>
        <v>0</v>
      </c>
      <c r="DB89" s="91">
        <f t="shared" si="58"/>
        <v>0</v>
      </c>
      <c r="DC89" s="92">
        <f t="shared" si="59"/>
        <v>0</v>
      </c>
    </row>
    <row r="90" spans="1:107" x14ac:dyDescent="0.25">
      <c r="A90" s="20">
        <v>13075123</v>
      </c>
      <c r="B90" s="21">
        <v>5558</v>
      </c>
      <c r="C90" s="21" t="s">
        <v>128</v>
      </c>
      <c r="D90" s="223"/>
      <c r="E90" s="223"/>
      <c r="F90" s="223"/>
      <c r="G90" s="223"/>
      <c r="H90" s="224"/>
      <c r="I90" s="224"/>
      <c r="J90" s="224"/>
      <c r="K90" s="224"/>
      <c r="L90" s="224"/>
      <c r="M90" s="224"/>
      <c r="N90" s="224"/>
      <c r="O90" s="224"/>
      <c r="P90" s="224"/>
      <c r="Q90" s="224"/>
      <c r="R90" s="224"/>
      <c r="S90" s="224"/>
      <c r="T90" s="224"/>
      <c r="U90" s="224"/>
      <c r="V90" s="224"/>
      <c r="W90" s="22"/>
      <c r="X90" s="22"/>
      <c r="Y90" s="22"/>
      <c r="Z90" s="224"/>
      <c r="AA90" s="224"/>
      <c r="AB90" s="260"/>
      <c r="AC90" s="224"/>
      <c r="AD90" s="224"/>
      <c r="AE90" s="260"/>
      <c r="AF90" s="222"/>
      <c r="AG90" s="222"/>
      <c r="AH90" s="281">
        <f t="shared" si="33"/>
        <v>0</v>
      </c>
      <c r="AI90" s="222"/>
      <c r="AJ90" s="281">
        <f t="shared" si="34"/>
        <v>0</v>
      </c>
      <c r="AK90" s="222"/>
      <c r="AL90" s="281">
        <f t="shared" si="35"/>
        <v>0</v>
      </c>
      <c r="AM90" s="281" t="e">
        <f t="shared" si="36"/>
        <v>#DIV/0!</v>
      </c>
      <c r="AN90" s="281" t="e">
        <f t="shared" si="37"/>
        <v>#DIV/0!</v>
      </c>
      <c r="AO90" s="222"/>
      <c r="CA90" s="91" t="str">
        <f t="shared" si="60"/>
        <v>Sassen-Trantow</v>
      </c>
      <c r="CB90" s="92">
        <f t="shared" si="60"/>
        <v>0</v>
      </c>
      <c r="CC90" s="92"/>
      <c r="CD90" s="92">
        <f t="shared" si="38"/>
        <v>0</v>
      </c>
      <c r="CE90" s="92">
        <f t="shared" si="39"/>
        <v>0</v>
      </c>
      <c r="CF90" s="92">
        <f t="shared" si="40"/>
        <v>0</v>
      </c>
      <c r="CG90" s="92">
        <f t="shared" si="41"/>
        <v>0</v>
      </c>
      <c r="CH90" s="92">
        <f t="shared" si="42"/>
        <v>0</v>
      </c>
      <c r="CI90" s="92">
        <f t="shared" si="43"/>
        <v>0</v>
      </c>
      <c r="CJ90" s="91">
        <f t="shared" si="44"/>
        <v>0</v>
      </c>
      <c r="CK90" s="91">
        <f t="shared" si="44"/>
        <v>0</v>
      </c>
      <c r="CL90" s="91" t="str">
        <f t="shared" si="32"/>
        <v>keine Daten</v>
      </c>
      <c r="CM90" s="92">
        <f t="shared" si="45"/>
        <v>0</v>
      </c>
      <c r="CN90" s="91" t="str">
        <f t="shared" si="46"/>
        <v>keine Angabe</v>
      </c>
      <c r="CO90" s="91">
        <f t="shared" si="47"/>
        <v>2</v>
      </c>
      <c r="CP90" s="91">
        <f t="shared" si="48"/>
        <v>2</v>
      </c>
      <c r="CQ90" s="91">
        <f t="shared" si="49"/>
        <v>0</v>
      </c>
      <c r="CR90" s="91">
        <f t="shared" si="50"/>
        <v>0</v>
      </c>
      <c r="CS90" s="92">
        <f>CM90-'[2]2008'!CM90</f>
        <v>0</v>
      </c>
      <c r="CT90" s="92">
        <f>CE90-'[2]2008'!CE90</f>
        <v>0</v>
      </c>
      <c r="CU90" s="92">
        <f t="shared" si="51"/>
        <v>0</v>
      </c>
      <c r="CV90" s="92">
        <f t="shared" si="52"/>
        <v>0</v>
      </c>
      <c r="CW90" s="153">
        <f t="shared" si="53"/>
        <v>0</v>
      </c>
      <c r="CX90" s="153">
        <f t="shared" si="54"/>
        <v>0</v>
      </c>
      <c r="CY90" s="153">
        <f t="shared" si="55"/>
        <v>0</v>
      </c>
      <c r="CZ90" s="92">
        <f t="shared" si="56"/>
        <v>0</v>
      </c>
      <c r="DA90" s="92">
        <f t="shared" si="57"/>
        <v>0</v>
      </c>
      <c r="DB90" s="91">
        <f t="shared" si="58"/>
        <v>0</v>
      </c>
      <c r="DC90" s="92">
        <f t="shared" si="59"/>
        <v>0</v>
      </c>
    </row>
    <row r="91" spans="1:107" x14ac:dyDescent="0.25">
      <c r="A91" s="20">
        <v>13075004</v>
      </c>
      <c r="B91" s="21">
        <v>5559</v>
      </c>
      <c r="C91" s="21" t="s">
        <v>129</v>
      </c>
      <c r="D91" s="228">
        <v>386</v>
      </c>
      <c r="E91" s="228">
        <v>92231.16</v>
      </c>
      <c r="F91" s="228">
        <v>129238.51</v>
      </c>
      <c r="G91" s="228">
        <v>114662.87</v>
      </c>
      <c r="H91" s="229">
        <v>1</v>
      </c>
      <c r="I91" s="230">
        <v>116185.47</v>
      </c>
      <c r="J91" s="229">
        <v>0</v>
      </c>
      <c r="K91" s="230"/>
      <c r="L91" s="229">
        <v>1</v>
      </c>
      <c r="M91" s="230">
        <v>114662.87</v>
      </c>
      <c r="N91" s="229">
        <v>250</v>
      </c>
      <c r="O91" s="229">
        <v>0</v>
      </c>
      <c r="P91" s="229">
        <v>350</v>
      </c>
      <c r="Q91" s="229">
        <v>0</v>
      </c>
      <c r="R91" s="229">
        <v>350</v>
      </c>
      <c r="S91" s="229">
        <v>0</v>
      </c>
      <c r="T91" s="229">
        <v>0</v>
      </c>
      <c r="U91" s="230">
        <v>1677250.74</v>
      </c>
      <c r="V91" s="230">
        <v>4345.2091709844563</v>
      </c>
      <c r="W91" s="30" t="s">
        <v>43</v>
      </c>
      <c r="X91" s="30" t="s">
        <v>43</v>
      </c>
      <c r="Y91" s="30" t="s">
        <v>43</v>
      </c>
      <c r="Z91" s="227">
        <v>900</v>
      </c>
      <c r="AA91" s="227">
        <v>901.25</v>
      </c>
      <c r="AB91" s="286">
        <v>0</v>
      </c>
      <c r="AC91" s="286">
        <v>0</v>
      </c>
      <c r="AD91" s="286">
        <v>0</v>
      </c>
      <c r="AE91" s="286">
        <v>0</v>
      </c>
      <c r="AF91" s="292">
        <v>46136.62</v>
      </c>
      <c r="AG91" s="292">
        <v>35900.120000000003</v>
      </c>
      <c r="AH91" s="281">
        <f t="shared" si="33"/>
        <v>-10236.5</v>
      </c>
      <c r="AI91" s="292">
        <v>167844.7</v>
      </c>
      <c r="AJ91" s="281">
        <f t="shared" si="34"/>
        <v>203744.82</v>
      </c>
      <c r="AK91" s="292">
        <v>84899.41</v>
      </c>
      <c r="AL91" s="281">
        <f t="shared" si="35"/>
        <v>118845.41</v>
      </c>
      <c r="AM91" s="281">
        <f t="shared" si="36"/>
        <v>2.3648781675381585</v>
      </c>
      <c r="AN91" s="281">
        <f t="shared" si="37"/>
        <v>0.41669481462154473</v>
      </c>
      <c r="AO91" s="292">
        <v>44731.25</v>
      </c>
      <c r="CA91" s="91" t="str">
        <f t="shared" si="60"/>
        <v>Altwigshagen</v>
      </c>
      <c r="CB91" s="92">
        <f t="shared" si="60"/>
        <v>386</v>
      </c>
      <c r="CC91" s="92"/>
      <c r="CD91" s="92">
        <f t="shared" si="38"/>
        <v>114662.87</v>
      </c>
      <c r="CE91" s="92">
        <f t="shared" si="39"/>
        <v>0</v>
      </c>
      <c r="CF91" s="92">
        <f t="shared" si="40"/>
        <v>114662.87</v>
      </c>
      <c r="CG91" s="92">
        <f t="shared" si="41"/>
        <v>114662.87</v>
      </c>
      <c r="CH91" s="92">
        <f t="shared" si="42"/>
        <v>92231.16</v>
      </c>
      <c r="CI91" s="92">
        <f t="shared" si="43"/>
        <v>0</v>
      </c>
      <c r="CJ91" s="91" t="str">
        <f t="shared" si="44"/>
        <v>nein</v>
      </c>
      <c r="CK91" s="91" t="str">
        <f t="shared" si="44"/>
        <v>nein</v>
      </c>
      <c r="CL91" s="91" t="str">
        <f t="shared" si="32"/>
        <v>OK</v>
      </c>
      <c r="CM91" s="92">
        <f t="shared" si="45"/>
        <v>116185.47</v>
      </c>
      <c r="CN91" s="91" t="str">
        <f t="shared" si="46"/>
        <v>nein</v>
      </c>
      <c r="CO91" s="91">
        <f t="shared" si="47"/>
        <v>0</v>
      </c>
      <c r="CP91" s="91">
        <f t="shared" si="48"/>
        <v>0</v>
      </c>
      <c r="CQ91" s="91">
        <f t="shared" si="49"/>
        <v>1</v>
      </c>
      <c r="CR91" s="91">
        <f t="shared" si="50"/>
        <v>114662.87</v>
      </c>
      <c r="CS91" s="92">
        <f>CM91-'[2]2008'!CM91</f>
        <v>43311.270000000004</v>
      </c>
      <c r="CT91" s="92">
        <f>CE91-'[2]2008'!CE91</f>
        <v>0</v>
      </c>
      <c r="CU91" s="92">
        <f t="shared" si="51"/>
        <v>84899.41</v>
      </c>
      <c r="CV91" s="92">
        <f t="shared" si="52"/>
        <v>44731.25</v>
      </c>
      <c r="CW91" s="153">
        <f t="shared" si="53"/>
        <v>2.5</v>
      </c>
      <c r="CX91" s="153">
        <f t="shared" si="54"/>
        <v>3.5</v>
      </c>
      <c r="CY91" s="153">
        <f t="shared" si="55"/>
        <v>3.5</v>
      </c>
      <c r="CZ91" s="92">
        <f t="shared" si="56"/>
        <v>1677250.74</v>
      </c>
      <c r="DA91" s="92">
        <f t="shared" si="57"/>
        <v>901.25</v>
      </c>
      <c r="DB91" s="91">
        <f t="shared" si="58"/>
        <v>1</v>
      </c>
      <c r="DC91" s="92">
        <f t="shared" si="59"/>
        <v>114662.87</v>
      </c>
    </row>
    <row r="92" spans="1:107" x14ac:dyDescent="0.25">
      <c r="A92" s="20">
        <v>13075033</v>
      </c>
      <c r="B92" s="21">
        <v>5559</v>
      </c>
      <c r="C92" s="21" t="s">
        <v>130</v>
      </c>
      <c r="D92" s="228">
        <v>3027</v>
      </c>
      <c r="E92" s="228">
        <v>109198.89</v>
      </c>
      <c r="F92" s="228">
        <v>105552.22</v>
      </c>
      <c r="G92" s="228">
        <v>495533.99</v>
      </c>
      <c r="H92" s="229">
        <v>1</v>
      </c>
      <c r="I92" s="230">
        <v>349013.47</v>
      </c>
      <c r="J92" s="229">
        <v>0</v>
      </c>
      <c r="K92" s="230"/>
      <c r="L92" s="229">
        <v>1</v>
      </c>
      <c r="M92" s="230">
        <v>495533.99</v>
      </c>
      <c r="N92" s="229">
        <v>280</v>
      </c>
      <c r="O92" s="229">
        <v>0</v>
      </c>
      <c r="P92" s="229">
        <v>350</v>
      </c>
      <c r="Q92" s="229">
        <v>0</v>
      </c>
      <c r="R92" s="229">
        <v>400</v>
      </c>
      <c r="S92" s="229">
        <v>0</v>
      </c>
      <c r="T92" s="229">
        <v>0</v>
      </c>
      <c r="U92" s="230">
        <v>5537327.0899999999</v>
      </c>
      <c r="V92" s="230">
        <v>1829.3118896597291</v>
      </c>
      <c r="W92" s="30" t="s">
        <v>43</v>
      </c>
      <c r="X92" s="30" t="s">
        <v>43</v>
      </c>
      <c r="Y92" s="30" t="s">
        <v>43</v>
      </c>
      <c r="Z92" s="227">
        <v>5000</v>
      </c>
      <c r="AA92" s="227">
        <v>4590.1000000000004</v>
      </c>
      <c r="AB92" s="286">
        <v>700</v>
      </c>
      <c r="AC92" s="286">
        <v>372</v>
      </c>
      <c r="AD92" s="286">
        <v>0</v>
      </c>
      <c r="AE92" s="286">
        <v>0</v>
      </c>
      <c r="AF92" s="292">
        <v>705045.6</v>
      </c>
      <c r="AG92" s="292">
        <v>346003.6</v>
      </c>
      <c r="AH92" s="281">
        <f t="shared" si="33"/>
        <v>-359042</v>
      </c>
      <c r="AI92" s="292">
        <v>1177665.44</v>
      </c>
      <c r="AJ92" s="281">
        <f t="shared" si="34"/>
        <v>1523669.04</v>
      </c>
      <c r="AK92" s="292">
        <v>768869.43</v>
      </c>
      <c r="AL92" s="281">
        <f t="shared" si="35"/>
        <v>754799.61</v>
      </c>
      <c r="AM92" s="281">
        <f t="shared" si="36"/>
        <v>2.2221428620973889</v>
      </c>
      <c r="AN92" s="281">
        <f t="shared" si="37"/>
        <v>0.50461708534814098</v>
      </c>
      <c r="AO92" s="292">
        <v>405527.75</v>
      </c>
      <c r="CA92" s="91" t="str">
        <f t="shared" si="60"/>
        <v>Ferdinandshof</v>
      </c>
      <c r="CB92" s="92">
        <f t="shared" si="60"/>
        <v>3027</v>
      </c>
      <c r="CC92" s="92"/>
      <c r="CD92" s="92">
        <f t="shared" si="38"/>
        <v>495533.99</v>
      </c>
      <c r="CE92" s="92">
        <f t="shared" si="39"/>
        <v>0</v>
      </c>
      <c r="CF92" s="92">
        <f t="shared" si="40"/>
        <v>495533.99</v>
      </c>
      <c r="CG92" s="92">
        <f t="shared" si="41"/>
        <v>495533.99</v>
      </c>
      <c r="CH92" s="92">
        <f t="shared" si="42"/>
        <v>109198.89</v>
      </c>
      <c r="CI92" s="92">
        <f t="shared" si="43"/>
        <v>0</v>
      </c>
      <c r="CJ92" s="91" t="str">
        <f t="shared" si="44"/>
        <v>nein</v>
      </c>
      <c r="CK92" s="91" t="str">
        <f t="shared" si="44"/>
        <v>nein</v>
      </c>
      <c r="CL92" s="91" t="str">
        <f t="shared" si="32"/>
        <v>OK</v>
      </c>
      <c r="CM92" s="92">
        <f t="shared" si="45"/>
        <v>349013.47</v>
      </c>
      <c r="CN92" s="91" t="str">
        <f t="shared" si="46"/>
        <v>nein</v>
      </c>
      <c r="CO92" s="91">
        <f t="shared" si="47"/>
        <v>0</v>
      </c>
      <c r="CP92" s="91">
        <f t="shared" si="48"/>
        <v>0</v>
      </c>
      <c r="CQ92" s="91">
        <f t="shared" si="49"/>
        <v>1</v>
      </c>
      <c r="CR92" s="91">
        <f t="shared" si="50"/>
        <v>495533.99</v>
      </c>
      <c r="CS92" s="92">
        <f>CM92-'[2]2008'!CM92</f>
        <v>-332015.35999999999</v>
      </c>
      <c r="CT92" s="92">
        <f>CE92-'[2]2008'!CE92</f>
        <v>0</v>
      </c>
      <c r="CU92" s="92">
        <f t="shared" si="51"/>
        <v>768869.43</v>
      </c>
      <c r="CV92" s="92">
        <f t="shared" si="52"/>
        <v>405527.75</v>
      </c>
      <c r="CW92" s="153">
        <f t="shared" si="53"/>
        <v>2.8</v>
      </c>
      <c r="CX92" s="153">
        <f t="shared" si="54"/>
        <v>3.5</v>
      </c>
      <c r="CY92" s="153">
        <f t="shared" si="55"/>
        <v>4</v>
      </c>
      <c r="CZ92" s="92">
        <f t="shared" si="56"/>
        <v>5537327.0899999999</v>
      </c>
      <c r="DA92" s="92">
        <f t="shared" si="57"/>
        <v>4962.1000000000004</v>
      </c>
      <c r="DB92" s="91">
        <f t="shared" si="58"/>
        <v>1</v>
      </c>
      <c r="DC92" s="92">
        <f t="shared" si="59"/>
        <v>495533.99</v>
      </c>
    </row>
    <row r="93" spans="1:107" x14ac:dyDescent="0.25">
      <c r="A93" s="20">
        <v>13075045</v>
      </c>
      <c r="B93" s="21">
        <v>5559</v>
      </c>
      <c r="C93" s="21" t="s">
        <v>131</v>
      </c>
      <c r="D93" s="228">
        <v>521</v>
      </c>
      <c r="E93" s="228">
        <v>30319.61</v>
      </c>
      <c r="F93" s="228">
        <v>6680.09</v>
      </c>
      <c r="G93" s="241">
        <v>35458.99</v>
      </c>
      <c r="H93" s="229">
        <v>0</v>
      </c>
      <c r="I93" s="230">
        <v>0</v>
      </c>
      <c r="J93" s="229">
        <v>1</v>
      </c>
      <c r="K93" s="230">
        <v>35458.99</v>
      </c>
      <c r="L93" s="229">
        <v>0</v>
      </c>
      <c r="M93" s="230"/>
      <c r="N93" s="229">
        <v>240</v>
      </c>
      <c r="O93" s="229">
        <v>1</v>
      </c>
      <c r="P93" s="229">
        <v>350</v>
      </c>
      <c r="Q93" s="229">
        <v>0</v>
      </c>
      <c r="R93" s="229">
        <v>310</v>
      </c>
      <c r="S93" s="229">
        <v>0</v>
      </c>
      <c r="T93" s="229">
        <v>0</v>
      </c>
      <c r="U93" s="230">
        <v>114038.02</v>
      </c>
      <c r="V93" s="230">
        <v>218.88295585412669</v>
      </c>
      <c r="W93" s="30" t="s">
        <v>43</v>
      </c>
      <c r="X93" s="30" t="s">
        <v>43</v>
      </c>
      <c r="Y93" s="30" t="s">
        <v>43</v>
      </c>
      <c r="Z93" s="227">
        <v>1200</v>
      </c>
      <c r="AA93" s="227">
        <v>1312.41</v>
      </c>
      <c r="AB93" s="286">
        <v>0</v>
      </c>
      <c r="AC93" s="286">
        <v>0</v>
      </c>
      <c r="AD93" s="286">
        <v>0</v>
      </c>
      <c r="AE93" s="286">
        <v>0</v>
      </c>
      <c r="AF93" s="292">
        <v>77911.83</v>
      </c>
      <c r="AG93" s="292">
        <v>41413.760000000002</v>
      </c>
      <c r="AH93" s="281">
        <f t="shared" si="33"/>
        <v>-36498.07</v>
      </c>
      <c r="AI93" s="292">
        <v>230932.26</v>
      </c>
      <c r="AJ93" s="281">
        <f t="shared" si="34"/>
        <v>272346.02</v>
      </c>
      <c r="AK93" s="292">
        <v>132286.57999999999</v>
      </c>
      <c r="AL93" s="281">
        <f t="shared" si="35"/>
        <v>140059.44000000003</v>
      </c>
      <c r="AM93" s="281">
        <f t="shared" si="36"/>
        <v>3.1942663501213118</v>
      </c>
      <c r="AN93" s="281">
        <f t="shared" si="37"/>
        <v>0.48572980798470994</v>
      </c>
      <c r="AO93" s="292">
        <v>69762.880000000005</v>
      </c>
      <c r="CA93" s="91" t="str">
        <f t="shared" si="60"/>
        <v>Hammer a. d. Uecker</v>
      </c>
      <c r="CB93" s="92">
        <f t="shared" si="60"/>
        <v>521</v>
      </c>
      <c r="CC93" s="92"/>
      <c r="CD93" s="92">
        <f t="shared" si="38"/>
        <v>35458.99</v>
      </c>
      <c r="CE93" s="92">
        <f t="shared" si="39"/>
        <v>35458.99</v>
      </c>
      <c r="CF93" s="92">
        <f t="shared" si="40"/>
        <v>0</v>
      </c>
      <c r="CG93" s="92">
        <f t="shared" si="41"/>
        <v>-35458.99</v>
      </c>
      <c r="CH93" s="92">
        <f t="shared" si="42"/>
        <v>30319.61</v>
      </c>
      <c r="CI93" s="92">
        <f t="shared" si="43"/>
        <v>0</v>
      </c>
      <c r="CJ93" s="91" t="str">
        <f t="shared" si="44"/>
        <v>nein</v>
      </c>
      <c r="CK93" s="91" t="str">
        <f t="shared" si="44"/>
        <v>nein</v>
      </c>
      <c r="CL93" s="91" t="str">
        <f t="shared" si="32"/>
        <v>OK</v>
      </c>
      <c r="CM93" s="92">
        <f t="shared" si="45"/>
        <v>0</v>
      </c>
      <c r="CN93" s="91" t="str">
        <f t="shared" si="46"/>
        <v>nein</v>
      </c>
      <c r="CO93" s="91">
        <f t="shared" si="47"/>
        <v>0</v>
      </c>
      <c r="CP93" s="91">
        <f t="shared" si="48"/>
        <v>0</v>
      </c>
      <c r="CQ93" s="91">
        <f t="shared" si="49"/>
        <v>1</v>
      </c>
      <c r="CR93" s="91">
        <f t="shared" si="50"/>
        <v>35458.99</v>
      </c>
      <c r="CS93" s="92">
        <f>CM93-'[2]2008'!CM93</f>
        <v>-22680.94</v>
      </c>
      <c r="CT93" s="92">
        <f>CE93-'[2]2008'!CE93</f>
        <v>35458.99</v>
      </c>
      <c r="CU93" s="92">
        <f t="shared" si="51"/>
        <v>132286.57999999999</v>
      </c>
      <c r="CV93" s="92">
        <f t="shared" si="52"/>
        <v>69762.880000000005</v>
      </c>
      <c r="CW93" s="153">
        <f t="shared" si="53"/>
        <v>2.4</v>
      </c>
      <c r="CX93" s="153">
        <f t="shared" si="54"/>
        <v>3.5</v>
      </c>
      <c r="CY93" s="153">
        <f t="shared" si="55"/>
        <v>3.1</v>
      </c>
      <c r="CZ93" s="92">
        <f t="shared" si="56"/>
        <v>114038.02</v>
      </c>
      <c r="DA93" s="92">
        <f t="shared" si="57"/>
        <v>1312.41</v>
      </c>
      <c r="DB93" s="91">
        <f t="shared" si="58"/>
        <v>1</v>
      </c>
      <c r="DC93" s="92">
        <f t="shared" si="59"/>
        <v>-35458.99</v>
      </c>
    </row>
    <row r="94" spans="1:107" x14ac:dyDescent="0.25">
      <c r="A94" s="20">
        <v>13075048</v>
      </c>
      <c r="B94" s="21">
        <v>5559</v>
      </c>
      <c r="C94" s="21" t="s">
        <v>132</v>
      </c>
      <c r="D94" s="228">
        <v>288</v>
      </c>
      <c r="E94" s="228">
        <v>11816.82</v>
      </c>
      <c r="F94" s="228">
        <v>12608.42</v>
      </c>
      <c r="G94" s="228">
        <v>35035.730000000003</v>
      </c>
      <c r="H94" s="229">
        <v>1</v>
      </c>
      <c r="I94" s="230">
        <v>141095.16</v>
      </c>
      <c r="J94" s="229">
        <v>0</v>
      </c>
      <c r="K94" s="230"/>
      <c r="L94" s="229">
        <v>1</v>
      </c>
      <c r="M94" s="230">
        <v>35035.730000000003</v>
      </c>
      <c r="N94" s="229">
        <v>200</v>
      </c>
      <c r="O94" s="229">
        <v>1</v>
      </c>
      <c r="P94" s="229">
        <v>300</v>
      </c>
      <c r="Q94" s="229">
        <v>1</v>
      </c>
      <c r="R94" s="229">
        <v>350</v>
      </c>
      <c r="S94" s="229">
        <v>0</v>
      </c>
      <c r="T94" s="229">
        <v>0</v>
      </c>
      <c r="U94" s="230">
        <v>0</v>
      </c>
      <c r="V94" s="230">
        <v>0</v>
      </c>
      <c r="W94" s="30" t="s">
        <v>43</v>
      </c>
      <c r="X94" s="30" t="s">
        <v>43</v>
      </c>
      <c r="Y94" s="30" t="s">
        <v>43</v>
      </c>
      <c r="Z94" s="227">
        <v>2200</v>
      </c>
      <c r="AA94" s="227">
        <v>2066.81</v>
      </c>
      <c r="AB94" s="286">
        <v>0</v>
      </c>
      <c r="AC94" s="286">
        <v>0</v>
      </c>
      <c r="AD94" s="286">
        <v>0</v>
      </c>
      <c r="AE94" s="286">
        <v>0</v>
      </c>
      <c r="AF94" s="292">
        <v>84216.97</v>
      </c>
      <c r="AG94" s="292">
        <v>49205.4</v>
      </c>
      <c r="AH94" s="281">
        <f t="shared" si="33"/>
        <v>-35011.57</v>
      </c>
      <c r="AI94" s="292">
        <v>218186.7</v>
      </c>
      <c r="AJ94" s="281">
        <f t="shared" si="34"/>
        <v>267392.10000000003</v>
      </c>
      <c r="AK94" s="292">
        <v>128193.22</v>
      </c>
      <c r="AL94" s="281">
        <f t="shared" si="35"/>
        <v>139198.88000000003</v>
      </c>
      <c r="AM94" s="281">
        <f t="shared" si="36"/>
        <v>2.6052673080596844</v>
      </c>
      <c r="AN94" s="281">
        <f t="shared" si="37"/>
        <v>0.47942037180604807</v>
      </c>
      <c r="AO94" s="292">
        <v>67615.97</v>
      </c>
      <c r="CA94" s="91" t="str">
        <f t="shared" si="60"/>
        <v>Heinrichswalde</v>
      </c>
      <c r="CB94" s="92">
        <f t="shared" si="60"/>
        <v>288</v>
      </c>
      <c r="CC94" s="92"/>
      <c r="CD94" s="92">
        <f t="shared" si="38"/>
        <v>35035.730000000003</v>
      </c>
      <c r="CE94" s="92">
        <f t="shared" si="39"/>
        <v>0</v>
      </c>
      <c r="CF94" s="92">
        <f t="shared" si="40"/>
        <v>35035.730000000003</v>
      </c>
      <c r="CG94" s="92">
        <f t="shared" si="41"/>
        <v>35035.730000000003</v>
      </c>
      <c r="CH94" s="92">
        <f t="shared" si="42"/>
        <v>11816.82</v>
      </c>
      <c r="CI94" s="92">
        <f t="shared" si="43"/>
        <v>0</v>
      </c>
      <c r="CJ94" s="91" t="str">
        <f t="shared" si="44"/>
        <v>nein</v>
      </c>
      <c r="CK94" s="91" t="str">
        <f t="shared" si="44"/>
        <v>nein</v>
      </c>
      <c r="CL94" s="91" t="str">
        <f t="shared" si="32"/>
        <v>OK</v>
      </c>
      <c r="CM94" s="92">
        <f t="shared" si="45"/>
        <v>141095.16</v>
      </c>
      <c r="CN94" s="91" t="str">
        <f t="shared" si="46"/>
        <v>nein</v>
      </c>
      <c r="CO94" s="91">
        <f t="shared" si="47"/>
        <v>0</v>
      </c>
      <c r="CP94" s="91">
        <f t="shared" si="48"/>
        <v>0</v>
      </c>
      <c r="CQ94" s="91">
        <f t="shared" si="49"/>
        <v>1</v>
      </c>
      <c r="CR94" s="91">
        <f t="shared" si="50"/>
        <v>35035.730000000003</v>
      </c>
      <c r="CS94" s="92">
        <f>CM94-'[2]2008'!CM94</f>
        <v>55357.81</v>
      </c>
      <c r="CT94" s="92">
        <f>CE94-'[2]2008'!CE94</f>
        <v>0</v>
      </c>
      <c r="CU94" s="92">
        <f t="shared" si="51"/>
        <v>128193.22</v>
      </c>
      <c r="CV94" s="92">
        <f t="shared" si="52"/>
        <v>67615.97</v>
      </c>
      <c r="CW94" s="153">
        <f t="shared" si="53"/>
        <v>2</v>
      </c>
      <c r="CX94" s="153">
        <f t="shared" si="54"/>
        <v>3</v>
      </c>
      <c r="CY94" s="153">
        <f t="shared" si="55"/>
        <v>3.5</v>
      </c>
      <c r="CZ94" s="92">
        <f t="shared" si="56"/>
        <v>0</v>
      </c>
      <c r="DA94" s="92">
        <f t="shared" si="57"/>
        <v>2066.81</v>
      </c>
      <c r="DB94" s="91">
        <f t="shared" si="58"/>
        <v>1</v>
      </c>
      <c r="DC94" s="92">
        <f t="shared" si="59"/>
        <v>35035.730000000003</v>
      </c>
    </row>
    <row r="95" spans="1:107" x14ac:dyDescent="0.25">
      <c r="A95" s="20">
        <v>13075118</v>
      </c>
      <c r="B95" s="21">
        <v>5559</v>
      </c>
      <c r="C95" s="21" t="s">
        <v>133</v>
      </c>
      <c r="D95" s="228">
        <v>505</v>
      </c>
      <c r="E95" s="228">
        <v>143.52000000000001</v>
      </c>
      <c r="F95" s="228">
        <v>2072.5300000000002</v>
      </c>
      <c r="G95" s="228">
        <v>96572.02</v>
      </c>
      <c r="H95" s="229">
        <v>1</v>
      </c>
      <c r="I95" s="230">
        <v>98001.03</v>
      </c>
      <c r="J95" s="229">
        <v>0</v>
      </c>
      <c r="K95" s="230"/>
      <c r="L95" s="229">
        <v>1</v>
      </c>
      <c r="M95" s="230">
        <v>96572.02</v>
      </c>
      <c r="N95" s="229">
        <v>350</v>
      </c>
      <c r="O95" s="229">
        <v>0</v>
      </c>
      <c r="P95" s="229">
        <v>310</v>
      </c>
      <c r="Q95" s="229">
        <v>1</v>
      </c>
      <c r="R95" s="229">
        <v>350</v>
      </c>
      <c r="S95" s="229">
        <v>0</v>
      </c>
      <c r="T95" s="229">
        <v>0</v>
      </c>
      <c r="U95" s="230">
        <v>14011.42</v>
      </c>
      <c r="V95" s="230">
        <v>27.74538613861386</v>
      </c>
      <c r="W95" s="30" t="s">
        <v>43</v>
      </c>
      <c r="X95" s="30" t="s">
        <v>43</v>
      </c>
      <c r="Y95" s="30" t="s">
        <v>43</v>
      </c>
      <c r="Z95" s="227">
        <v>1800</v>
      </c>
      <c r="AA95" s="227">
        <v>1794</v>
      </c>
      <c r="AB95" s="286">
        <v>0</v>
      </c>
      <c r="AC95" s="286">
        <v>0</v>
      </c>
      <c r="AD95" s="286">
        <v>0</v>
      </c>
      <c r="AE95" s="286">
        <v>0</v>
      </c>
      <c r="AF95" s="292">
        <v>102200.88</v>
      </c>
      <c r="AG95" s="292">
        <v>38340.51</v>
      </c>
      <c r="AH95" s="281">
        <f t="shared" si="33"/>
        <v>-63860.37</v>
      </c>
      <c r="AI95" s="292">
        <v>116782.3</v>
      </c>
      <c r="AJ95" s="281">
        <f t="shared" si="34"/>
        <v>155122.81</v>
      </c>
      <c r="AK95" s="292">
        <v>92771.27</v>
      </c>
      <c r="AL95" s="281">
        <f t="shared" si="35"/>
        <v>62351.539999999994</v>
      </c>
      <c r="AM95" s="281">
        <f t="shared" si="36"/>
        <v>2.4196670831973806</v>
      </c>
      <c r="AN95" s="281">
        <f t="shared" si="37"/>
        <v>0.5980504736859783</v>
      </c>
      <c r="AO95" s="292">
        <v>48966.33</v>
      </c>
      <c r="CA95" s="91" t="str">
        <f t="shared" si="60"/>
        <v>Rothemühl</v>
      </c>
      <c r="CB95" s="92">
        <f t="shared" si="60"/>
        <v>505</v>
      </c>
      <c r="CC95" s="92"/>
      <c r="CD95" s="92">
        <f t="shared" si="38"/>
        <v>96572.02</v>
      </c>
      <c r="CE95" s="92">
        <f t="shared" si="39"/>
        <v>0</v>
      </c>
      <c r="CF95" s="92">
        <f t="shared" si="40"/>
        <v>96572.02</v>
      </c>
      <c r="CG95" s="92">
        <f t="shared" si="41"/>
        <v>96572.02</v>
      </c>
      <c r="CH95" s="92">
        <f t="shared" si="42"/>
        <v>143.52000000000001</v>
      </c>
      <c r="CI95" s="92">
        <f t="shared" si="43"/>
        <v>0</v>
      </c>
      <c r="CJ95" s="91" t="str">
        <f t="shared" si="44"/>
        <v>nein</v>
      </c>
      <c r="CK95" s="91" t="str">
        <f t="shared" si="44"/>
        <v>nein</v>
      </c>
      <c r="CL95" s="91" t="str">
        <f t="shared" si="32"/>
        <v>OK</v>
      </c>
      <c r="CM95" s="92">
        <f t="shared" si="45"/>
        <v>98001.03</v>
      </c>
      <c r="CN95" s="91" t="str">
        <f t="shared" si="46"/>
        <v>nein</v>
      </c>
      <c r="CO95" s="91">
        <f t="shared" si="47"/>
        <v>0</v>
      </c>
      <c r="CP95" s="91">
        <f t="shared" si="48"/>
        <v>0</v>
      </c>
      <c r="CQ95" s="91">
        <f t="shared" si="49"/>
        <v>1</v>
      </c>
      <c r="CR95" s="91">
        <f t="shared" si="50"/>
        <v>96572.02</v>
      </c>
      <c r="CS95" s="92">
        <f>CM95-'[2]2008'!CM95</f>
        <v>-25588.97</v>
      </c>
      <c r="CT95" s="92">
        <f>CE95-'[2]2008'!CE95</f>
        <v>0</v>
      </c>
      <c r="CU95" s="92">
        <f t="shared" si="51"/>
        <v>92771.27</v>
      </c>
      <c r="CV95" s="92">
        <f t="shared" si="52"/>
        <v>48966.33</v>
      </c>
      <c r="CW95" s="153">
        <f t="shared" si="53"/>
        <v>3.5</v>
      </c>
      <c r="CX95" s="153">
        <f t="shared" si="54"/>
        <v>3.1</v>
      </c>
      <c r="CY95" s="153">
        <f t="shared" si="55"/>
        <v>3.5</v>
      </c>
      <c r="CZ95" s="92">
        <f t="shared" si="56"/>
        <v>14011.42</v>
      </c>
      <c r="DA95" s="92">
        <f t="shared" si="57"/>
        <v>1794</v>
      </c>
      <c r="DB95" s="91">
        <f t="shared" si="58"/>
        <v>1</v>
      </c>
      <c r="DC95" s="92">
        <f t="shared" si="59"/>
        <v>96572.02</v>
      </c>
    </row>
    <row r="96" spans="1:107" x14ac:dyDescent="0.25">
      <c r="A96" s="20">
        <v>13075131</v>
      </c>
      <c r="B96" s="21">
        <v>5559</v>
      </c>
      <c r="C96" s="21" t="s">
        <v>134</v>
      </c>
      <c r="D96" s="228">
        <v>9727</v>
      </c>
      <c r="E96" s="228">
        <v>759017.89</v>
      </c>
      <c r="F96" s="228">
        <v>2945744.36</v>
      </c>
      <c r="G96" s="228">
        <v>2562172.34</v>
      </c>
      <c r="H96" s="229">
        <v>1</v>
      </c>
      <c r="I96" s="230">
        <v>832800.07</v>
      </c>
      <c r="J96" s="229">
        <v>0</v>
      </c>
      <c r="K96" s="230"/>
      <c r="L96" s="229">
        <v>1</v>
      </c>
      <c r="M96" s="230">
        <v>2562172.34</v>
      </c>
      <c r="N96" s="229">
        <v>300</v>
      </c>
      <c r="O96" s="229">
        <v>0</v>
      </c>
      <c r="P96" s="229">
        <v>380</v>
      </c>
      <c r="Q96" s="229">
        <v>0</v>
      </c>
      <c r="R96" s="229">
        <v>400</v>
      </c>
      <c r="S96" s="229">
        <v>0</v>
      </c>
      <c r="T96" s="229">
        <v>0</v>
      </c>
      <c r="U96" s="230">
        <v>10326315.01</v>
      </c>
      <c r="V96" s="230">
        <v>1061.6135509406806</v>
      </c>
      <c r="W96" s="30" t="s">
        <v>43</v>
      </c>
      <c r="X96" s="30" t="s">
        <v>43</v>
      </c>
      <c r="Y96" s="30" t="s">
        <v>43</v>
      </c>
      <c r="Z96" s="227">
        <v>19500</v>
      </c>
      <c r="AA96" s="227">
        <v>18612.16</v>
      </c>
      <c r="AB96" s="286">
        <v>5300</v>
      </c>
      <c r="AC96" s="227">
        <v>28486.5</v>
      </c>
      <c r="AD96" s="286">
        <v>0</v>
      </c>
      <c r="AE96" s="286">
        <v>0</v>
      </c>
      <c r="AF96" s="292">
        <v>3217552.12</v>
      </c>
      <c r="AG96" s="292">
        <v>3359202.91</v>
      </c>
      <c r="AH96" s="281">
        <f t="shared" si="33"/>
        <v>141650.79000000004</v>
      </c>
      <c r="AI96" s="292">
        <v>3165557.69</v>
      </c>
      <c r="AJ96" s="281">
        <f t="shared" si="34"/>
        <v>6524760.5999999996</v>
      </c>
      <c r="AK96" s="292">
        <v>2746968.87</v>
      </c>
      <c r="AL96" s="281">
        <f t="shared" si="35"/>
        <v>3777791.7299999995</v>
      </c>
      <c r="AM96" s="281">
        <f t="shared" si="36"/>
        <v>0.81774425171595244</v>
      </c>
      <c r="AN96" s="281">
        <f t="shared" si="37"/>
        <v>0.42100684429709195</v>
      </c>
      <c r="AO96" s="292">
        <v>1449777.88</v>
      </c>
      <c r="CA96" s="91" t="str">
        <f t="shared" si="60"/>
        <v>Torgelow, Stadt</v>
      </c>
      <c r="CB96" s="92">
        <f t="shared" si="60"/>
        <v>9727</v>
      </c>
      <c r="CC96" s="92"/>
      <c r="CD96" s="92">
        <f t="shared" si="38"/>
        <v>2562172.34</v>
      </c>
      <c r="CE96" s="92">
        <f t="shared" si="39"/>
        <v>0</v>
      </c>
      <c r="CF96" s="92">
        <f t="shared" si="40"/>
        <v>2562172.34</v>
      </c>
      <c r="CG96" s="92">
        <f t="shared" si="41"/>
        <v>2562172.34</v>
      </c>
      <c r="CH96" s="92">
        <f t="shared" si="42"/>
        <v>759017.89</v>
      </c>
      <c r="CI96" s="92">
        <f t="shared" si="43"/>
        <v>0</v>
      </c>
      <c r="CJ96" s="91" t="str">
        <f t="shared" si="44"/>
        <v>nein</v>
      </c>
      <c r="CK96" s="91" t="str">
        <f t="shared" si="44"/>
        <v>nein</v>
      </c>
      <c r="CL96" s="91" t="str">
        <f t="shared" si="32"/>
        <v>OK</v>
      </c>
      <c r="CM96" s="92">
        <f t="shared" si="45"/>
        <v>832800.07</v>
      </c>
      <c r="CN96" s="91" t="str">
        <f t="shared" si="46"/>
        <v>nein</v>
      </c>
      <c r="CO96" s="91">
        <f t="shared" si="47"/>
        <v>0</v>
      </c>
      <c r="CP96" s="91">
        <f t="shared" si="48"/>
        <v>0</v>
      </c>
      <c r="CQ96" s="91">
        <f t="shared" si="49"/>
        <v>1</v>
      </c>
      <c r="CR96" s="91">
        <f t="shared" si="50"/>
        <v>2562172.34</v>
      </c>
      <c r="CS96" s="92">
        <f>CM96-'[2]2008'!CM96</f>
        <v>-686328.57</v>
      </c>
      <c r="CT96" s="92">
        <f>CE96-'[2]2008'!CE96</f>
        <v>0</v>
      </c>
      <c r="CU96" s="92">
        <f t="shared" si="51"/>
        <v>2746968.87</v>
      </c>
      <c r="CV96" s="92">
        <f t="shared" si="52"/>
        <v>1449777.88</v>
      </c>
      <c r="CW96" s="153">
        <f t="shared" si="53"/>
        <v>3</v>
      </c>
      <c r="CX96" s="153">
        <f t="shared" si="54"/>
        <v>3.8</v>
      </c>
      <c r="CY96" s="153">
        <f t="shared" si="55"/>
        <v>4</v>
      </c>
      <c r="CZ96" s="92">
        <f t="shared" si="56"/>
        <v>10326315.01</v>
      </c>
      <c r="DA96" s="92">
        <f t="shared" si="57"/>
        <v>47098.66</v>
      </c>
      <c r="DB96" s="91">
        <f t="shared" si="58"/>
        <v>1</v>
      </c>
      <c r="DC96" s="92">
        <f t="shared" si="59"/>
        <v>2562172.34</v>
      </c>
    </row>
    <row r="97" spans="1:107" x14ac:dyDescent="0.25">
      <c r="A97" s="20">
        <v>13075143</v>
      </c>
      <c r="B97" s="21">
        <v>5559</v>
      </c>
      <c r="C97" s="21" t="s">
        <v>135</v>
      </c>
      <c r="D97" s="228">
        <v>901</v>
      </c>
      <c r="E97" s="228">
        <v>23292.57</v>
      </c>
      <c r="F97" s="228">
        <v>41244.92</v>
      </c>
      <c r="G97" s="228">
        <v>11028.95</v>
      </c>
      <c r="H97" s="229">
        <v>1</v>
      </c>
      <c r="I97" s="230">
        <v>8753.41</v>
      </c>
      <c r="J97" s="229">
        <v>0</v>
      </c>
      <c r="K97" s="230"/>
      <c r="L97" s="229">
        <v>1</v>
      </c>
      <c r="M97" s="230">
        <v>11028.95</v>
      </c>
      <c r="N97" s="229">
        <v>240</v>
      </c>
      <c r="O97" s="229">
        <v>1</v>
      </c>
      <c r="P97" s="229">
        <v>350</v>
      </c>
      <c r="Q97" s="229">
        <v>0</v>
      </c>
      <c r="R97" s="229">
        <v>310</v>
      </c>
      <c r="S97" s="229">
        <v>0</v>
      </c>
      <c r="T97" s="229">
        <v>0</v>
      </c>
      <c r="U97" s="230">
        <v>991975.45</v>
      </c>
      <c r="V97" s="230">
        <v>1100.9716426193118</v>
      </c>
      <c r="W97" s="30" t="s">
        <v>56</v>
      </c>
      <c r="X97" s="30" t="s">
        <v>43</v>
      </c>
      <c r="Y97" s="30" t="s">
        <v>43</v>
      </c>
      <c r="Z97" s="227">
        <v>2900</v>
      </c>
      <c r="AA97" s="227">
        <v>2740.76</v>
      </c>
      <c r="AB97" s="286">
        <v>0</v>
      </c>
      <c r="AC97" s="286">
        <v>0</v>
      </c>
      <c r="AD97" s="286">
        <v>0</v>
      </c>
      <c r="AE97" s="286">
        <v>0</v>
      </c>
      <c r="AF97" s="292">
        <v>211081.74</v>
      </c>
      <c r="AG97" s="292">
        <v>131678.57</v>
      </c>
      <c r="AH97" s="281">
        <f t="shared" si="33"/>
        <v>-79403.169999999984</v>
      </c>
      <c r="AI97" s="292">
        <v>349743.19</v>
      </c>
      <c r="AJ97" s="281">
        <f t="shared" si="34"/>
        <v>481421.76</v>
      </c>
      <c r="AK97" s="292">
        <v>206662.23</v>
      </c>
      <c r="AL97" s="281">
        <f t="shared" si="35"/>
        <v>274759.53000000003</v>
      </c>
      <c r="AM97" s="281">
        <f t="shared" si="36"/>
        <v>1.5694446712171919</v>
      </c>
      <c r="AN97" s="281">
        <f t="shared" si="37"/>
        <v>0.4292748005407982</v>
      </c>
      <c r="AO97" s="292">
        <v>108913.56</v>
      </c>
      <c r="CA97" s="91" t="str">
        <f t="shared" si="60"/>
        <v>Wilhelmsburg</v>
      </c>
      <c r="CB97" s="92">
        <f t="shared" si="60"/>
        <v>901</v>
      </c>
      <c r="CC97" s="92"/>
      <c r="CD97" s="92">
        <f t="shared" si="38"/>
        <v>11028.95</v>
      </c>
      <c r="CE97" s="92">
        <f t="shared" si="39"/>
        <v>0</v>
      </c>
      <c r="CF97" s="92">
        <f t="shared" si="40"/>
        <v>11028.95</v>
      </c>
      <c r="CG97" s="92">
        <f t="shared" si="41"/>
        <v>11028.95</v>
      </c>
      <c r="CH97" s="92">
        <f t="shared" si="42"/>
        <v>23292.57</v>
      </c>
      <c r="CI97" s="92">
        <f t="shared" si="43"/>
        <v>0</v>
      </c>
      <c r="CJ97" s="91" t="str">
        <f t="shared" si="44"/>
        <v>ja</v>
      </c>
      <c r="CK97" s="91" t="str">
        <f t="shared" si="44"/>
        <v>nein</v>
      </c>
      <c r="CL97" s="91" t="str">
        <f t="shared" si="32"/>
        <v>OK</v>
      </c>
      <c r="CM97" s="92">
        <f t="shared" si="45"/>
        <v>8753.41</v>
      </c>
      <c r="CN97" s="91" t="str">
        <f t="shared" si="46"/>
        <v>nein</v>
      </c>
      <c r="CO97" s="91">
        <f t="shared" si="47"/>
        <v>1</v>
      </c>
      <c r="CP97" s="91">
        <f t="shared" si="48"/>
        <v>0</v>
      </c>
      <c r="CQ97" s="91">
        <f t="shared" si="49"/>
        <v>1</v>
      </c>
      <c r="CR97" s="91">
        <f t="shared" si="50"/>
        <v>11028.95</v>
      </c>
      <c r="CS97" s="92">
        <f>CM97-'[2]2008'!CM97</f>
        <v>8753.41</v>
      </c>
      <c r="CT97" s="92">
        <f>CE97-'[2]2008'!CE97</f>
        <v>-237801.99</v>
      </c>
      <c r="CU97" s="92">
        <f t="shared" si="51"/>
        <v>206662.23</v>
      </c>
      <c r="CV97" s="92">
        <f t="shared" si="52"/>
        <v>108913.56</v>
      </c>
      <c r="CW97" s="153">
        <f t="shared" si="53"/>
        <v>2.4</v>
      </c>
      <c r="CX97" s="153">
        <f t="shared" si="54"/>
        <v>3.5</v>
      </c>
      <c r="CY97" s="153">
        <f t="shared" si="55"/>
        <v>3.1</v>
      </c>
      <c r="CZ97" s="92">
        <f t="shared" si="56"/>
        <v>991975.45</v>
      </c>
      <c r="DA97" s="92">
        <f t="shared" si="57"/>
        <v>2740.76</v>
      </c>
      <c r="DB97" s="91">
        <f t="shared" si="58"/>
        <v>1</v>
      </c>
      <c r="DC97" s="92">
        <f t="shared" si="59"/>
        <v>11028.95</v>
      </c>
    </row>
    <row r="98" spans="1:107" x14ac:dyDescent="0.25">
      <c r="A98" s="20">
        <v>13075017</v>
      </c>
      <c r="B98" s="21">
        <v>5560</v>
      </c>
      <c r="C98" s="21" t="s">
        <v>136</v>
      </c>
      <c r="D98" s="223"/>
      <c r="E98" s="223"/>
      <c r="F98" s="223"/>
      <c r="G98" s="223"/>
      <c r="H98" s="224"/>
      <c r="I98" s="224"/>
      <c r="J98" s="224"/>
      <c r="K98" s="224"/>
      <c r="L98" s="224"/>
      <c r="M98" s="224"/>
      <c r="N98" s="224"/>
      <c r="O98" s="224"/>
      <c r="P98" s="224"/>
      <c r="Q98" s="224"/>
      <c r="R98" s="224"/>
      <c r="S98" s="224"/>
      <c r="T98" s="224"/>
      <c r="U98" s="224"/>
      <c r="V98" s="224"/>
      <c r="W98" s="22"/>
      <c r="X98" s="22"/>
      <c r="Y98" s="22"/>
      <c r="Z98" s="224"/>
      <c r="AA98" s="224"/>
      <c r="AB98" s="260"/>
      <c r="AC98" s="224"/>
      <c r="AD98" s="224"/>
      <c r="AE98" s="260"/>
      <c r="AF98" s="222"/>
      <c r="AG98" s="222"/>
      <c r="AH98" s="281">
        <f t="shared" si="33"/>
        <v>0</v>
      </c>
      <c r="AI98" s="222"/>
      <c r="AJ98" s="281">
        <f t="shared" si="34"/>
        <v>0</v>
      </c>
      <c r="AK98" s="222"/>
      <c r="AL98" s="281">
        <f t="shared" si="35"/>
        <v>0</v>
      </c>
      <c r="AM98" s="281" t="e">
        <f t="shared" si="36"/>
        <v>#DIV/0!</v>
      </c>
      <c r="AN98" s="281" t="e">
        <f t="shared" si="37"/>
        <v>#DIV/0!</v>
      </c>
      <c r="AO98" s="222"/>
      <c r="CA98" s="91" t="str">
        <f t="shared" si="60"/>
        <v>Brietzig</v>
      </c>
      <c r="CB98" s="92">
        <f t="shared" si="60"/>
        <v>0</v>
      </c>
      <c r="CC98" s="92"/>
      <c r="CD98" s="92">
        <f t="shared" si="38"/>
        <v>0</v>
      </c>
      <c r="CE98" s="92">
        <f t="shared" si="39"/>
        <v>0</v>
      </c>
      <c r="CF98" s="92">
        <f t="shared" si="40"/>
        <v>0</v>
      </c>
      <c r="CG98" s="92">
        <f t="shared" si="41"/>
        <v>0</v>
      </c>
      <c r="CH98" s="92">
        <f t="shared" si="42"/>
        <v>0</v>
      </c>
      <c r="CI98" s="92">
        <f t="shared" si="43"/>
        <v>0</v>
      </c>
      <c r="CJ98" s="91">
        <f t="shared" si="44"/>
        <v>0</v>
      </c>
      <c r="CK98" s="91">
        <f t="shared" si="44"/>
        <v>0</v>
      </c>
      <c r="CL98" s="91" t="str">
        <f t="shared" si="32"/>
        <v>keine Daten</v>
      </c>
      <c r="CM98" s="92">
        <f t="shared" si="45"/>
        <v>0</v>
      </c>
      <c r="CN98" s="91" t="str">
        <f t="shared" si="46"/>
        <v>keine Angabe</v>
      </c>
      <c r="CO98" s="91">
        <f t="shared" si="47"/>
        <v>2</v>
      </c>
      <c r="CP98" s="91">
        <f t="shared" si="48"/>
        <v>2</v>
      </c>
      <c r="CQ98" s="91">
        <f t="shared" si="49"/>
        <v>0</v>
      </c>
      <c r="CR98" s="91">
        <f t="shared" si="50"/>
        <v>0</v>
      </c>
      <c r="CS98" s="92">
        <f>CM98-'[2]2008'!CM98</f>
        <v>0</v>
      </c>
      <c r="CT98" s="92">
        <f>CE98-'[2]2008'!CE98</f>
        <v>0</v>
      </c>
      <c r="CU98" s="92">
        <f t="shared" si="51"/>
        <v>0</v>
      </c>
      <c r="CV98" s="92">
        <f t="shared" si="52"/>
        <v>0</v>
      </c>
      <c r="CW98" s="153">
        <f t="shared" si="53"/>
        <v>0</v>
      </c>
      <c r="CX98" s="153">
        <f t="shared" si="54"/>
        <v>0</v>
      </c>
      <c r="CY98" s="153">
        <f t="shared" si="55"/>
        <v>0</v>
      </c>
      <c r="CZ98" s="92">
        <f t="shared" si="56"/>
        <v>0</v>
      </c>
      <c r="DA98" s="92">
        <f t="shared" si="57"/>
        <v>0</v>
      </c>
      <c r="DB98" s="91">
        <f t="shared" si="58"/>
        <v>0</v>
      </c>
      <c r="DC98" s="92">
        <f t="shared" si="59"/>
        <v>0</v>
      </c>
    </row>
    <row r="99" spans="1:107" x14ac:dyDescent="0.25">
      <c r="A99" s="20">
        <v>13075032</v>
      </c>
      <c r="B99" s="21">
        <v>5560</v>
      </c>
      <c r="C99" s="21" t="s">
        <v>137</v>
      </c>
      <c r="D99" s="223"/>
      <c r="E99" s="223"/>
      <c r="F99" s="223"/>
      <c r="G99" s="223"/>
      <c r="H99" s="224"/>
      <c r="I99" s="224"/>
      <c r="J99" s="224"/>
      <c r="K99" s="224"/>
      <c r="L99" s="224"/>
      <c r="M99" s="224"/>
      <c r="N99" s="224"/>
      <c r="O99" s="224"/>
      <c r="P99" s="224"/>
      <c r="Q99" s="224"/>
      <c r="R99" s="224"/>
      <c r="S99" s="224"/>
      <c r="T99" s="224"/>
      <c r="U99" s="224"/>
      <c r="V99" s="224"/>
      <c r="W99" s="22"/>
      <c r="X99" s="22"/>
      <c r="Y99" s="22"/>
      <c r="Z99" s="224"/>
      <c r="AA99" s="224"/>
      <c r="AB99" s="260"/>
      <c r="AC99" s="224"/>
      <c r="AD99" s="224"/>
      <c r="AE99" s="260"/>
      <c r="AF99" s="222"/>
      <c r="AG99" s="222"/>
      <c r="AH99" s="281">
        <f t="shared" si="33"/>
        <v>0</v>
      </c>
      <c r="AI99" s="222"/>
      <c r="AJ99" s="281">
        <f t="shared" si="34"/>
        <v>0</v>
      </c>
      <c r="AK99" s="222"/>
      <c r="AL99" s="281">
        <f t="shared" si="35"/>
        <v>0</v>
      </c>
      <c r="AM99" s="281" t="e">
        <f t="shared" si="36"/>
        <v>#DIV/0!</v>
      </c>
      <c r="AN99" s="281" t="e">
        <f t="shared" si="37"/>
        <v>#DIV/0!</v>
      </c>
      <c r="AO99" s="222"/>
      <c r="CA99" s="91" t="str">
        <f t="shared" si="60"/>
        <v>Fahrenwalde</v>
      </c>
      <c r="CB99" s="92">
        <f t="shared" si="60"/>
        <v>0</v>
      </c>
      <c r="CC99" s="92"/>
      <c r="CD99" s="92">
        <f t="shared" si="38"/>
        <v>0</v>
      </c>
      <c r="CE99" s="92">
        <f t="shared" si="39"/>
        <v>0</v>
      </c>
      <c r="CF99" s="92">
        <f t="shared" si="40"/>
        <v>0</v>
      </c>
      <c r="CG99" s="92">
        <f t="shared" si="41"/>
        <v>0</v>
      </c>
      <c r="CH99" s="92">
        <f t="shared" si="42"/>
        <v>0</v>
      </c>
      <c r="CI99" s="92">
        <f t="shared" si="43"/>
        <v>0</v>
      </c>
      <c r="CJ99" s="91">
        <f t="shared" si="44"/>
        <v>0</v>
      </c>
      <c r="CK99" s="91">
        <f t="shared" si="44"/>
        <v>0</v>
      </c>
      <c r="CL99" s="91" t="str">
        <f t="shared" si="32"/>
        <v>keine Daten</v>
      </c>
      <c r="CM99" s="92">
        <f t="shared" si="45"/>
        <v>0</v>
      </c>
      <c r="CN99" s="91" t="str">
        <f t="shared" si="46"/>
        <v>keine Angabe</v>
      </c>
      <c r="CO99" s="91">
        <f t="shared" si="47"/>
        <v>2</v>
      </c>
      <c r="CP99" s="91">
        <f t="shared" si="48"/>
        <v>2</v>
      </c>
      <c r="CQ99" s="91">
        <f t="shared" si="49"/>
        <v>0</v>
      </c>
      <c r="CR99" s="91">
        <f t="shared" si="50"/>
        <v>0</v>
      </c>
      <c r="CS99" s="92">
        <f>CM99-'[2]2008'!CM99</f>
        <v>0</v>
      </c>
      <c r="CT99" s="92">
        <f>CE99-'[2]2008'!CE99</f>
        <v>0</v>
      </c>
      <c r="CU99" s="92">
        <f t="shared" si="51"/>
        <v>0</v>
      </c>
      <c r="CV99" s="92">
        <f t="shared" si="52"/>
        <v>0</v>
      </c>
      <c r="CW99" s="153">
        <f t="shared" si="53"/>
        <v>0</v>
      </c>
      <c r="CX99" s="153">
        <f t="shared" si="54"/>
        <v>0</v>
      </c>
      <c r="CY99" s="153">
        <f t="shared" si="55"/>
        <v>0</v>
      </c>
      <c r="CZ99" s="92">
        <f t="shared" si="56"/>
        <v>0</v>
      </c>
      <c r="DA99" s="92">
        <f t="shared" si="57"/>
        <v>0</v>
      </c>
      <c r="DB99" s="91">
        <f t="shared" si="58"/>
        <v>0</v>
      </c>
      <c r="DC99" s="92">
        <f t="shared" si="59"/>
        <v>0</v>
      </c>
    </row>
    <row r="100" spans="1:107" x14ac:dyDescent="0.25">
      <c r="A100" s="20">
        <v>13075042</v>
      </c>
      <c r="B100" s="21">
        <v>5560</v>
      </c>
      <c r="C100" s="21" t="s">
        <v>138</v>
      </c>
      <c r="D100" s="223"/>
      <c r="E100" s="223"/>
      <c r="F100" s="223"/>
      <c r="G100" s="223"/>
      <c r="H100" s="224"/>
      <c r="I100" s="224"/>
      <c r="J100" s="224"/>
      <c r="K100" s="224"/>
      <c r="L100" s="224"/>
      <c r="M100" s="224"/>
      <c r="N100" s="224"/>
      <c r="O100" s="224"/>
      <c r="P100" s="224"/>
      <c r="Q100" s="224"/>
      <c r="R100" s="224"/>
      <c r="S100" s="224"/>
      <c r="T100" s="224"/>
      <c r="U100" s="224"/>
      <c r="V100" s="224"/>
      <c r="W100" s="22"/>
      <c r="X100" s="22"/>
      <c r="Y100" s="22"/>
      <c r="Z100" s="224"/>
      <c r="AA100" s="224"/>
      <c r="AB100" s="260"/>
      <c r="AC100" s="224"/>
      <c r="AD100" s="224"/>
      <c r="AE100" s="260"/>
      <c r="AF100" s="222"/>
      <c r="AG100" s="222"/>
      <c r="AH100" s="281">
        <f t="shared" si="33"/>
        <v>0</v>
      </c>
      <c r="AI100" s="222"/>
      <c r="AJ100" s="281">
        <f t="shared" si="34"/>
        <v>0</v>
      </c>
      <c r="AK100" s="222"/>
      <c r="AL100" s="281">
        <f t="shared" si="35"/>
        <v>0</v>
      </c>
      <c r="AM100" s="281" t="e">
        <f t="shared" si="36"/>
        <v>#DIV/0!</v>
      </c>
      <c r="AN100" s="281" t="e">
        <f t="shared" si="37"/>
        <v>#DIV/0!</v>
      </c>
      <c r="AO100" s="222"/>
      <c r="CA100" s="91" t="str">
        <f t="shared" si="60"/>
        <v>Groß Luckow</v>
      </c>
      <c r="CB100" s="92">
        <f t="shared" si="60"/>
        <v>0</v>
      </c>
      <c r="CC100" s="92"/>
      <c r="CD100" s="92">
        <f t="shared" si="38"/>
        <v>0</v>
      </c>
      <c r="CE100" s="92">
        <f t="shared" si="39"/>
        <v>0</v>
      </c>
      <c r="CF100" s="92">
        <f t="shared" si="40"/>
        <v>0</v>
      </c>
      <c r="CG100" s="92">
        <f t="shared" si="41"/>
        <v>0</v>
      </c>
      <c r="CH100" s="92">
        <f t="shared" si="42"/>
        <v>0</v>
      </c>
      <c r="CI100" s="92">
        <f t="shared" si="43"/>
        <v>0</v>
      </c>
      <c r="CJ100" s="91">
        <f t="shared" si="44"/>
        <v>0</v>
      </c>
      <c r="CK100" s="91">
        <f t="shared" si="44"/>
        <v>0</v>
      </c>
      <c r="CL100" s="91" t="str">
        <f t="shared" si="32"/>
        <v>keine Daten</v>
      </c>
      <c r="CM100" s="92">
        <f t="shared" si="45"/>
        <v>0</v>
      </c>
      <c r="CN100" s="91" t="str">
        <f t="shared" si="46"/>
        <v>keine Angabe</v>
      </c>
      <c r="CO100" s="91">
        <f t="shared" si="47"/>
        <v>2</v>
      </c>
      <c r="CP100" s="91">
        <f t="shared" si="48"/>
        <v>2</v>
      </c>
      <c r="CQ100" s="91">
        <f t="shared" si="49"/>
        <v>0</v>
      </c>
      <c r="CR100" s="91">
        <f t="shared" si="50"/>
        <v>0</v>
      </c>
      <c r="CS100" s="92">
        <f>CM100-'[2]2008'!CM100</f>
        <v>0</v>
      </c>
      <c r="CT100" s="92">
        <f>CE100-'[2]2008'!CE100</f>
        <v>0</v>
      </c>
      <c r="CU100" s="92">
        <f t="shared" si="51"/>
        <v>0</v>
      </c>
      <c r="CV100" s="92">
        <f t="shared" si="52"/>
        <v>0</v>
      </c>
      <c r="CW100" s="153">
        <f t="shared" si="53"/>
        <v>0</v>
      </c>
      <c r="CX100" s="153">
        <f t="shared" si="54"/>
        <v>0</v>
      </c>
      <c r="CY100" s="153">
        <f t="shared" si="55"/>
        <v>0</v>
      </c>
      <c r="CZ100" s="92">
        <f t="shared" si="56"/>
        <v>0</v>
      </c>
      <c r="DA100" s="92">
        <f t="shared" si="57"/>
        <v>0</v>
      </c>
      <c r="DB100" s="91">
        <f t="shared" si="58"/>
        <v>0</v>
      </c>
      <c r="DC100" s="92">
        <f t="shared" si="59"/>
        <v>0</v>
      </c>
    </row>
    <row r="101" spans="1:107" x14ac:dyDescent="0.25">
      <c r="A101" s="20">
        <v>13075055</v>
      </c>
      <c r="B101" s="21">
        <v>5560</v>
      </c>
      <c r="C101" s="21" t="s">
        <v>139</v>
      </c>
      <c r="D101" s="223"/>
      <c r="E101" s="223"/>
      <c r="F101" s="223"/>
      <c r="G101" s="223"/>
      <c r="H101" s="224"/>
      <c r="I101" s="224"/>
      <c r="J101" s="224"/>
      <c r="K101" s="224"/>
      <c r="L101" s="224"/>
      <c r="M101" s="224"/>
      <c r="N101" s="224"/>
      <c r="O101" s="224"/>
      <c r="P101" s="224"/>
      <c r="Q101" s="224"/>
      <c r="R101" s="224"/>
      <c r="S101" s="224"/>
      <c r="T101" s="224"/>
      <c r="U101" s="224"/>
      <c r="V101" s="224"/>
      <c r="W101" s="22"/>
      <c r="X101" s="22"/>
      <c r="Y101" s="22"/>
      <c r="Z101" s="224"/>
      <c r="AA101" s="224"/>
      <c r="AB101" s="260"/>
      <c r="AC101" s="224"/>
      <c r="AD101" s="224"/>
      <c r="AE101" s="260"/>
      <c r="AF101" s="222"/>
      <c r="AG101" s="222"/>
      <c r="AH101" s="281">
        <f t="shared" si="33"/>
        <v>0</v>
      </c>
      <c r="AI101" s="222"/>
      <c r="AJ101" s="281">
        <f t="shared" si="34"/>
        <v>0</v>
      </c>
      <c r="AK101" s="222"/>
      <c r="AL101" s="281">
        <f t="shared" si="35"/>
        <v>0</v>
      </c>
      <c r="AM101" s="281" t="e">
        <f t="shared" si="36"/>
        <v>#DIV/0!</v>
      </c>
      <c r="AN101" s="281" t="e">
        <f t="shared" si="37"/>
        <v>#DIV/0!</v>
      </c>
      <c r="AO101" s="222"/>
      <c r="CA101" s="91" t="str">
        <f t="shared" si="60"/>
        <v>Jatznick</v>
      </c>
      <c r="CB101" s="92">
        <f t="shared" si="60"/>
        <v>0</v>
      </c>
      <c r="CC101" s="92"/>
      <c r="CD101" s="92">
        <f t="shared" si="38"/>
        <v>0</v>
      </c>
      <c r="CE101" s="92">
        <f t="shared" si="39"/>
        <v>0</v>
      </c>
      <c r="CF101" s="92">
        <f t="shared" si="40"/>
        <v>0</v>
      </c>
      <c r="CG101" s="92">
        <f t="shared" si="41"/>
        <v>0</v>
      </c>
      <c r="CH101" s="92">
        <f t="shared" si="42"/>
        <v>0</v>
      </c>
      <c r="CI101" s="92">
        <f t="shared" si="43"/>
        <v>0</v>
      </c>
      <c r="CJ101" s="91">
        <f t="shared" si="44"/>
        <v>0</v>
      </c>
      <c r="CK101" s="91">
        <f t="shared" si="44"/>
        <v>0</v>
      </c>
      <c r="CL101" s="91" t="str">
        <f t="shared" si="32"/>
        <v>keine Daten</v>
      </c>
      <c r="CM101" s="92">
        <f t="shared" si="45"/>
        <v>0</v>
      </c>
      <c r="CN101" s="91" t="str">
        <f t="shared" si="46"/>
        <v>keine Angabe</v>
      </c>
      <c r="CO101" s="91">
        <f t="shared" si="47"/>
        <v>2</v>
      </c>
      <c r="CP101" s="91">
        <f t="shared" si="48"/>
        <v>2</v>
      </c>
      <c r="CQ101" s="91">
        <f t="shared" si="49"/>
        <v>0</v>
      </c>
      <c r="CR101" s="91">
        <f t="shared" si="50"/>
        <v>0</v>
      </c>
      <c r="CS101" s="92">
        <f>CM101-'[2]2008'!CM101</f>
        <v>0</v>
      </c>
      <c r="CT101" s="92">
        <f>CE101-'[2]2008'!CE101</f>
        <v>0</v>
      </c>
      <c r="CU101" s="92">
        <f t="shared" si="51"/>
        <v>0</v>
      </c>
      <c r="CV101" s="92">
        <f t="shared" si="52"/>
        <v>0</v>
      </c>
      <c r="CW101" s="153">
        <f t="shared" si="53"/>
        <v>0</v>
      </c>
      <c r="CX101" s="153">
        <f t="shared" si="54"/>
        <v>0</v>
      </c>
      <c r="CY101" s="153">
        <f t="shared" si="55"/>
        <v>0</v>
      </c>
      <c r="CZ101" s="92">
        <f t="shared" si="56"/>
        <v>0</v>
      </c>
      <c r="DA101" s="92">
        <f t="shared" si="57"/>
        <v>0</v>
      </c>
      <c r="DB101" s="91">
        <f t="shared" si="58"/>
        <v>0</v>
      </c>
      <c r="DC101" s="92">
        <f t="shared" si="59"/>
        <v>0</v>
      </c>
    </row>
    <row r="102" spans="1:107" x14ac:dyDescent="0.25">
      <c r="A102" s="20">
        <v>13075063</v>
      </c>
      <c r="B102" s="21">
        <v>5560</v>
      </c>
      <c r="C102" s="21" t="s">
        <v>140</v>
      </c>
      <c r="D102" s="223"/>
      <c r="E102" s="223"/>
      <c r="F102" s="223"/>
      <c r="G102" s="223"/>
      <c r="H102" s="224"/>
      <c r="I102" s="224"/>
      <c r="J102" s="224"/>
      <c r="K102" s="224"/>
      <c r="L102" s="224"/>
      <c r="M102" s="224"/>
      <c r="N102" s="224"/>
      <c r="O102" s="224"/>
      <c r="P102" s="224"/>
      <c r="Q102" s="224"/>
      <c r="R102" s="224"/>
      <c r="S102" s="224"/>
      <c r="T102" s="224"/>
      <c r="U102" s="224"/>
      <c r="V102" s="224"/>
      <c r="W102" s="22"/>
      <c r="X102" s="22"/>
      <c r="Y102" s="22"/>
      <c r="Z102" s="224"/>
      <c r="AA102" s="224"/>
      <c r="AB102" s="260"/>
      <c r="AC102" s="224"/>
      <c r="AD102" s="224"/>
      <c r="AE102" s="260"/>
      <c r="AF102" s="222"/>
      <c r="AG102" s="222"/>
      <c r="AH102" s="281">
        <f t="shared" si="33"/>
        <v>0</v>
      </c>
      <c r="AI102" s="222"/>
      <c r="AJ102" s="281">
        <f t="shared" si="34"/>
        <v>0</v>
      </c>
      <c r="AK102" s="222"/>
      <c r="AL102" s="281">
        <f t="shared" si="35"/>
        <v>0</v>
      </c>
      <c r="AM102" s="281" t="e">
        <f t="shared" si="36"/>
        <v>#DIV/0!</v>
      </c>
      <c r="AN102" s="281" t="e">
        <f t="shared" si="37"/>
        <v>#DIV/0!</v>
      </c>
      <c r="AO102" s="222"/>
      <c r="CA102" s="91" t="str">
        <f t="shared" si="60"/>
        <v>Koblentz</v>
      </c>
      <c r="CB102" s="92">
        <f t="shared" si="60"/>
        <v>0</v>
      </c>
      <c r="CC102" s="92"/>
      <c r="CD102" s="92">
        <f t="shared" si="38"/>
        <v>0</v>
      </c>
      <c r="CE102" s="92">
        <f t="shared" si="39"/>
        <v>0</v>
      </c>
      <c r="CF102" s="92">
        <f t="shared" si="40"/>
        <v>0</v>
      </c>
      <c r="CG102" s="92">
        <f t="shared" si="41"/>
        <v>0</v>
      </c>
      <c r="CH102" s="92">
        <f t="shared" si="42"/>
        <v>0</v>
      </c>
      <c r="CI102" s="92">
        <f t="shared" si="43"/>
        <v>0</v>
      </c>
      <c r="CJ102" s="91">
        <f t="shared" si="44"/>
        <v>0</v>
      </c>
      <c r="CK102" s="91">
        <f t="shared" si="44"/>
        <v>0</v>
      </c>
      <c r="CL102" s="91" t="str">
        <f t="shared" si="32"/>
        <v>keine Daten</v>
      </c>
      <c r="CM102" s="92">
        <f t="shared" si="45"/>
        <v>0</v>
      </c>
      <c r="CN102" s="91" t="str">
        <f t="shared" si="46"/>
        <v>keine Angabe</v>
      </c>
      <c r="CO102" s="91">
        <f t="shared" si="47"/>
        <v>2</v>
      </c>
      <c r="CP102" s="91">
        <f t="shared" si="48"/>
        <v>2</v>
      </c>
      <c r="CQ102" s="91">
        <f t="shared" si="49"/>
        <v>0</v>
      </c>
      <c r="CR102" s="91">
        <f t="shared" si="50"/>
        <v>0</v>
      </c>
      <c r="CS102" s="92">
        <f>CM102-'[2]2008'!CM102</f>
        <v>0</v>
      </c>
      <c r="CT102" s="92">
        <f>CE102-'[2]2008'!CE102</f>
        <v>0</v>
      </c>
      <c r="CU102" s="92">
        <f t="shared" si="51"/>
        <v>0</v>
      </c>
      <c r="CV102" s="92">
        <f t="shared" si="52"/>
        <v>0</v>
      </c>
      <c r="CW102" s="153">
        <f t="shared" si="53"/>
        <v>0</v>
      </c>
      <c r="CX102" s="153">
        <f t="shared" si="54"/>
        <v>0</v>
      </c>
      <c r="CY102" s="153">
        <f t="shared" si="55"/>
        <v>0</v>
      </c>
      <c r="CZ102" s="92">
        <f t="shared" si="56"/>
        <v>0</v>
      </c>
      <c r="DA102" s="92">
        <f t="shared" si="57"/>
        <v>0</v>
      </c>
      <c r="DB102" s="91">
        <f t="shared" si="58"/>
        <v>0</v>
      </c>
      <c r="DC102" s="92">
        <f t="shared" si="59"/>
        <v>0</v>
      </c>
    </row>
    <row r="103" spans="1:107" x14ac:dyDescent="0.25">
      <c r="A103" s="20">
        <v>13075071</v>
      </c>
      <c r="B103" s="21">
        <v>5560</v>
      </c>
      <c r="C103" s="21" t="s">
        <v>141</v>
      </c>
      <c r="D103" s="223"/>
      <c r="E103" s="223"/>
      <c r="F103" s="223"/>
      <c r="G103" s="223"/>
      <c r="H103" s="224"/>
      <c r="I103" s="224"/>
      <c r="J103" s="224"/>
      <c r="K103" s="224"/>
      <c r="L103" s="224"/>
      <c r="M103" s="224"/>
      <c r="N103" s="224"/>
      <c r="O103" s="224"/>
      <c r="P103" s="224"/>
      <c r="Q103" s="224"/>
      <c r="R103" s="224"/>
      <c r="S103" s="224"/>
      <c r="T103" s="224"/>
      <c r="U103" s="224"/>
      <c r="V103" s="224"/>
      <c r="W103" s="22"/>
      <c r="X103" s="22"/>
      <c r="Y103" s="22"/>
      <c r="Z103" s="224"/>
      <c r="AA103" s="224"/>
      <c r="AB103" s="260"/>
      <c r="AC103" s="224"/>
      <c r="AD103" s="224"/>
      <c r="AE103" s="260"/>
      <c r="AF103" s="222"/>
      <c r="AG103" s="222"/>
      <c r="AH103" s="281">
        <f t="shared" si="33"/>
        <v>0</v>
      </c>
      <c r="AI103" s="222"/>
      <c r="AJ103" s="281">
        <f t="shared" si="34"/>
        <v>0</v>
      </c>
      <c r="AK103" s="222"/>
      <c r="AL103" s="281">
        <f t="shared" si="35"/>
        <v>0</v>
      </c>
      <c r="AM103" s="281" t="e">
        <f t="shared" si="36"/>
        <v>#DIV/0!</v>
      </c>
      <c r="AN103" s="281" t="e">
        <f t="shared" si="37"/>
        <v>#DIV/0!</v>
      </c>
      <c r="AO103" s="222"/>
      <c r="CA103" s="91" t="str">
        <f t="shared" si="60"/>
        <v>Krugsdorf</v>
      </c>
      <c r="CB103" s="92">
        <f t="shared" si="60"/>
        <v>0</v>
      </c>
      <c r="CC103" s="92"/>
      <c r="CD103" s="92">
        <f t="shared" si="38"/>
        <v>0</v>
      </c>
      <c r="CE103" s="92">
        <f t="shared" si="39"/>
        <v>0</v>
      </c>
      <c r="CF103" s="92">
        <f t="shared" si="40"/>
        <v>0</v>
      </c>
      <c r="CG103" s="92">
        <f t="shared" si="41"/>
        <v>0</v>
      </c>
      <c r="CH103" s="92">
        <f t="shared" si="42"/>
        <v>0</v>
      </c>
      <c r="CI103" s="92">
        <f t="shared" si="43"/>
        <v>0</v>
      </c>
      <c r="CJ103" s="91">
        <f t="shared" si="44"/>
        <v>0</v>
      </c>
      <c r="CK103" s="91">
        <f t="shared" si="44"/>
        <v>0</v>
      </c>
      <c r="CL103" s="91" t="str">
        <f t="shared" si="32"/>
        <v>keine Daten</v>
      </c>
      <c r="CM103" s="92">
        <f t="shared" si="45"/>
        <v>0</v>
      </c>
      <c r="CN103" s="91" t="str">
        <f t="shared" si="46"/>
        <v>keine Angabe</v>
      </c>
      <c r="CO103" s="91">
        <f t="shared" si="47"/>
        <v>2</v>
      </c>
      <c r="CP103" s="91">
        <f t="shared" si="48"/>
        <v>2</v>
      </c>
      <c r="CQ103" s="91">
        <f t="shared" si="49"/>
        <v>0</v>
      </c>
      <c r="CR103" s="91">
        <f t="shared" si="50"/>
        <v>0</v>
      </c>
      <c r="CS103" s="92">
        <f>CM103-'[2]2008'!CM103</f>
        <v>0</v>
      </c>
      <c r="CT103" s="92">
        <f>CE103-'[2]2008'!CE103</f>
        <v>0</v>
      </c>
      <c r="CU103" s="92">
        <f t="shared" si="51"/>
        <v>0</v>
      </c>
      <c r="CV103" s="92">
        <f t="shared" si="52"/>
        <v>0</v>
      </c>
      <c r="CW103" s="153">
        <f t="shared" si="53"/>
        <v>0</v>
      </c>
      <c r="CX103" s="153">
        <f t="shared" si="54"/>
        <v>0</v>
      </c>
      <c r="CY103" s="153">
        <f t="shared" si="55"/>
        <v>0</v>
      </c>
      <c r="CZ103" s="92">
        <f t="shared" si="56"/>
        <v>0</v>
      </c>
      <c r="DA103" s="92">
        <f t="shared" si="57"/>
        <v>0</v>
      </c>
      <c r="DB103" s="91">
        <f t="shared" si="58"/>
        <v>0</v>
      </c>
      <c r="DC103" s="92">
        <f t="shared" si="59"/>
        <v>0</v>
      </c>
    </row>
    <row r="104" spans="1:107" x14ac:dyDescent="0.25">
      <c r="A104" s="20">
        <v>13075103</v>
      </c>
      <c r="B104" s="21">
        <v>5560</v>
      </c>
      <c r="C104" s="21" t="s">
        <v>142</v>
      </c>
      <c r="D104" s="223"/>
      <c r="E104" s="223"/>
      <c r="F104" s="223"/>
      <c r="G104" s="223"/>
      <c r="H104" s="224"/>
      <c r="I104" s="224"/>
      <c r="J104" s="224"/>
      <c r="K104" s="224"/>
      <c r="L104" s="224"/>
      <c r="M104" s="224"/>
      <c r="N104" s="224"/>
      <c r="O104" s="224"/>
      <c r="P104" s="224"/>
      <c r="Q104" s="224"/>
      <c r="R104" s="224"/>
      <c r="S104" s="224"/>
      <c r="T104" s="224"/>
      <c r="U104" s="224"/>
      <c r="V104" s="224"/>
      <c r="W104" s="22"/>
      <c r="X104" s="22"/>
      <c r="Y104" s="22"/>
      <c r="Z104" s="224"/>
      <c r="AA104" s="224"/>
      <c r="AB104" s="260"/>
      <c r="AC104" s="224"/>
      <c r="AD104" s="224"/>
      <c r="AE104" s="260"/>
      <c r="AF104" s="222"/>
      <c r="AG104" s="222"/>
      <c r="AH104" s="281">
        <f t="shared" si="33"/>
        <v>0</v>
      </c>
      <c r="AI104" s="222"/>
      <c r="AJ104" s="281">
        <f t="shared" si="34"/>
        <v>0</v>
      </c>
      <c r="AK104" s="222"/>
      <c r="AL104" s="281">
        <f t="shared" si="35"/>
        <v>0</v>
      </c>
      <c r="AM104" s="281" t="e">
        <f t="shared" si="36"/>
        <v>#DIV/0!</v>
      </c>
      <c r="AN104" s="281" t="e">
        <f t="shared" si="37"/>
        <v>#DIV/0!</v>
      </c>
      <c r="AO104" s="222"/>
      <c r="CA104" s="91" t="str">
        <f t="shared" si="60"/>
        <v>Nieden</v>
      </c>
      <c r="CB104" s="92">
        <f t="shared" si="60"/>
        <v>0</v>
      </c>
      <c r="CC104" s="92"/>
      <c r="CD104" s="92">
        <f t="shared" si="38"/>
        <v>0</v>
      </c>
      <c r="CE104" s="92">
        <f t="shared" si="39"/>
        <v>0</v>
      </c>
      <c r="CF104" s="92">
        <f t="shared" si="40"/>
        <v>0</v>
      </c>
      <c r="CG104" s="92">
        <f t="shared" si="41"/>
        <v>0</v>
      </c>
      <c r="CH104" s="92">
        <f t="shared" si="42"/>
        <v>0</v>
      </c>
      <c r="CI104" s="92">
        <f t="shared" si="43"/>
        <v>0</v>
      </c>
      <c r="CJ104" s="91">
        <f t="shared" si="44"/>
        <v>0</v>
      </c>
      <c r="CK104" s="91">
        <f t="shared" si="44"/>
        <v>0</v>
      </c>
      <c r="CL104" s="91" t="str">
        <f t="shared" si="32"/>
        <v>keine Daten</v>
      </c>
      <c r="CM104" s="92">
        <f t="shared" si="45"/>
        <v>0</v>
      </c>
      <c r="CN104" s="91" t="str">
        <f t="shared" si="46"/>
        <v>keine Angabe</v>
      </c>
      <c r="CO104" s="91">
        <f t="shared" si="47"/>
        <v>2</v>
      </c>
      <c r="CP104" s="91">
        <f t="shared" si="48"/>
        <v>2</v>
      </c>
      <c r="CQ104" s="91">
        <f t="shared" si="49"/>
        <v>0</v>
      </c>
      <c r="CR104" s="91">
        <f t="shared" si="50"/>
        <v>0</v>
      </c>
      <c r="CS104" s="92">
        <f>CM104-'[2]2008'!CM104</f>
        <v>0</v>
      </c>
      <c r="CT104" s="92">
        <f>CE104-'[2]2008'!CE104</f>
        <v>0</v>
      </c>
      <c r="CU104" s="92">
        <f t="shared" si="51"/>
        <v>0</v>
      </c>
      <c r="CV104" s="92">
        <f t="shared" si="52"/>
        <v>0</v>
      </c>
      <c r="CW104" s="153">
        <f t="shared" si="53"/>
        <v>0</v>
      </c>
      <c r="CX104" s="153">
        <f t="shared" si="54"/>
        <v>0</v>
      </c>
      <c r="CY104" s="153">
        <f t="shared" si="55"/>
        <v>0</v>
      </c>
      <c r="CZ104" s="92">
        <f t="shared" si="56"/>
        <v>0</v>
      </c>
      <c r="DA104" s="92">
        <f t="shared" si="57"/>
        <v>0</v>
      </c>
      <c r="DB104" s="91">
        <f t="shared" si="58"/>
        <v>0</v>
      </c>
      <c r="DC104" s="92">
        <f t="shared" si="59"/>
        <v>0</v>
      </c>
    </row>
    <row r="105" spans="1:107" x14ac:dyDescent="0.25">
      <c r="A105" s="20">
        <v>13075104</v>
      </c>
      <c r="B105" s="21">
        <v>5560</v>
      </c>
      <c r="C105" s="21" t="s">
        <v>143</v>
      </c>
      <c r="D105" s="223"/>
      <c r="E105" s="223"/>
      <c r="F105" s="223"/>
      <c r="G105" s="223"/>
      <c r="H105" s="224"/>
      <c r="I105" s="224"/>
      <c r="J105" s="224"/>
      <c r="K105" s="224"/>
      <c r="L105" s="224"/>
      <c r="M105" s="224"/>
      <c r="N105" s="224"/>
      <c r="O105" s="224"/>
      <c r="P105" s="224"/>
      <c r="Q105" s="224"/>
      <c r="R105" s="224"/>
      <c r="S105" s="224"/>
      <c r="T105" s="224"/>
      <c r="U105" s="224"/>
      <c r="V105" s="224"/>
      <c r="W105" s="22"/>
      <c r="X105" s="22"/>
      <c r="Y105" s="22"/>
      <c r="Z105" s="224"/>
      <c r="AA105" s="224"/>
      <c r="AB105" s="260"/>
      <c r="AC105" s="224"/>
      <c r="AD105" s="224"/>
      <c r="AE105" s="260"/>
      <c r="AF105" s="222"/>
      <c r="AG105" s="222"/>
      <c r="AH105" s="281">
        <f t="shared" si="33"/>
        <v>0</v>
      </c>
      <c r="AI105" s="222"/>
      <c r="AJ105" s="281">
        <f t="shared" si="34"/>
        <v>0</v>
      </c>
      <c r="AK105" s="222"/>
      <c r="AL105" s="281">
        <f t="shared" si="35"/>
        <v>0</v>
      </c>
      <c r="AM105" s="281" t="e">
        <f t="shared" si="36"/>
        <v>#DIV/0!</v>
      </c>
      <c r="AN105" s="281" t="e">
        <f t="shared" si="37"/>
        <v>#DIV/0!</v>
      </c>
      <c r="AO105" s="222"/>
      <c r="CA105" s="91" t="str">
        <f t="shared" si="60"/>
        <v>Papendorf</v>
      </c>
      <c r="CB105" s="92">
        <f t="shared" si="60"/>
        <v>0</v>
      </c>
      <c r="CC105" s="92"/>
      <c r="CD105" s="92">
        <f t="shared" si="38"/>
        <v>0</v>
      </c>
      <c r="CE105" s="92">
        <f t="shared" si="39"/>
        <v>0</v>
      </c>
      <c r="CF105" s="92">
        <f t="shared" si="40"/>
        <v>0</v>
      </c>
      <c r="CG105" s="92">
        <f t="shared" si="41"/>
        <v>0</v>
      </c>
      <c r="CH105" s="92">
        <f t="shared" si="42"/>
        <v>0</v>
      </c>
      <c r="CI105" s="92">
        <f t="shared" si="43"/>
        <v>0</v>
      </c>
      <c r="CJ105" s="91">
        <f t="shared" si="44"/>
        <v>0</v>
      </c>
      <c r="CK105" s="91">
        <f t="shared" si="44"/>
        <v>0</v>
      </c>
      <c r="CL105" s="91" t="str">
        <f t="shared" si="32"/>
        <v>keine Daten</v>
      </c>
      <c r="CM105" s="92">
        <f t="shared" si="45"/>
        <v>0</v>
      </c>
      <c r="CN105" s="91" t="str">
        <f t="shared" si="46"/>
        <v>keine Angabe</v>
      </c>
      <c r="CO105" s="91">
        <f t="shared" si="47"/>
        <v>2</v>
      </c>
      <c r="CP105" s="91">
        <f t="shared" si="48"/>
        <v>2</v>
      </c>
      <c r="CQ105" s="91">
        <f t="shared" si="49"/>
        <v>0</v>
      </c>
      <c r="CR105" s="91">
        <f t="shared" si="50"/>
        <v>0</v>
      </c>
      <c r="CS105" s="92">
        <f>CM105-'[2]2008'!CM105</f>
        <v>0</v>
      </c>
      <c r="CT105" s="92">
        <f>CE105-'[2]2008'!CE105</f>
        <v>0</v>
      </c>
      <c r="CU105" s="92">
        <f t="shared" si="51"/>
        <v>0</v>
      </c>
      <c r="CV105" s="92">
        <f t="shared" si="52"/>
        <v>0</v>
      </c>
      <c r="CW105" s="153">
        <f t="shared" si="53"/>
        <v>0</v>
      </c>
      <c r="CX105" s="153">
        <f t="shared" si="54"/>
        <v>0</v>
      </c>
      <c r="CY105" s="153">
        <f t="shared" si="55"/>
        <v>0</v>
      </c>
      <c r="CZ105" s="92">
        <f t="shared" si="56"/>
        <v>0</v>
      </c>
      <c r="DA105" s="92">
        <f t="shared" si="57"/>
        <v>0</v>
      </c>
      <c r="DB105" s="91">
        <f t="shared" si="58"/>
        <v>0</v>
      </c>
      <c r="DC105" s="92">
        <f t="shared" si="59"/>
        <v>0</v>
      </c>
    </row>
    <row r="106" spans="1:107" x14ac:dyDescent="0.25">
      <c r="A106" s="20">
        <v>13075109</v>
      </c>
      <c r="B106" s="21">
        <v>5560</v>
      </c>
      <c r="C106" s="21" t="s">
        <v>144</v>
      </c>
      <c r="D106" s="223"/>
      <c r="E106" s="223"/>
      <c r="F106" s="223"/>
      <c r="G106" s="223"/>
      <c r="H106" s="224"/>
      <c r="I106" s="224"/>
      <c r="J106" s="224"/>
      <c r="K106" s="224"/>
      <c r="L106" s="224"/>
      <c r="M106" s="224"/>
      <c r="N106" s="224"/>
      <c r="O106" s="224"/>
      <c r="P106" s="224"/>
      <c r="Q106" s="224"/>
      <c r="R106" s="224"/>
      <c r="S106" s="224"/>
      <c r="T106" s="224"/>
      <c r="U106" s="224"/>
      <c r="V106" s="224"/>
      <c r="W106" s="22"/>
      <c r="X106" s="22"/>
      <c r="Y106" s="22"/>
      <c r="Z106" s="224"/>
      <c r="AA106" s="224"/>
      <c r="AB106" s="260"/>
      <c r="AC106" s="224"/>
      <c r="AD106" s="224"/>
      <c r="AE106" s="260"/>
      <c r="AF106" s="222"/>
      <c r="AG106" s="222"/>
      <c r="AH106" s="281">
        <f t="shared" si="33"/>
        <v>0</v>
      </c>
      <c r="AI106" s="222"/>
      <c r="AJ106" s="281">
        <f t="shared" si="34"/>
        <v>0</v>
      </c>
      <c r="AK106" s="222"/>
      <c r="AL106" s="281">
        <f t="shared" si="35"/>
        <v>0</v>
      </c>
      <c r="AM106" s="281" t="e">
        <f t="shared" si="36"/>
        <v>#DIV/0!</v>
      </c>
      <c r="AN106" s="281" t="e">
        <f t="shared" si="37"/>
        <v>#DIV/0!</v>
      </c>
      <c r="AO106" s="222"/>
      <c r="CA106" s="91" t="str">
        <f t="shared" si="60"/>
        <v>Polzow</v>
      </c>
      <c r="CB106" s="92">
        <f t="shared" si="60"/>
        <v>0</v>
      </c>
      <c r="CC106" s="92"/>
      <c r="CD106" s="92">
        <f t="shared" si="38"/>
        <v>0</v>
      </c>
      <c r="CE106" s="92">
        <f t="shared" si="39"/>
        <v>0</v>
      </c>
      <c r="CF106" s="92">
        <f t="shared" si="40"/>
        <v>0</v>
      </c>
      <c r="CG106" s="92">
        <f t="shared" si="41"/>
        <v>0</v>
      </c>
      <c r="CH106" s="92">
        <f t="shared" si="42"/>
        <v>0</v>
      </c>
      <c r="CI106" s="92">
        <f t="shared" si="43"/>
        <v>0</v>
      </c>
      <c r="CJ106" s="91">
        <f t="shared" si="44"/>
        <v>0</v>
      </c>
      <c r="CK106" s="91">
        <f t="shared" si="44"/>
        <v>0</v>
      </c>
      <c r="CL106" s="91" t="str">
        <f t="shared" si="32"/>
        <v>keine Daten</v>
      </c>
      <c r="CM106" s="92">
        <f t="shared" si="45"/>
        <v>0</v>
      </c>
      <c r="CN106" s="91" t="str">
        <f t="shared" si="46"/>
        <v>keine Angabe</v>
      </c>
      <c r="CO106" s="91">
        <f t="shared" si="47"/>
        <v>2</v>
      </c>
      <c r="CP106" s="91">
        <f t="shared" si="48"/>
        <v>2</v>
      </c>
      <c r="CQ106" s="91">
        <f t="shared" si="49"/>
        <v>0</v>
      </c>
      <c r="CR106" s="91">
        <f t="shared" si="50"/>
        <v>0</v>
      </c>
      <c r="CS106" s="92">
        <f>CM106-'[2]2008'!CM106</f>
        <v>0</v>
      </c>
      <c r="CT106" s="92">
        <f>CE106-'[2]2008'!CE106</f>
        <v>0</v>
      </c>
      <c r="CU106" s="92">
        <f t="shared" si="51"/>
        <v>0</v>
      </c>
      <c r="CV106" s="92">
        <f t="shared" si="52"/>
        <v>0</v>
      </c>
      <c r="CW106" s="153">
        <f t="shared" si="53"/>
        <v>0</v>
      </c>
      <c r="CX106" s="153">
        <f t="shared" si="54"/>
        <v>0</v>
      </c>
      <c r="CY106" s="153">
        <f t="shared" si="55"/>
        <v>0</v>
      </c>
      <c r="CZ106" s="92">
        <f t="shared" si="56"/>
        <v>0</v>
      </c>
      <c r="DA106" s="92">
        <f t="shared" si="57"/>
        <v>0</v>
      </c>
      <c r="DB106" s="91">
        <f t="shared" si="58"/>
        <v>0</v>
      </c>
      <c r="DC106" s="92">
        <f t="shared" si="59"/>
        <v>0</v>
      </c>
    </row>
    <row r="107" spans="1:107" x14ac:dyDescent="0.25">
      <c r="A107" s="20">
        <v>13075115</v>
      </c>
      <c r="B107" s="21">
        <v>5560</v>
      </c>
      <c r="C107" s="21" t="s">
        <v>145</v>
      </c>
      <c r="D107" s="223"/>
      <c r="E107" s="223"/>
      <c r="F107" s="223"/>
      <c r="G107" s="223"/>
      <c r="H107" s="224"/>
      <c r="I107" s="224"/>
      <c r="J107" s="224"/>
      <c r="K107" s="224"/>
      <c r="L107" s="224"/>
      <c r="M107" s="224"/>
      <c r="N107" s="224"/>
      <c r="O107" s="224"/>
      <c r="P107" s="224"/>
      <c r="Q107" s="224"/>
      <c r="R107" s="224"/>
      <c r="S107" s="224"/>
      <c r="T107" s="224"/>
      <c r="U107" s="224"/>
      <c r="V107" s="224"/>
      <c r="W107" s="22"/>
      <c r="X107" s="22"/>
      <c r="Y107" s="22"/>
      <c r="Z107" s="224"/>
      <c r="AA107" s="224"/>
      <c r="AB107" s="260"/>
      <c r="AC107" s="224"/>
      <c r="AD107" s="224"/>
      <c r="AE107" s="260"/>
      <c r="AF107" s="222"/>
      <c r="AG107" s="222"/>
      <c r="AH107" s="281">
        <f t="shared" si="33"/>
        <v>0</v>
      </c>
      <c r="AI107" s="222"/>
      <c r="AJ107" s="281">
        <f t="shared" si="34"/>
        <v>0</v>
      </c>
      <c r="AK107" s="222"/>
      <c r="AL107" s="281">
        <f t="shared" si="35"/>
        <v>0</v>
      </c>
      <c r="AM107" s="281" t="e">
        <f t="shared" si="36"/>
        <v>#DIV/0!</v>
      </c>
      <c r="AN107" s="281" t="e">
        <f t="shared" si="37"/>
        <v>#DIV/0!</v>
      </c>
      <c r="AO107" s="222"/>
      <c r="CA107" s="91" t="str">
        <f t="shared" si="60"/>
        <v>Rollwitz</v>
      </c>
      <c r="CB107" s="92">
        <f t="shared" si="60"/>
        <v>0</v>
      </c>
      <c r="CC107" s="92"/>
      <c r="CD107" s="92">
        <f t="shared" si="38"/>
        <v>0</v>
      </c>
      <c r="CE107" s="92">
        <f t="shared" si="39"/>
        <v>0</v>
      </c>
      <c r="CF107" s="92">
        <f t="shared" si="40"/>
        <v>0</v>
      </c>
      <c r="CG107" s="92">
        <f t="shared" si="41"/>
        <v>0</v>
      </c>
      <c r="CH107" s="92">
        <f t="shared" si="42"/>
        <v>0</v>
      </c>
      <c r="CI107" s="92">
        <f t="shared" si="43"/>
        <v>0</v>
      </c>
      <c r="CJ107" s="91">
        <f t="shared" si="44"/>
        <v>0</v>
      </c>
      <c r="CK107" s="91">
        <f t="shared" si="44"/>
        <v>0</v>
      </c>
      <c r="CL107" s="91" t="str">
        <f t="shared" si="32"/>
        <v>keine Daten</v>
      </c>
      <c r="CM107" s="92">
        <f t="shared" si="45"/>
        <v>0</v>
      </c>
      <c r="CN107" s="91" t="str">
        <f t="shared" si="46"/>
        <v>keine Angabe</v>
      </c>
      <c r="CO107" s="91">
        <f t="shared" si="47"/>
        <v>2</v>
      </c>
      <c r="CP107" s="91">
        <f t="shared" si="48"/>
        <v>2</v>
      </c>
      <c r="CQ107" s="91">
        <f t="shared" si="49"/>
        <v>0</v>
      </c>
      <c r="CR107" s="91">
        <f t="shared" si="50"/>
        <v>0</v>
      </c>
      <c r="CS107" s="92">
        <f>CM107-'[2]2008'!CM107</f>
        <v>0</v>
      </c>
      <c r="CT107" s="92">
        <f>CE107-'[2]2008'!CE107</f>
        <v>0</v>
      </c>
      <c r="CU107" s="92">
        <f t="shared" si="51"/>
        <v>0</v>
      </c>
      <c r="CV107" s="92">
        <f t="shared" si="52"/>
        <v>0</v>
      </c>
      <c r="CW107" s="153">
        <f t="shared" si="53"/>
        <v>0</v>
      </c>
      <c r="CX107" s="153">
        <f t="shared" si="54"/>
        <v>0</v>
      </c>
      <c r="CY107" s="153">
        <f t="shared" si="55"/>
        <v>0</v>
      </c>
      <c r="CZ107" s="92">
        <f t="shared" si="56"/>
        <v>0</v>
      </c>
      <c r="DA107" s="92">
        <f t="shared" si="57"/>
        <v>0</v>
      </c>
      <c r="DB107" s="91">
        <f t="shared" si="58"/>
        <v>0</v>
      </c>
      <c r="DC107" s="92">
        <f t="shared" si="59"/>
        <v>0</v>
      </c>
    </row>
    <row r="108" spans="1:107" x14ac:dyDescent="0.25">
      <c r="A108" s="20">
        <v>13075126</v>
      </c>
      <c r="B108" s="21">
        <v>5560</v>
      </c>
      <c r="C108" s="21" t="s">
        <v>146</v>
      </c>
      <c r="D108" s="223"/>
      <c r="E108" s="223"/>
      <c r="F108" s="223"/>
      <c r="G108" s="223"/>
      <c r="H108" s="224"/>
      <c r="I108" s="224"/>
      <c r="J108" s="224"/>
      <c r="K108" s="224"/>
      <c r="L108" s="224"/>
      <c r="M108" s="224"/>
      <c r="N108" s="224"/>
      <c r="O108" s="224"/>
      <c r="P108" s="224"/>
      <c r="Q108" s="224"/>
      <c r="R108" s="224"/>
      <c r="S108" s="224"/>
      <c r="T108" s="224"/>
      <c r="U108" s="224"/>
      <c r="V108" s="224"/>
      <c r="W108" s="22"/>
      <c r="X108" s="22"/>
      <c r="Y108" s="22"/>
      <c r="Z108" s="224"/>
      <c r="AA108" s="224"/>
      <c r="AB108" s="260"/>
      <c r="AC108" s="224"/>
      <c r="AD108" s="224"/>
      <c r="AE108" s="260"/>
      <c r="AF108" s="222"/>
      <c r="AG108" s="222"/>
      <c r="AH108" s="281">
        <f t="shared" si="33"/>
        <v>0</v>
      </c>
      <c r="AI108" s="222"/>
      <c r="AJ108" s="281">
        <f t="shared" si="34"/>
        <v>0</v>
      </c>
      <c r="AK108" s="222"/>
      <c r="AL108" s="281">
        <f t="shared" si="35"/>
        <v>0</v>
      </c>
      <c r="AM108" s="281" t="e">
        <f t="shared" si="36"/>
        <v>#DIV/0!</v>
      </c>
      <c r="AN108" s="281" t="e">
        <f t="shared" si="37"/>
        <v>#DIV/0!</v>
      </c>
      <c r="AO108" s="222"/>
      <c r="CA108" s="91" t="str">
        <f t="shared" si="60"/>
        <v>Schönwalde</v>
      </c>
      <c r="CB108" s="92">
        <f t="shared" si="60"/>
        <v>0</v>
      </c>
      <c r="CC108" s="92"/>
      <c r="CD108" s="92">
        <f t="shared" si="38"/>
        <v>0</v>
      </c>
      <c r="CE108" s="92">
        <f t="shared" si="39"/>
        <v>0</v>
      </c>
      <c r="CF108" s="92">
        <f t="shared" si="40"/>
        <v>0</v>
      </c>
      <c r="CG108" s="92">
        <f t="shared" si="41"/>
        <v>0</v>
      </c>
      <c r="CH108" s="92">
        <f t="shared" si="42"/>
        <v>0</v>
      </c>
      <c r="CI108" s="92">
        <f t="shared" si="43"/>
        <v>0</v>
      </c>
      <c r="CJ108" s="91">
        <f t="shared" si="44"/>
        <v>0</v>
      </c>
      <c r="CK108" s="91">
        <f t="shared" si="44"/>
        <v>0</v>
      </c>
      <c r="CL108" s="91" t="str">
        <f t="shared" si="32"/>
        <v>keine Daten</v>
      </c>
      <c r="CM108" s="92">
        <f t="shared" si="45"/>
        <v>0</v>
      </c>
      <c r="CN108" s="91" t="str">
        <f t="shared" si="46"/>
        <v>keine Angabe</v>
      </c>
      <c r="CO108" s="91">
        <f t="shared" si="47"/>
        <v>2</v>
      </c>
      <c r="CP108" s="91">
        <f t="shared" si="48"/>
        <v>2</v>
      </c>
      <c r="CQ108" s="91">
        <f t="shared" si="49"/>
        <v>0</v>
      </c>
      <c r="CR108" s="91">
        <f t="shared" si="50"/>
        <v>0</v>
      </c>
      <c r="CS108" s="92">
        <f>CM108-'[2]2008'!CM108</f>
        <v>0</v>
      </c>
      <c r="CT108" s="92">
        <f>CE108-'[2]2008'!CE108</f>
        <v>0</v>
      </c>
      <c r="CU108" s="92">
        <f t="shared" si="51"/>
        <v>0</v>
      </c>
      <c r="CV108" s="92">
        <f t="shared" si="52"/>
        <v>0</v>
      </c>
      <c r="CW108" s="153">
        <f t="shared" si="53"/>
        <v>0</v>
      </c>
      <c r="CX108" s="153">
        <f t="shared" si="54"/>
        <v>0</v>
      </c>
      <c r="CY108" s="153">
        <f t="shared" si="55"/>
        <v>0</v>
      </c>
      <c r="CZ108" s="92">
        <f t="shared" si="56"/>
        <v>0</v>
      </c>
      <c r="DA108" s="92">
        <f t="shared" si="57"/>
        <v>0</v>
      </c>
      <c r="DB108" s="91">
        <f t="shared" si="58"/>
        <v>0</v>
      </c>
      <c r="DC108" s="92">
        <f t="shared" si="59"/>
        <v>0</v>
      </c>
    </row>
    <row r="109" spans="1:107" x14ac:dyDescent="0.25">
      <c r="A109" s="20">
        <v>13075138</v>
      </c>
      <c r="B109" s="21">
        <v>5560</v>
      </c>
      <c r="C109" s="21" t="s">
        <v>147</v>
      </c>
      <c r="D109" s="223"/>
      <c r="E109" s="223"/>
      <c r="F109" s="223"/>
      <c r="G109" s="223"/>
      <c r="H109" s="224"/>
      <c r="I109" s="224"/>
      <c r="J109" s="224"/>
      <c r="K109" s="224"/>
      <c r="L109" s="224"/>
      <c r="M109" s="224"/>
      <c r="N109" s="224"/>
      <c r="O109" s="224"/>
      <c r="P109" s="224"/>
      <c r="Q109" s="224"/>
      <c r="R109" s="224"/>
      <c r="S109" s="224"/>
      <c r="T109" s="224"/>
      <c r="U109" s="224"/>
      <c r="V109" s="224"/>
      <c r="W109" s="22"/>
      <c r="X109" s="22"/>
      <c r="Y109" s="22"/>
      <c r="Z109" s="224"/>
      <c r="AA109" s="224"/>
      <c r="AB109" s="260"/>
      <c r="AC109" s="224"/>
      <c r="AD109" s="224"/>
      <c r="AE109" s="260"/>
      <c r="AF109" s="222"/>
      <c r="AG109" s="222"/>
      <c r="AH109" s="281">
        <f t="shared" si="33"/>
        <v>0</v>
      </c>
      <c r="AI109" s="222"/>
      <c r="AJ109" s="281">
        <f t="shared" si="34"/>
        <v>0</v>
      </c>
      <c r="AK109" s="222"/>
      <c r="AL109" s="281">
        <f t="shared" si="35"/>
        <v>0</v>
      </c>
      <c r="AM109" s="281" t="e">
        <f t="shared" si="36"/>
        <v>#DIV/0!</v>
      </c>
      <c r="AN109" s="281" t="e">
        <f t="shared" si="37"/>
        <v>#DIV/0!</v>
      </c>
      <c r="AO109" s="222"/>
      <c r="CA109" s="91" t="str">
        <f t="shared" si="60"/>
        <v>Viereck</v>
      </c>
      <c r="CB109" s="92">
        <f t="shared" si="60"/>
        <v>0</v>
      </c>
      <c r="CC109" s="92"/>
      <c r="CD109" s="92">
        <f t="shared" si="38"/>
        <v>0</v>
      </c>
      <c r="CE109" s="92">
        <f t="shared" si="39"/>
        <v>0</v>
      </c>
      <c r="CF109" s="92">
        <f t="shared" si="40"/>
        <v>0</v>
      </c>
      <c r="CG109" s="92">
        <f t="shared" si="41"/>
        <v>0</v>
      </c>
      <c r="CH109" s="92">
        <f t="shared" si="42"/>
        <v>0</v>
      </c>
      <c r="CI109" s="92">
        <f t="shared" si="43"/>
        <v>0</v>
      </c>
      <c r="CJ109" s="91">
        <f t="shared" si="44"/>
        <v>0</v>
      </c>
      <c r="CK109" s="91">
        <f t="shared" si="44"/>
        <v>0</v>
      </c>
      <c r="CL109" s="91" t="str">
        <f t="shared" si="32"/>
        <v>keine Daten</v>
      </c>
      <c r="CM109" s="92">
        <f t="shared" si="45"/>
        <v>0</v>
      </c>
      <c r="CN109" s="91" t="str">
        <f t="shared" si="46"/>
        <v>keine Angabe</v>
      </c>
      <c r="CO109" s="91">
        <f t="shared" si="47"/>
        <v>2</v>
      </c>
      <c r="CP109" s="91">
        <f t="shared" si="48"/>
        <v>2</v>
      </c>
      <c r="CQ109" s="91">
        <f t="shared" si="49"/>
        <v>0</v>
      </c>
      <c r="CR109" s="91">
        <f t="shared" si="50"/>
        <v>0</v>
      </c>
      <c r="CS109" s="92">
        <f>CM109-'[2]2008'!CM109</f>
        <v>0</v>
      </c>
      <c r="CT109" s="92">
        <f>CE109-'[2]2008'!CE109</f>
        <v>0</v>
      </c>
      <c r="CU109" s="92">
        <f t="shared" si="51"/>
        <v>0</v>
      </c>
      <c r="CV109" s="92">
        <f t="shared" si="52"/>
        <v>0</v>
      </c>
      <c r="CW109" s="153">
        <f t="shared" si="53"/>
        <v>0</v>
      </c>
      <c r="CX109" s="153">
        <f t="shared" si="54"/>
        <v>0</v>
      </c>
      <c r="CY109" s="153">
        <f t="shared" si="55"/>
        <v>0</v>
      </c>
      <c r="CZ109" s="92">
        <f t="shared" si="56"/>
        <v>0</v>
      </c>
      <c r="DA109" s="92">
        <f t="shared" si="57"/>
        <v>0</v>
      </c>
      <c r="DB109" s="91">
        <f t="shared" si="58"/>
        <v>0</v>
      </c>
      <c r="DC109" s="92">
        <f t="shared" si="59"/>
        <v>0</v>
      </c>
    </row>
    <row r="110" spans="1:107" x14ac:dyDescent="0.25">
      <c r="A110" s="20">
        <v>13075149</v>
      </c>
      <c r="B110" s="21">
        <v>5560</v>
      </c>
      <c r="C110" s="21" t="s">
        <v>148</v>
      </c>
      <c r="D110" s="223"/>
      <c r="E110" s="223"/>
      <c r="F110" s="223"/>
      <c r="G110" s="223"/>
      <c r="H110" s="224"/>
      <c r="I110" s="224"/>
      <c r="J110" s="224"/>
      <c r="K110" s="224"/>
      <c r="L110" s="224"/>
      <c r="M110" s="224"/>
      <c r="N110" s="224"/>
      <c r="O110" s="224"/>
      <c r="P110" s="224"/>
      <c r="Q110" s="224"/>
      <c r="R110" s="224"/>
      <c r="S110" s="224"/>
      <c r="T110" s="224"/>
      <c r="U110" s="224"/>
      <c r="V110" s="224"/>
      <c r="W110" s="22"/>
      <c r="X110" s="22"/>
      <c r="Y110" s="22"/>
      <c r="Z110" s="224"/>
      <c r="AA110" s="224"/>
      <c r="AB110" s="260"/>
      <c r="AC110" s="224"/>
      <c r="AD110" s="224"/>
      <c r="AE110" s="260"/>
      <c r="AF110" s="222"/>
      <c r="AG110" s="222"/>
      <c r="AH110" s="281">
        <f t="shared" si="33"/>
        <v>0</v>
      </c>
      <c r="AI110" s="222"/>
      <c r="AJ110" s="281">
        <f t="shared" si="34"/>
        <v>0</v>
      </c>
      <c r="AK110" s="222"/>
      <c r="AL110" s="281">
        <f t="shared" si="35"/>
        <v>0</v>
      </c>
      <c r="AM110" s="281" t="e">
        <f t="shared" si="36"/>
        <v>#DIV/0!</v>
      </c>
      <c r="AN110" s="281" t="e">
        <f t="shared" si="37"/>
        <v>#DIV/0!</v>
      </c>
      <c r="AO110" s="222"/>
      <c r="CA110" s="91" t="str">
        <f t="shared" si="60"/>
        <v>Zerrenthin</v>
      </c>
      <c r="CB110" s="92">
        <f t="shared" si="60"/>
        <v>0</v>
      </c>
      <c r="CC110" s="92"/>
      <c r="CD110" s="92">
        <f t="shared" si="38"/>
        <v>0</v>
      </c>
      <c r="CE110" s="92">
        <f t="shared" si="39"/>
        <v>0</v>
      </c>
      <c r="CF110" s="92">
        <f t="shared" si="40"/>
        <v>0</v>
      </c>
      <c r="CG110" s="92">
        <f t="shared" si="41"/>
        <v>0</v>
      </c>
      <c r="CH110" s="92">
        <f t="shared" si="42"/>
        <v>0</v>
      </c>
      <c r="CI110" s="92">
        <f t="shared" si="43"/>
        <v>0</v>
      </c>
      <c r="CJ110" s="91">
        <f t="shared" si="44"/>
        <v>0</v>
      </c>
      <c r="CK110" s="91">
        <f t="shared" si="44"/>
        <v>0</v>
      </c>
      <c r="CL110" s="91" t="str">
        <f t="shared" si="32"/>
        <v>keine Daten</v>
      </c>
      <c r="CM110" s="92">
        <f t="shared" si="45"/>
        <v>0</v>
      </c>
      <c r="CN110" s="91" t="str">
        <f t="shared" si="46"/>
        <v>keine Angabe</v>
      </c>
      <c r="CO110" s="91">
        <f t="shared" si="47"/>
        <v>2</v>
      </c>
      <c r="CP110" s="91">
        <f t="shared" si="48"/>
        <v>2</v>
      </c>
      <c r="CQ110" s="91">
        <f t="shared" si="49"/>
        <v>0</v>
      </c>
      <c r="CR110" s="91">
        <f t="shared" si="50"/>
        <v>0</v>
      </c>
      <c r="CS110" s="92">
        <f>CM110-'[2]2008'!CM110</f>
        <v>0</v>
      </c>
      <c r="CT110" s="92">
        <f>CE110-'[2]2008'!CE110</f>
        <v>0</v>
      </c>
      <c r="CU110" s="92">
        <f t="shared" si="51"/>
        <v>0</v>
      </c>
      <c r="CV110" s="92">
        <f t="shared" si="52"/>
        <v>0</v>
      </c>
      <c r="CW110" s="153">
        <f t="shared" si="53"/>
        <v>0</v>
      </c>
      <c r="CX110" s="153">
        <f t="shared" si="54"/>
        <v>0</v>
      </c>
      <c r="CY110" s="153">
        <f t="shared" si="55"/>
        <v>0</v>
      </c>
      <c r="CZ110" s="92">
        <f t="shared" si="56"/>
        <v>0</v>
      </c>
      <c r="DA110" s="92">
        <f t="shared" si="57"/>
        <v>0</v>
      </c>
      <c r="DB110" s="91">
        <f t="shared" si="58"/>
        <v>0</v>
      </c>
      <c r="DC110" s="92">
        <f t="shared" si="59"/>
        <v>0</v>
      </c>
    </row>
    <row r="111" spans="1:107" x14ac:dyDescent="0.25">
      <c r="A111" s="20">
        <v>13075058</v>
      </c>
      <c r="B111" s="21">
        <v>5561</v>
      </c>
      <c r="C111" s="21" t="s">
        <v>149</v>
      </c>
      <c r="D111" s="223"/>
      <c r="E111" s="223"/>
      <c r="F111" s="223"/>
      <c r="G111" s="223"/>
      <c r="H111" s="224"/>
      <c r="I111" s="224"/>
      <c r="J111" s="224"/>
      <c r="K111" s="224"/>
      <c r="L111" s="224"/>
      <c r="M111" s="224"/>
      <c r="N111" s="224"/>
      <c r="O111" s="224"/>
      <c r="P111" s="224"/>
      <c r="Q111" s="224"/>
      <c r="R111" s="224"/>
      <c r="S111" s="224"/>
      <c r="T111" s="224"/>
      <c r="U111" s="224"/>
      <c r="V111" s="224"/>
      <c r="W111" s="22"/>
      <c r="X111" s="22"/>
      <c r="Y111" s="22"/>
      <c r="Z111" s="224"/>
      <c r="AA111" s="224"/>
      <c r="AB111" s="260"/>
      <c r="AC111" s="224"/>
      <c r="AD111" s="224"/>
      <c r="AE111" s="260"/>
      <c r="AF111" s="222"/>
      <c r="AG111" s="222"/>
      <c r="AH111" s="281">
        <f t="shared" si="33"/>
        <v>0</v>
      </c>
      <c r="AI111" s="222"/>
      <c r="AJ111" s="281">
        <f t="shared" si="34"/>
        <v>0</v>
      </c>
      <c r="AK111" s="222"/>
      <c r="AL111" s="281">
        <f t="shared" si="35"/>
        <v>0</v>
      </c>
      <c r="AM111" s="281" t="e">
        <f t="shared" si="36"/>
        <v>#DIV/0!</v>
      </c>
      <c r="AN111" s="281" t="e">
        <f t="shared" si="37"/>
        <v>#DIV/0!</v>
      </c>
      <c r="AO111" s="222"/>
      <c r="CA111" s="91" t="str">
        <f t="shared" si="60"/>
        <v>Karlshagen</v>
      </c>
      <c r="CB111" s="92">
        <f t="shared" si="60"/>
        <v>0</v>
      </c>
      <c r="CC111" s="92"/>
      <c r="CD111" s="92">
        <f t="shared" si="38"/>
        <v>0</v>
      </c>
      <c r="CE111" s="92">
        <f t="shared" si="39"/>
        <v>0</v>
      </c>
      <c r="CF111" s="92">
        <f t="shared" si="40"/>
        <v>0</v>
      </c>
      <c r="CG111" s="92">
        <f t="shared" si="41"/>
        <v>0</v>
      </c>
      <c r="CH111" s="92">
        <f t="shared" si="42"/>
        <v>0</v>
      </c>
      <c r="CI111" s="92">
        <f t="shared" si="43"/>
        <v>0</v>
      </c>
      <c r="CJ111" s="91">
        <f t="shared" si="44"/>
        <v>0</v>
      </c>
      <c r="CK111" s="91">
        <f t="shared" si="44"/>
        <v>0</v>
      </c>
      <c r="CL111" s="91" t="str">
        <f t="shared" si="32"/>
        <v>keine Daten</v>
      </c>
      <c r="CM111" s="92">
        <f t="shared" si="45"/>
        <v>0</v>
      </c>
      <c r="CN111" s="91" t="str">
        <f t="shared" si="46"/>
        <v>keine Angabe</v>
      </c>
      <c r="CO111" s="91">
        <f t="shared" si="47"/>
        <v>2</v>
      </c>
      <c r="CP111" s="91">
        <f t="shared" si="48"/>
        <v>2</v>
      </c>
      <c r="CQ111" s="91">
        <f t="shared" si="49"/>
        <v>0</v>
      </c>
      <c r="CR111" s="91">
        <f t="shared" si="50"/>
        <v>0</v>
      </c>
      <c r="CS111" s="92">
        <f>CM111-'[2]2008'!CM111</f>
        <v>0</v>
      </c>
      <c r="CT111" s="92">
        <f>CE111-'[2]2008'!CE111</f>
        <v>0</v>
      </c>
      <c r="CU111" s="92">
        <f t="shared" si="51"/>
        <v>0</v>
      </c>
      <c r="CV111" s="92">
        <f t="shared" si="52"/>
        <v>0</v>
      </c>
      <c r="CW111" s="153">
        <f t="shared" si="53"/>
        <v>0</v>
      </c>
      <c r="CX111" s="153">
        <f t="shared" si="54"/>
        <v>0</v>
      </c>
      <c r="CY111" s="153">
        <f t="shared" si="55"/>
        <v>0</v>
      </c>
      <c r="CZ111" s="92">
        <f t="shared" si="56"/>
        <v>0</v>
      </c>
      <c r="DA111" s="92">
        <f t="shared" si="57"/>
        <v>0</v>
      </c>
      <c r="DB111" s="91">
        <f t="shared" si="58"/>
        <v>0</v>
      </c>
      <c r="DC111" s="92">
        <f t="shared" si="59"/>
        <v>0</v>
      </c>
    </row>
    <row r="112" spans="1:107" x14ac:dyDescent="0.25">
      <c r="A112" s="20">
        <v>13075092</v>
      </c>
      <c r="B112" s="21">
        <v>5561</v>
      </c>
      <c r="C112" s="21" t="s">
        <v>150</v>
      </c>
      <c r="D112" s="223"/>
      <c r="E112" s="223"/>
      <c r="F112" s="223"/>
      <c r="G112" s="223"/>
      <c r="H112" s="224"/>
      <c r="I112" s="224"/>
      <c r="J112" s="224"/>
      <c r="K112" s="224"/>
      <c r="L112" s="224"/>
      <c r="M112" s="224"/>
      <c r="N112" s="224"/>
      <c r="O112" s="224"/>
      <c r="P112" s="224"/>
      <c r="Q112" s="224"/>
      <c r="R112" s="224"/>
      <c r="S112" s="224"/>
      <c r="T112" s="224"/>
      <c r="U112" s="224"/>
      <c r="V112" s="224"/>
      <c r="W112" s="22"/>
      <c r="X112" s="22"/>
      <c r="Y112" s="22"/>
      <c r="Z112" s="224"/>
      <c r="AA112" s="224"/>
      <c r="AB112" s="260"/>
      <c r="AC112" s="224"/>
      <c r="AD112" s="224"/>
      <c r="AE112" s="260"/>
      <c r="AF112" s="222"/>
      <c r="AG112" s="222"/>
      <c r="AH112" s="281">
        <f t="shared" si="33"/>
        <v>0</v>
      </c>
      <c r="AI112" s="222"/>
      <c r="AJ112" s="281">
        <f t="shared" si="34"/>
        <v>0</v>
      </c>
      <c r="AK112" s="222"/>
      <c r="AL112" s="281">
        <f t="shared" si="35"/>
        <v>0</v>
      </c>
      <c r="AM112" s="281" t="e">
        <f t="shared" si="36"/>
        <v>#DIV/0!</v>
      </c>
      <c r="AN112" s="281" t="e">
        <f t="shared" si="37"/>
        <v>#DIV/0!</v>
      </c>
      <c r="AO112" s="222"/>
      <c r="CA112" s="91" t="str">
        <f t="shared" si="60"/>
        <v>Mölschow</v>
      </c>
      <c r="CB112" s="92">
        <f t="shared" si="60"/>
        <v>0</v>
      </c>
      <c r="CC112" s="92"/>
      <c r="CD112" s="92">
        <f t="shared" si="38"/>
        <v>0</v>
      </c>
      <c r="CE112" s="92">
        <f t="shared" si="39"/>
        <v>0</v>
      </c>
      <c r="CF112" s="92">
        <f t="shared" si="40"/>
        <v>0</v>
      </c>
      <c r="CG112" s="92">
        <f t="shared" si="41"/>
        <v>0</v>
      </c>
      <c r="CH112" s="92">
        <f t="shared" si="42"/>
        <v>0</v>
      </c>
      <c r="CI112" s="92">
        <f t="shared" si="43"/>
        <v>0</v>
      </c>
      <c r="CJ112" s="91">
        <f t="shared" si="44"/>
        <v>0</v>
      </c>
      <c r="CK112" s="91">
        <f t="shared" si="44"/>
        <v>0</v>
      </c>
      <c r="CL112" s="91" t="str">
        <f t="shared" si="32"/>
        <v>keine Daten</v>
      </c>
      <c r="CM112" s="92">
        <f t="shared" si="45"/>
        <v>0</v>
      </c>
      <c r="CN112" s="91" t="str">
        <f t="shared" si="46"/>
        <v>keine Angabe</v>
      </c>
      <c r="CO112" s="91">
        <f t="shared" si="47"/>
        <v>2</v>
      </c>
      <c r="CP112" s="91">
        <f t="shared" si="48"/>
        <v>2</v>
      </c>
      <c r="CQ112" s="91">
        <f t="shared" si="49"/>
        <v>0</v>
      </c>
      <c r="CR112" s="91">
        <f t="shared" si="50"/>
        <v>0</v>
      </c>
      <c r="CS112" s="92">
        <f>CM112-'[2]2008'!CM112</f>
        <v>0</v>
      </c>
      <c r="CT112" s="92">
        <f>CE112-'[2]2008'!CE112</f>
        <v>0</v>
      </c>
      <c r="CU112" s="92">
        <f t="shared" si="51"/>
        <v>0</v>
      </c>
      <c r="CV112" s="92">
        <f t="shared" si="52"/>
        <v>0</v>
      </c>
      <c r="CW112" s="153">
        <f t="shared" si="53"/>
        <v>0</v>
      </c>
      <c r="CX112" s="153">
        <f t="shared" si="54"/>
        <v>0</v>
      </c>
      <c r="CY112" s="153">
        <f t="shared" si="55"/>
        <v>0</v>
      </c>
      <c r="CZ112" s="92">
        <f t="shared" si="56"/>
        <v>0</v>
      </c>
      <c r="DA112" s="92">
        <f t="shared" si="57"/>
        <v>0</v>
      </c>
      <c r="DB112" s="91">
        <f t="shared" si="58"/>
        <v>0</v>
      </c>
      <c r="DC112" s="92">
        <f t="shared" si="59"/>
        <v>0</v>
      </c>
    </row>
    <row r="113" spans="1:107" x14ac:dyDescent="0.25">
      <c r="A113" s="20">
        <v>13075106</v>
      </c>
      <c r="B113" s="21">
        <v>5561</v>
      </c>
      <c r="C113" s="21" t="s">
        <v>151</v>
      </c>
      <c r="D113" s="223"/>
      <c r="E113" s="223"/>
      <c r="F113" s="223"/>
      <c r="G113" s="223"/>
      <c r="H113" s="224"/>
      <c r="I113" s="224"/>
      <c r="J113" s="224"/>
      <c r="K113" s="224"/>
      <c r="L113" s="224"/>
      <c r="M113" s="224"/>
      <c r="N113" s="224"/>
      <c r="O113" s="224"/>
      <c r="P113" s="224"/>
      <c r="Q113" s="224"/>
      <c r="R113" s="224"/>
      <c r="S113" s="224"/>
      <c r="T113" s="224"/>
      <c r="U113" s="224"/>
      <c r="V113" s="224"/>
      <c r="W113" s="22"/>
      <c r="X113" s="22"/>
      <c r="Y113" s="22"/>
      <c r="Z113" s="224"/>
      <c r="AA113" s="224"/>
      <c r="AB113" s="260"/>
      <c r="AC113" s="224"/>
      <c r="AD113" s="224"/>
      <c r="AE113" s="260"/>
      <c r="AF113" s="222"/>
      <c r="AG113" s="222"/>
      <c r="AH113" s="281">
        <f t="shared" si="33"/>
        <v>0</v>
      </c>
      <c r="AI113" s="222"/>
      <c r="AJ113" s="281">
        <f t="shared" si="34"/>
        <v>0</v>
      </c>
      <c r="AK113" s="222"/>
      <c r="AL113" s="281">
        <f t="shared" si="35"/>
        <v>0</v>
      </c>
      <c r="AM113" s="281" t="e">
        <f t="shared" si="36"/>
        <v>#DIV/0!</v>
      </c>
      <c r="AN113" s="281" t="e">
        <f t="shared" si="37"/>
        <v>#DIV/0!</v>
      </c>
      <c r="AO113" s="222"/>
      <c r="CA113" s="91" t="str">
        <f t="shared" si="60"/>
        <v>Peenemünde</v>
      </c>
      <c r="CB113" s="92">
        <f t="shared" si="60"/>
        <v>0</v>
      </c>
      <c r="CC113" s="92"/>
      <c r="CD113" s="92">
        <f t="shared" si="38"/>
        <v>0</v>
      </c>
      <c r="CE113" s="92">
        <f t="shared" si="39"/>
        <v>0</v>
      </c>
      <c r="CF113" s="92">
        <f t="shared" si="40"/>
        <v>0</v>
      </c>
      <c r="CG113" s="92">
        <f t="shared" si="41"/>
        <v>0</v>
      </c>
      <c r="CH113" s="92">
        <f t="shared" si="42"/>
        <v>0</v>
      </c>
      <c r="CI113" s="92">
        <f t="shared" si="43"/>
        <v>0</v>
      </c>
      <c r="CJ113" s="91">
        <f t="shared" si="44"/>
        <v>0</v>
      </c>
      <c r="CK113" s="91">
        <f t="shared" si="44"/>
        <v>0</v>
      </c>
      <c r="CL113" s="91" t="str">
        <f t="shared" si="32"/>
        <v>keine Daten</v>
      </c>
      <c r="CM113" s="92">
        <f t="shared" si="45"/>
        <v>0</v>
      </c>
      <c r="CN113" s="91" t="str">
        <f t="shared" si="46"/>
        <v>keine Angabe</v>
      </c>
      <c r="CO113" s="91">
        <f t="shared" si="47"/>
        <v>2</v>
      </c>
      <c r="CP113" s="91">
        <f t="shared" si="48"/>
        <v>2</v>
      </c>
      <c r="CQ113" s="91">
        <f t="shared" si="49"/>
        <v>0</v>
      </c>
      <c r="CR113" s="91">
        <f t="shared" si="50"/>
        <v>0</v>
      </c>
      <c r="CS113" s="92">
        <f>CM113-'[2]2008'!CM113</f>
        <v>0</v>
      </c>
      <c r="CT113" s="92">
        <f>CE113-'[2]2008'!CE113</f>
        <v>0</v>
      </c>
      <c r="CU113" s="92">
        <f t="shared" si="51"/>
        <v>0</v>
      </c>
      <c r="CV113" s="92">
        <f t="shared" si="52"/>
        <v>0</v>
      </c>
      <c r="CW113" s="153">
        <f t="shared" si="53"/>
        <v>0</v>
      </c>
      <c r="CX113" s="153">
        <f t="shared" si="54"/>
        <v>0</v>
      </c>
      <c r="CY113" s="153">
        <f t="shared" si="55"/>
        <v>0</v>
      </c>
      <c r="CZ113" s="92">
        <f t="shared" si="56"/>
        <v>0</v>
      </c>
      <c r="DA113" s="92">
        <f t="shared" si="57"/>
        <v>0</v>
      </c>
      <c r="DB113" s="91">
        <f t="shared" si="58"/>
        <v>0</v>
      </c>
      <c r="DC113" s="92">
        <f t="shared" si="59"/>
        <v>0</v>
      </c>
    </row>
    <row r="114" spans="1:107" x14ac:dyDescent="0.25">
      <c r="A114" s="20">
        <v>13075133</v>
      </c>
      <c r="B114" s="21">
        <v>5561</v>
      </c>
      <c r="C114" s="21" t="s">
        <v>152</v>
      </c>
      <c r="D114" s="223"/>
      <c r="E114" s="223"/>
      <c r="F114" s="223"/>
      <c r="G114" s="223"/>
      <c r="H114" s="224"/>
      <c r="I114" s="224"/>
      <c r="J114" s="224"/>
      <c r="K114" s="224"/>
      <c r="L114" s="224"/>
      <c r="M114" s="224"/>
      <c r="N114" s="224"/>
      <c r="O114" s="224"/>
      <c r="P114" s="224"/>
      <c r="Q114" s="224"/>
      <c r="R114" s="224"/>
      <c r="S114" s="224"/>
      <c r="T114" s="224"/>
      <c r="U114" s="224"/>
      <c r="V114" s="224"/>
      <c r="W114" s="22"/>
      <c r="X114" s="22"/>
      <c r="Y114" s="22"/>
      <c r="Z114" s="224"/>
      <c r="AA114" s="224"/>
      <c r="AB114" s="260"/>
      <c r="AC114" s="224"/>
      <c r="AD114" s="224"/>
      <c r="AE114" s="260"/>
      <c r="AF114" s="222"/>
      <c r="AG114" s="222"/>
      <c r="AH114" s="281">
        <f t="shared" si="33"/>
        <v>0</v>
      </c>
      <c r="AI114" s="222"/>
      <c r="AJ114" s="281">
        <f t="shared" si="34"/>
        <v>0</v>
      </c>
      <c r="AK114" s="222"/>
      <c r="AL114" s="281">
        <f t="shared" si="35"/>
        <v>0</v>
      </c>
      <c r="AM114" s="281" t="e">
        <f t="shared" si="36"/>
        <v>#DIV/0!</v>
      </c>
      <c r="AN114" s="281" t="e">
        <f t="shared" si="37"/>
        <v>#DIV/0!</v>
      </c>
      <c r="AO114" s="222"/>
      <c r="CA114" s="91" t="str">
        <f t="shared" si="60"/>
        <v>Trassenheide</v>
      </c>
      <c r="CB114" s="92">
        <f t="shared" si="60"/>
        <v>0</v>
      </c>
      <c r="CC114" s="92"/>
      <c r="CD114" s="92">
        <f t="shared" si="38"/>
        <v>0</v>
      </c>
      <c r="CE114" s="92">
        <f t="shared" si="39"/>
        <v>0</v>
      </c>
      <c r="CF114" s="92">
        <f t="shared" si="40"/>
        <v>0</v>
      </c>
      <c r="CG114" s="92">
        <f t="shared" si="41"/>
        <v>0</v>
      </c>
      <c r="CH114" s="92">
        <f t="shared" si="42"/>
        <v>0</v>
      </c>
      <c r="CI114" s="92">
        <f t="shared" si="43"/>
        <v>0</v>
      </c>
      <c r="CJ114" s="91">
        <f t="shared" si="44"/>
        <v>0</v>
      </c>
      <c r="CK114" s="91">
        <f t="shared" si="44"/>
        <v>0</v>
      </c>
      <c r="CL114" s="91" t="str">
        <f t="shared" si="32"/>
        <v>keine Daten</v>
      </c>
      <c r="CM114" s="92">
        <f t="shared" si="45"/>
        <v>0</v>
      </c>
      <c r="CN114" s="91" t="str">
        <f t="shared" si="46"/>
        <v>keine Angabe</v>
      </c>
      <c r="CO114" s="91">
        <f t="shared" si="47"/>
        <v>2</v>
      </c>
      <c r="CP114" s="91">
        <f t="shared" si="48"/>
        <v>2</v>
      </c>
      <c r="CQ114" s="91">
        <f t="shared" si="49"/>
        <v>0</v>
      </c>
      <c r="CR114" s="91">
        <f t="shared" si="50"/>
        <v>0</v>
      </c>
      <c r="CS114" s="92">
        <f>CM114-'[2]2008'!CM114</f>
        <v>0</v>
      </c>
      <c r="CT114" s="92">
        <f>CE114-'[2]2008'!CE114</f>
        <v>0</v>
      </c>
      <c r="CU114" s="92">
        <f t="shared" si="51"/>
        <v>0</v>
      </c>
      <c r="CV114" s="92">
        <f t="shared" si="52"/>
        <v>0</v>
      </c>
      <c r="CW114" s="153">
        <f t="shared" si="53"/>
        <v>0</v>
      </c>
      <c r="CX114" s="153">
        <f t="shared" si="54"/>
        <v>0</v>
      </c>
      <c r="CY114" s="153">
        <f t="shared" si="55"/>
        <v>0</v>
      </c>
      <c r="CZ114" s="92">
        <f t="shared" si="56"/>
        <v>0</v>
      </c>
      <c r="DA114" s="92">
        <f t="shared" si="57"/>
        <v>0</v>
      </c>
      <c r="DB114" s="91">
        <f t="shared" si="58"/>
        <v>0</v>
      </c>
      <c r="DC114" s="92">
        <f t="shared" si="59"/>
        <v>0</v>
      </c>
    </row>
    <row r="115" spans="1:107" x14ac:dyDescent="0.25">
      <c r="A115" s="20">
        <v>13075151</v>
      </c>
      <c r="B115" s="21">
        <v>5561</v>
      </c>
      <c r="C115" s="21" t="s">
        <v>153</v>
      </c>
      <c r="D115" s="223"/>
      <c r="E115" s="223"/>
      <c r="F115" s="223"/>
      <c r="G115" s="223"/>
      <c r="H115" s="224"/>
      <c r="I115" s="224"/>
      <c r="J115" s="224"/>
      <c r="K115" s="224"/>
      <c r="L115" s="224"/>
      <c r="M115" s="224"/>
      <c r="N115" s="224"/>
      <c r="O115" s="224"/>
      <c r="P115" s="224"/>
      <c r="Q115" s="224"/>
      <c r="R115" s="224"/>
      <c r="S115" s="224"/>
      <c r="T115" s="224"/>
      <c r="U115" s="224"/>
      <c r="V115" s="224"/>
      <c r="W115" s="22"/>
      <c r="X115" s="22"/>
      <c r="Y115" s="22"/>
      <c r="Z115" s="224"/>
      <c r="AA115" s="224"/>
      <c r="AB115" s="260"/>
      <c r="AC115" s="224"/>
      <c r="AD115" s="224"/>
      <c r="AE115" s="260"/>
      <c r="AF115" s="222"/>
      <c r="AG115" s="222"/>
      <c r="AH115" s="281">
        <f t="shared" si="33"/>
        <v>0</v>
      </c>
      <c r="AI115" s="222"/>
      <c r="AJ115" s="281">
        <f t="shared" si="34"/>
        <v>0</v>
      </c>
      <c r="AK115" s="222"/>
      <c r="AL115" s="281">
        <f t="shared" si="35"/>
        <v>0</v>
      </c>
      <c r="AM115" s="281" t="e">
        <f t="shared" si="36"/>
        <v>#DIV/0!</v>
      </c>
      <c r="AN115" s="281" t="e">
        <f t="shared" si="37"/>
        <v>#DIV/0!</v>
      </c>
      <c r="AO115" s="222"/>
      <c r="CA115" s="91" t="str">
        <f t="shared" si="60"/>
        <v>Zinnowitz</v>
      </c>
      <c r="CB115" s="92">
        <f t="shared" si="60"/>
        <v>0</v>
      </c>
      <c r="CC115" s="92"/>
      <c r="CD115" s="92">
        <f t="shared" si="38"/>
        <v>0</v>
      </c>
      <c r="CE115" s="92">
        <f t="shared" si="39"/>
        <v>0</v>
      </c>
      <c r="CF115" s="92">
        <f t="shared" si="40"/>
        <v>0</v>
      </c>
      <c r="CG115" s="92">
        <f t="shared" si="41"/>
        <v>0</v>
      </c>
      <c r="CH115" s="92">
        <f t="shared" si="42"/>
        <v>0</v>
      </c>
      <c r="CI115" s="92">
        <f t="shared" si="43"/>
        <v>0</v>
      </c>
      <c r="CJ115" s="91">
        <f t="shared" si="44"/>
        <v>0</v>
      </c>
      <c r="CK115" s="91">
        <f t="shared" si="44"/>
        <v>0</v>
      </c>
      <c r="CL115" s="91" t="str">
        <f t="shared" si="32"/>
        <v>keine Daten</v>
      </c>
      <c r="CM115" s="92">
        <f t="shared" si="45"/>
        <v>0</v>
      </c>
      <c r="CN115" s="91" t="str">
        <f t="shared" si="46"/>
        <v>keine Angabe</v>
      </c>
      <c r="CO115" s="91">
        <f t="shared" si="47"/>
        <v>2</v>
      </c>
      <c r="CP115" s="91">
        <f t="shared" si="48"/>
        <v>2</v>
      </c>
      <c r="CQ115" s="91">
        <f t="shared" si="49"/>
        <v>0</v>
      </c>
      <c r="CR115" s="91">
        <f t="shared" si="50"/>
        <v>0</v>
      </c>
      <c r="CS115" s="92">
        <f>CM115-'[2]2008'!CM115</f>
        <v>0</v>
      </c>
      <c r="CT115" s="92">
        <f>CE115-'[2]2008'!CE115</f>
        <v>0</v>
      </c>
      <c r="CU115" s="92">
        <f t="shared" si="51"/>
        <v>0</v>
      </c>
      <c r="CV115" s="92">
        <f t="shared" si="52"/>
        <v>0</v>
      </c>
      <c r="CW115" s="153">
        <f t="shared" si="53"/>
        <v>0</v>
      </c>
      <c r="CX115" s="153">
        <f t="shared" si="54"/>
        <v>0</v>
      </c>
      <c r="CY115" s="153">
        <f t="shared" si="55"/>
        <v>0</v>
      </c>
      <c r="CZ115" s="92">
        <f t="shared" si="56"/>
        <v>0</v>
      </c>
      <c r="DA115" s="92">
        <f t="shared" si="57"/>
        <v>0</v>
      </c>
      <c r="DB115" s="91">
        <f t="shared" si="58"/>
        <v>0</v>
      </c>
      <c r="DC115" s="92">
        <f t="shared" si="59"/>
        <v>0</v>
      </c>
    </row>
    <row r="116" spans="1:107" x14ac:dyDescent="0.25">
      <c r="A116" s="20">
        <v>13075010</v>
      </c>
      <c r="B116" s="21">
        <v>5562</v>
      </c>
      <c r="C116" s="21" t="s">
        <v>154</v>
      </c>
      <c r="D116" s="223"/>
      <c r="E116" s="223"/>
      <c r="F116" s="223"/>
      <c r="G116" s="223"/>
      <c r="H116" s="224"/>
      <c r="I116" s="224"/>
      <c r="J116" s="224"/>
      <c r="K116" s="224"/>
      <c r="L116" s="224"/>
      <c r="M116" s="224"/>
      <c r="N116" s="224"/>
      <c r="O116" s="224"/>
      <c r="P116" s="224"/>
      <c r="Q116" s="224"/>
      <c r="R116" s="224"/>
      <c r="S116" s="224"/>
      <c r="T116" s="224"/>
      <c r="U116" s="224"/>
      <c r="V116" s="224"/>
      <c r="W116" s="22"/>
      <c r="X116" s="22"/>
      <c r="Y116" s="22"/>
      <c r="Z116" s="224"/>
      <c r="AA116" s="224"/>
      <c r="AB116" s="260"/>
      <c r="AC116" s="224"/>
      <c r="AD116" s="224"/>
      <c r="AE116" s="260"/>
      <c r="AF116" s="222"/>
      <c r="AG116" s="222"/>
      <c r="AH116" s="281">
        <f t="shared" si="33"/>
        <v>0</v>
      </c>
      <c r="AI116" s="222"/>
      <c r="AJ116" s="281">
        <f t="shared" si="34"/>
        <v>0</v>
      </c>
      <c r="AK116" s="222"/>
      <c r="AL116" s="281">
        <f t="shared" si="35"/>
        <v>0</v>
      </c>
      <c r="AM116" s="281" t="e">
        <f t="shared" si="36"/>
        <v>#DIV/0!</v>
      </c>
      <c r="AN116" s="281" t="e">
        <f t="shared" si="37"/>
        <v>#DIV/0!</v>
      </c>
      <c r="AO116" s="222"/>
      <c r="CA116" s="91" t="str">
        <f t="shared" si="60"/>
        <v>Benz</v>
      </c>
      <c r="CB116" s="92">
        <f t="shared" si="60"/>
        <v>0</v>
      </c>
      <c r="CC116" s="92"/>
      <c r="CD116" s="92">
        <f t="shared" si="38"/>
        <v>0</v>
      </c>
      <c r="CE116" s="92">
        <f t="shared" si="39"/>
        <v>0</v>
      </c>
      <c r="CF116" s="92">
        <f t="shared" si="40"/>
        <v>0</v>
      </c>
      <c r="CG116" s="92">
        <f t="shared" si="41"/>
        <v>0</v>
      </c>
      <c r="CH116" s="92">
        <f t="shared" si="42"/>
        <v>0</v>
      </c>
      <c r="CI116" s="92">
        <f t="shared" si="43"/>
        <v>0</v>
      </c>
      <c r="CJ116" s="91">
        <f t="shared" si="44"/>
        <v>0</v>
      </c>
      <c r="CK116" s="91">
        <f t="shared" si="44"/>
        <v>0</v>
      </c>
      <c r="CL116" s="91" t="str">
        <f t="shared" si="32"/>
        <v>keine Daten</v>
      </c>
      <c r="CM116" s="92">
        <f t="shared" si="45"/>
        <v>0</v>
      </c>
      <c r="CN116" s="91" t="str">
        <f t="shared" si="46"/>
        <v>keine Angabe</v>
      </c>
      <c r="CO116" s="91">
        <f t="shared" si="47"/>
        <v>2</v>
      </c>
      <c r="CP116" s="91">
        <f t="shared" si="48"/>
        <v>2</v>
      </c>
      <c r="CQ116" s="91">
        <f t="shared" si="49"/>
        <v>0</v>
      </c>
      <c r="CR116" s="91">
        <f t="shared" si="50"/>
        <v>0</v>
      </c>
      <c r="CS116" s="92">
        <f>CM116-'[2]2008'!CM116</f>
        <v>0</v>
      </c>
      <c r="CT116" s="92">
        <f>CE116-'[2]2008'!CE116</f>
        <v>0</v>
      </c>
      <c r="CU116" s="92">
        <f t="shared" si="51"/>
        <v>0</v>
      </c>
      <c r="CV116" s="92">
        <f t="shared" si="52"/>
        <v>0</v>
      </c>
      <c r="CW116" s="153">
        <f t="shared" si="53"/>
        <v>0</v>
      </c>
      <c r="CX116" s="153">
        <f t="shared" si="54"/>
        <v>0</v>
      </c>
      <c r="CY116" s="153">
        <f t="shared" si="55"/>
        <v>0</v>
      </c>
      <c r="CZ116" s="92">
        <f t="shared" si="56"/>
        <v>0</v>
      </c>
      <c r="DA116" s="92">
        <f t="shared" si="57"/>
        <v>0</v>
      </c>
      <c r="DB116" s="91">
        <f t="shared" si="58"/>
        <v>0</v>
      </c>
      <c r="DC116" s="92">
        <f t="shared" si="59"/>
        <v>0</v>
      </c>
    </row>
    <row r="117" spans="1:107" x14ac:dyDescent="0.25">
      <c r="A117" s="20">
        <v>13075026</v>
      </c>
      <c r="B117" s="21">
        <v>5562</v>
      </c>
      <c r="C117" s="21" t="s">
        <v>155</v>
      </c>
      <c r="D117" s="223"/>
      <c r="E117" s="223"/>
      <c r="F117" s="223"/>
      <c r="G117" s="223"/>
      <c r="H117" s="224"/>
      <c r="I117" s="224"/>
      <c r="J117" s="224"/>
      <c r="K117" s="224"/>
      <c r="L117" s="224"/>
      <c r="M117" s="224"/>
      <c r="N117" s="224"/>
      <c r="O117" s="224"/>
      <c r="P117" s="224"/>
      <c r="Q117" s="224"/>
      <c r="R117" s="224"/>
      <c r="S117" s="224"/>
      <c r="T117" s="224"/>
      <c r="U117" s="224"/>
      <c r="V117" s="224"/>
      <c r="W117" s="22"/>
      <c r="X117" s="22"/>
      <c r="Y117" s="22"/>
      <c r="Z117" s="224"/>
      <c r="AA117" s="224"/>
      <c r="AB117" s="260"/>
      <c r="AC117" s="224"/>
      <c r="AD117" s="224"/>
      <c r="AE117" s="260"/>
      <c r="AF117" s="222"/>
      <c r="AG117" s="222"/>
      <c r="AH117" s="281">
        <f t="shared" si="33"/>
        <v>0</v>
      </c>
      <c r="AI117" s="222"/>
      <c r="AJ117" s="281">
        <f t="shared" si="34"/>
        <v>0</v>
      </c>
      <c r="AK117" s="222"/>
      <c r="AL117" s="281">
        <f t="shared" si="35"/>
        <v>0</v>
      </c>
      <c r="AM117" s="281" t="e">
        <f t="shared" si="36"/>
        <v>#DIV/0!</v>
      </c>
      <c r="AN117" s="281" t="e">
        <f t="shared" si="37"/>
        <v>#DIV/0!</v>
      </c>
      <c r="AO117" s="222"/>
      <c r="CA117" s="91" t="str">
        <f t="shared" si="60"/>
        <v>Dargen</v>
      </c>
      <c r="CB117" s="92">
        <f t="shared" si="60"/>
        <v>0</v>
      </c>
      <c r="CC117" s="92"/>
      <c r="CD117" s="92">
        <f t="shared" si="38"/>
        <v>0</v>
      </c>
      <c r="CE117" s="92">
        <f t="shared" si="39"/>
        <v>0</v>
      </c>
      <c r="CF117" s="92">
        <f t="shared" si="40"/>
        <v>0</v>
      </c>
      <c r="CG117" s="92">
        <f t="shared" si="41"/>
        <v>0</v>
      </c>
      <c r="CH117" s="92">
        <f t="shared" si="42"/>
        <v>0</v>
      </c>
      <c r="CI117" s="92">
        <f t="shared" si="43"/>
        <v>0</v>
      </c>
      <c r="CJ117" s="91">
        <f t="shared" si="44"/>
        <v>0</v>
      </c>
      <c r="CK117" s="91">
        <f t="shared" si="44"/>
        <v>0</v>
      </c>
      <c r="CL117" s="91" t="str">
        <f t="shared" si="32"/>
        <v>keine Daten</v>
      </c>
      <c r="CM117" s="92">
        <f t="shared" si="45"/>
        <v>0</v>
      </c>
      <c r="CN117" s="91" t="str">
        <f t="shared" si="46"/>
        <v>keine Angabe</v>
      </c>
      <c r="CO117" s="91">
        <f t="shared" si="47"/>
        <v>2</v>
      </c>
      <c r="CP117" s="91">
        <f t="shared" si="48"/>
        <v>2</v>
      </c>
      <c r="CQ117" s="91">
        <f t="shared" si="49"/>
        <v>0</v>
      </c>
      <c r="CR117" s="91">
        <f t="shared" si="50"/>
        <v>0</v>
      </c>
      <c r="CS117" s="92">
        <f>CM117-'[2]2008'!CM117</f>
        <v>0</v>
      </c>
      <c r="CT117" s="92">
        <f>CE117-'[2]2008'!CE117</f>
        <v>0</v>
      </c>
      <c r="CU117" s="92">
        <f t="shared" si="51"/>
        <v>0</v>
      </c>
      <c r="CV117" s="92">
        <f t="shared" si="52"/>
        <v>0</v>
      </c>
      <c r="CW117" s="153">
        <f t="shared" si="53"/>
        <v>0</v>
      </c>
      <c r="CX117" s="153">
        <f t="shared" si="54"/>
        <v>0</v>
      </c>
      <c r="CY117" s="153">
        <f t="shared" si="55"/>
        <v>0</v>
      </c>
      <c r="CZ117" s="92">
        <f t="shared" si="56"/>
        <v>0</v>
      </c>
      <c r="DA117" s="92">
        <f t="shared" si="57"/>
        <v>0</v>
      </c>
      <c r="DB117" s="91">
        <f t="shared" si="58"/>
        <v>0</v>
      </c>
      <c r="DC117" s="92">
        <f t="shared" si="59"/>
        <v>0</v>
      </c>
    </row>
    <row r="118" spans="1:107" x14ac:dyDescent="0.25">
      <c r="A118" s="20">
        <v>13075034</v>
      </c>
      <c r="B118" s="21">
        <v>5562</v>
      </c>
      <c r="C118" s="21" t="s">
        <v>156</v>
      </c>
      <c r="D118" s="223"/>
      <c r="E118" s="223"/>
      <c r="F118" s="223"/>
      <c r="G118" s="223"/>
      <c r="H118" s="224"/>
      <c r="I118" s="224"/>
      <c r="J118" s="224"/>
      <c r="K118" s="224"/>
      <c r="L118" s="224"/>
      <c r="M118" s="224"/>
      <c r="N118" s="224"/>
      <c r="O118" s="224"/>
      <c r="P118" s="224"/>
      <c r="Q118" s="224"/>
      <c r="R118" s="224"/>
      <c r="S118" s="224"/>
      <c r="T118" s="224"/>
      <c r="U118" s="224"/>
      <c r="V118" s="224"/>
      <c r="W118" s="22"/>
      <c r="X118" s="22"/>
      <c r="Y118" s="22"/>
      <c r="Z118" s="224"/>
      <c r="AA118" s="224"/>
      <c r="AB118" s="260"/>
      <c r="AC118" s="224"/>
      <c r="AD118" s="224"/>
      <c r="AE118" s="260"/>
      <c r="AF118" s="222"/>
      <c r="AG118" s="222"/>
      <c r="AH118" s="281">
        <f t="shared" si="33"/>
        <v>0</v>
      </c>
      <c r="AI118" s="222"/>
      <c r="AJ118" s="281">
        <f t="shared" si="34"/>
        <v>0</v>
      </c>
      <c r="AK118" s="222"/>
      <c r="AL118" s="281">
        <f t="shared" si="35"/>
        <v>0</v>
      </c>
      <c r="AM118" s="281" t="e">
        <f t="shared" si="36"/>
        <v>#DIV/0!</v>
      </c>
      <c r="AN118" s="281" t="e">
        <f t="shared" si="37"/>
        <v>#DIV/0!</v>
      </c>
      <c r="AO118" s="222"/>
      <c r="CA118" s="91" t="str">
        <f t="shared" si="60"/>
        <v>Garz</v>
      </c>
      <c r="CB118" s="92">
        <f t="shared" si="60"/>
        <v>0</v>
      </c>
      <c r="CC118" s="92"/>
      <c r="CD118" s="92">
        <f t="shared" si="38"/>
        <v>0</v>
      </c>
      <c r="CE118" s="92">
        <f t="shared" si="39"/>
        <v>0</v>
      </c>
      <c r="CF118" s="92">
        <f t="shared" si="40"/>
        <v>0</v>
      </c>
      <c r="CG118" s="92">
        <f t="shared" si="41"/>
        <v>0</v>
      </c>
      <c r="CH118" s="92">
        <f t="shared" si="42"/>
        <v>0</v>
      </c>
      <c r="CI118" s="92">
        <f t="shared" si="43"/>
        <v>0</v>
      </c>
      <c r="CJ118" s="91">
        <f t="shared" si="44"/>
        <v>0</v>
      </c>
      <c r="CK118" s="91">
        <f t="shared" si="44"/>
        <v>0</v>
      </c>
      <c r="CL118" s="91" t="str">
        <f t="shared" ref="CL118:CL144" si="61">IF(CB118=0,"keine Daten",IF(CD118=0,"keine Daten","OK"))</f>
        <v>keine Daten</v>
      </c>
      <c r="CM118" s="92">
        <f t="shared" si="45"/>
        <v>0</v>
      </c>
      <c r="CN118" s="91" t="str">
        <f t="shared" si="46"/>
        <v>keine Angabe</v>
      </c>
      <c r="CO118" s="91">
        <f t="shared" si="47"/>
        <v>2</v>
      </c>
      <c r="CP118" s="91">
        <f t="shared" si="48"/>
        <v>2</v>
      </c>
      <c r="CQ118" s="91">
        <f t="shared" si="49"/>
        <v>0</v>
      </c>
      <c r="CR118" s="91">
        <f t="shared" si="50"/>
        <v>0</v>
      </c>
      <c r="CS118" s="92">
        <f>CM118-'[2]2008'!CM118</f>
        <v>0</v>
      </c>
      <c r="CT118" s="92">
        <f>CE118-'[2]2008'!CE118</f>
        <v>0</v>
      </c>
      <c r="CU118" s="92">
        <f t="shared" si="51"/>
        <v>0</v>
      </c>
      <c r="CV118" s="92">
        <f t="shared" si="52"/>
        <v>0</v>
      </c>
      <c r="CW118" s="153">
        <f t="shared" si="53"/>
        <v>0</v>
      </c>
      <c r="CX118" s="153">
        <f t="shared" si="54"/>
        <v>0</v>
      </c>
      <c r="CY118" s="153">
        <f t="shared" si="55"/>
        <v>0</v>
      </c>
      <c r="CZ118" s="92">
        <f t="shared" si="56"/>
        <v>0</v>
      </c>
      <c r="DA118" s="92">
        <f t="shared" si="57"/>
        <v>0</v>
      </c>
      <c r="DB118" s="91">
        <f t="shared" si="58"/>
        <v>0</v>
      </c>
      <c r="DC118" s="92">
        <f t="shared" si="59"/>
        <v>0</v>
      </c>
    </row>
    <row r="119" spans="1:107" x14ac:dyDescent="0.25">
      <c r="A119" s="20">
        <v>13075056</v>
      </c>
      <c r="B119" s="21">
        <v>5562</v>
      </c>
      <c r="C119" s="21" t="s">
        <v>157</v>
      </c>
      <c r="D119" s="223"/>
      <c r="E119" s="223"/>
      <c r="F119" s="223"/>
      <c r="G119" s="223"/>
      <c r="H119" s="224"/>
      <c r="I119" s="224"/>
      <c r="J119" s="224"/>
      <c r="K119" s="224"/>
      <c r="L119" s="224"/>
      <c r="M119" s="224"/>
      <c r="N119" s="224"/>
      <c r="O119" s="224"/>
      <c r="P119" s="224"/>
      <c r="Q119" s="224"/>
      <c r="R119" s="224"/>
      <c r="S119" s="224"/>
      <c r="T119" s="224"/>
      <c r="U119" s="224"/>
      <c r="V119" s="224"/>
      <c r="W119" s="22"/>
      <c r="X119" s="22"/>
      <c r="Y119" s="22"/>
      <c r="Z119" s="224"/>
      <c r="AA119" s="224"/>
      <c r="AB119" s="260"/>
      <c r="AC119" s="224"/>
      <c r="AD119" s="224"/>
      <c r="AE119" s="260"/>
      <c r="AF119" s="222"/>
      <c r="AG119" s="222"/>
      <c r="AH119" s="281">
        <f t="shared" si="33"/>
        <v>0</v>
      </c>
      <c r="AI119" s="222"/>
      <c r="AJ119" s="281">
        <f t="shared" si="34"/>
        <v>0</v>
      </c>
      <c r="AK119" s="222"/>
      <c r="AL119" s="281">
        <f t="shared" si="35"/>
        <v>0</v>
      </c>
      <c r="AM119" s="281" t="e">
        <f t="shared" si="36"/>
        <v>#DIV/0!</v>
      </c>
      <c r="AN119" s="281" t="e">
        <f t="shared" si="37"/>
        <v>#DIV/0!</v>
      </c>
      <c r="AO119" s="222"/>
      <c r="CA119" s="91" t="str">
        <f t="shared" si="60"/>
        <v>Kamminke</v>
      </c>
      <c r="CB119" s="92">
        <f t="shared" si="60"/>
        <v>0</v>
      </c>
      <c r="CC119" s="92"/>
      <c r="CD119" s="92">
        <f t="shared" si="38"/>
        <v>0</v>
      </c>
      <c r="CE119" s="92">
        <f t="shared" si="39"/>
        <v>0</v>
      </c>
      <c r="CF119" s="92">
        <f t="shared" si="40"/>
        <v>0</v>
      </c>
      <c r="CG119" s="92">
        <f t="shared" si="41"/>
        <v>0</v>
      </c>
      <c r="CH119" s="92">
        <f t="shared" si="42"/>
        <v>0</v>
      </c>
      <c r="CI119" s="92">
        <f t="shared" si="43"/>
        <v>0</v>
      </c>
      <c r="CJ119" s="91">
        <f t="shared" si="44"/>
        <v>0</v>
      </c>
      <c r="CK119" s="91">
        <f t="shared" si="44"/>
        <v>0</v>
      </c>
      <c r="CL119" s="91" t="str">
        <f t="shared" si="61"/>
        <v>keine Daten</v>
      </c>
      <c r="CM119" s="92">
        <f t="shared" si="45"/>
        <v>0</v>
      </c>
      <c r="CN119" s="91" t="str">
        <f t="shared" si="46"/>
        <v>keine Angabe</v>
      </c>
      <c r="CO119" s="91">
        <f t="shared" si="47"/>
        <v>2</v>
      </c>
      <c r="CP119" s="91">
        <f t="shared" si="48"/>
        <v>2</v>
      </c>
      <c r="CQ119" s="91">
        <f t="shared" si="49"/>
        <v>0</v>
      </c>
      <c r="CR119" s="91">
        <f t="shared" si="50"/>
        <v>0</v>
      </c>
      <c r="CS119" s="92">
        <f>CM119-'[2]2008'!CM119</f>
        <v>0</v>
      </c>
      <c r="CT119" s="92">
        <f>CE119-'[2]2008'!CE119</f>
        <v>0</v>
      </c>
      <c r="CU119" s="92">
        <f t="shared" si="51"/>
        <v>0</v>
      </c>
      <c r="CV119" s="92">
        <f t="shared" si="52"/>
        <v>0</v>
      </c>
      <c r="CW119" s="153">
        <f t="shared" si="53"/>
        <v>0</v>
      </c>
      <c r="CX119" s="153">
        <f t="shared" si="54"/>
        <v>0</v>
      </c>
      <c r="CY119" s="153">
        <f t="shared" si="55"/>
        <v>0</v>
      </c>
      <c r="CZ119" s="92">
        <f t="shared" si="56"/>
        <v>0</v>
      </c>
      <c r="DA119" s="92">
        <f t="shared" si="57"/>
        <v>0</v>
      </c>
      <c r="DB119" s="91">
        <f t="shared" si="58"/>
        <v>0</v>
      </c>
      <c r="DC119" s="92">
        <f t="shared" si="59"/>
        <v>0</v>
      </c>
    </row>
    <row r="120" spans="1:107" x14ac:dyDescent="0.25">
      <c r="A120" s="20">
        <v>13075065</v>
      </c>
      <c r="B120" s="21">
        <v>5562</v>
      </c>
      <c r="C120" s="21" t="s">
        <v>158</v>
      </c>
      <c r="D120" s="223"/>
      <c r="E120" s="223"/>
      <c r="F120" s="223"/>
      <c r="G120" s="223"/>
      <c r="H120" s="224"/>
      <c r="I120" s="224"/>
      <c r="J120" s="224"/>
      <c r="K120" s="224"/>
      <c r="L120" s="224"/>
      <c r="M120" s="224"/>
      <c r="N120" s="224"/>
      <c r="O120" s="224"/>
      <c r="P120" s="224"/>
      <c r="Q120" s="224"/>
      <c r="R120" s="224"/>
      <c r="S120" s="224"/>
      <c r="T120" s="224"/>
      <c r="U120" s="224"/>
      <c r="V120" s="224"/>
      <c r="W120" s="22"/>
      <c r="X120" s="22"/>
      <c r="Y120" s="22"/>
      <c r="Z120" s="224"/>
      <c r="AA120" s="224"/>
      <c r="AB120" s="260"/>
      <c r="AC120" s="224"/>
      <c r="AD120" s="224"/>
      <c r="AE120" s="260"/>
      <c r="AF120" s="222"/>
      <c r="AG120" s="222"/>
      <c r="AH120" s="281">
        <f t="shared" si="33"/>
        <v>0</v>
      </c>
      <c r="AI120" s="222"/>
      <c r="AJ120" s="281">
        <f t="shared" si="34"/>
        <v>0</v>
      </c>
      <c r="AK120" s="222"/>
      <c r="AL120" s="281">
        <f t="shared" si="35"/>
        <v>0</v>
      </c>
      <c r="AM120" s="281" t="e">
        <f t="shared" si="36"/>
        <v>#DIV/0!</v>
      </c>
      <c r="AN120" s="281" t="e">
        <f t="shared" si="37"/>
        <v>#DIV/0!</v>
      </c>
      <c r="AO120" s="222"/>
      <c r="CA120" s="91" t="str">
        <f t="shared" si="60"/>
        <v>Korswandt</v>
      </c>
      <c r="CB120" s="92">
        <f t="shared" si="60"/>
        <v>0</v>
      </c>
      <c r="CC120" s="92"/>
      <c r="CD120" s="92">
        <f t="shared" si="38"/>
        <v>0</v>
      </c>
      <c r="CE120" s="92">
        <f t="shared" si="39"/>
        <v>0</v>
      </c>
      <c r="CF120" s="92">
        <f t="shared" si="40"/>
        <v>0</v>
      </c>
      <c r="CG120" s="92">
        <f t="shared" si="41"/>
        <v>0</v>
      </c>
      <c r="CH120" s="92">
        <f t="shared" si="42"/>
        <v>0</v>
      </c>
      <c r="CI120" s="92">
        <f t="shared" si="43"/>
        <v>0</v>
      </c>
      <c r="CJ120" s="91">
        <f t="shared" si="44"/>
        <v>0</v>
      </c>
      <c r="CK120" s="91">
        <f t="shared" si="44"/>
        <v>0</v>
      </c>
      <c r="CL120" s="91" t="str">
        <f t="shared" si="61"/>
        <v>keine Daten</v>
      </c>
      <c r="CM120" s="92">
        <f t="shared" si="45"/>
        <v>0</v>
      </c>
      <c r="CN120" s="91" t="str">
        <f t="shared" si="46"/>
        <v>keine Angabe</v>
      </c>
      <c r="CO120" s="91">
        <f t="shared" si="47"/>
        <v>2</v>
      </c>
      <c r="CP120" s="91">
        <f t="shared" si="48"/>
        <v>2</v>
      </c>
      <c r="CQ120" s="91">
        <f t="shared" si="49"/>
        <v>0</v>
      </c>
      <c r="CR120" s="91">
        <f t="shared" si="50"/>
        <v>0</v>
      </c>
      <c r="CS120" s="92">
        <f>CM120-'[2]2008'!CM120</f>
        <v>0</v>
      </c>
      <c r="CT120" s="92">
        <f>CE120-'[2]2008'!CE120</f>
        <v>0</v>
      </c>
      <c r="CU120" s="92">
        <f t="shared" si="51"/>
        <v>0</v>
      </c>
      <c r="CV120" s="92">
        <f t="shared" si="52"/>
        <v>0</v>
      </c>
      <c r="CW120" s="153">
        <f t="shared" si="53"/>
        <v>0</v>
      </c>
      <c r="CX120" s="153">
        <f t="shared" si="54"/>
        <v>0</v>
      </c>
      <c r="CY120" s="153">
        <f t="shared" si="55"/>
        <v>0</v>
      </c>
      <c r="CZ120" s="92">
        <f t="shared" si="56"/>
        <v>0</v>
      </c>
      <c r="DA120" s="92">
        <f t="shared" si="57"/>
        <v>0</v>
      </c>
      <c r="DB120" s="91">
        <f t="shared" si="58"/>
        <v>0</v>
      </c>
      <c r="DC120" s="92">
        <f t="shared" si="59"/>
        <v>0</v>
      </c>
    </row>
    <row r="121" spans="1:107" x14ac:dyDescent="0.25">
      <c r="A121" s="20">
        <v>13075066</v>
      </c>
      <c r="B121" s="21">
        <v>5562</v>
      </c>
      <c r="C121" s="21" t="s">
        <v>159</v>
      </c>
      <c r="D121" s="223"/>
      <c r="E121" s="223"/>
      <c r="F121" s="223"/>
      <c r="G121" s="223"/>
      <c r="H121" s="224"/>
      <c r="I121" s="224"/>
      <c r="J121" s="224"/>
      <c r="K121" s="224"/>
      <c r="L121" s="224"/>
      <c r="M121" s="224"/>
      <c r="N121" s="224"/>
      <c r="O121" s="224"/>
      <c r="P121" s="224"/>
      <c r="Q121" s="224"/>
      <c r="R121" s="224"/>
      <c r="S121" s="224"/>
      <c r="T121" s="224"/>
      <c r="U121" s="224"/>
      <c r="V121" s="224"/>
      <c r="W121" s="22"/>
      <c r="X121" s="22"/>
      <c r="Y121" s="22"/>
      <c r="Z121" s="224"/>
      <c r="AA121" s="224"/>
      <c r="AB121" s="260"/>
      <c r="AC121" s="224"/>
      <c r="AD121" s="224"/>
      <c r="AE121" s="260"/>
      <c r="AF121" s="222"/>
      <c r="AG121" s="222"/>
      <c r="AH121" s="281">
        <f t="shared" si="33"/>
        <v>0</v>
      </c>
      <c r="AI121" s="222"/>
      <c r="AJ121" s="281">
        <f t="shared" si="34"/>
        <v>0</v>
      </c>
      <c r="AK121" s="222"/>
      <c r="AL121" s="281">
        <f t="shared" si="35"/>
        <v>0</v>
      </c>
      <c r="AM121" s="281" t="e">
        <f t="shared" si="36"/>
        <v>#DIV/0!</v>
      </c>
      <c r="AN121" s="281" t="e">
        <f t="shared" si="37"/>
        <v>#DIV/0!</v>
      </c>
      <c r="AO121" s="222"/>
      <c r="CA121" s="91" t="str">
        <f t="shared" si="60"/>
        <v>Koserow</v>
      </c>
      <c r="CB121" s="92">
        <f t="shared" si="60"/>
        <v>0</v>
      </c>
      <c r="CC121" s="92"/>
      <c r="CD121" s="92">
        <f t="shared" si="38"/>
        <v>0</v>
      </c>
      <c r="CE121" s="92">
        <f t="shared" si="39"/>
        <v>0</v>
      </c>
      <c r="CF121" s="92">
        <f t="shared" si="40"/>
        <v>0</v>
      </c>
      <c r="CG121" s="92">
        <f t="shared" si="41"/>
        <v>0</v>
      </c>
      <c r="CH121" s="92">
        <f t="shared" si="42"/>
        <v>0</v>
      </c>
      <c r="CI121" s="92">
        <f t="shared" si="43"/>
        <v>0</v>
      </c>
      <c r="CJ121" s="91">
        <f t="shared" si="44"/>
        <v>0</v>
      </c>
      <c r="CK121" s="91">
        <f t="shared" si="44"/>
        <v>0</v>
      </c>
      <c r="CL121" s="91" t="str">
        <f t="shared" si="61"/>
        <v>keine Daten</v>
      </c>
      <c r="CM121" s="92">
        <f t="shared" si="45"/>
        <v>0</v>
      </c>
      <c r="CN121" s="91" t="str">
        <f t="shared" si="46"/>
        <v>keine Angabe</v>
      </c>
      <c r="CO121" s="91">
        <f t="shared" si="47"/>
        <v>2</v>
      </c>
      <c r="CP121" s="91">
        <f t="shared" si="48"/>
        <v>2</v>
      </c>
      <c r="CQ121" s="91">
        <f t="shared" si="49"/>
        <v>0</v>
      </c>
      <c r="CR121" s="91">
        <f t="shared" si="50"/>
        <v>0</v>
      </c>
      <c r="CS121" s="92">
        <f>CM121-'[2]2008'!CM121</f>
        <v>0</v>
      </c>
      <c r="CT121" s="92">
        <f>CE121-'[2]2008'!CE121</f>
        <v>0</v>
      </c>
      <c r="CU121" s="92">
        <f t="shared" si="51"/>
        <v>0</v>
      </c>
      <c r="CV121" s="92">
        <f t="shared" si="52"/>
        <v>0</v>
      </c>
      <c r="CW121" s="153">
        <f t="shared" si="53"/>
        <v>0</v>
      </c>
      <c r="CX121" s="153">
        <f t="shared" si="54"/>
        <v>0</v>
      </c>
      <c r="CY121" s="153">
        <f t="shared" si="55"/>
        <v>0</v>
      </c>
      <c r="CZ121" s="92">
        <f t="shared" si="56"/>
        <v>0</v>
      </c>
      <c r="DA121" s="92">
        <f t="shared" si="57"/>
        <v>0</v>
      </c>
      <c r="DB121" s="91">
        <f t="shared" si="58"/>
        <v>0</v>
      </c>
      <c r="DC121" s="92">
        <f t="shared" si="59"/>
        <v>0</v>
      </c>
    </row>
    <row r="122" spans="1:107" x14ac:dyDescent="0.25">
      <c r="A122" s="20">
        <v>13075080</v>
      </c>
      <c r="B122" s="21">
        <v>5562</v>
      </c>
      <c r="C122" s="21" t="s">
        <v>160</v>
      </c>
      <c r="D122" s="223"/>
      <c r="E122" s="223"/>
      <c r="F122" s="223"/>
      <c r="G122" s="223"/>
      <c r="H122" s="224"/>
      <c r="I122" s="224"/>
      <c r="J122" s="224"/>
      <c r="K122" s="224"/>
      <c r="L122" s="224"/>
      <c r="M122" s="224"/>
      <c r="N122" s="224"/>
      <c r="O122" s="224"/>
      <c r="P122" s="224"/>
      <c r="Q122" s="224"/>
      <c r="R122" s="224"/>
      <c r="S122" s="224"/>
      <c r="T122" s="224"/>
      <c r="U122" s="224"/>
      <c r="V122" s="224"/>
      <c r="W122" s="22"/>
      <c r="X122" s="22"/>
      <c r="Y122" s="22"/>
      <c r="Z122" s="224"/>
      <c r="AA122" s="224"/>
      <c r="AB122" s="260"/>
      <c r="AC122" s="224"/>
      <c r="AD122" s="224"/>
      <c r="AE122" s="260"/>
      <c r="AF122" s="222"/>
      <c r="AG122" s="222"/>
      <c r="AH122" s="281">
        <f t="shared" si="33"/>
        <v>0</v>
      </c>
      <c r="AI122" s="222"/>
      <c r="AJ122" s="281">
        <f t="shared" si="34"/>
        <v>0</v>
      </c>
      <c r="AK122" s="222"/>
      <c r="AL122" s="281">
        <f t="shared" si="35"/>
        <v>0</v>
      </c>
      <c r="AM122" s="281" t="e">
        <f t="shared" si="36"/>
        <v>#DIV/0!</v>
      </c>
      <c r="AN122" s="281" t="e">
        <f t="shared" si="37"/>
        <v>#DIV/0!</v>
      </c>
      <c r="AO122" s="222"/>
      <c r="CA122" s="91" t="str">
        <f t="shared" si="60"/>
        <v>Loddin</v>
      </c>
      <c r="CB122" s="92">
        <f t="shared" si="60"/>
        <v>0</v>
      </c>
      <c r="CC122" s="92"/>
      <c r="CD122" s="92">
        <f t="shared" si="38"/>
        <v>0</v>
      </c>
      <c r="CE122" s="92">
        <f t="shared" si="39"/>
        <v>0</v>
      </c>
      <c r="CF122" s="92">
        <f t="shared" si="40"/>
        <v>0</v>
      </c>
      <c r="CG122" s="92">
        <f t="shared" si="41"/>
        <v>0</v>
      </c>
      <c r="CH122" s="92">
        <f t="shared" si="42"/>
        <v>0</v>
      </c>
      <c r="CI122" s="92">
        <f t="shared" si="43"/>
        <v>0</v>
      </c>
      <c r="CJ122" s="91">
        <f t="shared" si="44"/>
        <v>0</v>
      </c>
      <c r="CK122" s="91">
        <f t="shared" si="44"/>
        <v>0</v>
      </c>
      <c r="CL122" s="91" t="str">
        <f t="shared" si="61"/>
        <v>keine Daten</v>
      </c>
      <c r="CM122" s="92">
        <f t="shared" si="45"/>
        <v>0</v>
      </c>
      <c r="CN122" s="91" t="str">
        <f t="shared" si="46"/>
        <v>keine Angabe</v>
      </c>
      <c r="CO122" s="91">
        <f t="shared" si="47"/>
        <v>2</v>
      </c>
      <c r="CP122" s="91">
        <f t="shared" si="48"/>
        <v>2</v>
      </c>
      <c r="CQ122" s="91">
        <f t="shared" si="49"/>
        <v>0</v>
      </c>
      <c r="CR122" s="91">
        <f t="shared" si="50"/>
        <v>0</v>
      </c>
      <c r="CS122" s="92">
        <f>CM122-'[2]2008'!CM122</f>
        <v>0</v>
      </c>
      <c r="CT122" s="92">
        <f>CE122-'[2]2008'!CE122</f>
        <v>0</v>
      </c>
      <c r="CU122" s="92">
        <f t="shared" si="51"/>
        <v>0</v>
      </c>
      <c r="CV122" s="92">
        <f t="shared" si="52"/>
        <v>0</v>
      </c>
      <c r="CW122" s="153">
        <f t="shared" si="53"/>
        <v>0</v>
      </c>
      <c r="CX122" s="153">
        <f t="shared" si="54"/>
        <v>0</v>
      </c>
      <c r="CY122" s="153">
        <f t="shared" si="55"/>
        <v>0</v>
      </c>
      <c r="CZ122" s="92">
        <f t="shared" si="56"/>
        <v>0</v>
      </c>
      <c r="DA122" s="92">
        <f t="shared" si="57"/>
        <v>0</v>
      </c>
      <c r="DB122" s="91">
        <f t="shared" si="58"/>
        <v>0</v>
      </c>
      <c r="DC122" s="92">
        <f t="shared" si="59"/>
        <v>0</v>
      </c>
    </row>
    <row r="123" spans="1:107" x14ac:dyDescent="0.25">
      <c r="A123" s="20">
        <v>13075090</v>
      </c>
      <c r="B123" s="21">
        <v>5562</v>
      </c>
      <c r="C123" s="21" t="s">
        <v>161</v>
      </c>
      <c r="D123" s="223"/>
      <c r="E123" s="223"/>
      <c r="F123" s="223"/>
      <c r="G123" s="223"/>
      <c r="H123" s="224"/>
      <c r="I123" s="224"/>
      <c r="J123" s="224"/>
      <c r="K123" s="224"/>
      <c r="L123" s="224"/>
      <c r="M123" s="224"/>
      <c r="N123" s="224"/>
      <c r="O123" s="224"/>
      <c r="P123" s="224"/>
      <c r="Q123" s="224"/>
      <c r="R123" s="224"/>
      <c r="S123" s="224"/>
      <c r="T123" s="224"/>
      <c r="U123" s="224"/>
      <c r="V123" s="224"/>
      <c r="W123" s="22"/>
      <c r="X123" s="22"/>
      <c r="Y123" s="22"/>
      <c r="Z123" s="224"/>
      <c r="AA123" s="224"/>
      <c r="AB123" s="260"/>
      <c r="AC123" s="224"/>
      <c r="AD123" s="224"/>
      <c r="AE123" s="260"/>
      <c r="AF123" s="222"/>
      <c r="AG123" s="222"/>
      <c r="AH123" s="281">
        <f t="shared" si="33"/>
        <v>0</v>
      </c>
      <c r="AI123" s="222"/>
      <c r="AJ123" s="281">
        <f t="shared" si="34"/>
        <v>0</v>
      </c>
      <c r="AK123" s="222"/>
      <c r="AL123" s="281">
        <f t="shared" si="35"/>
        <v>0</v>
      </c>
      <c r="AM123" s="281" t="e">
        <f t="shared" si="36"/>
        <v>#DIV/0!</v>
      </c>
      <c r="AN123" s="281" t="e">
        <f t="shared" si="37"/>
        <v>#DIV/0!</v>
      </c>
      <c r="AO123" s="222"/>
      <c r="CA123" s="91" t="str">
        <f t="shared" si="60"/>
        <v>Mellenthin</v>
      </c>
      <c r="CB123" s="92">
        <f t="shared" si="60"/>
        <v>0</v>
      </c>
      <c r="CC123" s="92"/>
      <c r="CD123" s="92">
        <f t="shared" si="38"/>
        <v>0</v>
      </c>
      <c r="CE123" s="92">
        <f t="shared" si="39"/>
        <v>0</v>
      </c>
      <c r="CF123" s="92">
        <f t="shared" si="40"/>
        <v>0</v>
      </c>
      <c r="CG123" s="92">
        <f t="shared" si="41"/>
        <v>0</v>
      </c>
      <c r="CH123" s="92">
        <f t="shared" si="42"/>
        <v>0</v>
      </c>
      <c r="CI123" s="92">
        <f t="shared" si="43"/>
        <v>0</v>
      </c>
      <c r="CJ123" s="91">
        <f t="shared" si="44"/>
        <v>0</v>
      </c>
      <c r="CK123" s="91">
        <f t="shared" si="44"/>
        <v>0</v>
      </c>
      <c r="CL123" s="91" t="str">
        <f t="shared" si="61"/>
        <v>keine Daten</v>
      </c>
      <c r="CM123" s="92">
        <f t="shared" si="45"/>
        <v>0</v>
      </c>
      <c r="CN123" s="91" t="str">
        <f t="shared" si="46"/>
        <v>keine Angabe</v>
      </c>
      <c r="CO123" s="91">
        <f t="shared" si="47"/>
        <v>2</v>
      </c>
      <c r="CP123" s="91">
        <f t="shared" si="48"/>
        <v>2</v>
      </c>
      <c r="CQ123" s="91">
        <f t="shared" si="49"/>
        <v>0</v>
      </c>
      <c r="CR123" s="91">
        <f t="shared" si="50"/>
        <v>0</v>
      </c>
      <c r="CS123" s="92">
        <f>CM123-'[2]2008'!CM123</f>
        <v>0</v>
      </c>
      <c r="CT123" s="92">
        <f>CE123-'[2]2008'!CE123</f>
        <v>0</v>
      </c>
      <c r="CU123" s="92">
        <f t="shared" si="51"/>
        <v>0</v>
      </c>
      <c r="CV123" s="92">
        <f t="shared" si="52"/>
        <v>0</v>
      </c>
      <c r="CW123" s="153">
        <f t="shared" si="53"/>
        <v>0</v>
      </c>
      <c r="CX123" s="153">
        <f t="shared" si="54"/>
        <v>0</v>
      </c>
      <c r="CY123" s="153">
        <f t="shared" si="55"/>
        <v>0</v>
      </c>
      <c r="CZ123" s="92">
        <f t="shared" si="56"/>
        <v>0</v>
      </c>
      <c r="DA123" s="92">
        <f t="shared" si="57"/>
        <v>0</v>
      </c>
      <c r="DB123" s="91">
        <f t="shared" si="58"/>
        <v>0</v>
      </c>
      <c r="DC123" s="92">
        <f t="shared" si="59"/>
        <v>0</v>
      </c>
    </row>
    <row r="124" spans="1:107" x14ac:dyDescent="0.25">
      <c r="A124" s="20">
        <v>13075111</v>
      </c>
      <c r="B124" s="21">
        <v>5562</v>
      </c>
      <c r="C124" s="21" t="s">
        <v>162</v>
      </c>
      <c r="D124" s="223"/>
      <c r="E124" s="223"/>
      <c r="F124" s="223"/>
      <c r="G124" s="223"/>
      <c r="H124" s="224"/>
      <c r="I124" s="224"/>
      <c r="J124" s="224"/>
      <c r="K124" s="224"/>
      <c r="L124" s="224"/>
      <c r="M124" s="224"/>
      <c r="N124" s="224"/>
      <c r="O124" s="224"/>
      <c r="P124" s="224"/>
      <c r="Q124" s="224"/>
      <c r="R124" s="224"/>
      <c r="S124" s="224"/>
      <c r="T124" s="224"/>
      <c r="U124" s="224"/>
      <c r="V124" s="224"/>
      <c r="W124" s="22"/>
      <c r="X124" s="22"/>
      <c r="Y124" s="22"/>
      <c r="Z124" s="224"/>
      <c r="AA124" s="224"/>
      <c r="AB124" s="260"/>
      <c r="AC124" s="224"/>
      <c r="AD124" s="224"/>
      <c r="AE124" s="260"/>
      <c r="AF124" s="222"/>
      <c r="AG124" s="222"/>
      <c r="AH124" s="281">
        <f t="shared" si="33"/>
        <v>0</v>
      </c>
      <c r="AI124" s="222"/>
      <c r="AJ124" s="281">
        <f t="shared" si="34"/>
        <v>0</v>
      </c>
      <c r="AK124" s="222"/>
      <c r="AL124" s="281">
        <f t="shared" si="35"/>
        <v>0</v>
      </c>
      <c r="AM124" s="281" t="e">
        <f t="shared" si="36"/>
        <v>#DIV/0!</v>
      </c>
      <c r="AN124" s="281" t="e">
        <f t="shared" si="37"/>
        <v>#DIV/0!</v>
      </c>
      <c r="AO124" s="222"/>
      <c r="CA124" s="91" t="str">
        <f t="shared" si="60"/>
        <v>Pudagla</v>
      </c>
      <c r="CB124" s="92">
        <f t="shared" si="60"/>
        <v>0</v>
      </c>
      <c r="CC124" s="92"/>
      <c r="CD124" s="92">
        <f t="shared" si="38"/>
        <v>0</v>
      </c>
      <c r="CE124" s="92">
        <f t="shared" si="39"/>
        <v>0</v>
      </c>
      <c r="CF124" s="92">
        <f t="shared" si="40"/>
        <v>0</v>
      </c>
      <c r="CG124" s="92">
        <f t="shared" si="41"/>
        <v>0</v>
      </c>
      <c r="CH124" s="92">
        <f t="shared" si="42"/>
        <v>0</v>
      </c>
      <c r="CI124" s="92">
        <f t="shared" si="43"/>
        <v>0</v>
      </c>
      <c r="CJ124" s="91">
        <f t="shared" si="44"/>
        <v>0</v>
      </c>
      <c r="CK124" s="91">
        <f t="shared" si="44"/>
        <v>0</v>
      </c>
      <c r="CL124" s="91" t="str">
        <f t="shared" si="61"/>
        <v>keine Daten</v>
      </c>
      <c r="CM124" s="92">
        <f t="shared" si="45"/>
        <v>0</v>
      </c>
      <c r="CN124" s="91" t="str">
        <f t="shared" si="46"/>
        <v>keine Angabe</v>
      </c>
      <c r="CO124" s="91">
        <f t="shared" si="47"/>
        <v>2</v>
      </c>
      <c r="CP124" s="91">
        <f t="shared" si="48"/>
        <v>2</v>
      </c>
      <c r="CQ124" s="91">
        <f t="shared" si="49"/>
        <v>0</v>
      </c>
      <c r="CR124" s="91">
        <f t="shared" si="50"/>
        <v>0</v>
      </c>
      <c r="CS124" s="92">
        <f>CM124-'[2]2008'!CM124</f>
        <v>0</v>
      </c>
      <c r="CT124" s="92">
        <f>CE124-'[2]2008'!CE124</f>
        <v>0</v>
      </c>
      <c r="CU124" s="92">
        <f t="shared" si="51"/>
        <v>0</v>
      </c>
      <c r="CV124" s="92">
        <f t="shared" si="52"/>
        <v>0</v>
      </c>
      <c r="CW124" s="153">
        <f t="shared" si="53"/>
        <v>0</v>
      </c>
      <c r="CX124" s="153">
        <f t="shared" si="54"/>
        <v>0</v>
      </c>
      <c r="CY124" s="153">
        <f t="shared" si="55"/>
        <v>0</v>
      </c>
      <c r="CZ124" s="92">
        <f t="shared" si="56"/>
        <v>0</v>
      </c>
      <c r="DA124" s="92">
        <f t="shared" si="57"/>
        <v>0</v>
      </c>
      <c r="DB124" s="91">
        <f t="shared" si="58"/>
        <v>0</v>
      </c>
      <c r="DC124" s="92">
        <f t="shared" si="59"/>
        <v>0</v>
      </c>
    </row>
    <row r="125" spans="1:107" x14ac:dyDescent="0.25">
      <c r="A125" s="20">
        <v>13075114</v>
      </c>
      <c r="B125" s="21">
        <v>5562</v>
      </c>
      <c r="C125" s="21" t="s">
        <v>163</v>
      </c>
      <c r="D125" s="223"/>
      <c r="E125" s="223"/>
      <c r="F125" s="223"/>
      <c r="G125" s="223"/>
      <c r="H125" s="224"/>
      <c r="I125" s="224"/>
      <c r="J125" s="224"/>
      <c r="K125" s="224"/>
      <c r="L125" s="224"/>
      <c r="M125" s="224"/>
      <c r="N125" s="224"/>
      <c r="O125" s="224"/>
      <c r="P125" s="224"/>
      <c r="Q125" s="224"/>
      <c r="R125" s="224"/>
      <c r="S125" s="224"/>
      <c r="T125" s="224"/>
      <c r="U125" s="224"/>
      <c r="V125" s="224"/>
      <c r="W125" s="22"/>
      <c r="X125" s="22"/>
      <c r="Y125" s="22"/>
      <c r="Z125" s="224"/>
      <c r="AA125" s="224"/>
      <c r="AB125" s="260"/>
      <c r="AC125" s="224"/>
      <c r="AD125" s="224"/>
      <c r="AE125" s="260"/>
      <c r="AF125" s="222"/>
      <c r="AG125" s="222"/>
      <c r="AH125" s="281">
        <f t="shared" si="33"/>
        <v>0</v>
      </c>
      <c r="AI125" s="222"/>
      <c r="AJ125" s="281">
        <f t="shared" si="34"/>
        <v>0</v>
      </c>
      <c r="AK125" s="222"/>
      <c r="AL125" s="281">
        <f t="shared" si="35"/>
        <v>0</v>
      </c>
      <c r="AM125" s="281" t="e">
        <f t="shared" si="36"/>
        <v>#DIV/0!</v>
      </c>
      <c r="AN125" s="281" t="e">
        <f t="shared" si="37"/>
        <v>#DIV/0!</v>
      </c>
      <c r="AO125" s="222"/>
      <c r="CA125" s="91" t="str">
        <f t="shared" si="60"/>
        <v>Rankwitz</v>
      </c>
      <c r="CB125" s="92">
        <f t="shared" si="60"/>
        <v>0</v>
      </c>
      <c r="CC125" s="92"/>
      <c r="CD125" s="92">
        <f t="shared" si="38"/>
        <v>0</v>
      </c>
      <c r="CE125" s="92">
        <f t="shared" si="39"/>
        <v>0</v>
      </c>
      <c r="CF125" s="92">
        <f t="shared" si="40"/>
        <v>0</v>
      </c>
      <c r="CG125" s="92">
        <f t="shared" si="41"/>
        <v>0</v>
      </c>
      <c r="CH125" s="92">
        <f t="shared" si="42"/>
        <v>0</v>
      </c>
      <c r="CI125" s="92">
        <f t="shared" si="43"/>
        <v>0</v>
      </c>
      <c r="CJ125" s="91">
        <f t="shared" si="44"/>
        <v>0</v>
      </c>
      <c r="CK125" s="91">
        <f t="shared" si="44"/>
        <v>0</v>
      </c>
      <c r="CL125" s="91" t="str">
        <f t="shared" si="61"/>
        <v>keine Daten</v>
      </c>
      <c r="CM125" s="92">
        <f t="shared" si="45"/>
        <v>0</v>
      </c>
      <c r="CN125" s="91" t="str">
        <f t="shared" si="46"/>
        <v>keine Angabe</v>
      </c>
      <c r="CO125" s="91">
        <f t="shared" si="47"/>
        <v>2</v>
      </c>
      <c r="CP125" s="91">
        <f t="shared" si="48"/>
        <v>2</v>
      </c>
      <c r="CQ125" s="91">
        <f t="shared" si="49"/>
        <v>0</v>
      </c>
      <c r="CR125" s="91">
        <f t="shared" si="50"/>
        <v>0</v>
      </c>
      <c r="CS125" s="92">
        <f>CM125-'[2]2008'!CM125</f>
        <v>0</v>
      </c>
      <c r="CT125" s="92">
        <f>CE125-'[2]2008'!CE125</f>
        <v>0</v>
      </c>
      <c r="CU125" s="92">
        <f t="shared" si="51"/>
        <v>0</v>
      </c>
      <c r="CV125" s="92">
        <f t="shared" si="52"/>
        <v>0</v>
      </c>
      <c r="CW125" s="153">
        <f t="shared" si="53"/>
        <v>0</v>
      </c>
      <c r="CX125" s="153">
        <f t="shared" si="54"/>
        <v>0</v>
      </c>
      <c r="CY125" s="153">
        <f t="shared" si="55"/>
        <v>0</v>
      </c>
      <c r="CZ125" s="92">
        <f t="shared" si="56"/>
        <v>0</v>
      </c>
      <c r="DA125" s="92">
        <f t="shared" si="57"/>
        <v>0</v>
      </c>
      <c r="DB125" s="91">
        <f t="shared" si="58"/>
        <v>0</v>
      </c>
      <c r="DC125" s="92">
        <f t="shared" si="59"/>
        <v>0</v>
      </c>
    </row>
    <row r="126" spans="1:107" x14ac:dyDescent="0.25">
      <c r="A126" s="20">
        <v>13075129</v>
      </c>
      <c r="B126" s="21">
        <v>5562</v>
      </c>
      <c r="C126" s="21" t="s">
        <v>164</v>
      </c>
      <c r="D126" s="223"/>
      <c r="E126" s="223"/>
      <c r="F126" s="223"/>
      <c r="G126" s="223"/>
      <c r="H126" s="224"/>
      <c r="I126" s="224"/>
      <c r="J126" s="224"/>
      <c r="K126" s="224"/>
      <c r="L126" s="224"/>
      <c r="M126" s="224"/>
      <c r="N126" s="224"/>
      <c r="O126" s="224"/>
      <c r="P126" s="224"/>
      <c r="Q126" s="224"/>
      <c r="R126" s="224"/>
      <c r="S126" s="224"/>
      <c r="T126" s="224"/>
      <c r="U126" s="224"/>
      <c r="V126" s="224"/>
      <c r="W126" s="22"/>
      <c r="X126" s="22"/>
      <c r="Y126" s="22"/>
      <c r="Z126" s="224"/>
      <c r="AA126" s="224"/>
      <c r="AB126" s="260"/>
      <c r="AC126" s="224"/>
      <c r="AD126" s="224"/>
      <c r="AE126" s="260"/>
      <c r="AF126" s="222"/>
      <c r="AG126" s="222"/>
      <c r="AH126" s="281">
        <f t="shared" si="33"/>
        <v>0</v>
      </c>
      <c r="AI126" s="222"/>
      <c r="AJ126" s="281">
        <f t="shared" si="34"/>
        <v>0</v>
      </c>
      <c r="AK126" s="222"/>
      <c r="AL126" s="281">
        <f t="shared" si="35"/>
        <v>0</v>
      </c>
      <c r="AM126" s="281" t="e">
        <f t="shared" si="36"/>
        <v>#DIV/0!</v>
      </c>
      <c r="AN126" s="281" t="e">
        <f t="shared" si="37"/>
        <v>#DIV/0!</v>
      </c>
      <c r="AO126" s="222"/>
      <c r="CA126" s="91" t="str">
        <f t="shared" si="60"/>
        <v>Stolpe auf Usedom</v>
      </c>
      <c r="CB126" s="92">
        <f t="shared" si="60"/>
        <v>0</v>
      </c>
      <c r="CC126" s="92"/>
      <c r="CD126" s="92">
        <f t="shared" si="38"/>
        <v>0</v>
      </c>
      <c r="CE126" s="92">
        <f t="shared" si="39"/>
        <v>0</v>
      </c>
      <c r="CF126" s="92">
        <f t="shared" si="40"/>
        <v>0</v>
      </c>
      <c r="CG126" s="92">
        <f t="shared" si="41"/>
        <v>0</v>
      </c>
      <c r="CH126" s="92">
        <f t="shared" si="42"/>
        <v>0</v>
      </c>
      <c r="CI126" s="92">
        <f t="shared" si="43"/>
        <v>0</v>
      </c>
      <c r="CJ126" s="91">
        <f t="shared" si="44"/>
        <v>0</v>
      </c>
      <c r="CK126" s="91">
        <f t="shared" si="44"/>
        <v>0</v>
      </c>
      <c r="CL126" s="91" t="str">
        <f t="shared" si="61"/>
        <v>keine Daten</v>
      </c>
      <c r="CM126" s="92">
        <f t="shared" si="45"/>
        <v>0</v>
      </c>
      <c r="CN126" s="91" t="str">
        <f t="shared" si="46"/>
        <v>keine Angabe</v>
      </c>
      <c r="CO126" s="91">
        <f t="shared" si="47"/>
        <v>2</v>
      </c>
      <c r="CP126" s="91">
        <f t="shared" si="48"/>
        <v>2</v>
      </c>
      <c r="CQ126" s="91">
        <f t="shared" si="49"/>
        <v>0</v>
      </c>
      <c r="CR126" s="91">
        <f t="shared" si="50"/>
        <v>0</v>
      </c>
      <c r="CS126" s="92">
        <f>CM126-'[2]2008'!CM126</f>
        <v>0</v>
      </c>
      <c r="CT126" s="92">
        <f>CE126-'[2]2008'!CE126</f>
        <v>0</v>
      </c>
      <c r="CU126" s="92">
        <f t="shared" si="51"/>
        <v>0</v>
      </c>
      <c r="CV126" s="92">
        <f t="shared" si="52"/>
        <v>0</v>
      </c>
      <c r="CW126" s="153">
        <f t="shared" si="53"/>
        <v>0</v>
      </c>
      <c r="CX126" s="153">
        <f t="shared" si="54"/>
        <v>0</v>
      </c>
      <c r="CY126" s="153">
        <f t="shared" si="55"/>
        <v>0</v>
      </c>
      <c r="CZ126" s="92">
        <f t="shared" si="56"/>
        <v>0</v>
      </c>
      <c r="DA126" s="92">
        <f t="shared" si="57"/>
        <v>0</v>
      </c>
      <c r="DB126" s="91">
        <f t="shared" si="58"/>
        <v>0</v>
      </c>
      <c r="DC126" s="92">
        <f t="shared" si="59"/>
        <v>0</v>
      </c>
    </row>
    <row r="127" spans="1:107" x14ac:dyDescent="0.25">
      <c r="A127" s="20">
        <v>13075135</v>
      </c>
      <c r="B127" s="21">
        <v>5562</v>
      </c>
      <c r="C127" s="21" t="s">
        <v>165</v>
      </c>
      <c r="D127" s="223"/>
      <c r="E127" s="223"/>
      <c r="F127" s="223"/>
      <c r="G127" s="223"/>
      <c r="H127" s="224"/>
      <c r="I127" s="224"/>
      <c r="J127" s="224"/>
      <c r="K127" s="224"/>
      <c r="L127" s="224"/>
      <c r="M127" s="224"/>
      <c r="N127" s="224"/>
      <c r="O127" s="224"/>
      <c r="P127" s="224"/>
      <c r="Q127" s="224"/>
      <c r="R127" s="224"/>
      <c r="S127" s="224"/>
      <c r="T127" s="224"/>
      <c r="U127" s="224"/>
      <c r="V127" s="224"/>
      <c r="W127" s="22"/>
      <c r="X127" s="22"/>
      <c r="Y127" s="22"/>
      <c r="Z127" s="224"/>
      <c r="AA127" s="224"/>
      <c r="AB127" s="260"/>
      <c r="AC127" s="224"/>
      <c r="AD127" s="224"/>
      <c r="AE127" s="260"/>
      <c r="AF127" s="222"/>
      <c r="AG127" s="222"/>
      <c r="AH127" s="281">
        <f t="shared" si="33"/>
        <v>0</v>
      </c>
      <c r="AI127" s="222"/>
      <c r="AJ127" s="281">
        <f t="shared" si="34"/>
        <v>0</v>
      </c>
      <c r="AK127" s="222"/>
      <c r="AL127" s="281">
        <f t="shared" si="35"/>
        <v>0</v>
      </c>
      <c r="AM127" s="281" t="e">
        <f t="shared" si="36"/>
        <v>#DIV/0!</v>
      </c>
      <c r="AN127" s="281" t="e">
        <f t="shared" si="37"/>
        <v>#DIV/0!</v>
      </c>
      <c r="AO127" s="222"/>
      <c r="CA127" s="91" t="str">
        <f t="shared" si="60"/>
        <v>Ückeritz</v>
      </c>
      <c r="CB127" s="92">
        <f t="shared" si="60"/>
        <v>0</v>
      </c>
      <c r="CC127" s="92"/>
      <c r="CD127" s="92">
        <f t="shared" si="38"/>
        <v>0</v>
      </c>
      <c r="CE127" s="92">
        <f t="shared" si="39"/>
        <v>0</v>
      </c>
      <c r="CF127" s="92">
        <f t="shared" si="40"/>
        <v>0</v>
      </c>
      <c r="CG127" s="92">
        <f t="shared" si="41"/>
        <v>0</v>
      </c>
      <c r="CH127" s="92">
        <f t="shared" si="42"/>
        <v>0</v>
      </c>
      <c r="CI127" s="92">
        <f t="shared" si="43"/>
        <v>0</v>
      </c>
      <c r="CJ127" s="91">
        <f t="shared" si="44"/>
        <v>0</v>
      </c>
      <c r="CK127" s="91">
        <f t="shared" si="44"/>
        <v>0</v>
      </c>
      <c r="CL127" s="91" t="str">
        <f t="shared" si="61"/>
        <v>keine Daten</v>
      </c>
      <c r="CM127" s="92">
        <f t="shared" si="45"/>
        <v>0</v>
      </c>
      <c r="CN127" s="91" t="str">
        <f t="shared" si="46"/>
        <v>keine Angabe</v>
      </c>
      <c r="CO127" s="91">
        <f t="shared" si="47"/>
        <v>2</v>
      </c>
      <c r="CP127" s="91">
        <f t="shared" si="48"/>
        <v>2</v>
      </c>
      <c r="CQ127" s="91">
        <f t="shared" si="49"/>
        <v>0</v>
      </c>
      <c r="CR127" s="91">
        <f t="shared" si="50"/>
        <v>0</v>
      </c>
      <c r="CS127" s="92">
        <f>CM127-'[2]2008'!CM127</f>
        <v>0</v>
      </c>
      <c r="CT127" s="92">
        <f>CE127-'[2]2008'!CE127</f>
        <v>0</v>
      </c>
      <c r="CU127" s="92">
        <f t="shared" si="51"/>
        <v>0</v>
      </c>
      <c r="CV127" s="92">
        <f t="shared" si="52"/>
        <v>0</v>
      </c>
      <c r="CW127" s="153">
        <f t="shared" si="53"/>
        <v>0</v>
      </c>
      <c r="CX127" s="153">
        <f t="shared" si="54"/>
        <v>0</v>
      </c>
      <c r="CY127" s="153">
        <f t="shared" si="55"/>
        <v>0</v>
      </c>
      <c r="CZ127" s="92">
        <f t="shared" si="56"/>
        <v>0</v>
      </c>
      <c r="DA127" s="92">
        <f t="shared" si="57"/>
        <v>0</v>
      </c>
      <c r="DB127" s="91">
        <f t="shared" si="58"/>
        <v>0</v>
      </c>
      <c r="DC127" s="92">
        <f t="shared" si="59"/>
        <v>0</v>
      </c>
    </row>
    <row r="128" spans="1:107" x14ac:dyDescent="0.25">
      <c r="A128" s="20">
        <v>13075137</v>
      </c>
      <c r="B128" s="21">
        <v>5562</v>
      </c>
      <c r="C128" s="21" t="s">
        <v>166</v>
      </c>
      <c r="D128" s="223"/>
      <c r="E128" s="223"/>
      <c r="F128" s="223"/>
      <c r="G128" s="223"/>
      <c r="H128" s="224"/>
      <c r="I128" s="224"/>
      <c r="J128" s="224"/>
      <c r="K128" s="224"/>
      <c r="L128" s="224"/>
      <c r="M128" s="224"/>
      <c r="N128" s="224"/>
      <c r="O128" s="224"/>
      <c r="P128" s="224"/>
      <c r="Q128" s="224"/>
      <c r="R128" s="224"/>
      <c r="S128" s="224"/>
      <c r="T128" s="224"/>
      <c r="U128" s="224"/>
      <c r="V128" s="224"/>
      <c r="W128" s="22"/>
      <c r="X128" s="22"/>
      <c r="Y128" s="22"/>
      <c r="Z128" s="224"/>
      <c r="AA128" s="224"/>
      <c r="AB128" s="260"/>
      <c r="AC128" s="224"/>
      <c r="AD128" s="224"/>
      <c r="AE128" s="260"/>
      <c r="AF128" s="222"/>
      <c r="AG128" s="222"/>
      <c r="AH128" s="281">
        <f t="shared" si="33"/>
        <v>0</v>
      </c>
      <c r="AI128" s="222"/>
      <c r="AJ128" s="281">
        <f t="shared" si="34"/>
        <v>0</v>
      </c>
      <c r="AK128" s="222"/>
      <c r="AL128" s="281">
        <f t="shared" si="35"/>
        <v>0</v>
      </c>
      <c r="AM128" s="281" t="e">
        <f t="shared" si="36"/>
        <v>#DIV/0!</v>
      </c>
      <c r="AN128" s="281" t="e">
        <f t="shared" si="37"/>
        <v>#DIV/0!</v>
      </c>
      <c r="AO128" s="222"/>
      <c r="CA128" s="91" t="str">
        <f t="shared" si="60"/>
        <v>Usedom, Stadt</v>
      </c>
      <c r="CB128" s="92">
        <f t="shared" si="60"/>
        <v>0</v>
      </c>
      <c r="CC128" s="92"/>
      <c r="CD128" s="92">
        <f t="shared" si="38"/>
        <v>0</v>
      </c>
      <c r="CE128" s="92">
        <f t="shared" si="39"/>
        <v>0</v>
      </c>
      <c r="CF128" s="92">
        <f t="shared" si="40"/>
        <v>0</v>
      </c>
      <c r="CG128" s="92">
        <f t="shared" si="41"/>
        <v>0</v>
      </c>
      <c r="CH128" s="92">
        <f t="shared" si="42"/>
        <v>0</v>
      </c>
      <c r="CI128" s="92">
        <f t="shared" si="43"/>
        <v>0</v>
      </c>
      <c r="CJ128" s="91">
        <f t="shared" si="44"/>
        <v>0</v>
      </c>
      <c r="CK128" s="91">
        <f t="shared" si="44"/>
        <v>0</v>
      </c>
      <c r="CL128" s="91" t="str">
        <f t="shared" si="61"/>
        <v>keine Daten</v>
      </c>
      <c r="CM128" s="92">
        <f t="shared" si="45"/>
        <v>0</v>
      </c>
      <c r="CN128" s="91" t="str">
        <f t="shared" si="46"/>
        <v>keine Angabe</v>
      </c>
      <c r="CO128" s="91">
        <f t="shared" si="47"/>
        <v>2</v>
      </c>
      <c r="CP128" s="91">
        <f t="shared" si="48"/>
        <v>2</v>
      </c>
      <c r="CQ128" s="91">
        <f t="shared" si="49"/>
        <v>0</v>
      </c>
      <c r="CR128" s="91">
        <f t="shared" si="50"/>
        <v>0</v>
      </c>
      <c r="CS128" s="92">
        <f>CM128-'[2]2008'!CM128</f>
        <v>0</v>
      </c>
      <c r="CT128" s="92">
        <f>CE128-'[2]2008'!CE128</f>
        <v>0</v>
      </c>
      <c r="CU128" s="92">
        <f t="shared" si="51"/>
        <v>0</v>
      </c>
      <c r="CV128" s="92">
        <f t="shared" si="52"/>
        <v>0</v>
      </c>
      <c r="CW128" s="153">
        <f t="shared" si="53"/>
        <v>0</v>
      </c>
      <c r="CX128" s="153">
        <f t="shared" si="54"/>
        <v>0</v>
      </c>
      <c r="CY128" s="153">
        <f t="shared" si="55"/>
        <v>0</v>
      </c>
      <c r="CZ128" s="92">
        <f t="shared" si="56"/>
        <v>0</v>
      </c>
      <c r="DA128" s="92">
        <f t="shared" si="57"/>
        <v>0</v>
      </c>
      <c r="DB128" s="91">
        <f t="shared" si="58"/>
        <v>0</v>
      </c>
      <c r="DC128" s="92">
        <f t="shared" si="59"/>
        <v>0</v>
      </c>
    </row>
    <row r="129" spans="1:107" x14ac:dyDescent="0.25">
      <c r="A129" s="20">
        <v>13075148</v>
      </c>
      <c r="B129" s="21">
        <v>5562</v>
      </c>
      <c r="C129" s="21" t="s">
        <v>167</v>
      </c>
      <c r="D129" s="223"/>
      <c r="E129" s="223"/>
      <c r="F129" s="223"/>
      <c r="G129" s="223"/>
      <c r="H129" s="224"/>
      <c r="I129" s="224"/>
      <c r="J129" s="224"/>
      <c r="K129" s="224"/>
      <c r="L129" s="224"/>
      <c r="M129" s="224"/>
      <c r="N129" s="224"/>
      <c r="O129" s="224"/>
      <c r="P129" s="224"/>
      <c r="Q129" s="224"/>
      <c r="R129" s="224"/>
      <c r="S129" s="224"/>
      <c r="T129" s="224"/>
      <c r="U129" s="224"/>
      <c r="V129" s="224"/>
      <c r="W129" s="22"/>
      <c r="X129" s="22"/>
      <c r="Y129" s="22"/>
      <c r="Z129" s="224"/>
      <c r="AA129" s="224"/>
      <c r="AB129" s="260"/>
      <c r="AC129" s="224"/>
      <c r="AD129" s="224"/>
      <c r="AE129" s="260"/>
      <c r="AF129" s="222"/>
      <c r="AG129" s="222"/>
      <c r="AH129" s="281">
        <f t="shared" si="33"/>
        <v>0</v>
      </c>
      <c r="AI129" s="222"/>
      <c r="AJ129" s="281">
        <f t="shared" si="34"/>
        <v>0</v>
      </c>
      <c r="AK129" s="222"/>
      <c r="AL129" s="281">
        <f t="shared" si="35"/>
        <v>0</v>
      </c>
      <c r="AM129" s="281" t="e">
        <f t="shared" si="36"/>
        <v>#DIV/0!</v>
      </c>
      <c r="AN129" s="281" t="e">
        <f t="shared" si="37"/>
        <v>#DIV/0!</v>
      </c>
      <c r="AO129" s="222"/>
      <c r="CA129" s="91" t="str">
        <f t="shared" si="60"/>
        <v>Zempin</v>
      </c>
      <c r="CB129" s="92">
        <f t="shared" si="60"/>
        <v>0</v>
      </c>
      <c r="CC129" s="92"/>
      <c r="CD129" s="92">
        <f t="shared" si="38"/>
        <v>0</v>
      </c>
      <c r="CE129" s="92">
        <f t="shared" si="39"/>
        <v>0</v>
      </c>
      <c r="CF129" s="92">
        <f t="shared" si="40"/>
        <v>0</v>
      </c>
      <c r="CG129" s="92">
        <f t="shared" si="41"/>
        <v>0</v>
      </c>
      <c r="CH129" s="92">
        <f t="shared" si="42"/>
        <v>0</v>
      </c>
      <c r="CI129" s="92">
        <f t="shared" si="43"/>
        <v>0</v>
      </c>
      <c r="CJ129" s="91">
        <f t="shared" si="44"/>
        <v>0</v>
      </c>
      <c r="CK129" s="91">
        <f t="shared" si="44"/>
        <v>0</v>
      </c>
      <c r="CL129" s="91" t="str">
        <f t="shared" si="61"/>
        <v>keine Daten</v>
      </c>
      <c r="CM129" s="92">
        <f t="shared" si="45"/>
        <v>0</v>
      </c>
      <c r="CN129" s="91" t="str">
        <f t="shared" si="46"/>
        <v>keine Angabe</v>
      </c>
      <c r="CO129" s="91">
        <f t="shared" si="47"/>
        <v>2</v>
      </c>
      <c r="CP129" s="91">
        <f t="shared" si="48"/>
        <v>2</v>
      </c>
      <c r="CQ129" s="91">
        <f t="shared" si="49"/>
        <v>0</v>
      </c>
      <c r="CR129" s="91">
        <f t="shared" si="50"/>
        <v>0</v>
      </c>
      <c r="CS129" s="92">
        <f>CM129-'[2]2008'!CM129</f>
        <v>0</v>
      </c>
      <c r="CT129" s="92">
        <f>CE129-'[2]2008'!CE129</f>
        <v>0</v>
      </c>
      <c r="CU129" s="92">
        <f t="shared" si="51"/>
        <v>0</v>
      </c>
      <c r="CV129" s="92">
        <f t="shared" si="52"/>
        <v>0</v>
      </c>
      <c r="CW129" s="153">
        <f t="shared" si="53"/>
        <v>0</v>
      </c>
      <c r="CX129" s="153">
        <f t="shared" si="54"/>
        <v>0</v>
      </c>
      <c r="CY129" s="153">
        <f t="shared" si="55"/>
        <v>0</v>
      </c>
      <c r="CZ129" s="92">
        <f t="shared" si="56"/>
        <v>0</v>
      </c>
      <c r="DA129" s="92">
        <f t="shared" si="57"/>
        <v>0</v>
      </c>
      <c r="DB129" s="91">
        <f t="shared" si="58"/>
        <v>0</v>
      </c>
      <c r="DC129" s="92">
        <f t="shared" si="59"/>
        <v>0</v>
      </c>
    </row>
    <row r="130" spans="1:107" x14ac:dyDescent="0.25">
      <c r="A130" s="20">
        <v>13075152</v>
      </c>
      <c r="B130" s="21">
        <v>5562</v>
      </c>
      <c r="C130" s="21" t="s">
        <v>168</v>
      </c>
      <c r="D130" s="223"/>
      <c r="E130" s="223"/>
      <c r="F130" s="223"/>
      <c r="G130" s="223"/>
      <c r="H130" s="224"/>
      <c r="I130" s="224"/>
      <c r="J130" s="224"/>
      <c r="K130" s="224"/>
      <c r="L130" s="224"/>
      <c r="M130" s="224"/>
      <c r="N130" s="224"/>
      <c r="O130" s="224"/>
      <c r="P130" s="224"/>
      <c r="Q130" s="224"/>
      <c r="R130" s="224"/>
      <c r="S130" s="224"/>
      <c r="T130" s="224"/>
      <c r="U130" s="224"/>
      <c r="V130" s="224"/>
      <c r="W130" s="22"/>
      <c r="X130" s="22"/>
      <c r="Y130" s="22"/>
      <c r="Z130" s="224"/>
      <c r="AA130" s="224"/>
      <c r="AB130" s="260"/>
      <c r="AC130" s="224"/>
      <c r="AD130" s="224"/>
      <c r="AE130" s="260"/>
      <c r="AF130" s="222"/>
      <c r="AG130" s="222"/>
      <c r="AH130" s="281">
        <f t="shared" si="33"/>
        <v>0</v>
      </c>
      <c r="AI130" s="222"/>
      <c r="AJ130" s="281">
        <f t="shared" si="34"/>
        <v>0</v>
      </c>
      <c r="AK130" s="222"/>
      <c r="AL130" s="281">
        <f t="shared" si="35"/>
        <v>0</v>
      </c>
      <c r="AM130" s="281" t="e">
        <f t="shared" si="36"/>
        <v>#DIV/0!</v>
      </c>
      <c r="AN130" s="281" t="e">
        <f t="shared" si="37"/>
        <v>#DIV/0!</v>
      </c>
      <c r="AO130" s="222"/>
      <c r="CA130" s="91" t="str">
        <f t="shared" si="60"/>
        <v>Zirchow</v>
      </c>
      <c r="CB130" s="92">
        <f t="shared" si="60"/>
        <v>0</v>
      </c>
      <c r="CC130" s="92"/>
      <c r="CD130" s="92">
        <f t="shared" si="38"/>
        <v>0</v>
      </c>
      <c r="CE130" s="92">
        <f t="shared" si="39"/>
        <v>0</v>
      </c>
      <c r="CF130" s="92">
        <f t="shared" si="40"/>
        <v>0</v>
      </c>
      <c r="CG130" s="92">
        <f t="shared" si="41"/>
        <v>0</v>
      </c>
      <c r="CH130" s="92">
        <f t="shared" si="42"/>
        <v>0</v>
      </c>
      <c r="CI130" s="92">
        <f t="shared" si="43"/>
        <v>0</v>
      </c>
      <c r="CJ130" s="91">
        <f t="shared" si="44"/>
        <v>0</v>
      </c>
      <c r="CK130" s="91">
        <f t="shared" si="44"/>
        <v>0</v>
      </c>
      <c r="CL130" s="91" t="str">
        <f t="shared" si="61"/>
        <v>keine Daten</v>
      </c>
      <c r="CM130" s="92">
        <f t="shared" si="45"/>
        <v>0</v>
      </c>
      <c r="CN130" s="91" t="str">
        <f t="shared" si="46"/>
        <v>keine Angabe</v>
      </c>
      <c r="CO130" s="91">
        <f t="shared" si="47"/>
        <v>2</v>
      </c>
      <c r="CP130" s="91">
        <f t="shared" si="48"/>
        <v>2</v>
      </c>
      <c r="CQ130" s="91">
        <f t="shared" si="49"/>
        <v>0</v>
      </c>
      <c r="CR130" s="91">
        <f t="shared" si="50"/>
        <v>0</v>
      </c>
      <c r="CS130" s="92">
        <f>CM130-'[2]2008'!CM130</f>
        <v>0</v>
      </c>
      <c r="CT130" s="92">
        <f>CE130-'[2]2008'!CE130</f>
        <v>0</v>
      </c>
      <c r="CU130" s="92">
        <f t="shared" si="51"/>
        <v>0</v>
      </c>
      <c r="CV130" s="92">
        <f t="shared" si="52"/>
        <v>0</v>
      </c>
      <c r="CW130" s="153">
        <f t="shared" si="53"/>
        <v>0</v>
      </c>
      <c r="CX130" s="153">
        <f t="shared" si="54"/>
        <v>0</v>
      </c>
      <c r="CY130" s="153">
        <f t="shared" si="55"/>
        <v>0</v>
      </c>
      <c r="CZ130" s="92">
        <f t="shared" si="56"/>
        <v>0</v>
      </c>
      <c r="DA130" s="92">
        <f t="shared" si="57"/>
        <v>0</v>
      </c>
      <c r="DB130" s="91">
        <f t="shared" si="58"/>
        <v>0</v>
      </c>
      <c r="DC130" s="92">
        <f t="shared" si="59"/>
        <v>0</v>
      </c>
    </row>
    <row r="131" spans="1:107" x14ac:dyDescent="0.25">
      <c r="A131" s="20">
        <v>13075006</v>
      </c>
      <c r="B131" s="21">
        <v>5563</v>
      </c>
      <c r="C131" s="21" t="s">
        <v>169</v>
      </c>
      <c r="D131" s="228">
        <v>649</v>
      </c>
      <c r="E131" s="221">
        <v>168484.51</v>
      </c>
      <c r="F131" s="221">
        <v>273399.09000000003</v>
      </c>
      <c r="G131" s="221">
        <v>13396.07</v>
      </c>
      <c r="H131" s="222">
        <v>1</v>
      </c>
      <c r="I131" s="222">
        <v>318280.93</v>
      </c>
      <c r="J131" s="222">
        <v>0</v>
      </c>
      <c r="K131" s="222"/>
      <c r="L131" s="222">
        <v>1</v>
      </c>
      <c r="M131" s="222">
        <v>346222.26</v>
      </c>
      <c r="N131" s="222">
        <v>300</v>
      </c>
      <c r="O131" s="222">
        <v>0</v>
      </c>
      <c r="P131" s="222">
        <v>350</v>
      </c>
      <c r="Q131" s="222">
        <v>0</v>
      </c>
      <c r="R131" s="222">
        <v>300</v>
      </c>
      <c r="S131" s="222">
        <v>0</v>
      </c>
      <c r="T131" s="222">
        <v>0</v>
      </c>
      <c r="U131" s="222">
        <v>128198.6</v>
      </c>
      <c r="V131" s="222">
        <v>197.53</v>
      </c>
      <c r="W131" s="31" t="s">
        <v>43</v>
      </c>
      <c r="X131" s="31" t="s">
        <v>43</v>
      </c>
      <c r="Y131" s="31" t="s">
        <v>43</v>
      </c>
      <c r="Z131" s="222">
        <v>1600</v>
      </c>
      <c r="AA131" s="222">
        <v>1553.83</v>
      </c>
      <c r="AB131" s="295">
        <v>0</v>
      </c>
      <c r="AC131" s="222">
        <v>0</v>
      </c>
      <c r="AD131" s="222">
        <v>0</v>
      </c>
      <c r="AE131" s="295">
        <v>0</v>
      </c>
      <c r="AF131" s="292">
        <v>391789.56</v>
      </c>
      <c r="AG131" s="222">
        <v>658667.97</v>
      </c>
      <c r="AH131" s="281">
        <f t="shared" si="33"/>
        <v>266878.40999999997</v>
      </c>
      <c r="AI131" s="222">
        <v>96089.46</v>
      </c>
      <c r="AJ131" s="281">
        <f t="shared" si="34"/>
        <v>754757.42999999993</v>
      </c>
      <c r="AK131" s="222">
        <v>285825.88</v>
      </c>
      <c r="AL131" s="281">
        <f t="shared" si="35"/>
        <v>468931.54999999993</v>
      </c>
      <c r="AM131" s="281">
        <f t="shared" si="36"/>
        <v>0.43394531542197207</v>
      </c>
      <c r="AN131" s="281">
        <f t="shared" si="37"/>
        <v>0.37869899472205265</v>
      </c>
      <c r="AO131" s="222">
        <v>121200</v>
      </c>
      <c r="CA131" s="91" t="str">
        <f t="shared" si="60"/>
        <v>Bandelin</v>
      </c>
      <c r="CB131" s="92">
        <f t="shared" si="60"/>
        <v>649</v>
      </c>
      <c r="CC131" s="92"/>
      <c r="CD131" s="92">
        <f t="shared" si="38"/>
        <v>13396.07</v>
      </c>
      <c r="CE131" s="92">
        <f t="shared" si="39"/>
        <v>0</v>
      </c>
      <c r="CF131" s="92">
        <f t="shared" si="40"/>
        <v>346222.26</v>
      </c>
      <c r="CG131" s="92">
        <f t="shared" si="41"/>
        <v>346222.26</v>
      </c>
      <c r="CH131" s="92">
        <f t="shared" si="42"/>
        <v>168484.51</v>
      </c>
      <c r="CI131" s="92">
        <f t="shared" si="43"/>
        <v>0</v>
      </c>
      <c r="CJ131" s="91" t="str">
        <f t="shared" si="44"/>
        <v>nein</v>
      </c>
      <c r="CK131" s="91" t="str">
        <f t="shared" si="44"/>
        <v>nein</v>
      </c>
      <c r="CL131" s="91" t="str">
        <f t="shared" si="61"/>
        <v>OK</v>
      </c>
      <c r="CM131" s="92">
        <f t="shared" si="45"/>
        <v>318280.93</v>
      </c>
      <c r="CN131" s="91" t="str">
        <f t="shared" si="46"/>
        <v>nein</v>
      </c>
      <c r="CO131" s="91">
        <f t="shared" si="47"/>
        <v>0</v>
      </c>
      <c r="CP131" s="91">
        <f t="shared" si="48"/>
        <v>0</v>
      </c>
      <c r="CQ131" s="91">
        <f t="shared" si="49"/>
        <v>1</v>
      </c>
      <c r="CR131" s="91">
        <f t="shared" si="50"/>
        <v>13396.07</v>
      </c>
      <c r="CS131" s="92">
        <f>CM131-'[2]2008'!CM131</f>
        <v>234671.47999999998</v>
      </c>
      <c r="CT131" s="92">
        <f>CE131-'[2]2008'!CE131</f>
        <v>0</v>
      </c>
      <c r="CU131" s="92">
        <f t="shared" si="51"/>
        <v>285825.88</v>
      </c>
      <c r="CV131" s="92">
        <f t="shared" si="52"/>
        <v>121200</v>
      </c>
      <c r="CW131" s="153">
        <f t="shared" si="53"/>
        <v>3</v>
      </c>
      <c r="CX131" s="153">
        <f t="shared" si="54"/>
        <v>3.5</v>
      </c>
      <c r="CY131" s="153">
        <f t="shared" si="55"/>
        <v>3</v>
      </c>
      <c r="CZ131" s="92">
        <f t="shared" si="56"/>
        <v>128198.6</v>
      </c>
      <c r="DA131" s="92">
        <f t="shared" si="57"/>
        <v>1553.83</v>
      </c>
      <c r="DB131" s="91">
        <f t="shared" si="58"/>
        <v>1</v>
      </c>
      <c r="DC131" s="92">
        <f t="shared" si="59"/>
        <v>346222.26</v>
      </c>
    </row>
    <row r="132" spans="1:107" x14ac:dyDescent="0.25">
      <c r="A132" s="20">
        <v>13075040</v>
      </c>
      <c r="B132" s="21">
        <v>5563</v>
      </c>
      <c r="C132" s="21" t="s">
        <v>170</v>
      </c>
      <c r="D132" s="228">
        <v>209</v>
      </c>
      <c r="E132" s="223">
        <v>18286.63</v>
      </c>
      <c r="F132" s="223">
        <v>28323.7</v>
      </c>
      <c r="G132" s="223">
        <v>26901.32</v>
      </c>
      <c r="H132" s="224">
        <v>1</v>
      </c>
      <c r="I132" s="224">
        <v>86280.320000000007</v>
      </c>
      <c r="J132" s="224">
        <v>0</v>
      </c>
      <c r="K132" s="224"/>
      <c r="L132" s="224">
        <v>1</v>
      </c>
      <c r="M132" s="224">
        <v>115208.07</v>
      </c>
      <c r="N132" s="224">
        <v>300</v>
      </c>
      <c r="O132" s="224">
        <v>0</v>
      </c>
      <c r="P132" s="224">
        <v>350</v>
      </c>
      <c r="Q132" s="224">
        <v>0</v>
      </c>
      <c r="R132" s="224">
        <v>300</v>
      </c>
      <c r="S132" s="224">
        <v>0</v>
      </c>
      <c r="T132" s="224">
        <v>0</v>
      </c>
      <c r="U132" s="224">
        <v>123092.29</v>
      </c>
      <c r="V132" s="224">
        <v>588.96</v>
      </c>
      <c r="W132" s="31" t="s">
        <v>43</v>
      </c>
      <c r="X132" s="31" t="s">
        <v>43</v>
      </c>
      <c r="Y132" s="31" t="s">
        <v>43</v>
      </c>
      <c r="Z132" s="224">
        <v>900</v>
      </c>
      <c r="AA132" s="224">
        <v>1027.99</v>
      </c>
      <c r="AB132" s="260">
        <v>0</v>
      </c>
      <c r="AC132" s="224">
        <v>0</v>
      </c>
      <c r="AD132" s="224">
        <v>0</v>
      </c>
      <c r="AE132" s="260">
        <v>0</v>
      </c>
      <c r="AF132" s="292">
        <v>32072.63</v>
      </c>
      <c r="AG132" s="222">
        <v>24388.86</v>
      </c>
      <c r="AH132" s="281">
        <f t="shared" si="33"/>
        <v>-7683.77</v>
      </c>
      <c r="AI132" s="222">
        <v>92107.04</v>
      </c>
      <c r="AJ132" s="281">
        <f t="shared" si="34"/>
        <v>116495.9</v>
      </c>
      <c r="AK132" s="222">
        <v>53764.41</v>
      </c>
      <c r="AL132" s="281">
        <f t="shared" si="35"/>
        <v>62731.489999999991</v>
      </c>
      <c r="AM132" s="281">
        <f t="shared" si="36"/>
        <v>2.204465891394678</v>
      </c>
      <c r="AN132" s="281">
        <f t="shared" si="37"/>
        <v>0.46151332364486652</v>
      </c>
      <c r="AO132" s="222">
        <v>22800</v>
      </c>
      <c r="CA132" s="91" t="str">
        <f t="shared" si="60"/>
        <v>Gribow</v>
      </c>
      <c r="CB132" s="92">
        <f t="shared" si="60"/>
        <v>209</v>
      </c>
      <c r="CC132" s="92"/>
      <c r="CD132" s="92">
        <f t="shared" si="38"/>
        <v>26901.32</v>
      </c>
      <c r="CE132" s="92">
        <f t="shared" si="39"/>
        <v>0</v>
      </c>
      <c r="CF132" s="92">
        <f t="shared" si="40"/>
        <v>115208.07</v>
      </c>
      <c r="CG132" s="92">
        <f t="shared" si="41"/>
        <v>115208.07</v>
      </c>
      <c r="CH132" s="92">
        <f t="shared" si="42"/>
        <v>18286.63</v>
      </c>
      <c r="CI132" s="92">
        <f t="shared" si="43"/>
        <v>0</v>
      </c>
      <c r="CJ132" s="91" t="str">
        <f t="shared" si="44"/>
        <v>nein</v>
      </c>
      <c r="CK132" s="91" t="str">
        <f t="shared" si="44"/>
        <v>nein</v>
      </c>
      <c r="CL132" s="91" t="str">
        <f t="shared" si="61"/>
        <v>OK</v>
      </c>
      <c r="CM132" s="92">
        <f t="shared" si="45"/>
        <v>86280.320000000007</v>
      </c>
      <c r="CN132" s="91" t="str">
        <f t="shared" si="46"/>
        <v>nein</v>
      </c>
      <c r="CO132" s="91">
        <f t="shared" si="47"/>
        <v>0</v>
      </c>
      <c r="CP132" s="91">
        <f t="shared" si="48"/>
        <v>0</v>
      </c>
      <c r="CQ132" s="91">
        <f t="shared" si="49"/>
        <v>1</v>
      </c>
      <c r="CR132" s="91">
        <f t="shared" si="50"/>
        <v>26901.32</v>
      </c>
      <c r="CS132" s="92">
        <f>CM132-'[2]2008'!CM132</f>
        <v>12856.820000000007</v>
      </c>
      <c r="CT132" s="92">
        <f>CE132-'[2]2008'!CE132</f>
        <v>0</v>
      </c>
      <c r="CU132" s="92">
        <f t="shared" si="51"/>
        <v>53764.41</v>
      </c>
      <c r="CV132" s="92">
        <f t="shared" si="52"/>
        <v>22800</v>
      </c>
      <c r="CW132" s="153">
        <f t="shared" si="53"/>
        <v>3</v>
      </c>
      <c r="CX132" s="153">
        <f t="shared" si="54"/>
        <v>3.5</v>
      </c>
      <c r="CY132" s="153">
        <f t="shared" si="55"/>
        <v>3</v>
      </c>
      <c r="CZ132" s="92">
        <f t="shared" si="56"/>
        <v>123092.29</v>
      </c>
      <c r="DA132" s="92">
        <f t="shared" si="57"/>
        <v>1027.99</v>
      </c>
      <c r="DB132" s="91">
        <f t="shared" si="58"/>
        <v>1</v>
      </c>
      <c r="DC132" s="92">
        <f t="shared" si="59"/>
        <v>115208.07</v>
      </c>
    </row>
    <row r="133" spans="1:107" x14ac:dyDescent="0.25">
      <c r="A133" s="20">
        <v>13075041</v>
      </c>
      <c r="B133" s="21">
        <v>5563</v>
      </c>
      <c r="C133" s="21" t="s">
        <v>171</v>
      </c>
      <c r="D133" s="228">
        <v>1444</v>
      </c>
      <c r="E133" s="223">
        <v>98181.99</v>
      </c>
      <c r="F133" s="223">
        <v>101771.03</v>
      </c>
      <c r="G133" s="223">
        <v>16257.17</v>
      </c>
      <c r="H133" s="224">
        <v>1</v>
      </c>
      <c r="I133" s="224">
        <v>462579.17</v>
      </c>
      <c r="J133" s="224">
        <v>0</v>
      </c>
      <c r="K133" s="224"/>
      <c r="L133" s="224">
        <v>1</v>
      </c>
      <c r="M133" s="224">
        <v>447423.49</v>
      </c>
      <c r="N133" s="224">
        <v>240</v>
      </c>
      <c r="O133" s="224">
        <v>1</v>
      </c>
      <c r="P133" s="224">
        <v>320</v>
      </c>
      <c r="Q133" s="224">
        <v>1</v>
      </c>
      <c r="R133" s="224">
        <v>280</v>
      </c>
      <c r="S133" s="224">
        <v>1</v>
      </c>
      <c r="T133" s="224">
        <v>1</v>
      </c>
      <c r="U133" s="224">
        <v>60696.99</v>
      </c>
      <c r="V133" s="224">
        <v>42.03</v>
      </c>
      <c r="W133" s="31" t="s">
        <v>43</v>
      </c>
      <c r="X133" s="31" t="s">
        <v>43</v>
      </c>
      <c r="Y133" s="31" t="s">
        <v>43</v>
      </c>
      <c r="Z133" s="224">
        <v>4400</v>
      </c>
      <c r="AA133" s="224">
        <v>4219.9799999999996</v>
      </c>
      <c r="AB133" s="260">
        <v>0</v>
      </c>
      <c r="AC133" s="224">
        <v>0</v>
      </c>
      <c r="AD133" s="224">
        <v>0</v>
      </c>
      <c r="AE133" s="260">
        <v>0</v>
      </c>
      <c r="AF133" s="292">
        <v>277813.65000000002</v>
      </c>
      <c r="AG133" s="222">
        <v>141661.95000000001</v>
      </c>
      <c r="AH133" s="281">
        <f t="shared" si="33"/>
        <v>-136151.70000000001</v>
      </c>
      <c r="AI133" s="222">
        <v>599832.31999999995</v>
      </c>
      <c r="AJ133" s="281">
        <f t="shared" si="34"/>
        <v>741494.27</v>
      </c>
      <c r="AK133" s="222">
        <v>379453.93</v>
      </c>
      <c r="AL133" s="281">
        <f t="shared" si="35"/>
        <v>362040.34</v>
      </c>
      <c r="AM133" s="281">
        <f t="shared" si="36"/>
        <v>2.678587510619471</v>
      </c>
      <c r="AN133" s="281">
        <f t="shared" si="37"/>
        <v>0.51174222829800153</v>
      </c>
      <c r="AO133" s="222">
        <v>160500</v>
      </c>
      <c r="CA133" s="91" t="str">
        <f t="shared" si="60"/>
        <v>Groß Kiesow</v>
      </c>
      <c r="CB133" s="92">
        <f t="shared" si="60"/>
        <v>1444</v>
      </c>
      <c r="CC133" s="92"/>
      <c r="CD133" s="92">
        <f t="shared" si="38"/>
        <v>16257.17</v>
      </c>
      <c r="CE133" s="92">
        <f t="shared" si="39"/>
        <v>0</v>
      </c>
      <c r="CF133" s="92">
        <f t="shared" si="40"/>
        <v>447423.49</v>
      </c>
      <c r="CG133" s="92">
        <f t="shared" si="41"/>
        <v>447423.49</v>
      </c>
      <c r="CH133" s="92">
        <f t="shared" si="42"/>
        <v>98181.99</v>
      </c>
      <c r="CI133" s="92">
        <f t="shared" si="43"/>
        <v>1</v>
      </c>
      <c r="CJ133" s="91" t="str">
        <f t="shared" si="44"/>
        <v>nein</v>
      </c>
      <c r="CK133" s="91" t="str">
        <f t="shared" si="44"/>
        <v>nein</v>
      </c>
      <c r="CL133" s="91" t="str">
        <f t="shared" si="61"/>
        <v>OK</v>
      </c>
      <c r="CM133" s="92">
        <f t="shared" si="45"/>
        <v>462579.17</v>
      </c>
      <c r="CN133" s="91" t="str">
        <f t="shared" si="46"/>
        <v>nein</v>
      </c>
      <c r="CO133" s="91">
        <f t="shared" si="47"/>
        <v>0</v>
      </c>
      <c r="CP133" s="91">
        <f t="shared" si="48"/>
        <v>0</v>
      </c>
      <c r="CQ133" s="91">
        <f t="shared" si="49"/>
        <v>1</v>
      </c>
      <c r="CR133" s="91">
        <f t="shared" si="50"/>
        <v>16257.17</v>
      </c>
      <c r="CS133" s="92">
        <f>CM133-'[2]2008'!CM133</f>
        <v>131161.37</v>
      </c>
      <c r="CT133" s="92">
        <f>CE133-'[2]2008'!CE133</f>
        <v>0</v>
      </c>
      <c r="CU133" s="92">
        <f t="shared" si="51"/>
        <v>379453.93</v>
      </c>
      <c r="CV133" s="92">
        <f t="shared" si="52"/>
        <v>160500</v>
      </c>
      <c r="CW133" s="153">
        <f t="shared" si="53"/>
        <v>2.4</v>
      </c>
      <c r="CX133" s="153">
        <f t="shared" si="54"/>
        <v>3.2</v>
      </c>
      <c r="CY133" s="153">
        <f t="shared" si="55"/>
        <v>2.8</v>
      </c>
      <c r="CZ133" s="92">
        <f t="shared" si="56"/>
        <v>60696.99</v>
      </c>
      <c r="DA133" s="92">
        <f t="shared" si="57"/>
        <v>4219.9799999999996</v>
      </c>
      <c r="DB133" s="91">
        <f t="shared" si="58"/>
        <v>1</v>
      </c>
      <c r="DC133" s="92">
        <f t="shared" si="59"/>
        <v>447423.49</v>
      </c>
    </row>
    <row r="134" spans="1:107" x14ac:dyDescent="0.25">
      <c r="A134" s="20">
        <v>13075043</v>
      </c>
      <c r="B134" s="21">
        <v>5563</v>
      </c>
      <c r="C134" s="21" t="s">
        <v>172</v>
      </c>
      <c r="D134" s="228">
        <v>475</v>
      </c>
      <c r="E134" s="223">
        <v>22320.42</v>
      </c>
      <c r="F134" s="223">
        <v>47730.09</v>
      </c>
      <c r="G134" s="223">
        <v>24834.45</v>
      </c>
      <c r="H134" s="224">
        <v>1</v>
      </c>
      <c r="I134" s="224">
        <v>82507.63</v>
      </c>
      <c r="J134" s="224">
        <v>0</v>
      </c>
      <c r="K134" s="224"/>
      <c r="L134" s="224">
        <v>1</v>
      </c>
      <c r="M134" s="224">
        <v>61565.65</v>
      </c>
      <c r="N134" s="222">
        <v>300</v>
      </c>
      <c r="O134" s="222">
        <v>0</v>
      </c>
      <c r="P134" s="222">
        <v>350</v>
      </c>
      <c r="Q134" s="222">
        <v>0</v>
      </c>
      <c r="R134" s="222">
        <v>300</v>
      </c>
      <c r="S134" s="222">
        <v>0</v>
      </c>
      <c r="T134" s="222">
        <v>0</v>
      </c>
      <c r="U134" s="222">
        <v>834861.41</v>
      </c>
      <c r="V134" s="224">
        <v>1757.6029684210528</v>
      </c>
      <c r="W134" s="31" t="s">
        <v>43</v>
      </c>
      <c r="X134" s="31" t="s">
        <v>43</v>
      </c>
      <c r="Y134" s="31" t="s">
        <v>43</v>
      </c>
      <c r="Z134" s="222">
        <v>2900</v>
      </c>
      <c r="AA134" s="222">
        <v>2705.22</v>
      </c>
      <c r="AB134" s="295">
        <v>0</v>
      </c>
      <c r="AC134" s="222">
        <v>0</v>
      </c>
      <c r="AD134" s="222">
        <v>0</v>
      </c>
      <c r="AE134" s="295">
        <v>0</v>
      </c>
      <c r="AF134" s="292">
        <v>84839.17</v>
      </c>
      <c r="AG134" s="222">
        <v>56532.83</v>
      </c>
      <c r="AH134" s="281">
        <f t="shared" ref="AH134:AH144" si="62">AG134-AF134</f>
        <v>-28306.339999999997</v>
      </c>
      <c r="AI134" s="222">
        <v>201568.75</v>
      </c>
      <c r="AJ134" s="281">
        <f t="shared" ref="AJ134:AJ144" si="63">AG134+AI134</f>
        <v>258101.58000000002</v>
      </c>
      <c r="AK134" s="222">
        <v>126135.05</v>
      </c>
      <c r="AL134" s="281">
        <f t="shared" ref="AL134:AL144" si="64">AJ134-AK134</f>
        <v>131966.53000000003</v>
      </c>
      <c r="AM134" s="281">
        <f t="shared" ref="AM134:AM144" si="65">AK134/AG134</f>
        <v>2.2311823059273701</v>
      </c>
      <c r="AN134" s="281">
        <f t="shared" ref="AN134:AN144" si="66">AK134/AJ134</f>
        <v>0.48870312998471377</v>
      </c>
      <c r="AO134" s="222">
        <v>53300</v>
      </c>
      <c r="CA134" s="91" t="str">
        <f t="shared" si="60"/>
        <v>Groß Polzin</v>
      </c>
      <c r="CB134" s="92">
        <f t="shared" si="60"/>
        <v>475</v>
      </c>
      <c r="CC134" s="92"/>
      <c r="CD134" s="92">
        <f t="shared" ref="CD134:CD144" si="67">G134</f>
        <v>24834.45</v>
      </c>
      <c r="CE134" s="92">
        <f t="shared" ref="CE134:CE144" si="68">K134</f>
        <v>0</v>
      </c>
      <c r="CF134" s="92">
        <f t="shared" ref="CF134:CF144" si="69">M134</f>
        <v>61565.65</v>
      </c>
      <c r="CG134" s="92">
        <f t="shared" ref="CG134:CG145" si="70">CF134-CE134</f>
        <v>61565.65</v>
      </c>
      <c r="CH134" s="92">
        <f t="shared" ref="CH134:CH144" si="71">E134</f>
        <v>22320.42</v>
      </c>
      <c r="CI134" s="92">
        <f t="shared" ref="CI134:CI144" si="72">T134</f>
        <v>0</v>
      </c>
      <c r="CJ134" s="91" t="str">
        <f t="shared" ref="CJ134:CK144" si="73">W134</f>
        <v>nein</v>
      </c>
      <c r="CK134" s="91" t="str">
        <f t="shared" si="73"/>
        <v>nein</v>
      </c>
      <c r="CL134" s="91" t="str">
        <f t="shared" si="61"/>
        <v>OK</v>
      </c>
      <c r="CM134" s="92">
        <f t="shared" ref="CM134:CM144" si="74">I134</f>
        <v>82507.63</v>
      </c>
      <c r="CN134" s="91" t="str">
        <f t="shared" ref="CN134:CN144" si="75">IF(CQ134=0,"keine Angabe",IF(CI134="ja","ja","nein"))</f>
        <v>nein</v>
      </c>
      <c r="CO134" s="91">
        <f t="shared" ref="CO134:CO144" si="76">IF(CQ134=0,2,IF(CJ134="ja",1,0))</f>
        <v>0</v>
      </c>
      <c r="CP134" s="91">
        <f t="shared" ref="CP134:CP144" si="77">IF(CQ134=0,2,IF(CK134="ja",1,0))</f>
        <v>0</v>
      </c>
      <c r="CQ134" s="91">
        <f t="shared" ref="CQ134:CQ144" si="78">IF(CL134="OK",1,0)</f>
        <v>1</v>
      </c>
      <c r="CR134" s="91">
        <f t="shared" ref="CR134:CR144" si="79">G134</f>
        <v>24834.45</v>
      </c>
      <c r="CS134" s="92">
        <f>CM134-'[2]2008'!CM134</f>
        <v>17213.530000000006</v>
      </c>
      <c r="CT134" s="92">
        <f>CE134-'[2]2008'!CE134</f>
        <v>0</v>
      </c>
      <c r="CU134" s="92">
        <f t="shared" ref="CU134:CU144" si="80">AK134</f>
        <v>126135.05</v>
      </c>
      <c r="CV134" s="92">
        <f t="shared" ref="CV134:CV144" si="81">AO134</f>
        <v>53300</v>
      </c>
      <c r="CW134" s="153">
        <f t="shared" ref="CW134:CW144" si="82">N134/100</f>
        <v>3</v>
      </c>
      <c r="CX134" s="153">
        <f t="shared" ref="CX134:CX144" si="83">P134/100</f>
        <v>3.5</v>
      </c>
      <c r="CY134" s="153">
        <f t="shared" ref="CY134:CY144" si="84">R134/100</f>
        <v>3</v>
      </c>
      <c r="CZ134" s="92">
        <f t="shared" ref="CZ134:CZ144" si="85">U134</f>
        <v>834861.41</v>
      </c>
      <c r="DA134" s="92">
        <f t="shared" ref="DA134:DA144" si="86">AA134+AC134+AE134</f>
        <v>2705.22</v>
      </c>
      <c r="DB134" s="91">
        <f t="shared" ref="DB134:DB144" si="87">IF(G134&gt;0,1,0)</f>
        <v>1</v>
      </c>
      <c r="DC134" s="92">
        <f t="shared" ref="DC134:DC144" si="88">CG134</f>
        <v>61565.65</v>
      </c>
    </row>
    <row r="135" spans="1:107" x14ac:dyDescent="0.25">
      <c r="A135" s="20">
        <v>13075044</v>
      </c>
      <c r="B135" s="21">
        <v>5563</v>
      </c>
      <c r="C135" s="21" t="s">
        <v>173</v>
      </c>
      <c r="D135" s="228">
        <v>2736</v>
      </c>
      <c r="E135" s="223">
        <v>318243.49</v>
      </c>
      <c r="F135" s="223">
        <v>683502.17</v>
      </c>
      <c r="G135" s="223">
        <v>22303.55</v>
      </c>
      <c r="H135" s="224">
        <v>1</v>
      </c>
      <c r="I135" s="224">
        <v>669221.01</v>
      </c>
      <c r="J135" s="224">
        <v>0</v>
      </c>
      <c r="K135" s="224"/>
      <c r="L135" s="224">
        <v>1</v>
      </c>
      <c r="M135" s="224">
        <v>726058.09</v>
      </c>
      <c r="N135" s="224">
        <v>270</v>
      </c>
      <c r="O135" s="224">
        <v>0</v>
      </c>
      <c r="P135" s="224">
        <v>335</v>
      </c>
      <c r="Q135" s="224">
        <v>0</v>
      </c>
      <c r="R135" s="224">
        <v>300</v>
      </c>
      <c r="S135" s="224">
        <v>0</v>
      </c>
      <c r="T135" s="224">
        <v>0</v>
      </c>
      <c r="U135" s="224">
        <v>7855965.6699999999</v>
      </c>
      <c r="V135" s="224">
        <v>2871.33</v>
      </c>
      <c r="W135" s="31" t="s">
        <v>43</v>
      </c>
      <c r="X135" s="31" t="s">
        <v>43</v>
      </c>
      <c r="Y135" s="31" t="s">
        <v>43</v>
      </c>
      <c r="Z135" s="224">
        <v>7300</v>
      </c>
      <c r="AA135" s="224">
        <v>6803.86</v>
      </c>
      <c r="AB135" s="260">
        <v>0</v>
      </c>
      <c r="AC135" s="224">
        <v>0</v>
      </c>
      <c r="AD135" s="224">
        <v>0</v>
      </c>
      <c r="AE135" s="260">
        <v>0</v>
      </c>
      <c r="AF135" s="292">
        <v>745027.6</v>
      </c>
      <c r="AG135" s="222">
        <v>701002.95</v>
      </c>
      <c r="AH135" s="281">
        <f t="shared" si="62"/>
        <v>-44024.650000000023</v>
      </c>
      <c r="AI135" s="222">
        <v>994405.9</v>
      </c>
      <c r="AJ135" s="281">
        <f t="shared" si="63"/>
        <v>1695408.85</v>
      </c>
      <c r="AK135" s="222">
        <v>772742.63</v>
      </c>
      <c r="AL135" s="281">
        <f t="shared" si="64"/>
        <v>922666.22000000009</v>
      </c>
      <c r="AM135" s="281">
        <f t="shared" si="65"/>
        <v>1.1023386278188987</v>
      </c>
      <c r="AN135" s="281">
        <f t="shared" si="66"/>
        <v>0.45578541718712862</v>
      </c>
      <c r="AO135" s="222">
        <v>327100</v>
      </c>
      <c r="CA135" s="91" t="str">
        <f t="shared" si="60"/>
        <v>Gützkow, Stadt</v>
      </c>
      <c r="CB135" s="92">
        <f t="shared" si="60"/>
        <v>2736</v>
      </c>
      <c r="CC135" s="92"/>
      <c r="CD135" s="92">
        <f t="shared" si="67"/>
        <v>22303.55</v>
      </c>
      <c r="CE135" s="92">
        <f t="shared" si="68"/>
        <v>0</v>
      </c>
      <c r="CF135" s="92">
        <f t="shared" si="69"/>
        <v>726058.09</v>
      </c>
      <c r="CG135" s="92">
        <f t="shared" si="70"/>
        <v>726058.09</v>
      </c>
      <c r="CH135" s="92">
        <f t="shared" si="71"/>
        <v>318243.49</v>
      </c>
      <c r="CI135" s="92">
        <f t="shared" si="72"/>
        <v>0</v>
      </c>
      <c r="CJ135" s="91" t="str">
        <f t="shared" si="73"/>
        <v>nein</v>
      </c>
      <c r="CK135" s="91" t="str">
        <f t="shared" si="73"/>
        <v>nein</v>
      </c>
      <c r="CL135" s="91" t="str">
        <f t="shared" si="61"/>
        <v>OK</v>
      </c>
      <c r="CM135" s="92">
        <f t="shared" si="74"/>
        <v>669221.01</v>
      </c>
      <c r="CN135" s="91" t="str">
        <f t="shared" si="75"/>
        <v>nein</v>
      </c>
      <c r="CO135" s="91">
        <f t="shared" si="76"/>
        <v>0</v>
      </c>
      <c r="CP135" s="91">
        <f t="shared" si="77"/>
        <v>0</v>
      </c>
      <c r="CQ135" s="91">
        <f t="shared" si="78"/>
        <v>1</v>
      </c>
      <c r="CR135" s="91">
        <f t="shared" si="79"/>
        <v>22303.55</v>
      </c>
      <c r="CS135" s="92">
        <f>CM135-'[2]2008'!CM135</f>
        <v>272749.41000000003</v>
      </c>
      <c r="CT135" s="92">
        <f>CE135-'[2]2008'!CE135</f>
        <v>0</v>
      </c>
      <c r="CU135" s="92">
        <f t="shared" si="80"/>
        <v>772742.63</v>
      </c>
      <c r="CV135" s="92">
        <f t="shared" si="81"/>
        <v>327100</v>
      </c>
      <c r="CW135" s="153">
        <f t="shared" si="82"/>
        <v>2.7</v>
      </c>
      <c r="CX135" s="153">
        <f t="shared" si="83"/>
        <v>3.35</v>
      </c>
      <c r="CY135" s="153">
        <f t="shared" si="84"/>
        <v>3</v>
      </c>
      <c r="CZ135" s="92">
        <f t="shared" si="85"/>
        <v>7855965.6699999999</v>
      </c>
      <c r="DA135" s="92">
        <f t="shared" si="86"/>
        <v>6803.86</v>
      </c>
      <c r="DB135" s="91">
        <f t="shared" si="87"/>
        <v>1</v>
      </c>
      <c r="DC135" s="92">
        <f t="shared" si="88"/>
        <v>726058.09</v>
      </c>
    </row>
    <row r="136" spans="1:107" x14ac:dyDescent="0.25">
      <c r="A136" s="20">
        <v>13075057</v>
      </c>
      <c r="B136" s="21">
        <v>5563</v>
      </c>
      <c r="C136" s="21" t="s">
        <v>174</v>
      </c>
      <c r="D136" s="228">
        <v>1443</v>
      </c>
      <c r="E136" s="223">
        <v>30089.72</v>
      </c>
      <c r="F136" s="223">
        <v>119720.88</v>
      </c>
      <c r="G136" s="223">
        <v>43028.84</v>
      </c>
      <c r="H136" s="224">
        <v>1</v>
      </c>
      <c r="I136" s="224">
        <v>327649.36</v>
      </c>
      <c r="J136" s="224">
        <v>0</v>
      </c>
      <c r="K136" s="224"/>
      <c r="L136" s="224">
        <v>1</v>
      </c>
      <c r="M136" s="224">
        <v>286948.06</v>
      </c>
      <c r="N136" s="224">
        <v>241</v>
      </c>
      <c r="O136" s="224">
        <v>1</v>
      </c>
      <c r="P136" s="224">
        <v>320</v>
      </c>
      <c r="Q136" s="224">
        <v>1</v>
      </c>
      <c r="R136" s="224">
        <v>300</v>
      </c>
      <c r="S136" s="224">
        <v>0</v>
      </c>
      <c r="T136" s="224">
        <v>0</v>
      </c>
      <c r="U136" s="224">
        <v>522959.05</v>
      </c>
      <c r="V136" s="224">
        <v>362.41</v>
      </c>
      <c r="W136" s="31" t="s">
        <v>43</v>
      </c>
      <c r="X136" s="31" t="s">
        <v>43</v>
      </c>
      <c r="Y136" s="31" t="s">
        <v>43</v>
      </c>
      <c r="Z136" s="224">
        <v>3000</v>
      </c>
      <c r="AA136" s="224">
        <v>3035.21</v>
      </c>
      <c r="AB136" s="260">
        <v>0</v>
      </c>
      <c r="AC136" s="224">
        <v>0</v>
      </c>
      <c r="AD136" s="224">
        <v>0</v>
      </c>
      <c r="AE136" s="260">
        <v>0</v>
      </c>
      <c r="AF136" s="292">
        <v>343223.09</v>
      </c>
      <c r="AG136" s="222">
        <v>152155.82999999999</v>
      </c>
      <c r="AH136" s="281">
        <f t="shared" si="62"/>
        <v>-191067.26000000004</v>
      </c>
      <c r="AI136" s="222">
        <v>556775.73</v>
      </c>
      <c r="AJ136" s="281">
        <f t="shared" si="63"/>
        <v>708931.55999999994</v>
      </c>
      <c r="AK136" s="222">
        <v>397132.25</v>
      </c>
      <c r="AL136" s="281">
        <f t="shared" si="64"/>
        <v>311799.30999999994</v>
      </c>
      <c r="AM136" s="281">
        <f t="shared" si="65"/>
        <v>2.6100363686360231</v>
      </c>
      <c r="AN136" s="281">
        <f t="shared" si="66"/>
        <v>0.5601841875963316</v>
      </c>
      <c r="AO136" s="222">
        <v>168100</v>
      </c>
      <c r="CA136" s="91" t="str">
        <f t="shared" si="60"/>
        <v>Karlsburg</v>
      </c>
      <c r="CB136" s="92">
        <f t="shared" si="60"/>
        <v>1443</v>
      </c>
      <c r="CC136" s="92"/>
      <c r="CD136" s="92">
        <f t="shared" si="67"/>
        <v>43028.84</v>
      </c>
      <c r="CE136" s="92">
        <f t="shared" si="68"/>
        <v>0</v>
      </c>
      <c r="CF136" s="92">
        <f t="shared" si="69"/>
        <v>286948.06</v>
      </c>
      <c r="CG136" s="92">
        <f t="shared" si="70"/>
        <v>286948.06</v>
      </c>
      <c r="CH136" s="92">
        <f t="shared" si="71"/>
        <v>30089.72</v>
      </c>
      <c r="CI136" s="92">
        <f t="shared" si="72"/>
        <v>0</v>
      </c>
      <c r="CJ136" s="91" t="str">
        <f t="shared" si="73"/>
        <v>nein</v>
      </c>
      <c r="CK136" s="91" t="str">
        <f t="shared" si="73"/>
        <v>nein</v>
      </c>
      <c r="CL136" s="91" t="str">
        <f t="shared" si="61"/>
        <v>OK</v>
      </c>
      <c r="CM136" s="92">
        <f t="shared" si="74"/>
        <v>327649.36</v>
      </c>
      <c r="CN136" s="91" t="str">
        <f t="shared" si="75"/>
        <v>nein</v>
      </c>
      <c r="CO136" s="91">
        <f t="shared" si="76"/>
        <v>0</v>
      </c>
      <c r="CP136" s="91">
        <f t="shared" si="77"/>
        <v>0</v>
      </c>
      <c r="CQ136" s="91">
        <f t="shared" si="78"/>
        <v>1</v>
      </c>
      <c r="CR136" s="91">
        <f t="shared" si="79"/>
        <v>43028.84</v>
      </c>
      <c r="CS136" s="92">
        <f>CM136-'[2]2008'!CM136</f>
        <v>27589.719999999972</v>
      </c>
      <c r="CT136" s="92">
        <f>CE136-'[2]2008'!CE136</f>
        <v>0</v>
      </c>
      <c r="CU136" s="92">
        <f t="shared" si="80"/>
        <v>397132.25</v>
      </c>
      <c r="CV136" s="92">
        <f t="shared" si="81"/>
        <v>168100</v>
      </c>
      <c r="CW136" s="153">
        <f t="shared" si="82"/>
        <v>2.41</v>
      </c>
      <c r="CX136" s="153">
        <f t="shared" si="83"/>
        <v>3.2</v>
      </c>
      <c r="CY136" s="153">
        <f t="shared" si="84"/>
        <v>3</v>
      </c>
      <c r="CZ136" s="92">
        <f t="shared" si="85"/>
        <v>522959.05</v>
      </c>
      <c r="DA136" s="92">
        <f t="shared" si="86"/>
        <v>3035.21</v>
      </c>
      <c r="DB136" s="91">
        <f t="shared" si="87"/>
        <v>1</v>
      </c>
      <c r="DC136" s="92">
        <f t="shared" si="88"/>
        <v>286948.06</v>
      </c>
    </row>
    <row r="137" spans="1:107" x14ac:dyDescent="0.25">
      <c r="A137" s="20">
        <v>13075061</v>
      </c>
      <c r="B137" s="21">
        <v>5563</v>
      </c>
      <c r="C137" s="21" t="s">
        <v>175</v>
      </c>
      <c r="D137" s="228">
        <v>856</v>
      </c>
      <c r="E137" s="223">
        <v>338070.59</v>
      </c>
      <c r="F137" s="223">
        <v>386807.21</v>
      </c>
      <c r="G137" s="223">
        <v>202846.55</v>
      </c>
      <c r="H137" s="224">
        <v>1</v>
      </c>
      <c r="I137" s="224">
        <v>403612.06</v>
      </c>
      <c r="J137" s="224">
        <v>0</v>
      </c>
      <c r="K137" s="224"/>
      <c r="L137" s="224">
        <v>1</v>
      </c>
      <c r="M137" s="224">
        <v>609572.99</v>
      </c>
      <c r="N137" s="224">
        <v>240</v>
      </c>
      <c r="O137" s="224">
        <v>1</v>
      </c>
      <c r="P137" s="224">
        <v>320</v>
      </c>
      <c r="Q137" s="224">
        <v>1</v>
      </c>
      <c r="R137" s="224">
        <v>300</v>
      </c>
      <c r="S137" s="224">
        <v>0</v>
      </c>
      <c r="T137" s="224">
        <v>0</v>
      </c>
      <c r="U137" s="224">
        <v>775935.97</v>
      </c>
      <c r="V137" s="222">
        <v>906.46725467289718</v>
      </c>
      <c r="W137" s="31" t="s">
        <v>43</v>
      </c>
      <c r="X137" s="31" t="s">
        <v>43</v>
      </c>
      <c r="Y137" s="31" t="s">
        <v>43</v>
      </c>
      <c r="Z137" s="224">
        <v>4000</v>
      </c>
      <c r="AA137" s="224">
        <v>3906.62</v>
      </c>
      <c r="AB137" s="295">
        <v>0</v>
      </c>
      <c r="AC137" s="222">
        <v>0</v>
      </c>
      <c r="AD137" s="222">
        <v>0</v>
      </c>
      <c r="AE137" s="295">
        <v>0</v>
      </c>
      <c r="AF137" s="292">
        <v>221740.4</v>
      </c>
      <c r="AG137" s="222">
        <v>421453.11</v>
      </c>
      <c r="AH137" s="281">
        <f t="shared" si="62"/>
        <v>199712.71</v>
      </c>
      <c r="AI137" s="222">
        <v>307001.53000000003</v>
      </c>
      <c r="AJ137" s="281">
        <f t="shared" si="63"/>
        <v>728454.64</v>
      </c>
      <c r="AK137" s="222">
        <v>202677.54</v>
      </c>
      <c r="AL137" s="281">
        <f t="shared" si="64"/>
        <v>525777.1</v>
      </c>
      <c r="AM137" s="281">
        <f t="shared" si="65"/>
        <v>0.48090175440869332</v>
      </c>
      <c r="AN137" s="281">
        <f t="shared" si="66"/>
        <v>0.27822945846017261</v>
      </c>
      <c r="AO137" s="222">
        <v>85800</v>
      </c>
      <c r="CA137" s="91" t="str">
        <f t="shared" si="60"/>
        <v>Klein Bünzow</v>
      </c>
      <c r="CB137" s="92">
        <f t="shared" si="60"/>
        <v>856</v>
      </c>
      <c r="CC137" s="92"/>
      <c r="CD137" s="92">
        <f t="shared" si="67"/>
        <v>202846.55</v>
      </c>
      <c r="CE137" s="92">
        <f t="shared" si="68"/>
        <v>0</v>
      </c>
      <c r="CF137" s="92">
        <f t="shared" si="69"/>
        <v>609572.99</v>
      </c>
      <c r="CG137" s="92">
        <f t="shared" si="70"/>
        <v>609572.99</v>
      </c>
      <c r="CH137" s="92">
        <f t="shared" si="71"/>
        <v>338070.59</v>
      </c>
      <c r="CI137" s="92">
        <f t="shared" si="72"/>
        <v>0</v>
      </c>
      <c r="CJ137" s="91" t="str">
        <f t="shared" si="73"/>
        <v>nein</v>
      </c>
      <c r="CK137" s="91" t="str">
        <f t="shared" si="73"/>
        <v>nein</v>
      </c>
      <c r="CL137" s="91" t="str">
        <f t="shared" si="61"/>
        <v>OK</v>
      </c>
      <c r="CM137" s="92">
        <f t="shared" si="74"/>
        <v>403612.06</v>
      </c>
      <c r="CN137" s="91" t="str">
        <f t="shared" si="75"/>
        <v>nein</v>
      </c>
      <c r="CO137" s="91">
        <f t="shared" si="76"/>
        <v>0</v>
      </c>
      <c r="CP137" s="91">
        <f t="shared" si="77"/>
        <v>0</v>
      </c>
      <c r="CQ137" s="91">
        <f t="shared" si="78"/>
        <v>1</v>
      </c>
      <c r="CR137" s="91">
        <f t="shared" si="79"/>
        <v>202846.55</v>
      </c>
      <c r="CS137" s="92">
        <f>CM137-'[2]2008'!CM137</f>
        <v>-32295.169999999984</v>
      </c>
      <c r="CT137" s="92">
        <f>CE137-'[2]2008'!CE137</f>
        <v>0</v>
      </c>
      <c r="CU137" s="92">
        <f t="shared" si="80"/>
        <v>202677.54</v>
      </c>
      <c r="CV137" s="92">
        <f t="shared" si="81"/>
        <v>85800</v>
      </c>
      <c r="CW137" s="153">
        <f t="shared" si="82"/>
        <v>2.4</v>
      </c>
      <c r="CX137" s="153">
        <f t="shared" si="83"/>
        <v>3.2</v>
      </c>
      <c r="CY137" s="153">
        <f t="shared" si="84"/>
        <v>3</v>
      </c>
      <c r="CZ137" s="92">
        <f t="shared" si="85"/>
        <v>775935.97</v>
      </c>
      <c r="DA137" s="92">
        <f t="shared" si="86"/>
        <v>3906.62</v>
      </c>
      <c r="DB137" s="91">
        <f t="shared" si="87"/>
        <v>1</v>
      </c>
      <c r="DC137" s="92">
        <f t="shared" si="88"/>
        <v>609572.99</v>
      </c>
    </row>
    <row r="138" spans="1:107" x14ac:dyDescent="0.25">
      <c r="A138" s="20">
        <v>13075086</v>
      </c>
      <c r="B138" s="21">
        <v>5563</v>
      </c>
      <c r="C138" s="21" t="s">
        <v>177</v>
      </c>
      <c r="D138" s="228">
        <v>722</v>
      </c>
      <c r="E138" s="223">
        <v>24001.87</v>
      </c>
      <c r="F138" s="223">
        <v>25157.9</v>
      </c>
      <c r="G138" s="223">
        <v>71419.12</v>
      </c>
      <c r="H138" s="224">
        <v>1</v>
      </c>
      <c r="I138" s="224">
        <v>195593.19</v>
      </c>
      <c r="J138" s="224">
        <v>0</v>
      </c>
      <c r="K138" s="224"/>
      <c r="L138" s="224">
        <v>1</v>
      </c>
      <c r="M138" s="224">
        <v>127883.12</v>
      </c>
      <c r="N138" s="224">
        <v>239</v>
      </c>
      <c r="O138" s="224">
        <v>1</v>
      </c>
      <c r="P138" s="224">
        <v>318</v>
      </c>
      <c r="Q138" s="224">
        <v>1</v>
      </c>
      <c r="R138" s="224">
        <v>300</v>
      </c>
      <c r="S138" s="224">
        <v>0</v>
      </c>
      <c r="T138" s="224">
        <v>0</v>
      </c>
      <c r="U138" s="224">
        <v>253247.91</v>
      </c>
      <c r="V138" s="224">
        <v>350.76</v>
      </c>
      <c r="W138" s="31" t="s">
        <v>43</v>
      </c>
      <c r="X138" s="31" t="s">
        <v>43</v>
      </c>
      <c r="Y138" s="31" t="s">
        <v>43</v>
      </c>
      <c r="Z138" s="224">
        <v>2000</v>
      </c>
      <c r="AA138" s="224">
        <v>2131.1</v>
      </c>
      <c r="AB138" s="260">
        <v>0</v>
      </c>
      <c r="AC138" s="224">
        <v>0</v>
      </c>
      <c r="AD138" s="224">
        <v>0</v>
      </c>
      <c r="AE138" s="260">
        <v>0</v>
      </c>
      <c r="AF138" s="292">
        <v>194902.39999999999</v>
      </c>
      <c r="AG138" s="222">
        <v>97941.51</v>
      </c>
      <c r="AH138" s="281">
        <f t="shared" si="62"/>
        <v>-96960.89</v>
      </c>
      <c r="AI138" s="222">
        <v>263519.03000000003</v>
      </c>
      <c r="AJ138" s="281">
        <f t="shared" si="63"/>
        <v>361460.54000000004</v>
      </c>
      <c r="AK138" s="222">
        <v>207594.84</v>
      </c>
      <c r="AL138" s="281">
        <f t="shared" si="64"/>
        <v>153865.70000000004</v>
      </c>
      <c r="AM138" s="281">
        <f t="shared" si="65"/>
        <v>2.1195797369266618</v>
      </c>
      <c r="AN138" s="281">
        <f t="shared" si="66"/>
        <v>0.57432227595299878</v>
      </c>
      <c r="AO138" s="222">
        <v>87800</v>
      </c>
      <c r="CA138" s="91" t="str">
        <f t="shared" si="60"/>
        <v>Lühmannsdorf</v>
      </c>
      <c r="CB138" s="92">
        <f t="shared" si="60"/>
        <v>722</v>
      </c>
      <c r="CC138" s="92"/>
      <c r="CD138" s="92">
        <f t="shared" si="67"/>
        <v>71419.12</v>
      </c>
      <c r="CE138" s="92">
        <f t="shared" si="68"/>
        <v>0</v>
      </c>
      <c r="CF138" s="92">
        <f t="shared" si="69"/>
        <v>127883.12</v>
      </c>
      <c r="CG138" s="92">
        <f t="shared" si="70"/>
        <v>127883.12</v>
      </c>
      <c r="CH138" s="92">
        <f t="shared" si="71"/>
        <v>24001.87</v>
      </c>
      <c r="CI138" s="92">
        <f t="shared" si="72"/>
        <v>0</v>
      </c>
      <c r="CJ138" s="91" t="str">
        <f t="shared" si="73"/>
        <v>nein</v>
      </c>
      <c r="CK138" s="91" t="str">
        <f t="shared" si="73"/>
        <v>nein</v>
      </c>
      <c r="CL138" s="91" t="str">
        <f t="shared" si="61"/>
        <v>OK</v>
      </c>
      <c r="CM138" s="92">
        <f t="shared" si="74"/>
        <v>195593.19</v>
      </c>
      <c r="CN138" s="91" t="str">
        <f t="shared" si="75"/>
        <v>nein</v>
      </c>
      <c r="CO138" s="91">
        <f t="shared" si="76"/>
        <v>0</v>
      </c>
      <c r="CP138" s="91">
        <f t="shared" si="77"/>
        <v>0</v>
      </c>
      <c r="CQ138" s="91">
        <f t="shared" si="78"/>
        <v>1</v>
      </c>
      <c r="CR138" s="91">
        <f t="shared" si="79"/>
        <v>71419.12</v>
      </c>
      <c r="CS138" s="92">
        <f>CM138-'[2]2008'!CM138</f>
        <v>23349</v>
      </c>
      <c r="CT138" s="92">
        <f>CE138-'[2]2008'!CE138</f>
        <v>0</v>
      </c>
      <c r="CU138" s="92">
        <f t="shared" si="80"/>
        <v>207594.84</v>
      </c>
      <c r="CV138" s="92">
        <f t="shared" si="81"/>
        <v>87800</v>
      </c>
      <c r="CW138" s="153">
        <f t="shared" si="82"/>
        <v>2.39</v>
      </c>
      <c r="CX138" s="153">
        <f t="shared" si="83"/>
        <v>3.18</v>
      </c>
      <c r="CY138" s="153">
        <f t="shared" si="84"/>
        <v>3</v>
      </c>
      <c r="CZ138" s="92">
        <f t="shared" si="85"/>
        <v>253247.91</v>
      </c>
      <c r="DA138" s="92">
        <f t="shared" si="86"/>
        <v>2131.1</v>
      </c>
      <c r="DB138" s="91">
        <f t="shared" si="87"/>
        <v>1</v>
      </c>
      <c r="DC138" s="92">
        <f t="shared" si="88"/>
        <v>127883.12</v>
      </c>
    </row>
    <row r="139" spans="1:107" x14ac:dyDescent="0.25">
      <c r="A139" s="20">
        <v>13075094</v>
      </c>
      <c r="B139" s="21">
        <v>5563</v>
      </c>
      <c r="C139" s="21" t="s">
        <v>178</v>
      </c>
      <c r="D139" s="228">
        <v>915</v>
      </c>
      <c r="E139" s="223">
        <v>73209.929999999993</v>
      </c>
      <c r="F139" s="223">
        <v>110343.43</v>
      </c>
      <c r="G139" s="223">
        <v>8463.85</v>
      </c>
      <c r="H139" s="224">
        <v>1</v>
      </c>
      <c r="I139" s="224">
        <v>276935.45</v>
      </c>
      <c r="J139" s="224">
        <v>0</v>
      </c>
      <c r="K139" s="224"/>
      <c r="L139" s="224">
        <v>1</v>
      </c>
      <c r="M139" s="224">
        <v>273480.89</v>
      </c>
      <c r="N139" s="224">
        <v>300</v>
      </c>
      <c r="O139" s="224">
        <v>0</v>
      </c>
      <c r="P139" s="224">
        <v>350</v>
      </c>
      <c r="Q139" s="224">
        <v>0</v>
      </c>
      <c r="R139" s="224">
        <v>300</v>
      </c>
      <c r="S139" s="224">
        <v>0</v>
      </c>
      <c r="T139" s="224">
        <v>0</v>
      </c>
      <c r="U139" s="224">
        <v>671412.25</v>
      </c>
      <c r="V139" s="222">
        <v>733.78387978142075</v>
      </c>
      <c r="W139" s="31" t="s">
        <v>43</v>
      </c>
      <c r="X139" s="31" t="s">
        <v>43</v>
      </c>
      <c r="Y139" s="31" t="s">
        <v>43</v>
      </c>
      <c r="Z139" s="224">
        <v>3800</v>
      </c>
      <c r="AA139" s="224">
        <v>3744.55</v>
      </c>
      <c r="AB139" s="295">
        <v>0</v>
      </c>
      <c r="AC139" s="222">
        <v>0</v>
      </c>
      <c r="AD139" s="222">
        <v>0</v>
      </c>
      <c r="AE139" s="295">
        <v>0</v>
      </c>
      <c r="AF139" s="292">
        <v>269363.7</v>
      </c>
      <c r="AG139" s="222">
        <v>214353.84</v>
      </c>
      <c r="AH139" s="281">
        <f t="shared" si="62"/>
        <v>-55009.860000000015</v>
      </c>
      <c r="AI139" s="222">
        <v>300226.21999999997</v>
      </c>
      <c r="AJ139" s="281">
        <f t="shared" si="63"/>
        <v>514580.05999999994</v>
      </c>
      <c r="AK139" s="222">
        <v>238730.89</v>
      </c>
      <c r="AL139" s="281">
        <f t="shared" si="64"/>
        <v>275849.16999999993</v>
      </c>
      <c r="AM139" s="281">
        <f t="shared" si="65"/>
        <v>1.1137234117196129</v>
      </c>
      <c r="AN139" s="281">
        <f t="shared" si="66"/>
        <v>0.4639334256364307</v>
      </c>
      <c r="AO139" s="222">
        <v>101000</v>
      </c>
      <c r="CA139" s="91" t="str">
        <f t="shared" si="60"/>
        <v>Murchin</v>
      </c>
      <c r="CB139" s="92">
        <f t="shared" si="60"/>
        <v>915</v>
      </c>
      <c r="CC139" s="92"/>
      <c r="CD139" s="92">
        <f t="shared" si="67"/>
        <v>8463.85</v>
      </c>
      <c r="CE139" s="92">
        <f t="shared" si="68"/>
        <v>0</v>
      </c>
      <c r="CF139" s="92">
        <f t="shared" si="69"/>
        <v>273480.89</v>
      </c>
      <c r="CG139" s="92">
        <f t="shared" si="70"/>
        <v>273480.89</v>
      </c>
      <c r="CH139" s="92">
        <f t="shared" si="71"/>
        <v>73209.929999999993</v>
      </c>
      <c r="CI139" s="92">
        <f t="shared" si="72"/>
        <v>0</v>
      </c>
      <c r="CJ139" s="91" t="str">
        <f t="shared" si="73"/>
        <v>nein</v>
      </c>
      <c r="CK139" s="91" t="str">
        <f t="shared" si="73"/>
        <v>nein</v>
      </c>
      <c r="CL139" s="91" t="str">
        <f t="shared" si="61"/>
        <v>OK</v>
      </c>
      <c r="CM139" s="92">
        <f t="shared" si="74"/>
        <v>276935.45</v>
      </c>
      <c r="CN139" s="91" t="str">
        <f t="shared" si="75"/>
        <v>nein</v>
      </c>
      <c r="CO139" s="91">
        <f t="shared" si="76"/>
        <v>0</v>
      </c>
      <c r="CP139" s="91">
        <f t="shared" si="77"/>
        <v>0</v>
      </c>
      <c r="CQ139" s="91">
        <f t="shared" si="78"/>
        <v>1</v>
      </c>
      <c r="CR139" s="91">
        <f t="shared" si="79"/>
        <v>8463.85</v>
      </c>
      <c r="CS139" s="92">
        <f>CM139-'[2]2008'!CM139</f>
        <v>-21375.109999999986</v>
      </c>
      <c r="CT139" s="92">
        <f>CE139-'[2]2008'!CE139</f>
        <v>0</v>
      </c>
      <c r="CU139" s="92">
        <f t="shared" si="80"/>
        <v>238730.89</v>
      </c>
      <c r="CV139" s="92">
        <f t="shared" si="81"/>
        <v>101000</v>
      </c>
      <c r="CW139" s="153">
        <f t="shared" si="82"/>
        <v>3</v>
      </c>
      <c r="CX139" s="153">
        <f t="shared" si="83"/>
        <v>3.5</v>
      </c>
      <c r="CY139" s="153">
        <f t="shared" si="84"/>
        <v>3</v>
      </c>
      <c r="CZ139" s="92">
        <f t="shared" si="85"/>
        <v>671412.25</v>
      </c>
      <c r="DA139" s="92">
        <f t="shared" si="86"/>
        <v>3744.55</v>
      </c>
      <c r="DB139" s="91">
        <f t="shared" si="87"/>
        <v>1</v>
      </c>
      <c r="DC139" s="92">
        <f t="shared" si="88"/>
        <v>273480.89</v>
      </c>
    </row>
    <row r="140" spans="1:107" x14ac:dyDescent="0.25">
      <c r="A140" s="20">
        <v>13075121</v>
      </c>
      <c r="B140" s="21">
        <v>5563</v>
      </c>
      <c r="C140" s="21" t="s">
        <v>179</v>
      </c>
      <c r="D140" s="228">
        <v>719</v>
      </c>
      <c r="E140" s="223">
        <v>32596.52</v>
      </c>
      <c r="F140" s="223">
        <v>69771.22</v>
      </c>
      <c r="G140" s="223">
        <v>12274.04</v>
      </c>
      <c r="H140" s="224">
        <v>1</v>
      </c>
      <c r="I140" s="224">
        <v>145333.6</v>
      </c>
      <c r="J140" s="224">
        <v>0</v>
      </c>
      <c r="K140" s="224"/>
      <c r="L140" s="224">
        <v>1</v>
      </c>
      <c r="M140" s="224">
        <v>152220.32999999999</v>
      </c>
      <c r="N140" s="224">
        <v>240</v>
      </c>
      <c r="O140" s="224">
        <v>1</v>
      </c>
      <c r="P140" s="224">
        <v>320</v>
      </c>
      <c r="Q140" s="224">
        <v>1</v>
      </c>
      <c r="R140" s="224">
        <v>300</v>
      </c>
      <c r="S140" s="224">
        <v>0</v>
      </c>
      <c r="T140" s="224">
        <v>0</v>
      </c>
      <c r="U140" s="224">
        <v>717358.11</v>
      </c>
      <c r="V140" s="222">
        <v>997.71642559109875</v>
      </c>
      <c r="W140" s="31" t="s">
        <v>43</v>
      </c>
      <c r="X140" s="31" t="s">
        <v>43</v>
      </c>
      <c r="Y140" s="31" t="s">
        <v>43</v>
      </c>
      <c r="Z140" s="224">
        <v>2000</v>
      </c>
      <c r="AA140" s="224">
        <v>2110.2600000000002</v>
      </c>
      <c r="AB140" s="295">
        <v>0</v>
      </c>
      <c r="AC140" s="222">
        <v>0</v>
      </c>
      <c r="AD140" s="222">
        <v>0</v>
      </c>
      <c r="AE140" s="295">
        <v>0</v>
      </c>
      <c r="AF140" s="292">
        <v>146224.93</v>
      </c>
      <c r="AG140" s="222">
        <v>95856.39</v>
      </c>
      <c r="AH140" s="281">
        <f t="shared" si="62"/>
        <v>-50368.539999999994</v>
      </c>
      <c r="AI140" s="222">
        <v>275638.03000000003</v>
      </c>
      <c r="AJ140" s="281">
        <f t="shared" si="63"/>
        <v>371494.42000000004</v>
      </c>
      <c r="AK140" s="222">
        <v>191231.1</v>
      </c>
      <c r="AL140" s="281">
        <f t="shared" si="64"/>
        <v>180263.32000000004</v>
      </c>
      <c r="AM140" s="281">
        <f t="shared" si="65"/>
        <v>1.9949749828884649</v>
      </c>
      <c r="AN140" s="281">
        <f t="shared" si="66"/>
        <v>0.51476170220807083</v>
      </c>
      <c r="AO140" s="222">
        <v>81000</v>
      </c>
      <c r="CA140" s="91" t="str">
        <f t="shared" si="60"/>
        <v>Rubkow</v>
      </c>
      <c r="CB140" s="92">
        <f t="shared" si="60"/>
        <v>719</v>
      </c>
      <c r="CC140" s="92"/>
      <c r="CD140" s="92">
        <f t="shared" si="67"/>
        <v>12274.04</v>
      </c>
      <c r="CE140" s="92">
        <f t="shared" si="68"/>
        <v>0</v>
      </c>
      <c r="CF140" s="92">
        <f t="shared" si="69"/>
        <v>152220.32999999999</v>
      </c>
      <c r="CG140" s="92">
        <f t="shared" si="70"/>
        <v>152220.32999999999</v>
      </c>
      <c r="CH140" s="92">
        <f t="shared" si="71"/>
        <v>32596.52</v>
      </c>
      <c r="CI140" s="92">
        <f t="shared" si="72"/>
        <v>0</v>
      </c>
      <c r="CJ140" s="91" t="str">
        <f t="shared" si="73"/>
        <v>nein</v>
      </c>
      <c r="CK140" s="91" t="str">
        <f t="shared" si="73"/>
        <v>nein</v>
      </c>
      <c r="CL140" s="91" t="str">
        <f t="shared" si="61"/>
        <v>OK</v>
      </c>
      <c r="CM140" s="92">
        <f t="shared" si="74"/>
        <v>145333.6</v>
      </c>
      <c r="CN140" s="91" t="str">
        <f t="shared" si="75"/>
        <v>nein</v>
      </c>
      <c r="CO140" s="91">
        <f t="shared" si="76"/>
        <v>0</v>
      </c>
      <c r="CP140" s="91">
        <f t="shared" si="77"/>
        <v>0</v>
      </c>
      <c r="CQ140" s="91">
        <f t="shared" si="78"/>
        <v>1</v>
      </c>
      <c r="CR140" s="91">
        <f t="shared" si="79"/>
        <v>12274.04</v>
      </c>
      <c r="CS140" s="92">
        <f>CM140-'[2]2008'!CM140</f>
        <v>-6245.9400000000023</v>
      </c>
      <c r="CT140" s="92">
        <f>CE140-'[2]2008'!CE140</f>
        <v>0</v>
      </c>
      <c r="CU140" s="92">
        <f t="shared" si="80"/>
        <v>191231.1</v>
      </c>
      <c r="CV140" s="92">
        <f t="shared" si="81"/>
        <v>81000</v>
      </c>
      <c r="CW140" s="153">
        <f t="shared" si="82"/>
        <v>2.4</v>
      </c>
      <c r="CX140" s="153">
        <f t="shared" si="83"/>
        <v>3.2</v>
      </c>
      <c r="CY140" s="153">
        <f t="shared" si="84"/>
        <v>3</v>
      </c>
      <c r="CZ140" s="92">
        <f t="shared" si="85"/>
        <v>717358.11</v>
      </c>
      <c r="DA140" s="92">
        <f t="shared" si="86"/>
        <v>2110.2600000000002</v>
      </c>
      <c r="DB140" s="91">
        <f t="shared" si="87"/>
        <v>1</v>
      </c>
      <c r="DC140" s="92">
        <f t="shared" si="88"/>
        <v>152220.32999999999</v>
      </c>
    </row>
    <row r="141" spans="1:107" x14ac:dyDescent="0.25">
      <c r="A141" s="20">
        <v>13075125</v>
      </c>
      <c r="B141" s="21">
        <v>5563</v>
      </c>
      <c r="C141" s="21" t="s">
        <v>180</v>
      </c>
      <c r="D141" s="228">
        <v>334</v>
      </c>
      <c r="E141" s="223">
        <v>337.22</v>
      </c>
      <c r="F141" s="223">
        <v>17637.38</v>
      </c>
      <c r="G141" s="223">
        <v>1194.1400000000001</v>
      </c>
      <c r="H141" s="224">
        <v>1</v>
      </c>
      <c r="I141" s="224">
        <v>36004.65</v>
      </c>
      <c r="J141" s="224">
        <v>0</v>
      </c>
      <c r="K141" s="224"/>
      <c r="L141" s="224">
        <v>1</v>
      </c>
      <c r="M141" s="224">
        <v>38245.43</v>
      </c>
      <c r="N141" s="224">
        <v>300</v>
      </c>
      <c r="O141" s="224">
        <v>0</v>
      </c>
      <c r="P141" s="224">
        <v>350</v>
      </c>
      <c r="Q141" s="224">
        <v>0</v>
      </c>
      <c r="R141" s="224">
        <v>300</v>
      </c>
      <c r="S141" s="224">
        <v>0</v>
      </c>
      <c r="T141" s="224">
        <v>0</v>
      </c>
      <c r="U141" s="224">
        <v>302354.84000000003</v>
      </c>
      <c r="V141" s="222">
        <v>905.25401197604799</v>
      </c>
      <c r="W141" s="31" t="s">
        <v>43</v>
      </c>
      <c r="X141" s="31" t="s">
        <v>43</v>
      </c>
      <c r="Y141" s="31" t="s">
        <v>43</v>
      </c>
      <c r="Z141" s="224">
        <v>1700</v>
      </c>
      <c r="AA141" s="224">
        <v>1785.02</v>
      </c>
      <c r="AB141" s="295">
        <v>0</v>
      </c>
      <c r="AC141" s="222">
        <v>0</v>
      </c>
      <c r="AD141" s="222">
        <v>0</v>
      </c>
      <c r="AE141" s="295">
        <v>0</v>
      </c>
      <c r="AF141" s="292">
        <v>68093.16</v>
      </c>
      <c r="AG141" s="222">
        <v>42061.59</v>
      </c>
      <c r="AH141" s="281">
        <f t="shared" si="62"/>
        <v>-26031.570000000007</v>
      </c>
      <c r="AI141" s="222">
        <v>127950.07</v>
      </c>
      <c r="AJ141" s="281">
        <f t="shared" si="63"/>
        <v>170011.66</v>
      </c>
      <c r="AK141" s="222">
        <v>89730.6</v>
      </c>
      <c r="AL141" s="281">
        <f t="shared" si="64"/>
        <v>80281.06</v>
      </c>
      <c r="AM141" s="281">
        <f t="shared" si="65"/>
        <v>2.1333145038026382</v>
      </c>
      <c r="AN141" s="281">
        <f t="shared" si="66"/>
        <v>0.52779085857993502</v>
      </c>
      <c r="AO141" s="222">
        <v>37900</v>
      </c>
      <c r="CA141" s="91" t="str">
        <f t="shared" si="60"/>
        <v>Schmatzin</v>
      </c>
      <c r="CB141" s="92">
        <f t="shared" si="60"/>
        <v>334</v>
      </c>
      <c r="CC141" s="92"/>
      <c r="CD141" s="92">
        <f t="shared" si="67"/>
        <v>1194.1400000000001</v>
      </c>
      <c r="CE141" s="92">
        <f t="shared" si="68"/>
        <v>0</v>
      </c>
      <c r="CF141" s="92">
        <f t="shared" si="69"/>
        <v>38245.43</v>
      </c>
      <c r="CG141" s="92">
        <f t="shared" si="70"/>
        <v>38245.43</v>
      </c>
      <c r="CH141" s="92">
        <f t="shared" si="71"/>
        <v>337.22</v>
      </c>
      <c r="CI141" s="92">
        <f t="shared" si="72"/>
        <v>0</v>
      </c>
      <c r="CJ141" s="91" t="str">
        <f t="shared" si="73"/>
        <v>nein</v>
      </c>
      <c r="CK141" s="91" t="str">
        <f t="shared" si="73"/>
        <v>nein</v>
      </c>
      <c r="CL141" s="91" t="str">
        <f t="shared" si="61"/>
        <v>OK</v>
      </c>
      <c r="CM141" s="92">
        <f t="shared" si="74"/>
        <v>36004.65</v>
      </c>
      <c r="CN141" s="91" t="str">
        <f t="shared" si="75"/>
        <v>nein</v>
      </c>
      <c r="CO141" s="91">
        <f t="shared" si="76"/>
        <v>0</v>
      </c>
      <c r="CP141" s="91">
        <f t="shared" si="77"/>
        <v>0</v>
      </c>
      <c r="CQ141" s="91">
        <f t="shared" si="78"/>
        <v>1</v>
      </c>
      <c r="CR141" s="91">
        <f t="shared" si="79"/>
        <v>1194.1400000000001</v>
      </c>
      <c r="CS141" s="92">
        <f>CM141-'[2]2008'!CM141</f>
        <v>4751.0800000000017</v>
      </c>
      <c r="CT141" s="92">
        <f>CE141-'[2]2008'!CE141</f>
        <v>0</v>
      </c>
      <c r="CU141" s="92">
        <f t="shared" si="80"/>
        <v>89730.6</v>
      </c>
      <c r="CV141" s="92">
        <f t="shared" si="81"/>
        <v>37900</v>
      </c>
      <c r="CW141" s="153">
        <f t="shared" si="82"/>
        <v>3</v>
      </c>
      <c r="CX141" s="153">
        <f t="shared" si="83"/>
        <v>3.5</v>
      </c>
      <c r="CY141" s="153">
        <f t="shared" si="84"/>
        <v>3</v>
      </c>
      <c r="CZ141" s="92">
        <f t="shared" si="85"/>
        <v>302354.84000000003</v>
      </c>
      <c r="DA141" s="92">
        <f t="shared" si="86"/>
        <v>1785.02</v>
      </c>
      <c r="DB141" s="91">
        <f t="shared" si="87"/>
        <v>1</v>
      </c>
      <c r="DC141" s="92">
        <f t="shared" si="88"/>
        <v>38245.43</v>
      </c>
    </row>
    <row r="142" spans="1:107" x14ac:dyDescent="0.25">
      <c r="A142" s="20">
        <v>13075145</v>
      </c>
      <c r="B142" s="21">
        <v>5563</v>
      </c>
      <c r="C142" s="21" t="s">
        <v>181</v>
      </c>
      <c r="D142" s="228">
        <v>432</v>
      </c>
      <c r="E142" s="223">
        <v>28368.43</v>
      </c>
      <c r="F142" s="223">
        <v>28368.43</v>
      </c>
      <c r="G142" s="223">
        <v>2614.9699999999998</v>
      </c>
      <c r="H142" s="224">
        <v>1</v>
      </c>
      <c r="I142" s="224">
        <v>143246.89000000001</v>
      </c>
      <c r="J142" s="224">
        <v>0</v>
      </c>
      <c r="K142" s="224"/>
      <c r="L142" s="224">
        <v>1</v>
      </c>
      <c r="M142" s="224">
        <v>141629.39000000001</v>
      </c>
      <c r="N142" s="224">
        <v>239</v>
      </c>
      <c r="O142" s="224">
        <v>1</v>
      </c>
      <c r="P142" s="224">
        <v>318</v>
      </c>
      <c r="Q142" s="224">
        <v>1</v>
      </c>
      <c r="R142" s="224">
        <v>300</v>
      </c>
      <c r="S142" s="224">
        <v>0</v>
      </c>
      <c r="T142" s="224">
        <v>0</v>
      </c>
      <c r="U142" s="224">
        <v>0</v>
      </c>
      <c r="V142" s="222">
        <v>0</v>
      </c>
      <c r="W142" s="31" t="s">
        <v>43</v>
      </c>
      <c r="X142" s="31" t="s">
        <v>43</v>
      </c>
      <c r="Y142" s="31" t="s">
        <v>43</v>
      </c>
      <c r="Z142" s="224">
        <v>1200</v>
      </c>
      <c r="AA142" s="224">
        <v>1146.9000000000001</v>
      </c>
      <c r="AB142" s="295">
        <v>0</v>
      </c>
      <c r="AC142" s="222">
        <v>0</v>
      </c>
      <c r="AD142" s="222">
        <v>0</v>
      </c>
      <c r="AE142" s="295">
        <v>0</v>
      </c>
      <c r="AF142" s="292">
        <v>40650.379999999997</v>
      </c>
      <c r="AG142" s="222">
        <v>38562.17</v>
      </c>
      <c r="AH142" s="281">
        <f t="shared" si="62"/>
        <v>-2088.2099999999991</v>
      </c>
      <c r="AI142" s="222">
        <v>94955.13</v>
      </c>
      <c r="AJ142" s="281">
        <f t="shared" si="63"/>
        <v>133517.29999999999</v>
      </c>
      <c r="AK142" s="222">
        <v>60297.45</v>
      </c>
      <c r="AL142" s="281">
        <f t="shared" si="64"/>
        <v>73219.849999999991</v>
      </c>
      <c r="AM142" s="281">
        <f t="shared" si="65"/>
        <v>1.5636425543479529</v>
      </c>
      <c r="AN142" s="281">
        <f t="shared" si="66"/>
        <v>0.45160776918047324</v>
      </c>
      <c r="AO142" s="222">
        <v>25500</v>
      </c>
      <c r="CA142" s="91" t="str">
        <f t="shared" si="60"/>
        <v>Wrangelsburg</v>
      </c>
      <c r="CB142" s="92">
        <f t="shared" si="60"/>
        <v>432</v>
      </c>
      <c r="CC142" s="92"/>
      <c r="CD142" s="92">
        <f t="shared" si="67"/>
        <v>2614.9699999999998</v>
      </c>
      <c r="CE142" s="92">
        <f t="shared" si="68"/>
        <v>0</v>
      </c>
      <c r="CF142" s="92">
        <f t="shared" si="69"/>
        <v>141629.39000000001</v>
      </c>
      <c r="CG142" s="92">
        <f t="shared" si="70"/>
        <v>141629.39000000001</v>
      </c>
      <c r="CH142" s="92">
        <f t="shared" si="71"/>
        <v>28368.43</v>
      </c>
      <c r="CI142" s="92">
        <f t="shared" si="72"/>
        <v>0</v>
      </c>
      <c r="CJ142" s="91" t="str">
        <f t="shared" si="73"/>
        <v>nein</v>
      </c>
      <c r="CK142" s="91" t="str">
        <f t="shared" si="73"/>
        <v>nein</v>
      </c>
      <c r="CL142" s="91" t="str">
        <f t="shared" si="61"/>
        <v>OK</v>
      </c>
      <c r="CM142" s="92">
        <f t="shared" si="74"/>
        <v>143246.89000000001</v>
      </c>
      <c r="CN142" s="91" t="str">
        <f t="shared" si="75"/>
        <v>nein</v>
      </c>
      <c r="CO142" s="91">
        <f t="shared" si="76"/>
        <v>0</v>
      </c>
      <c r="CP142" s="91">
        <f t="shared" si="77"/>
        <v>0</v>
      </c>
      <c r="CQ142" s="91">
        <f t="shared" si="78"/>
        <v>1</v>
      </c>
      <c r="CR142" s="91">
        <f t="shared" si="79"/>
        <v>2614.9699999999998</v>
      </c>
      <c r="CS142" s="92">
        <f>CM142-'[2]2008'!CM142</f>
        <v>31034.330000000016</v>
      </c>
      <c r="CT142" s="92">
        <f>CE142-'[2]2008'!CE142</f>
        <v>0</v>
      </c>
      <c r="CU142" s="92">
        <f t="shared" si="80"/>
        <v>60297.45</v>
      </c>
      <c r="CV142" s="92">
        <f t="shared" si="81"/>
        <v>25500</v>
      </c>
      <c r="CW142" s="153">
        <f t="shared" si="82"/>
        <v>2.39</v>
      </c>
      <c r="CX142" s="153">
        <f t="shared" si="83"/>
        <v>3.18</v>
      </c>
      <c r="CY142" s="153">
        <f t="shared" si="84"/>
        <v>3</v>
      </c>
      <c r="CZ142" s="92">
        <f t="shared" si="85"/>
        <v>0</v>
      </c>
      <c r="DA142" s="92">
        <f t="shared" si="86"/>
        <v>1146.9000000000001</v>
      </c>
      <c r="DB142" s="91">
        <f t="shared" si="87"/>
        <v>1</v>
      </c>
      <c r="DC142" s="92">
        <f t="shared" si="88"/>
        <v>141629.39000000001</v>
      </c>
    </row>
    <row r="143" spans="1:107" x14ac:dyDescent="0.25">
      <c r="A143" s="20">
        <v>13075150</v>
      </c>
      <c r="B143" s="21">
        <v>5563</v>
      </c>
      <c r="C143" s="21" t="s">
        <v>182</v>
      </c>
      <c r="D143" s="228">
        <v>236</v>
      </c>
      <c r="E143" s="223">
        <v>27768.75</v>
      </c>
      <c r="F143" s="223">
        <v>47078.32</v>
      </c>
      <c r="G143" s="223">
        <v>51811.08</v>
      </c>
      <c r="H143" s="224">
        <v>1</v>
      </c>
      <c r="I143" s="224">
        <v>135704.53</v>
      </c>
      <c r="J143" s="224">
        <v>0</v>
      </c>
      <c r="K143" s="224"/>
      <c r="L143" s="224">
        <v>1</v>
      </c>
      <c r="M143" s="224">
        <v>84636.65</v>
      </c>
      <c r="N143" s="224">
        <v>236</v>
      </c>
      <c r="O143" s="224">
        <v>1</v>
      </c>
      <c r="P143" s="224">
        <v>316</v>
      </c>
      <c r="Q143" s="224">
        <v>1</v>
      </c>
      <c r="R143" s="224">
        <v>300</v>
      </c>
      <c r="S143" s="224">
        <v>0</v>
      </c>
      <c r="T143" s="224">
        <v>0</v>
      </c>
      <c r="U143" s="224">
        <v>630130.93999999994</v>
      </c>
      <c r="V143" s="222">
        <v>2670.0463559322034</v>
      </c>
      <c r="W143" s="31" t="s">
        <v>43</v>
      </c>
      <c r="X143" s="31" t="s">
        <v>43</v>
      </c>
      <c r="Y143" s="31" t="s">
        <v>43</v>
      </c>
      <c r="Z143" s="224">
        <v>1200</v>
      </c>
      <c r="AA143" s="224">
        <v>1192.69</v>
      </c>
      <c r="AB143" s="295">
        <v>0</v>
      </c>
      <c r="AC143" s="222">
        <v>0</v>
      </c>
      <c r="AD143" s="222">
        <v>0</v>
      </c>
      <c r="AE143" s="295">
        <v>0</v>
      </c>
      <c r="AF143" s="292">
        <v>108476.91</v>
      </c>
      <c r="AG143" s="222">
        <v>67237.14</v>
      </c>
      <c r="AH143" s="281">
        <f t="shared" si="62"/>
        <v>-41239.770000000004</v>
      </c>
      <c r="AI143" s="222">
        <v>162964.82999999999</v>
      </c>
      <c r="AJ143" s="281">
        <f t="shared" si="63"/>
        <v>230201.96999999997</v>
      </c>
      <c r="AK143" s="222">
        <v>118726.53</v>
      </c>
      <c r="AL143" s="281">
        <f t="shared" si="64"/>
        <v>111475.43999999997</v>
      </c>
      <c r="AM143" s="281">
        <f t="shared" si="65"/>
        <v>1.7657879261372509</v>
      </c>
      <c r="AN143" s="281">
        <f t="shared" si="66"/>
        <v>0.51574940909497868</v>
      </c>
      <c r="AO143" s="222">
        <v>50200</v>
      </c>
      <c r="CA143" s="91" t="str">
        <f t="shared" si="60"/>
        <v>Ziethen</v>
      </c>
      <c r="CB143" s="92">
        <f t="shared" si="60"/>
        <v>236</v>
      </c>
      <c r="CC143" s="92"/>
      <c r="CD143" s="92">
        <f t="shared" si="67"/>
        <v>51811.08</v>
      </c>
      <c r="CE143" s="92">
        <f t="shared" si="68"/>
        <v>0</v>
      </c>
      <c r="CF143" s="92">
        <f t="shared" si="69"/>
        <v>84636.65</v>
      </c>
      <c r="CG143" s="92">
        <f t="shared" si="70"/>
        <v>84636.65</v>
      </c>
      <c r="CH143" s="92">
        <f t="shared" si="71"/>
        <v>27768.75</v>
      </c>
      <c r="CI143" s="92">
        <f t="shared" si="72"/>
        <v>0</v>
      </c>
      <c r="CJ143" s="91" t="str">
        <f t="shared" si="73"/>
        <v>nein</v>
      </c>
      <c r="CK143" s="91" t="str">
        <f t="shared" si="73"/>
        <v>nein</v>
      </c>
      <c r="CL143" s="91" t="str">
        <f t="shared" si="61"/>
        <v>OK</v>
      </c>
      <c r="CM143" s="92">
        <f t="shared" si="74"/>
        <v>135704.53</v>
      </c>
      <c r="CN143" s="91" t="str">
        <f t="shared" si="75"/>
        <v>nein</v>
      </c>
      <c r="CO143" s="91">
        <f t="shared" si="76"/>
        <v>0</v>
      </c>
      <c r="CP143" s="91">
        <f t="shared" si="77"/>
        <v>0</v>
      </c>
      <c r="CQ143" s="91">
        <f t="shared" si="78"/>
        <v>1</v>
      </c>
      <c r="CR143" s="91">
        <f t="shared" si="79"/>
        <v>51811.08</v>
      </c>
      <c r="CS143" s="92">
        <f>CM143-'[2]2008'!CM143</f>
        <v>33210.209999999992</v>
      </c>
      <c r="CT143" s="92">
        <f>CE143-'[2]2008'!CE143</f>
        <v>0</v>
      </c>
      <c r="CU143" s="92">
        <f t="shared" si="80"/>
        <v>118726.53</v>
      </c>
      <c r="CV143" s="92">
        <f t="shared" si="81"/>
        <v>50200</v>
      </c>
      <c r="CW143" s="153">
        <f t="shared" si="82"/>
        <v>2.36</v>
      </c>
      <c r="CX143" s="153">
        <f t="shared" si="83"/>
        <v>3.16</v>
      </c>
      <c r="CY143" s="153">
        <f t="shared" si="84"/>
        <v>3</v>
      </c>
      <c r="CZ143" s="92">
        <f t="shared" si="85"/>
        <v>630130.93999999994</v>
      </c>
      <c r="DA143" s="92">
        <f t="shared" si="86"/>
        <v>1192.69</v>
      </c>
      <c r="DB143" s="91">
        <f t="shared" si="87"/>
        <v>1</v>
      </c>
      <c r="DC143" s="92">
        <f t="shared" si="88"/>
        <v>84636.65</v>
      </c>
    </row>
    <row r="144" spans="1:107" x14ac:dyDescent="0.25">
      <c r="A144" s="20">
        <v>13075154</v>
      </c>
      <c r="B144" s="21">
        <v>5563</v>
      </c>
      <c r="C144" s="21" t="s">
        <v>183</v>
      </c>
      <c r="D144" s="228">
        <v>1488</v>
      </c>
      <c r="E144" s="223">
        <v>213120.71</v>
      </c>
      <c r="F144" s="223">
        <v>2304912.42</v>
      </c>
      <c r="G144" s="223">
        <v>309200.67</v>
      </c>
      <c r="H144" s="224">
        <v>1</v>
      </c>
      <c r="I144" s="224">
        <v>396532.35</v>
      </c>
      <c r="J144" s="224">
        <v>0</v>
      </c>
      <c r="K144" s="224"/>
      <c r="L144" s="224">
        <v>1</v>
      </c>
      <c r="M144" s="224">
        <v>727033.59</v>
      </c>
      <c r="N144" s="224">
        <v>239</v>
      </c>
      <c r="O144" s="224">
        <v>1</v>
      </c>
      <c r="P144" s="224">
        <v>318</v>
      </c>
      <c r="Q144" s="224">
        <v>1</v>
      </c>
      <c r="R144" s="224">
        <v>300</v>
      </c>
      <c r="S144" s="224">
        <v>0</v>
      </c>
      <c r="T144" s="224">
        <v>0</v>
      </c>
      <c r="U144" s="224">
        <v>229873.96</v>
      </c>
      <c r="V144" s="224">
        <v>154.47999999999999</v>
      </c>
      <c r="W144" s="31" t="s">
        <v>43</v>
      </c>
      <c r="X144" s="31" t="s">
        <v>43</v>
      </c>
      <c r="Y144" s="31" t="s">
        <v>43</v>
      </c>
      <c r="Z144" s="224">
        <v>3300</v>
      </c>
      <c r="AA144" s="224">
        <v>3315.88</v>
      </c>
      <c r="AB144" s="260">
        <v>0</v>
      </c>
      <c r="AC144" s="224">
        <v>0</v>
      </c>
      <c r="AD144" s="224">
        <v>0</v>
      </c>
      <c r="AE144" s="260">
        <v>0</v>
      </c>
      <c r="AF144" s="292">
        <v>380168.77</v>
      </c>
      <c r="AG144" s="222">
        <v>339150.65</v>
      </c>
      <c r="AH144" s="281">
        <f t="shared" si="62"/>
        <v>-41018.119999999995</v>
      </c>
      <c r="AI144" s="222">
        <v>557081.32999999996</v>
      </c>
      <c r="AJ144" s="281">
        <f t="shared" si="63"/>
        <v>896231.98</v>
      </c>
      <c r="AK144" s="222">
        <v>397420.49</v>
      </c>
      <c r="AL144" s="281">
        <f t="shared" si="64"/>
        <v>498811.49</v>
      </c>
      <c r="AM144" s="281">
        <f t="shared" si="65"/>
        <v>1.1718110815945657</v>
      </c>
      <c r="AN144" s="281">
        <f t="shared" si="66"/>
        <v>0.44343484596476906</v>
      </c>
      <c r="AO144" s="222">
        <v>168100</v>
      </c>
      <c r="CA144" s="91" t="str">
        <f t="shared" si="60"/>
        <v>Züssow</v>
      </c>
      <c r="CB144" s="92">
        <f t="shared" si="60"/>
        <v>1488</v>
      </c>
      <c r="CC144" s="92"/>
      <c r="CD144" s="92">
        <f t="shared" si="67"/>
        <v>309200.67</v>
      </c>
      <c r="CE144" s="92">
        <f t="shared" si="68"/>
        <v>0</v>
      </c>
      <c r="CF144" s="92">
        <f t="shared" si="69"/>
        <v>727033.59</v>
      </c>
      <c r="CG144" s="92">
        <f t="shared" si="70"/>
        <v>727033.59</v>
      </c>
      <c r="CH144" s="92">
        <f t="shared" si="71"/>
        <v>213120.71</v>
      </c>
      <c r="CI144" s="92">
        <f t="shared" si="72"/>
        <v>0</v>
      </c>
      <c r="CJ144" s="91" t="str">
        <f t="shared" si="73"/>
        <v>nein</v>
      </c>
      <c r="CK144" s="91" t="str">
        <f t="shared" si="73"/>
        <v>nein</v>
      </c>
      <c r="CL144" s="91" t="str">
        <f t="shared" si="61"/>
        <v>OK</v>
      </c>
      <c r="CM144" s="92">
        <f t="shared" si="74"/>
        <v>396532.35</v>
      </c>
      <c r="CN144" s="91" t="str">
        <f t="shared" si="75"/>
        <v>nein</v>
      </c>
      <c r="CO144" s="91">
        <f t="shared" si="76"/>
        <v>0</v>
      </c>
      <c r="CP144" s="91">
        <f t="shared" si="77"/>
        <v>0</v>
      </c>
      <c r="CQ144" s="91">
        <f t="shared" si="78"/>
        <v>1</v>
      </c>
      <c r="CR144" s="91">
        <f t="shared" si="79"/>
        <v>309200.67</v>
      </c>
      <c r="CS144" s="92">
        <f>CM144-'[2]2008'!CM144</f>
        <v>-613728.45000000007</v>
      </c>
      <c r="CT144" s="92">
        <f>CE144-'[2]2008'!CE144</f>
        <v>0</v>
      </c>
      <c r="CU144" s="92">
        <f t="shared" si="80"/>
        <v>397420.49</v>
      </c>
      <c r="CV144" s="92">
        <f t="shared" si="81"/>
        <v>168100</v>
      </c>
      <c r="CW144" s="153">
        <f t="shared" si="82"/>
        <v>2.39</v>
      </c>
      <c r="CX144" s="153">
        <f t="shared" si="83"/>
        <v>3.18</v>
      </c>
      <c r="CY144" s="153">
        <f t="shared" si="84"/>
        <v>3</v>
      </c>
      <c r="CZ144" s="92">
        <f t="shared" si="85"/>
        <v>229873.96</v>
      </c>
      <c r="DA144" s="92">
        <f t="shared" si="86"/>
        <v>3315.88</v>
      </c>
      <c r="DB144" s="91">
        <f t="shared" si="87"/>
        <v>1</v>
      </c>
      <c r="DC144" s="92">
        <f t="shared" si="88"/>
        <v>727033.59</v>
      </c>
    </row>
    <row r="145" spans="79:107" x14ac:dyDescent="0.25">
      <c r="CA145" s="93" t="s">
        <v>478</v>
      </c>
      <c r="CB145" s="94">
        <f>SUM(CB5:CB144)</f>
        <v>112884</v>
      </c>
      <c r="CC145" s="94">
        <f t="shared" ref="CC145:CM145" si="89">SUM(CC5:CC144)</f>
        <v>0</v>
      </c>
      <c r="CD145" s="94">
        <f t="shared" si="89"/>
        <v>33162159.379999995</v>
      </c>
      <c r="CE145" s="94">
        <f t="shared" si="89"/>
        <v>3539842.5300000003</v>
      </c>
      <c r="CF145" s="94">
        <f t="shared" si="89"/>
        <v>30190669.70999999</v>
      </c>
      <c r="CG145" s="94">
        <f t="shared" si="70"/>
        <v>26650827.179999989</v>
      </c>
      <c r="CH145" s="94">
        <f t="shared" si="89"/>
        <v>48733252.19000002</v>
      </c>
      <c r="CI145" s="94">
        <f>COUNTIFS(CI5:CI144,"1",CL5:CL144,"OK")</f>
        <v>15</v>
      </c>
      <c r="CJ145" s="94">
        <f>COUNTIFS(CJ5:CJ144,"ja",CL5:CL144,"OK")</f>
        <v>17</v>
      </c>
      <c r="CK145" s="94">
        <f>COUNTIFS(CK5:CK144,"ja",CL5:CL144,"OK")</f>
        <v>1</v>
      </c>
      <c r="CL145" s="94">
        <f>COUNTIF(CL5:CL144,"OK")</f>
        <v>78</v>
      </c>
      <c r="CM145" s="94">
        <f t="shared" si="89"/>
        <v>22025423.890000001</v>
      </c>
      <c r="CN145" s="94">
        <f>COUNTIFS(CN5:CN144,"ja",CL5:CL144,"OK")</f>
        <v>0</v>
      </c>
      <c r="CO145" s="94">
        <f>COUNTIFS(CO5:CO144,"1",CL5:CL144,"OK")</f>
        <v>17</v>
      </c>
      <c r="CP145" s="94">
        <f>COUNTIFS(CP5:CP144,"1",CL5:CL144,"OK")</f>
        <v>1</v>
      </c>
      <c r="CQ145" s="94">
        <f>COUNTIFS(CQ5:CQ144,"1",CL5:CL144,"OK")</f>
        <v>78</v>
      </c>
      <c r="CR145" s="94">
        <f>COUNTIFS(CR5:CR144,"1",CL5:CL144,"OK")</f>
        <v>0</v>
      </c>
      <c r="CS145" s="92"/>
      <c r="CT145" s="92"/>
      <c r="CU145" s="94">
        <f t="shared" ref="CU145:DA145" si="90">SUM(CU5:CU144)</f>
        <v>31294303.559999995</v>
      </c>
      <c r="CV145" s="94">
        <f t="shared" si="90"/>
        <v>8424412.2800000012</v>
      </c>
      <c r="CW145" s="173">
        <f>CW146</f>
        <v>1.3675714285714287</v>
      </c>
      <c r="CX145" s="173">
        <f>CX146</f>
        <v>1.7843571428571428</v>
      </c>
      <c r="CY145" s="173">
        <f>CY146</f>
        <v>1.666714285714286</v>
      </c>
      <c r="CZ145" s="94">
        <f t="shared" si="90"/>
        <v>100632424.33999999</v>
      </c>
      <c r="DA145" s="94">
        <f t="shared" si="90"/>
        <v>540018.90799999994</v>
      </c>
      <c r="DB145" s="94">
        <f>COUNTIFS(DB5:DB144,"1",CL5:CL144,"OK")</f>
        <v>78</v>
      </c>
      <c r="DC145" s="94">
        <f t="shared" ref="DC145" si="91">SUM(DC5:DC144)</f>
        <v>26650827.179999989</v>
      </c>
    </row>
    <row r="146" spans="79:107" x14ac:dyDescent="0.25">
      <c r="CA146" s="93" t="s">
        <v>426</v>
      </c>
      <c r="CB146" s="96">
        <f>AVERAGE(CB5:CB144)</f>
        <v>806.31428571428569</v>
      </c>
      <c r="CC146" s="96">
        <f>IFERROR(AVERAGE(CC5:CC144),0)</f>
        <v>0</v>
      </c>
      <c r="CD146" s="96">
        <f t="shared" ref="CD146:CH146" si="92">AVERAGE(CD5:CD144)</f>
        <v>236872.56699999995</v>
      </c>
      <c r="CE146" s="96">
        <f>IFERROR(AVERAGE(CE5:CE144),0)</f>
        <v>25284.589500000002</v>
      </c>
      <c r="CF146" s="96">
        <f>IFERROR(AVERAGE(CF5:CF144),0)</f>
        <v>215647.6407857142</v>
      </c>
      <c r="CG146" s="96">
        <f t="shared" si="92"/>
        <v>190363.0512857142</v>
      </c>
      <c r="CH146" s="96">
        <f t="shared" si="92"/>
        <v>348094.65850000014</v>
      </c>
      <c r="CI146" s="96" t="str">
        <f>IF(CI145&gt;CI149,"ja","nein")</f>
        <v>nein</v>
      </c>
      <c r="CJ146" s="96" t="str">
        <f t="shared" ref="CJ146:CK146" si="93">IF(CJ145&gt;CJ149,"ja","nein")</f>
        <v>nein</v>
      </c>
      <c r="CK146" s="96" t="str">
        <f t="shared" si="93"/>
        <v>nein</v>
      </c>
      <c r="CL146" s="97">
        <f>CL145/CL147</f>
        <v>0.55714285714285716</v>
      </c>
      <c r="CM146" s="96">
        <f>IFERROR(AVERAGE(CM5:CM144),0)</f>
        <v>157324.45635714286</v>
      </c>
      <c r="CN146" s="96" t="str">
        <f t="shared" ref="CN146" si="94">IF(CN145&gt;CN149,"ja","nein")</f>
        <v>nein</v>
      </c>
      <c r="CO146" s="96" t="str">
        <f t="shared" ref="CO146" si="95">CJ146</f>
        <v>nein</v>
      </c>
      <c r="CP146" s="96" t="str">
        <f>CK146</f>
        <v>nein</v>
      </c>
      <c r="CQ146" s="97">
        <f>CL146</f>
        <v>0.55714285714285716</v>
      </c>
      <c r="CR146" s="96" t="str">
        <f>IF(CR145&gt;CR149,"ja","nein")</f>
        <v>nein</v>
      </c>
      <c r="CS146" s="92"/>
      <c r="CT146" s="92"/>
      <c r="CU146" s="96">
        <f t="shared" ref="CU146:CV146" si="96">AVERAGE(CU5:CU144)</f>
        <v>223530.73971428568</v>
      </c>
      <c r="CV146" s="96">
        <f t="shared" si="96"/>
        <v>60174.373428571438</v>
      </c>
      <c r="CW146" s="173">
        <f>AVERAGE(CW5:CW144)</f>
        <v>1.3675714285714287</v>
      </c>
      <c r="CX146" s="173">
        <f>AVERAGE(CX5:CX144)</f>
        <v>1.7843571428571428</v>
      </c>
      <c r="CY146" s="173">
        <f>AVERAGE(CY5:CY144)</f>
        <v>1.666714285714286</v>
      </c>
      <c r="CZ146" s="96">
        <f t="shared" ref="CZ146:DA146" si="97">AVERAGE(CZ5:CZ144)</f>
        <v>718803.03099999996</v>
      </c>
      <c r="DA146" s="96">
        <f t="shared" si="97"/>
        <v>3857.2779142857139</v>
      </c>
      <c r="DB146" s="96" t="str">
        <f>IF(DB145&gt;DB149,"ja","nein")</f>
        <v>ja</v>
      </c>
      <c r="DC146" s="96">
        <f>AVERAGE(DC5:DC144)</f>
        <v>190363.0512857142</v>
      </c>
    </row>
    <row r="147" spans="79:107" x14ac:dyDescent="0.25">
      <c r="CA147" s="93" t="s">
        <v>427</v>
      </c>
      <c r="CB147" s="93"/>
      <c r="CC147" s="93"/>
      <c r="CD147" s="93"/>
      <c r="CE147" s="93"/>
      <c r="CF147" s="93"/>
      <c r="CG147" s="93"/>
      <c r="CH147" s="93"/>
      <c r="CI147" s="93"/>
      <c r="CJ147" s="93"/>
      <c r="CK147" s="93"/>
      <c r="CL147" s="93">
        <f>COUNTA(CL5:CL144)</f>
        <v>140</v>
      </c>
      <c r="CM147" s="95">
        <f>COUNTIF(CM5:CM144,"&gt;0")</f>
        <v>65</v>
      </c>
      <c r="CN147" s="93">
        <f t="shared" ref="CN147:CN148" si="98">IF(CQ147=0,2,IF(CI147="ja",1,0))</f>
        <v>2</v>
      </c>
      <c r="CO147" s="93">
        <f t="shared" ref="CO147:CO148" si="99">IF(CQ147=0,2,IF(CJ147="ja",1,0))</f>
        <v>2</v>
      </c>
      <c r="CP147" s="93">
        <f t="shared" ref="CP147:CP148" si="100">IF(CQ147=0,2,IF(CK147="ja",1,0))</f>
        <v>2</v>
      </c>
      <c r="CQ147" s="93">
        <f t="shared" ref="CQ147:CQ148" si="101">IF(CL147="OK",1,0)</f>
        <v>0</v>
      </c>
      <c r="CR147" s="95">
        <f t="shared" ref="CR147:CS147" si="102">COUNTIF(CR5:CR144,"&gt;0")</f>
        <v>78</v>
      </c>
      <c r="CS147" s="95">
        <f t="shared" si="102"/>
        <v>36</v>
      </c>
      <c r="CT147" s="95">
        <f>COUNTIF(CT5:CT144,"&gt;0")</f>
        <v>8</v>
      </c>
      <c r="CU147" s="182"/>
      <c r="CV147" s="182"/>
      <c r="CW147" s="182"/>
      <c r="CX147" s="182"/>
      <c r="CY147" s="182"/>
      <c r="CZ147" s="182"/>
      <c r="DA147" s="182"/>
      <c r="DB147" s="95">
        <f t="shared" ref="DB147" si="103">COUNTIF(DB5:DB144,"&gt;0")</f>
        <v>78</v>
      </c>
    </row>
    <row r="148" spans="79:107" x14ac:dyDescent="0.25">
      <c r="CA148" s="93" t="s">
        <v>428</v>
      </c>
      <c r="CB148" s="93"/>
      <c r="CC148" s="93"/>
      <c r="CD148" s="93"/>
      <c r="CE148" s="93"/>
      <c r="CF148" s="93"/>
      <c r="CG148" s="93"/>
      <c r="CH148" s="93"/>
      <c r="CI148" s="93"/>
      <c r="CJ148" s="93"/>
      <c r="CK148" s="93"/>
      <c r="CL148" s="97">
        <f>CL149/CL147</f>
        <v>0.44285714285714284</v>
      </c>
      <c r="CM148" s="93"/>
      <c r="CN148" s="93">
        <f t="shared" si="98"/>
        <v>2</v>
      </c>
      <c r="CO148" s="93">
        <f t="shared" si="99"/>
        <v>2</v>
      </c>
      <c r="CP148" s="93">
        <f t="shared" si="100"/>
        <v>2</v>
      </c>
      <c r="CQ148" s="93">
        <f t="shared" si="101"/>
        <v>0</v>
      </c>
      <c r="CR148" s="93"/>
      <c r="CS148" s="92"/>
      <c r="CT148" s="92"/>
      <c r="CU148" s="182"/>
      <c r="CV148" s="182"/>
      <c r="CW148" s="182"/>
      <c r="CX148" s="182"/>
      <c r="CY148" s="182"/>
      <c r="CZ148" s="182"/>
      <c r="DA148" s="182"/>
    </row>
    <row r="149" spans="79:107" x14ac:dyDescent="0.25">
      <c r="CA149" s="93"/>
      <c r="CB149" s="93"/>
      <c r="CC149" s="93"/>
      <c r="CD149" s="93"/>
      <c r="CE149" s="93"/>
      <c r="CF149" s="93"/>
      <c r="CG149" s="93"/>
      <c r="CH149" s="93"/>
      <c r="CI149" s="93">
        <f>COUNTIFS(CI5:CI144,"0",CL5:CL144,"OK")</f>
        <v>63</v>
      </c>
      <c r="CJ149" s="93">
        <f>COUNTIFS(CJ5:CJ144,"nein",CL5:CL144,"OK")</f>
        <v>48</v>
      </c>
      <c r="CK149" s="93">
        <f>COUNTIFS(CK5:CK144,"nein",CL5:CL144,"OK")</f>
        <v>77</v>
      </c>
      <c r="CL149" s="93">
        <f>COUNTIF(CL5:CL144,"keine Daten")</f>
        <v>62</v>
      </c>
      <c r="CM149" s="93"/>
      <c r="CN149" s="93">
        <f>COUNTIFS(CN5:CN144,"nein",CL5:CL144,"OK")</f>
        <v>78</v>
      </c>
      <c r="CO149" s="93">
        <f>COUNTIFS(CO5:CO144,"0",CL5:CL144,"OK")</f>
        <v>61</v>
      </c>
      <c r="CP149" s="93">
        <f>COUNTIFS(CP5:CP144,"0",CL5:CL144,"OK")</f>
        <v>77</v>
      </c>
      <c r="CQ149" s="93">
        <f>COUNTIFS(CQ5:CQ144,"0",CL5:CL144,"OK")</f>
        <v>0</v>
      </c>
      <c r="CR149" s="93">
        <f>COUNTIFS(CR5:CR144,"0",CL5:CL144,"OK")</f>
        <v>0</v>
      </c>
      <c r="CS149" s="92"/>
      <c r="CT149" s="92"/>
      <c r="CU149" s="182"/>
      <c r="CV149" s="182"/>
      <c r="CW149" s="182"/>
      <c r="CX149" s="182"/>
      <c r="CY149" s="182"/>
      <c r="CZ149" s="182"/>
      <c r="DA149" s="182"/>
      <c r="DB149" s="93">
        <f>COUNTIFS(DB5:DB144,"0",CL5:CL144,"OK")</f>
        <v>0</v>
      </c>
    </row>
    <row r="150" spans="79:107" x14ac:dyDescent="0.25">
      <c r="CA150" t="s">
        <v>18</v>
      </c>
      <c r="CB150" t="s">
        <v>208</v>
      </c>
      <c r="CD150" t="s">
        <v>421</v>
      </c>
      <c r="CE150" t="s">
        <v>210</v>
      </c>
      <c r="CF150" t="s">
        <v>212</v>
      </c>
      <c r="CG150" t="s">
        <v>422</v>
      </c>
      <c r="CH150" t="s">
        <v>20</v>
      </c>
      <c r="CI150" t="s">
        <v>4</v>
      </c>
      <c r="CJ150" t="s">
        <v>33</v>
      </c>
      <c r="CK150" t="s">
        <v>34</v>
      </c>
      <c r="CL150" t="s">
        <v>423</v>
      </c>
      <c r="CM150" t="s">
        <v>23</v>
      </c>
      <c r="CN150" t="s">
        <v>4</v>
      </c>
      <c r="CO150" t="s">
        <v>33</v>
      </c>
      <c r="CP150" t="s">
        <v>34</v>
      </c>
      <c r="CQ150" t="s">
        <v>423</v>
      </c>
      <c r="CR150" t="s">
        <v>22</v>
      </c>
      <c r="CS150" t="s">
        <v>424</v>
      </c>
      <c r="CT150" t="s">
        <v>425</v>
      </c>
    </row>
  </sheetData>
  <mergeCells count="17">
    <mergeCell ref="H2:H4"/>
    <mergeCell ref="O2:O4"/>
    <mergeCell ref="Q2:Q4"/>
    <mergeCell ref="Z2:AE2"/>
    <mergeCell ref="AF2:AF4"/>
    <mergeCell ref="AN2:AN4"/>
    <mergeCell ref="AO2:AO4"/>
    <mergeCell ref="Z3:AA3"/>
    <mergeCell ref="AB3:AC3"/>
    <mergeCell ref="AD3:AE3"/>
    <mergeCell ref="AH2:AH4"/>
    <mergeCell ref="AI2:AI4"/>
    <mergeCell ref="AJ2:AJ4"/>
    <mergeCell ref="AK2:AK4"/>
    <mergeCell ref="AL2:AL4"/>
    <mergeCell ref="AM2:AM4"/>
    <mergeCell ref="AG2:AG4"/>
  </mergeCells>
  <conditionalFormatting sqref="CA4:CT4">
    <cfRule type="containsText" dxfId="16" priority="1" operator="containsText" text="falsch">
      <formula>NOT(ISERROR(SEARCH("falsch",CA4)))</formula>
    </cfRule>
  </conditionalFormatting>
  <pageMargins left="0.7" right="0.7" top="0.78740157499999996" bottom="0.78740157499999996"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50"/>
  <sheetViews>
    <sheetView topLeftCell="CN1" workbookViewId="0">
      <selection activeCell="CR1" sqref="CR1:CR1048576"/>
    </sheetView>
  </sheetViews>
  <sheetFormatPr baseColWidth="10" defaultRowHeight="15" outlineLevelCol="1" x14ac:dyDescent="0.25"/>
  <cols>
    <col min="1" max="3" width="11.42578125" outlineLevel="1"/>
    <col min="4" max="4" width="11.5703125" bestFit="1" customWidth="1" outlineLevel="1"/>
    <col min="5" max="5" width="14.7109375" bestFit="1" customWidth="1" outlineLevel="1"/>
    <col min="6" max="6" width="11.85546875" bestFit="1" customWidth="1" outlineLevel="1"/>
    <col min="7" max="7" width="14.28515625" bestFit="1" customWidth="1" outlineLevel="1"/>
    <col min="8" max="10" width="11.5703125" bestFit="1" customWidth="1" outlineLevel="1"/>
    <col min="11" max="11" width="12.28515625" bestFit="1" customWidth="1" outlineLevel="1"/>
    <col min="12" max="12" width="11.5703125" bestFit="1" customWidth="1" outlineLevel="1"/>
    <col min="13" max="13" width="13.5703125" bestFit="1" customWidth="1" outlineLevel="1"/>
    <col min="14" max="20" width="11.5703125" bestFit="1" customWidth="1" outlineLevel="1"/>
    <col min="21" max="21" width="13.28515625" bestFit="1" customWidth="1" outlineLevel="1"/>
    <col min="22" max="22" width="11.5703125" bestFit="1" customWidth="1" outlineLevel="1"/>
    <col min="23" max="25" width="11.42578125" outlineLevel="1"/>
    <col min="26" max="31" width="11.5703125" bestFit="1" customWidth="1" outlineLevel="1"/>
    <col min="32" max="33" width="12.28515625" bestFit="1" customWidth="1" outlineLevel="1"/>
    <col min="34" max="34" width="12.85546875" bestFit="1" customWidth="1" outlineLevel="1"/>
    <col min="35" max="38" width="12.28515625" bestFit="1" customWidth="1" outlineLevel="1"/>
    <col min="39" max="40" width="11.5703125" bestFit="1" customWidth="1" outlineLevel="1"/>
    <col min="41" max="41" width="12.28515625" bestFit="1" customWidth="1" outlineLevel="1"/>
    <col min="42" max="42" width="11.42578125" outlineLevel="1"/>
    <col min="44" max="77" width="0" hidden="1" customWidth="1" outlineLevel="1"/>
    <col min="78" max="78" width="11.42578125" collapsed="1"/>
  </cols>
  <sheetData>
    <row r="1" spans="1:107" ht="24" thickBot="1" x14ac:dyDescent="0.3">
      <c r="A1" s="1">
        <v>2010</v>
      </c>
      <c r="B1" s="2"/>
      <c r="C1" s="2"/>
      <c r="D1" s="2"/>
      <c r="E1" s="2"/>
      <c r="F1" s="2"/>
      <c r="G1" s="2"/>
      <c r="H1" s="2"/>
      <c r="I1" s="2"/>
      <c r="J1" s="2"/>
      <c r="K1" s="2"/>
      <c r="L1" s="2"/>
      <c r="M1" s="2"/>
      <c r="N1" s="2"/>
      <c r="O1" s="2"/>
      <c r="P1" s="2"/>
      <c r="Q1" s="2"/>
      <c r="R1" s="2"/>
      <c r="S1" s="2"/>
      <c r="T1" s="2"/>
      <c r="U1" s="2"/>
      <c r="V1" s="2"/>
      <c r="W1" s="2"/>
      <c r="X1" s="2"/>
      <c r="Y1" s="2"/>
      <c r="Z1" s="2"/>
      <c r="AA1" s="2"/>
      <c r="AB1" s="3"/>
      <c r="AC1" s="3"/>
      <c r="AD1" s="3"/>
      <c r="AE1" s="3"/>
      <c r="AF1" s="3"/>
      <c r="AG1" s="3"/>
      <c r="AH1" s="4"/>
      <c r="AI1" s="3"/>
      <c r="AJ1" s="4"/>
      <c r="AK1" s="3"/>
      <c r="AL1" s="4"/>
      <c r="AM1" s="4"/>
      <c r="AN1" s="5"/>
      <c r="AO1" s="2"/>
    </row>
    <row r="2" spans="1:107" ht="24" thickBot="1" x14ac:dyDescent="0.3">
      <c r="A2" s="6"/>
      <c r="B2" s="7"/>
      <c r="C2" s="7"/>
      <c r="D2" s="7"/>
      <c r="E2" s="7"/>
      <c r="F2" s="7"/>
      <c r="G2" s="7"/>
      <c r="H2" s="530" t="s">
        <v>0</v>
      </c>
      <c r="I2" s="7"/>
      <c r="J2" s="7"/>
      <c r="K2" s="7"/>
      <c r="L2" s="7"/>
      <c r="M2" s="7"/>
      <c r="N2" s="7"/>
      <c r="O2" s="537" t="s">
        <v>216</v>
      </c>
      <c r="P2" s="7"/>
      <c r="Q2" s="537" t="s">
        <v>217</v>
      </c>
      <c r="R2" s="7"/>
      <c r="S2" s="530" t="s">
        <v>218</v>
      </c>
      <c r="T2" s="530" t="s">
        <v>4</v>
      </c>
      <c r="U2" s="7"/>
      <c r="V2" s="7"/>
      <c r="W2" s="7"/>
      <c r="X2" s="7"/>
      <c r="Y2" s="7"/>
      <c r="Z2" s="528" t="s">
        <v>219</v>
      </c>
      <c r="AA2" s="529"/>
      <c r="AB2" s="529"/>
      <c r="AC2" s="529"/>
      <c r="AD2" s="529"/>
      <c r="AE2" s="536"/>
      <c r="AF2" s="519" t="s">
        <v>220</v>
      </c>
      <c r="AG2" s="522" t="s">
        <v>221</v>
      </c>
      <c r="AH2" s="504" t="s">
        <v>8</v>
      </c>
      <c r="AI2" s="522" t="s">
        <v>222</v>
      </c>
      <c r="AJ2" s="525" t="s">
        <v>10</v>
      </c>
      <c r="AK2" s="522" t="s">
        <v>223</v>
      </c>
      <c r="AL2" s="504" t="s">
        <v>12</v>
      </c>
      <c r="AM2" s="504" t="s">
        <v>13</v>
      </c>
      <c r="AN2" s="507" t="s">
        <v>14</v>
      </c>
      <c r="AO2" s="510" t="s">
        <v>224</v>
      </c>
      <c r="CA2" s="88"/>
      <c r="CB2" s="88"/>
      <c r="CC2" s="88"/>
      <c r="CD2" s="88"/>
      <c r="CE2" s="88"/>
      <c r="CF2" s="88"/>
      <c r="CG2" s="88"/>
      <c r="CH2" s="88"/>
      <c r="CI2" s="88"/>
      <c r="CJ2" s="88"/>
      <c r="CK2" s="88"/>
      <c r="CL2" s="88"/>
      <c r="CM2" s="88"/>
      <c r="CN2" s="88">
        <v>14</v>
      </c>
      <c r="CO2" s="88">
        <v>15</v>
      </c>
      <c r="CP2" s="88">
        <v>16</v>
      </c>
      <c r="CQ2" s="88">
        <v>17</v>
      </c>
      <c r="CR2" s="88">
        <v>18</v>
      </c>
      <c r="CS2" s="88">
        <v>19</v>
      </c>
      <c r="CT2" s="88">
        <v>20</v>
      </c>
      <c r="CU2" s="174">
        <v>21</v>
      </c>
      <c r="CV2" s="174">
        <v>22</v>
      </c>
      <c r="CW2" s="174">
        <v>23</v>
      </c>
      <c r="CX2" s="174">
        <v>24</v>
      </c>
      <c r="CY2" s="174">
        <v>25</v>
      </c>
      <c r="CZ2" s="174">
        <v>26</v>
      </c>
      <c r="DA2" s="88">
        <v>27</v>
      </c>
      <c r="DB2" s="88">
        <v>28</v>
      </c>
      <c r="DC2" s="88">
        <v>29</v>
      </c>
    </row>
    <row r="3" spans="1:107" ht="129" thickBot="1" x14ac:dyDescent="0.3">
      <c r="A3" s="8" t="s">
        <v>16</v>
      </c>
      <c r="B3" s="9" t="s">
        <v>17</v>
      </c>
      <c r="C3" s="8" t="s">
        <v>18</v>
      </c>
      <c r="D3" s="8" t="s">
        <v>225</v>
      </c>
      <c r="E3" s="8" t="s">
        <v>20</v>
      </c>
      <c r="F3" s="8" t="s">
        <v>21</v>
      </c>
      <c r="G3" s="8" t="s">
        <v>22</v>
      </c>
      <c r="H3" s="531"/>
      <c r="I3" s="8" t="s">
        <v>23</v>
      </c>
      <c r="J3" s="8" t="s">
        <v>226</v>
      </c>
      <c r="K3" s="8" t="s">
        <v>227</v>
      </c>
      <c r="L3" s="8" t="s">
        <v>228</v>
      </c>
      <c r="M3" s="8" t="s">
        <v>229</v>
      </c>
      <c r="N3" s="8" t="s">
        <v>28</v>
      </c>
      <c r="O3" s="538"/>
      <c r="P3" s="8" t="s">
        <v>29</v>
      </c>
      <c r="Q3" s="538"/>
      <c r="R3" s="8" t="s">
        <v>30</v>
      </c>
      <c r="S3" s="533"/>
      <c r="T3" s="533"/>
      <c r="U3" s="8" t="s">
        <v>230</v>
      </c>
      <c r="V3" s="8" t="s">
        <v>32</v>
      </c>
      <c r="W3" s="9" t="s">
        <v>33</v>
      </c>
      <c r="X3" s="8" t="s">
        <v>34</v>
      </c>
      <c r="Y3" s="8" t="s">
        <v>35</v>
      </c>
      <c r="Z3" s="513" t="s">
        <v>36</v>
      </c>
      <c r="AA3" s="514"/>
      <c r="AB3" s="515" t="s">
        <v>37</v>
      </c>
      <c r="AC3" s="516"/>
      <c r="AD3" s="517" t="s">
        <v>38</v>
      </c>
      <c r="AE3" s="535"/>
      <c r="AF3" s="520"/>
      <c r="AG3" s="523"/>
      <c r="AH3" s="505"/>
      <c r="AI3" s="523"/>
      <c r="AJ3" s="526"/>
      <c r="AK3" s="523"/>
      <c r="AL3" s="505"/>
      <c r="AM3" s="505"/>
      <c r="AN3" s="508"/>
      <c r="AO3" s="511"/>
      <c r="CA3" s="89" t="str">
        <f>C3</f>
        <v>Gemeinde</v>
      </c>
      <c r="CB3" s="89" t="str">
        <f>D3</f>
        <v>Einwohner am 31.12.2009</v>
      </c>
      <c r="CC3" s="90"/>
      <c r="CD3" s="89" t="s">
        <v>421</v>
      </c>
      <c r="CE3" s="90" t="str">
        <f>K3</f>
        <v xml:space="preserve"> Kassenkredite per 31.12.2010 (Gesamt in €)</v>
      </c>
      <c r="CF3" s="90" t="str">
        <f>M3</f>
        <v>Guthaben auf Konten gesamt per 31.12.2010  in €</v>
      </c>
      <c r="CG3" s="89" t="s">
        <v>422</v>
      </c>
      <c r="CH3" s="89" t="str">
        <f>E3</f>
        <v>Ergebnis Verwaltungshaushalt vor Zuführung zum Vermögenshaushalt in €</v>
      </c>
      <c r="CI3" s="89" t="str">
        <f>T2</f>
        <v>Festsetzung aller drei Hebesätze unterhalb der gewogenen Durchschnitts-hebesätze?                    ja =1/nein = 0</v>
      </c>
      <c r="CJ3" s="89" t="str">
        <f>W3</f>
        <v>Haushalts-sicherungskonzept vorhanden?         ja/nein</v>
      </c>
      <c r="CK3" s="89" t="str">
        <f>X3</f>
        <v>Wurde eine Konsolidierungs-vereinbarung abgeschlossen? ja/nein</v>
      </c>
      <c r="CL3" s="89" t="s">
        <v>423</v>
      </c>
      <c r="CM3" s="89" t="str">
        <f>I3</f>
        <v>Höhe der Rücklagen in €</v>
      </c>
      <c r="CN3" s="89" t="str">
        <f>CI3</f>
        <v>Festsetzung aller drei Hebesätze unterhalb der gewogenen Durchschnitts-hebesätze?                    ja =1/nein = 0</v>
      </c>
      <c r="CO3" s="89" t="str">
        <f t="shared" ref="CO3:CQ3" si="0">CJ3</f>
        <v>Haushalts-sicherungskonzept vorhanden?         ja/nein</v>
      </c>
      <c r="CP3" s="89" t="str">
        <f t="shared" si="0"/>
        <v>Wurde eine Konsolidierungs-vereinbarung abgeschlossen? ja/nein</v>
      </c>
      <c r="CQ3" s="89" t="str">
        <f t="shared" si="0"/>
        <v>Vollständig</v>
      </c>
      <c r="CR3" s="89" t="str">
        <f>G3</f>
        <v>Ist- Überschuss/ Fehlbetrag laut kassenmäßigem Abschluss</v>
      </c>
      <c r="CS3" s="89" t="s">
        <v>424</v>
      </c>
      <c r="CT3" s="89" t="s">
        <v>425</v>
      </c>
      <c r="CU3" s="89" t="str">
        <f>AK2</f>
        <v>Kreisumlage 2010</v>
      </c>
      <c r="CV3" s="89" t="str">
        <f>AO2</f>
        <v>Amtsumlage 2010</v>
      </c>
      <c r="CW3" s="89" t="str">
        <f>N3</f>
        <v>Hebesatz Grundsteuer A</v>
      </c>
      <c r="CX3" s="89" t="str">
        <f>P3</f>
        <v>Hebesatz Grundsteuer B</v>
      </c>
      <c r="CY3" s="89" t="str">
        <f>R3</f>
        <v>Hebesatz Gewerbe-steuer</v>
      </c>
      <c r="CZ3" s="89" t="str">
        <f>U3</f>
        <v xml:space="preserve"> Investitionskredite per 31.12.2010 (Gesamt in €)</v>
      </c>
      <c r="DA3" s="89" t="s">
        <v>430</v>
      </c>
      <c r="DB3" s="89" t="str">
        <f>G3</f>
        <v>Ist- Überschuss/ Fehlbetrag laut kassenmäßigem Abschluss</v>
      </c>
      <c r="DC3" s="89" t="str">
        <f>CG3</f>
        <v>Kontosalden</v>
      </c>
    </row>
    <row r="4" spans="1:107" ht="15.75" thickBot="1" x14ac:dyDescent="0.3">
      <c r="A4" s="10"/>
      <c r="B4" s="10"/>
      <c r="C4" s="10"/>
      <c r="D4" s="10"/>
      <c r="E4" s="10"/>
      <c r="F4" s="10"/>
      <c r="G4" s="10"/>
      <c r="H4" s="532"/>
      <c r="I4" s="10"/>
      <c r="J4" s="10"/>
      <c r="K4" s="10"/>
      <c r="L4" s="10"/>
      <c r="M4" s="10"/>
      <c r="N4" s="10"/>
      <c r="O4" s="539"/>
      <c r="P4" s="10"/>
      <c r="Q4" s="539"/>
      <c r="R4" s="10"/>
      <c r="S4" s="534"/>
      <c r="T4" s="534"/>
      <c r="U4" s="10"/>
      <c r="V4" s="10"/>
      <c r="W4" s="10"/>
      <c r="X4" s="10"/>
      <c r="Y4" s="10"/>
      <c r="Z4" s="11" t="s">
        <v>39</v>
      </c>
      <c r="AA4" s="12" t="s">
        <v>40</v>
      </c>
      <c r="AB4" s="13" t="s">
        <v>39</v>
      </c>
      <c r="AC4" s="14" t="s">
        <v>40</v>
      </c>
      <c r="AD4" s="15" t="s">
        <v>39</v>
      </c>
      <c r="AE4" s="33" t="s">
        <v>40</v>
      </c>
      <c r="AF4" s="521"/>
      <c r="AG4" s="524"/>
      <c r="AH4" s="506"/>
      <c r="AI4" s="524"/>
      <c r="AJ4" s="527"/>
      <c r="AK4" s="524"/>
      <c r="AL4" s="506"/>
      <c r="AM4" s="506"/>
      <c r="AN4" s="509"/>
      <c r="AO4" s="512"/>
      <c r="CA4" s="2" t="str">
        <f>IF(CA3=CA150,"OK")</f>
        <v>OK</v>
      </c>
      <c r="CB4" s="2" t="str">
        <f t="shared" ref="CB4:CT4" si="1">IF(CB3=CB150,"OK")</f>
        <v>OK</v>
      </c>
      <c r="CC4" s="2" t="str">
        <f t="shared" si="1"/>
        <v>OK</v>
      </c>
      <c r="CD4" s="2" t="str">
        <f t="shared" si="1"/>
        <v>OK</v>
      </c>
      <c r="CE4" s="2" t="str">
        <f t="shared" si="1"/>
        <v>OK</v>
      </c>
      <c r="CF4" s="2" t="str">
        <f t="shared" si="1"/>
        <v>OK</v>
      </c>
      <c r="CG4" s="2" t="str">
        <f t="shared" si="1"/>
        <v>OK</v>
      </c>
      <c r="CH4" s="2" t="str">
        <f t="shared" si="1"/>
        <v>OK</v>
      </c>
      <c r="CI4" s="2" t="str">
        <f t="shared" si="1"/>
        <v>OK</v>
      </c>
      <c r="CJ4" s="2" t="str">
        <f t="shared" si="1"/>
        <v>OK</v>
      </c>
      <c r="CK4" s="2" t="str">
        <f t="shared" si="1"/>
        <v>OK</v>
      </c>
      <c r="CL4" s="2" t="str">
        <f t="shared" si="1"/>
        <v>OK</v>
      </c>
      <c r="CM4" s="2" t="str">
        <f t="shared" si="1"/>
        <v>OK</v>
      </c>
      <c r="CN4" s="2" t="str">
        <f t="shared" si="1"/>
        <v>OK</v>
      </c>
      <c r="CO4" s="2" t="str">
        <f t="shared" si="1"/>
        <v>OK</v>
      </c>
      <c r="CP4" s="2" t="str">
        <f t="shared" si="1"/>
        <v>OK</v>
      </c>
      <c r="CQ4" s="2" t="str">
        <f t="shared" si="1"/>
        <v>OK</v>
      </c>
      <c r="CR4" s="2" t="str">
        <f t="shared" si="1"/>
        <v>OK</v>
      </c>
      <c r="CS4" s="2" t="str">
        <f t="shared" si="1"/>
        <v>OK</v>
      </c>
      <c r="CT4" s="2" t="str">
        <f t="shared" si="1"/>
        <v>OK</v>
      </c>
      <c r="CW4" s="98">
        <v>2.4740000000000002</v>
      </c>
      <c r="CX4" s="98">
        <v>3.2339000000000002</v>
      </c>
      <c r="CY4" s="98">
        <v>2.9476</v>
      </c>
    </row>
    <row r="5" spans="1:107" x14ac:dyDescent="0.25">
      <c r="A5" s="17">
        <v>13075039</v>
      </c>
      <c r="B5" s="18">
        <v>501</v>
      </c>
      <c r="C5" s="18" t="s">
        <v>41</v>
      </c>
      <c r="D5" s="221"/>
      <c r="E5" s="221"/>
      <c r="F5" s="221"/>
      <c r="G5" s="221"/>
      <c r="H5" s="222"/>
      <c r="I5" s="222"/>
      <c r="J5" s="222"/>
      <c r="K5" s="222"/>
      <c r="L5" s="222"/>
      <c r="M5" s="222"/>
      <c r="N5" s="222"/>
      <c r="O5" s="222"/>
      <c r="P5" s="222"/>
      <c r="Q5" s="222"/>
      <c r="R5" s="222"/>
      <c r="S5" s="222"/>
      <c r="T5" s="222"/>
      <c r="U5" s="222"/>
      <c r="V5" s="222"/>
      <c r="W5" s="19"/>
      <c r="X5" s="19"/>
      <c r="Y5" s="19"/>
      <c r="Z5" s="222"/>
      <c r="AA5" s="222"/>
      <c r="AB5" s="295"/>
      <c r="AC5" s="222"/>
      <c r="AD5" s="222"/>
      <c r="AE5" s="295"/>
      <c r="AF5" s="222"/>
      <c r="AG5" s="222"/>
      <c r="AH5" s="281">
        <f>AG5-AF5</f>
        <v>0</v>
      </c>
      <c r="AI5" s="222"/>
      <c r="AJ5" s="281">
        <f>AG5+AI5</f>
        <v>0</v>
      </c>
      <c r="AK5" s="222"/>
      <c r="AL5" s="281">
        <f>AJ5-AK5</f>
        <v>0</v>
      </c>
      <c r="AM5" s="281" t="e">
        <f>AK5/AG5</f>
        <v>#DIV/0!</v>
      </c>
      <c r="AN5" s="281" t="e">
        <f>AK5/AJ5</f>
        <v>#DIV/0!</v>
      </c>
      <c r="AO5" s="222"/>
      <c r="CA5" s="91" t="str">
        <f t="shared" ref="CA5:CB20" si="2">C5</f>
        <v>Greifswald, Hansestadt</v>
      </c>
      <c r="CB5" s="92">
        <f t="shared" si="2"/>
        <v>0</v>
      </c>
      <c r="CC5" s="92"/>
      <c r="CD5" s="92">
        <f>G5</f>
        <v>0</v>
      </c>
      <c r="CE5" s="92">
        <f>K5</f>
        <v>0</v>
      </c>
      <c r="CF5" s="92">
        <f>M5</f>
        <v>0</v>
      </c>
      <c r="CG5" s="92">
        <f>CF5-CE5</f>
        <v>0</v>
      </c>
      <c r="CH5" s="92">
        <f>E5</f>
        <v>0</v>
      </c>
      <c r="CI5" s="92">
        <f>T5</f>
        <v>0</v>
      </c>
      <c r="CJ5" s="91">
        <f>W5</f>
        <v>0</v>
      </c>
      <c r="CK5" s="91">
        <f>X5</f>
        <v>0</v>
      </c>
      <c r="CL5" s="91" t="str">
        <f>IF(CB5=0,"keine Daten",IF(CD5=0,"keine Daten","OK"))</f>
        <v>keine Daten</v>
      </c>
      <c r="CM5" s="92">
        <f>I5</f>
        <v>0</v>
      </c>
      <c r="CN5" s="91" t="str">
        <f>IF(CQ5=0,"keine Angabe",IF(CI5="ja","ja","nein"))</f>
        <v>keine Angabe</v>
      </c>
      <c r="CO5" s="91">
        <f>IF(CQ5=0,2,IF(CJ5="ja",1,0))</f>
        <v>2</v>
      </c>
      <c r="CP5" s="91">
        <f>IF(CQ5=0,2,IF(CK5="ja",1,0))</f>
        <v>2</v>
      </c>
      <c r="CQ5" s="91">
        <f>IF(CL5="OK",1,0)</f>
        <v>0</v>
      </c>
      <c r="CR5" s="91">
        <f>G5</f>
        <v>0</v>
      </c>
      <c r="CS5" s="92">
        <f>CM5-'[2]2009'!CM5</f>
        <v>0</v>
      </c>
      <c r="CT5" s="92">
        <f>CE5-'[2]2009'!CE5</f>
        <v>0</v>
      </c>
      <c r="CU5" s="92">
        <f>AK5</f>
        <v>0</v>
      </c>
      <c r="CV5" s="92">
        <f>AO5</f>
        <v>0</v>
      </c>
      <c r="CW5" s="153">
        <f>N5/100</f>
        <v>0</v>
      </c>
      <c r="CX5" s="153">
        <f>P5/100</f>
        <v>0</v>
      </c>
      <c r="CY5" s="153">
        <f>R5/100</f>
        <v>0</v>
      </c>
      <c r="CZ5" s="92">
        <f>U5</f>
        <v>0</v>
      </c>
      <c r="DA5" s="92">
        <f>AA5+AC5+AE5</f>
        <v>0</v>
      </c>
      <c r="DB5" s="91">
        <f>IF(G5&gt;0,1,0)</f>
        <v>0</v>
      </c>
      <c r="DC5" s="92">
        <f>CG5</f>
        <v>0</v>
      </c>
    </row>
    <row r="6" spans="1:107" x14ac:dyDescent="0.25">
      <c r="A6" s="20">
        <v>13075005</v>
      </c>
      <c r="B6" s="21">
        <v>511</v>
      </c>
      <c r="C6" s="21" t="s">
        <v>42</v>
      </c>
      <c r="D6" s="223">
        <v>13423</v>
      </c>
      <c r="E6" s="223">
        <v>541171.07999999996</v>
      </c>
      <c r="F6" s="223">
        <v>541171.07999999996</v>
      </c>
      <c r="G6" s="223">
        <v>203771.68</v>
      </c>
      <c r="H6" s="224">
        <v>1</v>
      </c>
      <c r="I6" s="224">
        <v>199115.25</v>
      </c>
      <c r="J6" s="224">
        <v>0</v>
      </c>
      <c r="K6" s="224">
        <v>0</v>
      </c>
      <c r="L6" s="224">
        <v>1</v>
      </c>
      <c r="M6" s="224">
        <v>1226494.58</v>
      </c>
      <c r="N6" s="224">
        <v>250</v>
      </c>
      <c r="O6" s="224">
        <v>0</v>
      </c>
      <c r="P6" s="224">
        <v>350</v>
      </c>
      <c r="Q6" s="224">
        <v>0</v>
      </c>
      <c r="R6" s="224">
        <v>350</v>
      </c>
      <c r="S6" s="224">
        <v>0</v>
      </c>
      <c r="T6" s="224">
        <v>0</v>
      </c>
      <c r="U6" s="224">
        <v>7004051.3899999997</v>
      </c>
      <c r="V6" s="224">
        <v>521.79</v>
      </c>
      <c r="W6" s="22"/>
      <c r="X6" s="22" t="s">
        <v>43</v>
      </c>
      <c r="Y6" s="22" t="s">
        <v>43</v>
      </c>
      <c r="Z6" s="224">
        <v>22800</v>
      </c>
      <c r="AA6" s="224">
        <v>22042.5</v>
      </c>
      <c r="AB6" s="260">
        <v>20000</v>
      </c>
      <c r="AC6" s="224">
        <v>0</v>
      </c>
      <c r="AD6" s="224">
        <v>0</v>
      </c>
      <c r="AE6" s="260">
        <v>0</v>
      </c>
      <c r="AF6" s="222">
        <v>5952469</v>
      </c>
      <c r="AG6" s="222">
        <v>3998637.49</v>
      </c>
      <c r="AH6" s="281">
        <f t="shared" ref="AH6:AH69" si="3">AG6-AF6</f>
        <v>-1953831.5099999998</v>
      </c>
      <c r="AI6" s="360">
        <v>2856608.49</v>
      </c>
      <c r="AJ6" s="281">
        <f t="shared" ref="AJ6:AJ69" si="4">AG6+AI6</f>
        <v>6855245.9800000004</v>
      </c>
      <c r="AK6" s="222">
        <v>4450098.1500000004</v>
      </c>
      <c r="AL6" s="281">
        <f t="shared" ref="AL6:AL69" si="5">AJ6-AK6</f>
        <v>2405147.83</v>
      </c>
      <c r="AM6" s="281">
        <f t="shared" ref="AM6:AM69" si="6">AK6/AG6</f>
        <v>1.1129036230788703</v>
      </c>
      <c r="AN6" s="281">
        <f t="shared" ref="AN6:AN69" si="7">AK6/AJ6</f>
        <v>0.64915222050135679</v>
      </c>
      <c r="AO6" s="222"/>
      <c r="CA6" s="91" t="str">
        <f t="shared" si="2"/>
        <v>Anklam, Stadt</v>
      </c>
      <c r="CB6" s="92">
        <f t="shared" si="2"/>
        <v>13423</v>
      </c>
      <c r="CC6" s="92"/>
      <c r="CD6" s="92">
        <f t="shared" ref="CD6:CD69" si="8">G6</f>
        <v>203771.68</v>
      </c>
      <c r="CE6" s="92">
        <f t="shared" ref="CE6:CE69" si="9">K6</f>
        <v>0</v>
      </c>
      <c r="CF6" s="92">
        <f t="shared" ref="CF6:CF69" si="10">M6</f>
        <v>1226494.58</v>
      </c>
      <c r="CG6" s="92">
        <f t="shared" ref="CG6:CG69" si="11">CF6-CE6</f>
        <v>1226494.58</v>
      </c>
      <c r="CH6" s="92">
        <f t="shared" ref="CH6:CH69" si="12">E6</f>
        <v>541171.07999999996</v>
      </c>
      <c r="CI6" s="92">
        <f t="shared" ref="CI6:CI69" si="13">T6</f>
        <v>0</v>
      </c>
      <c r="CJ6" s="91">
        <f t="shared" ref="CJ6:CK69" si="14">W6</f>
        <v>0</v>
      </c>
      <c r="CK6" s="91" t="str">
        <f t="shared" si="14"/>
        <v>nein</v>
      </c>
      <c r="CL6" s="91" t="str">
        <f t="shared" ref="CL6:CL52" si="15">IF(CB6=0,"keine Daten",IF(CD6=0,"keine Daten","OK"))</f>
        <v>OK</v>
      </c>
      <c r="CM6" s="92">
        <f t="shared" ref="CM6:CM69" si="16">I6</f>
        <v>199115.25</v>
      </c>
      <c r="CN6" s="91" t="str">
        <f t="shared" ref="CN6:CN69" si="17">IF(CQ6=0,"keine Angabe",IF(CI6="ja","ja","nein"))</f>
        <v>nein</v>
      </c>
      <c r="CO6" s="91">
        <f t="shared" ref="CO6:CO69" si="18">IF(CQ6=0,2,IF(CJ6="ja",1,0))</f>
        <v>0</v>
      </c>
      <c r="CP6" s="91">
        <f t="shared" ref="CP6:CP69" si="19">IF(CQ6=0,2,IF(CK6="ja",1,0))</f>
        <v>0</v>
      </c>
      <c r="CQ6" s="91">
        <f t="shared" ref="CQ6:CQ69" si="20">IF(CL6="OK",1,0)</f>
        <v>1</v>
      </c>
      <c r="CR6" s="91">
        <f t="shared" ref="CR6:CR69" si="21">G6</f>
        <v>203771.68</v>
      </c>
      <c r="CS6" s="92">
        <f>CM6-'[2]2009'!CM6</f>
        <v>-1889324.17</v>
      </c>
      <c r="CT6" s="92">
        <f>CE6-'[2]2009'!CE6</f>
        <v>0</v>
      </c>
      <c r="CU6" s="92">
        <f t="shared" ref="CU6:CU69" si="22">AK6</f>
        <v>4450098.1500000004</v>
      </c>
      <c r="CV6" s="92">
        <f t="shared" ref="CV6:CV69" si="23">AO6</f>
        <v>0</v>
      </c>
      <c r="CW6" s="153">
        <f t="shared" ref="CW6:CW69" si="24">N6/100</f>
        <v>2.5</v>
      </c>
      <c r="CX6" s="153">
        <f t="shared" ref="CX6:CX69" si="25">P6/100</f>
        <v>3.5</v>
      </c>
      <c r="CY6" s="153">
        <f t="shared" ref="CY6:CY69" si="26">R6/100</f>
        <v>3.5</v>
      </c>
      <c r="CZ6" s="92">
        <f t="shared" ref="CZ6:CZ69" si="27">U6</f>
        <v>7004051.3899999997</v>
      </c>
      <c r="DA6" s="92">
        <f t="shared" ref="DA6:DA69" si="28">AA6+AC6+AE6</f>
        <v>22042.5</v>
      </c>
      <c r="DB6" s="91">
        <f t="shared" ref="DB6:DB69" si="29">IF(G6&gt;0,1,0)</f>
        <v>1</v>
      </c>
      <c r="DC6" s="92">
        <f t="shared" ref="DC6:DC69" si="30">CG6</f>
        <v>1226494.58</v>
      </c>
    </row>
    <row r="7" spans="1:107" x14ac:dyDescent="0.25">
      <c r="A7" s="20">
        <v>13075049</v>
      </c>
      <c r="B7" s="21">
        <v>512</v>
      </c>
      <c r="C7" s="21" t="s">
        <v>44</v>
      </c>
      <c r="D7" s="223"/>
      <c r="E7" s="223"/>
      <c r="F7" s="223"/>
      <c r="G7" s="223"/>
      <c r="H7" s="224"/>
      <c r="I7" s="224"/>
      <c r="J7" s="224"/>
      <c r="K7" s="224"/>
      <c r="L7" s="224"/>
      <c r="M7" s="224"/>
      <c r="N7" s="224"/>
      <c r="O7" s="224"/>
      <c r="P7" s="224"/>
      <c r="Q7" s="224"/>
      <c r="R7" s="224"/>
      <c r="S7" s="224"/>
      <c r="T7" s="224"/>
      <c r="U7" s="224"/>
      <c r="V7" s="224"/>
      <c r="W7" s="22"/>
      <c r="X7" s="22"/>
      <c r="Y7" s="22"/>
      <c r="Z7" s="224"/>
      <c r="AA7" s="224"/>
      <c r="AB7" s="260"/>
      <c r="AC7" s="224"/>
      <c r="AD7" s="224"/>
      <c r="AE7" s="260"/>
      <c r="AF7" s="222"/>
      <c r="AG7" s="222"/>
      <c r="AH7" s="281">
        <f t="shared" si="3"/>
        <v>0</v>
      </c>
      <c r="AI7" s="222"/>
      <c r="AJ7" s="281">
        <f t="shared" si="4"/>
        <v>0</v>
      </c>
      <c r="AK7" s="222"/>
      <c r="AL7" s="281">
        <f t="shared" si="5"/>
        <v>0</v>
      </c>
      <c r="AM7" s="281" t="e">
        <f t="shared" si="6"/>
        <v>#DIV/0!</v>
      </c>
      <c r="AN7" s="281" t="e">
        <f t="shared" si="7"/>
        <v>#DIV/0!</v>
      </c>
      <c r="AO7" s="222"/>
      <c r="CA7" s="91" t="str">
        <f t="shared" si="2"/>
        <v>Heringsdorf</v>
      </c>
      <c r="CB7" s="92">
        <f t="shared" si="2"/>
        <v>0</v>
      </c>
      <c r="CC7" s="92"/>
      <c r="CD7" s="92">
        <f t="shared" si="8"/>
        <v>0</v>
      </c>
      <c r="CE7" s="92">
        <f t="shared" si="9"/>
        <v>0</v>
      </c>
      <c r="CF7" s="92">
        <f t="shared" si="10"/>
        <v>0</v>
      </c>
      <c r="CG7" s="92">
        <f t="shared" si="11"/>
        <v>0</v>
      </c>
      <c r="CH7" s="92">
        <f t="shared" si="12"/>
        <v>0</v>
      </c>
      <c r="CI7" s="92">
        <f t="shared" si="13"/>
        <v>0</v>
      </c>
      <c r="CJ7" s="91">
        <f t="shared" si="14"/>
        <v>0</v>
      </c>
      <c r="CK7" s="91">
        <f t="shared" si="14"/>
        <v>0</v>
      </c>
      <c r="CL7" s="91" t="str">
        <f t="shared" si="15"/>
        <v>keine Daten</v>
      </c>
      <c r="CM7" s="92">
        <f t="shared" si="16"/>
        <v>0</v>
      </c>
      <c r="CN7" s="91" t="str">
        <f t="shared" si="17"/>
        <v>keine Angabe</v>
      </c>
      <c r="CO7" s="91">
        <f t="shared" si="18"/>
        <v>2</v>
      </c>
      <c r="CP7" s="91">
        <f t="shared" si="19"/>
        <v>2</v>
      </c>
      <c r="CQ7" s="91">
        <f t="shared" si="20"/>
        <v>0</v>
      </c>
      <c r="CR7" s="91">
        <f t="shared" si="21"/>
        <v>0</v>
      </c>
      <c r="CS7" s="92">
        <f>CM7-'[2]2009'!CM7</f>
        <v>0</v>
      </c>
      <c r="CT7" s="92">
        <f>CE7-'[2]2009'!CE7</f>
        <v>0</v>
      </c>
      <c r="CU7" s="92">
        <f t="shared" si="22"/>
        <v>0</v>
      </c>
      <c r="CV7" s="92">
        <f t="shared" si="23"/>
        <v>0</v>
      </c>
      <c r="CW7" s="153">
        <f t="shared" si="24"/>
        <v>0</v>
      </c>
      <c r="CX7" s="153">
        <f t="shared" si="25"/>
        <v>0</v>
      </c>
      <c r="CY7" s="153">
        <f t="shared" si="26"/>
        <v>0</v>
      </c>
      <c r="CZ7" s="92">
        <f t="shared" si="27"/>
        <v>0</v>
      </c>
      <c r="DA7" s="92">
        <f t="shared" si="28"/>
        <v>0</v>
      </c>
      <c r="DB7" s="91">
        <f t="shared" si="29"/>
        <v>0</v>
      </c>
      <c r="DC7" s="92">
        <f t="shared" si="30"/>
        <v>0</v>
      </c>
    </row>
    <row r="8" spans="1:107" x14ac:dyDescent="0.25">
      <c r="A8" s="20">
        <v>13075105</v>
      </c>
      <c r="B8" s="21">
        <v>513</v>
      </c>
      <c r="C8" s="21" t="s">
        <v>45</v>
      </c>
      <c r="D8" s="223">
        <v>11545</v>
      </c>
      <c r="E8" s="223">
        <v>14262328.109999999</v>
      </c>
      <c r="F8" s="223">
        <v>575570.22</v>
      </c>
      <c r="G8" s="223">
        <v>3445156.81</v>
      </c>
      <c r="H8" s="224">
        <v>1</v>
      </c>
      <c r="I8" s="224">
        <v>975427.78</v>
      </c>
      <c r="J8" s="224">
        <v>0</v>
      </c>
      <c r="K8" s="224">
        <v>0</v>
      </c>
      <c r="L8" s="224">
        <v>1</v>
      </c>
      <c r="M8" s="224">
        <v>3652160.34</v>
      </c>
      <c r="N8" s="224">
        <v>250</v>
      </c>
      <c r="O8" s="224">
        <v>0</v>
      </c>
      <c r="P8" s="224">
        <v>350</v>
      </c>
      <c r="Q8" s="224">
        <v>0</v>
      </c>
      <c r="R8" s="224">
        <v>360</v>
      </c>
      <c r="S8" s="224">
        <v>0</v>
      </c>
      <c r="T8" s="224">
        <v>0</v>
      </c>
      <c r="U8" s="224">
        <v>7321091.2300000004</v>
      </c>
      <c r="V8" s="224">
        <v>634.13</v>
      </c>
      <c r="W8" s="22" t="s">
        <v>231</v>
      </c>
      <c r="X8" s="22" t="s">
        <v>43</v>
      </c>
      <c r="Y8" s="22" t="s">
        <v>43</v>
      </c>
      <c r="Z8" s="224">
        <v>22700</v>
      </c>
      <c r="AA8" s="224">
        <v>22480.74</v>
      </c>
      <c r="AB8" s="260">
        <v>75000</v>
      </c>
      <c r="AC8" s="224">
        <v>59944.02</v>
      </c>
      <c r="AD8" s="224">
        <v>0</v>
      </c>
      <c r="AE8" s="260">
        <v>0</v>
      </c>
      <c r="AF8" s="222">
        <v>3960274.41</v>
      </c>
      <c r="AG8" s="222">
        <v>2742022.78</v>
      </c>
      <c r="AH8" s="281">
        <f t="shared" si="3"/>
        <v>-1218251.6300000004</v>
      </c>
      <c r="AI8" s="222">
        <v>2904668.79</v>
      </c>
      <c r="AJ8" s="281">
        <f t="shared" si="4"/>
        <v>5646691.5700000003</v>
      </c>
      <c r="AK8" s="222">
        <v>3231052.2</v>
      </c>
      <c r="AL8" s="281">
        <f t="shared" si="5"/>
        <v>2415639.37</v>
      </c>
      <c r="AM8" s="281">
        <f t="shared" si="6"/>
        <v>1.1783462280353485</v>
      </c>
      <c r="AN8" s="281">
        <f t="shared" si="7"/>
        <v>0.57220270665500506</v>
      </c>
      <c r="AO8" s="222"/>
      <c r="CA8" s="91" t="str">
        <f t="shared" si="2"/>
        <v>Pasewalk, Stadt</v>
      </c>
      <c r="CB8" s="92">
        <f t="shared" si="2"/>
        <v>11545</v>
      </c>
      <c r="CC8" s="92"/>
      <c r="CD8" s="92">
        <f t="shared" si="8"/>
        <v>3445156.81</v>
      </c>
      <c r="CE8" s="92">
        <f t="shared" si="9"/>
        <v>0</v>
      </c>
      <c r="CF8" s="92">
        <f t="shared" si="10"/>
        <v>3652160.34</v>
      </c>
      <c r="CG8" s="92">
        <f t="shared" si="11"/>
        <v>3652160.34</v>
      </c>
      <c r="CH8" s="92">
        <f t="shared" si="12"/>
        <v>14262328.109999999</v>
      </c>
      <c r="CI8" s="92">
        <f t="shared" si="13"/>
        <v>0</v>
      </c>
      <c r="CJ8" s="91" t="str">
        <f t="shared" si="14"/>
        <v xml:space="preserve">     nein</v>
      </c>
      <c r="CK8" s="91" t="str">
        <f t="shared" si="14"/>
        <v>nein</v>
      </c>
      <c r="CL8" s="91" t="str">
        <f t="shared" si="15"/>
        <v>OK</v>
      </c>
      <c r="CM8" s="92">
        <f t="shared" si="16"/>
        <v>975427.78</v>
      </c>
      <c r="CN8" s="91" t="str">
        <f t="shared" si="17"/>
        <v>nein</v>
      </c>
      <c r="CO8" s="91">
        <f t="shared" si="18"/>
        <v>0</v>
      </c>
      <c r="CP8" s="91">
        <f t="shared" si="19"/>
        <v>0</v>
      </c>
      <c r="CQ8" s="91">
        <f t="shared" si="20"/>
        <v>1</v>
      </c>
      <c r="CR8" s="91">
        <f t="shared" si="21"/>
        <v>3445156.81</v>
      </c>
      <c r="CS8" s="92">
        <f>CM8-'[2]2009'!CM8</f>
        <v>-299793.44999999995</v>
      </c>
      <c r="CT8" s="92">
        <f>CE8-'[2]2009'!CE8</f>
        <v>0</v>
      </c>
      <c r="CU8" s="92">
        <f t="shared" si="22"/>
        <v>3231052.2</v>
      </c>
      <c r="CV8" s="92">
        <f t="shared" si="23"/>
        <v>0</v>
      </c>
      <c r="CW8" s="153">
        <f t="shared" si="24"/>
        <v>2.5</v>
      </c>
      <c r="CX8" s="153">
        <f t="shared" si="25"/>
        <v>3.5</v>
      </c>
      <c r="CY8" s="153">
        <f t="shared" si="26"/>
        <v>3.6</v>
      </c>
      <c r="CZ8" s="92">
        <f t="shared" si="27"/>
        <v>7321091.2300000004</v>
      </c>
      <c r="DA8" s="92">
        <f t="shared" si="28"/>
        <v>82424.759999999995</v>
      </c>
      <c r="DB8" s="91">
        <f t="shared" si="29"/>
        <v>1</v>
      </c>
      <c r="DC8" s="92">
        <f t="shared" si="30"/>
        <v>3652160.34</v>
      </c>
    </row>
    <row r="9" spans="1:107" x14ac:dyDescent="0.25">
      <c r="A9" s="20">
        <v>13075130</v>
      </c>
      <c r="B9" s="21">
        <v>514</v>
      </c>
      <c r="C9" s="21" t="s">
        <v>46</v>
      </c>
      <c r="D9" s="223">
        <v>5652</v>
      </c>
      <c r="E9" s="223">
        <v>151323.43</v>
      </c>
      <c r="F9" s="223">
        <v>365490.6</v>
      </c>
      <c r="G9" s="223">
        <v>285250</v>
      </c>
      <c r="H9" s="224">
        <v>1</v>
      </c>
      <c r="I9" s="224">
        <v>172239</v>
      </c>
      <c r="J9" s="224">
        <v>1</v>
      </c>
      <c r="K9" s="224">
        <v>113011</v>
      </c>
      <c r="L9" s="224">
        <v>0</v>
      </c>
      <c r="M9" s="224">
        <v>0</v>
      </c>
      <c r="N9" s="224">
        <v>250</v>
      </c>
      <c r="O9" s="224">
        <v>0</v>
      </c>
      <c r="P9" s="224">
        <v>345</v>
      </c>
      <c r="Q9" s="224">
        <v>0</v>
      </c>
      <c r="R9" s="224">
        <v>350</v>
      </c>
      <c r="S9" s="224">
        <v>0</v>
      </c>
      <c r="T9" s="224">
        <v>0</v>
      </c>
      <c r="U9" s="224">
        <v>6018411</v>
      </c>
      <c r="V9" s="224">
        <v>1064.83</v>
      </c>
      <c r="W9" s="22" t="s">
        <v>56</v>
      </c>
      <c r="X9" s="22" t="s">
        <v>43</v>
      </c>
      <c r="Y9" s="22" t="s">
        <v>43</v>
      </c>
      <c r="Z9" s="224">
        <v>16000</v>
      </c>
      <c r="AA9" s="224">
        <v>16672.080000000002</v>
      </c>
      <c r="AB9" s="260">
        <v>20000</v>
      </c>
      <c r="AC9" s="224">
        <v>17412.990000000002</v>
      </c>
      <c r="AD9" s="224">
        <v>0</v>
      </c>
      <c r="AE9" s="260">
        <v>0</v>
      </c>
      <c r="AF9" s="222">
        <v>1491213.55</v>
      </c>
      <c r="AG9" s="222">
        <v>1204407.93</v>
      </c>
      <c r="AH9" s="281">
        <f t="shared" si="3"/>
        <v>-286805.62000000011</v>
      </c>
      <c r="AI9" s="222">
        <v>1749821.55</v>
      </c>
      <c r="AJ9" s="281">
        <f t="shared" si="4"/>
        <v>2954229.48</v>
      </c>
      <c r="AK9" s="222">
        <v>1502015.04</v>
      </c>
      <c r="AL9" s="281">
        <f t="shared" si="5"/>
        <v>1452214.44</v>
      </c>
      <c r="AM9" s="281">
        <f t="shared" si="6"/>
        <v>1.2470982651201907</v>
      </c>
      <c r="AN9" s="281">
        <f t="shared" si="7"/>
        <v>0.50842869525491297</v>
      </c>
      <c r="AO9" s="222"/>
      <c r="CA9" s="91" t="str">
        <f t="shared" si="2"/>
        <v>Strasburg (Uckermark)</v>
      </c>
      <c r="CB9" s="92">
        <f t="shared" si="2"/>
        <v>5652</v>
      </c>
      <c r="CC9" s="92"/>
      <c r="CD9" s="92">
        <f t="shared" si="8"/>
        <v>285250</v>
      </c>
      <c r="CE9" s="92">
        <f t="shared" si="9"/>
        <v>113011</v>
      </c>
      <c r="CF9" s="92">
        <f t="shared" si="10"/>
        <v>0</v>
      </c>
      <c r="CG9" s="92">
        <f t="shared" si="11"/>
        <v>-113011</v>
      </c>
      <c r="CH9" s="92">
        <f t="shared" si="12"/>
        <v>151323.43</v>
      </c>
      <c r="CI9" s="92">
        <f t="shared" si="13"/>
        <v>0</v>
      </c>
      <c r="CJ9" s="91" t="str">
        <f t="shared" si="14"/>
        <v>ja</v>
      </c>
      <c r="CK9" s="91" t="str">
        <f t="shared" si="14"/>
        <v>nein</v>
      </c>
      <c r="CL9" s="91" t="str">
        <f t="shared" si="15"/>
        <v>OK</v>
      </c>
      <c r="CM9" s="92">
        <f t="shared" si="16"/>
        <v>172239</v>
      </c>
      <c r="CN9" s="91" t="str">
        <f t="shared" si="17"/>
        <v>nein</v>
      </c>
      <c r="CO9" s="91">
        <f t="shared" si="18"/>
        <v>1</v>
      </c>
      <c r="CP9" s="91">
        <f t="shared" si="19"/>
        <v>0</v>
      </c>
      <c r="CQ9" s="91">
        <f t="shared" si="20"/>
        <v>1</v>
      </c>
      <c r="CR9" s="91">
        <f t="shared" si="21"/>
        <v>285250</v>
      </c>
      <c r="CS9" s="92">
        <f>CM9-'[2]2009'!CM9</f>
        <v>16619.489999999991</v>
      </c>
      <c r="CT9" s="92">
        <f>CE9-'[2]2009'!CE9</f>
        <v>113011</v>
      </c>
      <c r="CU9" s="92">
        <f t="shared" si="22"/>
        <v>1502015.04</v>
      </c>
      <c r="CV9" s="92">
        <f t="shared" si="23"/>
        <v>0</v>
      </c>
      <c r="CW9" s="153">
        <f t="shared" si="24"/>
        <v>2.5</v>
      </c>
      <c r="CX9" s="153">
        <f t="shared" si="25"/>
        <v>3.45</v>
      </c>
      <c r="CY9" s="153">
        <f t="shared" si="26"/>
        <v>3.5</v>
      </c>
      <c r="CZ9" s="92">
        <f t="shared" si="27"/>
        <v>6018411</v>
      </c>
      <c r="DA9" s="92">
        <f t="shared" si="28"/>
        <v>34085.070000000007</v>
      </c>
      <c r="DB9" s="91">
        <f t="shared" si="29"/>
        <v>1</v>
      </c>
      <c r="DC9" s="92">
        <f t="shared" si="30"/>
        <v>-113011</v>
      </c>
    </row>
    <row r="10" spans="1:107" x14ac:dyDescent="0.25">
      <c r="A10" s="20">
        <v>13075136</v>
      </c>
      <c r="B10" s="21">
        <v>515</v>
      </c>
      <c r="C10" s="21" t="s">
        <v>47</v>
      </c>
      <c r="D10" s="223">
        <v>10127</v>
      </c>
      <c r="E10" s="223"/>
      <c r="F10" s="223"/>
      <c r="G10" s="223"/>
      <c r="H10" s="224"/>
      <c r="I10" s="224"/>
      <c r="J10" s="224"/>
      <c r="K10" s="224"/>
      <c r="L10" s="224"/>
      <c r="M10" s="224"/>
      <c r="N10" s="224">
        <v>300</v>
      </c>
      <c r="O10" s="224">
        <v>0</v>
      </c>
      <c r="P10" s="224">
        <v>350</v>
      </c>
      <c r="Q10" s="224">
        <v>0</v>
      </c>
      <c r="R10" s="224">
        <v>400</v>
      </c>
      <c r="S10" s="224">
        <v>0</v>
      </c>
      <c r="T10" s="224">
        <v>0</v>
      </c>
      <c r="U10" s="224">
        <v>2997393</v>
      </c>
      <c r="V10" s="224">
        <v>295.98</v>
      </c>
      <c r="W10" s="22"/>
      <c r="X10" s="22" t="s">
        <v>43</v>
      </c>
      <c r="Y10" s="22" t="s">
        <v>43</v>
      </c>
      <c r="Z10" s="224">
        <v>27500</v>
      </c>
      <c r="AA10" s="224">
        <v>26623.74</v>
      </c>
      <c r="AB10" s="260">
        <v>21000</v>
      </c>
      <c r="AC10" s="224">
        <v>23640</v>
      </c>
      <c r="AD10" s="224">
        <v>0</v>
      </c>
      <c r="AE10" s="260">
        <v>0</v>
      </c>
      <c r="AF10" s="222">
        <v>3395300.02</v>
      </c>
      <c r="AG10" s="222">
        <v>1867133.38</v>
      </c>
      <c r="AH10" s="281">
        <f t="shared" si="3"/>
        <v>-1528166.6400000001</v>
      </c>
      <c r="AI10" s="222">
        <v>2740040.83</v>
      </c>
      <c r="AJ10" s="281">
        <f t="shared" si="4"/>
        <v>4607174.21</v>
      </c>
      <c r="AK10" s="222">
        <v>2912659.27</v>
      </c>
      <c r="AL10" s="281">
        <f t="shared" si="5"/>
        <v>1694514.94</v>
      </c>
      <c r="AM10" s="281">
        <f t="shared" si="6"/>
        <v>1.5599631505704217</v>
      </c>
      <c r="AN10" s="281">
        <f t="shared" si="7"/>
        <v>0.63220081057017374</v>
      </c>
      <c r="AO10" s="222"/>
      <c r="CA10" s="91" t="str">
        <f t="shared" si="2"/>
        <v>Ueckermünde, Stadt</v>
      </c>
      <c r="CB10" s="92">
        <f t="shared" si="2"/>
        <v>10127</v>
      </c>
      <c r="CC10" s="92"/>
      <c r="CD10" s="92">
        <f t="shared" si="8"/>
        <v>0</v>
      </c>
      <c r="CE10" s="92">
        <f t="shared" si="9"/>
        <v>0</v>
      </c>
      <c r="CF10" s="92">
        <f t="shared" si="10"/>
        <v>0</v>
      </c>
      <c r="CG10" s="92">
        <f t="shared" si="11"/>
        <v>0</v>
      </c>
      <c r="CH10" s="92">
        <f t="shared" si="12"/>
        <v>0</v>
      </c>
      <c r="CI10" s="92">
        <f t="shared" si="13"/>
        <v>0</v>
      </c>
      <c r="CJ10" s="91">
        <f t="shared" si="14"/>
        <v>0</v>
      </c>
      <c r="CK10" s="91" t="str">
        <f t="shared" si="14"/>
        <v>nein</v>
      </c>
      <c r="CL10" s="91" t="str">
        <f t="shared" si="15"/>
        <v>keine Daten</v>
      </c>
      <c r="CM10" s="92">
        <f t="shared" si="16"/>
        <v>0</v>
      </c>
      <c r="CN10" s="91" t="str">
        <f t="shared" si="17"/>
        <v>keine Angabe</v>
      </c>
      <c r="CO10" s="91">
        <f t="shared" si="18"/>
        <v>2</v>
      </c>
      <c r="CP10" s="91">
        <f t="shared" si="19"/>
        <v>2</v>
      </c>
      <c r="CQ10" s="91">
        <f t="shared" si="20"/>
        <v>0</v>
      </c>
      <c r="CR10" s="91">
        <f t="shared" si="21"/>
        <v>0</v>
      </c>
      <c r="CS10" s="92">
        <f>CM10-'[2]2009'!CM10</f>
        <v>-5188186.24</v>
      </c>
      <c r="CT10" s="92">
        <f>CE10-'[2]2009'!CE10</f>
        <v>0</v>
      </c>
      <c r="CU10" s="92">
        <f t="shared" si="22"/>
        <v>2912659.27</v>
      </c>
      <c r="CV10" s="92">
        <f t="shared" si="23"/>
        <v>0</v>
      </c>
      <c r="CW10" s="153">
        <f t="shared" si="24"/>
        <v>3</v>
      </c>
      <c r="CX10" s="153">
        <f t="shared" si="25"/>
        <v>3.5</v>
      </c>
      <c r="CY10" s="153">
        <f t="shared" si="26"/>
        <v>4</v>
      </c>
      <c r="CZ10" s="92">
        <f t="shared" si="27"/>
        <v>2997393</v>
      </c>
      <c r="DA10" s="92">
        <f t="shared" si="28"/>
        <v>50263.740000000005</v>
      </c>
      <c r="DB10" s="91">
        <f t="shared" si="29"/>
        <v>0</v>
      </c>
      <c r="DC10" s="92">
        <f t="shared" si="30"/>
        <v>0</v>
      </c>
    </row>
    <row r="11" spans="1:107" x14ac:dyDescent="0.25">
      <c r="A11" s="20">
        <v>13075021</v>
      </c>
      <c r="B11" s="21">
        <v>5551</v>
      </c>
      <c r="C11" s="21" t="s">
        <v>48</v>
      </c>
      <c r="D11" s="223"/>
      <c r="E11" s="223"/>
      <c r="F11" s="223"/>
      <c r="G11" s="223"/>
      <c r="H11" s="224"/>
      <c r="I11" s="224"/>
      <c r="J11" s="224"/>
      <c r="K11" s="224"/>
      <c r="L11" s="224"/>
      <c r="M11" s="224"/>
      <c r="N11" s="224"/>
      <c r="O11" s="224"/>
      <c r="P11" s="224"/>
      <c r="Q11" s="224"/>
      <c r="R11" s="224"/>
      <c r="S11" s="224"/>
      <c r="T11" s="224"/>
      <c r="U11" s="224"/>
      <c r="V11" s="224"/>
      <c r="W11" s="22"/>
      <c r="X11" s="22"/>
      <c r="Y11" s="22"/>
      <c r="Z11" s="224"/>
      <c r="AA11" s="224"/>
      <c r="AB11" s="260"/>
      <c r="AC11" s="224"/>
      <c r="AD11" s="224"/>
      <c r="AE11" s="260"/>
      <c r="AF11" s="222"/>
      <c r="AG11" s="222"/>
      <c r="AH11" s="281">
        <f t="shared" si="3"/>
        <v>0</v>
      </c>
      <c r="AI11" s="222"/>
      <c r="AJ11" s="281">
        <f t="shared" si="4"/>
        <v>0</v>
      </c>
      <c r="AK11" s="222"/>
      <c r="AL11" s="281">
        <f t="shared" si="5"/>
        <v>0</v>
      </c>
      <c r="AM11" s="281" t="e">
        <f t="shared" si="6"/>
        <v>#DIV/0!</v>
      </c>
      <c r="AN11" s="281" t="e">
        <f t="shared" si="7"/>
        <v>#DIV/0!</v>
      </c>
      <c r="AO11" s="222"/>
      <c r="CA11" s="91" t="str">
        <f t="shared" si="2"/>
        <v>Buggenhagen</v>
      </c>
      <c r="CB11" s="92">
        <f t="shared" si="2"/>
        <v>0</v>
      </c>
      <c r="CC11" s="92"/>
      <c r="CD11" s="92">
        <f t="shared" si="8"/>
        <v>0</v>
      </c>
      <c r="CE11" s="92">
        <f t="shared" si="9"/>
        <v>0</v>
      </c>
      <c r="CF11" s="92">
        <f t="shared" si="10"/>
        <v>0</v>
      </c>
      <c r="CG11" s="92">
        <f t="shared" si="11"/>
        <v>0</v>
      </c>
      <c r="CH11" s="92">
        <f t="shared" si="12"/>
        <v>0</v>
      </c>
      <c r="CI11" s="92">
        <f t="shared" si="13"/>
        <v>0</v>
      </c>
      <c r="CJ11" s="91">
        <f t="shared" si="14"/>
        <v>0</v>
      </c>
      <c r="CK11" s="91">
        <f t="shared" si="14"/>
        <v>0</v>
      </c>
      <c r="CL11" s="91" t="str">
        <f t="shared" si="15"/>
        <v>keine Daten</v>
      </c>
      <c r="CM11" s="92">
        <f t="shared" si="16"/>
        <v>0</v>
      </c>
      <c r="CN11" s="91" t="str">
        <f t="shared" si="17"/>
        <v>keine Angabe</v>
      </c>
      <c r="CO11" s="91">
        <f t="shared" si="18"/>
        <v>2</v>
      </c>
      <c r="CP11" s="91">
        <f t="shared" si="19"/>
        <v>2</v>
      </c>
      <c r="CQ11" s="91">
        <f t="shared" si="20"/>
        <v>0</v>
      </c>
      <c r="CR11" s="91">
        <f t="shared" si="21"/>
        <v>0</v>
      </c>
      <c r="CS11" s="92">
        <f>CM11-'[2]2009'!CM11</f>
        <v>0</v>
      </c>
      <c r="CT11" s="92">
        <f>CE11-'[2]2009'!CE11</f>
        <v>0</v>
      </c>
      <c r="CU11" s="92">
        <f t="shared" si="22"/>
        <v>0</v>
      </c>
      <c r="CV11" s="92">
        <f t="shared" si="23"/>
        <v>0</v>
      </c>
      <c r="CW11" s="153">
        <f t="shared" si="24"/>
        <v>0</v>
      </c>
      <c r="CX11" s="153">
        <f t="shared" si="25"/>
        <v>0</v>
      </c>
      <c r="CY11" s="153">
        <f t="shared" si="26"/>
        <v>0</v>
      </c>
      <c r="CZ11" s="92">
        <f t="shared" si="27"/>
        <v>0</v>
      </c>
      <c r="DA11" s="92">
        <f t="shared" si="28"/>
        <v>0</v>
      </c>
      <c r="DB11" s="91">
        <f t="shared" si="29"/>
        <v>0</v>
      </c>
      <c r="DC11" s="92">
        <f t="shared" si="30"/>
        <v>0</v>
      </c>
    </row>
    <row r="12" spans="1:107" x14ac:dyDescent="0.25">
      <c r="A12" s="20">
        <v>13075072</v>
      </c>
      <c r="B12" s="21">
        <v>5551</v>
      </c>
      <c r="C12" s="21" t="s">
        <v>49</v>
      </c>
      <c r="D12" s="223"/>
      <c r="E12" s="223"/>
      <c r="F12" s="223"/>
      <c r="G12" s="223"/>
      <c r="H12" s="224"/>
      <c r="I12" s="224"/>
      <c r="J12" s="224"/>
      <c r="K12" s="224"/>
      <c r="L12" s="224"/>
      <c r="M12" s="224"/>
      <c r="N12" s="224"/>
      <c r="O12" s="224"/>
      <c r="P12" s="224"/>
      <c r="Q12" s="224"/>
      <c r="R12" s="224"/>
      <c r="S12" s="224"/>
      <c r="T12" s="224"/>
      <c r="U12" s="224"/>
      <c r="V12" s="224"/>
      <c r="W12" s="22"/>
      <c r="X12" s="22"/>
      <c r="Y12" s="22"/>
      <c r="Z12" s="224"/>
      <c r="AA12" s="224"/>
      <c r="AB12" s="260"/>
      <c r="AC12" s="224"/>
      <c r="AD12" s="224"/>
      <c r="AE12" s="260"/>
      <c r="AF12" s="222"/>
      <c r="AG12" s="222"/>
      <c r="AH12" s="281">
        <f t="shared" si="3"/>
        <v>0</v>
      </c>
      <c r="AI12" s="222"/>
      <c r="AJ12" s="281">
        <f t="shared" si="4"/>
        <v>0</v>
      </c>
      <c r="AK12" s="222"/>
      <c r="AL12" s="281">
        <f t="shared" si="5"/>
        <v>0</v>
      </c>
      <c r="AM12" s="281" t="e">
        <f t="shared" si="6"/>
        <v>#DIV/0!</v>
      </c>
      <c r="AN12" s="281" t="e">
        <f t="shared" si="7"/>
        <v>#DIV/0!</v>
      </c>
      <c r="AO12" s="222"/>
      <c r="CA12" s="91" t="str">
        <f t="shared" si="2"/>
        <v>Krummin</v>
      </c>
      <c r="CB12" s="92">
        <f t="shared" si="2"/>
        <v>0</v>
      </c>
      <c r="CC12" s="92"/>
      <c r="CD12" s="92">
        <f t="shared" si="8"/>
        <v>0</v>
      </c>
      <c r="CE12" s="92">
        <f t="shared" si="9"/>
        <v>0</v>
      </c>
      <c r="CF12" s="92">
        <f t="shared" si="10"/>
        <v>0</v>
      </c>
      <c r="CG12" s="92">
        <f t="shared" si="11"/>
        <v>0</v>
      </c>
      <c r="CH12" s="92">
        <f t="shared" si="12"/>
        <v>0</v>
      </c>
      <c r="CI12" s="92">
        <f t="shared" si="13"/>
        <v>0</v>
      </c>
      <c r="CJ12" s="91">
        <f t="shared" si="14"/>
        <v>0</v>
      </c>
      <c r="CK12" s="91">
        <f t="shared" si="14"/>
        <v>0</v>
      </c>
      <c r="CL12" s="91" t="str">
        <f t="shared" si="15"/>
        <v>keine Daten</v>
      </c>
      <c r="CM12" s="92">
        <f t="shared" si="16"/>
        <v>0</v>
      </c>
      <c r="CN12" s="91" t="str">
        <f t="shared" si="17"/>
        <v>keine Angabe</v>
      </c>
      <c r="CO12" s="91">
        <f t="shared" si="18"/>
        <v>2</v>
      </c>
      <c r="CP12" s="91">
        <f t="shared" si="19"/>
        <v>2</v>
      </c>
      <c r="CQ12" s="91">
        <f t="shared" si="20"/>
        <v>0</v>
      </c>
      <c r="CR12" s="91">
        <f t="shared" si="21"/>
        <v>0</v>
      </c>
      <c r="CS12" s="92">
        <f>CM12-'[2]2009'!CM12</f>
        <v>0</v>
      </c>
      <c r="CT12" s="92">
        <f>CE12-'[2]2009'!CE12</f>
        <v>0</v>
      </c>
      <c r="CU12" s="92">
        <f t="shared" si="22"/>
        <v>0</v>
      </c>
      <c r="CV12" s="92">
        <f t="shared" si="23"/>
        <v>0</v>
      </c>
      <c r="CW12" s="153">
        <f t="shared" si="24"/>
        <v>0</v>
      </c>
      <c r="CX12" s="153">
        <f t="shared" si="25"/>
        <v>0</v>
      </c>
      <c r="CY12" s="153">
        <f t="shared" si="26"/>
        <v>0</v>
      </c>
      <c r="CZ12" s="92">
        <f t="shared" si="27"/>
        <v>0</v>
      </c>
      <c r="DA12" s="92">
        <f t="shared" si="28"/>
        <v>0</v>
      </c>
      <c r="DB12" s="91">
        <f t="shared" si="29"/>
        <v>0</v>
      </c>
      <c r="DC12" s="92">
        <f t="shared" si="30"/>
        <v>0</v>
      </c>
    </row>
    <row r="13" spans="1:107" x14ac:dyDescent="0.25">
      <c r="A13" s="20">
        <v>13075074</v>
      </c>
      <c r="B13" s="21">
        <v>5551</v>
      </c>
      <c r="C13" s="21" t="s">
        <v>50</v>
      </c>
      <c r="D13" s="223"/>
      <c r="E13" s="223"/>
      <c r="F13" s="223"/>
      <c r="G13" s="223"/>
      <c r="H13" s="224"/>
      <c r="I13" s="224"/>
      <c r="J13" s="224"/>
      <c r="K13" s="224"/>
      <c r="L13" s="224"/>
      <c r="M13" s="224"/>
      <c r="N13" s="224"/>
      <c r="O13" s="224"/>
      <c r="P13" s="224"/>
      <c r="Q13" s="224"/>
      <c r="R13" s="224"/>
      <c r="S13" s="224"/>
      <c r="T13" s="224"/>
      <c r="U13" s="224"/>
      <c r="V13" s="224"/>
      <c r="W13" s="22"/>
      <c r="X13" s="22"/>
      <c r="Y13" s="22"/>
      <c r="Z13" s="224"/>
      <c r="AA13" s="224"/>
      <c r="AB13" s="260"/>
      <c r="AC13" s="224"/>
      <c r="AD13" s="224"/>
      <c r="AE13" s="260"/>
      <c r="AF13" s="222"/>
      <c r="AG13" s="222"/>
      <c r="AH13" s="281">
        <f t="shared" si="3"/>
        <v>0</v>
      </c>
      <c r="AI13" s="222"/>
      <c r="AJ13" s="281">
        <f t="shared" si="4"/>
        <v>0</v>
      </c>
      <c r="AK13" s="222"/>
      <c r="AL13" s="281">
        <f t="shared" si="5"/>
        <v>0</v>
      </c>
      <c r="AM13" s="281" t="e">
        <f t="shared" si="6"/>
        <v>#DIV/0!</v>
      </c>
      <c r="AN13" s="281" t="e">
        <f t="shared" si="7"/>
        <v>#DIV/0!</v>
      </c>
      <c r="AO13" s="222"/>
      <c r="CA13" s="91" t="str">
        <f t="shared" si="2"/>
        <v>Lassan, Stadt</v>
      </c>
      <c r="CB13" s="92">
        <f t="shared" si="2"/>
        <v>0</v>
      </c>
      <c r="CC13" s="92"/>
      <c r="CD13" s="92">
        <f t="shared" si="8"/>
        <v>0</v>
      </c>
      <c r="CE13" s="92">
        <f t="shared" si="9"/>
        <v>0</v>
      </c>
      <c r="CF13" s="92">
        <f t="shared" si="10"/>
        <v>0</v>
      </c>
      <c r="CG13" s="92">
        <f t="shared" si="11"/>
        <v>0</v>
      </c>
      <c r="CH13" s="92">
        <f t="shared" si="12"/>
        <v>0</v>
      </c>
      <c r="CI13" s="92">
        <f t="shared" si="13"/>
        <v>0</v>
      </c>
      <c r="CJ13" s="91">
        <f t="shared" si="14"/>
        <v>0</v>
      </c>
      <c r="CK13" s="91">
        <f t="shared" si="14"/>
        <v>0</v>
      </c>
      <c r="CL13" s="91" t="str">
        <f t="shared" si="15"/>
        <v>keine Daten</v>
      </c>
      <c r="CM13" s="92">
        <f t="shared" si="16"/>
        <v>0</v>
      </c>
      <c r="CN13" s="91" t="str">
        <f t="shared" si="17"/>
        <v>keine Angabe</v>
      </c>
      <c r="CO13" s="91">
        <f t="shared" si="18"/>
        <v>2</v>
      </c>
      <c r="CP13" s="91">
        <f t="shared" si="19"/>
        <v>2</v>
      </c>
      <c r="CQ13" s="91">
        <f t="shared" si="20"/>
        <v>0</v>
      </c>
      <c r="CR13" s="91">
        <f t="shared" si="21"/>
        <v>0</v>
      </c>
      <c r="CS13" s="92">
        <f>CM13-'[2]2009'!CM13</f>
        <v>0</v>
      </c>
      <c r="CT13" s="92">
        <f>CE13-'[2]2009'!CE13</f>
        <v>0</v>
      </c>
      <c r="CU13" s="92">
        <f t="shared" si="22"/>
        <v>0</v>
      </c>
      <c r="CV13" s="92">
        <f t="shared" si="23"/>
        <v>0</v>
      </c>
      <c r="CW13" s="153">
        <f t="shared" si="24"/>
        <v>0</v>
      </c>
      <c r="CX13" s="153">
        <f t="shared" si="25"/>
        <v>0</v>
      </c>
      <c r="CY13" s="153">
        <f t="shared" si="26"/>
        <v>0</v>
      </c>
      <c r="CZ13" s="92">
        <f t="shared" si="27"/>
        <v>0</v>
      </c>
      <c r="DA13" s="92">
        <f t="shared" si="28"/>
        <v>0</v>
      </c>
      <c r="DB13" s="91">
        <f t="shared" si="29"/>
        <v>0</v>
      </c>
      <c r="DC13" s="92">
        <f t="shared" si="30"/>
        <v>0</v>
      </c>
    </row>
    <row r="14" spans="1:107" x14ac:dyDescent="0.25">
      <c r="A14" s="20">
        <v>13075087</v>
      </c>
      <c r="B14" s="21">
        <v>5551</v>
      </c>
      <c r="C14" s="21" t="s">
        <v>51</v>
      </c>
      <c r="D14" s="223"/>
      <c r="E14" s="223"/>
      <c r="F14" s="223"/>
      <c r="G14" s="223"/>
      <c r="H14" s="224"/>
      <c r="I14" s="224"/>
      <c r="J14" s="224"/>
      <c r="K14" s="224"/>
      <c r="L14" s="224"/>
      <c r="M14" s="224"/>
      <c r="N14" s="224"/>
      <c r="O14" s="224"/>
      <c r="P14" s="224"/>
      <c r="Q14" s="224"/>
      <c r="R14" s="224"/>
      <c r="S14" s="224"/>
      <c r="T14" s="224"/>
      <c r="U14" s="224"/>
      <c r="V14" s="224"/>
      <c r="W14" s="22"/>
      <c r="X14" s="22"/>
      <c r="Y14" s="22"/>
      <c r="Z14" s="224"/>
      <c r="AA14" s="224"/>
      <c r="AB14" s="260"/>
      <c r="AC14" s="224"/>
      <c r="AD14" s="224"/>
      <c r="AE14" s="260"/>
      <c r="AF14" s="222"/>
      <c r="AG14" s="222"/>
      <c r="AH14" s="281">
        <f t="shared" si="3"/>
        <v>0</v>
      </c>
      <c r="AI14" s="222"/>
      <c r="AJ14" s="281">
        <f t="shared" si="4"/>
        <v>0</v>
      </c>
      <c r="AK14" s="222"/>
      <c r="AL14" s="281">
        <f t="shared" si="5"/>
        <v>0</v>
      </c>
      <c r="AM14" s="281" t="e">
        <f t="shared" si="6"/>
        <v>#DIV/0!</v>
      </c>
      <c r="AN14" s="281" t="e">
        <f t="shared" si="7"/>
        <v>#DIV/0!</v>
      </c>
      <c r="AO14" s="222"/>
      <c r="CA14" s="91" t="str">
        <f t="shared" si="2"/>
        <v>Lütow</v>
      </c>
      <c r="CB14" s="92">
        <f t="shared" si="2"/>
        <v>0</v>
      </c>
      <c r="CC14" s="92"/>
      <c r="CD14" s="92">
        <f t="shared" si="8"/>
        <v>0</v>
      </c>
      <c r="CE14" s="92">
        <f t="shared" si="9"/>
        <v>0</v>
      </c>
      <c r="CF14" s="92">
        <f t="shared" si="10"/>
        <v>0</v>
      </c>
      <c r="CG14" s="92">
        <f t="shared" si="11"/>
        <v>0</v>
      </c>
      <c r="CH14" s="92">
        <f t="shared" si="12"/>
        <v>0</v>
      </c>
      <c r="CI14" s="92">
        <f t="shared" si="13"/>
        <v>0</v>
      </c>
      <c r="CJ14" s="91">
        <f t="shared" si="14"/>
        <v>0</v>
      </c>
      <c r="CK14" s="91">
        <f t="shared" si="14"/>
        <v>0</v>
      </c>
      <c r="CL14" s="91" t="str">
        <f t="shared" si="15"/>
        <v>keine Daten</v>
      </c>
      <c r="CM14" s="92">
        <f t="shared" si="16"/>
        <v>0</v>
      </c>
      <c r="CN14" s="91" t="str">
        <f t="shared" si="17"/>
        <v>keine Angabe</v>
      </c>
      <c r="CO14" s="91">
        <f t="shared" si="18"/>
        <v>2</v>
      </c>
      <c r="CP14" s="91">
        <f t="shared" si="19"/>
        <v>2</v>
      </c>
      <c r="CQ14" s="91">
        <f t="shared" si="20"/>
        <v>0</v>
      </c>
      <c r="CR14" s="91">
        <f t="shared" si="21"/>
        <v>0</v>
      </c>
      <c r="CS14" s="92">
        <f>CM14-'[2]2009'!CM14</f>
        <v>0</v>
      </c>
      <c r="CT14" s="92">
        <f>CE14-'[2]2009'!CE14</f>
        <v>0</v>
      </c>
      <c r="CU14" s="92">
        <f t="shared" si="22"/>
        <v>0</v>
      </c>
      <c r="CV14" s="92">
        <f t="shared" si="23"/>
        <v>0</v>
      </c>
      <c r="CW14" s="153">
        <f t="shared" si="24"/>
        <v>0</v>
      </c>
      <c r="CX14" s="153">
        <f t="shared" si="25"/>
        <v>0</v>
      </c>
      <c r="CY14" s="153">
        <f t="shared" si="26"/>
        <v>0</v>
      </c>
      <c r="CZ14" s="92">
        <f t="shared" si="27"/>
        <v>0</v>
      </c>
      <c r="DA14" s="92">
        <f t="shared" si="28"/>
        <v>0</v>
      </c>
      <c r="DB14" s="91">
        <f t="shared" si="29"/>
        <v>0</v>
      </c>
      <c r="DC14" s="92">
        <f t="shared" si="30"/>
        <v>0</v>
      </c>
    </row>
    <row r="15" spans="1:107" x14ac:dyDescent="0.25">
      <c r="A15" s="20">
        <v>13075124</v>
      </c>
      <c r="B15" s="21">
        <v>5551</v>
      </c>
      <c r="C15" s="21" t="s">
        <v>52</v>
      </c>
      <c r="D15" s="223"/>
      <c r="E15" s="223"/>
      <c r="F15" s="223"/>
      <c r="G15" s="223"/>
      <c r="H15" s="224"/>
      <c r="I15" s="224"/>
      <c r="J15" s="224"/>
      <c r="K15" s="224"/>
      <c r="L15" s="224"/>
      <c r="M15" s="224"/>
      <c r="N15" s="224"/>
      <c r="O15" s="224"/>
      <c r="P15" s="224"/>
      <c r="Q15" s="224"/>
      <c r="R15" s="224"/>
      <c r="S15" s="224"/>
      <c r="T15" s="224"/>
      <c r="U15" s="224"/>
      <c r="V15" s="224"/>
      <c r="W15" s="22"/>
      <c r="X15" s="22"/>
      <c r="Y15" s="22"/>
      <c r="Z15" s="224"/>
      <c r="AA15" s="224"/>
      <c r="AB15" s="260"/>
      <c r="AC15" s="224"/>
      <c r="AD15" s="224"/>
      <c r="AE15" s="260"/>
      <c r="AF15" s="222"/>
      <c r="AG15" s="222"/>
      <c r="AH15" s="281">
        <f t="shared" si="3"/>
        <v>0</v>
      </c>
      <c r="AI15" s="222"/>
      <c r="AJ15" s="281">
        <f t="shared" si="4"/>
        <v>0</v>
      </c>
      <c r="AK15" s="222"/>
      <c r="AL15" s="281">
        <f t="shared" si="5"/>
        <v>0</v>
      </c>
      <c r="AM15" s="281" t="e">
        <f t="shared" si="6"/>
        <v>#DIV/0!</v>
      </c>
      <c r="AN15" s="281" t="e">
        <f t="shared" si="7"/>
        <v>#DIV/0!</v>
      </c>
      <c r="AO15" s="222"/>
      <c r="CA15" s="91" t="str">
        <f t="shared" si="2"/>
        <v>Sauzin</v>
      </c>
      <c r="CB15" s="92">
        <f t="shared" si="2"/>
        <v>0</v>
      </c>
      <c r="CC15" s="92"/>
      <c r="CD15" s="92">
        <f t="shared" si="8"/>
        <v>0</v>
      </c>
      <c r="CE15" s="92">
        <f t="shared" si="9"/>
        <v>0</v>
      </c>
      <c r="CF15" s="92">
        <f t="shared" si="10"/>
        <v>0</v>
      </c>
      <c r="CG15" s="92">
        <f t="shared" si="11"/>
        <v>0</v>
      </c>
      <c r="CH15" s="92">
        <f t="shared" si="12"/>
        <v>0</v>
      </c>
      <c r="CI15" s="92">
        <f t="shared" si="13"/>
        <v>0</v>
      </c>
      <c r="CJ15" s="91">
        <f t="shared" si="14"/>
        <v>0</v>
      </c>
      <c r="CK15" s="91">
        <f t="shared" si="14"/>
        <v>0</v>
      </c>
      <c r="CL15" s="91" t="str">
        <f t="shared" si="15"/>
        <v>keine Daten</v>
      </c>
      <c r="CM15" s="92">
        <f t="shared" si="16"/>
        <v>0</v>
      </c>
      <c r="CN15" s="91" t="str">
        <f t="shared" si="17"/>
        <v>keine Angabe</v>
      </c>
      <c r="CO15" s="91">
        <f t="shared" si="18"/>
        <v>2</v>
      </c>
      <c r="CP15" s="91">
        <f t="shared" si="19"/>
        <v>2</v>
      </c>
      <c r="CQ15" s="91">
        <f t="shared" si="20"/>
        <v>0</v>
      </c>
      <c r="CR15" s="91">
        <f t="shared" si="21"/>
        <v>0</v>
      </c>
      <c r="CS15" s="92">
        <f>CM15-'[2]2009'!CM15</f>
        <v>0</v>
      </c>
      <c r="CT15" s="92">
        <f>CE15-'[2]2009'!CE15</f>
        <v>0</v>
      </c>
      <c r="CU15" s="92">
        <f t="shared" si="22"/>
        <v>0</v>
      </c>
      <c r="CV15" s="92">
        <f t="shared" si="23"/>
        <v>0</v>
      </c>
      <c r="CW15" s="153">
        <f t="shared" si="24"/>
        <v>0</v>
      </c>
      <c r="CX15" s="153">
        <f t="shared" si="25"/>
        <v>0</v>
      </c>
      <c r="CY15" s="153">
        <f t="shared" si="26"/>
        <v>0</v>
      </c>
      <c r="CZ15" s="92">
        <f t="shared" si="27"/>
        <v>0</v>
      </c>
      <c r="DA15" s="92">
        <f t="shared" si="28"/>
        <v>0</v>
      </c>
      <c r="DB15" s="91">
        <f t="shared" si="29"/>
        <v>0</v>
      </c>
      <c r="DC15" s="92">
        <f t="shared" si="30"/>
        <v>0</v>
      </c>
    </row>
    <row r="16" spans="1:107" x14ac:dyDescent="0.25">
      <c r="A16" s="20">
        <v>13075144</v>
      </c>
      <c r="B16" s="21">
        <v>5551</v>
      </c>
      <c r="C16" s="21" t="s">
        <v>53</v>
      </c>
      <c r="D16" s="223"/>
      <c r="E16" s="223"/>
      <c r="F16" s="223"/>
      <c r="G16" s="223"/>
      <c r="H16" s="224"/>
      <c r="I16" s="224"/>
      <c r="J16" s="224"/>
      <c r="K16" s="224"/>
      <c r="L16" s="224"/>
      <c r="M16" s="224"/>
      <c r="N16" s="224"/>
      <c r="O16" s="224"/>
      <c r="P16" s="224"/>
      <c r="Q16" s="224"/>
      <c r="R16" s="224"/>
      <c r="S16" s="224"/>
      <c r="T16" s="224"/>
      <c r="U16" s="224"/>
      <c r="V16" s="224"/>
      <c r="W16" s="22"/>
      <c r="X16" s="22"/>
      <c r="Y16" s="22"/>
      <c r="Z16" s="224"/>
      <c r="AA16" s="224"/>
      <c r="AB16" s="260"/>
      <c r="AC16" s="224"/>
      <c r="AD16" s="224"/>
      <c r="AE16" s="260"/>
      <c r="AF16" s="222"/>
      <c r="AG16" s="222"/>
      <c r="AH16" s="281">
        <f t="shared" si="3"/>
        <v>0</v>
      </c>
      <c r="AI16" s="222"/>
      <c r="AJ16" s="281">
        <f t="shared" si="4"/>
        <v>0</v>
      </c>
      <c r="AK16" s="222"/>
      <c r="AL16" s="281">
        <f t="shared" si="5"/>
        <v>0</v>
      </c>
      <c r="AM16" s="281" t="e">
        <f t="shared" si="6"/>
        <v>#DIV/0!</v>
      </c>
      <c r="AN16" s="281" t="e">
        <f t="shared" si="7"/>
        <v>#DIV/0!</v>
      </c>
      <c r="AO16" s="222"/>
      <c r="CA16" s="91" t="str">
        <f t="shared" si="2"/>
        <v>Wolgast, Stadt</v>
      </c>
      <c r="CB16" s="92">
        <f t="shared" si="2"/>
        <v>0</v>
      </c>
      <c r="CC16" s="92"/>
      <c r="CD16" s="92">
        <f t="shared" si="8"/>
        <v>0</v>
      </c>
      <c r="CE16" s="92">
        <f t="shared" si="9"/>
        <v>0</v>
      </c>
      <c r="CF16" s="92">
        <f t="shared" si="10"/>
        <v>0</v>
      </c>
      <c r="CG16" s="92">
        <f t="shared" si="11"/>
        <v>0</v>
      </c>
      <c r="CH16" s="92">
        <f t="shared" si="12"/>
        <v>0</v>
      </c>
      <c r="CI16" s="92">
        <f t="shared" si="13"/>
        <v>0</v>
      </c>
      <c r="CJ16" s="91">
        <f t="shared" si="14"/>
        <v>0</v>
      </c>
      <c r="CK16" s="91">
        <f t="shared" si="14"/>
        <v>0</v>
      </c>
      <c r="CL16" s="91" t="str">
        <f t="shared" si="15"/>
        <v>keine Daten</v>
      </c>
      <c r="CM16" s="92">
        <f t="shared" si="16"/>
        <v>0</v>
      </c>
      <c r="CN16" s="91" t="str">
        <f t="shared" si="17"/>
        <v>keine Angabe</v>
      </c>
      <c r="CO16" s="91">
        <f t="shared" si="18"/>
        <v>2</v>
      </c>
      <c r="CP16" s="91">
        <f t="shared" si="19"/>
        <v>2</v>
      </c>
      <c r="CQ16" s="91">
        <f t="shared" si="20"/>
        <v>0</v>
      </c>
      <c r="CR16" s="91">
        <f t="shared" si="21"/>
        <v>0</v>
      </c>
      <c r="CS16" s="92">
        <f>CM16-'[2]2009'!CM16</f>
        <v>0</v>
      </c>
      <c r="CT16" s="92">
        <f>CE16-'[2]2009'!CE16</f>
        <v>0</v>
      </c>
      <c r="CU16" s="92">
        <f t="shared" si="22"/>
        <v>0</v>
      </c>
      <c r="CV16" s="92">
        <f t="shared" si="23"/>
        <v>0</v>
      </c>
      <c r="CW16" s="153">
        <f t="shared" si="24"/>
        <v>0</v>
      </c>
      <c r="CX16" s="153">
        <f t="shared" si="25"/>
        <v>0</v>
      </c>
      <c r="CY16" s="153">
        <f t="shared" si="26"/>
        <v>0</v>
      </c>
      <c r="CZ16" s="92">
        <f t="shared" si="27"/>
        <v>0</v>
      </c>
      <c r="DA16" s="92">
        <f t="shared" si="28"/>
        <v>0</v>
      </c>
      <c r="DB16" s="91">
        <f t="shared" si="29"/>
        <v>0</v>
      </c>
      <c r="DC16" s="92">
        <f t="shared" si="30"/>
        <v>0</v>
      </c>
    </row>
    <row r="17" spans="1:107" x14ac:dyDescent="0.25">
      <c r="A17" s="20">
        <v>13075147</v>
      </c>
      <c r="B17" s="21">
        <v>5551</v>
      </c>
      <c r="C17" s="21" t="s">
        <v>54</v>
      </c>
      <c r="D17" s="223"/>
      <c r="E17" s="223"/>
      <c r="F17" s="223"/>
      <c r="G17" s="223"/>
      <c r="H17" s="224"/>
      <c r="I17" s="224"/>
      <c r="J17" s="224"/>
      <c r="K17" s="224"/>
      <c r="L17" s="224"/>
      <c r="M17" s="224"/>
      <c r="N17" s="224"/>
      <c r="O17" s="224"/>
      <c r="P17" s="224"/>
      <c r="Q17" s="224"/>
      <c r="R17" s="224"/>
      <c r="S17" s="224"/>
      <c r="T17" s="224"/>
      <c r="U17" s="224"/>
      <c r="V17" s="224"/>
      <c r="W17" s="22"/>
      <c r="X17" s="22"/>
      <c r="Y17" s="22"/>
      <c r="Z17" s="224"/>
      <c r="AA17" s="224"/>
      <c r="AB17" s="260"/>
      <c r="AC17" s="224"/>
      <c r="AD17" s="224"/>
      <c r="AE17" s="260"/>
      <c r="AF17" s="222"/>
      <c r="AG17" s="222"/>
      <c r="AH17" s="281">
        <f t="shared" si="3"/>
        <v>0</v>
      </c>
      <c r="AI17" s="222"/>
      <c r="AJ17" s="281">
        <f t="shared" si="4"/>
        <v>0</v>
      </c>
      <c r="AK17" s="222"/>
      <c r="AL17" s="281">
        <f t="shared" si="5"/>
        <v>0</v>
      </c>
      <c r="AM17" s="281" t="e">
        <f t="shared" si="6"/>
        <v>#DIV/0!</v>
      </c>
      <c r="AN17" s="281" t="e">
        <f t="shared" si="7"/>
        <v>#DIV/0!</v>
      </c>
      <c r="AO17" s="222"/>
      <c r="CA17" s="91" t="str">
        <f t="shared" si="2"/>
        <v>Zemitz</v>
      </c>
      <c r="CB17" s="92">
        <f t="shared" si="2"/>
        <v>0</v>
      </c>
      <c r="CC17" s="92"/>
      <c r="CD17" s="92">
        <f t="shared" si="8"/>
        <v>0</v>
      </c>
      <c r="CE17" s="92">
        <f t="shared" si="9"/>
        <v>0</v>
      </c>
      <c r="CF17" s="92">
        <f t="shared" si="10"/>
        <v>0</v>
      </c>
      <c r="CG17" s="92">
        <f t="shared" si="11"/>
        <v>0</v>
      </c>
      <c r="CH17" s="92">
        <f t="shared" si="12"/>
        <v>0</v>
      </c>
      <c r="CI17" s="92">
        <f t="shared" si="13"/>
        <v>0</v>
      </c>
      <c r="CJ17" s="91">
        <f t="shared" si="14"/>
        <v>0</v>
      </c>
      <c r="CK17" s="91">
        <f t="shared" si="14"/>
        <v>0</v>
      </c>
      <c r="CL17" s="91" t="str">
        <f t="shared" si="15"/>
        <v>keine Daten</v>
      </c>
      <c r="CM17" s="92">
        <f t="shared" si="16"/>
        <v>0</v>
      </c>
      <c r="CN17" s="91" t="str">
        <f t="shared" si="17"/>
        <v>keine Angabe</v>
      </c>
      <c r="CO17" s="91">
        <f t="shared" si="18"/>
        <v>2</v>
      </c>
      <c r="CP17" s="91">
        <f t="shared" si="19"/>
        <v>2</v>
      </c>
      <c r="CQ17" s="91">
        <f t="shared" si="20"/>
        <v>0</v>
      </c>
      <c r="CR17" s="91">
        <f t="shared" si="21"/>
        <v>0</v>
      </c>
      <c r="CS17" s="92">
        <f>CM17-'[2]2009'!CM17</f>
        <v>0</v>
      </c>
      <c r="CT17" s="92">
        <f>CE17-'[2]2009'!CE17</f>
        <v>0</v>
      </c>
      <c r="CU17" s="92">
        <f t="shared" si="22"/>
        <v>0</v>
      </c>
      <c r="CV17" s="92">
        <f t="shared" si="23"/>
        <v>0</v>
      </c>
      <c r="CW17" s="153">
        <f t="shared" si="24"/>
        <v>0</v>
      </c>
      <c r="CX17" s="153">
        <f t="shared" si="25"/>
        <v>0</v>
      </c>
      <c r="CY17" s="153">
        <f t="shared" si="26"/>
        <v>0</v>
      </c>
      <c r="CZ17" s="92">
        <f t="shared" si="27"/>
        <v>0</v>
      </c>
      <c r="DA17" s="92">
        <f t="shared" si="28"/>
        <v>0</v>
      </c>
      <c r="DB17" s="91">
        <f t="shared" si="29"/>
        <v>0</v>
      </c>
      <c r="DC17" s="92">
        <f t="shared" si="30"/>
        <v>0</v>
      </c>
    </row>
    <row r="18" spans="1:107" x14ac:dyDescent="0.25">
      <c r="A18" s="20">
        <v>13075001</v>
      </c>
      <c r="B18" s="21">
        <v>5552</v>
      </c>
      <c r="C18" s="21" t="s">
        <v>55</v>
      </c>
      <c r="D18" s="223">
        <v>718</v>
      </c>
      <c r="E18" s="223"/>
      <c r="F18" s="223"/>
      <c r="G18" s="223"/>
      <c r="H18" s="224"/>
      <c r="I18" s="224"/>
      <c r="J18" s="224"/>
      <c r="K18" s="224"/>
      <c r="L18" s="224">
        <v>1</v>
      </c>
      <c r="M18" s="242">
        <v>92757.38</v>
      </c>
      <c r="N18" s="224">
        <v>239</v>
      </c>
      <c r="O18" s="224">
        <v>1</v>
      </c>
      <c r="P18" s="224">
        <v>360</v>
      </c>
      <c r="Q18" s="224">
        <v>0</v>
      </c>
      <c r="R18" s="224">
        <v>330</v>
      </c>
      <c r="S18" s="224">
        <v>0</v>
      </c>
      <c r="T18" s="224">
        <v>0</v>
      </c>
      <c r="U18" s="243">
        <v>1493008.65</v>
      </c>
      <c r="V18" s="239">
        <v>2079.3992339832866</v>
      </c>
      <c r="W18" s="24" t="s">
        <v>56</v>
      </c>
      <c r="X18" s="24" t="s">
        <v>43</v>
      </c>
      <c r="Y18" s="24" t="s">
        <v>56</v>
      </c>
      <c r="Z18" s="224">
        <v>4400</v>
      </c>
      <c r="AA18" s="224">
        <v>4210.32</v>
      </c>
      <c r="AB18" s="260">
        <v>0</v>
      </c>
      <c r="AC18" s="224">
        <v>0</v>
      </c>
      <c r="AD18" s="224">
        <v>0</v>
      </c>
      <c r="AE18" s="260">
        <v>0</v>
      </c>
      <c r="AF18" s="339">
        <v>155909</v>
      </c>
      <c r="AG18" s="242">
        <v>84695.09</v>
      </c>
      <c r="AH18" s="281">
        <f t="shared" si="3"/>
        <v>-71213.91</v>
      </c>
      <c r="AI18" s="284">
        <v>246146.75</v>
      </c>
      <c r="AJ18" s="281">
        <f t="shared" si="4"/>
        <v>330841.83999999997</v>
      </c>
      <c r="AK18" s="222">
        <v>192878.88</v>
      </c>
      <c r="AL18" s="281">
        <f t="shared" si="5"/>
        <v>137962.95999999996</v>
      </c>
      <c r="AM18" s="281">
        <f t="shared" si="6"/>
        <v>2.2773324876329903</v>
      </c>
      <c r="AN18" s="281">
        <f t="shared" si="7"/>
        <v>0.58299421862724499</v>
      </c>
      <c r="AO18" s="222">
        <v>79990.94</v>
      </c>
      <c r="CA18" s="91" t="str">
        <f t="shared" si="2"/>
        <v>Ahlbeck</v>
      </c>
      <c r="CB18" s="92">
        <f t="shared" si="2"/>
        <v>718</v>
      </c>
      <c r="CC18" s="92"/>
      <c r="CD18" s="92">
        <f t="shared" si="8"/>
        <v>0</v>
      </c>
      <c r="CE18" s="92">
        <f t="shared" si="9"/>
        <v>0</v>
      </c>
      <c r="CF18" s="92">
        <f t="shared" si="10"/>
        <v>92757.38</v>
      </c>
      <c r="CG18" s="92">
        <f t="shared" si="11"/>
        <v>92757.38</v>
      </c>
      <c r="CH18" s="92">
        <f t="shared" si="12"/>
        <v>0</v>
      </c>
      <c r="CI18" s="92">
        <f t="shared" si="13"/>
        <v>0</v>
      </c>
      <c r="CJ18" s="91" t="str">
        <f t="shared" si="14"/>
        <v>ja</v>
      </c>
      <c r="CK18" s="91" t="str">
        <f t="shared" si="14"/>
        <v>nein</v>
      </c>
      <c r="CL18" s="91" t="str">
        <f t="shared" si="15"/>
        <v>keine Daten</v>
      </c>
      <c r="CM18" s="92">
        <f t="shared" si="16"/>
        <v>0</v>
      </c>
      <c r="CN18" s="91" t="str">
        <f t="shared" si="17"/>
        <v>keine Angabe</v>
      </c>
      <c r="CO18" s="91">
        <f t="shared" si="18"/>
        <v>2</v>
      </c>
      <c r="CP18" s="91">
        <f t="shared" si="19"/>
        <v>2</v>
      </c>
      <c r="CQ18" s="91">
        <f t="shared" si="20"/>
        <v>0</v>
      </c>
      <c r="CR18" s="91">
        <f t="shared" si="21"/>
        <v>0</v>
      </c>
      <c r="CS18" s="92">
        <f>CM18-'[2]2009'!CM18</f>
        <v>0</v>
      </c>
      <c r="CT18" s="92">
        <f>CE18-'[2]2009'!CE18</f>
        <v>-394700.54</v>
      </c>
      <c r="CU18" s="92">
        <f t="shared" si="22"/>
        <v>192878.88</v>
      </c>
      <c r="CV18" s="92">
        <f t="shared" si="23"/>
        <v>79990.94</v>
      </c>
      <c r="CW18" s="153">
        <f t="shared" si="24"/>
        <v>2.39</v>
      </c>
      <c r="CX18" s="153">
        <f t="shared" si="25"/>
        <v>3.6</v>
      </c>
      <c r="CY18" s="153">
        <f t="shared" si="26"/>
        <v>3.3</v>
      </c>
      <c r="CZ18" s="92">
        <f t="shared" si="27"/>
        <v>1493008.65</v>
      </c>
      <c r="DA18" s="92">
        <f t="shared" si="28"/>
        <v>4210.32</v>
      </c>
      <c r="DB18" s="91">
        <f t="shared" si="29"/>
        <v>0</v>
      </c>
      <c r="DC18" s="92">
        <f t="shared" si="30"/>
        <v>92757.38</v>
      </c>
    </row>
    <row r="19" spans="1:107" x14ac:dyDescent="0.25">
      <c r="A19" s="20">
        <v>13075003</v>
      </c>
      <c r="B19" s="21">
        <v>5552</v>
      </c>
      <c r="C19" s="21" t="s">
        <v>57</v>
      </c>
      <c r="D19" s="223">
        <v>545</v>
      </c>
      <c r="E19" s="223"/>
      <c r="F19" s="223"/>
      <c r="G19" s="223"/>
      <c r="H19" s="224"/>
      <c r="I19" s="224"/>
      <c r="J19" s="224"/>
      <c r="K19" s="224"/>
      <c r="L19" s="224">
        <v>1</v>
      </c>
      <c r="M19" s="242">
        <v>484632.69</v>
      </c>
      <c r="N19" s="224">
        <v>250</v>
      </c>
      <c r="O19" s="224">
        <v>0</v>
      </c>
      <c r="P19" s="224">
        <v>340</v>
      </c>
      <c r="Q19" s="224">
        <v>0</v>
      </c>
      <c r="R19" s="224">
        <v>340</v>
      </c>
      <c r="S19" s="224">
        <v>0</v>
      </c>
      <c r="T19" s="224">
        <v>0</v>
      </c>
      <c r="U19" s="238">
        <v>39667.839999999997</v>
      </c>
      <c r="V19" s="239">
        <v>72.785027522935778</v>
      </c>
      <c r="W19" s="24" t="s">
        <v>56</v>
      </c>
      <c r="X19" s="24" t="s">
        <v>43</v>
      </c>
      <c r="Y19" s="24" t="s">
        <v>56</v>
      </c>
      <c r="Z19" s="224">
        <v>1500</v>
      </c>
      <c r="AA19" s="224">
        <v>1205.57</v>
      </c>
      <c r="AB19" s="260">
        <v>0</v>
      </c>
      <c r="AC19" s="224">
        <v>0</v>
      </c>
      <c r="AD19" s="224">
        <v>4000</v>
      </c>
      <c r="AE19" s="260">
        <v>4778.2299999999996</v>
      </c>
      <c r="AF19" s="336">
        <v>104212</v>
      </c>
      <c r="AG19" s="242">
        <v>51997.210000000006</v>
      </c>
      <c r="AH19" s="281">
        <f t="shared" si="3"/>
        <v>-52214.789999999994</v>
      </c>
      <c r="AI19" s="284">
        <v>201833.9</v>
      </c>
      <c r="AJ19" s="281">
        <f t="shared" si="4"/>
        <v>253831.11</v>
      </c>
      <c r="AK19" s="294">
        <v>145896.72</v>
      </c>
      <c r="AL19" s="281">
        <f t="shared" si="5"/>
        <v>107934.38999999998</v>
      </c>
      <c r="AM19" s="281">
        <f t="shared" si="6"/>
        <v>2.8058566988498033</v>
      </c>
      <c r="AN19" s="281">
        <f t="shared" si="7"/>
        <v>0.574778718022389</v>
      </c>
      <c r="AO19" s="222">
        <v>60506.34</v>
      </c>
      <c r="CA19" s="91" t="str">
        <f t="shared" si="2"/>
        <v>Altwarp</v>
      </c>
      <c r="CB19" s="92">
        <f t="shared" si="2"/>
        <v>545</v>
      </c>
      <c r="CC19" s="92"/>
      <c r="CD19" s="92">
        <f t="shared" si="8"/>
        <v>0</v>
      </c>
      <c r="CE19" s="92">
        <f t="shared" si="9"/>
        <v>0</v>
      </c>
      <c r="CF19" s="92">
        <f t="shared" si="10"/>
        <v>484632.69</v>
      </c>
      <c r="CG19" s="92">
        <f t="shared" si="11"/>
        <v>484632.69</v>
      </c>
      <c r="CH19" s="92">
        <f t="shared" si="12"/>
        <v>0</v>
      </c>
      <c r="CI19" s="92">
        <f t="shared" si="13"/>
        <v>0</v>
      </c>
      <c r="CJ19" s="91" t="str">
        <f t="shared" si="14"/>
        <v>ja</v>
      </c>
      <c r="CK19" s="91" t="str">
        <f t="shared" si="14"/>
        <v>nein</v>
      </c>
      <c r="CL19" s="91" t="str">
        <f t="shared" si="15"/>
        <v>keine Daten</v>
      </c>
      <c r="CM19" s="92">
        <f t="shared" si="16"/>
        <v>0</v>
      </c>
      <c r="CN19" s="91" t="str">
        <f t="shared" si="17"/>
        <v>keine Angabe</v>
      </c>
      <c r="CO19" s="91">
        <f t="shared" si="18"/>
        <v>2</v>
      </c>
      <c r="CP19" s="91">
        <f t="shared" si="19"/>
        <v>2</v>
      </c>
      <c r="CQ19" s="91">
        <f t="shared" si="20"/>
        <v>0</v>
      </c>
      <c r="CR19" s="91">
        <f t="shared" si="21"/>
        <v>0</v>
      </c>
      <c r="CS19" s="92">
        <f>CM19-'[2]2009'!CM19</f>
        <v>0</v>
      </c>
      <c r="CT19" s="92">
        <f>CE19-'[2]2009'!CE19</f>
        <v>0</v>
      </c>
      <c r="CU19" s="92">
        <f t="shared" si="22"/>
        <v>145896.72</v>
      </c>
      <c r="CV19" s="92">
        <f t="shared" si="23"/>
        <v>60506.34</v>
      </c>
      <c r="CW19" s="153">
        <f t="shared" si="24"/>
        <v>2.5</v>
      </c>
      <c r="CX19" s="153">
        <f t="shared" si="25"/>
        <v>3.4</v>
      </c>
      <c r="CY19" s="153">
        <f t="shared" si="26"/>
        <v>3.4</v>
      </c>
      <c r="CZ19" s="92">
        <f t="shared" si="27"/>
        <v>39667.839999999997</v>
      </c>
      <c r="DA19" s="92">
        <f t="shared" si="28"/>
        <v>5983.7999999999993</v>
      </c>
      <c r="DB19" s="91">
        <f t="shared" si="29"/>
        <v>0</v>
      </c>
      <c r="DC19" s="92">
        <f t="shared" si="30"/>
        <v>484632.69</v>
      </c>
    </row>
    <row r="20" spans="1:107" x14ac:dyDescent="0.25">
      <c r="A20" s="20">
        <v>13075031</v>
      </c>
      <c r="B20" s="21">
        <v>5552</v>
      </c>
      <c r="C20" s="21" t="s">
        <v>58</v>
      </c>
      <c r="D20" s="223">
        <v>5234</v>
      </c>
      <c r="E20" s="223"/>
      <c r="F20" s="223"/>
      <c r="G20" s="223"/>
      <c r="H20" s="224"/>
      <c r="I20" s="224"/>
      <c r="J20" s="224"/>
      <c r="K20" s="224"/>
      <c r="L20" s="224">
        <v>1</v>
      </c>
      <c r="M20" s="242">
        <v>87585.99</v>
      </c>
      <c r="N20" s="224">
        <v>272</v>
      </c>
      <c r="O20" s="224">
        <v>0</v>
      </c>
      <c r="P20" s="224">
        <v>480</v>
      </c>
      <c r="Q20" s="224">
        <v>0</v>
      </c>
      <c r="R20" s="224">
        <v>326</v>
      </c>
      <c r="S20" s="224">
        <v>0</v>
      </c>
      <c r="T20" s="224">
        <v>0</v>
      </c>
      <c r="U20" s="238">
        <v>11215353.309999999</v>
      </c>
      <c r="V20" s="239">
        <v>2142.7881753916695</v>
      </c>
      <c r="W20" s="24" t="s">
        <v>56</v>
      </c>
      <c r="X20" s="24" t="s">
        <v>56</v>
      </c>
      <c r="Y20" s="24" t="s">
        <v>56</v>
      </c>
      <c r="Z20" s="224">
        <v>14000</v>
      </c>
      <c r="AA20" s="224">
        <v>13673.75</v>
      </c>
      <c r="AB20" s="260">
        <v>19000</v>
      </c>
      <c r="AC20" s="224">
        <v>19164</v>
      </c>
      <c r="AD20" s="224">
        <v>2600</v>
      </c>
      <c r="AE20" s="260">
        <v>2817.41</v>
      </c>
      <c r="AF20" s="336">
        <v>1753495</v>
      </c>
      <c r="AG20" s="242">
        <v>797465.02</v>
      </c>
      <c r="AH20" s="281">
        <f t="shared" si="3"/>
        <v>-956029.98</v>
      </c>
      <c r="AI20" s="361">
        <v>1418862.74</v>
      </c>
      <c r="AJ20" s="281">
        <f t="shared" si="4"/>
        <v>2216327.7599999998</v>
      </c>
      <c r="AK20" s="294">
        <v>1459058.76</v>
      </c>
      <c r="AL20" s="281">
        <f t="shared" si="5"/>
        <v>757268.99999999977</v>
      </c>
      <c r="AM20" s="281">
        <f t="shared" si="6"/>
        <v>1.8296210158534603</v>
      </c>
      <c r="AN20" s="281">
        <f t="shared" si="7"/>
        <v>0.65832264809064167</v>
      </c>
      <c r="AO20" s="222">
        <v>605102.41</v>
      </c>
      <c r="CA20" s="91" t="str">
        <f t="shared" si="2"/>
        <v>Eggesin, Stadt</v>
      </c>
      <c r="CB20" s="92">
        <f t="shared" si="2"/>
        <v>5234</v>
      </c>
      <c r="CC20" s="92"/>
      <c r="CD20" s="92">
        <f t="shared" si="8"/>
        <v>0</v>
      </c>
      <c r="CE20" s="92">
        <f t="shared" si="9"/>
        <v>0</v>
      </c>
      <c r="CF20" s="92">
        <f t="shared" si="10"/>
        <v>87585.99</v>
      </c>
      <c r="CG20" s="92">
        <f t="shared" si="11"/>
        <v>87585.99</v>
      </c>
      <c r="CH20" s="92">
        <f t="shared" si="12"/>
        <v>0</v>
      </c>
      <c r="CI20" s="92">
        <f t="shared" si="13"/>
        <v>0</v>
      </c>
      <c r="CJ20" s="91" t="str">
        <f t="shared" si="14"/>
        <v>ja</v>
      </c>
      <c r="CK20" s="91" t="str">
        <f t="shared" si="14"/>
        <v>ja</v>
      </c>
      <c r="CL20" s="91" t="str">
        <f t="shared" si="15"/>
        <v>keine Daten</v>
      </c>
      <c r="CM20" s="92">
        <f t="shared" si="16"/>
        <v>0</v>
      </c>
      <c r="CN20" s="91" t="str">
        <f t="shared" si="17"/>
        <v>keine Angabe</v>
      </c>
      <c r="CO20" s="91">
        <f t="shared" si="18"/>
        <v>2</v>
      </c>
      <c r="CP20" s="91">
        <f t="shared" si="19"/>
        <v>2</v>
      </c>
      <c r="CQ20" s="91">
        <f t="shared" si="20"/>
        <v>0</v>
      </c>
      <c r="CR20" s="91">
        <f t="shared" si="21"/>
        <v>0</v>
      </c>
      <c r="CS20" s="92">
        <f>CM20-'[2]2009'!CM20</f>
        <v>0</v>
      </c>
      <c r="CT20" s="92">
        <f>CE20-'[2]2009'!CE20</f>
        <v>0</v>
      </c>
      <c r="CU20" s="92">
        <f t="shared" si="22"/>
        <v>1459058.76</v>
      </c>
      <c r="CV20" s="92">
        <f t="shared" si="23"/>
        <v>605102.41</v>
      </c>
      <c r="CW20" s="153">
        <f t="shared" si="24"/>
        <v>2.72</v>
      </c>
      <c r="CX20" s="153">
        <f t="shared" si="25"/>
        <v>4.8</v>
      </c>
      <c r="CY20" s="153">
        <f t="shared" si="26"/>
        <v>3.26</v>
      </c>
      <c r="CZ20" s="92">
        <f t="shared" si="27"/>
        <v>11215353.309999999</v>
      </c>
      <c r="DA20" s="92">
        <f t="shared" si="28"/>
        <v>35655.160000000003</v>
      </c>
      <c r="DB20" s="91">
        <f t="shared" si="29"/>
        <v>0</v>
      </c>
      <c r="DC20" s="92">
        <f t="shared" si="30"/>
        <v>87585.99</v>
      </c>
    </row>
    <row r="21" spans="1:107" x14ac:dyDescent="0.25">
      <c r="A21" s="20">
        <v>13075037</v>
      </c>
      <c r="B21" s="21">
        <v>5552</v>
      </c>
      <c r="C21" s="21" t="s">
        <v>59</v>
      </c>
      <c r="D21" s="223">
        <v>442</v>
      </c>
      <c r="E21" s="223"/>
      <c r="F21" s="223"/>
      <c r="G21" s="223"/>
      <c r="H21" s="224"/>
      <c r="I21" s="224"/>
      <c r="J21" s="224"/>
      <c r="K21" s="224"/>
      <c r="L21" s="224">
        <v>1</v>
      </c>
      <c r="M21" s="242">
        <v>93992.18</v>
      </c>
      <c r="N21" s="224">
        <v>236</v>
      </c>
      <c r="O21" s="224">
        <v>1</v>
      </c>
      <c r="P21" s="224">
        <v>316</v>
      </c>
      <c r="Q21" s="224">
        <v>1</v>
      </c>
      <c r="R21" s="224">
        <v>300</v>
      </c>
      <c r="S21" s="224">
        <v>0</v>
      </c>
      <c r="T21" s="224">
        <v>0</v>
      </c>
      <c r="U21" s="238">
        <v>475117.77</v>
      </c>
      <c r="V21" s="239">
        <v>1074.9270814479639</v>
      </c>
      <c r="W21" s="24" t="s">
        <v>56</v>
      </c>
      <c r="X21" s="24" t="s">
        <v>43</v>
      </c>
      <c r="Y21" s="24" t="s">
        <v>56</v>
      </c>
      <c r="Z21" s="224">
        <v>1900</v>
      </c>
      <c r="AA21" s="224">
        <v>1625</v>
      </c>
      <c r="AB21" s="260">
        <v>0</v>
      </c>
      <c r="AC21" s="224">
        <v>0</v>
      </c>
      <c r="AD21" s="224">
        <v>3500</v>
      </c>
      <c r="AE21" s="260">
        <v>3357.97</v>
      </c>
      <c r="AF21" s="339">
        <v>118831</v>
      </c>
      <c r="AG21" s="242">
        <v>45825.31</v>
      </c>
      <c r="AH21" s="281">
        <f t="shared" si="3"/>
        <v>-73005.69</v>
      </c>
      <c r="AI21" s="284">
        <v>143933.13</v>
      </c>
      <c r="AJ21" s="281">
        <f t="shared" si="4"/>
        <v>189758.44</v>
      </c>
      <c r="AK21" s="294">
        <v>123175.8</v>
      </c>
      <c r="AL21" s="281">
        <f t="shared" si="5"/>
        <v>66582.64</v>
      </c>
      <c r="AM21" s="281">
        <f t="shared" si="6"/>
        <v>2.6879425365589453</v>
      </c>
      <c r="AN21" s="281">
        <f t="shared" si="7"/>
        <v>0.64911895354957594</v>
      </c>
      <c r="AO21" s="222">
        <v>51084.01</v>
      </c>
      <c r="CA21" s="91" t="str">
        <f t="shared" ref="CA21:CB84" si="31">C21</f>
        <v>Grambin</v>
      </c>
      <c r="CB21" s="92">
        <f t="shared" si="31"/>
        <v>442</v>
      </c>
      <c r="CC21" s="92"/>
      <c r="CD21" s="92">
        <f t="shared" si="8"/>
        <v>0</v>
      </c>
      <c r="CE21" s="92">
        <f t="shared" si="9"/>
        <v>0</v>
      </c>
      <c r="CF21" s="92">
        <f t="shared" si="10"/>
        <v>93992.18</v>
      </c>
      <c r="CG21" s="92">
        <f t="shared" si="11"/>
        <v>93992.18</v>
      </c>
      <c r="CH21" s="92">
        <f t="shared" si="12"/>
        <v>0</v>
      </c>
      <c r="CI21" s="92">
        <f t="shared" si="13"/>
        <v>0</v>
      </c>
      <c r="CJ21" s="91" t="str">
        <f t="shared" si="14"/>
        <v>ja</v>
      </c>
      <c r="CK21" s="91" t="str">
        <f t="shared" si="14"/>
        <v>nein</v>
      </c>
      <c r="CL21" s="91" t="str">
        <f t="shared" si="15"/>
        <v>keine Daten</v>
      </c>
      <c r="CM21" s="92">
        <f t="shared" si="16"/>
        <v>0</v>
      </c>
      <c r="CN21" s="91" t="str">
        <f t="shared" si="17"/>
        <v>keine Angabe</v>
      </c>
      <c r="CO21" s="91">
        <f t="shared" si="18"/>
        <v>2</v>
      </c>
      <c r="CP21" s="91">
        <f t="shared" si="19"/>
        <v>2</v>
      </c>
      <c r="CQ21" s="91">
        <f t="shared" si="20"/>
        <v>0</v>
      </c>
      <c r="CR21" s="91">
        <f t="shared" si="21"/>
        <v>0</v>
      </c>
      <c r="CS21" s="92">
        <f>CM21-'[2]2009'!CM21</f>
        <v>-119162.17</v>
      </c>
      <c r="CT21" s="92">
        <f>CE21-'[2]2009'!CE21</f>
        <v>0</v>
      </c>
      <c r="CU21" s="92">
        <f t="shared" si="22"/>
        <v>123175.8</v>
      </c>
      <c r="CV21" s="92">
        <f t="shared" si="23"/>
        <v>51084.01</v>
      </c>
      <c r="CW21" s="153">
        <f t="shared" si="24"/>
        <v>2.36</v>
      </c>
      <c r="CX21" s="153">
        <f t="shared" si="25"/>
        <v>3.16</v>
      </c>
      <c r="CY21" s="153">
        <f t="shared" si="26"/>
        <v>3</v>
      </c>
      <c r="CZ21" s="92">
        <f t="shared" si="27"/>
        <v>475117.77</v>
      </c>
      <c r="DA21" s="92">
        <f t="shared" si="28"/>
        <v>4982.9699999999993</v>
      </c>
      <c r="DB21" s="91">
        <f t="shared" si="29"/>
        <v>0</v>
      </c>
      <c r="DC21" s="92">
        <f t="shared" si="30"/>
        <v>93992.18</v>
      </c>
    </row>
    <row r="22" spans="1:107" x14ac:dyDescent="0.25">
      <c r="A22" s="20">
        <v>13075051</v>
      </c>
      <c r="B22" s="21">
        <v>5552</v>
      </c>
      <c r="C22" s="21" t="s">
        <v>60</v>
      </c>
      <c r="D22" s="223">
        <v>363</v>
      </c>
      <c r="E22" s="223"/>
      <c r="F22" s="223"/>
      <c r="G22" s="223"/>
      <c r="H22" s="224"/>
      <c r="I22" s="224"/>
      <c r="J22" s="224"/>
      <c r="K22" s="224"/>
      <c r="L22" s="224">
        <v>0</v>
      </c>
      <c r="M22" s="242">
        <v>55069.96</v>
      </c>
      <c r="N22" s="224">
        <v>250</v>
      </c>
      <c r="O22" s="224">
        <v>0</v>
      </c>
      <c r="P22" s="224">
        <v>350</v>
      </c>
      <c r="Q22" s="224">
        <v>0</v>
      </c>
      <c r="R22" s="224">
        <v>200</v>
      </c>
      <c r="S22" s="224">
        <v>1</v>
      </c>
      <c r="T22" s="224">
        <v>0</v>
      </c>
      <c r="U22" s="238">
        <v>102331.37</v>
      </c>
      <c r="V22" s="239">
        <v>281.90460055096418</v>
      </c>
      <c r="W22" s="24" t="s">
        <v>56</v>
      </c>
      <c r="X22" s="24" t="s">
        <v>43</v>
      </c>
      <c r="Y22" s="24" t="s">
        <v>56</v>
      </c>
      <c r="Z22" s="224">
        <v>900</v>
      </c>
      <c r="AA22" s="224">
        <v>896.83</v>
      </c>
      <c r="AB22" s="260">
        <v>0</v>
      </c>
      <c r="AC22" s="224">
        <v>0</v>
      </c>
      <c r="AD22" s="224">
        <v>3600</v>
      </c>
      <c r="AE22" s="260">
        <v>3585.67</v>
      </c>
      <c r="AF22" s="336">
        <v>86767</v>
      </c>
      <c r="AG22" s="242">
        <v>45044.229999999996</v>
      </c>
      <c r="AH22" s="281">
        <f t="shared" si="3"/>
        <v>-41722.770000000004</v>
      </c>
      <c r="AI22" s="284">
        <v>112639.03</v>
      </c>
      <c r="AJ22" s="281">
        <f t="shared" si="4"/>
        <v>157683.26</v>
      </c>
      <c r="AK22" s="294">
        <v>94076.76</v>
      </c>
      <c r="AL22" s="281">
        <f t="shared" si="5"/>
        <v>63606.500000000015</v>
      </c>
      <c r="AM22" s="281">
        <f t="shared" si="6"/>
        <v>2.0885418620764526</v>
      </c>
      <c r="AN22" s="281">
        <f t="shared" si="7"/>
        <v>0.59661856306116445</v>
      </c>
      <c r="AO22" s="222">
        <v>39360.46</v>
      </c>
      <c r="CA22" s="91" t="str">
        <f t="shared" si="31"/>
        <v>Hintersee</v>
      </c>
      <c r="CB22" s="92">
        <f t="shared" si="31"/>
        <v>363</v>
      </c>
      <c r="CC22" s="92"/>
      <c r="CD22" s="92">
        <f t="shared" si="8"/>
        <v>0</v>
      </c>
      <c r="CE22" s="92">
        <f t="shared" si="9"/>
        <v>0</v>
      </c>
      <c r="CF22" s="92">
        <f t="shared" si="10"/>
        <v>55069.96</v>
      </c>
      <c r="CG22" s="92">
        <f t="shared" si="11"/>
        <v>55069.96</v>
      </c>
      <c r="CH22" s="92">
        <f t="shared" si="12"/>
        <v>0</v>
      </c>
      <c r="CI22" s="92">
        <f t="shared" si="13"/>
        <v>0</v>
      </c>
      <c r="CJ22" s="91" t="str">
        <f t="shared" si="14"/>
        <v>ja</v>
      </c>
      <c r="CK22" s="91" t="str">
        <f t="shared" si="14"/>
        <v>nein</v>
      </c>
      <c r="CL22" s="91" t="str">
        <f t="shared" si="15"/>
        <v>keine Daten</v>
      </c>
      <c r="CM22" s="92">
        <f t="shared" si="16"/>
        <v>0</v>
      </c>
      <c r="CN22" s="91" t="str">
        <f t="shared" si="17"/>
        <v>keine Angabe</v>
      </c>
      <c r="CO22" s="91">
        <f t="shared" si="18"/>
        <v>2</v>
      </c>
      <c r="CP22" s="91">
        <f t="shared" si="19"/>
        <v>2</v>
      </c>
      <c r="CQ22" s="91">
        <f t="shared" si="20"/>
        <v>0</v>
      </c>
      <c r="CR22" s="91">
        <f t="shared" si="21"/>
        <v>0</v>
      </c>
      <c r="CS22" s="92">
        <f>CM22-'[2]2009'!CM22</f>
        <v>-36921.410000000003</v>
      </c>
      <c r="CT22" s="92">
        <f>CE22-'[2]2009'!CE22</f>
        <v>0</v>
      </c>
      <c r="CU22" s="92">
        <f t="shared" si="22"/>
        <v>94076.76</v>
      </c>
      <c r="CV22" s="92">
        <f t="shared" si="23"/>
        <v>39360.46</v>
      </c>
      <c r="CW22" s="153">
        <f t="shared" si="24"/>
        <v>2.5</v>
      </c>
      <c r="CX22" s="153">
        <f t="shared" si="25"/>
        <v>3.5</v>
      </c>
      <c r="CY22" s="153">
        <f t="shared" si="26"/>
        <v>2</v>
      </c>
      <c r="CZ22" s="92">
        <f t="shared" si="27"/>
        <v>102331.37</v>
      </c>
      <c r="DA22" s="92">
        <f t="shared" si="28"/>
        <v>4482.5</v>
      </c>
      <c r="DB22" s="91">
        <f t="shared" si="29"/>
        <v>0</v>
      </c>
      <c r="DC22" s="92">
        <f t="shared" si="30"/>
        <v>55069.96</v>
      </c>
    </row>
    <row r="23" spans="1:107" x14ac:dyDescent="0.25">
      <c r="A23" s="20">
        <v>13075075</v>
      </c>
      <c r="B23" s="21">
        <v>5552</v>
      </c>
      <c r="C23" s="21" t="s">
        <v>61</v>
      </c>
      <c r="D23" s="223">
        <v>758</v>
      </c>
      <c r="E23" s="223"/>
      <c r="F23" s="223"/>
      <c r="G23" s="223"/>
      <c r="H23" s="224"/>
      <c r="I23" s="224"/>
      <c r="J23" s="224"/>
      <c r="K23" s="224"/>
      <c r="L23" s="224">
        <v>1</v>
      </c>
      <c r="M23" s="242">
        <v>224399.63</v>
      </c>
      <c r="N23" s="224">
        <v>200</v>
      </c>
      <c r="O23" s="224">
        <v>1</v>
      </c>
      <c r="P23" s="224">
        <v>300</v>
      </c>
      <c r="Q23" s="224">
        <v>1</v>
      </c>
      <c r="R23" s="224">
        <v>300</v>
      </c>
      <c r="S23" s="224">
        <v>0</v>
      </c>
      <c r="T23" s="224">
        <v>0</v>
      </c>
      <c r="U23" s="238">
        <v>1514537.2200000002</v>
      </c>
      <c r="V23" s="239">
        <v>1998.0702110817945</v>
      </c>
      <c r="W23" s="24" t="s">
        <v>56</v>
      </c>
      <c r="X23" s="24" t="s">
        <v>43</v>
      </c>
      <c r="Y23" s="24" t="s">
        <v>56</v>
      </c>
      <c r="Z23" s="224">
        <v>2100</v>
      </c>
      <c r="AA23" s="224">
        <v>1819.18</v>
      </c>
      <c r="AB23" s="260">
        <v>0</v>
      </c>
      <c r="AC23" s="224">
        <v>0</v>
      </c>
      <c r="AD23" s="224">
        <v>0</v>
      </c>
      <c r="AE23" s="260">
        <v>0</v>
      </c>
      <c r="AF23" s="339">
        <v>136670</v>
      </c>
      <c r="AG23" s="242">
        <v>61364.549999999996</v>
      </c>
      <c r="AH23" s="281">
        <f t="shared" si="3"/>
        <v>-75305.450000000012</v>
      </c>
      <c r="AI23" s="284">
        <v>275470.26</v>
      </c>
      <c r="AJ23" s="281">
        <f t="shared" si="4"/>
        <v>336834.81</v>
      </c>
      <c r="AK23" s="294">
        <v>197332.08</v>
      </c>
      <c r="AL23" s="281">
        <f t="shared" si="5"/>
        <v>139502.73000000001</v>
      </c>
      <c r="AM23" s="281">
        <f t="shared" si="6"/>
        <v>3.2157341657357548</v>
      </c>
      <c r="AN23" s="281">
        <f t="shared" si="7"/>
        <v>0.58584230056270015</v>
      </c>
      <c r="AO23" s="222">
        <v>81837.600000000006</v>
      </c>
      <c r="CA23" s="91" t="str">
        <f t="shared" si="31"/>
        <v>Leopoldshagen</v>
      </c>
      <c r="CB23" s="92">
        <f t="shared" si="31"/>
        <v>758</v>
      </c>
      <c r="CC23" s="92"/>
      <c r="CD23" s="92">
        <f t="shared" si="8"/>
        <v>0</v>
      </c>
      <c r="CE23" s="92">
        <f t="shared" si="9"/>
        <v>0</v>
      </c>
      <c r="CF23" s="92">
        <f t="shared" si="10"/>
        <v>224399.63</v>
      </c>
      <c r="CG23" s="92">
        <f t="shared" si="11"/>
        <v>224399.63</v>
      </c>
      <c r="CH23" s="92">
        <f t="shared" si="12"/>
        <v>0</v>
      </c>
      <c r="CI23" s="92">
        <f t="shared" si="13"/>
        <v>0</v>
      </c>
      <c r="CJ23" s="91" t="str">
        <f t="shared" si="14"/>
        <v>ja</v>
      </c>
      <c r="CK23" s="91" t="str">
        <f t="shared" si="14"/>
        <v>nein</v>
      </c>
      <c r="CL23" s="91" t="str">
        <f t="shared" si="15"/>
        <v>keine Daten</v>
      </c>
      <c r="CM23" s="92">
        <f t="shared" si="16"/>
        <v>0</v>
      </c>
      <c r="CN23" s="91" t="str">
        <f t="shared" si="17"/>
        <v>keine Angabe</v>
      </c>
      <c r="CO23" s="91">
        <f t="shared" si="18"/>
        <v>2</v>
      </c>
      <c r="CP23" s="91">
        <f t="shared" si="19"/>
        <v>2</v>
      </c>
      <c r="CQ23" s="91">
        <f t="shared" si="20"/>
        <v>0</v>
      </c>
      <c r="CR23" s="91">
        <f t="shared" si="21"/>
        <v>0</v>
      </c>
      <c r="CS23" s="92">
        <f>CM23-'[2]2009'!CM23</f>
        <v>-220513.53</v>
      </c>
      <c r="CT23" s="92">
        <f>CE23-'[2]2009'!CE23</f>
        <v>0</v>
      </c>
      <c r="CU23" s="92">
        <f t="shared" si="22"/>
        <v>197332.08</v>
      </c>
      <c r="CV23" s="92">
        <f t="shared" si="23"/>
        <v>81837.600000000006</v>
      </c>
      <c r="CW23" s="153">
        <f t="shared" si="24"/>
        <v>2</v>
      </c>
      <c r="CX23" s="153">
        <f t="shared" si="25"/>
        <v>3</v>
      </c>
      <c r="CY23" s="153">
        <f t="shared" si="26"/>
        <v>3</v>
      </c>
      <c r="CZ23" s="92">
        <f t="shared" si="27"/>
        <v>1514537.2200000002</v>
      </c>
      <c r="DA23" s="92">
        <f t="shared" si="28"/>
        <v>1819.18</v>
      </c>
      <c r="DB23" s="91">
        <f t="shared" si="29"/>
        <v>0</v>
      </c>
      <c r="DC23" s="92">
        <f t="shared" si="30"/>
        <v>224399.63</v>
      </c>
    </row>
    <row r="24" spans="1:107" x14ac:dyDescent="0.25">
      <c r="A24" s="20">
        <v>13075078</v>
      </c>
      <c r="B24" s="21">
        <v>5552</v>
      </c>
      <c r="C24" s="21" t="s">
        <v>62</v>
      </c>
      <c r="D24" s="223">
        <v>824</v>
      </c>
      <c r="E24" s="223"/>
      <c r="F24" s="223"/>
      <c r="G24" s="223"/>
      <c r="H24" s="224"/>
      <c r="I24" s="224"/>
      <c r="J24" s="224"/>
      <c r="K24" s="224"/>
      <c r="L24" s="224">
        <v>0</v>
      </c>
      <c r="M24" s="242">
        <v>0</v>
      </c>
      <c r="N24" s="224">
        <v>210</v>
      </c>
      <c r="O24" s="224">
        <v>1</v>
      </c>
      <c r="P24" s="224">
        <v>310</v>
      </c>
      <c r="Q24" s="224">
        <v>1</v>
      </c>
      <c r="R24" s="224">
        <v>300</v>
      </c>
      <c r="S24" s="224">
        <v>0</v>
      </c>
      <c r="T24" s="224">
        <v>0</v>
      </c>
      <c r="U24" s="238">
        <v>1413187.64</v>
      </c>
      <c r="V24" s="239">
        <v>1715.0335436893204</v>
      </c>
      <c r="W24" s="24" t="s">
        <v>56</v>
      </c>
      <c r="X24" s="24" t="s">
        <v>43</v>
      </c>
      <c r="Y24" s="24" t="s">
        <v>56</v>
      </c>
      <c r="Z24" s="224">
        <v>2700</v>
      </c>
      <c r="AA24" s="224">
        <v>2640.14</v>
      </c>
      <c r="AB24" s="260">
        <v>0</v>
      </c>
      <c r="AC24" s="224">
        <v>0</v>
      </c>
      <c r="AD24" s="224">
        <v>1600</v>
      </c>
      <c r="AE24" s="260">
        <v>1663.2</v>
      </c>
      <c r="AF24" s="336">
        <v>185512</v>
      </c>
      <c r="AG24" s="242">
        <v>78180.570000000007</v>
      </c>
      <c r="AH24" s="281">
        <f t="shared" si="3"/>
        <v>-107331.43</v>
      </c>
      <c r="AI24" s="284">
        <v>279853.53000000003</v>
      </c>
      <c r="AJ24" s="281">
        <f t="shared" si="4"/>
        <v>358034.10000000003</v>
      </c>
      <c r="AK24" s="294">
        <v>218417.76</v>
      </c>
      <c r="AL24" s="281">
        <f t="shared" si="5"/>
        <v>139616.34000000003</v>
      </c>
      <c r="AM24" s="281">
        <f t="shared" si="6"/>
        <v>2.7937601375891732</v>
      </c>
      <c r="AN24" s="281">
        <f t="shared" si="7"/>
        <v>0.61004736699660722</v>
      </c>
      <c r="AO24" s="222">
        <v>90582.42</v>
      </c>
      <c r="CA24" s="91" t="str">
        <f t="shared" si="31"/>
        <v>Liepgarten</v>
      </c>
      <c r="CB24" s="92">
        <f t="shared" si="31"/>
        <v>824</v>
      </c>
      <c r="CC24" s="92"/>
      <c r="CD24" s="92">
        <f t="shared" si="8"/>
        <v>0</v>
      </c>
      <c r="CE24" s="92">
        <f t="shared" si="9"/>
        <v>0</v>
      </c>
      <c r="CF24" s="92">
        <f t="shared" si="10"/>
        <v>0</v>
      </c>
      <c r="CG24" s="92">
        <f t="shared" si="11"/>
        <v>0</v>
      </c>
      <c r="CH24" s="92">
        <f t="shared" si="12"/>
        <v>0</v>
      </c>
      <c r="CI24" s="92">
        <f t="shared" si="13"/>
        <v>0</v>
      </c>
      <c r="CJ24" s="91" t="str">
        <f t="shared" si="14"/>
        <v>ja</v>
      </c>
      <c r="CK24" s="91" t="str">
        <f t="shared" si="14"/>
        <v>nein</v>
      </c>
      <c r="CL24" s="91" t="str">
        <f t="shared" si="15"/>
        <v>keine Daten</v>
      </c>
      <c r="CM24" s="92">
        <f t="shared" si="16"/>
        <v>0</v>
      </c>
      <c r="CN24" s="91" t="str">
        <f t="shared" si="17"/>
        <v>keine Angabe</v>
      </c>
      <c r="CO24" s="91">
        <f t="shared" si="18"/>
        <v>2</v>
      </c>
      <c r="CP24" s="91">
        <f t="shared" si="19"/>
        <v>2</v>
      </c>
      <c r="CQ24" s="91">
        <f t="shared" si="20"/>
        <v>0</v>
      </c>
      <c r="CR24" s="91">
        <f t="shared" si="21"/>
        <v>0</v>
      </c>
      <c r="CS24" s="92">
        <f>CM24-'[2]2009'!CM24</f>
        <v>-15543.81</v>
      </c>
      <c r="CT24" s="92">
        <f>CE24-'[2]2009'!CE24</f>
        <v>0</v>
      </c>
      <c r="CU24" s="92">
        <f t="shared" si="22"/>
        <v>218417.76</v>
      </c>
      <c r="CV24" s="92">
        <f t="shared" si="23"/>
        <v>90582.42</v>
      </c>
      <c r="CW24" s="153">
        <f t="shared" si="24"/>
        <v>2.1</v>
      </c>
      <c r="CX24" s="153">
        <f t="shared" si="25"/>
        <v>3.1</v>
      </c>
      <c r="CY24" s="153">
        <f t="shared" si="26"/>
        <v>3</v>
      </c>
      <c r="CZ24" s="92">
        <f t="shared" si="27"/>
        <v>1413187.64</v>
      </c>
      <c r="DA24" s="92">
        <f t="shared" si="28"/>
        <v>4303.34</v>
      </c>
      <c r="DB24" s="91">
        <f t="shared" si="29"/>
        <v>0</v>
      </c>
      <c r="DC24" s="92">
        <f t="shared" si="30"/>
        <v>0</v>
      </c>
    </row>
    <row r="25" spans="1:107" x14ac:dyDescent="0.25">
      <c r="A25" s="20">
        <v>13075084</v>
      </c>
      <c r="B25" s="21">
        <v>5552</v>
      </c>
      <c r="C25" s="21" t="s">
        <v>63</v>
      </c>
      <c r="D25" s="223">
        <v>402</v>
      </c>
      <c r="E25" s="223"/>
      <c r="F25" s="223"/>
      <c r="G25" s="223"/>
      <c r="H25" s="224"/>
      <c r="I25" s="224"/>
      <c r="J25" s="224"/>
      <c r="K25" s="224"/>
      <c r="L25" s="224">
        <v>0</v>
      </c>
      <c r="M25" s="242">
        <v>0</v>
      </c>
      <c r="N25" s="224">
        <v>250</v>
      </c>
      <c r="O25" s="224">
        <v>0</v>
      </c>
      <c r="P25" s="224">
        <v>350</v>
      </c>
      <c r="Q25" s="224">
        <v>0</v>
      </c>
      <c r="R25" s="224">
        <v>300</v>
      </c>
      <c r="S25" s="224">
        <v>0</v>
      </c>
      <c r="T25" s="224">
        <v>0</v>
      </c>
      <c r="U25" s="238">
        <v>257416.14</v>
      </c>
      <c r="V25" s="239">
        <v>640.33865671641797</v>
      </c>
      <c r="W25" s="24" t="s">
        <v>56</v>
      </c>
      <c r="X25" s="24" t="s">
        <v>43</v>
      </c>
      <c r="Y25" s="24" t="s">
        <v>56</v>
      </c>
      <c r="Z25" s="224">
        <v>2200</v>
      </c>
      <c r="AA25" s="224">
        <v>1517.5</v>
      </c>
      <c r="AB25" s="260">
        <v>0</v>
      </c>
      <c r="AC25" s="224">
        <v>0</v>
      </c>
      <c r="AD25" s="224">
        <v>0</v>
      </c>
      <c r="AE25" s="260">
        <v>0</v>
      </c>
      <c r="AF25" s="336">
        <v>97358</v>
      </c>
      <c r="AG25" s="242">
        <v>47940.55</v>
      </c>
      <c r="AH25" s="281">
        <f t="shared" si="3"/>
        <v>-49417.45</v>
      </c>
      <c r="AI25" s="284">
        <v>135294.13</v>
      </c>
      <c r="AJ25" s="281">
        <f t="shared" si="4"/>
        <v>183234.68</v>
      </c>
      <c r="AK25" s="294">
        <v>103433.52</v>
      </c>
      <c r="AL25" s="281">
        <f t="shared" si="5"/>
        <v>79801.159999999989</v>
      </c>
      <c r="AM25" s="281">
        <f t="shared" si="6"/>
        <v>2.1575371997192354</v>
      </c>
      <c r="AN25" s="281">
        <f t="shared" si="7"/>
        <v>0.56448659173034277</v>
      </c>
      <c r="AO25" s="222">
        <v>42896.18</v>
      </c>
      <c r="CA25" s="91" t="str">
        <f t="shared" si="31"/>
        <v>Lübs</v>
      </c>
      <c r="CB25" s="92">
        <f t="shared" si="31"/>
        <v>402</v>
      </c>
      <c r="CC25" s="92"/>
      <c r="CD25" s="92">
        <f t="shared" si="8"/>
        <v>0</v>
      </c>
      <c r="CE25" s="92">
        <f t="shared" si="9"/>
        <v>0</v>
      </c>
      <c r="CF25" s="92">
        <f t="shared" si="10"/>
        <v>0</v>
      </c>
      <c r="CG25" s="92">
        <f t="shared" si="11"/>
        <v>0</v>
      </c>
      <c r="CH25" s="92">
        <f t="shared" si="12"/>
        <v>0</v>
      </c>
      <c r="CI25" s="92">
        <f t="shared" si="13"/>
        <v>0</v>
      </c>
      <c r="CJ25" s="91" t="str">
        <f t="shared" si="14"/>
        <v>ja</v>
      </c>
      <c r="CK25" s="91" t="str">
        <f t="shared" si="14"/>
        <v>nein</v>
      </c>
      <c r="CL25" s="91" t="str">
        <f t="shared" si="15"/>
        <v>keine Daten</v>
      </c>
      <c r="CM25" s="92">
        <f t="shared" si="16"/>
        <v>0</v>
      </c>
      <c r="CN25" s="91" t="str">
        <f t="shared" si="17"/>
        <v>keine Angabe</v>
      </c>
      <c r="CO25" s="91">
        <f t="shared" si="18"/>
        <v>2</v>
      </c>
      <c r="CP25" s="91">
        <f t="shared" si="19"/>
        <v>2</v>
      </c>
      <c r="CQ25" s="91">
        <f t="shared" si="20"/>
        <v>0</v>
      </c>
      <c r="CR25" s="91">
        <f t="shared" si="21"/>
        <v>0</v>
      </c>
      <c r="CS25" s="92">
        <f>CM25-'[2]2009'!CM25</f>
        <v>0</v>
      </c>
      <c r="CT25" s="92">
        <f>CE25-'[2]2009'!CE25</f>
        <v>-47351.24</v>
      </c>
      <c r="CU25" s="92">
        <f t="shared" si="22"/>
        <v>103433.52</v>
      </c>
      <c r="CV25" s="92">
        <f t="shared" si="23"/>
        <v>42896.18</v>
      </c>
      <c r="CW25" s="153">
        <f t="shared" si="24"/>
        <v>2.5</v>
      </c>
      <c r="CX25" s="153">
        <f t="shared" si="25"/>
        <v>3.5</v>
      </c>
      <c r="CY25" s="153">
        <f t="shared" si="26"/>
        <v>3</v>
      </c>
      <c r="CZ25" s="92">
        <f t="shared" si="27"/>
        <v>257416.14</v>
      </c>
      <c r="DA25" s="92">
        <f t="shared" si="28"/>
        <v>1517.5</v>
      </c>
      <c r="DB25" s="91">
        <f t="shared" si="29"/>
        <v>0</v>
      </c>
      <c r="DC25" s="92">
        <f t="shared" si="30"/>
        <v>0</v>
      </c>
    </row>
    <row r="26" spans="1:107" x14ac:dyDescent="0.25">
      <c r="A26" s="20">
        <v>13075085</v>
      </c>
      <c r="B26" s="21">
        <v>5552</v>
      </c>
      <c r="C26" s="21" t="s">
        <v>64</v>
      </c>
      <c r="D26" s="223">
        <v>669</v>
      </c>
      <c r="E26" s="223"/>
      <c r="F26" s="223"/>
      <c r="G26" s="223"/>
      <c r="H26" s="224"/>
      <c r="I26" s="224"/>
      <c r="J26" s="224"/>
      <c r="K26" s="224"/>
      <c r="L26" s="224">
        <v>1</v>
      </c>
      <c r="M26" s="242">
        <v>9394.09</v>
      </c>
      <c r="N26" s="224">
        <v>200</v>
      </c>
      <c r="O26" s="224">
        <v>1</v>
      </c>
      <c r="P26" s="224">
        <v>300</v>
      </c>
      <c r="Q26" s="224">
        <v>1</v>
      </c>
      <c r="R26" s="224">
        <v>300</v>
      </c>
      <c r="S26" s="224">
        <v>0</v>
      </c>
      <c r="T26" s="224">
        <v>0</v>
      </c>
      <c r="U26" s="238">
        <v>327683.14</v>
      </c>
      <c r="V26" s="239">
        <v>489.81037369207775</v>
      </c>
      <c r="W26" s="24" t="s">
        <v>56</v>
      </c>
      <c r="X26" s="24" t="s">
        <v>43</v>
      </c>
      <c r="Y26" s="24" t="s">
        <v>56</v>
      </c>
      <c r="Z26" s="224">
        <v>2000</v>
      </c>
      <c r="AA26" s="224">
        <v>1892.01</v>
      </c>
      <c r="AB26" s="260">
        <v>0</v>
      </c>
      <c r="AC26" s="224">
        <v>0</v>
      </c>
      <c r="AD26" s="224">
        <v>4200</v>
      </c>
      <c r="AE26" s="260">
        <v>5149.75</v>
      </c>
      <c r="AF26" s="339">
        <v>127909</v>
      </c>
      <c r="AG26" s="242">
        <v>77097.119999999995</v>
      </c>
      <c r="AH26" s="281">
        <f t="shared" si="3"/>
        <v>-50811.880000000005</v>
      </c>
      <c r="AI26" s="284">
        <v>242359.76</v>
      </c>
      <c r="AJ26" s="281">
        <f t="shared" si="4"/>
        <v>319456.88</v>
      </c>
      <c r="AK26" s="294">
        <v>172102.08</v>
      </c>
      <c r="AL26" s="281">
        <f t="shared" si="5"/>
        <v>147354.80000000002</v>
      </c>
      <c r="AM26" s="281">
        <f t="shared" si="6"/>
        <v>2.2322763807519657</v>
      </c>
      <c r="AN26" s="281">
        <f t="shared" si="7"/>
        <v>0.53873336520409265</v>
      </c>
      <c r="AO26" s="222">
        <v>71374.25</v>
      </c>
      <c r="CA26" s="91" t="str">
        <f t="shared" si="31"/>
        <v>Luckow</v>
      </c>
      <c r="CB26" s="92">
        <f t="shared" si="31"/>
        <v>669</v>
      </c>
      <c r="CC26" s="92"/>
      <c r="CD26" s="92">
        <f t="shared" si="8"/>
        <v>0</v>
      </c>
      <c r="CE26" s="92">
        <f t="shared" si="9"/>
        <v>0</v>
      </c>
      <c r="CF26" s="92">
        <f t="shared" si="10"/>
        <v>9394.09</v>
      </c>
      <c r="CG26" s="92">
        <f t="shared" si="11"/>
        <v>9394.09</v>
      </c>
      <c r="CH26" s="92">
        <f t="shared" si="12"/>
        <v>0</v>
      </c>
      <c r="CI26" s="92">
        <f t="shared" si="13"/>
        <v>0</v>
      </c>
      <c r="CJ26" s="91" t="str">
        <f t="shared" si="14"/>
        <v>ja</v>
      </c>
      <c r="CK26" s="91" t="str">
        <f t="shared" si="14"/>
        <v>nein</v>
      </c>
      <c r="CL26" s="91" t="str">
        <f t="shared" si="15"/>
        <v>keine Daten</v>
      </c>
      <c r="CM26" s="92">
        <f t="shared" si="16"/>
        <v>0</v>
      </c>
      <c r="CN26" s="91" t="str">
        <f t="shared" si="17"/>
        <v>keine Angabe</v>
      </c>
      <c r="CO26" s="91">
        <f t="shared" si="18"/>
        <v>2</v>
      </c>
      <c r="CP26" s="91">
        <f t="shared" si="19"/>
        <v>2</v>
      </c>
      <c r="CQ26" s="91">
        <f t="shared" si="20"/>
        <v>0</v>
      </c>
      <c r="CR26" s="91">
        <f t="shared" si="21"/>
        <v>0</v>
      </c>
      <c r="CS26" s="92">
        <f>CM26-'[2]2009'!CM26</f>
        <v>-86314.27</v>
      </c>
      <c r="CT26" s="92">
        <f>CE26-'[2]2009'!CE26</f>
        <v>0</v>
      </c>
      <c r="CU26" s="92">
        <f t="shared" si="22"/>
        <v>172102.08</v>
      </c>
      <c r="CV26" s="92">
        <f t="shared" si="23"/>
        <v>71374.25</v>
      </c>
      <c r="CW26" s="153">
        <f t="shared" si="24"/>
        <v>2</v>
      </c>
      <c r="CX26" s="153">
        <f t="shared" si="25"/>
        <v>3</v>
      </c>
      <c r="CY26" s="153">
        <f t="shared" si="26"/>
        <v>3</v>
      </c>
      <c r="CZ26" s="92">
        <f t="shared" si="27"/>
        <v>327683.14</v>
      </c>
      <c r="DA26" s="92">
        <f t="shared" si="28"/>
        <v>7041.76</v>
      </c>
      <c r="DB26" s="91">
        <f t="shared" si="29"/>
        <v>0</v>
      </c>
      <c r="DC26" s="92">
        <f t="shared" si="30"/>
        <v>9394.09</v>
      </c>
    </row>
    <row r="27" spans="1:107" x14ac:dyDescent="0.25">
      <c r="A27" s="20">
        <v>13075089</v>
      </c>
      <c r="B27" s="21">
        <v>5552</v>
      </c>
      <c r="C27" s="21" t="s">
        <v>65</v>
      </c>
      <c r="D27" s="223">
        <v>444</v>
      </c>
      <c r="E27" s="223"/>
      <c r="F27" s="223"/>
      <c r="G27" s="223"/>
      <c r="H27" s="224"/>
      <c r="I27" s="224"/>
      <c r="J27" s="224"/>
      <c r="K27" s="224"/>
      <c r="L27" s="224">
        <v>0</v>
      </c>
      <c r="M27" s="242">
        <v>0</v>
      </c>
      <c r="N27" s="224">
        <v>227</v>
      </c>
      <c r="O27" s="224">
        <v>1</v>
      </c>
      <c r="P27" s="224">
        <v>331</v>
      </c>
      <c r="Q27" s="224">
        <v>0</v>
      </c>
      <c r="R27" s="224">
        <v>331</v>
      </c>
      <c r="S27" s="224">
        <v>0</v>
      </c>
      <c r="T27" s="224">
        <v>0</v>
      </c>
      <c r="U27" s="238">
        <v>191295.28</v>
      </c>
      <c r="V27" s="239">
        <v>430.84522522522525</v>
      </c>
      <c r="W27" s="24" t="s">
        <v>56</v>
      </c>
      <c r="X27" s="24" t="s">
        <v>43</v>
      </c>
      <c r="Y27" s="24" t="s">
        <v>56</v>
      </c>
      <c r="Z27" s="224">
        <v>1600</v>
      </c>
      <c r="AA27" s="224">
        <v>1509.43</v>
      </c>
      <c r="AB27" s="260">
        <v>0</v>
      </c>
      <c r="AC27" s="224">
        <v>0</v>
      </c>
      <c r="AD27" s="224">
        <v>500</v>
      </c>
      <c r="AE27" s="260">
        <v>500.06</v>
      </c>
      <c r="AF27" s="336">
        <v>64433</v>
      </c>
      <c r="AG27" s="242">
        <v>31817.22</v>
      </c>
      <c r="AH27" s="281">
        <f t="shared" si="3"/>
        <v>-32615.78</v>
      </c>
      <c r="AI27" s="361">
        <v>173764.76</v>
      </c>
      <c r="AJ27" s="281">
        <f t="shared" si="4"/>
        <v>205581.98</v>
      </c>
      <c r="AK27" s="294">
        <v>110369.52</v>
      </c>
      <c r="AL27" s="281">
        <f t="shared" si="5"/>
        <v>95212.46</v>
      </c>
      <c r="AM27" s="281">
        <f t="shared" si="6"/>
        <v>3.4688612015757503</v>
      </c>
      <c r="AN27" s="281">
        <f t="shared" si="7"/>
        <v>0.53686378543489077</v>
      </c>
      <c r="AO27" s="222">
        <v>45772.66</v>
      </c>
      <c r="CA27" s="91" t="str">
        <f t="shared" si="31"/>
        <v>Meiersberg</v>
      </c>
      <c r="CB27" s="92">
        <f t="shared" si="31"/>
        <v>444</v>
      </c>
      <c r="CC27" s="92"/>
      <c r="CD27" s="92">
        <f t="shared" si="8"/>
        <v>0</v>
      </c>
      <c r="CE27" s="92">
        <f t="shared" si="9"/>
        <v>0</v>
      </c>
      <c r="CF27" s="92">
        <f t="shared" si="10"/>
        <v>0</v>
      </c>
      <c r="CG27" s="92">
        <f t="shared" si="11"/>
        <v>0</v>
      </c>
      <c r="CH27" s="92">
        <f t="shared" si="12"/>
        <v>0</v>
      </c>
      <c r="CI27" s="92">
        <f t="shared" si="13"/>
        <v>0</v>
      </c>
      <c r="CJ27" s="91" t="str">
        <f t="shared" si="14"/>
        <v>ja</v>
      </c>
      <c r="CK27" s="91" t="str">
        <f t="shared" si="14"/>
        <v>nein</v>
      </c>
      <c r="CL27" s="91" t="str">
        <f t="shared" si="15"/>
        <v>keine Daten</v>
      </c>
      <c r="CM27" s="92">
        <f t="shared" si="16"/>
        <v>0</v>
      </c>
      <c r="CN27" s="91" t="str">
        <f t="shared" si="17"/>
        <v>keine Angabe</v>
      </c>
      <c r="CO27" s="91">
        <f t="shared" si="18"/>
        <v>2</v>
      </c>
      <c r="CP27" s="91">
        <f t="shared" si="19"/>
        <v>2</v>
      </c>
      <c r="CQ27" s="91">
        <f t="shared" si="20"/>
        <v>0</v>
      </c>
      <c r="CR27" s="91">
        <f t="shared" si="21"/>
        <v>0</v>
      </c>
      <c r="CS27" s="92">
        <f>CM27-'[2]2009'!CM27</f>
        <v>-22033.97</v>
      </c>
      <c r="CT27" s="92">
        <f>CE27-'[2]2009'!CE27</f>
        <v>0</v>
      </c>
      <c r="CU27" s="92">
        <f t="shared" si="22"/>
        <v>110369.52</v>
      </c>
      <c r="CV27" s="92">
        <f t="shared" si="23"/>
        <v>45772.66</v>
      </c>
      <c r="CW27" s="153">
        <f t="shared" si="24"/>
        <v>2.27</v>
      </c>
      <c r="CX27" s="153">
        <f t="shared" si="25"/>
        <v>3.31</v>
      </c>
      <c r="CY27" s="153">
        <f t="shared" si="26"/>
        <v>3.31</v>
      </c>
      <c r="CZ27" s="92">
        <f t="shared" si="27"/>
        <v>191295.28</v>
      </c>
      <c r="DA27" s="92">
        <f t="shared" si="28"/>
        <v>2009.49</v>
      </c>
      <c r="DB27" s="91">
        <f t="shared" si="29"/>
        <v>0</v>
      </c>
      <c r="DC27" s="92">
        <f t="shared" si="30"/>
        <v>0</v>
      </c>
    </row>
    <row r="28" spans="1:107" x14ac:dyDescent="0.25">
      <c r="A28" s="20">
        <v>13075093</v>
      </c>
      <c r="B28" s="21">
        <v>5552</v>
      </c>
      <c r="C28" s="21" t="s">
        <v>66</v>
      </c>
      <c r="D28" s="223">
        <v>791</v>
      </c>
      <c r="E28" s="223"/>
      <c r="F28" s="223"/>
      <c r="G28" s="223"/>
      <c r="H28" s="224"/>
      <c r="I28" s="224"/>
      <c r="J28" s="224"/>
      <c r="K28" s="224"/>
      <c r="L28" s="224">
        <v>1</v>
      </c>
      <c r="M28" s="242">
        <v>37163.03</v>
      </c>
      <c r="N28" s="224">
        <v>240</v>
      </c>
      <c r="O28" s="224">
        <v>1</v>
      </c>
      <c r="P28" s="224">
        <v>320</v>
      </c>
      <c r="Q28" s="224">
        <v>1</v>
      </c>
      <c r="R28" s="224">
        <v>300</v>
      </c>
      <c r="S28" s="224">
        <v>0</v>
      </c>
      <c r="T28" s="224">
        <v>0</v>
      </c>
      <c r="U28" s="238">
        <v>139421.35</v>
      </c>
      <c r="V28" s="239">
        <v>176.25960809102403</v>
      </c>
      <c r="W28" s="24" t="s">
        <v>56</v>
      </c>
      <c r="X28" s="24" t="s">
        <v>43</v>
      </c>
      <c r="Y28" s="24" t="s">
        <v>56</v>
      </c>
      <c r="Z28" s="224">
        <v>1600</v>
      </c>
      <c r="AA28" s="224">
        <v>1651.98</v>
      </c>
      <c r="AB28" s="260">
        <v>0</v>
      </c>
      <c r="AC28" s="224">
        <v>0</v>
      </c>
      <c r="AD28" s="224">
        <v>18200</v>
      </c>
      <c r="AE28" s="260">
        <v>16801.59</v>
      </c>
      <c r="AF28" s="336">
        <v>173147</v>
      </c>
      <c r="AG28" s="242">
        <v>103347.84</v>
      </c>
      <c r="AH28" s="281">
        <f t="shared" si="3"/>
        <v>-69799.16</v>
      </c>
      <c r="AI28" s="284">
        <v>267621.27</v>
      </c>
      <c r="AJ28" s="281">
        <f t="shared" si="4"/>
        <v>370969.11</v>
      </c>
      <c r="AK28" s="294">
        <v>207751.2</v>
      </c>
      <c r="AL28" s="281">
        <f t="shared" si="5"/>
        <v>163217.90999999997</v>
      </c>
      <c r="AM28" s="281">
        <f t="shared" si="6"/>
        <v>2.0102132758652722</v>
      </c>
      <c r="AN28" s="281">
        <f t="shared" si="7"/>
        <v>0.56002290864595172</v>
      </c>
      <c r="AO28" s="222">
        <v>86158.8</v>
      </c>
      <c r="CA28" s="91" t="str">
        <f t="shared" si="31"/>
        <v>Mönkebude</v>
      </c>
      <c r="CB28" s="92">
        <f t="shared" si="31"/>
        <v>791</v>
      </c>
      <c r="CC28" s="92"/>
      <c r="CD28" s="92">
        <f t="shared" si="8"/>
        <v>0</v>
      </c>
      <c r="CE28" s="92">
        <f t="shared" si="9"/>
        <v>0</v>
      </c>
      <c r="CF28" s="92">
        <f t="shared" si="10"/>
        <v>37163.03</v>
      </c>
      <c r="CG28" s="92">
        <f t="shared" si="11"/>
        <v>37163.03</v>
      </c>
      <c r="CH28" s="92">
        <f t="shared" si="12"/>
        <v>0</v>
      </c>
      <c r="CI28" s="92">
        <f t="shared" si="13"/>
        <v>0</v>
      </c>
      <c r="CJ28" s="91" t="str">
        <f t="shared" si="14"/>
        <v>ja</v>
      </c>
      <c r="CK28" s="91" t="str">
        <f t="shared" si="14"/>
        <v>nein</v>
      </c>
      <c r="CL28" s="91" t="str">
        <f t="shared" si="15"/>
        <v>keine Daten</v>
      </c>
      <c r="CM28" s="92">
        <f t="shared" si="16"/>
        <v>0</v>
      </c>
      <c r="CN28" s="91" t="str">
        <f t="shared" si="17"/>
        <v>keine Angabe</v>
      </c>
      <c r="CO28" s="91">
        <f t="shared" si="18"/>
        <v>2</v>
      </c>
      <c r="CP28" s="91">
        <f t="shared" si="19"/>
        <v>2</v>
      </c>
      <c r="CQ28" s="91">
        <f t="shared" si="20"/>
        <v>0</v>
      </c>
      <c r="CR28" s="91">
        <f t="shared" si="21"/>
        <v>0</v>
      </c>
      <c r="CS28" s="92">
        <f>CM28-'[2]2009'!CM28</f>
        <v>-22619.01</v>
      </c>
      <c r="CT28" s="92">
        <f>CE28-'[2]2009'!CE28</f>
        <v>0</v>
      </c>
      <c r="CU28" s="92">
        <f t="shared" si="22"/>
        <v>207751.2</v>
      </c>
      <c r="CV28" s="92">
        <f t="shared" si="23"/>
        <v>86158.8</v>
      </c>
      <c r="CW28" s="153">
        <f t="shared" si="24"/>
        <v>2.4</v>
      </c>
      <c r="CX28" s="153">
        <f t="shared" si="25"/>
        <v>3.2</v>
      </c>
      <c r="CY28" s="153">
        <f t="shared" si="26"/>
        <v>3</v>
      </c>
      <c r="CZ28" s="92">
        <f t="shared" si="27"/>
        <v>139421.35</v>
      </c>
      <c r="DA28" s="92">
        <f t="shared" si="28"/>
        <v>18453.57</v>
      </c>
      <c r="DB28" s="91">
        <f t="shared" si="29"/>
        <v>0</v>
      </c>
      <c r="DC28" s="92">
        <f t="shared" si="30"/>
        <v>37163.03</v>
      </c>
    </row>
    <row r="29" spans="1:107" x14ac:dyDescent="0.25">
      <c r="A29" s="20">
        <v>13075139</v>
      </c>
      <c r="B29" s="21">
        <v>5552</v>
      </c>
      <c r="C29" s="21" t="s">
        <v>67</v>
      </c>
      <c r="D29" s="223">
        <v>375</v>
      </c>
      <c r="E29" s="223"/>
      <c r="F29" s="223"/>
      <c r="G29" s="223"/>
      <c r="H29" s="224"/>
      <c r="I29" s="224"/>
      <c r="J29" s="224">
        <v>1</v>
      </c>
      <c r="K29" s="224">
        <v>17109.080000000002</v>
      </c>
      <c r="L29" s="224">
        <v>0</v>
      </c>
      <c r="M29" s="242">
        <v>0</v>
      </c>
      <c r="N29" s="224">
        <v>200</v>
      </c>
      <c r="O29" s="224">
        <v>1</v>
      </c>
      <c r="P29" s="224">
        <v>300</v>
      </c>
      <c r="Q29" s="224">
        <v>1</v>
      </c>
      <c r="R29" s="224">
        <v>300</v>
      </c>
      <c r="S29" s="224">
        <v>0</v>
      </c>
      <c r="T29" s="224">
        <v>0</v>
      </c>
      <c r="U29" s="238">
        <v>176695.52</v>
      </c>
      <c r="V29" s="239">
        <v>471.1880533333333</v>
      </c>
      <c r="W29" s="24" t="s">
        <v>56</v>
      </c>
      <c r="X29" s="24" t="s">
        <v>43</v>
      </c>
      <c r="Y29" s="24" t="s">
        <v>56</v>
      </c>
      <c r="Z29" s="224">
        <v>1300</v>
      </c>
      <c r="AA29" s="224">
        <v>1193.21</v>
      </c>
      <c r="AB29" s="260">
        <v>0</v>
      </c>
      <c r="AC29" s="224">
        <v>0</v>
      </c>
      <c r="AD29" s="224">
        <v>0</v>
      </c>
      <c r="AE29" s="260">
        <v>0</v>
      </c>
      <c r="AF29" s="339">
        <v>78718</v>
      </c>
      <c r="AG29" s="242">
        <v>31747.55</v>
      </c>
      <c r="AH29" s="281">
        <f t="shared" si="3"/>
        <v>-46970.45</v>
      </c>
      <c r="AI29" s="284">
        <v>132908.82999999999</v>
      </c>
      <c r="AJ29" s="281">
        <f t="shared" si="4"/>
        <v>164656.37999999998</v>
      </c>
      <c r="AK29" s="222">
        <v>100153.2</v>
      </c>
      <c r="AL29" s="281">
        <f t="shared" si="5"/>
        <v>64503.179999999978</v>
      </c>
      <c r="AM29" s="281">
        <f t="shared" si="6"/>
        <v>3.154674927671584</v>
      </c>
      <c r="AN29" s="281">
        <f t="shared" si="7"/>
        <v>0.60825581128408146</v>
      </c>
      <c r="AO29" s="222">
        <v>41535.620000000003</v>
      </c>
      <c r="CA29" s="91" t="str">
        <f t="shared" si="31"/>
        <v>Vogelsang-Warsin</v>
      </c>
      <c r="CB29" s="92">
        <f t="shared" si="31"/>
        <v>375</v>
      </c>
      <c r="CC29" s="92"/>
      <c r="CD29" s="92">
        <f t="shared" si="8"/>
        <v>0</v>
      </c>
      <c r="CE29" s="92">
        <f t="shared" si="9"/>
        <v>17109.080000000002</v>
      </c>
      <c r="CF29" s="92">
        <f t="shared" si="10"/>
        <v>0</v>
      </c>
      <c r="CG29" s="92">
        <f t="shared" si="11"/>
        <v>-17109.080000000002</v>
      </c>
      <c r="CH29" s="92">
        <f t="shared" si="12"/>
        <v>0</v>
      </c>
      <c r="CI29" s="92">
        <f t="shared" si="13"/>
        <v>0</v>
      </c>
      <c r="CJ29" s="91" t="str">
        <f t="shared" si="14"/>
        <v>ja</v>
      </c>
      <c r="CK29" s="91" t="str">
        <f t="shared" si="14"/>
        <v>nein</v>
      </c>
      <c r="CL29" s="91" t="str">
        <f t="shared" si="15"/>
        <v>keine Daten</v>
      </c>
      <c r="CM29" s="92">
        <f t="shared" si="16"/>
        <v>0</v>
      </c>
      <c r="CN29" s="91" t="str">
        <f t="shared" si="17"/>
        <v>keine Angabe</v>
      </c>
      <c r="CO29" s="91">
        <f t="shared" si="18"/>
        <v>2</v>
      </c>
      <c r="CP29" s="91">
        <f t="shared" si="19"/>
        <v>2</v>
      </c>
      <c r="CQ29" s="91">
        <f t="shared" si="20"/>
        <v>0</v>
      </c>
      <c r="CR29" s="91">
        <f t="shared" si="21"/>
        <v>0</v>
      </c>
      <c r="CS29" s="92">
        <f>CM29-'[2]2009'!CM29</f>
        <v>-30502.55</v>
      </c>
      <c r="CT29" s="92">
        <f>CE29-'[2]2009'!CE29</f>
        <v>17109.080000000002</v>
      </c>
      <c r="CU29" s="92">
        <f t="shared" si="22"/>
        <v>100153.2</v>
      </c>
      <c r="CV29" s="92">
        <f t="shared" si="23"/>
        <v>41535.620000000003</v>
      </c>
      <c r="CW29" s="153">
        <f t="shared" si="24"/>
        <v>2</v>
      </c>
      <c r="CX29" s="153">
        <f t="shared" si="25"/>
        <v>3</v>
      </c>
      <c r="CY29" s="153">
        <f t="shared" si="26"/>
        <v>3</v>
      </c>
      <c r="CZ29" s="92">
        <f t="shared" si="27"/>
        <v>176695.52</v>
      </c>
      <c r="DA29" s="92">
        <f t="shared" si="28"/>
        <v>1193.21</v>
      </c>
      <c r="DB29" s="91">
        <f t="shared" si="29"/>
        <v>0</v>
      </c>
      <c r="DC29" s="92">
        <f t="shared" si="30"/>
        <v>-17109.080000000002</v>
      </c>
    </row>
    <row r="30" spans="1:107" x14ac:dyDescent="0.25">
      <c r="A30" s="20">
        <v>13075007</v>
      </c>
      <c r="B30" s="21">
        <v>5553</v>
      </c>
      <c r="C30" s="21" t="s">
        <v>68</v>
      </c>
      <c r="D30" s="223">
        <v>380</v>
      </c>
      <c r="E30" s="223">
        <v>33391</v>
      </c>
      <c r="F30" s="223">
        <v>0</v>
      </c>
      <c r="G30" s="223">
        <v>220867</v>
      </c>
      <c r="H30" s="224">
        <v>1</v>
      </c>
      <c r="I30" s="224">
        <v>294000</v>
      </c>
      <c r="J30" s="224">
        <v>0</v>
      </c>
      <c r="K30" s="224">
        <v>0</v>
      </c>
      <c r="L30" s="224">
        <v>1</v>
      </c>
      <c r="M30" s="223">
        <v>220867</v>
      </c>
      <c r="N30" s="224">
        <v>250</v>
      </c>
      <c r="O30" s="224">
        <v>0</v>
      </c>
      <c r="P30" s="224">
        <v>300</v>
      </c>
      <c r="Q30" s="224">
        <v>1</v>
      </c>
      <c r="R30" s="224">
        <v>300</v>
      </c>
      <c r="S30" s="224">
        <v>0</v>
      </c>
      <c r="T30" s="223">
        <v>0</v>
      </c>
      <c r="U30" s="224">
        <v>0</v>
      </c>
      <c r="V30" s="224">
        <v>0</v>
      </c>
      <c r="W30" s="24" t="s">
        <v>43</v>
      </c>
      <c r="X30" s="24" t="s">
        <v>43</v>
      </c>
      <c r="Y30" s="24" t="s">
        <v>43</v>
      </c>
      <c r="Z30" s="224">
        <v>1600</v>
      </c>
      <c r="AA30" s="224">
        <v>1692</v>
      </c>
      <c r="AB30" s="260">
        <v>0</v>
      </c>
      <c r="AC30" s="260">
        <v>0</v>
      </c>
      <c r="AD30" s="260">
        <v>0</v>
      </c>
      <c r="AE30" s="260">
        <v>0</v>
      </c>
      <c r="AF30" s="223">
        <v>239858</v>
      </c>
      <c r="AG30" s="222">
        <v>184364</v>
      </c>
      <c r="AH30" s="281">
        <f t="shared" si="3"/>
        <v>-55494</v>
      </c>
      <c r="AI30" s="222">
        <v>33885</v>
      </c>
      <c r="AJ30" s="281">
        <f t="shared" si="4"/>
        <v>218249</v>
      </c>
      <c r="AK30" s="222">
        <v>146680</v>
      </c>
      <c r="AL30" s="281">
        <f t="shared" si="5"/>
        <v>71569</v>
      </c>
      <c r="AM30" s="281">
        <f t="shared" si="6"/>
        <v>0.79560000867848391</v>
      </c>
      <c r="AN30" s="281">
        <f t="shared" si="7"/>
        <v>0.6720763898116372</v>
      </c>
      <c r="AO30" s="222">
        <v>67116</v>
      </c>
      <c r="CA30" s="91" t="str">
        <f t="shared" si="31"/>
        <v>Bargischow</v>
      </c>
      <c r="CB30" s="92">
        <f t="shared" si="31"/>
        <v>380</v>
      </c>
      <c r="CC30" s="92"/>
      <c r="CD30" s="92">
        <f t="shared" si="8"/>
        <v>220867</v>
      </c>
      <c r="CE30" s="92">
        <f t="shared" si="9"/>
        <v>0</v>
      </c>
      <c r="CF30" s="92">
        <f t="shared" si="10"/>
        <v>220867</v>
      </c>
      <c r="CG30" s="92">
        <f t="shared" si="11"/>
        <v>220867</v>
      </c>
      <c r="CH30" s="92">
        <f t="shared" si="12"/>
        <v>33391</v>
      </c>
      <c r="CI30" s="92">
        <f t="shared" si="13"/>
        <v>0</v>
      </c>
      <c r="CJ30" s="91" t="str">
        <f t="shared" si="14"/>
        <v>nein</v>
      </c>
      <c r="CK30" s="91" t="str">
        <f t="shared" si="14"/>
        <v>nein</v>
      </c>
      <c r="CL30" s="91" t="str">
        <f t="shared" si="15"/>
        <v>OK</v>
      </c>
      <c r="CM30" s="92">
        <f t="shared" si="16"/>
        <v>294000</v>
      </c>
      <c r="CN30" s="91" t="str">
        <f t="shared" si="17"/>
        <v>nein</v>
      </c>
      <c r="CO30" s="91">
        <f t="shared" si="18"/>
        <v>0</v>
      </c>
      <c r="CP30" s="91">
        <f t="shared" si="19"/>
        <v>0</v>
      </c>
      <c r="CQ30" s="91">
        <f t="shared" si="20"/>
        <v>1</v>
      </c>
      <c r="CR30" s="91">
        <f t="shared" si="21"/>
        <v>220867</v>
      </c>
      <c r="CS30" s="92">
        <f>CM30-'[2]2009'!CM30</f>
        <v>29000</v>
      </c>
      <c r="CT30" s="92">
        <f>CE30-'[2]2009'!CE30</f>
        <v>0</v>
      </c>
      <c r="CU30" s="92">
        <f t="shared" si="22"/>
        <v>146680</v>
      </c>
      <c r="CV30" s="92">
        <f t="shared" si="23"/>
        <v>67116</v>
      </c>
      <c r="CW30" s="153">
        <f t="shared" si="24"/>
        <v>2.5</v>
      </c>
      <c r="CX30" s="153">
        <f t="shared" si="25"/>
        <v>3</v>
      </c>
      <c r="CY30" s="153">
        <f t="shared" si="26"/>
        <v>3</v>
      </c>
      <c r="CZ30" s="92">
        <f t="shared" si="27"/>
        <v>0</v>
      </c>
      <c r="DA30" s="92">
        <f t="shared" si="28"/>
        <v>1692</v>
      </c>
      <c r="DB30" s="91">
        <f t="shared" si="29"/>
        <v>1</v>
      </c>
      <c r="DC30" s="92">
        <f t="shared" si="30"/>
        <v>220867</v>
      </c>
    </row>
    <row r="31" spans="1:107" x14ac:dyDescent="0.25">
      <c r="A31" s="20">
        <v>13075013</v>
      </c>
      <c r="B31" s="21">
        <v>5553</v>
      </c>
      <c r="C31" s="21" t="s">
        <v>70</v>
      </c>
      <c r="D31" s="223">
        <v>255</v>
      </c>
      <c r="E31" s="223">
        <v>25554</v>
      </c>
      <c r="F31" s="223">
        <v>32665</v>
      </c>
      <c r="G31" s="223">
        <v>9827</v>
      </c>
      <c r="H31" s="224">
        <v>1</v>
      </c>
      <c r="I31" s="224">
        <v>9000</v>
      </c>
      <c r="J31" s="224">
        <v>0</v>
      </c>
      <c r="K31" s="224">
        <v>0</v>
      </c>
      <c r="L31" s="224">
        <v>1</v>
      </c>
      <c r="M31" s="223">
        <v>9827</v>
      </c>
      <c r="N31" s="224">
        <v>300</v>
      </c>
      <c r="O31" s="224">
        <v>0</v>
      </c>
      <c r="P31" s="224">
        <v>325</v>
      </c>
      <c r="Q31" s="224">
        <v>0</v>
      </c>
      <c r="R31" s="224">
        <v>300</v>
      </c>
      <c r="S31" s="224">
        <v>0</v>
      </c>
      <c r="T31" s="223">
        <v>0</v>
      </c>
      <c r="U31" s="224">
        <v>803309</v>
      </c>
      <c r="V31" s="224">
        <v>3150.2313725490194</v>
      </c>
      <c r="W31" s="24" t="s">
        <v>43</v>
      </c>
      <c r="X31" s="24" t="s">
        <v>43</v>
      </c>
      <c r="Y31" s="24" t="s">
        <v>43</v>
      </c>
      <c r="Z31" s="224">
        <v>900</v>
      </c>
      <c r="AA31" s="224">
        <v>883</v>
      </c>
      <c r="AB31" s="260">
        <v>0</v>
      </c>
      <c r="AC31" s="260">
        <v>0</v>
      </c>
      <c r="AD31" s="260">
        <v>0</v>
      </c>
      <c r="AE31" s="260">
        <v>0</v>
      </c>
      <c r="AF31" s="223">
        <v>48800</v>
      </c>
      <c r="AG31" s="222">
        <v>26041</v>
      </c>
      <c r="AH31" s="281">
        <f t="shared" si="3"/>
        <v>-22759</v>
      </c>
      <c r="AI31" s="222">
        <v>90033</v>
      </c>
      <c r="AJ31" s="281">
        <f t="shared" si="4"/>
        <v>116074</v>
      </c>
      <c r="AK31" s="222">
        <v>70695</v>
      </c>
      <c r="AL31" s="281">
        <f t="shared" si="5"/>
        <v>45379</v>
      </c>
      <c r="AM31" s="281">
        <f t="shared" si="6"/>
        <v>2.7147574977919433</v>
      </c>
      <c r="AN31" s="281">
        <f t="shared" si="7"/>
        <v>0.60905112255974636</v>
      </c>
      <c r="AO31" s="222">
        <v>32347</v>
      </c>
      <c r="CA31" s="91" t="str">
        <f t="shared" si="31"/>
        <v>Blesewitz</v>
      </c>
      <c r="CB31" s="92">
        <f t="shared" si="31"/>
        <v>255</v>
      </c>
      <c r="CC31" s="92"/>
      <c r="CD31" s="92">
        <f t="shared" si="8"/>
        <v>9827</v>
      </c>
      <c r="CE31" s="92">
        <f t="shared" si="9"/>
        <v>0</v>
      </c>
      <c r="CF31" s="92">
        <f t="shared" si="10"/>
        <v>9827</v>
      </c>
      <c r="CG31" s="92">
        <f t="shared" si="11"/>
        <v>9827</v>
      </c>
      <c r="CH31" s="92">
        <f t="shared" si="12"/>
        <v>25554</v>
      </c>
      <c r="CI31" s="92">
        <f t="shared" si="13"/>
        <v>0</v>
      </c>
      <c r="CJ31" s="91" t="str">
        <f t="shared" si="14"/>
        <v>nein</v>
      </c>
      <c r="CK31" s="91" t="str">
        <f t="shared" si="14"/>
        <v>nein</v>
      </c>
      <c r="CL31" s="91" t="str">
        <f t="shared" si="15"/>
        <v>OK</v>
      </c>
      <c r="CM31" s="92">
        <f t="shared" si="16"/>
        <v>9000</v>
      </c>
      <c r="CN31" s="91" t="str">
        <f t="shared" si="17"/>
        <v>nein</v>
      </c>
      <c r="CO31" s="91">
        <f t="shared" si="18"/>
        <v>0</v>
      </c>
      <c r="CP31" s="91">
        <f t="shared" si="19"/>
        <v>0</v>
      </c>
      <c r="CQ31" s="91">
        <f t="shared" si="20"/>
        <v>1</v>
      </c>
      <c r="CR31" s="91">
        <f t="shared" si="21"/>
        <v>9827</v>
      </c>
      <c r="CS31" s="92">
        <f>CM31-'[2]2009'!CM31</f>
        <v>6179</v>
      </c>
      <c r="CT31" s="92">
        <f>CE31-'[2]2009'!CE31</f>
        <v>0</v>
      </c>
      <c r="CU31" s="92">
        <f t="shared" si="22"/>
        <v>70695</v>
      </c>
      <c r="CV31" s="92">
        <f t="shared" si="23"/>
        <v>32347</v>
      </c>
      <c r="CW31" s="153">
        <f t="shared" si="24"/>
        <v>3</v>
      </c>
      <c r="CX31" s="153">
        <f t="shared" si="25"/>
        <v>3.25</v>
      </c>
      <c r="CY31" s="153">
        <f t="shared" si="26"/>
        <v>3</v>
      </c>
      <c r="CZ31" s="92">
        <f t="shared" si="27"/>
        <v>803309</v>
      </c>
      <c r="DA31" s="92">
        <f t="shared" si="28"/>
        <v>883</v>
      </c>
      <c r="DB31" s="91">
        <f t="shared" si="29"/>
        <v>1</v>
      </c>
      <c r="DC31" s="92">
        <f t="shared" si="30"/>
        <v>9827</v>
      </c>
    </row>
    <row r="32" spans="1:107" x14ac:dyDescent="0.25">
      <c r="A32" s="20">
        <v>13075015</v>
      </c>
      <c r="B32" s="21">
        <v>5553</v>
      </c>
      <c r="C32" s="21" t="s">
        <v>71</v>
      </c>
      <c r="D32" s="223">
        <v>576</v>
      </c>
      <c r="E32" s="223">
        <v>7489</v>
      </c>
      <c r="F32" s="223">
        <v>78426</v>
      </c>
      <c r="G32" s="223">
        <v>56339</v>
      </c>
      <c r="H32" s="224">
        <v>1</v>
      </c>
      <c r="I32" s="224">
        <v>54000</v>
      </c>
      <c r="J32" s="224">
        <v>1</v>
      </c>
      <c r="K32" s="224">
        <v>56339</v>
      </c>
      <c r="L32" s="224">
        <v>0</v>
      </c>
      <c r="M32" s="223">
        <v>0</v>
      </c>
      <c r="N32" s="224">
        <v>250</v>
      </c>
      <c r="O32" s="224">
        <v>0</v>
      </c>
      <c r="P32" s="224">
        <v>325</v>
      </c>
      <c r="Q32" s="224">
        <v>0</v>
      </c>
      <c r="R32" s="224">
        <v>300</v>
      </c>
      <c r="S32" s="224">
        <v>0</v>
      </c>
      <c r="T32" s="223">
        <v>0</v>
      </c>
      <c r="U32" s="224">
        <v>657441</v>
      </c>
      <c r="V32" s="224">
        <v>1141.390625</v>
      </c>
      <c r="W32" s="24" t="s">
        <v>43</v>
      </c>
      <c r="X32" s="24" t="s">
        <v>43</v>
      </c>
      <c r="Y32" s="24" t="s">
        <v>43</v>
      </c>
      <c r="Z32" s="224">
        <v>2900</v>
      </c>
      <c r="AA32" s="224">
        <v>2992</v>
      </c>
      <c r="AB32" s="260">
        <v>0</v>
      </c>
      <c r="AC32" s="260">
        <v>0</v>
      </c>
      <c r="AD32" s="260">
        <v>0</v>
      </c>
      <c r="AE32" s="260">
        <v>0</v>
      </c>
      <c r="AF32" s="223">
        <v>144905</v>
      </c>
      <c r="AG32" s="222">
        <v>60333</v>
      </c>
      <c r="AH32" s="281">
        <f t="shared" si="3"/>
        <v>-84572</v>
      </c>
      <c r="AI32" s="222">
        <v>182565</v>
      </c>
      <c r="AJ32" s="281">
        <f t="shared" si="4"/>
        <v>242898</v>
      </c>
      <c r="AK32" s="222">
        <v>173394</v>
      </c>
      <c r="AL32" s="281">
        <f t="shared" si="5"/>
        <v>69504</v>
      </c>
      <c r="AM32" s="281">
        <f t="shared" si="6"/>
        <v>2.8739495798319328</v>
      </c>
      <c r="AN32" s="281">
        <f t="shared" si="7"/>
        <v>0.71385519847837364</v>
      </c>
      <c r="AO32" s="222">
        <v>79339</v>
      </c>
      <c r="CA32" s="91" t="str">
        <f t="shared" si="31"/>
        <v>Boldekow</v>
      </c>
      <c r="CB32" s="92">
        <f t="shared" si="31"/>
        <v>576</v>
      </c>
      <c r="CC32" s="92"/>
      <c r="CD32" s="92">
        <f t="shared" si="8"/>
        <v>56339</v>
      </c>
      <c r="CE32" s="92">
        <f t="shared" si="9"/>
        <v>56339</v>
      </c>
      <c r="CF32" s="92">
        <f t="shared" si="10"/>
        <v>0</v>
      </c>
      <c r="CG32" s="92">
        <f t="shared" si="11"/>
        <v>-56339</v>
      </c>
      <c r="CH32" s="92">
        <f t="shared" si="12"/>
        <v>7489</v>
      </c>
      <c r="CI32" s="92">
        <f t="shared" si="13"/>
        <v>0</v>
      </c>
      <c r="CJ32" s="91" t="str">
        <f t="shared" si="14"/>
        <v>nein</v>
      </c>
      <c r="CK32" s="91" t="str">
        <f t="shared" si="14"/>
        <v>nein</v>
      </c>
      <c r="CL32" s="91" t="str">
        <f t="shared" si="15"/>
        <v>OK</v>
      </c>
      <c r="CM32" s="92">
        <f t="shared" si="16"/>
        <v>54000</v>
      </c>
      <c r="CN32" s="91" t="str">
        <f t="shared" si="17"/>
        <v>nein</v>
      </c>
      <c r="CO32" s="91">
        <f t="shared" si="18"/>
        <v>0</v>
      </c>
      <c r="CP32" s="91">
        <f t="shared" si="19"/>
        <v>0</v>
      </c>
      <c r="CQ32" s="91">
        <f t="shared" si="20"/>
        <v>1</v>
      </c>
      <c r="CR32" s="91">
        <f t="shared" si="21"/>
        <v>56339</v>
      </c>
      <c r="CS32" s="92">
        <f>CM32-'[2]2009'!CM32</f>
        <v>32123</v>
      </c>
      <c r="CT32" s="92">
        <f>CE32-'[2]2009'!CE32</f>
        <v>56339</v>
      </c>
      <c r="CU32" s="92">
        <f t="shared" si="22"/>
        <v>173394</v>
      </c>
      <c r="CV32" s="92">
        <f t="shared" si="23"/>
        <v>79339</v>
      </c>
      <c r="CW32" s="153">
        <f t="shared" si="24"/>
        <v>2.5</v>
      </c>
      <c r="CX32" s="153">
        <f t="shared" si="25"/>
        <v>3.25</v>
      </c>
      <c r="CY32" s="153">
        <f t="shared" si="26"/>
        <v>3</v>
      </c>
      <c r="CZ32" s="92">
        <f t="shared" si="27"/>
        <v>657441</v>
      </c>
      <c r="DA32" s="92">
        <f t="shared" si="28"/>
        <v>2992</v>
      </c>
      <c r="DB32" s="91">
        <f t="shared" si="29"/>
        <v>1</v>
      </c>
      <c r="DC32" s="92">
        <f t="shared" si="30"/>
        <v>-56339</v>
      </c>
    </row>
    <row r="33" spans="1:107" x14ac:dyDescent="0.25">
      <c r="A33" s="20">
        <v>13075020</v>
      </c>
      <c r="B33" s="21">
        <v>5553</v>
      </c>
      <c r="C33" s="21" t="s">
        <v>72</v>
      </c>
      <c r="D33" s="223">
        <v>315</v>
      </c>
      <c r="E33" s="223">
        <v>7111</v>
      </c>
      <c r="F33" s="223">
        <v>15930</v>
      </c>
      <c r="G33" s="223">
        <v>5820</v>
      </c>
      <c r="H33" s="224">
        <v>0</v>
      </c>
      <c r="I33" s="224">
        <v>0</v>
      </c>
      <c r="J33" s="224">
        <v>0</v>
      </c>
      <c r="K33" s="224">
        <v>0</v>
      </c>
      <c r="L33" s="224">
        <v>1</v>
      </c>
      <c r="M33" s="223">
        <v>5820</v>
      </c>
      <c r="N33" s="224">
        <v>250</v>
      </c>
      <c r="O33" s="224">
        <v>0</v>
      </c>
      <c r="P33" s="224">
        <v>320</v>
      </c>
      <c r="Q33" s="224">
        <v>1</v>
      </c>
      <c r="R33" s="224">
        <v>300</v>
      </c>
      <c r="S33" s="224">
        <v>0</v>
      </c>
      <c r="T33" s="223">
        <v>0</v>
      </c>
      <c r="U33" s="224">
        <v>527025</v>
      </c>
      <c r="V33" s="224">
        <v>1673.0952380952381</v>
      </c>
      <c r="W33" s="24" t="s">
        <v>43</v>
      </c>
      <c r="X33" s="24" t="s">
        <v>43</v>
      </c>
      <c r="Y33" s="24" t="s">
        <v>43</v>
      </c>
      <c r="Z33" s="224">
        <v>1200</v>
      </c>
      <c r="AA33" s="224">
        <v>1126</v>
      </c>
      <c r="AB33" s="260">
        <v>0</v>
      </c>
      <c r="AC33" s="260">
        <v>0</v>
      </c>
      <c r="AD33" s="260">
        <v>0</v>
      </c>
      <c r="AE33" s="260">
        <v>0</v>
      </c>
      <c r="AF33" s="223">
        <v>51800</v>
      </c>
      <c r="AG33" s="222">
        <v>36633</v>
      </c>
      <c r="AH33" s="281">
        <f t="shared" si="3"/>
        <v>-15167</v>
      </c>
      <c r="AI33" s="222">
        <v>116306</v>
      </c>
      <c r="AJ33" s="281">
        <f t="shared" si="4"/>
        <v>152939</v>
      </c>
      <c r="AK33" s="222">
        <v>79939</v>
      </c>
      <c r="AL33" s="281">
        <f t="shared" si="5"/>
        <v>73000</v>
      </c>
      <c r="AM33" s="281">
        <f t="shared" si="6"/>
        <v>2.1821581634045804</v>
      </c>
      <c r="AN33" s="281">
        <f t="shared" si="7"/>
        <v>0.52268551514002315</v>
      </c>
      <c r="AO33" s="222">
        <v>36577</v>
      </c>
      <c r="CA33" s="91" t="str">
        <f t="shared" si="31"/>
        <v>Bugewitz</v>
      </c>
      <c r="CB33" s="92">
        <f t="shared" si="31"/>
        <v>315</v>
      </c>
      <c r="CC33" s="92"/>
      <c r="CD33" s="92">
        <f t="shared" si="8"/>
        <v>5820</v>
      </c>
      <c r="CE33" s="92">
        <f t="shared" si="9"/>
        <v>0</v>
      </c>
      <c r="CF33" s="92">
        <f t="shared" si="10"/>
        <v>5820</v>
      </c>
      <c r="CG33" s="92">
        <f t="shared" si="11"/>
        <v>5820</v>
      </c>
      <c r="CH33" s="92">
        <f t="shared" si="12"/>
        <v>7111</v>
      </c>
      <c r="CI33" s="92">
        <f t="shared" si="13"/>
        <v>0</v>
      </c>
      <c r="CJ33" s="91" t="str">
        <f t="shared" si="14"/>
        <v>nein</v>
      </c>
      <c r="CK33" s="91" t="str">
        <f t="shared" si="14"/>
        <v>nein</v>
      </c>
      <c r="CL33" s="91" t="str">
        <f t="shared" si="15"/>
        <v>OK</v>
      </c>
      <c r="CM33" s="92">
        <f t="shared" si="16"/>
        <v>0</v>
      </c>
      <c r="CN33" s="91" t="str">
        <f t="shared" si="17"/>
        <v>nein</v>
      </c>
      <c r="CO33" s="91">
        <f t="shared" si="18"/>
        <v>0</v>
      </c>
      <c r="CP33" s="91">
        <f t="shared" si="19"/>
        <v>0</v>
      </c>
      <c r="CQ33" s="91">
        <f t="shared" si="20"/>
        <v>1</v>
      </c>
      <c r="CR33" s="91">
        <f t="shared" si="21"/>
        <v>5820</v>
      </c>
      <c r="CS33" s="92">
        <f>CM33-'[2]2009'!CM33</f>
        <v>0</v>
      </c>
      <c r="CT33" s="92">
        <f>CE33-'[2]2009'!CE33</f>
        <v>0</v>
      </c>
      <c r="CU33" s="92">
        <f t="shared" si="22"/>
        <v>79939</v>
      </c>
      <c r="CV33" s="92">
        <f t="shared" si="23"/>
        <v>36577</v>
      </c>
      <c r="CW33" s="153">
        <f t="shared" si="24"/>
        <v>2.5</v>
      </c>
      <c r="CX33" s="153">
        <f t="shared" si="25"/>
        <v>3.2</v>
      </c>
      <c r="CY33" s="153">
        <f t="shared" si="26"/>
        <v>3</v>
      </c>
      <c r="CZ33" s="92">
        <f t="shared" si="27"/>
        <v>527025</v>
      </c>
      <c r="DA33" s="92">
        <f t="shared" si="28"/>
        <v>1126</v>
      </c>
      <c r="DB33" s="91">
        <f t="shared" si="29"/>
        <v>1</v>
      </c>
      <c r="DC33" s="92">
        <f t="shared" si="30"/>
        <v>5820</v>
      </c>
    </row>
    <row r="34" spans="1:107" x14ac:dyDescent="0.25">
      <c r="A34" s="20">
        <v>13075022</v>
      </c>
      <c r="B34" s="21">
        <v>5553</v>
      </c>
      <c r="C34" s="21" t="s">
        <v>73</v>
      </c>
      <c r="D34" s="223">
        <v>467</v>
      </c>
      <c r="E34" s="223">
        <v>35522</v>
      </c>
      <c r="F34" s="223">
        <v>5410</v>
      </c>
      <c r="G34" s="223">
        <v>195819</v>
      </c>
      <c r="H34" s="224">
        <v>1</v>
      </c>
      <c r="I34" s="224">
        <v>176000</v>
      </c>
      <c r="J34" s="224">
        <v>0</v>
      </c>
      <c r="K34" s="224">
        <v>0</v>
      </c>
      <c r="L34" s="224">
        <v>1</v>
      </c>
      <c r="M34" s="223">
        <v>195819</v>
      </c>
      <c r="N34" s="224">
        <v>300</v>
      </c>
      <c r="O34" s="224">
        <v>0</v>
      </c>
      <c r="P34" s="224">
        <v>325</v>
      </c>
      <c r="Q34" s="224">
        <v>0</v>
      </c>
      <c r="R34" s="224">
        <v>300</v>
      </c>
      <c r="S34" s="224">
        <v>0</v>
      </c>
      <c r="T34" s="223">
        <v>0</v>
      </c>
      <c r="U34" s="224">
        <v>52647</v>
      </c>
      <c r="V34" s="224">
        <v>112.73447537473234</v>
      </c>
      <c r="W34" s="24" t="s">
        <v>43</v>
      </c>
      <c r="X34" s="24" t="s">
        <v>43</v>
      </c>
      <c r="Y34" s="24" t="s">
        <v>43</v>
      </c>
      <c r="Z34" s="224">
        <v>1700</v>
      </c>
      <c r="AA34" s="224">
        <v>1638</v>
      </c>
      <c r="AB34" s="260">
        <v>0</v>
      </c>
      <c r="AC34" s="260">
        <v>0</v>
      </c>
      <c r="AD34" s="260">
        <v>0</v>
      </c>
      <c r="AE34" s="260">
        <v>0</v>
      </c>
      <c r="AF34" s="223">
        <v>125590</v>
      </c>
      <c r="AG34" s="222">
        <v>44681</v>
      </c>
      <c r="AH34" s="281">
        <f t="shared" si="3"/>
        <v>-80909</v>
      </c>
      <c r="AI34" s="222">
        <v>143159</v>
      </c>
      <c r="AJ34" s="281">
        <f t="shared" si="4"/>
        <v>187840</v>
      </c>
      <c r="AK34" s="222">
        <v>133921</v>
      </c>
      <c r="AL34" s="281">
        <f t="shared" si="5"/>
        <v>53919</v>
      </c>
      <c r="AM34" s="281">
        <f t="shared" si="6"/>
        <v>2.9972695329110808</v>
      </c>
      <c r="AN34" s="281">
        <f t="shared" si="7"/>
        <v>0.71295251277683136</v>
      </c>
      <c r="AO34" s="222">
        <v>61278</v>
      </c>
      <c r="CA34" s="91" t="str">
        <f t="shared" si="31"/>
        <v>Butzow</v>
      </c>
      <c r="CB34" s="92">
        <f t="shared" si="31"/>
        <v>467</v>
      </c>
      <c r="CC34" s="92"/>
      <c r="CD34" s="92">
        <f t="shared" si="8"/>
        <v>195819</v>
      </c>
      <c r="CE34" s="92">
        <f t="shared" si="9"/>
        <v>0</v>
      </c>
      <c r="CF34" s="92">
        <f t="shared" si="10"/>
        <v>195819</v>
      </c>
      <c r="CG34" s="92">
        <f t="shared" si="11"/>
        <v>195819</v>
      </c>
      <c r="CH34" s="92">
        <f t="shared" si="12"/>
        <v>35522</v>
      </c>
      <c r="CI34" s="92">
        <f t="shared" si="13"/>
        <v>0</v>
      </c>
      <c r="CJ34" s="91" t="str">
        <f t="shared" si="14"/>
        <v>nein</v>
      </c>
      <c r="CK34" s="91" t="str">
        <f t="shared" si="14"/>
        <v>nein</v>
      </c>
      <c r="CL34" s="91" t="str">
        <f t="shared" si="15"/>
        <v>OK</v>
      </c>
      <c r="CM34" s="92">
        <f t="shared" si="16"/>
        <v>176000</v>
      </c>
      <c r="CN34" s="91" t="str">
        <f t="shared" si="17"/>
        <v>nein</v>
      </c>
      <c r="CO34" s="91">
        <f t="shared" si="18"/>
        <v>0</v>
      </c>
      <c r="CP34" s="91">
        <f t="shared" si="19"/>
        <v>0</v>
      </c>
      <c r="CQ34" s="91">
        <f t="shared" si="20"/>
        <v>1</v>
      </c>
      <c r="CR34" s="91">
        <f t="shared" si="21"/>
        <v>195819</v>
      </c>
      <c r="CS34" s="92">
        <f>CM34-'[2]2009'!CM34</f>
        <v>-58029</v>
      </c>
      <c r="CT34" s="92">
        <f>CE34-'[2]2009'!CE34</f>
        <v>0</v>
      </c>
      <c r="CU34" s="92">
        <f t="shared" si="22"/>
        <v>133921</v>
      </c>
      <c r="CV34" s="92">
        <f t="shared" si="23"/>
        <v>61278</v>
      </c>
      <c r="CW34" s="153">
        <f t="shared" si="24"/>
        <v>3</v>
      </c>
      <c r="CX34" s="153">
        <f t="shared" si="25"/>
        <v>3.25</v>
      </c>
      <c r="CY34" s="153">
        <f t="shared" si="26"/>
        <v>3</v>
      </c>
      <c r="CZ34" s="92">
        <f t="shared" si="27"/>
        <v>52647</v>
      </c>
      <c r="DA34" s="92">
        <f t="shared" si="28"/>
        <v>1638</v>
      </c>
      <c r="DB34" s="91">
        <f t="shared" si="29"/>
        <v>1</v>
      </c>
      <c r="DC34" s="92">
        <f t="shared" si="30"/>
        <v>195819</v>
      </c>
    </row>
    <row r="35" spans="1:107" x14ac:dyDescent="0.25">
      <c r="A35" s="20">
        <v>13075029</v>
      </c>
      <c r="B35" s="21">
        <v>5553</v>
      </c>
      <c r="C35" s="21" t="s">
        <v>74</v>
      </c>
      <c r="D35" s="223">
        <v>2710</v>
      </c>
      <c r="E35" s="223">
        <v>359692</v>
      </c>
      <c r="F35" s="223">
        <v>119194</v>
      </c>
      <c r="G35" s="223">
        <v>297530</v>
      </c>
      <c r="H35" s="224">
        <v>0</v>
      </c>
      <c r="I35" s="224">
        <v>0</v>
      </c>
      <c r="J35" s="224">
        <v>1</v>
      </c>
      <c r="K35" s="224">
        <v>297530</v>
      </c>
      <c r="L35" s="224">
        <v>0</v>
      </c>
      <c r="M35" s="223">
        <v>0</v>
      </c>
      <c r="N35" s="224">
        <v>300</v>
      </c>
      <c r="O35" s="224">
        <v>0</v>
      </c>
      <c r="P35" s="224">
        <v>320</v>
      </c>
      <c r="Q35" s="224">
        <v>1</v>
      </c>
      <c r="R35" s="224">
        <v>300</v>
      </c>
      <c r="S35" s="224">
        <v>0</v>
      </c>
      <c r="T35" s="223">
        <v>0</v>
      </c>
      <c r="U35" s="224">
        <v>1491348</v>
      </c>
      <c r="V35" s="224">
        <v>550.31291512915129</v>
      </c>
      <c r="W35" s="24" t="s">
        <v>56</v>
      </c>
      <c r="X35" s="24" t="s">
        <v>43</v>
      </c>
      <c r="Y35" s="24" t="s">
        <v>43</v>
      </c>
      <c r="Z35" s="224">
        <v>6800</v>
      </c>
      <c r="AA35" s="224">
        <v>7611</v>
      </c>
      <c r="AB35" s="260">
        <v>0</v>
      </c>
      <c r="AC35" s="260">
        <v>0</v>
      </c>
      <c r="AD35" s="260">
        <v>0</v>
      </c>
      <c r="AE35" s="260">
        <v>0</v>
      </c>
      <c r="AF35" s="223">
        <v>686773</v>
      </c>
      <c r="AG35" s="222">
        <v>267127</v>
      </c>
      <c r="AH35" s="281">
        <f t="shared" si="3"/>
        <v>-419646</v>
      </c>
      <c r="AI35" s="222">
        <v>855934</v>
      </c>
      <c r="AJ35" s="281">
        <f t="shared" si="4"/>
        <v>1123061</v>
      </c>
      <c r="AK35" s="222">
        <v>792093</v>
      </c>
      <c r="AL35" s="281">
        <f t="shared" si="5"/>
        <v>330968</v>
      </c>
      <c r="AM35" s="281">
        <f t="shared" si="6"/>
        <v>2.9652300216750835</v>
      </c>
      <c r="AN35" s="281">
        <f t="shared" si="7"/>
        <v>0.70529828744832201</v>
      </c>
      <c r="AO35" s="222">
        <v>362437</v>
      </c>
      <c r="CA35" s="91" t="str">
        <f t="shared" si="31"/>
        <v>Ducherow</v>
      </c>
      <c r="CB35" s="92">
        <f t="shared" si="31"/>
        <v>2710</v>
      </c>
      <c r="CC35" s="92"/>
      <c r="CD35" s="92">
        <f t="shared" si="8"/>
        <v>297530</v>
      </c>
      <c r="CE35" s="92">
        <f t="shared" si="9"/>
        <v>297530</v>
      </c>
      <c r="CF35" s="92">
        <f t="shared" si="10"/>
        <v>0</v>
      </c>
      <c r="CG35" s="92">
        <f t="shared" si="11"/>
        <v>-297530</v>
      </c>
      <c r="CH35" s="92">
        <f t="shared" si="12"/>
        <v>359692</v>
      </c>
      <c r="CI35" s="92">
        <f t="shared" si="13"/>
        <v>0</v>
      </c>
      <c r="CJ35" s="91" t="str">
        <f t="shared" si="14"/>
        <v>ja</v>
      </c>
      <c r="CK35" s="91" t="str">
        <f t="shared" si="14"/>
        <v>nein</v>
      </c>
      <c r="CL35" s="91" t="str">
        <f t="shared" si="15"/>
        <v>OK</v>
      </c>
      <c r="CM35" s="92">
        <f t="shared" si="16"/>
        <v>0</v>
      </c>
      <c r="CN35" s="91" t="str">
        <f t="shared" si="17"/>
        <v>nein</v>
      </c>
      <c r="CO35" s="91">
        <f t="shared" si="18"/>
        <v>1</v>
      </c>
      <c r="CP35" s="91">
        <f t="shared" si="19"/>
        <v>0</v>
      </c>
      <c r="CQ35" s="91">
        <f t="shared" si="20"/>
        <v>1</v>
      </c>
      <c r="CR35" s="91">
        <f t="shared" si="21"/>
        <v>297530</v>
      </c>
      <c r="CS35" s="92">
        <f>CM35-'[2]2009'!CM35</f>
        <v>0</v>
      </c>
      <c r="CT35" s="92">
        <f>CE35-'[2]2009'!CE35</f>
        <v>297530</v>
      </c>
      <c r="CU35" s="92">
        <f t="shared" si="22"/>
        <v>792093</v>
      </c>
      <c r="CV35" s="92">
        <f t="shared" si="23"/>
        <v>362437</v>
      </c>
      <c r="CW35" s="153">
        <f t="shared" si="24"/>
        <v>3</v>
      </c>
      <c r="CX35" s="153">
        <f t="shared" si="25"/>
        <v>3.2</v>
      </c>
      <c r="CY35" s="153">
        <f t="shared" si="26"/>
        <v>3</v>
      </c>
      <c r="CZ35" s="92">
        <f t="shared" si="27"/>
        <v>1491348</v>
      </c>
      <c r="DA35" s="92">
        <f t="shared" si="28"/>
        <v>7611</v>
      </c>
      <c r="DB35" s="91">
        <f t="shared" si="29"/>
        <v>1</v>
      </c>
      <c r="DC35" s="92">
        <f t="shared" si="30"/>
        <v>-297530</v>
      </c>
    </row>
    <row r="36" spans="1:107" x14ac:dyDescent="0.25">
      <c r="A36" s="20">
        <v>13075053</v>
      </c>
      <c r="B36" s="21">
        <v>5553</v>
      </c>
      <c r="C36" s="21" t="s">
        <v>75</v>
      </c>
      <c r="D36" s="223">
        <v>203</v>
      </c>
      <c r="E36" s="223">
        <v>18513</v>
      </c>
      <c r="F36" s="223">
        <v>2325</v>
      </c>
      <c r="G36" s="223">
        <v>227777</v>
      </c>
      <c r="H36" s="224">
        <v>1</v>
      </c>
      <c r="I36" s="224">
        <v>171000</v>
      </c>
      <c r="J36" s="224">
        <v>0</v>
      </c>
      <c r="K36" s="224">
        <v>0</v>
      </c>
      <c r="L36" s="224">
        <v>1</v>
      </c>
      <c r="M36" s="223">
        <v>227777</v>
      </c>
      <c r="N36" s="224">
        <v>250</v>
      </c>
      <c r="O36" s="224">
        <v>0</v>
      </c>
      <c r="P36" s="224">
        <v>300</v>
      </c>
      <c r="Q36" s="224">
        <v>1</v>
      </c>
      <c r="R36" s="224">
        <v>260</v>
      </c>
      <c r="S36" s="224">
        <v>1</v>
      </c>
      <c r="T36" s="223">
        <v>0</v>
      </c>
      <c r="U36" s="224">
        <v>860541</v>
      </c>
      <c r="V36" s="224">
        <v>4239.1182266009855</v>
      </c>
      <c r="W36" s="24" t="s">
        <v>43</v>
      </c>
      <c r="X36" s="24" t="s">
        <v>43</v>
      </c>
      <c r="Y36" s="24" t="s">
        <v>43</v>
      </c>
      <c r="Z36" s="224">
        <v>700</v>
      </c>
      <c r="AA36" s="224">
        <v>748</v>
      </c>
      <c r="AB36" s="260">
        <v>0</v>
      </c>
      <c r="AC36" s="260">
        <v>0</v>
      </c>
      <c r="AD36" s="260">
        <v>0</v>
      </c>
      <c r="AE36" s="260">
        <v>0</v>
      </c>
      <c r="AF36" s="223">
        <v>45801</v>
      </c>
      <c r="AG36" s="222">
        <v>26906</v>
      </c>
      <c r="AH36" s="281">
        <f t="shared" si="3"/>
        <v>-18895</v>
      </c>
      <c r="AI36" s="222">
        <v>33291</v>
      </c>
      <c r="AJ36" s="281">
        <f t="shared" si="4"/>
        <v>60197</v>
      </c>
      <c r="AK36" s="222">
        <v>34247</v>
      </c>
      <c r="AL36" s="281">
        <f t="shared" si="5"/>
        <v>25950</v>
      </c>
      <c r="AM36" s="281">
        <f t="shared" si="6"/>
        <v>1.2728387720211105</v>
      </c>
      <c r="AN36" s="281">
        <f t="shared" si="7"/>
        <v>0.56891539445487316</v>
      </c>
      <c r="AO36" s="222">
        <v>15670</v>
      </c>
      <c r="CA36" s="91" t="str">
        <f t="shared" si="31"/>
        <v>Iven</v>
      </c>
      <c r="CB36" s="92">
        <f t="shared" si="31"/>
        <v>203</v>
      </c>
      <c r="CC36" s="92"/>
      <c r="CD36" s="92">
        <f t="shared" si="8"/>
        <v>227777</v>
      </c>
      <c r="CE36" s="92">
        <f t="shared" si="9"/>
        <v>0</v>
      </c>
      <c r="CF36" s="92">
        <f t="shared" si="10"/>
        <v>227777</v>
      </c>
      <c r="CG36" s="92">
        <f t="shared" si="11"/>
        <v>227777</v>
      </c>
      <c r="CH36" s="92">
        <f t="shared" si="12"/>
        <v>18513</v>
      </c>
      <c r="CI36" s="92">
        <f t="shared" si="13"/>
        <v>0</v>
      </c>
      <c r="CJ36" s="91" t="str">
        <f t="shared" si="14"/>
        <v>nein</v>
      </c>
      <c r="CK36" s="91" t="str">
        <f t="shared" si="14"/>
        <v>nein</v>
      </c>
      <c r="CL36" s="91" t="str">
        <f t="shared" si="15"/>
        <v>OK</v>
      </c>
      <c r="CM36" s="92">
        <f t="shared" si="16"/>
        <v>171000</v>
      </c>
      <c r="CN36" s="91" t="str">
        <f t="shared" si="17"/>
        <v>nein</v>
      </c>
      <c r="CO36" s="91">
        <f t="shared" si="18"/>
        <v>0</v>
      </c>
      <c r="CP36" s="91">
        <f t="shared" si="19"/>
        <v>0</v>
      </c>
      <c r="CQ36" s="91">
        <f t="shared" si="20"/>
        <v>1</v>
      </c>
      <c r="CR36" s="91">
        <f t="shared" si="21"/>
        <v>227777</v>
      </c>
      <c r="CS36" s="92">
        <f>CM36-'[2]2009'!CM36</f>
        <v>53000</v>
      </c>
      <c r="CT36" s="92">
        <f>CE36-'[2]2009'!CE36</f>
        <v>0</v>
      </c>
      <c r="CU36" s="92">
        <f t="shared" si="22"/>
        <v>34247</v>
      </c>
      <c r="CV36" s="92">
        <f t="shared" si="23"/>
        <v>15670</v>
      </c>
      <c r="CW36" s="153">
        <f t="shared" si="24"/>
        <v>2.5</v>
      </c>
      <c r="CX36" s="153">
        <f t="shared" si="25"/>
        <v>3</v>
      </c>
      <c r="CY36" s="153">
        <f t="shared" si="26"/>
        <v>2.6</v>
      </c>
      <c r="CZ36" s="92">
        <f t="shared" si="27"/>
        <v>860541</v>
      </c>
      <c r="DA36" s="92">
        <f t="shared" si="28"/>
        <v>748</v>
      </c>
      <c r="DB36" s="91">
        <f t="shared" si="29"/>
        <v>1</v>
      </c>
      <c r="DC36" s="92">
        <f t="shared" si="30"/>
        <v>227777</v>
      </c>
    </row>
    <row r="37" spans="1:107" x14ac:dyDescent="0.25">
      <c r="A37" s="20">
        <v>13075068</v>
      </c>
      <c r="B37" s="21">
        <v>5553</v>
      </c>
      <c r="C37" s="21" t="s">
        <v>76</v>
      </c>
      <c r="D37" s="223">
        <v>757</v>
      </c>
      <c r="E37" s="223">
        <v>152737</v>
      </c>
      <c r="F37" s="223">
        <v>24182</v>
      </c>
      <c r="G37" s="223">
        <v>116521</v>
      </c>
      <c r="H37" s="224">
        <v>1</v>
      </c>
      <c r="I37" s="224">
        <v>6000</v>
      </c>
      <c r="J37" s="224">
        <v>0</v>
      </c>
      <c r="K37" s="224">
        <v>0</v>
      </c>
      <c r="L37" s="224">
        <v>1</v>
      </c>
      <c r="M37" s="223">
        <v>116521</v>
      </c>
      <c r="N37" s="224">
        <v>250</v>
      </c>
      <c r="O37" s="224">
        <v>0</v>
      </c>
      <c r="P37" s="224">
        <v>330</v>
      </c>
      <c r="Q37" s="224">
        <v>0</v>
      </c>
      <c r="R37" s="224">
        <v>300</v>
      </c>
      <c r="S37" s="224">
        <v>0</v>
      </c>
      <c r="T37" s="223">
        <v>0</v>
      </c>
      <c r="U37" s="224">
        <v>4495941</v>
      </c>
      <c r="V37" s="224">
        <v>5939.1558784676354</v>
      </c>
      <c r="W37" s="24" t="s">
        <v>56</v>
      </c>
      <c r="X37" s="24" t="s">
        <v>43</v>
      </c>
      <c r="Y37" s="24" t="s">
        <v>43</v>
      </c>
      <c r="Z37" s="224">
        <v>2400</v>
      </c>
      <c r="AA37" s="224">
        <v>2305</v>
      </c>
      <c r="AB37" s="260">
        <v>0</v>
      </c>
      <c r="AC37" s="260">
        <v>0</v>
      </c>
      <c r="AD37" s="260">
        <v>0</v>
      </c>
      <c r="AE37" s="260">
        <v>0</v>
      </c>
      <c r="AF37" s="223">
        <v>330902</v>
      </c>
      <c r="AG37" s="222">
        <v>201573</v>
      </c>
      <c r="AH37" s="281">
        <f t="shared" si="3"/>
        <v>-129329</v>
      </c>
      <c r="AI37" s="222">
        <v>272527</v>
      </c>
      <c r="AJ37" s="281">
        <f t="shared" si="4"/>
        <v>474100</v>
      </c>
      <c r="AK37" s="222">
        <v>261285</v>
      </c>
      <c r="AL37" s="281">
        <f t="shared" si="5"/>
        <v>212815</v>
      </c>
      <c r="AM37" s="281">
        <f t="shared" si="6"/>
        <v>1.2962301498712625</v>
      </c>
      <c r="AN37" s="281">
        <f t="shared" si="7"/>
        <v>0.55111790761442736</v>
      </c>
      <c r="AO37" s="222">
        <v>119555</v>
      </c>
      <c r="CA37" s="91" t="str">
        <f t="shared" si="31"/>
        <v>Krien</v>
      </c>
      <c r="CB37" s="92">
        <f t="shared" si="31"/>
        <v>757</v>
      </c>
      <c r="CC37" s="92"/>
      <c r="CD37" s="92">
        <f t="shared" si="8"/>
        <v>116521</v>
      </c>
      <c r="CE37" s="92">
        <f t="shared" si="9"/>
        <v>0</v>
      </c>
      <c r="CF37" s="92">
        <f t="shared" si="10"/>
        <v>116521</v>
      </c>
      <c r="CG37" s="92">
        <f t="shared" si="11"/>
        <v>116521</v>
      </c>
      <c r="CH37" s="92">
        <f t="shared" si="12"/>
        <v>152737</v>
      </c>
      <c r="CI37" s="92">
        <f t="shared" si="13"/>
        <v>0</v>
      </c>
      <c r="CJ37" s="91" t="str">
        <f t="shared" si="14"/>
        <v>ja</v>
      </c>
      <c r="CK37" s="91" t="str">
        <f t="shared" si="14"/>
        <v>nein</v>
      </c>
      <c r="CL37" s="91" t="str">
        <f t="shared" si="15"/>
        <v>OK</v>
      </c>
      <c r="CM37" s="92">
        <f t="shared" si="16"/>
        <v>6000</v>
      </c>
      <c r="CN37" s="91" t="str">
        <f t="shared" si="17"/>
        <v>nein</v>
      </c>
      <c r="CO37" s="91">
        <f t="shared" si="18"/>
        <v>1</v>
      </c>
      <c r="CP37" s="91">
        <f t="shared" si="19"/>
        <v>0</v>
      </c>
      <c r="CQ37" s="91">
        <f t="shared" si="20"/>
        <v>1</v>
      </c>
      <c r="CR37" s="91">
        <f t="shared" si="21"/>
        <v>116521</v>
      </c>
      <c r="CS37" s="92">
        <f>CM37-'[2]2009'!CM37</f>
        <v>0</v>
      </c>
      <c r="CT37" s="92">
        <f>CE37-'[2]2009'!CE37</f>
        <v>0</v>
      </c>
      <c r="CU37" s="92">
        <f t="shared" si="22"/>
        <v>261285</v>
      </c>
      <c r="CV37" s="92">
        <f t="shared" si="23"/>
        <v>119555</v>
      </c>
      <c r="CW37" s="153">
        <f t="shared" si="24"/>
        <v>2.5</v>
      </c>
      <c r="CX37" s="153">
        <f t="shared" si="25"/>
        <v>3.3</v>
      </c>
      <c r="CY37" s="153">
        <f t="shared" si="26"/>
        <v>3</v>
      </c>
      <c r="CZ37" s="92">
        <f t="shared" si="27"/>
        <v>4495941</v>
      </c>
      <c r="DA37" s="92">
        <f t="shared" si="28"/>
        <v>2305</v>
      </c>
      <c r="DB37" s="91">
        <f t="shared" si="29"/>
        <v>1</v>
      </c>
      <c r="DC37" s="92">
        <f t="shared" si="30"/>
        <v>116521</v>
      </c>
    </row>
    <row r="38" spans="1:107" x14ac:dyDescent="0.25">
      <c r="A38" s="20">
        <v>13075073</v>
      </c>
      <c r="B38" s="21">
        <v>5553</v>
      </c>
      <c r="C38" s="21" t="s">
        <v>77</v>
      </c>
      <c r="D38" s="223">
        <v>174</v>
      </c>
      <c r="E38" s="223">
        <v>29795</v>
      </c>
      <c r="F38" s="223">
        <v>646</v>
      </c>
      <c r="G38" s="223">
        <v>32087</v>
      </c>
      <c r="H38" s="224">
        <v>0</v>
      </c>
      <c r="I38" s="224">
        <v>0</v>
      </c>
      <c r="J38" s="224">
        <v>1</v>
      </c>
      <c r="K38" s="224">
        <v>32087</v>
      </c>
      <c r="L38" s="224">
        <v>0</v>
      </c>
      <c r="M38" s="223">
        <v>0</v>
      </c>
      <c r="N38" s="224">
        <v>300</v>
      </c>
      <c r="O38" s="224">
        <v>0</v>
      </c>
      <c r="P38" s="224">
        <v>300</v>
      </c>
      <c r="Q38" s="224">
        <v>1</v>
      </c>
      <c r="R38" s="224">
        <v>300</v>
      </c>
      <c r="S38" s="224">
        <v>0</v>
      </c>
      <c r="T38" s="223">
        <v>0</v>
      </c>
      <c r="U38" s="224">
        <v>22212</v>
      </c>
      <c r="V38" s="224">
        <v>127.65517241379311</v>
      </c>
      <c r="W38" s="24" t="s">
        <v>43</v>
      </c>
      <c r="X38" s="24" t="s">
        <v>43</v>
      </c>
      <c r="Y38" s="24" t="s">
        <v>43</v>
      </c>
      <c r="Z38" s="224">
        <v>700</v>
      </c>
      <c r="AA38" s="224">
        <v>743</v>
      </c>
      <c r="AB38" s="260">
        <v>0</v>
      </c>
      <c r="AC38" s="260">
        <v>0</v>
      </c>
      <c r="AD38" s="260">
        <v>0</v>
      </c>
      <c r="AE38" s="260">
        <v>0</v>
      </c>
      <c r="AF38" s="223">
        <v>33746</v>
      </c>
      <c r="AG38" s="222">
        <v>21541</v>
      </c>
      <c r="AH38" s="281">
        <f t="shared" si="3"/>
        <v>-12205</v>
      </c>
      <c r="AI38" s="222">
        <v>63352</v>
      </c>
      <c r="AJ38" s="281">
        <f t="shared" si="4"/>
        <v>84893</v>
      </c>
      <c r="AK38" s="222">
        <v>47820</v>
      </c>
      <c r="AL38" s="281">
        <f t="shared" si="5"/>
        <v>37073</v>
      </c>
      <c r="AM38" s="281">
        <f t="shared" si="6"/>
        <v>2.2199526484378627</v>
      </c>
      <c r="AN38" s="281">
        <f t="shared" si="7"/>
        <v>0.56329732722368153</v>
      </c>
      <c r="AO38" s="222">
        <v>21881</v>
      </c>
      <c r="CA38" s="91" t="str">
        <f t="shared" si="31"/>
        <v>Krusenfelde</v>
      </c>
      <c r="CB38" s="92">
        <f t="shared" si="31"/>
        <v>174</v>
      </c>
      <c r="CC38" s="92"/>
      <c r="CD38" s="92">
        <f t="shared" si="8"/>
        <v>32087</v>
      </c>
      <c r="CE38" s="92">
        <f t="shared" si="9"/>
        <v>32087</v>
      </c>
      <c r="CF38" s="92">
        <f t="shared" si="10"/>
        <v>0</v>
      </c>
      <c r="CG38" s="92">
        <f t="shared" si="11"/>
        <v>-32087</v>
      </c>
      <c r="CH38" s="92">
        <f t="shared" si="12"/>
        <v>29795</v>
      </c>
      <c r="CI38" s="92">
        <f t="shared" si="13"/>
        <v>0</v>
      </c>
      <c r="CJ38" s="91" t="str">
        <f t="shared" si="14"/>
        <v>nein</v>
      </c>
      <c r="CK38" s="91" t="str">
        <f t="shared" si="14"/>
        <v>nein</v>
      </c>
      <c r="CL38" s="91" t="str">
        <f t="shared" si="15"/>
        <v>OK</v>
      </c>
      <c r="CM38" s="92">
        <f t="shared" si="16"/>
        <v>0</v>
      </c>
      <c r="CN38" s="91" t="str">
        <f t="shared" si="17"/>
        <v>nein</v>
      </c>
      <c r="CO38" s="91">
        <f t="shared" si="18"/>
        <v>0</v>
      </c>
      <c r="CP38" s="91">
        <f t="shared" si="19"/>
        <v>0</v>
      </c>
      <c r="CQ38" s="91">
        <f t="shared" si="20"/>
        <v>1</v>
      </c>
      <c r="CR38" s="91">
        <f t="shared" si="21"/>
        <v>32087</v>
      </c>
      <c r="CS38" s="92">
        <f>CM38-'[2]2009'!CM38</f>
        <v>0</v>
      </c>
      <c r="CT38" s="92">
        <f>CE38-'[2]2009'!CE38</f>
        <v>32087</v>
      </c>
      <c r="CU38" s="92">
        <f t="shared" si="22"/>
        <v>47820</v>
      </c>
      <c r="CV38" s="92">
        <f t="shared" si="23"/>
        <v>21881</v>
      </c>
      <c r="CW38" s="153">
        <f t="shared" si="24"/>
        <v>3</v>
      </c>
      <c r="CX38" s="153">
        <f t="shared" si="25"/>
        <v>3</v>
      </c>
      <c r="CY38" s="153">
        <f t="shared" si="26"/>
        <v>3</v>
      </c>
      <c r="CZ38" s="92">
        <f t="shared" si="27"/>
        <v>22212</v>
      </c>
      <c r="DA38" s="92">
        <f t="shared" si="28"/>
        <v>743</v>
      </c>
      <c r="DB38" s="91">
        <f t="shared" si="29"/>
        <v>1</v>
      </c>
      <c r="DC38" s="92">
        <f t="shared" si="30"/>
        <v>-32087</v>
      </c>
    </row>
    <row r="39" spans="1:107" x14ac:dyDescent="0.25">
      <c r="A39" s="20">
        <v>13075088</v>
      </c>
      <c r="B39" s="21">
        <v>5553</v>
      </c>
      <c r="C39" s="21" t="s">
        <v>78</v>
      </c>
      <c r="D39" s="223">
        <v>604</v>
      </c>
      <c r="E39" s="223">
        <v>24792</v>
      </c>
      <c r="F39" s="223">
        <v>3967</v>
      </c>
      <c r="G39" s="223">
        <v>536803</v>
      </c>
      <c r="H39" s="224">
        <v>1</v>
      </c>
      <c r="I39" s="224">
        <v>168000</v>
      </c>
      <c r="J39" s="224">
        <v>0</v>
      </c>
      <c r="K39" s="224">
        <v>0</v>
      </c>
      <c r="L39" s="224">
        <v>1</v>
      </c>
      <c r="M39" s="223">
        <v>536803</v>
      </c>
      <c r="N39" s="224">
        <v>300</v>
      </c>
      <c r="O39" s="224">
        <v>0</v>
      </c>
      <c r="P39" s="224">
        <v>300</v>
      </c>
      <c r="Q39" s="224">
        <v>1</v>
      </c>
      <c r="R39" s="224">
        <v>300</v>
      </c>
      <c r="S39" s="224">
        <v>0</v>
      </c>
      <c r="T39" s="223">
        <v>0</v>
      </c>
      <c r="U39" s="224">
        <v>911063</v>
      </c>
      <c r="V39" s="224">
        <v>1508.3824503311259</v>
      </c>
      <c r="W39" s="24" t="s">
        <v>43</v>
      </c>
      <c r="X39" s="24" t="s">
        <v>43</v>
      </c>
      <c r="Y39" s="24" t="s">
        <v>43</v>
      </c>
      <c r="Z39" s="224">
        <v>2600</v>
      </c>
      <c r="AA39" s="224">
        <v>2626</v>
      </c>
      <c r="AB39" s="260">
        <v>0</v>
      </c>
      <c r="AC39" s="260">
        <v>0</v>
      </c>
      <c r="AD39" s="260">
        <v>0</v>
      </c>
      <c r="AE39" s="260">
        <v>0</v>
      </c>
      <c r="AF39" s="223">
        <v>137018</v>
      </c>
      <c r="AG39" s="222">
        <v>185098</v>
      </c>
      <c r="AH39" s="281">
        <f t="shared" si="3"/>
        <v>48080</v>
      </c>
      <c r="AI39" s="222">
        <v>200398</v>
      </c>
      <c r="AJ39" s="281">
        <f t="shared" si="4"/>
        <v>385496</v>
      </c>
      <c r="AK39" s="222">
        <v>178278</v>
      </c>
      <c r="AL39" s="281">
        <f t="shared" si="5"/>
        <v>207218</v>
      </c>
      <c r="AM39" s="281">
        <f t="shared" si="6"/>
        <v>0.96315465321073157</v>
      </c>
      <c r="AN39" s="281">
        <f t="shared" si="7"/>
        <v>0.4624639425571212</v>
      </c>
      <c r="AO39" s="222">
        <v>81574</v>
      </c>
      <c r="CA39" s="91" t="str">
        <f t="shared" si="31"/>
        <v>Medow</v>
      </c>
      <c r="CB39" s="92">
        <f t="shared" si="31"/>
        <v>604</v>
      </c>
      <c r="CC39" s="92"/>
      <c r="CD39" s="92">
        <f t="shared" si="8"/>
        <v>536803</v>
      </c>
      <c r="CE39" s="92">
        <f t="shared" si="9"/>
        <v>0</v>
      </c>
      <c r="CF39" s="92">
        <f t="shared" si="10"/>
        <v>536803</v>
      </c>
      <c r="CG39" s="92">
        <f t="shared" si="11"/>
        <v>536803</v>
      </c>
      <c r="CH39" s="92">
        <f t="shared" si="12"/>
        <v>24792</v>
      </c>
      <c r="CI39" s="92">
        <f t="shared" si="13"/>
        <v>0</v>
      </c>
      <c r="CJ39" s="91" t="str">
        <f t="shared" si="14"/>
        <v>nein</v>
      </c>
      <c r="CK39" s="91" t="str">
        <f t="shared" si="14"/>
        <v>nein</v>
      </c>
      <c r="CL39" s="91" t="str">
        <f t="shared" si="15"/>
        <v>OK</v>
      </c>
      <c r="CM39" s="92">
        <f t="shared" si="16"/>
        <v>168000</v>
      </c>
      <c r="CN39" s="91" t="str">
        <f t="shared" si="17"/>
        <v>nein</v>
      </c>
      <c r="CO39" s="91">
        <f t="shared" si="18"/>
        <v>0</v>
      </c>
      <c r="CP39" s="91">
        <f t="shared" si="19"/>
        <v>0</v>
      </c>
      <c r="CQ39" s="91">
        <f t="shared" si="20"/>
        <v>1</v>
      </c>
      <c r="CR39" s="91">
        <f t="shared" si="21"/>
        <v>536803</v>
      </c>
      <c r="CS39" s="92">
        <f>CM39-'[2]2009'!CM39</f>
        <v>68000</v>
      </c>
      <c r="CT39" s="92">
        <f>CE39-'[2]2009'!CE39</f>
        <v>0</v>
      </c>
      <c r="CU39" s="92">
        <f t="shared" si="22"/>
        <v>178278</v>
      </c>
      <c r="CV39" s="92">
        <f t="shared" si="23"/>
        <v>81574</v>
      </c>
      <c r="CW39" s="153">
        <f t="shared" si="24"/>
        <v>3</v>
      </c>
      <c r="CX39" s="153">
        <f t="shared" si="25"/>
        <v>3</v>
      </c>
      <c r="CY39" s="153">
        <f t="shared" si="26"/>
        <v>3</v>
      </c>
      <c r="CZ39" s="92">
        <f t="shared" si="27"/>
        <v>911063</v>
      </c>
      <c r="DA39" s="92">
        <f t="shared" si="28"/>
        <v>2626</v>
      </c>
      <c r="DB39" s="91">
        <f t="shared" si="29"/>
        <v>1</v>
      </c>
      <c r="DC39" s="92">
        <f t="shared" si="30"/>
        <v>536803</v>
      </c>
    </row>
    <row r="40" spans="1:107" x14ac:dyDescent="0.25">
      <c r="A40" s="20">
        <v>13075098</v>
      </c>
      <c r="B40" s="21">
        <v>5553</v>
      </c>
      <c r="C40" s="21" t="s">
        <v>79</v>
      </c>
      <c r="D40" s="223">
        <v>614</v>
      </c>
      <c r="E40" s="223"/>
      <c r="F40" s="223"/>
      <c r="G40" s="223">
        <v>105412</v>
      </c>
      <c r="H40" s="224">
        <v>0</v>
      </c>
      <c r="I40" s="224">
        <v>0</v>
      </c>
      <c r="J40" s="224">
        <v>0</v>
      </c>
      <c r="K40" s="224">
        <v>0</v>
      </c>
      <c r="L40" s="224">
        <v>1</v>
      </c>
      <c r="M40" s="223">
        <v>105412</v>
      </c>
      <c r="N40" s="224">
        <v>250</v>
      </c>
      <c r="O40" s="224">
        <v>0</v>
      </c>
      <c r="P40" s="224">
        <v>300</v>
      </c>
      <c r="Q40" s="224">
        <v>1</v>
      </c>
      <c r="R40" s="224">
        <v>250</v>
      </c>
      <c r="S40" s="224">
        <v>1</v>
      </c>
      <c r="T40" s="223">
        <v>0</v>
      </c>
      <c r="U40" s="224">
        <v>53537</v>
      </c>
      <c r="V40" s="224">
        <v>87.193811074918571</v>
      </c>
      <c r="W40" s="24" t="s">
        <v>43</v>
      </c>
      <c r="X40" s="24" t="s">
        <v>43</v>
      </c>
      <c r="Y40" s="24" t="s">
        <v>43</v>
      </c>
      <c r="Z40" s="224">
        <v>1900</v>
      </c>
      <c r="AA40" s="224">
        <v>2121</v>
      </c>
      <c r="AB40" s="260">
        <v>0</v>
      </c>
      <c r="AC40" s="260">
        <v>0</v>
      </c>
      <c r="AD40" s="260">
        <v>0</v>
      </c>
      <c r="AE40" s="260">
        <v>0</v>
      </c>
      <c r="AF40" s="223">
        <v>111783</v>
      </c>
      <c r="AG40" s="222">
        <v>124404</v>
      </c>
      <c r="AH40" s="281">
        <f t="shared" si="3"/>
        <v>12621</v>
      </c>
      <c r="AI40" s="222">
        <v>220218</v>
      </c>
      <c r="AJ40" s="281">
        <f t="shared" si="4"/>
        <v>344622</v>
      </c>
      <c r="AK40" s="222">
        <v>168485</v>
      </c>
      <c r="AL40" s="281">
        <f t="shared" si="5"/>
        <v>176137</v>
      </c>
      <c r="AM40" s="281">
        <f t="shared" si="6"/>
        <v>1.3543374811099322</v>
      </c>
      <c r="AN40" s="281">
        <f t="shared" si="7"/>
        <v>0.48889798097625803</v>
      </c>
      <c r="AO40" s="222">
        <v>77093</v>
      </c>
      <c r="CA40" s="91" t="str">
        <f t="shared" si="31"/>
        <v>Neu Kosenow</v>
      </c>
      <c r="CB40" s="92">
        <f t="shared" si="31"/>
        <v>614</v>
      </c>
      <c r="CC40" s="92"/>
      <c r="CD40" s="92">
        <f t="shared" si="8"/>
        <v>105412</v>
      </c>
      <c r="CE40" s="92">
        <f t="shared" si="9"/>
        <v>0</v>
      </c>
      <c r="CF40" s="92">
        <f t="shared" si="10"/>
        <v>105412</v>
      </c>
      <c r="CG40" s="92">
        <f t="shared" si="11"/>
        <v>105412</v>
      </c>
      <c r="CH40" s="92">
        <f t="shared" si="12"/>
        <v>0</v>
      </c>
      <c r="CI40" s="92">
        <f t="shared" si="13"/>
        <v>0</v>
      </c>
      <c r="CJ40" s="91" t="str">
        <f t="shared" si="14"/>
        <v>nein</v>
      </c>
      <c r="CK40" s="91" t="str">
        <f t="shared" si="14"/>
        <v>nein</v>
      </c>
      <c r="CL40" s="91" t="str">
        <f t="shared" si="15"/>
        <v>OK</v>
      </c>
      <c r="CM40" s="92">
        <f t="shared" si="16"/>
        <v>0</v>
      </c>
      <c r="CN40" s="91" t="str">
        <f t="shared" si="17"/>
        <v>nein</v>
      </c>
      <c r="CO40" s="91">
        <f t="shared" si="18"/>
        <v>0</v>
      </c>
      <c r="CP40" s="91">
        <f t="shared" si="19"/>
        <v>0</v>
      </c>
      <c r="CQ40" s="91">
        <f t="shared" si="20"/>
        <v>1</v>
      </c>
      <c r="CR40" s="91">
        <f t="shared" si="21"/>
        <v>105412</v>
      </c>
      <c r="CS40" s="92">
        <f>CM40-'[2]2009'!CM40</f>
        <v>-6000</v>
      </c>
      <c r="CT40" s="92">
        <f>CE40-'[2]2009'!CE40</f>
        <v>0</v>
      </c>
      <c r="CU40" s="92">
        <f t="shared" si="22"/>
        <v>168485</v>
      </c>
      <c r="CV40" s="92">
        <f t="shared" si="23"/>
        <v>77093</v>
      </c>
      <c r="CW40" s="153">
        <f t="shared" si="24"/>
        <v>2.5</v>
      </c>
      <c r="CX40" s="153">
        <f t="shared" si="25"/>
        <v>3</v>
      </c>
      <c r="CY40" s="153">
        <f t="shared" si="26"/>
        <v>2.5</v>
      </c>
      <c r="CZ40" s="92">
        <f t="shared" si="27"/>
        <v>53537</v>
      </c>
      <c r="DA40" s="92">
        <f t="shared" si="28"/>
        <v>2121</v>
      </c>
      <c r="DB40" s="91">
        <f t="shared" si="29"/>
        <v>1</v>
      </c>
      <c r="DC40" s="92">
        <f t="shared" si="30"/>
        <v>105412</v>
      </c>
    </row>
    <row r="41" spans="1:107" x14ac:dyDescent="0.25">
      <c r="A41" s="20">
        <v>13075101</v>
      </c>
      <c r="B41" s="21">
        <v>5553</v>
      </c>
      <c r="C41" s="21" t="s">
        <v>80</v>
      </c>
      <c r="D41" s="223">
        <v>302</v>
      </c>
      <c r="E41" s="223">
        <v>10339</v>
      </c>
      <c r="F41" s="223">
        <v>10339</v>
      </c>
      <c r="G41" s="223">
        <v>261788</v>
      </c>
      <c r="H41" s="224">
        <v>1</v>
      </c>
      <c r="I41" s="224">
        <v>206000</v>
      </c>
      <c r="J41" s="224">
        <v>0</v>
      </c>
      <c r="K41" s="224">
        <v>0</v>
      </c>
      <c r="L41" s="224">
        <v>1</v>
      </c>
      <c r="M41" s="223">
        <v>261788</v>
      </c>
      <c r="N41" s="224">
        <v>300</v>
      </c>
      <c r="O41" s="224">
        <v>0</v>
      </c>
      <c r="P41" s="224">
        <v>325</v>
      </c>
      <c r="Q41" s="224">
        <v>0</v>
      </c>
      <c r="R41" s="224">
        <v>300</v>
      </c>
      <c r="S41" s="224">
        <v>0</v>
      </c>
      <c r="T41" s="223">
        <v>0</v>
      </c>
      <c r="U41" s="224">
        <v>143864</v>
      </c>
      <c r="V41" s="224">
        <v>476.37086092715231</v>
      </c>
      <c r="W41" s="24" t="s">
        <v>43</v>
      </c>
      <c r="X41" s="24" t="s">
        <v>43</v>
      </c>
      <c r="Y41" s="24" t="s">
        <v>43</v>
      </c>
      <c r="Z41" s="224">
        <v>1100</v>
      </c>
      <c r="AA41" s="224">
        <v>991</v>
      </c>
      <c r="AB41" s="260">
        <v>0</v>
      </c>
      <c r="AC41" s="260">
        <v>0</v>
      </c>
      <c r="AD41" s="260">
        <v>0</v>
      </c>
      <c r="AE41" s="260">
        <v>0</v>
      </c>
      <c r="AF41" s="223">
        <v>132038</v>
      </c>
      <c r="AG41" s="222">
        <v>53407</v>
      </c>
      <c r="AH41" s="281">
        <f t="shared" si="3"/>
        <v>-78631</v>
      </c>
      <c r="AI41" s="222">
        <v>62082</v>
      </c>
      <c r="AJ41" s="281">
        <f t="shared" si="4"/>
        <v>115489</v>
      </c>
      <c r="AK41" s="222">
        <v>103147</v>
      </c>
      <c r="AL41" s="281">
        <f t="shared" si="5"/>
        <v>12342</v>
      </c>
      <c r="AM41" s="281">
        <f t="shared" si="6"/>
        <v>1.9313385885745313</v>
      </c>
      <c r="AN41" s="281">
        <f t="shared" si="7"/>
        <v>0.89313267930279072</v>
      </c>
      <c r="AO41" s="222">
        <v>47197</v>
      </c>
      <c r="CA41" s="91" t="str">
        <f t="shared" si="31"/>
        <v>Neuenkirchen</v>
      </c>
      <c r="CB41" s="92">
        <f t="shared" si="31"/>
        <v>302</v>
      </c>
      <c r="CC41" s="92"/>
      <c r="CD41" s="92">
        <f t="shared" si="8"/>
        <v>261788</v>
      </c>
      <c r="CE41" s="92">
        <f t="shared" si="9"/>
        <v>0</v>
      </c>
      <c r="CF41" s="92">
        <f t="shared" si="10"/>
        <v>261788</v>
      </c>
      <c r="CG41" s="92">
        <f t="shared" si="11"/>
        <v>261788</v>
      </c>
      <c r="CH41" s="92">
        <f t="shared" si="12"/>
        <v>10339</v>
      </c>
      <c r="CI41" s="92">
        <f t="shared" si="13"/>
        <v>0</v>
      </c>
      <c r="CJ41" s="91" t="str">
        <f t="shared" si="14"/>
        <v>nein</v>
      </c>
      <c r="CK41" s="91" t="str">
        <f t="shared" si="14"/>
        <v>nein</v>
      </c>
      <c r="CL41" s="91" t="str">
        <f t="shared" si="15"/>
        <v>OK</v>
      </c>
      <c r="CM41" s="92">
        <f t="shared" si="16"/>
        <v>206000</v>
      </c>
      <c r="CN41" s="91" t="str">
        <f t="shared" si="17"/>
        <v>nein</v>
      </c>
      <c r="CO41" s="91">
        <f t="shared" si="18"/>
        <v>0</v>
      </c>
      <c r="CP41" s="91">
        <f t="shared" si="19"/>
        <v>0</v>
      </c>
      <c r="CQ41" s="91">
        <f t="shared" si="20"/>
        <v>1</v>
      </c>
      <c r="CR41" s="91">
        <f t="shared" si="21"/>
        <v>261788</v>
      </c>
      <c r="CS41" s="92">
        <f>CM41-'[2]2009'!CM41</f>
        <v>20000</v>
      </c>
      <c r="CT41" s="92">
        <f>CE41-'[2]2009'!CE41</f>
        <v>0</v>
      </c>
      <c r="CU41" s="92">
        <f t="shared" si="22"/>
        <v>103147</v>
      </c>
      <c r="CV41" s="92">
        <f t="shared" si="23"/>
        <v>47197</v>
      </c>
      <c r="CW41" s="153">
        <f t="shared" si="24"/>
        <v>3</v>
      </c>
      <c r="CX41" s="153">
        <f t="shared" si="25"/>
        <v>3.25</v>
      </c>
      <c r="CY41" s="153">
        <f t="shared" si="26"/>
        <v>3</v>
      </c>
      <c r="CZ41" s="92">
        <f t="shared" si="27"/>
        <v>143864</v>
      </c>
      <c r="DA41" s="92">
        <f t="shared" si="28"/>
        <v>991</v>
      </c>
      <c r="DB41" s="91">
        <f t="shared" si="29"/>
        <v>1</v>
      </c>
      <c r="DC41" s="92">
        <f t="shared" si="30"/>
        <v>261788</v>
      </c>
    </row>
    <row r="42" spans="1:107" x14ac:dyDescent="0.25">
      <c r="A42" s="20">
        <v>13075110</v>
      </c>
      <c r="B42" s="21">
        <v>5553</v>
      </c>
      <c r="C42" s="21" t="s">
        <v>81</v>
      </c>
      <c r="D42" s="223">
        <v>374</v>
      </c>
      <c r="E42" s="223">
        <v>22434</v>
      </c>
      <c r="F42" s="223">
        <v>0</v>
      </c>
      <c r="G42" s="223">
        <v>347621</v>
      </c>
      <c r="H42" s="224">
        <v>1</v>
      </c>
      <c r="I42" s="224">
        <v>229000</v>
      </c>
      <c r="J42" s="224">
        <v>0</v>
      </c>
      <c r="K42" s="224">
        <v>0</v>
      </c>
      <c r="L42" s="224">
        <v>1</v>
      </c>
      <c r="M42" s="223">
        <v>347621</v>
      </c>
      <c r="N42" s="224">
        <v>250</v>
      </c>
      <c r="O42" s="224">
        <v>0</v>
      </c>
      <c r="P42" s="224">
        <v>300</v>
      </c>
      <c r="Q42" s="224">
        <v>1</v>
      </c>
      <c r="R42" s="224">
        <v>270</v>
      </c>
      <c r="S42" s="224">
        <v>1</v>
      </c>
      <c r="T42" s="223">
        <v>0</v>
      </c>
      <c r="U42" s="224">
        <v>0</v>
      </c>
      <c r="V42" s="224">
        <v>0</v>
      </c>
      <c r="W42" s="24" t="s">
        <v>43</v>
      </c>
      <c r="X42" s="24" t="s">
        <v>43</v>
      </c>
      <c r="Y42" s="24" t="s">
        <v>43</v>
      </c>
      <c r="Z42" s="224">
        <v>1600</v>
      </c>
      <c r="AA42" s="224">
        <v>1458</v>
      </c>
      <c r="AB42" s="260">
        <v>0</v>
      </c>
      <c r="AC42" s="260">
        <v>0</v>
      </c>
      <c r="AD42" s="260">
        <v>0</v>
      </c>
      <c r="AE42" s="260">
        <v>0</v>
      </c>
      <c r="AF42" s="223">
        <v>76518</v>
      </c>
      <c r="AG42" s="222">
        <v>54727</v>
      </c>
      <c r="AH42" s="281">
        <f t="shared" si="3"/>
        <v>-21791</v>
      </c>
      <c r="AI42" s="222">
        <v>129082</v>
      </c>
      <c r="AJ42" s="281">
        <f t="shared" si="4"/>
        <v>183809</v>
      </c>
      <c r="AK42" s="222">
        <v>107402</v>
      </c>
      <c r="AL42" s="281">
        <f t="shared" si="5"/>
        <v>76407</v>
      </c>
      <c r="AM42" s="281">
        <f t="shared" si="6"/>
        <v>1.9625047965355309</v>
      </c>
      <c r="AN42" s="281">
        <f t="shared" si="7"/>
        <v>0.58431306410458683</v>
      </c>
      <c r="AO42" s="222">
        <v>49144</v>
      </c>
      <c r="CA42" s="91" t="str">
        <f t="shared" si="31"/>
        <v>Postlow</v>
      </c>
      <c r="CB42" s="92">
        <f t="shared" si="31"/>
        <v>374</v>
      </c>
      <c r="CC42" s="92"/>
      <c r="CD42" s="92">
        <f t="shared" si="8"/>
        <v>347621</v>
      </c>
      <c r="CE42" s="92">
        <f t="shared" si="9"/>
        <v>0</v>
      </c>
      <c r="CF42" s="92">
        <f t="shared" si="10"/>
        <v>347621</v>
      </c>
      <c r="CG42" s="92">
        <f t="shared" si="11"/>
        <v>347621</v>
      </c>
      <c r="CH42" s="92">
        <f t="shared" si="12"/>
        <v>22434</v>
      </c>
      <c r="CI42" s="92">
        <f t="shared" si="13"/>
        <v>0</v>
      </c>
      <c r="CJ42" s="91" t="str">
        <f t="shared" si="14"/>
        <v>nein</v>
      </c>
      <c r="CK42" s="91" t="str">
        <f t="shared" si="14"/>
        <v>nein</v>
      </c>
      <c r="CL42" s="91" t="str">
        <f t="shared" si="15"/>
        <v>OK</v>
      </c>
      <c r="CM42" s="92">
        <f t="shared" si="16"/>
        <v>229000</v>
      </c>
      <c r="CN42" s="91" t="str">
        <f t="shared" si="17"/>
        <v>nein</v>
      </c>
      <c r="CO42" s="91">
        <f t="shared" si="18"/>
        <v>0</v>
      </c>
      <c r="CP42" s="91">
        <f t="shared" si="19"/>
        <v>0</v>
      </c>
      <c r="CQ42" s="91">
        <f t="shared" si="20"/>
        <v>1</v>
      </c>
      <c r="CR42" s="91">
        <f t="shared" si="21"/>
        <v>347621</v>
      </c>
      <c r="CS42" s="92">
        <f>CM42-'[2]2009'!CM42</f>
        <v>-128000</v>
      </c>
      <c r="CT42" s="92">
        <f>CE42-'[2]2009'!CE42</f>
        <v>0</v>
      </c>
      <c r="CU42" s="92">
        <f t="shared" si="22"/>
        <v>107402</v>
      </c>
      <c r="CV42" s="92">
        <f t="shared" si="23"/>
        <v>49144</v>
      </c>
      <c r="CW42" s="153">
        <f t="shared" si="24"/>
        <v>2.5</v>
      </c>
      <c r="CX42" s="153">
        <f t="shared" si="25"/>
        <v>3</v>
      </c>
      <c r="CY42" s="153">
        <f t="shared" si="26"/>
        <v>2.7</v>
      </c>
      <c r="CZ42" s="92">
        <f t="shared" si="27"/>
        <v>0</v>
      </c>
      <c r="DA42" s="92">
        <f t="shared" si="28"/>
        <v>1458</v>
      </c>
      <c r="DB42" s="91">
        <f t="shared" si="29"/>
        <v>1</v>
      </c>
      <c r="DC42" s="92">
        <f t="shared" si="30"/>
        <v>347621</v>
      </c>
    </row>
    <row r="43" spans="1:107" x14ac:dyDescent="0.25">
      <c r="A43" s="20">
        <v>13075116</v>
      </c>
      <c r="B43" s="21">
        <v>5553</v>
      </c>
      <c r="C43" s="21" t="s">
        <v>82</v>
      </c>
      <c r="D43" s="223">
        <v>158</v>
      </c>
      <c r="E43" s="223">
        <v>52849</v>
      </c>
      <c r="F43" s="223">
        <v>2653</v>
      </c>
      <c r="G43" s="223">
        <v>12584</v>
      </c>
      <c r="H43" s="224">
        <v>0</v>
      </c>
      <c r="I43" s="224">
        <v>0</v>
      </c>
      <c r="J43" s="224">
        <v>0</v>
      </c>
      <c r="K43" s="224">
        <v>0</v>
      </c>
      <c r="L43" s="224">
        <v>1</v>
      </c>
      <c r="M43" s="223">
        <v>12584</v>
      </c>
      <c r="N43" s="224">
        <v>250</v>
      </c>
      <c r="O43" s="224">
        <v>0</v>
      </c>
      <c r="P43" s="224">
        <v>250</v>
      </c>
      <c r="Q43" s="224">
        <v>1</v>
      </c>
      <c r="R43" s="224">
        <v>300</v>
      </c>
      <c r="S43" s="224">
        <v>0</v>
      </c>
      <c r="T43" s="223">
        <v>0</v>
      </c>
      <c r="U43" s="224">
        <v>92832</v>
      </c>
      <c r="V43" s="224">
        <v>587.54430379746839</v>
      </c>
      <c r="W43" s="24" t="s">
        <v>43</v>
      </c>
      <c r="X43" s="24" t="s">
        <v>43</v>
      </c>
      <c r="Y43" s="24" t="s">
        <v>43</v>
      </c>
      <c r="Z43" s="224">
        <v>700</v>
      </c>
      <c r="AA43" s="224">
        <v>892</v>
      </c>
      <c r="AB43" s="260">
        <v>0</v>
      </c>
      <c r="AC43" s="260">
        <v>0</v>
      </c>
      <c r="AD43" s="260">
        <v>0</v>
      </c>
      <c r="AE43" s="260">
        <v>0</v>
      </c>
      <c r="AF43" s="223">
        <v>33708</v>
      </c>
      <c r="AG43" s="222">
        <v>17567</v>
      </c>
      <c r="AH43" s="281">
        <f t="shared" si="3"/>
        <v>-16141</v>
      </c>
      <c r="AI43" s="222">
        <v>53702</v>
      </c>
      <c r="AJ43" s="281">
        <f t="shared" si="4"/>
        <v>71269</v>
      </c>
      <c r="AK43" s="222">
        <v>41685</v>
      </c>
      <c r="AL43" s="281">
        <f t="shared" si="5"/>
        <v>29584</v>
      </c>
      <c r="AM43" s="281">
        <f t="shared" si="6"/>
        <v>2.3729151249501905</v>
      </c>
      <c r="AN43" s="281">
        <f t="shared" si="7"/>
        <v>0.58489665913651101</v>
      </c>
      <c r="AO43" s="222">
        <v>19074</v>
      </c>
      <c r="CA43" s="91" t="str">
        <f t="shared" si="31"/>
        <v>Rossin</v>
      </c>
      <c r="CB43" s="92">
        <f t="shared" si="31"/>
        <v>158</v>
      </c>
      <c r="CC43" s="92"/>
      <c r="CD43" s="92">
        <f t="shared" si="8"/>
        <v>12584</v>
      </c>
      <c r="CE43" s="92">
        <f t="shared" si="9"/>
        <v>0</v>
      </c>
      <c r="CF43" s="92">
        <f t="shared" si="10"/>
        <v>12584</v>
      </c>
      <c r="CG43" s="92">
        <f t="shared" si="11"/>
        <v>12584</v>
      </c>
      <c r="CH43" s="92">
        <f t="shared" si="12"/>
        <v>52849</v>
      </c>
      <c r="CI43" s="92">
        <f t="shared" si="13"/>
        <v>0</v>
      </c>
      <c r="CJ43" s="91" t="str">
        <f t="shared" si="14"/>
        <v>nein</v>
      </c>
      <c r="CK43" s="91" t="str">
        <f t="shared" si="14"/>
        <v>nein</v>
      </c>
      <c r="CL43" s="91" t="str">
        <f t="shared" si="15"/>
        <v>OK</v>
      </c>
      <c r="CM43" s="92">
        <f t="shared" si="16"/>
        <v>0</v>
      </c>
      <c r="CN43" s="91" t="str">
        <f t="shared" si="17"/>
        <v>nein</v>
      </c>
      <c r="CO43" s="91">
        <f t="shared" si="18"/>
        <v>0</v>
      </c>
      <c r="CP43" s="91">
        <f t="shared" si="19"/>
        <v>0</v>
      </c>
      <c r="CQ43" s="91">
        <f t="shared" si="20"/>
        <v>1</v>
      </c>
      <c r="CR43" s="91">
        <f t="shared" si="21"/>
        <v>12584</v>
      </c>
      <c r="CS43" s="92">
        <f>CM43-'[2]2009'!CM43</f>
        <v>0</v>
      </c>
      <c r="CT43" s="92">
        <f>CE43-'[2]2009'!CE43</f>
        <v>0</v>
      </c>
      <c r="CU43" s="92">
        <f t="shared" si="22"/>
        <v>41685</v>
      </c>
      <c r="CV43" s="92">
        <f t="shared" si="23"/>
        <v>19074</v>
      </c>
      <c r="CW43" s="153">
        <f t="shared" si="24"/>
        <v>2.5</v>
      </c>
      <c r="CX43" s="153">
        <f t="shared" si="25"/>
        <v>2.5</v>
      </c>
      <c r="CY43" s="153">
        <f t="shared" si="26"/>
        <v>3</v>
      </c>
      <c r="CZ43" s="92">
        <f t="shared" si="27"/>
        <v>92832</v>
      </c>
      <c r="DA43" s="92">
        <f t="shared" si="28"/>
        <v>892</v>
      </c>
      <c r="DB43" s="91">
        <f t="shared" si="29"/>
        <v>1</v>
      </c>
      <c r="DC43" s="92">
        <f t="shared" si="30"/>
        <v>12584</v>
      </c>
    </row>
    <row r="44" spans="1:107" x14ac:dyDescent="0.25">
      <c r="A44" s="20">
        <v>13075122</v>
      </c>
      <c r="B44" s="21">
        <v>5553</v>
      </c>
      <c r="C44" s="21" t="s">
        <v>83</v>
      </c>
      <c r="D44" s="223">
        <v>472</v>
      </c>
      <c r="E44" s="223">
        <v>10057</v>
      </c>
      <c r="F44" s="223">
        <v>0</v>
      </c>
      <c r="G44" s="223">
        <v>153781</v>
      </c>
      <c r="H44" s="224">
        <v>1</v>
      </c>
      <c r="I44" s="224">
        <v>122000</v>
      </c>
      <c r="J44" s="224">
        <v>0</v>
      </c>
      <c r="K44" s="224">
        <v>0</v>
      </c>
      <c r="L44" s="224">
        <v>1</v>
      </c>
      <c r="M44" s="223">
        <v>153781</v>
      </c>
      <c r="N44" s="224">
        <v>250</v>
      </c>
      <c r="O44" s="224">
        <v>0</v>
      </c>
      <c r="P44" s="224">
        <v>325</v>
      </c>
      <c r="Q44" s="224">
        <v>0</v>
      </c>
      <c r="R44" s="224">
        <v>300</v>
      </c>
      <c r="S44" s="224">
        <v>0</v>
      </c>
      <c r="T44" s="223">
        <v>0</v>
      </c>
      <c r="U44" s="224">
        <v>0</v>
      </c>
      <c r="V44" s="224">
        <v>0</v>
      </c>
      <c r="W44" s="24" t="s">
        <v>43</v>
      </c>
      <c r="X44" s="24" t="s">
        <v>43</v>
      </c>
      <c r="Y44" s="24" t="s">
        <v>43</v>
      </c>
      <c r="Z44" s="224">
        <v>2000</v>
      </c>
      <c r="AA44" s="224">
        <v>1898</v>
      </c>
      <c r="AB44" s="260">
        <v>0</v>
      </c>
      <c r="AC44" s="260">
        <v>0</v>
      </c>
      <c r="AD44" s="260">
        <v>0</v>
      </c>
      <c r="AE44" s="260">
        <v>0</v>
      </c>
      <c r="AF44" s="223">
        <v>132542</v>
      </c>
      <c r="AG44" s="222">
        <v>98446</v>
      </c>
      <c r="AH44" s="281">
        <f t="shared" si="3"/>
        <v>-34096</v>
      </c>
      <c r="AI44" s="222">
        <v>141321</v>
      </c>
      <c r="AJ44" s="281">
        <f t="shared" si="4"/>
        <v>239767</v>
      </c>
      <c r="AK44" s="222">
        <v>139323</v>
      </c>
      <c r="AL44" s="281">
        <f t="shared" si="5"/>
        <v>100444</v>
      </c>
      <c r="AM44" s="281">
        <f t="shared" si="6"/>
        <v>1.4152225585600227</v>
      </c>
      <c r="AN44" s="281">
        <f t="shared" si="7"/>
        <v>0.58107662856022724</v>
      </c>
      <c r="AO44" s="222">
        <v>63750</v>
      </c>
      <c r="CA44" s="91" t="str">
        <f t="shared" si="31"/>
        <v>Sarnow</v>
      </c>
      <c r="CB44" s="92">
        <f t="shared" si="31"/>
        <v>472</v>
      </c>
      <c r="CC44" s="92"/>
      <c r="CD44" s="92">
        <f t="shared" si="8"/>
        <v>153781</v>
      </c>
      <c r="CE44" s="92">
        <f t="shared" si="9"/>
        <v>0</v>
      </c>
      <c r="CF44" s="92">
        <f t="shared" si="10"/>
        <v>153781</v>
      </c>
      <c r="CG44" s="92">
        <f t="shared" si="11"/>
        <v>153781</v>
      </c>
      <c r="CH44" s="92">
        <f t="shared" si="12"/>
        <v>10057</v>
      </c>
      <c r="CI44" s="92">
        <f t="shared" si="13"/>
        <v>0</v>
      </c>
      <c r="CJ44" s="91" t="str">
        <f t="shared" si="14"/>
        <v>nein</v>
      </c>
      <c r="CK44" s="91" t="str">
        <f t="shared" si="14"/>
        <v>nein</v>
      </c>
      <c r="CL44" s="91" t="str">
        <f t="shared" si="15"/>
        <v>OK</v>
      </c>
      <c r="CM44" s="92">
        <f t="shared" si="16"/>
        <v>122000</v>
      </c>
      <c r="CN44" s="91" t="str">
        <f t="shared" si="17"/>
        <v>nein</v>
      </c>
      <c r="CO44" s="91">
        <f t="shared" si="18"/>
        <v>0</v>
      </c>
      <c r="CP44" s="91">
        <f t="shared" si="19"/>
        <v>0</v>
      </c>
      <c r="CQ44" s="91">
        <f t="shared" si="20"/>
        <v>1</v>
      </c>
      <c r="CR44" s="91">
        <f t="shared" si="21"/>
        <v>153781</v>
      </c>
      <c r="CS44" s="92">
        <f>CM44-'[2]2009'!CM44</f>
        <v>-12303</v>
      </c>
      <c r="CT44" s="92">
        <f>CE44-'[2]2009'!CE44</f>
        <v>0</v>
      </c>
      <c r="CU44" s="92">
        <f t="shared" si="22"/>
        <v>139323</v>
      </c>
      <c r="CV44" s="92">
        <f t="shared" si="23"/>
        <v>63750</v>
      </c>
      <c r="CW44" s="153">
        <f t="shared" si="24"/>
        <v>2.5</v>
      </c>
      <c r="CX44" s="153">
        <f t="shared" si="25"/>
        <v>3.25</v>
      </c>
      <c r="CY44" s="153">
        <f t="shared" si="26"/>
        <v>3</v>
      </c>
      <c r="CZ44" s="92">
        <f t="shared" si="27"/>
        <v>0</v>
      </c>
      <c r="DA44" s="92">
        <f t="shared" si="28"/>
        <v>1898</v>
      </c>
      <c r="DB44" s="91">
        <f t="shared" si="29"/>
        <v>1</v>
      </c>
      <c r="DC44" s="92">
        <f t="shared" si="30"/>
        <v>153781</v>
      </c>
    </row>
    <row r="45" spans="1:107" x14ac:dyDescent="0.25">
      <c r="A45" s="20">
        <v>13075127</v>
      </c>
      <c r="B45" s="21">
        <v>5553</v>
      </c>
      <c r="C45" s="21" t="s">
        <v>84</v>
      </c>
      <c r="D45" s="223">
        <v>1152</v>
      </c>
      <c r="E45" s="223">
        <v>261970</v>
      </c>
      <c r="F45" s="223">
        <v>89788</v>
      </c>
      <c r="G45" s="223">
        <v>203827</v>
      </c>
      <c r="H45" s="224">
        <v>1</v>
      </c>
      <c r="I45" s="224">
        <v>326000</v>
      </c>
      <c r="J45" s="224">
        <v>0</v>
      </c>
      <c r="K45" s="224">
        <v>0</v>
      </c>
      <c r="L45" s="224">
        <v>1</v>
      </c>
      <c r="M45" s="223">
        <v>203827</v>
      </c>
      <c r="N45" s="224">
        <v>250</v>
      </c>
      <c r="O45" s="224">
        <v>0</v>
      </c>
      <c r="P45" s="224">
        <v>325</v>
      </c>
      <c r="Q45" s="224">
        <v>0</v>
      </c>
      <c r="R45" s="224">
        <v>300</v>
      </c>
      <c r="S45" s="224">
        <v>0</v>
      </c>
      <c r="T45" s="223">
        <v>0</v>
      </c>
      <c r="U45" s="224">
        <v>555688</v>
      </c>
      <c r="V45" s="224">
        <v>482.36805555555554</v>
      </c>
      <c r="W45" s="24" t="s">
        <v>43</v>
      </c>
      <c r="X45" s="24" t="s">
        <v>43</v>
      </c>
      <c r="Y45" s="24" t="s">
        <v>43</v>
      </c>
      <c r="Z45" s="224">
        <v>2900</v>
      </c>
      <c r="AA45" s="224">
        <v>3027</v>
      </c>
      <c r="AB45" s="260">
        <v>0</v>
      </c>
      <c r="AC45" s="260">
        <v>0</v>
      </c>
      <c r="AD45" s="260">
        <v>0</v>
      </c>
      <c r="AE45" s="260">
        <v>0</v>
      </c>
      <c r="AF45" s="223">
        <v>567505</v>
      </c>
      <c r="AG45" s="222">
        <v>256240</v>
      </c>
      <c r="AH45" s="281">
        <f t="shared" si="3"/>
        <v>-311265</v>
      </c>
      <c r="AI45" s="222">
        <v>248658</v>
      </c>
      <c r="AJ45" s="281">
        <f t="shared" si="4"/>
        <v>504898</v>
      </c>
      <c r="AK45" s="222">
        <v>398516</v>
      </c>
      <c r="AL45" s="281">
        <f t="shared" si="5"/>
        <v>106382</v>
      </c>
      <c r="AM45" s="281">
        <f t="shared" si="6"/>
        <v>1.555245082734936</v>
      </c>
      <c r="AN45" s="281">
        <f t="shared" si="7"/>
        <v>0.78930001703314334</v>
      </c>
      <c r="AO45" s="222">
        <v>182348</v>
      </c>
      <c r="CA45" s="91" t="str">
        <f t="shared" si="31"/>
        <v>Spantekow</v>
      </c>
      <c r="CB45" s="92">
        <f t="shared" si="31"/>
        <v>1152</v>
      </c>
      <c r="CC45" s="92"/>
      <c r="CD45" s="92">
        <f t="shared" si="8"/>
        <v>203827</v>
      </c>
      <c r="CE45" s="92">
        <f t="shared" si="9"/>
        <v>0</v>
      </c>
      <c r="CF45" s="92">
        <f t="shared" si="10"/>
        <v>203827</v>
      </c>
      <c r="CG45" s="92">
        <f t="shared" si="11"/>
        <v>203827</v>
      </c>
      <c r="CH45" s="92">
        <f t="shared" si="12"/>
        <v>261970</v>
      </c>
      <c r="CI45" s="92">
        <f t="shared" si="13"/>
        <v>0</v>
      </c>
      <c r="CJ45" s="91" t="str">
        <f t="shared" si="14"/>
        <v>nein</v>
      </c>
      <c r="CK45" s="91" t="str">
        <f t="shared" si="14"/>
        <v>nein</v>
      </c>
      <c r="CL45" s="91" t="str">
        <f t="shared" si="15"/>
        <v>OK</v>
      </c>
      <c r="CM45" s="92">
        <f t="shared" si="16"/>
        <v>326000</v>
      </c>
      <c r="CN45" s="91" t="str">
        <f t="shared" si="17"/>
        <v>nein</v>
      </c>
      <c r="CO45" s="91">
        <f t="shared" si="18"/>
        <v>0</v>
      </c>
      <c r="CP45" s="91">
        <f t="shared" si="19"/>
        <v>0</v>
      </c>
      <c r="CQ45" s="91">
        <f t="shared" si="20"/>
        <v>1</v>
      </c>
      <c r="CR45" s="91">
        <f t="shared" si="21"/>
        <v>203827</v>
      </c>
      <c r="CS45" s="92">
        <f>CM45-'[2]2009'!CM45</f>
        <v>-319000</v>
      </c>
      <c r="CT45" s="92">
        <f>CE45-'[2]2009'!CE45</f>
        <v>0</v>
      </c>
      <c r="CU45" s="92">
        <f t="shared" si="22"/>
        <v>398516</v>
      </c>
      <c r="CV45" s="92">
        <f t="shared" si="23"/>
        <v>182348</v>
      </c>
      <c r="CW45" s="153">
        <f t="shared" si="24"/>
        <v>2.5</v>
      </c>
      <c r="CX45" s="153">
        <f t="shared" si="25"/>
        <v>3.25</v>
      </c>
      <c r="CY45" s="153">
        <f t="shared" si="26"/>
        <v>3</v>
      </c>
      <c r="CZ45" s="92">
        <f t="shared" si="27"/>
        <v>555688</v>
      </c>
      <c r="DA45" s="92">
        <f t="shared" si="28"/>
        <v>3027</v>
      </c>
      <c r="DB45" s="91">
        <f t="shared" si="29"/>
        <v>1</v>
      </c>
      <c r="DC45" s="92">
        <f t="shared" si="30"/>
        <v>203827</v>
      </c>
    </row>
    <row r="46" spans="1:107" x14ac:dyDescent="0.25">
      <c r="A46" s="20">
        <v>13075128</v>
      </c>
      <c r="B46" s="21">
        <v>5553</v>
      </c>
      <c r="C46" s="21" t="s">
        <v>85</v>
      </c>
      <c r="D46" s="223">
        <v>351</v>
      </c>
      <c r="E46" s="223">
        <v>3559</v>
      </c>
      <c r="F46" s="223">
        <v>3559</v>
      </c>
      <c r="G46" s="223">
        <v>1397153</v>
      </c>
      <c r="H46" s="224">
        <v>1</v>
      </c>
      <c r="I46" s="224">
        <v>465000</v>
      </c>
      <c r="J46" s="224">
        <v>0</v>
      </c>
      <c r="K46" s="224">
        <v>0</v>
      </c>
      <c r="L46" s="224">
        <v>1</v>
      </c>
      <c r="M46" s="223">
        <v>1397153</v>
      </c>
      <c r="N46" s="224">
        <v>250</v>
      </c>
      <c r="O46" s="224">
        <v>0</v>
      </c>
      <c r="P46" s="224">
        <v>315</v>
      </c>
      <c r="Q46" s="224">
        <v>1</v>
      </c>
      <c r="R46" s="224">
        <v>271</v>
      </c>
      <c r="S46" s="224">
        <v>1</v>
      </c>
      <c r="T46" s="223">
        <v>0</v>
      </c>
      <c r="U46" s="224">
        <v>1071536</v>
      </c>
      <c r="V46" s="224">
        <v>3052.8091168091169</v>
      </c>
      <c r="W46" s="24" t="s">
        <v>43</v>
      </c>
      <c r="X46" s="24" t="s">
        <v>43</v>
      </c>
      <c r="Y46" s="24" t="s">
        <v>43</v>
      </c>
      <c r="Z46" s="224">
        <v>1000</v>
      </c>
      <c r="AA46" s="224">
        <v>1163</v>
      </c>
      <c r="AB46" s="260">
        <v>0</v>
      </c>
      <c r="AC46" s="260">
        <v>0</v>
      </c>
      <c r="AD46" s="260">
        <v>0</v>
      </c>
      <c r="AE46" s="260">
        <v>0</v>
      </c>
      <c r="AF46" s="223">
        <v>360180</v>
      </c>
      <c r="AG46" s="222">
        <v>1665995</v>
      </c>
      <c r="AH46" s="281">
        <f t="shared" si="3"/>
        <v>1305815</v>
      </c>
      <c r="AI46" s="222">
        <v>0</v>
      </c>
      <c r="AJ46" s="281">
        <f t="shared" si="4"/>
        <v>1665995</v>
      </c>
      <c r="AK46" s="222"/>
      <c r="AL46" s="281">
        <f t="shared" si="5"/>
        <v>1665995</v>
      </c>
      <c r="AM46" s="281">
        <f t="shared" si="6"/>
        <v>0</v>
      </c>
      <c r="AN46" s="281">
        <f t="shared" si="7"/>
        <v>0</v>
      </c>
      <c r="AO46" s="222"/>
      <c r="CA46" s="91" t="str">
        <f t="shared" si="31"/>
        <v>Stolpe an der Peene</v>
      </c>
      <c r="CB46" s="92">
        <f t="shared" si="31"/>
        <v>351</v>
      </c>
      <c r="CC46" s="92"/>
      <c r="CD46" s="92">
        <f t="shared" si="8"/>
        <v>1397153</v>
      </c>
      <c r="CE46" s="92">
        <f t="shared" si="9"/>
        <v>0</v>
      </c>
      <c r="CF46" s="92">
        <f t="shared" si="10"/>
        <v>1397153</v>
      </c>
      <c r="CG46" s="92">
        <f t="shared" si="11"/>
        <v>1397153</v>
      </c>
      <c r="CH46" s="92">
        <f t="shared" si="12"/>
        <v>3559</v>
      </c>
      <c r="CI46" s="92">
        <f t="shared" si="13"/>
        <v>0</v>
      </c>
      <c r="CJ46" s="91" t="str">
        <f t="shared" si="14"/>
        <v>nein</v>
      </c>
      <c r="CK46" s="91" t="str">
        <f t="shared" si="14"/>
        <v>nein</v>
      </c>
      <c r="CL46" s="91" t="str">
        <f t="shared" si="15"/>
        <v>OK</v>
      </c>
      <c r="CM46" s="92">
        <f t="shared" si="16"/>
        <v>465000</v>
      </c>
      <c r="CN46" s="91" t="str">
        <f t="shared" si="17"/>
        <v>nein</v>
      </c>
      <c r="CO46" s="91">
        <f t="shared" si="18"/>
        <v>0</v>
      </c>
      <c r="CP46" s="91">
        <f t="shared" si="19"/>
        <v>0</v>
      </c>
      <c r="CQ46" s="91">
        <f t="shared" si="20"/>
        <v>1</v>
      </c>
      <c r="CR46" s="91">
        <f t="shared" si="21"/>
        <v>1397153</v>
      </c>
      <c r="CS46" s="92">
        <f>CM46-'[2]2009'!CM46</f>
        <v>419000</v>
      </c>
      <c r="CT46" s="92">
        <f>CE46-'[2]2009'!CE46</f>
        <v>0</v>
      </c>
      <c r="CU46" s="92">
        <f t="shared" si="22"/>
        <v>0</v>
      </c>
      <c r="CV46" s="92">
        <f t="shared" si="23"/>
        <v>0</v>
      </c>
      <c r="CW46" s="153">
        <f t="shared" si="24"/>
        <v>2.5</v>
      </c>
      <c r="CX46" s="153">
        <f t="shared" si="25"/>
        <v>3.15</v>
      </c>
      <c r="CY46" s="153">
        <f t="shared" si="26"/>
        <v>2.71</v>
      </c>
      <c r="CZ46" s="92">
        <f t="shared" si="27"/>
        <v>1071536</v>
      </c>
      <c r="DA46" s="92">
        <f t="shared" si="28"/>
        <v>1163</v>
      </c>
      <c r="DB46" s="91">
        <f t="shared" si="29"/>
        <v>1</v>
      </c>
      <c r="DC46" s="92">
        <f t="shared" si="30"/>
        <v>1397153</v>
      </c>
    </row>
    <row r="47" spans="1:107" x14ac:dyDescent="0.25">
      <c r="A47" s="20">
        <v>13075155</v>
      </c>
      <c r="B47" s="21">
        <v>5553</v>
      </c>
      <c r="C47" s="21" t="s">
        <v>86</v>
      </c>
      <c r="D47" s="223">
        <v>941</v>
      </c>
      <c r="E47" s="223">
        <v>228203</v>
      </c>
      <c r="F47" s="223">
        <v>417</v>
      </c>
      <c r="G47" s="223">
        <v>238824</v>
      </c>
      <c r="H47" s="224">
        <v>1</v>
      </c>
      <c r="I47" s="224">
        <v>141000</v>
      </c>
      <c r="J47" s="224">
        <v>0</v>
      </c>
      <c r="K47" s="224">
        <v>0</v>
      </c>
      <c r="L47" s="224">
        <v>1</v>
      </c>
      <c r="M47" s="223">
        <v>238824</v>
      </c>
      <c r="N47" s="224">
        <v>275</v>
      </c>
      <c r="O47" s="224">
        <v>0</v>
      </c>
      <c r="P47" s="224">
        <v>290</v>
      </c>
      <c r="Q47" s="224">
        <v>1</v>
      </c>
      <c r="R47" s="224">
        <v>300</v>
      </c>
      <c r="S47" s="224">
        <v>0</v>
      </c>
      <c r="T47" s="224">
        <v>0</v>
      </c>
      <c r="U47" s="224">
        <v>1765367</v>
      </c>
      <c r="V47" s="224">
        <f>U47/D47</f>
        <v>1876.0541976620616</v>
      </c>
      <c r="W47" s="24" t="s">
        <v>43</v>
      </c>
      <c r="X47" s="24" t="s">
        <v>43</v>
      </c>
      <c r="Y47" s="24" t="s">
        <v>43</v>
      </c>
      <c r="Z47" s="224">
        <v>4000</v>
      </c>
      <c r="AA47" s="224">
        <v>3871</v>
      </c>
      <c r="AB47" s="260">
        <v>0</v>
      </c>
      <c r="AC47" s="224">
        <v>0</v>
      </c>
      <c r="AD47" s="224">
        <v>0</v>
      </c>
      <c r="AE47" s="260">
        <v>0</v>
      </c>
      <c r="AF47" s="223">
        <v>115387</v>
      </c>
      <c r="AG47" s="222">
        <v>124130</v>
      </c>
      <c r="AH47" s="281">
        <f t="shared" si="3"/>
        <v>8743</v>
      </c>
      <c r="AI47" s="222">
        <v>301824</v>
      </c>
      <c r="AJ47" s="281">
        <f t="shared" si="4"/>
        <v>425954</v>
      </c>
      <c r="AK47" s="222">
        <v>272525</v>
      </c>
      <c r="AL47" s="281">
        <f t="shared" si="5"/>
        <v>153429</v>
      </c>
      <c r="AM47" s="281">
        <f t="shared" si="6"/>
        <v>2.1954805445903487</v>
      </c>
      <c r="AN47" s="281">
        <f t="shared" si="7"/>
        <v>0.63979913323973947</v>
      </c>
      <c r="AO47" s="222">
        <v>124699</v>
      </c>
      <c r="CA47" s="91" t="str">
        <f t="shared" si="31"/>
        <v>Neetzow-Liepen</v>
      </c>
      <c r="CB47" s="92">
        <f t="shared" si="31"/>
        <v>941</v>
      </c>
      <c r="CC47" s="92"/>
      <c r="CD47" s="92">
        <f t="shared" si="8"/>
        <v>238824</v>
      </c>
      <c r="CE47" s="92">
        <f t="shared" si="9"/>
        <v>0</v>
      </c>
      <c r="CF47" s="92">
        <f t="shared" si="10"/>
        <v>238824</v>
      </c>
      <c r="CG47" s="92">
        <f t="shared" si="11"/>
        <v>238824</v>
      </c>
      <c r="CH47" s="92">
        <f t="shared" si="12"/>
        <v>228203</v>
      </c>
      <c r="CI47" s="92">
        <f t="shared" si="13"/>
        <v>0</v>
      </c>
      <c r="CJ47" s="91" t="str">
        <f t="shared" si="14"/>
        <v>nein</v>
      </c>
      <c r="CK47" s="91" t="str">
        <f t="shared" si="14"/>
        <v>nein</v>
      </c>
      <c r="CL47" s="91" t="str">
        <f t="shared" si="15"/>
        <v>OK</v>
      </c>
      <c r="CM47" s="92">
        <f t="shared" si="16"/>
        <v>141000</v>
      </c>
      <c r="CN47" s="91" t="str">
        <f t="shared" si="17"/>
        <v>nein</v>
      </c>
      <c r="CO47" s="91">
        <f t="shared" si="18"/>
        <v>0</v>
      </c>
      <c r="CP47" s="91">
        <f t="shared" si="19"/>
        <v>0</v>
      </c>
      <c r="CQ47" s="91">
        <f t="shared" si="20"/>
        <v>1</v>
      </c>
      <c r="CR47" s="91">
        <f t="shared" si="21"/>
        <v>238824</v>
      </c>
      <c r="CS47" s="92">
        <f>CM47-'[2]2009'!CM47</f>
        <v>-87000</v>
      </c>
      <c r="CT47" s="92">
        <f>CE47-'[2]2009'!CE47</f>
        <v>0</v>
      </c>
      <c r="CU47" s="92">
        <f t="shared" si="22"/>
        <v>272525</v>
      </c>
      <c r="CV47" s="92">
        <f t="shared" si="23"/>
        <v>124699</v>
      </c>
      <c r="CW47" s="153">
        <f t="shared" si="24"/>
        <v>2.75</v>
      </c>
      <c r="CX47" s="153">
        <f t="shared" si="25"/>
        <v>2.9</v>
      </c>
      <c r="CY47" s="153">
        <f t="shared" si="26"/>
        <v>3</v>
      </c>
      <c r="CZ47" s="92">
        <f t="shared" si="27"/>
        <v>1765367</v>
      </c>
      <c r="DA47" s="92">
        <f t="shared" si="28"/>
        <v>3871</v>
      </c>
      <c r="DB47" s="91">
        <f t="shared" si="29"/>
        <v>1</v>
      </c>
      <c r="DC47" s="92">
        <f t="shared" si="30"/>
        <v>238824</v>
      </c>
    </row>
    <row r="48" spans="1:107" x14ac:dyDescent="0.25">
      <c r="A48" s="20">
        <v>13075002</v>
      </c>
      <c r="B48" s="21">
        <v>5554</v>
      </c>
      <c r="C48" s="21" t="s">
        <v>87</v>
      </c>
      <c r="D48" s="223"/>
      <c r="E48" s="223"/>
      <c r="F48" s="223"/>
      <c r="G48" s="223"/>
      <c r="H48" s="224"/>
      <c r="I48" s="224"/>
      <c r="J48" s="224"/>
      <c r="K48" s="224"/>
      <c r="L48" s="224"/>
      <c r="M48" s="224"/>
      <c r="N48" s="224"/>
      <c r="O48" s="224"/>
      <c r="P48" s="224"/>
      <c r="Q48" s="224"/>
      <c r="R48" s="224"/>
      <c r="S48" s="224"/>
      <c r="T48" s="224"/>
      <c r="U48" s="224"/>
      <c r="V48" s="224"/>
      <c r="W48" s="22"/>
      <c r="X48" s="22"/>
      <c r="Y48" s="22"/>
      <c r="Z48" s="224"/>
      <c r="AA48" s="224"/>
      <c r="AB48" s="260"/>
      <c r="AC48" s="224"/>
      <c r="AD48" s="224"/>
      <c r="AE48" s="260"/>
      <c r="AF48" s="222"/>
      <c r="AG48" s="222"/>
      <c r="AH48" s="281">
        <f t="shared" si="3"/>
        <v>0</v>
      </c>
      <c r="AI48" s="222"/>
      <c r="AJ48" s="281">
        <f t="shared" si="4"/>
        <v>0</v>
      </c>
      <c r="AK48" s="222"/>
      <c r="AL48" s="281">
        <f t="shared" si="5"/>
        <v>0</v>
      </c>
      <c r="AM48" s="281" t="e">
        <f t="shared" si="6"/>
        <v>#DIV/0!</v>
      </c>
      <c r="AN48" s="281" t="e">
        <f t="shared" si="7"/>
        <v>#DIV/0!</v>
      </c>
      <c r="AO48" s="222"/>
      <c r="CA48" s="91" t="str">
        <f t="shared" si="31"/>
        <v>Alt Tellin</v>
      </c>
      <c r="CB48" s="92">
        <f t="shared" si="31"/>
        <v>0</v>
      </c>
      <c r="CC48" s="92"/>
      <c r="CD48" s="92">
        <f t="shared" si="8"/>
        <v>0</v>
      </c>
      <c r="CE48" s="92">
        <f t="shared" si="9"/>
        <v>0</v>
      </c>
      <c r="CF48" s="92">
        <f t="shared" si="10"/>
        <v>0</v>
      </c>
      <c r="CG48" s="92">
        <f t="shared" si="11"/>
        <v>0</v>
      </c>
      <c r="CH48" s="92">
        <f t="shared" si="12"/>
        <v>0</v>
      </c>
      <c r="CI48" s="92">
        <f t="shared" si="13"/>
        <v>0</v>
      </c>
      <c r="CJ48" s="91">
        <f t="shared" si="14"/>
        <v>0</v>
      </c>
      <c r="CK48" s="91">
        <f t="shared" si="14"/>
        <v>0</v>
      </c>
      <c r="CL48" s="91" t="str">
        <f t="shared" si="15"/>
        <v>keine Daten</v>
      </c>
      <c r="CM48" s="92">
        <f t="shared" si="16"/>
        <v>0</v>
      </c>
      <c r="CN48" s="91" t="str">
        <f t="shared" si="17"/>
        <v>keine Angabe</v>
      </c>
      <c r="CO48" s="91">
        <f t="shared" si="18"/>
        <v>2</v>
      </c>
      <c r="CP48" s="91">
        <f t="shared" si="19"/>
        <v>2</v>
      </c>
      <c r="CQ48" s="91">
        <f t="shared" si="20"/>
        <v>0</v>
      </c>
      <c r="CR48" s="91">
        <f t="shared" si="21"/>
        <v>0</v>
      </c>
      <c r="CS48" s="92">
        <f>CM48-'[2]2009'!CM48</f>
        <v>0</v>
      </c>
      <c r="CT48" s="92">
        <f>CE48-'[2]2009'!CE48</f>
        <v>0</v>
      </c>
      <c r="CU48" s="92">
        <f t="shared" si="22"/>
        <v>0</v>
      </c>
      <c r="CV48" s="92">
        <f t="shared" si="23"/>
        <v>0</v>
      </c>
      <c r="CW48" s="153">
        <f t="shared" si="24"/>
        <v>0</v>
      </c>
      <c r="CX48" s="153">
        <f t="shared" si="25"/>
        <v>0</v>
      </c>
      <c r="CY48" s="153">
        <f t="shared" si="26"/>
        <v>0</v>
      </c>
      <c r="CZ48" s="92">
        <f t="shared" si="27"/>
        <v>0</v>
      </c>
      <c r="DA48" s="92">
        <f t="shared" si="28"/>
        <v>0</v>
      </c>
      <c r="DB48" s="91">
        <f t="shared" si="29"/>
        <v>0</v>
      </c>
      <c r="DC48" s="92">
        <f t="shared" si="30"/>
        <v>0</v>
      </c>
    </row>
    <row r="49" spans="1:107" x14ac:dyDescent="0.25">
      <c r="A49" s="20">
        <v>13075009</v>
      </c>
      <c r="B49" s="21">
        <v>5554</v>
      </c>
      <c r="C49" s="21" t="s">
        <v>88</v>
      </c>
      <c r="D49" s="223"/>
      <c r="E49" s="223"/>
      <c r="F49" s="223"/>
      <c r="G49" s="223"/>
      <c r="H49" s="224"/>
      <c r="I49" s="224"/>
      <c r="J49" s="224"/>
      <c r="K49" s="224"/>
      <c r="L49" s="224"/>
      <c r="M49" s="224"/>
      <c r="N49" s="224"/>
      <c r="O49" s="224"/>
      <c r="P49" s="224"/>
      <c r="Q49" s="224"/>
      <c r="R49" s="224"/>
      <c r="S49" s="224"/>
      <c r="T49" s="224"/>
      <c r="U49" s="224"/>
      <c r="V49" s="224"/>
      <c r="W49" s="22"/>
      <c r="X49" s="22"/>
      <c r="Y49" s="22"/>
      <c r="Z49" s="224"/>
      <c r="AA49" s="224"/>
      <c r="AB49" s="260"/>
      <c r="AC49" s="224"/>
      <c r="AD49" s="224"/>
      <c r="AE49" s="260"/>
      <c r="AF49" s="222"/>
      <c r="AG49" s="222"/>
      <c r="AH49" s="281">
        <f t="shared" si="3"/>
        <v>0</v>
      </c>
      <c r="AI49" s="222"/>
      <c r="AJ49" s="281">
        <f t="shared" si="4"/>
        <v>0</v>
      </c>
      <c r="AK49" s="222"/>
      <c r="AL49" s="281">
        <f t="shared" si="5"/>
        <v>0</v>
      </c>
      <c r="AM49" s="281" t="e">
        <f t="shared" si="6"/>
        <v>#DIV/0!</v>
      </c>
      <c r="AN49" s="281" t="e">
        <f t="shared" si="7"/>
        <v>#DIV/0!</v>
      </c>
      <c r="AO49" s="222"/>
      <c r="CA49" s="91" t="str">
        <f t="shared" si="31"/>
        <v>Bentzin</v>
      </c>
      <c r="CB49" s="92">
        <f t="shared" si="31"/>
        <v>0</v>
      </c>
      <c r="CC49" s="92"/>
      <c r="CD49" s="92">
        <f t="shared" si="8"/>
        <v>0</v>
      </c>
      <c r="CE49" s="92">
        <f t="shared" si="9"/>
        <v>0</v>
      </c>
      <c r="CF49" s="92">
        <f t="shared" si="10"/>
        <v>0</v>
      </c>
      <c r="CG49" s="92">
        <f t="shared" si="11"/>
        <v>0</v>
      </c>
      <c r="CH49" s="92">
        <f t="shared" si="12"/>
        <v>0</v>
      </c>
      <c r="CI49" s="92">
        <f t="shared" si="13"/>
        <v>0</v>
      </c>
      <c r="CJ49" s="91">
        <f t="shared" si="14"/>
        <v>0</v>
      </c>
      <c r="CK49" s="91">
        <f t="shared" si="14"/>
        <v>0</v>
      </c>
      <c r="CL49" s="91" t="str">
        <f t="shared" si="15"/>
        <v>keine Daten</v>
      </c>
      <c r="CM49" s="92">
        <f t="shared" si="16"/>
        <v>0</v>
      </c>
      <c r="CN49" s="91" t="str">
        <f t="shared" si="17"/>
        <v>keine Angabe</v>
      </c>
      <c r="CO49" s="91">
        <f t="shared" si="18"/>
        <v>2</v>
      </c>
      <c r="CP49" s="91">
        <f t="shared" si="19"/>
        <v>2</v>
      </c>
      <c r="CQ49" s="91">
        <f t="shared" si="20"/>
        <v>0</v>
      </c>
      <c r="CR49" s="91">
        <f t="shared" si="21"/>
        <v>0</v>
      </c>
      <c r="CS49" s="92">
        <f>CM49-'[2]2009'!CM49</f>
        <v>0</v>
      </c>
      <c r="CT49" s="92">
        <f>CE49-'[2]2009'!CE49</f>
        <v>0</v>
      </c>
      <c r="CU49" s="92">
        <f t="shared" si="22"/>
        <v>0</v>
      </c>
      <c r="CV49" s="92">
        <f t="shared" si="23"/>
        <v>0</v>
      </c>
      <c r="CW49" s="153">
        <f t="shared" si="24"/>
        <v>0</v>
      </c>
      <c r="CX49" s="153">
        <f t="shared" si="25"/>
        <v>0</v>
      </c>
      <c r="CY49" s="153">
        <f t="shared" si="26"/>
        <v>0</v>
      </c>
      <c r="CZ49" s="92">
        <f t="shared" si="27"/>
        <v>0</v>
      </c>
      <c r="DA49" s="92">
        <f t="shared" si="28"/>
        <v>0</v>
      </c>
      <c r="DB49" s="91">
        <f t="shared" si="29"/>
        <v>0</v>
      </c>
      <c r="DC49" s="92">
        <f t="shared" si="30"/>
        <v>0</v>
      </c>
    </row>
    <row r="50" spans="1:107" x14ac:dyDescent="0.25">
      <c r="A50" s="20">
        <v>13075023</v>
      </c>
      <c r="B50" s="21">
        <v>5554</v>
      </c>
      <c r="C50" s="21" t="s">
        <v>89</v>
      </c>
      <c r="D50" s="223"/>
      <c r="E50" s="223"/>
      <c r="F50" s="223"/>
      <c r="G50" s="223"/>
      <c r="H50" s="224"/>
      <c r="I50" s="224"/>
      <c r="J50" s="224"/>
      <c r="K50" s="224"/>
      <c r="L50" s="224"/>
      <c r="M50" s="224"/>
      <c r="N50" s="224"/>
      <c r="O50" s="224"/>
      <c r="P50" s="224"/>
      <c r="Q50" s="224"/>
      <c r="R50" s="224"/>
      <c r="S50" s="224"/>
      <c r="T50" s="224"/>
      <c r="U50" s="224"/>
      <c r="V50" s="224"/>
      <c r="W50" s="22"/>
      <c r="X50" s="22"/>
      <c r="Y50" s="22"/>
      <c r="Z50" s="224"/>
      <c r="AA50" s="224"/>
      <c r="AB50" s="260"/>
      <c r="AC50" s="224"/>
      <c r="AD50" s="224"/>
      <c r="AE50" s="260"/>
      <c r="AF50" s="222"/>
      <c r="AG50" s="222"/>
      <c r="AH50" s="281">
        <f t="shared" si="3"/>
        <v>0</v>
      </c>
      <c r="AI50" s="222"/>
      <c r="AJ50" s="281">
        <f t="shared" si="4"/>
        <v>0</v>
      </c>
      <c r="AK50" s="222"/>
      <c r="AL50" s="281">
        <f t="shared" si="5"/>
        <v>0</v>
      </c>
      <c r="AM50" s="281" t="e">
        <f t="shared" si="6"/>
        <v>#DIV/0!</v>
      </c>
      <c r="AN50" s="281" t="e">
        <f t="shared" si="7"/>
        <v>#DIV/0!</v>
      </c>
      <c r="AO50" s="222"/>
      <c r="CA50" s="91" t="str">
        <f t="shared" si="31"/>
        <v>Daberkow</v>
      </c>
      <c r="CB50" s="92">
        <f t="shared" si="31"/>
        <v>0</v>
      </c>
      <c r="CC50" s="92"/>
      <c r="CD50" s="92">
        <f t="shared" si="8"/>
        <v>0</v>
      </c>
      <c r="CE50" s="92">
        <f t="shared" si="9"/>
        <v>0</v>
      </c>
      <c r="CF50" s="92">
        <f t="shared" si="10"/>
        <v>0</v>
      </c>
      <c r="CG50" s="92">
        <f t="shared" si="11"/>
        <v>0</v>
      </c>
      <c r="CH50" s="92">
        <f t="shared" si="12"/>
        <v>0</v>
      </c>
      <c r="CI50" s="92">
        <f t="shared" si="13"/>
        <v>0</v>
      </c>
      <c r="CJ50" s="91">
        <f t="shared" si="14"/>
        <v>0</v>
      </c>
      <c r="CK50" s="91">
        <f t="shared" si="14"/>
        <v>0</v>
      </c>
      <c r="CL50" s="91" t="str">
        <f t="shared" si="15"/>
        <v>keine Daten</v>
      </c>
      <c r="CM50" s="92">
        <f t="shared" si="16"/>
        <v>0</v>
      </c>
      <c r="CN50" s="91" t="str">
        <f t="shared" si="17"/>
        <v>keine Angabe</v>
      </c>
      <c r="CO50" s="91">
        <f t="shared" si="18"/>
        <v>2</v>
      </c>
      <c r="CP50" s="91">
        <f t="shared" si="19"/>
        <v>2</v>
      </c>
      <c r="CQ50" s="91">
        <f t="shared" si="20"/>
        <v>0</v>
      </c>
      <c r="CR50" s="91">
        <f t="shared" si="21"/>
        <v>0</v>
      </c>
      <c r="CS50" s="92">
        <f>CM50-'[2]2009'!CM50</f>
        <v>0</v>
      </c>
      <c r="CT50" s="92">
        <f>CE50-'[2]2009'!CE50</f>
        <v>0</v>
      </c>
      <c r="CU50" s="92">
        <f t="shared" si="22"/>
        <v>0</v>
      </c>
      <c r="CV50" s="92">
        <f t="shared" si="23"/>
        <v>0</v>
      </c>
      <c r="CW50" s="153">
        <f t="shared" si="24"/>
        <v>0</v>
      </c>
      <c r="CX50" s="153">
        <f t="shared" si="25"/>
        <v>0</v>
      </c>
      <c r="CY50" s="153">
        <f t="shared" si="26"/>
        <v>0</v>
      </c>
      <c r="CZ50" s="92">
        <f t="shared" si="27"/>
        <v>0</v>
      </c>
      <c r="DA50" s="92">
        <f t="shared" si="28"/>
        <v>0</v>
      </c>
      <c r="DB50" s="91">
        <f t="shared" si="29"/>
        <v>0</v>
      </c>
      <c r="DC50" s="92">
        <f t="shared" si="30"/>
        <v>0</v>
      </c>
    </row>
    <row r="51" spans="1:107" x14ac:dyDescent="0.25">
      <c r="A51" s="20">
        <v>13075054</v>
      </c>
      <c r="B51" s="21">
        <v>5554</v>
      </c>
      <c r="C51" s="21" t="s">
        <v>90</v>
      </c>
      <c r="D51" s="223"/>
      <c r="E51" s="223"/>
      <c r="F51" s="223"/>
      <c r="G51" s="223"/>
      <c r="H51" s="224"/>
      <c r="I51" s="224"/>
      <c r="J51" s="224"/>
      <c r="K51" s="224"/>
      <c r="L51" s="224"/>
      <c r="M51" s="224"/>
      <c r="N51" s="224"/>
      <c r="O51" s="224"/>
      <c r="P51" s="224"/>
      <c r="Q51" s="224"/>
      <c r="R51" s="224"/>
      <c r="S51" s="224"/>
      <c r="T51" s="224"/>
      <c r="U51" s="224"/>
      <c r="V51" s="224"/>
      <c r="W51" s="22"/>
      <c r="X51" s="22"/>
      <c r="Y51" s="22"/>
      <c r="Z51" s="224"/>
      <c r="AA51" s="224"/>
      <c r="AB51" s="260"/>
      <c r="AC51" s="224"/>
      <c r="AD51" s="224"/>
      <c r="AE51" s="260"/>
      <c r="AF51" s="222"/>
      <c r="AG51" s="222"/>
      <c r="AH51" s="281">
        <f t="shared" si="3"/>
        <v>0</v>
      </c>
      <c r="AI51" s="222"/>
      <c r="AJ51" s="281">
        <f t="shared" si="4"/>
        <v>0</v>
      </c>
      <c r="AK51" s="222"/>
      <c r="AL51" s="281">
        <f t="shared" si="5"/>
        <v>0</v>
      </c>
      <c r="AM51" s="281" t="e">
        <f t="shared" si="6"/>
        <v>#DIV/0!</v>
      </c>
      <c r="AN51" s="281" t="e">
        <f t="shared" si="7"/>
        <v>#DIV/0!</v>
      </c>
      <c r="AO51" s="222"/>
      <c r="CA51" s="91" t="str">
        <f t="shared" si="31"/>
        <v>Jarmen, Stadt</v>
      </c>
      <c r="CB51" s="92">
        <f t="shared" si="31"/>
        <v>0</v>
      </c>
      <c r="CC51" s="92"/>
      <c r="CD51" s="92">
        <f t="shared" si="8"/>
        <v>0</v>
      </c>
      <c r="CE51" s="92">
        <f t="shared" si="9"/>
        <v>0</v>
      </c>
      <c r="CF51" s="92">
        <f t="shared" si="10"/>
        <v>0</v>
      </c>
      <c r="CG51" s="92">
        <f t="shared" si="11"/>
        <v>0</v>
      </c>
      <c r="CH51" s="92">
        <f t="shared" si="12"/>
        <v>0</v>
      </c>
      <c r="CI51" s="92">
        <f t="shared" si="13"/>
        <v>0</v>
      </c>
      <c r="CJ51" s="91">
        <f t="shared" si="14"/>
        <v>0</v>
      </c>
      <c r="CK51" s="91">
        <f t="shared" si="14"/>
        <v>0</v>
      </c>
      <c r="CL51" s="91" t="str">
        <f t="shared" si="15"/>
        <v>keine Daten</v>
      </c>
      <c r="CM51" s="92">
        <f t="shared" si="16"/>
        <v>0</v>
      </c>
      <c r="CN51" s="91" t="str">
        <f t="shared" si="17"/>
        <v>keine Angabe</v>
      </c>
      <c r="CO51" s="91">
        <f t="shared" si="18"/>
        <v>2</v>
      </c>
      <c r="CP51" s="91">
        <f t="shared" si="19"/>
        <v>2</v>
      </c>
      <c r="CQ51" s="91">
        <f t="shared" si="20"/>
        <v>0</v>
      </c>
      <c r="CR51" s="91">
        <f t="shared" si="21"/>
        <v>0</v>
      </c>
      <c r="CS51" s="92">
        <f>CM51-'[2]2009'!CM51</f>
        <v>0</v>
      </c>
      <c r="CT51" s="92">
        <f>CE51-'[2]2009'!CE51</f>
        <v>0</v>
      </c>
      <c r="CU51" s="92">
        <f t="shared" si="22"/>
        <v>0</v>
      </c>
      <c r="CV51" s="92">
        <f t="shared" si="23"/>
        <v>0</v>
      </c>
      <c r="CW51" s="153">
        <f t="shared" si="24"/>
        <v>0</v>
      </c>
      <c r="CX51" s="153">
        <f t="shared" si="25"/>
        <v>0</v>
      </c>
      <c r="CY51" s="153">
        <f t="shared" si="26"/>
        <v>0</v>
      </c>
      <c r="CZ51" s="92">
        <f t="shared" si="27"/>
        <v>0</v>
      </c>
      <c r="DA51" s="92">
        <f t="shared" si="28"/>
        <v>0</v>
      </c>
      <c r="DB51" s="91">
        <f t="shared" si="29"/>
        <v>0</v>
      </c>
      <c r="DC51" s="92">
        <f t="shared" si="30"/>
        <v>0</v>
      </c>
    </row>
    <row r="52" spans="1:107" x14ac:dyDescent="0.25">
      <c r="A52" s="20">
        <v>13075070</v>
      </c>
      <c r="B52" s="21">
        <v>5554</v>
      </c>
      <c r="C52" s="21" t="s">
        <v>91</v>
      </c>
      <c r="D52" s="223"/>
      <c r="E52" s="223"/>
      <c r="F52" s="223"/>
      <c r="G52" s="223"/>
      <c r="H52" s="224"/>
      <c r="I52" s="224"/>
      <c r="J52" s="224"/>
      <c r="K52" s="224"/>
      <c r="L52" s="224"/>
      <c r="M52" s="224"/>
      <c r="N52" s="224"/>
      <c r="O52" s="224"/>
      <c r="P52" s="224"/>
      <c r="Q52" s="224"/>
      <c r="R52" s="224"/>
      <c r="S52" s="224"/>
      <c r="T52" s="224"/>
      <c r="U52" s="224"/>
      <c r="V52" s="224"/>
      <c r="W52" s="22"/>
      <c r="X52" s="22"/>
      <c r="Y52" s="22"/>
      <c r="Z52" s="224"/>
      <c r="AA52" s="224"/>
      <c r="AB52" s="260"/>
      <c r="AC52" s="224"/>
      <c r="AD52" s="224"/>
      <c r="AE52" s="260"/>
      <c r="AF52" s="222"/>
      <c r="AG52" s="222"/>
      <c r="AH52" s="281">
        <f t="shared" si="3"/>
        <v>0</v>
      </c>
      <c r="AI52" s="222"/>
      <c r="AJ52" s="281">
        <f t="shared" si="4"/>
        <v>0</v>
      </c>
      <c r="AK52" s="222"/>
      <c r="AL52" s="281">
        <f t="shared" si="5"/>
        <v>0</v>
      </c>
      <c r="AM52" s="281" t="e">
        <f t="shared" si="6"/>
        <v>#DIV/0!</v>
      </c>
      <c r="AN52" s="281" t="e">
        <f t="shared" si="7"/>
        <v>#DIV/0!</v>
      </c>
      <c r="AO52" s="222"/>
      <c r="CA52" s="91" t="str">
        <f t="shared" si="31"/>
        <v>Kruckow</v>
      </c>
      <c r="CB52" s="92">
        <f t="shared" si="31"/>
        <v>0</v>
      </c>
      <c r="CC52" s="92"/>
      <c r="CD52" s="92">
        <f t="shared" si="8"/>
        <v>0</v>
      </c>
      <c r="CE52" s="92">
        <f t="shared" si="9"/>
        <v>0</v>
      </c>
      <c r="CF52" s="92">
        <f t="shared" si="10"/>
        <v>0</v>
      </c>
      <c r="CG52" s="92">
        <f t="shared" si="11"/>
        <v>0</v>
      </c>
      <c r="CH52" s="92">
        <f t="shared" si="12"/>
        <v>0</v>
      </c>
      <c r="CI52" s="92">
        <f t="shared" si="13"/>
        <v>0</v>
      </c>
      <c r="CJ52" s="91">
        <f t="shared" si="14"/>
        <v>0</v>
      </c>
      <c r="CK52" s="91">
        <f t="shared" si="14"/>
        <v>0</v>
      </c>
      <c r="CL52" s="91" t="str">
        <f t="shared" si="15"/>
        <v>keine Daten</v>
      </c>
      <c r="CM52" s="92">
        <f t="shared" si="16"/>
        <v>0</v>
      </c>
      <c r="CN52" s="91" t="str">
        <f t="shared" si="17"/>
        <v>keine Angabe</v>
      </c>
      <c r="CO52" s="91">
        <f t="shared" si="18"/>
        <v>2</v>
      </c>
      <c r="CP52" s="91">
        <f t="shared" si="19"/>
        <v>2</v>
      </c>
      <c r="CQ52" s="91">
        <f t="shared" si="20"/>
        <v>0</v>
      </c>
      <c r="CR52" s="91">
        <f t="shared" si="21"/>
        <v>0</v>
      </c>
      <c r="CS52" s="92">
        <f>CM52-'[2]2009'!CM52</f>
        <v>0</v>
      </c>
      <c r="CT52" s="92">
        <f>CE52-'[2]2009'!CE52</f>
        <v>0</v>
      </c>
      <c r="CU52" s="92">
        <f t="shared" si="22"/>
        <v>0</v>
      </c>
      <c r="CV52" s="92">
        <f t="shared" si="23"/>
        <v>0</v>
      </c>
      <c r="CW52" s="153">
        <f t="shared" si="24"/>
        <v>0</v>
      </c>
      <c r="CX52" s="153">
        <f t="shared" si="25"/>
        <v>0</v>
      </c>
      <c r="CY52" s="153">
        <f t="shared" si="26"/>
        <v>0</v>
      </c>
      <c r="CZ52" s="92">
        <f t="shared" si="27"/>
        <v>0</v>
      </c>
      <c r="DA52" s="92">
        <f t="shared" si="28"/>
        <v>0</v>
      </c>
      <c r="DB52" s="91">
        <f t="shared" si="29"/>
        <v>0</v>
      </c>
      <c r="DC52" s="92">
        <f t="shared" si="30"/>
        <v>0</v>
      </c>
    </row>
    <row r="53" spans="1:107" x14ac:dyDescent="0.25">
      <c r="A53" s="20">
        <v>13075134</v>
      </c>
      <c r="B53" s="21">
        <v>5554</v>
      </c>
      <c r="C53" s="21" t="s">
        <v>92</v>
      </c>
      <c r="D53" s="223"/>
      <c r="E53" s="223"/>
      <c r="F53" s="223"/>
      <c r="G53" s="223"/>
      <c r="H53" s="224"/>
      <c r="I53" s="224"/>
      <c r="J53" s="224"/>
      <c r="K53" s="224"/>
      <c r="L53" s="224"/>
      <c r="M53" s="224"/>
      <c r="N53" s="224"/>
      <c r="O53" s="224"/>
      <c r="P53" s="224"/>
      <c r="Q53" s="224"/>
      <c r="R53" s="224"/>
      <c r="S53" s="224"/>
      <c r="T53" s="224"/>
      <c r="U53" s="224"/>
      <c r="V53" s="224"/>
      <c r="W53" s="22"/>
      <c r="X53" s="22"/>
      <c r="Y53" s="22"/>
      <c r="Z53" s="224"/>
      <c r="AA53" s="224"/>
      <c r="AB53" s="260"/>
      <c r="AC53" s="224"/>
      <c r="AD53" s="224"/>
      <c r="AE53" s="260"/>
      <c r="AF53" s="222"/>
      <c r="AG53" s="222"/>
      <c r="AH53" s="281">
        <f t="shared" si="3"/>
        <v>0</v>
      </c>
      <c r="AI53" s="222"/>
      <c r="AJ53" s="281">
        <f t="shared" si="4"/>
        <v>0</v>
      </c>
      <c r="AK53" s="222"/>
      <c r="AL53" s="281">
        <f t="shared" si="5"/>
        <v>0</v>
      </c>
      <c r="AM53" s="281" t="e">
        <f t="shared" si="6"/>
        <v>#DIV/0!</v>
      </c>
      <c r="AN53" s="281" t="e">
        <f t="shared" si="7"/>
        <v>#DIV/0!</v>
      </c>
      <c r="AO53" s="222"/>
      <c r="CA53" s="91" t="str">
        <f t="shared" si="31"/>
        <v>Tutow</v>
      </c>
      <c r="CB53" s="92">
        <f t="shared" si="31"/>
        <v>0</v>
      </c>
      <c r="CC53" s="92"/>
      <c r="CD53" s="92">
        <f t="shared" si="8"/>
        <v>0</v>
      </c>
      <c r="CE53" s="92">
        <f t="shared" si="9"/>
        <v>0</v>
      </c>
      <c r="CF53" s="92">
        <f t="shared" si="10"/>
        <v>0</v>
      </c>
      <c r="CG53" s="92">
        <f t="shared" si="11"/>
        <v>0</v>
      </c>
      <c r="CH53" s="92">
        <f t="shared" si="12"/>
        <v>0</v>
      </c>
      <c r="CI53" s="92">
        <f t="shared" si="13"/>
        <v>0</v>
      </c>
      <c r="CJ53" s="91">
        <f t="shared" si="14"/>
        <v>0</v>
      </c>
      <c r="CK53" s="91">
        <f t="shared" si="14"/>
        <v>0</v>
      </c>
      <c r="CL53" s="91" t="str">
        <f>IF(CB53=0,"keine Daten",IF(CD53=0,"keine Daten","OK"))</f>
        <v>keine Daten</v>
      </c>
      <c r="CM53" s="92">
        <f t="shared" si="16"/>
        <v>0</v>
      </c>
      <c r="CN53" s="91" t="str">
        <f t="shared" si="17"/>
        <v>keine Angabe</v>
      </c>
      <c r="CO53" s="91">
        <f t="shared" si="18"/>
        <v>2</v>
      </c>
      <c r="CP53" s="91">
        <f t="shared" si="19"/>
        <v>2</v>
      </c>
      <c r="CQ53" s="91">
        <f t="shared" si="20"/>
        <v>0</v>
      </c>
      <c r="CR53" s="91">
        <f t="shared" si="21"/>
        <v>0</v>
      </c>
      <c r="CS53" s="92">
        <f>CM53-'[2]2009'!CM53</f>
        <v>0</v>
      </c>
      <c r="CT53" s="92">
        <f>CE53-'[2]2009'!CE53</f>
        <v>0</v>
      </c>
      <c r="CU53" s="92">
        <f t="shared" si="22"/>
        <v>0</v>
      </c>
      <c r="CV53" s="92">
        <f t="shared" si="23"/>
        <v>0</v>
      </c>
      <c r="CW53" s="153">
        <f t="shared" si="24"/>
        <v>0</v>
      </c>
      <c r="CX53" s="153">
        <f t="shared" si="25"/>
        <v>0</v>
      </c>
      <c r="CY53" s="153">
        <f t="shared" si="26"/>
        <v>0</v>
      </c>
      <c r="CZ53" s="92">
        <f t="shared" si="27"/>
        <v>0</v>
      </c>
      <c r="DA53" s="92">
        <f t="shared" si="28"/>
        <v>0</v>
      </c>
      <c r="DB53" s="91">
        <f t="shared" si="29"/>
        <v>0</v>
      </c>
      <c r="DC53" s="92">
        <f t="shared" si="30"/>
        <v>0</v>
      </c>
    </row>
    <row r="54" spans="1:107" x14ac:dyDescent="0.25">
      <c r="A54" s="20">
        <v>13075140</v>
      </c>
      <c r="B54" s="21">
        <v>5554</v>
      </c>
      <c r="C54" s="21" t="s">
        <v>93</v>
      </c>
      <c r="D54" s="223"/>
      <c r="E54" s="223"/>
      <c r="F54" s="223"/>
      <c r="G54" s="223"/>
      <c r="H54" s="224"/>
      <c r="I54" s="224"/>
      <c r="J54" s="224"/>
      <c r="K54" s="224"/>
      <c r="L54" s="224"/>
      <c r="M54" s="224"/>
      <c r="N54" s="224"/>
      <c r="O54" s="224"/>
      <c r="P54" s="224"/>
      <c r="Q54" s="224"/>
      <c r="R54" s="224"/>
      <c r="S54" s="224"/>
      <c r="T54" s="224"/>
      <c r="U54" s="224"/>
      <c r="V54" s="224"/>
      <c r="W54" s="22"/>
      <c r="X54" s="22"/>
      <c r="Y54" s="22"/>
      <c r="Z54" s="224"/>
      <c r="AA54" s="224"/>
      <c r="AB54" s="260"/>
      <c r="AC54" s="224"/>
      <c r="AD54" s="224"/>
      <c r="AE54" s="260"/>
      <c r="AF54" s="222"/>
      <c r="AG54" s="222"/>
      <c r="AH54" s="281">
        <f t="shared" si="3"/>
        <v>0</v>
      </c>
      <c r="AI54" s="222"/>
      <c r="AJ54" s="281">
        <f t="shared" si="4"/>
        <v>0</v>
      </c>
      <c r="AK54" s="222"/>
      <c r="AL54" s="281">
        <f t="shared" si="5"/>
        <v>0</v>
      </c>
      <c r="AM54" s="281" t="e">
        <f t="shared" si="6"/>
        <v>#DIV/0!</v>
      </c>
      <c r="AN54" s="281" t="e">
        <f t="shared" si="7"/>
        <v>#DIV/0!</v>
      </c>
      <c r="AO54" s="222"/>
      <c r="CA54" s="91" t="str">
        <f t="shared" si="31"/>
        <v>Völschow</v>
      </c>
      <c r="CB54" s="92">
        <f t="shared" si="31"/>
        <v>0</v>
      </c>
      <c r="CC54" s="92"/>
      <c r="CD54" s="92">
        <f t="shared" si="8"/>
        <v>0</v>
      </c>
      <c r="CE54" s="92">
        <f t="shared" si="9"/>
        <v>0</v>
      </c>
      <c r="CF54" s="92">
        <f t="shared" si="10"/>
        <v>0</v>
      </c>
      <c r="CG54" s="92">
        <f t="shared" si="11"/>
        <v>0</v>
      </c>
      <c r="CH54" s="92">
        <f t="shared" si="12"/>
        <v>0</v>
      </c>
      <c r="CI54" s="92">
        <f t="shared" si="13"/>
        <v>0</v>
      </c>
      <c r="CJ54" s="91">
        <f t="shared" si="14"/>
        <v>0</v>
      </c>
      <c r="CK54" s="91">
        <f t="shared" si="14"/>
        <v>0</v>
      </c>
      <c r="CL54" s="91" t="str">
        <f t="shared" ref="CL54:CL117" si="32">IF(CB54=0,"keine Daten",IF(CD54=0,"keine Daten","OK"))</f>
        <v>keine Daten</v>
      </c>
      <c r="CM54" s="92">
        <f t="shared" si="16"/>
        <v>0</v>
      </c>
      <c r="CN54" s="91" t="str">
        <f t="shared" si="17"/>
        <v>keine Angabe</v>
      </c>
      <c r="CO54" s="91">
        <f t="shared" si="18"/>
        <v>2</v>
      </c>
      <c r="CP54" s="91">
        <f t="shared" si="19"/>
        <v>2</v>
      </c>
      <c r="CQ54" s="91">
        <f t="shared" si="20"/>
        <v>0</v>
      </c>
      <c r="CR54" s="91">
        <f t="shared" si="21"/>
        <v>0</v>
      </c>
      <c r="CS54" s="92">
        <f>CM54-'[2]2009'!CM54</f>
        <v>0</v>
      </c>
      <c r="CT54" s="92">
        <f>CE54-'[2]2009'!CE54</f>
        <v>0</v>
      </c>
      <c r="CU54" s="92">
        <f t="shared" si="22"/>
        <v>0</v>
      </c>
      <c r="CV54" s="92">
        <f t="shared" si="23"/>
        <v>0</v>
      </c>
      <c r="CW54" s="153">
        <f t="shared" si="24"/>
        <v>0</v>
      </c>
      <c r="CX54" s="153">
        <f t="shared" si="25"/>
        <v>0</v>
      </c>
      <c r="CY54" s="153">
        <f t="shared" si="26"/>
        <v>0</v>
      </c>
      <c r="CZ54" s="92">
        <f t="shared" si="27"/>
        <v>0</v>
      </c>
      <c r="DA54" s="92">
        <f t="shared" si="28"/>
        <v>0</v>
      </c>
      <c r="DB54" s="91">
        <f t="shared" si="29"/>
        <v>0</v>
      </c>
      <c r="DC54" s="92">
        <f t="shared" si="30"/>
        <v>0</v>
      </c>
    </row>
    <row r="55" spans="1:107" x14ac:dyDescent="0.25">
      <c r="A55" s="20">
        <v>13075008</v>
      </c>
      <c r="B55" s="21">
        <v>5555</v>
      </c>
      <c r="C55" s="21" t="s">
        <v>94</v>
      </c>
      <c r="D55" s="223">
        <v>776</v>
      </c>
      <c r="E55" s="223">
        <v>576607</v>
      </c>
      <c r="F55" s="223">
        <v>32528</v>
      </c>
      <c r="G55" s="223">
        <v>146218</v>
      </c>
      <c r="H55" s="224">
        <v>0</v>
      </c>
      <c r="I55" s="224">
        <v>0</v>
      </c>
      <c r="J55" s="224">
        <v>1</v>
      </c>
      <c r="K55" s="224">
        <v>167625</v>
      </c>
      <c r="L55" s="224">
        <v>1</v>
      </c>
      <c r="M55" s="224">
        <v>31060</v>
      </c>
      <c r="N55" s="224">
        <v>236</v>
      </c>
      <c r="O55" s="224">
        <v>1</v>
      </c>
      <c r="P55" s="224">
        <v>345</v>
      </c>
      <c r="Q55" s="224">
        <v>0</v>
      </c>
      <c r="R55" s="224">
        <v>273</v>
      </c>
      <c r="S55" s="224">
        <v>0</v>
      </c>
      <c r="T55" s="224">
        <v>0</v>
      </c>
      <c r="U55" s="224">
        <v>243883</v>
      </c>
      <c r="V55" s="224">
        <v>314.29000000000002</v>
      </c>
      <c r="W55" s="22" t="s">
        <v>56</v>
      </c>
      <c r="X55" s="22" t="s">
        <v>43</v>
      </c>
      <c r="Y55" s="22" t="s">
        <v>56</v>
      </c>
      <c r="Z55" s="224">
        <v>2000</v>
      </c>
      <c r="AA55" s="224">
        <v>1796</v>
      </c>
      <c r="AB55" s="260">
        <v>0</v>
      </c>
      <c r="AC55" s="224">
        <v>0</v>
      </c>
      <c r="AD55" s="224">
        <v>0</v>
      </c>
      <c r="AE55" s="260">
        <v>0</v>
      </c>
      <c r="AF55" s="222">
        <v>252472</v>
      </c>
      <c r="AG55" s="222">
        <v>98885</v>
      </c>
      <c r="AH55" s="281">
        <f t="shared" si="3"/>
        <v>-153587</v>
      </c>
      <c r="AI55" s="222">
        <v>203139</v>
      </c>
      <c r="AJ55" s="281">
        <f t="shared" si="4"/>
        <v>302024</v>
      </c>
      <c r="AK55" s="222">
        <v>233627</v>
      </c>
      <c r="AL55" s="281">
        <f t="shared" si="5"/>
        <v>68397</v>
      </c>
      <c r="AM55" s="281">
        <f t="shared" si="6"/>
        <v>2.3626131364716589</v>
      </c>
      <c r="AN55" s="281">
        <f t="shared" si="7"/>
        <v>0.77353786454056628</v>
      </c>
      <c r="AO55" s="222">
        <v>67444</v>
      </c>
      <c r="CA55" s="91" t="str">
        <f t="shared" si="31"/>
        <v>Behrenhoff</v>
      </c>
      <c r="CB55" s="92">
        <f t="shared" si="31"/>
        <v>776</v>
      </c>
      <c r="CC55" s="92"/>
      <c r="CD55" s="92">
        <f t="shared" si="8"/>
        <v>146218</v>
      </c>
      <c r="CE55" s="92">
        <f t="shared" si="9"/>
        <v>167625</v>
      </c>
      <c r="CF55" s="92">
        <f t="shared" si="10"/>
        <v>31060</v>
      </c>
      <c r="CG55" s="92">
        <f t="shared" si="11"/>
        <v>-136565</v>
      </c>
      <c r="CH55" s="92">
        <f t="shared" si="12"/>
        <v>576607</v>
      </c>
      <c r="CI55" s="92">
        <f t="shared" si="13"/>
        <v>0</v>
      </c>
      <c r="CJ55" s="91" t="str">
        <f t="shared" si="14"/>
        <v>ja</v>
      </c>
      <c r="CK55" s="91" t="str">
        <f t="shared" si="14"/>
        <v>nein</v>
      </c>
      <c r="CL55" s="91" t="str">
        <f t="shared" si="32"/>
        <v>OK</v>
      </c>
      <c r="CM55" s="92">
        <f t="shared" si="16"/>
        <v>0</v>
      </c>
      <c r="CN55" s="91" t="str">
        <f t="shared" si="17"/>
        <v>nein</v>
      </c>
      <c r="CO55" s="91">
        <f t="shared" si="18"/>
        <v>1</v>
      </c>
      <c r="CP55" s="91">
        <f t="shared" si="19"/>
        <v>0</v>
      </c>
      <c r="CQ55" s="91">
        <f t="shared" si="20"/>
        <v>1</v>
      </c>
      <c r="CR55" s="91">
        <f t="shared" si="21"/>
        <v>146218</v>
      </c>
      <c r="CS55" s="92">
        <f>CM55-'[2]2009'!CM55</f>
        <v>0</v>
      </c>
      <c r="CT55" s="92">
        <f>CE55-'[2]2009'!CE55</f>
        <v>167625</v>
      </c>
      <c r="CU55" s="92">
        <f t="shared" si="22"/>
        <v>233627</v>
      </c>
      <c r="CV55" s="92">
        <f t="shared" si="23"/>
        <v>67444</v>
      </c>
      <c r="CW55" s="153">
        <f t="shared" si="24"/>
        <v>2.36</v>
      </c>
      <c r="CX55" s="153">
        <f t="shared" si="25"/>
        <v>3.45</v>
      </c>
      <c r="CY55" s="153">
        <f t="shared" si="26"/>
        <v>2.73</v>
      </c>
      <c r="CZ55" s="92">
        <f t="shared" si="27"/>
        <v>243883</v>
      </c>
      <c r="DA55" s="92">
        <f t="shared" si="28"/>
        <v>1796</v>
      </c>
      <c r="DB55" s="91">
        <f t="shared" si="29"/>
        <v>1</v>
      </c>
      <c r="DC55" s="92">
        <f t="shared" si="30"/>
        <v>-136565</v>
      </c>
    </row>
    <row r="56" spans="1:107" x14ac:dyDescent="0.25">
      <c r="A56" s="20">
        <v>13075025</v>
      </c>
      <c r="B56" s="21">
        <v>5555</v>
      </c>
      <c r="C56" s="21" t="s">
        <v>95</v>
      </c>
      <c r="D56" s="223">
        <v>401</v>
      </c>
      <c r="E56" s="223">
        <v>361672</v>
      </c>
      <c r="F56" s="223">
        <v>8615</v>
      </c>
      <c r="G56" s="223">
        <v>96127</v>
      </c>
      <c r="H56" s="224">
        <v>0</v>
      </c>
      <c r="I56" s="224">
        <v>0</v>
      </c>
      <c r="J56" s="224">
        <v>1</v>
      </c>
      <c r="K56" s="224">
        <v>100054</v>
      </c>
      <c r="L56" s="224">
        <v>1</v>
      </c>
      <c r="M56" s="224">
        <v>6563</v>
      </c>
      <c r="N56" s="224">
        <v>250</v>
      </c>
      <c r="O56" s="224">
        <v>0</v>
      </c>
      <c r="P56" s="224">
        <v>345</v>
      </c>
      <c r="Q56" s="224">
        <v>0</v>
      </c>
      <c r="R56" s="224">
        <v>300</v>
      </c>
      <c r="S56" s="224">
        <v>0</v>
      </c>
      <c r="T56" s="224">
        <v>0</v>
      </c>
      <c r="U56" s="224">
        <v>51690</v>
      </c>
      <c r="V56" s="224">
        <v>128.91</v>
      </c>
      <c r="W56" s="22" t="s">
        <v>56</v>
      </c>
      <c r="X56" s="22" t="s">
        <v>43</v>
      </c>
      <c r="Y56" s="22" t="s">
        <v>56</v>
      </c>
      <c r="Z56" s="224">
        <v>1000</v>
      </c>
      <c r="AA56" s="224">
        <v>900</v>
      </c>
      <c r="AB56" s="260">
        <v>0</v>
      </c>
      <c r="AC56" s="224">
        <v>0</v>
      </c>
      <c r="AD56" s="224">
        <v>0</v>
      </c>
      <c r="AE56" s="260">
        <v>0</v>
      </c>
      <c r="AF56" s="222">
        <v>84937</v>
      </c>
      <c r="AG56" s="222">
        <v>75380</v>
      </c>
      <c r="AH56" s="281">
        <f t="shared" si="3"/>
        <v>-9557</v>
      </c>
      <c r="AI56" s="222">
        <v>131197</v>
      </c>
      <c r="AJ56" s="281">
        <f t="shared" si="4"/>
        <v>206577</v>
      </c>
      <c r="AK56" s="222">
        <v>106660</v>
      </c>
      <c r="AL56" s="281">
        <f t="shared" si="5"/>
        <v>99917</v>
      </c>
      <c r="AM56" s="281">
        <f t="shared" si="6"/>
        <v>1.4149641814804987</v>
      </c>
      <c r="AN56" s="281">
        <f t="shared" si="7"/>
        <v>0.51632079079471582</v>
      </c>
      <c r="AO56" s="222">
        <v>30791</v>
      </c>
      <c r="CA56" s="91" t="str">
        <f t="shared" si="31"/>
        <v>Dargelin</v>
      </c>
      <c r="CB56" s="92">
        <f t="shared" si="31"/>
        <v>401</v>
      </c>
      <c r="CC56" s="92"/>
      <c r="CD56" s="92">
        <f t="shared" si="8"/>
        <v>96127</v>
      </c>
      <c r="CE56" s="92">
        <f t="shared" si="9"/>
        <v>100054</v>
      </c>
      <c r="CF56" s="92">
        <f t="shared" si="10"/>
        <v>6563</v>
      </c>
      <c r="CG56" s="92">
        <f t="shared" si="11"/>
        <v>-93491</v>
      </c>
      <c r="CH56" s="92">
        <f t="shared" si="12"/>
        <v>361672</v>
      </c>
      <c r="CI56" s="92">
        <f t="shared" si="13"/>
        <v>0</v>
      </c>
      <c r="CJ56" s="91" t="str">
        <f t="shared" si="14"/>
        <v>ja</v>
      </c>
      <c r="CK56" s="91" t="str">
        <f t="shared" si="14"/>
        <v>nein</v>
      </c>
      <c r="CL56" s="91" t="str">
        <f t="shared" si="32"/>
        <v>OK</v>
      </c>
      <c r="CM56" s="92">
        <f t="shared" si="16"/>
        <v>0</v>
      </c>
      <c r="CN56" s="91" t="str">
        <f t="shared" si="17"/>
        <v>nein</v>
      </c>
      <c r="CO56" s="91">
        <f t="shared" si="18"/>
        <v>1</v>
      </c>
      <c r="CP56" s="91">
        <f t="shared" si="19"/>
        <v>0</v>
      </c>
      <c r="CQ56" s="91">
        <f t="shared" si="20"/>
        <v>1</v>
      </c>
      <c r="CR56" s="91">
        <f t="shared" si="21"/>
        <v>96127</v>
      </c>
      <c r="CS56" s="92">
        <f>CM56-'[2]2009'!CM56</f>
        <v>0</v>
      </c>
      <c r="CT56" s="92">
        <f>CE56-'[2]2009'!CE56</f>
        <v>18188</v>
      </c>
      <c r="CU56" s="92">
        <f t="shared" si="22"/>
        <v>106660</v>
      </c>
      <c r="CV56" s="92">
        <f t="shared" si="23"/>
        <v>30791</v>
      </c>
      <c r="CW56" s="153">
        <f t="shared" si="24"/>
        <v>2.5</v>
      </c>
      <c r="CX56" s="153">
        <f t="shared" si="25"/>
        <v>3.45</v>
      </c>
      <c r="CY56" s="153">
        <f t="shared" si="26"/>
        <v>3</v>
      </c>
      <c r="CZ56" s="92">
        <f t="shared" si="27"/>
        <v>51690</v>
      </c>
      <c r="DA56" s="92">
        <f t="shared" si="28"/>
        <v>900</v>
      </c>
      <c r="DB56" s="91">
        <f t="shared" si="29"/>
        <v>1</v>
      </c>
      <c r="DC56" s="92">
        <f t="shared" si="30"/>
        <v>-93491</v>
      </c>
    </row>
    <row r="57" spans="1:107" x14ac:dyDescent="0.25">
      <c r="A57" s="20">
        <v>13075027</v>
      </c>
      <c r="B57" s="21">
        <v>5555</v>
      </c>
      <c r="C57" s="21" t="s">
        <v>96</v>
      </c>
      <c r="D57" s="223">
        <v>1086</v>
      </c>
      <c r="E57" s="223">
        <v>1025755</v>
      </c>
      <c r="F57" s="223">
        <v>56029</v>
      </c>
      <c r="G57" s="223">
        <v>2229</v>
      </c>
      <c r="H57" s="224">
        <v>1</v>
      </c>
      <c r="I57" s="224">
        <v>585250</v>
      </c>
      <c r="J57" s="224">
        <v>0</v>
      </c>
      <c r="K57" s="224">
        <v>0</v>
      </c>
      <c r="L57" s="224">
        <v>1</v>
      </c>
      <c r="M57" s="224">
        <v>703138</v>
      </c>
      <c r="N57" s="224">
        <v>236</v>
      </c>
      <c r="O57" s="224">
        <v>1</v>
      </c>
      <c r="P57" s="224">
        <v>316</v>
      </c>
      <c r="Q57" s="224">
        <v>1</v>
      </c>
      <c r="R57" s="224">
        <v>273</v>
      </c>
      <c r="S57" s="224">
        <v>1</v>
      </c>
      <c r="T57" s="224">
        <v>1</v>
      </c>
      <c r="U57" s="224">
        <v>1679670</v>
      </c>
      <c r="V57" s="224">
        <v>1546.66</v>
      </c>
      <c r="W57" s="22" t="s">
        <v>43</v>
      </c>
      <c r="X57" s="22" t="s">
        <v>43</v>
      </c>
      <c r="Y57" s="22" t="s">
        <v>43</v>
      </c>
      <c r="Z57" s="224">
        <v>2200</v>
      </c>
      <c r="AA57" s="224">
        <v>2257</v>
      </c>
      <c r="AB57" s="260">
        <v>0</v>
      </c>
      <c r="AC57" s="224">
        <v>0</v>
      </c>
      <c r="AD57" s="224">
        <v>0</v>
      </c>
      <c r="AE57" s="260">
        <v>0</v>
      </c>
      <c r="AF57" s="222">
        <v>291054</v>
      </c>
      <c r="AG57" s="222">
        <v>159491</v>
      </c>
      <c r="AH57" s="281">
        <f t="shared" si="3"/>
        <v>-131563</v>
      </c>
      <c r="AI57" s="222">
        <v>320162</v>
      </c>
      <c r="AJ57" s="281">
        <f t="shared" si="4"/>
        <v>479653</v>
      </c>
      <c r="AK57" s="222">
        <v>307843</v>
      </c>
      <c r="AL57" s="281">
        <f t="shared" si="5"/>
        <v>171810</v>
      </c>
      <c r="AM57" s="281">
        <f t="shared" si="6"/>
        <v>1.9301590685367827</v>
      </c>
      <c r="AN57" s="281">
        <f t="shared" si="7"/>
        <v>0.64180355381911502</v>
      </c>
      <c r="AO57" s="222">
        <v>88869</v>
      </c>
      <c r="CA57" s="91" t="str">
        <f t="shared" si="31"/>
        <v>Dersekow</v>
      </c>
      <c r="CB57" s="92">
        <f t="shared" si="31"/>
        <v>1086</v>
      </c>
      <c r="CC57" s="92"/>
      <c r="CD57" s="92">
        <f t="shared" si="8"/>
        <v>2229</v>
      </c>
      <c r="CE57" s="92">
        <f t="shared" si="9"/>
        <v>0</v>
      </c>
      <c r="CF57" s="92">
        <f t="shared" si="10"/>
        <v>703138</v>
      </c>
      <c r="CG57" s="92">
        <f t="shared" si="11"/>
        <v>703138</v>
      </c>
      <c r="CH57" s="92">
        <f t="shared" si="12"/>
        <v>1025755</v>
      </c>
      <c r="CI57" s="92">
        <f t="shared" si="13"/>
        <v>1</v>
      </c>
      <c r="CJ57" s="91" t="str">
        <f t="shared" si="14"/>
        <v>nein</v>
      </c>
      <c r="CK57" s="91" t="str">
        <f t="shared" si="14"/>
        <v>nein</v>
      </c>
      <c r="CL57" s="91" t="str">
        <f t="shared" si="32"/>
        <v>OK</v>
      </c>
      <c r="CM57" s="92">
        <f t="shared" si="16"/>
        <v>585250</v>
      </c>
      <c r="CN57" s="91" t="str">
        <f t="shared" si="17"/>
        <v>nein</v>
      </c>
      <c r="CO57" s="91">
        <f t="shared" si="18"/>
        <v>0</v>
      </c>
      <c r="CP57" s="91">
        <f t="shared" si="19"/>
        <v>0</v>
      </c>
      <c r="CQ57" s="91">
        <f t="shared" si="20"/>
        <v>1</v>
      </c>
      <c r="CR57" s="91">
        <f t="shared" si="21"/>
        <v>2229</v>
      </c>
      <c r="CS57" s="92">
        <f>CM57-'[2]2009'!CM57</f>
        <v>-28425</v>
      </c>
      <c r="CT57" s="92">
        <f>CE57-'[2]2009'!CE57</f>
        <v>0</v>
      </c>
      <c r="CU57" s="92">
        <f t="shared" si="22"/>
        <v>307843</v>
      </c>
      <c r="CV57" s="92">
        <f t="shared" si="23"/>
        <v>88869</v>
      </c>
      <c r="CW57" s="153">
        <f t="shared" si="24"/>
        <v>2.36</v>
      </c>
      <c r="CX57" s="153">
        <f t="shared" si="25"/>
        <v>3.16</v>
      </c>
      <c r="CY57" s="153">
        <f t="shared" si="26"/>
        <v>2.73</v>
      </c>
      <c r="CZ57" s="92">
        <f t="shared" si="27"/>
        <v>1679670</v>
      </c>
      <c r="DA57" s="92">
        <f t="shared" si="28"/>
        <v>2257</v>
      </c>
      <c r="DB57" s="91">
        <f t="shared" si="29"/>
        <v>1</v>
      </c>
      <c r="DC57" s="92">
        <f t="shared" si="30"/>
        <v>703138</v>
      </c>
    </row>
    <row r="58" spans="1:107" x14ac:dyDescent="0.25">
      <c r="A58" s="20">
        <v>13075028</v>
      </c>
      <c r="B58" s="21">
        <v>5555</v>
      </c>
      <c r="C58" s="21" t="s">
        <v>97</v>
      </c>
      <c r="D58" s="223">
        <v>479</v>
      </c>
      <c r="E58" s="223">
        <v>382314</v>
      </c>
      <c r="F58" s="223">
        <v>8220</v>
      </c>
      <c r="G58" s="223">
        <v>36555</v>
      </c>
      <c r="H58" s="224">
        <v>1</v>
      </c>
      <c r="I58" s="224">
        <v>188680</v>
      </c>
      <c r="J58" s="224">
        <v>0</v>
      </c>
      <c r="K58" s="224">
        <v>0</v>
      </c>
      <c r="L58" s="224">
        <v>1</v>
      </c>
      <c r="M58" s="224">
        <v>251299</v>
      </c>
      <c r="N58" s="224">
        <v>250</v>
      </c>
      <c r="O58" s="224">
        <v>0</v>
      </c>
      <c r="P58" s="224">
        <v>330</v>
      </c>
      <c r="Q58" s="224">
        <v>0</v>
      </c>
      <c r="R58" s="224">
        <v>273</v>
      </c>
      <c r="S58" s="224">
        <v>1</v>
      </c>
      <c r="T58" s="224">
        <v>0</v>
      </c>
      <c r="U58" s="224">
        <v>105370</v>
      </c>
      <c r="V58" s="224">
        <v>219.98</v>
      </c>
      <c r="W58" s="22" t="s">
        <v>43</v>
      </c>
      <c r="X58" s="22" t="s">
        <v>43</v>
      </c>
      <c r="Y58" s="22" t="s">
        <v>43</v>
      </c>
      <c r="Z58" s="224">
        <v>1000</v>
      </c>
      <c r="AA58" s="224">
        <v>879</v>
      </c>
      <c r="AB58" s="260">
        <v>0</v>
      </c>
      <c r="AC58" s="224">
        <v>0</v>
      </c>
      <c r="AD58" s="224">
        <v>0</v>
      </c>
      <c r="AE58" s="260">
        <v>0</v>
      </c>
      <c r="AF58" s="222">
        <v>115642</v>
      </c>
      <c r="AG58" s="222">
        <v>66736</v>
      </c>
      <c r="AH58" s="281">
        <f t="shared" si="3"/>
        <v>-48906</v>
      </c>
      <c r="AI58" s="222">
        <v>148547</v>
      </c>
      <c r="AJ58" s="281">
        <f t="shared" si="4"/>
        <v>215283</v>
      </c>
      <c r="AK58" s="222">
        <v>132358</v>
      </c>
      <c r="AL58" s="281">
        <f t="shared" si="5"/>
        <v>82925</v>
      </c>
      <c r="AM58" s="281">
        <f t="shared" si="6"/>
        <v>1.9833073603452409</v>
      </c>
      <c r="AN58" s="281">
        <f t="shared" si="7"/>
        <v>0.61480934397978471</v>
      </c>
      <c r="AO58" s="222">
        <v>38209</v>
      </c>
      <c r="CA58" s="91" t="str">
        <f t="shared" si="31"/>
        <v>Diedrichshagen</v>
      </c>
      <c r="CB58" s="92">
        <f t="shared" si="31"/>
        <v>479</v>
      </c>
      <c r="CC58" s="92"/>
      <c r="CD58" s="92">
        <f t="shared" si="8"/>
        <v>36555</v>
      </c>
      <c r="CE58" s="92">
        <f t="shared" si="9"/>
        <v>0</v>
      </c>
      <c r="CF58" s="92">
        <f t="shared" si="10"/>
        <v>251299</v>
      </c>
      <c r="CG58" s="92">
        <f t="shared" si="11"/>
        <v>251299</v>
      </c>
      <c r="CH58" s="92">
        <f t="shared" si="12"/>
        <v>382314</v>
      </c>
      <c r="CI58" s="92">
        <f t="shared" si="13"/>
        <v>0</v>
      </c>
      <c r="CJ58" s="91" t="str">
        <f t="shared" si="14"/>
        <v>nein</v>
      </c>
      <c r="CK58" s="91" t="str">
        <f t="shared" si="14"/>
        <v>nein</v>
      </c>
      <c r="CL58" s="91" t="str">
        <f t="shared" si="32"/>
        <v>OK</v>
      </c>
      <c r="CM58" s="92">
        <f t="shared" si="16"/>
        <v>188680</v>
      </c>
      <c r="CN58" s="91" t="str">
        <f t="shared" si="17"/>
        <v>nein</v>
      </c>
      <c r="CO58" s="91">
        <f t="shared" si="18"/>
        <v>0</v>
      </c>
      <c r="CP58" s="91">
        <f t="shared" si="19"/>
        <v>0</v>
      </c>
      <c r="CQ58" s="91">
        <f t="shared" si="20"/>
        <v>1</v>
      </c>
      <c r="CR58" s="91">
        <f t="shared" si="21"/>
        <v>36555</v>
      </c>
      <c r="CS58" s="92">
        <f>CM58-'[2]2009'!CM58</f>
        <v>-22511</v>
      </c>
      <c r="CT58" s="92">
        <f>CE58-'[2]2009'!CE58</f>
        <v>0</v>
      </c>
      <c r="CU58" s="92">
        <f t="shared" si="22"/>
        <v>132358</v>
      </c>
      <c r="CV58" s="92">
        <f t="shared" si="23"/>
        <v>38209</v>
      </c>
      <c r="CW58" s="153">
        <f t="shared" si="24"/>
        <v>2.5</v>
      </c>
      <c r="CX58" s="153">
        <f t="shared" si="25"/>
        <v>3.3</v>
      </c>
      <c r="CY58" s="153">
        <f t="shared" si="26"/>
        <v>2.73</v>
      </c>
      <c r="CZ58" s="92">
        <f t="shared" si="27"/>
        <v>105370</v>
      </c>
      <c r="DA58" s="92">
        <f t="shared" si="28"/>
        <v>879</v>
      </c>
      <c r="DB58" s="91">
        <f t="shared" si="29"/>
        <v>1</v>
      </c>
      <c r="DC58" s="92">
        <f t="shared" si="30"/>
        <v>251299</v>
      </c>
    </row>
    <row r="59" spans="1:107" x14ac:dyDescent="0.25">
      <c r="A59" s="20">
        <v>13075050</v>
      </c>
      <c r="B59" s="21">
        <v>5555</v>
      </c>
      <c r="C59" s="21" t="s">
        <v>98</v>
      </c>
      <c r="D59" s="223">
        <v>816</v>
      </c>
      <c r="E59" s="223">
        <v>556677</v>
      </c>
      <c r="F59" s="223">
        <v>8149</v>
      </c>
      <c r="G59" s="223">
        <v>9018</v>
      </c>
      <c r="H59" s="224">
        <v>1</v>
      </c>
      <c r="I59" s="224">
        <v>892662</v>
      </c>
      <c r="J59" s="224">
        <v>0</v>
      </c>
      <c r="K59" s="224">
        <v>0</v>
      </c>
      <c r="L59" s="224">
        <v>1</v>
      </c>
      <c r="M59" s="224">
        <v>1070932</v>
      </c>
      <c r="N59" s="224">
        <v>250</v>
      </c>
      <c r="O59" s="224">
        <v>0</v>
      </c>
      <c r="P59" s="224">
        <v>300</v>
      </c>
      <c r="Q59" s="224">
        <v>1</v>
      </c>
      <c r="R59" s="224">
        <v>300</v>
      </c>
      <c r="S59" s="224">
        <v>0</v>
      </c>
      <c r="T59" s="224">
        <v>0</v>
      </c>
      <c r="U59" s="224">
        <v>0</v>
      </c>
      <c r="V59" s="224">
        <v>0</v>
      </c>
      <c r="W59" s="22" t="s">
        <v>43</v>
      </c>
      <c r="X59" s="22" t="s">
        <v>43</v>
      </c>
      <c r="Y59" s="22" t="s">
        <v>43</v>
      </c>
      <c r="Z59" s="224">
        <v>1200</v>
      </c>
      <c r="AA59" s="224">
        <v>1190</v>
      </c>
      <c r="AB59" s="260">
        <v>0</v>
      </c>
      <c r="AC59" s="224">
        <v>0</v>
      </c>
      <c r="AD59" s="224">
        <v>0</v>
      </c>
      <c r="AE59" s="260">
        <v>0</v>
      </c>
      <c r="AF59" s="222">
        <v>228911</v>
      </c>
      <c r="AG59" s="222">
        <v>130114</v>
      </c>
      <c r="AH59" s="281">
        <f t="shared" si="3"/>
        <v>-98797</v>
      </c>
      <c r="AI59" s="222">
        <v>221966</v>
      </c>
      <c r="AJ59" s="281">
        <f t="shared" si="4"/>
        <v>352080</v>
      </c>
      <c r="AK59" s="222">
        <v>231686</v>
      </c>
      <c r="AL59" s="281">
        <f t="shared" si="5"/>
        <v>120394</v>
      </c>
      <c r="AM59" s="281">
        <f t="shared" si="6"/>
        <v>1.780638516992791</v>
      </c>
      <c r="AN59" s="281">
        <f t="shared" si="7"/>
        <v>0.65804930697568731</v>
      </c>
      <c r="AO59" s="222">
        <v>66883</v>
      </c>
      <c r="CA59" s="91" t="str">
        <f t="shared" si="31"/>
        <v>Hinrichshagen</v>
      </c>
      <c r="CB59" s="92">
        <f t="shared" si="31"/>
        <v>816</v>
      </c>
      <c r="CC59" s="92"/>
      <c r="CD59" s="92">
        <f t="shared" si="8"/>
        <v>9018</v>
      </c>
      <c r="CE59" s="92">
        <f t="shared" si="9"/>
        <v>0</v>
      </c>
      <c r="CF59" s="92">
        <f t="shared" si="10"/>
        <v>1070932</v>
      </c>
      <c r="CG59" s="92">
        <f t="shared" si="11"/>
        <v>1070932</v>
      </c>
      <c r="CH59" s="92">
        <f t="shared" si="12"/>
        <v>556677</v>
      </c>
      <c r="CI59" s="92">
        <f t="shared" si="13"/>
        <v>0</v>
      </c>
      <c r="CJ59" s="91" t="str">
        <f t="shared" si="14"/>
        <v>nein</v>
      </c>
      <c r="CK59" s="91" t="str">
        <f t="shared" si="14"/>
        <v>nein</v>
      </c>
      <c r="CL59" s="91" t="str">
        <f t="shared" si="32"/>
        <v>OK</v>
      </c>
      <c r="CM59" s="92">
        <f t="shared" si="16"/>
        <v>892662</v>
      </c>
      <c r="CN59" s="91" t="str">
        <f t="shared" si="17"/>
        <v>nein</v>
      </c>
      <c r="CO59" s="91">
        <f t="shared" si="18"/>
        <v>0</v>
      </c>
      <c r="CP59" s="91">
        <f t="shared" si="19"/>
        <v>0</v>
      </c>
      <c r="CQ59" s="91">
        <f t="shared" si="20"/>
        <v>1</v>
      </c>
      <c r="CR59" s="91">
        <f t="shared" si="21"/>
        <v>9018</v>
      </c>
      <c r="CS59" s="92">
        <f>CM59-'[2]2009'!CM59</f>
        <v>12200</v>
      </c>
      <c r="CT59" s="92">
        <f>CE59-'[2]2009'!CE59</f>
        <v>0</v>
      </c>
      <c r="CU59" s="92">
        <f t="shared" si="22"/>
        <v>231686</v>
      </c>
      <c r="CV59" s="92">
        <f t="shared" si="23"/>
        <v>66883</v>
      </c>
      <c r="CW59" s="153">
        <f t="shared" si="24"/>
        <v>2.5</v>
      </c>
      <c r="CX59" s="153">
        <f t="shared" si="25"/>
        <v>3</v>
      </c>
      <c r="CY59" s="153">
        <f t="shared" si="26"/>
        <v>3</v>
      </c>
      <c r="CZ59" s="92">
        <f t="shared" si="27"/>
        <v>0</v>
      </c>
      <c r="DA59" s="92">
        <f t="shared" si="28"/>
        <v>1190</v>
      </c>
      <c r="DB59" s="91">
        <f t="shared" si="29"/>
        <v>1</v>
      </c>
      <c r="DC59" s="92">
        <f t="shared" si="30"/>
        <v>1070932</v>
      </c>
    </row>
    <row r="60" spans="1:107" x14ac:dyDescent="0.25">
      <c r="A60" s="20">
        <v>13075076</v>
      </c>
      <c r="B60" s="21">
        <v>5555</v>
      </c>
      <c r="C60" s="21" t="s">
        <v>99</v>
      </c>
      <c r="D60" s="223">
        <v>428</v>
      </c>
      <c r="E60" s="223">
        <v>423936</v>
      </c>
      <c r="F60" s="223">
        <v>0</v>
      </c>
      <c r="G60" s="223">
        <v>1220</v>
      </c>
      <c r="H60" s="224">
        <v>1</v>
      </c>
      <c r="I60" s="224">
        <v>189156</v>
      </c>
      <c r="J60" s="224">
        <v>0</v>
      </c>
      <c r="K60" s="224">
        <v>0</v>
      </c>
      <c r="L60" s="224">
        <v>1</v>
      </c>
      <c r="M60" s="224">
        <v>189518</v>
      </c>
      <c r="N60" s="224">
        <v>200</v>
      </c>
      <c r="O60" s="224">
        <v>1</v>
      </c>
      <c r="P60" s="224">
        <v>300</v>
      </c>
      <c r="Q60" s="224">
        <v>1</v>
      </c>
      <c r="R60" s="224">
        <v>250</v>
      </c>
      <c r="S60" s="224">
        <v>1</v>
      </c>
      <c r="T60" s="224">
        <v>1</v>
      </c>
      <c r="U60" s="224">
        <v>0</v>
      </c>
      <c r="V60" s="224">
        <v>0</v>
      </c>
      <c r="W60" s="22" t="s">
        <v>43</v>
      </c>
      <c r="X60" s="22" t="s">
        <v>43</v>
      </c>
      <c r="Y60" s="22" t="s">
        <v>43</v>
      </c>
      <c r="Z60" s="224">
        <v>1000</v>
      </c>
      <c r="AA60" s="224">
        <v>1058</v>
      </c>
      <c r="AB60" s="260">
        <v>0</v>
      </c>
      <c r="AC60" s="224">
        <v>0</v>
      </c>
      <c r="AD60" s="224">
        <v>0</v>
      </c>
      <c r="AE60" s="260">
        <v>0</v>
      </c>
      <c r="AF60" s="222">
        <v>238889</v>
      </c>
      <c r="AG60" s="222">
        <v>152716</v>
      </c>
      <c r="AH60" s="281">
        <f t="shared" si="3"/>
        <v>-86173</v>
      </c>
      <c r="AI60" s="222">
        <v>54648</v>
      </c>
      <c r="AJ60" s="281">
        <f t="shared" si="4"/>
        <v>207364</v>
      </c>
      <c r="AK60" s="222">
        <v>164517</v>
      </c>
      <c r="AL60" s="281">
        <f t="shared" si="5"/>
        <v>42847</v>
      </c>
      <c r="AM60" s="281">
        <f t="shared" si="6"/>
        <v>1.0772741559496057</v>
      </c>
      <c r="AN60" s="281">
        <f t="shared" si="7"/>
        <v>0.7933730059219537</v>
      </c>
      <c r="AO60" s="222">
        <v>47493</v>
      </c>
      <c r="CA60" s="91" t="str">
        <f t="shared" si="31"/>
        <v>Levenhagen</v>
      </c>
      <c r="CB60" s="92">
        <f t="shared" si="31"/>
        <v>428</v>
      </c>
      <c r="CC60" s="92"/>
      <c r="CD60" s="92">
        <f t="shared" si="8"/>
        <v>1220</v>
      </c>
      <c r="CE60" s="92">
        <f t="shared" si="9"/>
        <v>0</v>
      </c>
      <c r="CF60" s="92">
        <f t="shared" si="10"/>
        <v>189518</v>
      </c>
      <c r="CG60" s="92">
        <f t="shared" si="11"/>
        <v>189518</v>
      </c>
      <c r="CH60" s="92">
        <f t="shared" si="12"/>
        <v>423936</v>
      </c>
      <c r="CI60" s="92">
        <f t="shared" si="13"/>
        <v>1</v>
      </c>
      <c r="CJ60" s="91" t="str">
        <f t="shared" si="14"/>
        <v>nein</v>
      </c>
      <c r="CK60" s="91" t="str">
        <f t="shared" si="14"/>
        <v>nein</v>
      </c>
      <c r="CL60" s="91" t="str">
        <f t="shared" si="32"/>
        <v>OK</v>
      </c>
      <c r="CM60" s="92">
        <f t="shared" si="16"/>
        <v>189156</v>
      </c>
      <c r="CN60" s="91" t="str">
        <f t="shared" si="17"/>
        <v>nein</v>
      </c>
      <c r="CO60" s="91">
        <f t="shared" si="18"/>
        <v>0</v>
      </c>
      <c r="CP60" s="91">
        <f t="shared" si="19"/>
        <v>0</v>
      </c>
      <c r="CQ60" s="91">
        <f t="shared" si="20"/>
        <v>1</v>
      </c>
      <c r="CR60" s="91">
        <f t="shared" si="21"/>
        <v>1220</v>
      </c>
      <c r="CS60" s="92">
        <f>CM60-'[2]2009'!CM60</f>
        <v>-13272</v>
      </c>
      <c r="CT60" s="92">
        <f>CE60-'[2]2009'!CE60</f>
        <v>0</v>
      </c>
      <c r="CU60" s="92">
        <f t="shared" si="22"/>
        <v>164517</v>
      </c>
      <c r="CV60" s="92">
        <f t="shared" si="23"/>
        <v>47493</v>
      </c>
      <c r="CW60" s="153">
        <f t="shared" si="24"/>
        <v>2</v>
      </c>
      <c r="CX60" s="153">
        <f t="shared" si="25"/>
        <v>3</v>
      </c>
      <c r="CY60" s="153">
        <f t="shared" si="26"/>
        <v>2.5</v>
      </c>
      <c r="CZ60" s="92">
        <f t="shared" si="27"/>
        <v>0</v>
      </c>
      <c r="DA60" s="92">
        <f t="shared" si="28"/>
        <v>1058</v>
      </c>
      <c r="DB60" s="91">
        <f t="shared" si="29"/>
        <v>1</v>
      </c>
      <c r="DC60" s="92">
        <f t="shared" si="30"/>
        <v>189518</v>
      </c>
    </row>
    <row r="61" spans="1:107" x14ac:dyDescent="0.25">
      <c r="A61" s="20">
        <v>13075091</v>
      </c>
      <c r="B61" s="21">
        <v>5555</v>
      </c>
      <c r="C61" s="21" t="s">
        <v>100</v>
      </c>
      <c r="D61" s="223">
        <v>1028</v>
      </c>
      <c r="E61" s="223">
        <v>1148977</v>
      </c>
      <c r="F61" s="223">
        <v>56430</v>
      </c>
      <c r="G61" s="223">
        <v>5855</v>
      </c>
      <c r="H61" s="224">
        <v>1</v>
      </c>
      <c r="I61" s="224">
        <v>905433</v>
      </c>
      <c r="J61" s="224">
        <v>0</v>
      </c>
      <c r="K61" s="224">
        <v>0</v>
      </c>
      <c r="L61" s="224">
        <v>1</v>
      </c>
      <c r="M61" s="224">
        <v>1063238</v>
      </c>
      <c r="N61" s="224">
        <v>200</v>
      </c>
      <c r="O61" s="224">
        <v>1</v>
      </c>
      <c r="P61" s="224">
        <v>300</v>
      </c>
      <c r="Q61" s="224">
        <v>1</v>
      </c>
      <c r="R61" s="224">
        <v>287</v>
      </c>
      <c r="S61" s="224">
        <v>1</v>
      </c>
      <c r="T61" s="224">
        <v>1</v>
      </c>
      <c r="U61" s="224">
        <v>567051</v>
      </c>
      <c r="V61" s="224">
        <v>551.61</v>
      </c>
      <c r="W61" s="22" t="s">
        <v>43</v>
      </c>
      <c r="X61" s="22" t="s">
        <v>43</v>
      </c>
      <c r="Y61" s="22" t="s">
        <v>43</v>
      </c>
      <c r="Z61" s="224">
        <v>2500</v>
      </c>
      <c r="AA61" s="224">
        <v>2497</v>
      </c>
      <c r="AB61" s="260">
        <v>0</v>
      </c>
      <c r="AC61" s="224">
        <v>0</v>
      </c>
      <c r="AD61" s="224">
        <v>0</v>
      </c>
      <c r="AE61" s="260">
        <v>0</v>
      </c>
      <c r="AF61" s="222">
        <v>435523</v>
      </c>
      <c r="AG61" s="222">
        <v>312473</v>
      </c>
      <c r="AH61" s="281">
        <f t="shared" si="3"/>
        <v>-123050</v>
      </c>
      <c r="AI61" s="222">
        <v>210895</v>
      </c>
      <c r="AJ61" s="281">
        <f t="shared" si="4"/>
        <v>523368</v>
      </c>
      <c r="AK61" s="222">
        <v>336783</v>
      </c>
      <c r="AL61" s="281">
        <f t="shared" si="5"/>
        <v>186585</v>
      </c>
      <c r="AM61" s="281">
        <f t="shared" si="6"/>
        <v>1.0777987218095644</v>
      </c>
      <c r="AN61" s="281">
        <f t="shared" si="7"/>
        <v>0.64349176869812441</v>
      </c>
      <c r="AO61" s="222">
        <v>97223</v>
      </c>
      <c r="CA61" s="91" t="str">
        <f t="shared" si="31"/>
        <v>Mesekenhagen</v>
      </c>
      <c r="CB61" s="92">
        <f t="shared" si="31"/>
        <v>1028</v>
      </c>
      <c r="CC61" s="92"/>
      <c r="CD61" s="92">
        <f t="shared" si="8"/>
        <v>5855</v>
      </c>
      <c r="CE61" s="92">
        <f t="shared" si="9"/>
        <v>0</v>
      </c>
      <c r="CF61" s="92">
        <f t="shared" si="10"/>
        <v>1063238</v>
      </c>
      <c r="CG61" s="92">
        <f t="shared" si="11"/>
        <v>1063238</v>
      </c>
      <c r="CH61" s="92">
        <f t="shared" si="12"/>
        <v>1148977</v>
      </c>
      <c r="CI61" s="92">
        <f t="shared" si="13"/>
        <v>1</v>
      </c>
      <c r="CJ61" s="91" t="str">
        <f t="shared" si="14"/>
        <v>nein</v>
      </c>
      <c r="CK61" s="91" t="str">
        <f t="shared" si="14"/>
        <v>nein</v>
      </c>
      <c r="CL61" s="91" t="str">
        <f t="shared" si="32"/>
        <v>OK</v>
      </c>
      <c r="CM61" s="92">
        <f t="shared" si="16"/>
        <v>905433</v>
      </c>
      <c r="CN61" s="91" t="str">
        <f t="shared" si="17"/>
        <v>nein</v>
      </c>
      <c r="CO61" s="91">
        <f t="shared" si="18"/>
        <v>0</v>
      </c>
      <c r="CP61" s="91">
        <f t="shared" si="19"/>
        <v>0</v>
      </c>
      <c r="CQ61" s="91">
        <f t="shared" si="20"/>
        <v>1</v>
      </c>
      <c r="CR61" s="91">
        <f t="shared" si="21"/>
        <v>5855</v>
      </c>
      <c r="CS61" s="92">
        <f>CM61-'[2]2009'!CM61</f>
        <v>58357</v>
      </c>
      <c r="CT61" s="92">
        <f>CE61-'[2]2009'!CE61</f>
        <v>0</v>
      </c>
      <c r="CU61" s="92">
        <f t="shared" si="22"/>
        <v>336783</v>
      </c>
      <c r="CV61" s="92">
        <f t="shared" si="23"/>
        <v>97223</v>
      </c>
      <c r="CW61" s="153">
        <f t="shared" si="24"/>
        <v>2</v>
      </c>
      <c r="CX61" s="153">
        <f t="shared" si="25"/>
        <v>3</v>
      </c>
      <c r="CY61" s="153">
        <f t="shared" si="26"/>
        <v>2.87</v>
      </c>
      <c r="CZ61" s="92">
        <f t="shared" si="27"/>
        <v>567051</v>
      </c>
      <c r="DA61" s="92">
        <f t="shared" si="28"/>
        <v>2497</v>
      </c>
      <c r="DB61" s="91">
        <f t="shared" si="29"/>
        <v>1</v>
      </c>
      <c r="DC61" s="92">
        <f t="shared" si="30"/>
        <v>1063238</v>
      </c>
    </row>
    <row r="62" spans="1:107" x14ac:dyDescent="0.25">
      <c r="A62" s="20">
        <v>13075102</v>
      </c>
      <c r="B62" s="21">
        <v>5555</v>
      </c>
      <c r="C62" s="21" t="s">
        <v>80</v>
      </c>
      <c r="D62" s="223">
        <v>2332</v>
      </c>
      <c r="E62" s="223">
        <v>2229337</v>
      </c>
      <c r="F62" s="223">
        <v>109127</v>
      </c>
      <c r="G62" s="223">
        <v>137811</v>
      </c>
      <c r="H62" s="224">
        <v>0</v>
      </c>
      <c r="I62" s="224">
        <v>0</v>
      </c>
      <c r="J62" s="224">
        <v>1</v>
      </c>
      <c r="K62" s="224">
        <v>234589</v>
      </c>
      <c r="L62" s="224">
        <v>1</v>
      </c>
      <c r="M62" s="224">
        <v>128391</v>
      </c>
      <c r="N62" s="224">
        <v>241</v>
      </c>
      <c r="O62" s="224">
        <v>1</v>
      </c>
      <c r="P62" s="224">
        <v>320</v>
      </c>
      <c r="Q62" s="224">
        <v>1</v>
      </c>
      <c r="R62" s="224">
        <v>300</v>
      </c>
      <c r="S62" s="224">
        <v>0</v>
      </c>
      <c r="T62" s="224">
        <v>0</v>
      </c>
      <c r="U62" s="224">
        <v>397639</v>
      </c>
      <c r="V62" s="224">
        <v>170.52</v>
      </c>
      <c r="W62" s="22" t="s">
        <v>56</v>
      </c>
      <c r="X62" s="22" t="s">
        <v>43</v>
      </c>
      <c r="Y62" s="22" t="s">
        <v>56</v>
      </c>
      <c r="Z62" s="224">
        <v>3600</v>
      </c>
      <c r="AA62" s="224">
        <v>3305</v>
      </c>
      <c r="AB62" s="260">
        <v>0</v>
      </c>
      <c r="AC62" s="224">
        <v>0</v>
      </c>
      <c r="AD62" s="224">
        <v>0</v>
      </c>
      <c r="AE62" s="260">
        <v>0</v>
      </c>
      <c r="AF62" s="222">
        <v>1097538</v>
      </c>
      <c r="AG62" s="222">
        <v>423379</v>
      </c>
      <c r="AH62" s="281">
        <f t="shared" si="3"/>
        <v>-674159</v>
      </c>
      <c r="AI62" s="222">
        <v>415306</v>
      </c>
      <c r="AJ62" s="281">
        <f t="shared" si="4"/>
        <v>838685</v>
      </c>
      <c r="AK62" s="222">
        <v>706687</v>
      </c>
      <c r="AL62" s="281">
        <f t="shared" si="5"/>
        <v>131998</v>
      </c>
      <c r="AM62" s="281">
        <f t="shared" si="6"/>
        <v>1.669159311160922</v>
      </c>
      <c r="AN62" s="281">
        <f t="shared" si="7"/>
        <v>0.84261313842503438</v>
      </c>
      <c r="AO62" s="222">
        <v>204009</v>
      </c>
      <c r="CA62" s="91" t="str">
        <f t="shared" si="31"/>
        <v>Neuenkirchen</v>
      </c>
      <c r="CB62" s="92">
        <f t="shared" si="31"/>
        <v>2332</v>
      </c>
      <c r="CC62" s="92"/>
      <c r="CD62" s="92">
        <f t="shared" si="8"/>
        <v>137811</v>
      </c>
      <c r="CE62" s="92">
        <f t="shared" si="9"/>
        <v>234589</v>
      </c>
      <c r="CF62" s="92">
        <f t="shared" si="10"/>
        <v>128391</v>
      </c>
      <c r="CG62" s="92">
        <f t="shared" si="11"/>
        <v>-106198</v>
      </c>
      <c r="CH62" s="92">
        <f t="shared" si="12"/>
        <v>2229337</v>
      </c>
      <c r="CI62" s="92">
        <f t="shared" si="13"/>
        <v>0</v>
      </c>
      <c r="CJ62" s="91" t="str">
        <f t="shared" si="14"/>
        <v>ja</v>
      </c>
      <c r="CK62" s="91" t="str">
        <f t="shared" si="14"/>
        <v>nein</v>
      </c>
      <c r="CL62" s="91" t="str">
        <f t="shared" si="32"/>
        <v>OK</v>
      </c>
      <c r="CM62" s="92">
        <f t="shared" si="16"/>
        <v>0</v>
      </c>
      <c r="CN62" s="91" t="str">
        <f t="shared" si="17"/>
        <v>nein</v>
      </c>
      <c r="CO62" s="91">
        <f t="shared" si="18"/>
        <v>1</v>
      </c>
      <c r="CP62" s="91">
        <f t="shared" si="19"/>
        <v>0</v>
      </c>
      <c r="CQ62" s="91">
        <f t="shared" si="20"/>
        <v>1</v>
      </c>
      <c r="CR62" s="91">
        <f t="shared" si="21"/>
        <v>137811</v>
      </c>
      <c r="CS62" s="92">
        <f>CM62-'[2]2009'!CM62</f>
        <v>0</v>
      </c>
      <c r="CT62" s="92">
        <f>CE62-'[2]2009'!CE62</f>
        <v>234589</v>
      </c>
      <c r="CU62" s="92">
        <f t="shared" si="22"/>
        <v>706687</v>
      </c>
      <c r="CV62" s="92">
        <f t="shared" si="23"/>
        <v>204009</v>
      </c>
      <c r="CW62" s="153">
        <f t="shared" si="24"/>
        <v>2.41</v>
      </c>
      <c r="CX62" s="153">
        <f t="shared" si="25"/>
        <v>3.2</v>
      </c>
      <c r="CY62" s="153">
        <f t="shared" si="26"/>
        <v>3</v>
      </c>
      <c r="CZ62" s="92">
        <f t="shared" si="27"/>
        <v>397639</v>
      </c>
      <c r="DA62" s="92">
        <f t="shared" si="28"/>
        <v>3305</v>
      </c>
      <c r="DB62" s="91">
        <f t="shared" si="29"/>
        <v>1</v>
      </c>
      <c r="DC62" s="92">
        <f t="shared" si="30"/>
        <v>-106198</v>
      </c>
    </row>
    <row r="63" spans="1:107" x14ac:dyDescent="0.25">
      <c r="A63" s="20">
        <v>13075141</v>
      </c>
      <c r="B63" s="21">
        <v>5555</v>
      </c>
      <c r="C63" s="21" t="s">
        <v>101</v>
      </c>
      <c r="D63" s="223">
        <v>1420</v>
      </c>
      <c r="E63" s="223">
        <v>1863005</v>
      </c>
      <c r="F63" s="223">
        <v>34759</v>
      </c>
      <c r="G63" s="223">
        <v>2442237</v>
      </c>
      <c r="H63" s="224">
        <v>0</v>
      </c>
      <c r="I63" s="224">
        <v>0</v>
      </c>
      <c r="J63" s="224">
        <v>1</v>
      </c>
      <c r="K63" s="224">
        <v>2433092</v>
      </c>
      <c r="L63" s="224">
        <v>0</v>
      </c>
      <c r="M63" s="224">
        <v>0</v>
      </c>
      <c r="N63" s="224">
        <v>270</v>
      </c>
      <c r="O63" s="224">
        <v>0</v>
      </c>
      <c r="P63" s="224">
        <v>350</v>
      </c>
      <c r="Q63" s="224">
        <v>0</v>
      </c>
      <c r="R63" s="224">
        <v>380</v>
      </c>
      <c r="S63" s="224">
        <v>0</v>
      </c>
      <c r="T63" s="224">
        <v>0</v>
      </c>
      <c r="U63" s="224">
        <v>323932</v>
      </c>
      <c r="V63" s="224">
        <v>228.13</v>
      </c>
      <c r="W63" s="22" t="s">
        <v>56</v>
      </c>
      <c r="X63" s="22" t="s">
        <v>43</v>
      </c>
      <c r="Y63" s="22" t="s">
        <v>56</v>
      </c>
      <c r="Z63" s="224">
        <v>4000</v>
      </c>
      <c r="AA63" s="224">
        <v>4155</v>
      </c>
      <c r="AB63" s="260">
        <v>0</v>
      </c>
      <c r="AC63" s="224">
        <v>0</v>
      </c>
      <c r="AD63" s="224">
        <v>0</v>
      </c>
      <c r="AE63" s="260">
        <v>0</v>
      </c>
      <c r="AF63" s="222">
        <v>617020</v>
      </c>
      <c r="AG63" s="222">
        <v>77514</v>
      </c>
      <c r="AH63" s="281">
        <f t="shared" si="3"/>
        <v>-539506</v>
      </c>
      <c r="AI63" s="222">
        <v>282432</v>
      </c>
      <c r="AJ63" s="281">
        <f t="shared" si="4"/>
        <v>359946</v>
      </c>
      <c r="AK63" s="222">
        <v>389987</v>
      </c>
      <c r="AL63" s="281">
        <f t="shared" si="5"/>
        <v>-30041</v>
      </c>
      <c r="AM63" s="281">
        <f t="shared" si="6"/>
        <v>5.031181463993601</v>
      </c>
      <c r="AN63" s="281">
        <f t="shared" si="7"/>
        <v>1.0834597411833997</v>
      </c>
      <c r="AO63" s="222">
        <v>112582</v>
      </c>
      <c r="CA63" s="91" t="str">
        <f t="shared" si="31"/>
        <v>Wackerow</v>
      </c>
      <c r="CB63" s="92">
        <f t="shared" si="31"/>
        <v>1420</v>
      </c>
      <c r="CC63" s="92"/>
      <c r="CD63" s="92">
        <f t="shared" si="8"/>
        <v>2442237</v>
      </c>
      <c r="CE63" s="92">
        <f t="shared" si="9"/>
        <v>2433092</v>
      </c>
      <c r="CF63" s="92">
        <f t="shared" si="10"/>
        <v>0</v>
      </c>
      <c r="CG63" s="92">
        <f t="shared" si="11"/>
        <v>-2433092</v>
      </c>
      <c r="CH63" s="92">
        <f t="shared" si="12"/>
        <v>1863005</v>
      </c>
      <c r="CI63" s="92">
        <f t="shared" si="13"/>
        <v>0</v>
      </c>
      <c r="CJ63" s="91" t="str">
        <f t="shared" si="14"/>
        <v>ja</v>
      </c>
      <c r="CK63" s="91" t="str">
        <f t="shared" si="14"/>
        <v>nein</v>
      </c>
      <c r="CL63" s="91" t="str">
        <f t="shared" si="32"/>
        <v>OK</v>
      </c>
      <c r="CM63" s="92">
        <f t="shared" si="16"/>
        <v>0</v>
      </c>
      <c r="CN63" s="91" t="str">
        <f t="shared" si="17"/>
        <v>nein</v>
      </c>
      <c r="CO63" s="91">
        <f t="shared" si="18"/>
        <v>1</v>
      </c>
      <c r="CP63" s="91">
        <f t="shared" si="19"/>
        <v>0</v>
      </c>
      <c r="CQ63" s="91">
        <f t="shared" si="20"/>
        <v>1</v>
      </c>
      <c r="CR63" s="91">
        <f t="shared" si="21"/>
        <v>2442237</v>
      </c>
      <c r="CS63" s="92">
        <f>CM63-'[2]2009'!CM63</f>
        <v>0</v>
      </c>
      <c r="CT63" s="92">
        <f>CE63-'[2]2009'!CE63</f>
        <v>-145722</v>
      </c>
      <c r="CU63" s="92">
        <f t="shared" si="22"/>
        <v>389987</v>
      </c>
      <c r="CV63" s="92">
        <f t="shared" si="23"/>
        <v>112582</v>
      </c>
      <c r="CW63" s="153">
        <f t="shared" si="24"/>
        <v>2.7</v>
      </c>
      <c r="CX63" s="153">
        <f t="shared" si="25"/>
        <v>3.5</v>
      </c>
      <c r="CY63" s="153">
        <f t="shared" si="26"/>
        <v>3.8</v>
      </c>
      <c r="CZ63" s="92">
        <f t="shared" si="27"/>
        <v>323932</v>
      </c>
      <c r="DA63" s="92">
        <f t="shared" si="28"/>
        <v>4155</v>
      </c>
      <c r="DB63" s="91">
        <f t="shared" si="29"/>
        <v>1</v>
      </c>
      <c r="DC63" s="92">
        <f t="shared" si="30"/>
        <v>-2433092</v>
      </c>
    </row>
    <row r="64" spans="1:107" x14ac:dyDescent="0.25">
      <c r="A64" s="20">
        <v>13075142</v>
      </c>
      <c r="B64" s="21">
        <v>5555</v>
      </c>
      <c r="C64" s="21" t="s">
        <v>102</v>
      </c>
      <c r="D64" s="223">
        <v>1551</v>
      </c>
      <c r="E64" s="223">
        <v>1614131</v>
      </c>
      <c r="F64" s="223">
        <v>85539</v>
      </c>
      <c r="G64" s="223">
        <v>105403</v>
      </c>
      <c r="H64" s="224">
        <v>1</v>
      </c>
      <c r="I64" s="224">
        <v>33445</v>
      </c>
      <c r="J64" s="224">
        <v>0</v>
      </c>
      <c r="K64" s="224">
        <v>0</v>
      </c>
      <c r="L64" s="224">
        <v>1</v>
      </c>
      <c r="M64" s="224">
        <v>207653</v>
      </c>
      <c r="N64" s="224">
        <v>250</v>
      </c>
      <c r="O64" s="224">
        <v>0</v>
      </c>
      <c r="P64" s="224">
        <v>350</v>
      </c>
      <c r="Q64" s="224">
        <v>0</v>
      </c>
      <c r="R64" s="224">
        <v>330</v>
      </c>
      <c r="S64" s="224">
        <v>0</v>
      </c>
      <c r="T64" s="224">
        <v>0</v>
      </c>
      <c r="U64" s="224">
        <v>1669254</v>
      </c>
      <c r="V64" s="224">
        <v>1076.25</v>
      </c>
      <c r="W64" s="22" t="s">
        <v>43</v>
      </c>
      <c r="X64" s="22" t="s">
        <v>43</v>
      </c>
      <c r="Y64" s="22" t="s">
        <v>43</v>
      </c>
      <c r="Z64" s="224">
        <v>4400</v>
      </c>
      <c r="AA64" s="224">
        <v>3903</v>
      </c>
      <c r="AB64" s="260">
        <v>0</v>
      </c>
      <c r="AC64" s="224">
        <v>0</v>
      </c>
      <c r="AD64" s="224">
        <v>0</v>
      </c>
      <c r="AE64" s="260">
        <v>0</v>
      </c>
      <c r="AF64" s="222">
        <v>633853</v>
      </c>
      <c r="AG64" s="222">
        <v>323725</v>
      </c>
      <c r="AH64" s="281">
        <f t="shared" si="3"/>
        <v>-310128</v>
      </c>
      <c r="AI64" s="222">
        <v>331579</v>
      </c>
      <c r="AJ64" s="281">
        <f t="shared" si="4"/>
        <v>655304</v>
      </c>
      <c r="AK64" s="222">
        <v>499850</v>
      </c>
      <c r="AL64" s="281">
        <f t="shared" si="5"/>
        <v>155454</v>
      </c>
      <c r="AM64" s="281">
        <f t="shared" si="6"/>
        <v>1.544057456174222</v>
      </c>
      <c r="AN64" s="281">
        <f t="shared" si="7"/>
        <v>0.7627757498809713</v>
      </c>
      <c r="AO64" s="222">
        <v>144298</v>
      </c>
      <c r="CA64" s="91" t="str">
        <f t="shared" si="31"/>
        <v>Weitenhagen</v>
      </c>
      <c r="CB64" s="92">
        <f t="shared" si="31"/>
        <v>1551</v>
      </c>
      <c r="CC64" s="92"/>
      <c r="CD64" s="92">
        <f t="shared" si="8"/>
        <v>105403</v>
      </c>
      <c r="CE64" s="92">
        <f t="shared" si="9"/>
        <v>0</v>
      </c>
      <c r="CF64" s="92">
        <f t="shared" si="10"/>
        <v>207653</v>
      </c>
      <c r="CG64" s="92">
        <f t="shared" si="11"/>
        <v>207653</v>
      </c>
      <c r="CH64" s="92">
        <f t="shared" si="12"/>
        <v>1614131</v>
      </c>
      <c r="CI64" s="92">
        <f t="shared" si="13"/>
        <v>0</v>
      </c>
      <c r="CJ64" s="91" t="str">
        <f t="shared" si="14"/>
        <v>nein</v>
      </c>
      <c r="CK64" s="91" t="str">
        <f t="shared" si="14"/>
        <v>nein</v>
      </c>
      <c r="CL64" s="91" t="str">
        <f t="shared" si="32"/>
        <v>OK</v>
      </c>
      <c r="CM64" s="92">
        <f t="shared" si="16"/>
        <v>33445</v>
      </c>
      <c r="CN64" s="91" t="str">
        <f t="shared" si="17"/>
        <v>nein</v>
      </c>
      <c r="CO64" s="91">
        <f t="shared" si="18"/>
        <v>0</v>
      </c>
      <c r="CP64" s="91">
        <f t="shared" si="19"/>
        <v>0</v>
      </c>
      <c r="CQ64" s="91">
        <f t="shared" si="20"/>
        <v>1</v>
      </c>
      <c r="CR64" s="91">
        <f t="shared" si="21"/>
        <v>105403</v>
      </c>
      <c r="CS64" s="92">
        <f>CM64-'[2]2009'!CM64</f>
        <v>-248612</v>
      </c>
      <c r="CT64" s="92">
        <f>CE64-'[2]2009'!CE64</f>
        <v>0</v>
      </c>
      <c r="CU64" s="92">
        <f t="shared" si="22"/>
        <v>499850</v>
      </c>
      <c r="CV64" s="92">
        <f t="shared" si="23"/>
        <v>144298</v>
      </c>
      <c r="CW64" s="153">
        <f t="shared" si="24"/>
        <v>2.5</v>
      </c>
      <c r="CX64" s="153">
        <f t="shared" si="25"/>
        <v>3.5</v>
      </c>
      <c r="CY64" s="153">
        <f t="shared" si="26"/>
        <v>3.3</v>
      </c>
      <c r="CZ64" s="92">
        <f t="shared" si="27"/>
        <v>1669254</v>
      </c>
      <c r="DA64" s="92">
        <f t="shared" si="28"/>
        <v>3903</v>
      </c>
      <c r="DB64" s="91">
        <f t="shared" si="29"/>
        <v>1</v>
      </c>
      <c r="DC64" s="92">
        <f t="shared" si="30"/>
        <v>207653</v>
      </c>
    </row>
    <row r="65" spans="1:107" x14ac:dyDescent="0.25">
      <c r="A65" s="20">
        <v>13075011</v>
      </c>
      <c r="B65" s="21">
        <v>5556</v>
      </c>
      <c r="C65" s="21" t="s">
        <v>103</v>
      </c>
      <c r="D65" s="225">
        <v>418</v>
      </c>
      <c r="E65" s="225">
        <v>23946.69</v>
      </c>
      <c r="F65" s="225">
        <v>23946.69</v>
      </c>
      <c r="G65" s="225">
        <v>36751.97</v>
      </c>
      <c r="H65" s="244">
        <v>1</v>
      </c>
      <c r="I65" s="227">
        <v>12969.05</v>
      </c>
      <c r="J65" s="227">
        <v>1</v>
      </c>
      <c r="K65" s="227">
        <v>36751.97</v>
      </c>
      <c r="L65" s="227">
        <v>0</v>
      </c>
      <c r="M65" s="225"/>
      <c r="N65" s="227">
        <v>250</v>
      </c>
      <c r="O65" s="227">
        <v>0</v>
      </c>
      <c r="P65" s="227">
        <v>350</v>
      </c>
      <c r="Q65" s="227">
        <v>0</v>
      </c>
      <c r="R65" s="227">
        <v>350</v>
      </c>
      <c r="S65" s="227">
        <v>0</v>
      </c>
      <c r="T65" s="227">
        <v>0</v>
      </c>
      <c r="U65" s="227">
        <v>69734.67</v>
      </c>
      <c r="V65" s="227">
        <v>166.82935406698564</v>
      </c>
      <c r="W65" s="26" t="s">
        <v>56</v>
      </c>
      <c r="X65" s="26" t="s">
        <v>43</v>
      </c>
      <c r="Y65" s="26" t="s">
        <v>43</v>
      </c>
      <c r="Z65" s="227">
        <v>900</v>
      </c>
      <c r="AA65" s="227">
        <v>906.25</v>
      </c>
      <c r="AB65" s="286"/>
      <c r="AC65" s="227"/>
      <c r="AD65" s="227"/>
      <c r="AE65" s="286"/>
      <c r="AF65" s="287">
        <v>75572.66</v>
      </c>
      <c r="AG65" s="287">
        <v>39048.46</v>
      </c>
      <c r="AH65" s="281">
        <f t="shared" si="3"/>
        <v>-36524.200000000004</v>
      </c>
      <c r="AI65" s="289">
        <v>150237.04</v>
      </c>
      <c r="AJ65" s="281">
        <f t="shared" si="4"/>
        <v>189285.5</v>
      </c>
      <c r="AK65" s="289">
        <v>110036.88</v>
      </c>
      <c r="AL65" s="281">
        <f t="shared" si="5"/>
        <v>79248.62</v>
      </c>
      <c r="AM65" s="281">
        <f t="shared" si="6"/>
        <v>2.8179569693657576</v>
      </c>
      <c r="AN65" s="281">
        <f t="shared" si="7"/>
        <v>0.58132757131423174</v>
      </c>
      <c r="AO65" s="289">
        <v>50724.83</v>
      </c>
      <c r="CA65" s="91" t="str">
        <f t="shared" si="31"/>
        <v>Bergholz</v>
      </c>
      <c r="CB65" s="92">
        <f t="shared" si="31"/>
        <v>418</v>
      </c>
      <c r="CC65" s="92"/>
      <c r="CD65" s="92">
        <f t="shared" si="8"/>
        <v>36751.97</v>
      </c>
      <c r="CE65" s="92">
        <f t="shared" si="9"/>
        <v>36751.97</v>
      </c>
      <c r="CF65" s="92">
        <f t="shared" si="10"/>
        <v>0</v>
      </c>
      <c r="CG65" s="92">
        <f t="shared" si="11"/>
        <v>-36751.97</v>
      </c>
      <c r="CH65" s="92">
        <f t="shared" si="12"/>
        <v>23946.69</v>
      </c>
      <c r="CI65" s="92">
        <f t="shared" si="13"/>
        <v>0</v>
      </c>
      <c r="CJ65" s="91" t="str">
        <f t="shared" si="14"/>
        <v>ja</v>
      </c>
      <c r="CK65" s="91" t="str">
        <f t="shared" si="14"/>
        <v>nein</v>
      </c>
      <c r="CL65" s="91" t="str">
        <f t="shared" si="32"/>
        <v>OK</v>
      </c>
      <c r="CM65" s="92">
        <f t="shared" si="16"/>
        <v>12969.05</v>
      </c>
      <c r="CN65" s="91" t="str">
        <f t="shared" si="17"/>
        <v>nein</v>
      </c>
      <c r="CO65" s="91">
        <f t="shared" si="18"/>
        <v>1</v>
      </c>
      <c r="CP65" s="91">
        <f t="shared" si="19"/>
        <v>0</v>
      </c>
      <c r="CQ65" s="91">
        <f t="shared" si="20"/>
        <v>1</v>
      </c>
      <c r="CR65" s="91">
        <f t="shared" si="21"/>
        <v>36751.97</v>
      </c>
      <c r="CS65" s="92">
        <f>CM65-'[2]2009'!CM65</f>
        <v>-43975.979999999996</v>
      </c>
      <c r="CT65" s="92">
        <f>CE65-'[2]2009'!CE65</f>
        <v>36751.97</v>
      </c>
      <c r="CU65" s="92">
        <f t="shared" si="22"/>
        <v>110036.88</v>
      </c>
      <c r="CV65" s="92">
        <f t="shared" si="23"/>
        <v>50724.83</v>
      </c>
      <c r="CW65" s="153">
        <f t="shared" si="24"/>
        <v>2.5</v>
      </c>
      <c r="CX65" s="153">
        <f t="shared" si="25"/>
        <v>3.5</v>
      </c>
      <c r="CY65" s="153">
        <f t="shared" si="26"/>
        <v>3.5</v>
      </c>
      <c r="CZ65" s="92">
        <f t="shared" si="27"/>
        <v>69734.67</v>
      </c>
      <c r="DA65" s="92">
        <f t="shared" si="28"/>
        <v>906.25</v>
      </c>
      <c r="DB65" s="91">
        <f t="shared" si="29"/>
        <v>1</v>
      </c>
      <c r="DC65" s="92">
        <f t="shared" si="30"/>
        <v>-36751.97</v>
      </c>
    </row>
    <row r="66" spans="1:107" x14ac:dyDescent="0.25">
      <c r="A66" s="20">
        <v>13075012</v>
      </c>
      <c r="B66" s="21">
        <v>5556</v>
      </c>
      <c r="C66" s="21" t="s">
        <v>104</v>
      </c>
      <c r="D66" s="225">
        <v>553</v>
      </c>
      <c r="E66" s="225">
        <v>73163.8</v>
      </c>
      <c r="F66" s="225">
        <v>73163.8</v>
      </c>
      <c r="G66" s="225">
        <v>108403.43</v>
      </c>
      <c r="H66" s="244">
        <v>1</v>
      </c>
      <c r="I66" s="227">
        <v>114076.32</v>
      </c>
      <c r="J66" s="227">
        <v>0</v>
      </c>
      <c r="K66" s="227"/>
      <c r="L66" s="227">
        <v>1</v>
      </c>
      <c r="M66" s="225">
        <v>108403.43</v>
      </c>
      <c r="N66" s="227">
        <v>200</v>
      </c>
      <c r="O66" s="227">
        <v>1</v>
      </c>
      <c r="P66" s="227">
        <v>300</v>
      </c>
      <c r="Q66" s="227">
        <v>1</v>
      </c>
      <c r="R66" s="227">
        <v>280</v>
      </c>
      <c r="S66" s="227">
        <v>1</v>
      </c>
      <c r="T66" s="227">
        <v>1</v>
      </c>
      <c r="U66" s="227">
        <v>307718.57</v>
      </c>
      <c r="V66" s="227">
        <v>556.45311030741414</v>
      </c>
      <c r="W66" s="26" t="s">
        <v>199</v>
      </c>
      <c r="X66" s="26" t="s">
        <v>43</v>
      </c>
      <c r="Y66" s="26" t="s">
        <v>43</v>
      </c>
      <c r="Z66" s="227">
        <v>2000</v>
      </c>
      <c r="AA66" s="227">
        <v>1793.33</v>
      </c>
      <c r="AB66" s="286"/>
      <c r="AC66" s="227"/>
      <c r="AD66" s="227"/>
      <c r="AE66" s="286"/>
      <c r="AF66" s="287">
        <v>96157.19</v>
      </c>
      <c r="AG66" s="287">
        <v>52728.03</v>
      </c>
      <c r="AH66" s="281">
        <f t="shared" si="3"/>
        <v>-43429.16</v>
      </c>
      <c r="AI66" s="289">
        <v>201052.32</v>
      </c>
      <c r="AJ66" s="281">
        <f t="shared" si="4"/>
        <v>253780.35</v>
      </c>
      <c r="AK66" s="289">
        <v>142903.32</v>
      </c>
      <c r="AL66" s="281">
        <f t="shared" si="5"/>
        <v>110877.03</v>
      </c>
      <c r="AM66" s="281">
        <f t="shared" si="6"/>
        <v>2.710196455281944</v>
      </c>
      <c r="AN66" s="281">
        <f t="shared" si="7"/>
        <v>0.56309844320098068</v>
      </c>
      <c r="AO66" s="289">
        <v>65875.62</v>
      </c>
      <c r="CA66" s="91" t="str">
        <f t="shared" si="31"/>
        <v>Blankensee</v>
      </c>
      <c r="CB66" s="92">
        <f t="shared" si="31"/>
        <v>553</v>
      </c>
      <c r="CC66" s="92"/>
      <c r="CD66" s="92">
        <f t="shared" si="8"/>
        <v>108403.43</v>
      </c>
      <c r="CE66" s="92">
        <f t="shared" si="9"/>
        <v>0</v>
      </c>
      <c r="CF66" s="92">
        <f t="shared" si="10"/>
        <v>108403.43</v>
      </c>
      <c r="CG66" s="92">
        <f t="shared" si="11"/>
        <v>108403.43</v>
      </c>
      <c r="CH66" s="92">
        <f t="shared" si="12"/>
        <v>73163.8</v>
      </c>
      <c r="CI66" s="92">
        <f t="shared" si="13"/>
        <v>1</v>
      </c>
      <c r="CJ66" s="91" t="str">
        <f t="shared" si="14"/>
        <v xml:space="preserve">nein </v>
      </c>
      <c r="CK66" s="91" t="str">
        <f t="shared" si="14"/>
        <v>nein</v>
      </c>
      <c r="CL66" s="91" t="str">
        <f t="shared" si="32"/>
        <v>OK</v>
      </c>
      <c r="CM66" s="92">
        <f t="shared" si="16"/>
        <v>114076.32</v>
      </c>
      <c r="CN66" s="91" t="str">
        <f t="shared" si="17"/>
        <v>nein</v>
      </c>
      <c r="CO66" s="91">
        <f t="shared" si="18"/>
        <v>0</v>
      </c>
      <c r="CP66" s="91">
        <f t="shared" si="19"/>
        <v>0</v>
      </c>
      <c r="CQ66" s="91">
        <f t="shared" si="20"/>
        <v>1</v>
      </c>
      <c r="CR66" s="91">
        <f t="shared" si="21"/>
        <v>108403.43</v>
      </c>
      <c r="CS66" s="92">
        <f>CM66-'[2]2009'!CM66</f>
        <v>40923.86</v>
      </c>
      <c r="CT66" s="92">
        <f>CE66-'[2]2009'!CE66</f>
        <v>0</v>
      </c>
      <c r="CU66" s="92">
        <f t="shared" si="22"/>
        <v>142903.32</v>
      </c>
      <c r="CV66" s="92">
        <f t="shared" si="23"/>
        <v>65875.62</v>
      </c>
      <c r="CW66" s="153">
        <f t="shared" si="24"/>
        <v>2</v>
      </c>
      <c r="CX66" s="153">
        <f t="shared" si="25"/>
        <v>3</v>
      </c>
      <c r="CY66" s="153">
        <f t="shared" si="26"/>
        <v>2.8</v>
      </c>
      <c r="CZ66" s="92">
        <f t="shared" si="27"/>
        <v>307718.57</v>
      </c>
      <c r="DA66" s="92">
        <f t="shared" si="28"/>
        <v>1793.33</v>
      </c>
      <c r="DB66" s="91">
        <f t="shared" si="29"/>
        <v>1</v>
      </c>
      <c r="DC66" s="92">
        <f t="shared" si="30"/>
        <v>108403.43</v>
      </c>
    </row>
    <row r="67" spans="1:107" x14ac:dyDescent="0.25">
      <c r="A67" s="20">
        <v>13075016</v>
      </c>
      <c r="B67" s="21">
        <v>5556</v>
      </c>
      <c r="C67" s="21" t="s">
        <v>105</v>
      </c>
      <c r="D67" s="225">
        <v>609</v>
      </c>
      <c r="E67" s="225">
        <v>43959.94</v>
      </c>
      <c r="F67" s="225">
        <v>43959.94</v>
      </c>
      <c r="G67" s="225">
        <v>128644.81</v>
      </c>
      <c r="H67" s="244">
        <v>1</v>
      </c>
      <c r="I67" s="227">
        <v>149459.38</v>
      </c>
      <c r="J67" s="227">
        <v>0</v>
      </c>
      <c r="K67" s="227"/>
      <c r="L67" s="227">
        <v>1</v>
      </c>
      <c r="M67" s="225">
        <v>128644.81</v>
      </c>
      <c r="N67" s="227">
        <v>200</v>
      </c>
      <c r="O67" s="227">
        <v>1</v>
      </c>
      <c r="P67" s="227">
        <v>300</v>
      </c>
      <c r="Q67" s="227">
        <v>1</v>
      </c>
      <c r="R67" s="227">
        <v>200</v>
      </c>
      <c r="S67" s="227">
        <v>1</v>
      </c>
      <c r="T67" s="227">
        <v>1</v>
      </c>
      <c r="U67" s="227"/>
      <c r="V67" s="227"/>
      <c r="W67" s="26" t="s">
        <v>199</v>
      </c>
      <c r="X67" s="26" t="s">
        <v>43</v>
      </c>
      <c r="Y67" s="26" t="s">
        <v>43</v>
      </c>
      <c r="Z67" s="227">
        <v>1400</v>
      </c>
      <c r="AA67" s="227">
        <v>1394.5</v>
      </c>
      <c r="AB67" s="286"/>
      <c r="AC67" s="227"/>
      <c r="AD67" s="227"/>
      <c r="AE67" s="286"/>
      <c r="AF67" s="287">
        <v>112868.63</v>
      </c>
      <c r="AG67" s="287">
        <v>43273.18</v>
      </c>
      <c r="AH67" s="281">
        <f t="shared" si="3"/>
        <v>-69595.450000000012</v>
      </c>
      <c r="AI67" s="289">
        <v>217227.65</v>
      </c>
      <c r="AJ67" s="281">
        <f t="shared" si="4"/>
        <v>260500.83</v>
      </c>
      <c r="AK67" s="289">
        <v>159409.44</v>
      </c>
      <c r="AL67" s="281">
        <f t="shared" si="5"/>
        <v>101091.38999999998</v>
      </c>
      <c r="AM67" s="281">
        <f t="shared" si="6"/>
        <v>3.683793056114665</v>
      </c>
      <c r="AN67" s="281">
        <f t="shared" si="7"/>
        <v>0.61193448020875796</v>
      </c>
      <c r="AO67" s="289">
        <v>73484.62</v>
      </c>
      <c r="CA67" s="91" t="str">
        <f t="shared" si="31"/>
        <v>Boock</v>
      </c>
      <c r="CB67" s="92">
        <f t="shared" si="31"/>
        <v>609</v>
      </c>
      <c r="CC67" s="92"/>
      <c r="CD67" s="92">
        <f t="shared" si="8"/>
        <v>128644.81</v>
      </c>
      <c r="CE67" s="92">
        <f t="shared" si="9"/>
        <v>0</v>
      </c>
      <c r="CF67" s="92">
        <f t="shared" si="10"/>
        <v>128644.81</v>
      </c>
      <c r="CG67" s="92">
        <f t="shared" si="11"/>
        <v>128644.81</v>
      </c>
      <c r="CH67" s="92">
        <f t="shared" si="12"/>
        <v>43959.94</v>
      </c>
      <c r="CI67" s="92">
        <f t="shared" si="13"/>
        <v>1</v>
      </c>
      <c r="CJ67" s="91" t="str">
        <f t="shared" si="14"/>
        <v xml:space="preserve">nein </v>
      </c>
      <c r="CK67" s="91" t="str">
        <f t="shared" si="14"/>
        <v>nein</v>
      </c>
      <c r="CL67" s="91" t="str">
        <f t="shared" si="32"/>
        <v>OK</v>
      </c>
      <c r="CM67" s="92">
        <f t="shared" si="16"/>
        <v>149459.38</v>
      </c>
      <c r="CN67" s="91" t="str">
        <f t="shared" si="17"/>
        <v>nein</v>
      </c>
      <c r="CO67" s="91">
        <f t="shared" si="18"/>
        <v>0</v>
      </c>
      <c r="CP67" s="91">
        <f t="shared" si="19"/>
        <v>0</v>
      </c>
      <c r="CQ67" s="91">
        <f t="shared" si="20"/>
        <v>1</v>
      </c>
      <c r="CR67" s="91">
        <f t="shared" si="21"/>
        <v>128644.81</v>
      </c>
      <c r="CS67" s="92">
        <f>CM67-'[2]2009'!CM67</f>
        <v>-82341.53</v>
      </c>
      <c r="CT67" s="92">
        <f>CE67-'[2]2009'!CE67</f>
        <v>0</v>
      </c>
      <c r="CU67" s="92">
        <f t="shared" si="22"/>
        <v>159409.44</v>
      </c>
      <c r="CV67" s="92">
        <f t="shared" si="23"/>
        <v>73484.62</v>
      </c>
      <c r="CW67" s="153">
        <f t="shared" si="24"/>
        <v>2</v>
      </c>
      <c r="CX67" s="153">
        <f t="shared" si="25"/>
        <v>3</v>
      </c>
      <c r="CY67" s="153">
        <f t="shared" si="26"/>
        <v>2</v>
      </c>
      <c r="CZ67" s="92">
        <f t="shared" si="27"/>
        <v>0</v>
      </c>
      <c r="DA67" s="92">
        <f t="shared" si="28"/>
        <v>1394.5</v>
      </c>
      <c r="DB67" s="91">
        <f t="shared" si="29"/>
        <v>1</v>
      </c>
      <c r="DC67" s="92">
        <f t="shared" si="30"/>
        <v>128644.81</v>
      </c>
    </row>
    <row r="68" spans="1:107" x14ac:dyDescent="0.25">
      <c r="A68" s="20">
        <v>13075035</v>
      </c>
      <c r="B68" s="21">
        <v>5556</v>
      </c>
      <c r="C68" s="21" t="s">
        <v>106</v>
      </c>
      <c r="D68" s="225">
        <v>177</v>
      </c>
      <c r="E68" s="225">
        <v>62912.06</v>
      </c>
      <c r="F68" s="225">
        <v>62912.06</v>
      </c>
      <c r="G68" s="225">
        <v>146771.29999999999</v>
      </c>
      <c r="H68" s="244">
        <v>1</v>
      </c>
      <c r="I68" s="227">
        <v>138206.9</v>
      </c>
      <c r="J68" s="227">
        <v>0</v>
      </c>
      <c r="K68" s="227"/>
      <c r="L68" s="227">
        <v>1</v>
      </c>
      <c r="M68" s="225">
        <v>146771.29999999999</v>
      </c>
      <c r="N68" s="227">
        <v>250</v>
      </c>
      <c r="O68" s="227">
        <v>0</v>
      </c>
      <c r="P68" s="227">
        <v>315</v>
      </c>
      <c r="Q68" s="227">
        <v>1</v>
      </c>
      <c r="R68" s="227">
        <v>290</v>
      </c>
      <c r="S68" s="227">
        <v>1</v>
      </c>
      <c r="T68" s="227">
        <v>0</v>
      </c>
      <c r="U68" s="227">
        <v>478523.3</v>
      </c>
      <c r="V68" s="227">
        <v>2703.5214689265536</v>
      </c>
      <c r="W68" s="26" t="s">
        <v>199</v>
      </c>
      <c r="X68" s="26" t="s">
        <v>43</v>
      </c>
      <c r="Y68" s="26" t="s">
        <v>43</v>
      </c>
      <c r="Z68" s="227">
        <v>600</v>
      </c>
      <c r="AA68" s="227">
        <v>608.14</v>
      </c>
      <c r="AB68" s="286"/>
      <c r="AC68" s="227"/>
      <c r="AD68" s="227"/>
      <c r="AE68" s="286"/>
      <c r="AF68" s="287">
        <v>51738.16</v>
      </c>
      <c r="AG68" s="287">
        <v>46606.77</v>
      </c>
      <c r="AH68" s="281">
        <f t="shared" si="3"/>
        <v>-5131.3900000000067</v>
      </c>
      <c r="AI68" s="289">
        <v>51774.74</v>
      </c>
      <c r="AJ68" s="281">
        <f t="shared" si="4"/>
        <v>98381.51</v>
      </c>
      <c r="AK68" s="289">
        <v>49067.76</v>
      </c>
      <c r="AL68" s="281">
        <f t="shared" si="5"/>
        <v>49313.749999999993</v>
      </c>
      <c r="AM68" s="281">
        <f t="shared" si="6"/>
        <v>1.0528032730008967</v>
      </c>
      <c r="AN68" s="281">
        <f t="shared" si="7"/>
        <v>0.49874981589528361</v>
      </c>
      <c r="AO68" s="289">
        <v>22619.27</v>
      </c>
      <c r="CA68" s="91" t="str">
        <f t="shared" si="31"/>
        <v>Glasow</v>
      </c>
      <c r="CB68" s="92">
        <f t="shared" si="31"/>
        <v>177</v>
      </c>
      <c r="CC68" s="92"/>
      <c r="CD68" s="92">
        <f t="shared" si="8"/>
        <v>146771.29999999999</v>
      </c>
      <c r="CE68" s="92">
        <f t="shared" si="9"/>
        <v>0</v>
      </c>
      <c r="CF68" s="92">
        <f t="shared" si="10"/>
        <v>146771.29999999999</v>
      </c>
      <c r="CG68" s="92">
        <f t="shared" si="11"/>
        <v>146771.29999999999</v>
      </c>
      <c r="CH68" s="92">
        <f t="shared" si="12"/>
        <v>62912.06</v>
      </c>
      <c r="CI68" s="92">
        <f t="shared" si="13"/>
        <v>0</v>
      </c>
      <c r="CJ68" s="91" t="str">
        <f t="shared" si="14"/>
        <v xml:space="preserve">nein </v>
      </c>
      <c r="CK68" s="91" t="str">
        <f t="shared" si="14"/>
        <v>nein</v>
      </c>
      <c r="CL68" s="91" t="str">
        <f t="shared" si="32"/>
        <v>OK</v>
      </c>
      <c r="CM68" s="92">
        <f t="shared" si="16"/>
        <v>138206.9</v>
      </c>
      <c r="CN68" s="91" t="str">
        <f t="shared" si="17"/>
        <v>nein</v>
      </c>
      <c r="CO68" s="91">
        <f t="shared" si="18"/>
        <v>0</v>
      </c>
      <c r="CP68" s="91">
        <f t="shared" si="19"/>
        <v>0</v>
      </c>
      <c r="CQ68" s="91">
        <f t="shared" si="20"/>
        <v>1</v>
      </c>
      <c r="CR68" s="91">
        <f t="shared" si="21"/>
        <v>146771.29999999999</v>
      </c>
      <c r="CS68" s="92">
        <f>CM68-'[2]2009'!CM68</f>
        <v>-7250.3399999999965</v>
      </c>
      <c r="CT68" s="92">
        <f>CE68-'[2]2009'!CE68</f>
        <v>0</v>
      </c>
      <c r="CU68" s="92">
        <f t="shared" si="22"/>
        <v>49067.76</v>
      </c>
      <c r="CV68" s="92">
        <f t="shared" si="23"/>
        <v>22619.27</v>
      </c>
      <c r="CW68" s="153">
        <f t="shared" si="24"/>
        <v>2.5</v>
      </c>
      <c r="CX68" s="153">
        <f t="shared" si="25"/>
        <v>3.15</v>
      </c>
      <c r="CY68" s="153">
        <f t="shared" si="26"/>
        <v>2.9</v>
      </c>
      <c r="CZ68" s="92">
        <f t="shared" si="27"/>
        <v>478523.3</v>
      </c>
      <c r="DA68" s="92">
        <f t="shared" si="28"/>
        <v>608.14</v>
      </c>
      <c r="DB68" s="91">
        <f t="shared" si="29"/>
        <v>1</v>
      </c>
      <c r="DC68" s="92">
        <f t="shared" si="30"/>
        <v>146771.29999999999</v>
      </c>
    </row>
    <row r="69" spans="1:107" x14ac:dyDescent="0.25">
      <c r="A69" s="20">
        <v>13075038</v>
      </c>
      <c r="B69" s="21">
        <v>5556</v>
      </c>
      <c r="C69" s="21" t="s">
        <v>107</v>
      </c>
      <c r="D69" s="225">
        <v>1040</v>
      </c>
      <c r="E69" s="225">
        <v>64690.44</v>
      </c>
      <c r="F69" s="225">
        <v>64690.44</v>
      </c>
      <c r="G69" s="225">
        <v>133946.66</v>
      </c>
      <c r="H69" s="244">
        <v>1</v>
      </c>
      <c r="I69" s="227">
        <v>55468.03</v>
      </c>
      <c r="J69" s="227">
        <v>0</v>
      </c>
      <c r="K69" s="227"/>
      <c r="L69" s="227">
        <v>1</v>
      </c>
      <c r="M69" s="225">
        <v>133946.66</v>
      </c>
      <c r="N69" s="227">
        <v>200</v>
      </c>
      <c r="O69" s="227">
        <v>1</v>
      </c>
      <c r="P69" s="227">
        <v>300</v>
      </c>
      <c r="Q69" s="227">
        <v>1</v>
      </c>
      <c r="R69" s="227">
        <v>280</v>
      </c>
      <c r="S69" s="227">
        <v>1</v>
      </c>
      <c r="T69" s="227">
        <v>1</v>
      </c>
      <c r="U69" s="227">
        <v>249612.74</v>
      </c>
      <c r="V69" s="227">
        <v>240.01224999999999</v>
      </c>
      <c r="W69" s="26" t="s">
        <v>56</v>
      </c>
      <c r="X69" s="26" t="s">
        <v>43</v>
      </c>
      <c r="Y69" s="26" t="s">
        <v>43</v>
      </c>
      <c r="Z69" s="227">
        <v>2700</v>
      </c>
      <c r="AA69" s="227">
        <v>2677.92</v>
      </c>
      <c r="AB69" s="286"/>
      <c r="AC69" s="227"/>
      <c r="AD69" s="227"/>
      <c r="AE69" s="286"/>
      <c r="AF69" s="287">
        <v>211027.73</v>
      </c>
      <c r="AG69" s="287">
        <v>68173.34</v>
      </c>
      <c r="AH69" s="281">
        <f t="shared" si="3"/>
        <v>-142854.39000000001</v>
      </c>
      <c r="AI69" s="289">
        <v>359995.48</v>
      </c>
      <c r="AJ69" s="281">
        <f t="shared" si="4"/>
        <v>428168.81999999995</v>
      </c>
      <c r="AK69" s="289">
        <v>265932.84000000003</v>
      </c>
      <c r="AL69" s="281">
        <f t="shared" si="5"/>
        <v>162235.97999999992</v>
      </c>
      <c r="AM69" s="281">
        <f t="shared" si="6"/>
        <v>3.900833375627482</v>
      </c>
      <c r="AN69" s="281">
        <f t="shared" si="7"/>
        <v>0.62109342758774466</v>
      </c>
      <c r="AO69" s="289">
        <v>122589.84</v>
      </c>
      <c r="CA69" s="91" t="str">
        <f t="shared" si="31"/>
        <v>Grambow</v>
      </c>
      <c r="CB69" s="92">
        <f t="shared" si="31"/>
        <v>1040</v>
      </c>
      <c r="CC69" s="92"/>
      <c r="CD69" s="92">
        <f t="shared" si="8"/>
        <v>133946.66</v>
      </c>
      <c r="CE69" s="92">
        <f t="shared" si="9"/>
        <v>0</v>
      </c>
      <c r="CF69" s="92">
        <f t="shared" si="10"/>
        <v>133946.66</v>
      </c>
      <c r="CG69" s="92">
        <f t="shared" si="11"/>
        <v>133946.66</v>
      </c>
      <c r="CH69" s="92">
        <f t="shared" si="12"/>
        <v>64690.44</v>
      </c>
      <c r="CI69" s="92">
        <f t="shared" si="13"/>
        <v>1</v>
      </c>
      <c r="CJ69" s="91" t="str">
        <f t="shared" si="14"/>
        <v>ja</v>
      </c>
      <c r="CK69" s="91" t="str">
        <f t="shared" si="14"/>
        <v>nein</v>
      </c>
      <c r="CL69" s="91" t="str">
        <f t="shared" si="32"/>
        <v>OK</v>
      </c>
      <c r="CM69" s="92">
        <f t="shared" si="16"/>
        <v>55468.03</v>
      </c>
      <c r="CN69" s="91" t="str">
        <f t="shared" si="17"/>
        <v>nein</v>
      </c>
      <c r="CO69" s="91">
        <f t="shared" si="18"/>
        <v>1</v>
      </c>
      <c r="CP69" s="91">
        <f t="shared" si="19"/>
        <v>0</v>
      </c>
      <c r="CQ69" s="91">
        <f t="shared" si="20"/>
        <v>1</v>
      </c>
      <c r="CR69" s="91">
        <f t="shared" si="21"/>
        <v>133946.66</v>
      </c>
      <c r="CS69" s="92">
        <f>CM69-'[2]2009'!CM69</f>
        <v>-165969.46</v>
      </c>
      <c r="CT69" s="92">
        <f>CE69-'[2]2009'!CE69</f>
        <v>0</v>
      </c>
      <c r="CU69" s="92">
        <f t="shared" si="22"/>
        <v>265932.84000000003</v>
      </c>
      <c r="CV69" s="92">
        <f t="shared" si="23"/>
        <v>122589.84</v>
      </c>
      <c r="CW69" s="153">
        <f t="shared" si="24"/>
        <v>2</v>
      </c>
      <c r="CX69" s="153">
        <f t="shared" si="25"/>
        <v>3</v>
      </c>
      <c r="CY69" s="153">
        <f t="shared" si="26"/>
        <v>2.8</v>
      </c>
      <c r="CZ69" s="92">
        <f t="shared" si="27"/>
        <v>249612.74</v>
      </c>
      <c r="DA69" s="92">
        <f t="shared" si="28"/>
        <v>2677.92</v>
      </c>
      <c r="DB69" s="91">
        <f t="shared" si="29"/>
        <v>1</v>
      </c>
      <c r="DC69" s="92">
        <f t="shared" si="30"/>
        <v>133946.66</v>
      </c>
    </row>
    <row r="70" spans="1:107" x14ac:dyDescent="0.25">
      <c r="A70" s="20">
        <v>13075067</v>
      </c>
      <c r="B70" s="21">
        <v>5556</v>
      </c>
      <c r="C70" s="21" t="s">
        <v>108</v>
      </c>
      <c r="D70" s="225">
        <v>747</v>
      </c>
      <c r="E70" s="225">
        <v>227286.26</v>
      </c>
      <c r="F70" s="225">
        <v>227286.26</v>
      </c>
      <c r="G70" s="225">
        <v>423788.51</v>
      </c>
      <c r="H70" s="244">
        <v>1</v>
      </c>
      <c r="I70" s="227">
        <v>440856.59</v>
      </c>
      <c r="J70" s="227">
        <v>0</v>
      </c>
      <c r="K70" s="227"/>
      <c r="L70" s="227">
        <v>1</v>
      </c>
      <c r="M70" s="225">
        <v>423788.51</v>
      </c>
      <c r="N70" s="227">
        <v>239</v>
      </c>
      <c r="O70" s="227">
        <v>1</v>
      </c>
      <c r="P70" s="227">
        <v>347</v>
      </c>
      <c r="Q70" s="227">
        <v>0</v>
      </c>
      <c r="R70" s="227">
        <v>300</v>
      </c>
      <c r="S70" s="227">
        <v>0</v>
      </c>
      <c r="T70" s="227">
        <v>0</v>
      </c>
      <c r="U70" s="227">
        <v>345733.08</v>
      </c>
      <c r="V70" s="227">
        <v>462.82875502008034</v>
      </c>
      <c r="W70" s="26" t="s">
        <v>199</v>
      </c>
      <c r="X70" s="26" t="s">
        <v>43</v>
      </c>
      <c r="Y70" s="26" t="s">
        <v>43</v>
      </c>
      <c r="Z70" s="227">
        <v>2400</v>
      </c>
      <c r="AA70" s="227">
        <v>2313.33</v>
      </c>
      <c r="AB70" s="286"/>
      <c r="AC70" s="227"/>
      <c r="AD70" s="227"/>
      <c r="AE70" s="286"/>
      <c r="AF70" s="287">
        <v>222256.73</v>
      </c>
      <c r="AG70" s="287">
        <v>310311.34999999998</v>
      </c>
      <c r="AH70" s="281">
        <f t="shared" ref="AH70:AH133" si="33">AG70-AF70</f>
        <v>88054.619999999966</v>
      </c>
      <c r="AI70" s="289">
        <v>216164.47</v>
      </c>
      <c r="AJ70" s="281">
        <f t="shared" ref="AJ70:AJ133" si="34">AG70+AI70</f>
        <v>526475.81999999995</v>
      </c>
      <c r="AK70" s="289">
        <v>210350.16</v>
      </c>
      <c r="AL70" s="281">
        <f t="shared" ref="AL70:AL133" si="35">AJ70-AK70</f>
        <v>316125.65999999992</v>
      </c>
      <c r="AM70" s="281">
        <f t="shared" ref="AM70:AM133" si="36">AK70/AG70</f>
        <v>0.67786808313650149</v>
      </c>
      <c r="AN70" s="281">
        <f t="shared" ref="AN70:AN133" si="37">AK70/AJ70</f>
        <v>0.39954381950532891</v>
      </c>
      <c r="AO70" s="289">
        <v>96967.39</v>
      </c>
      <c r="CA70" s="91" t="str">
        <f t="shared" si="31"/>
        <v>Krackow</v>
      </c>
      <c r="CB70" s="92">
        <f t="shared" si="31"/>
        <v>747</v>
      </c>
      <c r="CC70" s="92"/>
      <c r="CD70" s="92">
        <f t="shared" ref="CD70:CD133" si="38">G70</f>
        <v>423788.51</v>
      </c>
      <c r="CE70" s="92">
        <f t="shared" ref="CE70:CE133" si="39">K70</f>
        <v>0</v>
      </c>
      <c r="CF70" s="92">
        <f t="shared" ref="CF70:CF133" si="40">M70</f>
        <v>423788.51</v>
      </c>
      <c r="CG70" s="92">
        <f t="shared" ref="CG70:CG133" si="41">CF70-CE70</f>
        <v>423788.51</v>
      </c>
      <c r="CH70" s="92">
        <f t="shared" ref="CH70:CH133" si="42">E70</f>
        <v>227286.26</v>
      </c>
      <c r="CI70" s="92">
        <f t="shared" ref="CI70:CI133" si="43">T70</f>
        <v>0</v>
      </c>
      <c r="CJ70" s="91" t="str">
        <f t="shared" ref="CJ70:CK133" si="44">W70</f>
        <v xml:space="preserve">nein </v>
      </c>
      <c r="CK70" s="91" t="str">
        <f t="shared" si="44"/>
        <v>nein</v>
      </c>
      <c r="CL70" s="91" t="str">
        <f t="shared" si="32"/>
        <v>OK</v>
      </c>
      <c r="CM70" s="92">
        <f t="shared" ref="CM70:CM133" si="45">I70</f>
        <v>440856.59</v>
      </c>
      <c r="CN70" s="91" t="str">
        <f t="shared" ref="CN70:CN133" si="46">IF(CQ70=0,"keine Angabe",IF(CI70="ja","ja","nein"))</f>
        <v>nein</v>
      </c>
      <c r="CO70" s="91">
        <f t="shared" ref="CO70:CO133" si="47">IF(CQ70=0,2,IF(CJ70="ja",1,0))</f>
        <v>0</v>
      </c>
      <c r="CP70" s="91">
        <f t="shared" ref="CP70:CP133" si="48">IF(CQ70=0,2,IF(CK70="ja",1,0))</f>
        <v>0</v>
      </c>
      <c r="CQ70" s="91">
        <f t="shared" ref="CQ70:CQ133" si="49">IF(CL70="OK",1,0)</f>
        <v>1</v>
      </c>
      <c r="CR70" s="91">
        <f t="shared" ref="CR70:CR133" si="50">G70</f>
        <v>423788.51</v>
      </c>
      <c r="CS70" s="92">
        <f>CM70-'[2]2009'!CM70</f>
        <v>1243.7300000000396</v>
      </c>
      <c r="CT70" s="92">
        <f>CE70-'[2]2009'!CE70</f>
        <v>0</v>
      </c>
      <c r="CU70" s="92">
        <f t="shared" ref="CU70:CU133" si="51">AK70</f>
        <v>210350.16</v>
      </c>
      <c r="CV70" s="92">
        <f t="shared" ref="CV70:CV133" si="52">AO70</f>
        <v>96967.39</v>
      </c>
      <c r="CW70" s="153">
        <f t="shared" ref="CW70:CW133" si="53">N70/100</f>
        <v>2.39</v>
      </c>
      <c r="CX70" s="153">
        <f t="shared" ref="CX70:CX133" si="54">P70/100</f>
        <v>3.47</v>
      </c>
      <c r="CY70" s="153">
        <f t="shared" ref="CY70:CY133" si="55">R70/100</f>
        <v>3</v>
      </c>
      <c r="CZ70" s="92">
        <f t="shared" ref="CZ70:CZ133" si="56">U70</f>
        <v>345733.08</v>
      </c>
      <c r="DA70" s="92">
        <f t="shared" ref="DA70:DA133" si="57">AA70+AC70+AE70</f>
        <v>2313.33</v>
      </c>
      <c r="DB70" s="91">
        <f t="shared" ref="DB70:DB133" si="58">IF(G70&gt;0,1,0)</f>
        <v>1</v>
      </c>
      <c r="DC70" s="92">
        <f t="shared" ref="DC70:DC133" si="59">CG70</f>
        <v>423788.51</v>
      </c>
    </row>
    <row r="71" spans="1:107" x14ac:dyDescent="0.25">
      <c r="A71" s="20">
        <v>13075079</v>
      </c>
      <c r="B71" s="21">
        <v>5556</v>
      </c>
      <c r="C71" s="21" t="s">
        <v>109</v>
      </c>
      <c r="D71" s="225">
        <v>3059</v>
      </c>
      <c r="E71" s="225">
        <v>223708.07</v>
      </c>
      <c r="F71" s="225">
        <v>223708.07</v>
      </c>
      <c r="G71" s="225">
        <v>403099.42</v>
      </c>
      <c r="H71" s="244">
        <v>1</v>
      </c>
      <c r="I71" s="227">
        <v>4114.41</v>
      </c>
      <c r="J71" s="227">
        <v>1</v>
      </c>
      <c r="K71" s="225">
        <v>403099.42</v>
      </c>
      <c r="L71" s="227">
        <v>0</v>
      </c>
      <c r="M71" s="225"/>
      <c r="N71" s="227">
        <v>200</v>
      </c>
      <c r="O71" s="227">
        <v>1</v>
      </c>
      <c r="P71" s="227">
        <v>300</v>
      </c>
      <c r="Q71" s="227">
        <v>1</v>
      </c>
      <c r="R71" s="227">
        <v>280</v>
      </c>
      <c r="S71" s="227">
        <v>1</v>
      </c>
      <c r="T71" s="227">
        <v>1</v>
      </c>
      <c r="U71" s="227">
        <v>1891131.49</v>
      </c>
      <c r="V71" s="227">
        <v>618.21885910428239</v>
      </c>
      <c r="W71" s="26" t="s">
        <v>56</v>
      </c>
      <c r="X71" s="26" t="s">
        <v>43</v>
      </c>
      <c r="Y71" s="26" t="s">
        <v>43</v>
      </c>
      <c r="Z71" s="227">
        <v>5300</v>
      </c>
      <c r="AA71" s="227">
        <v>5183.33</v>
      </c>
      <c r="AB71" s="286">
        <v>6000</v>
      </c>
      <c r="AC71" s="227">
        <v>6300</v>
      </c>
      <c r="AD71" s="227"/>
      <c r="AE71" s="286"/>
      <c r="AF71" s="287">
        <v>916269.73</v>
      </c>
      <c r="AG71" s="287">
        <v>408725.83</v>
      </c>
      <c r="AH71" s="281">
        <f t="shared" si="33"/>
        <v>-507543.89999999997</v>
      </c>
      <c r="AI71" s="289">
        <v>881532.83</v>
      </c>
      <c r="AJ71" s="281">
        <f t="shared" si="34"/>
        <v>1290258.6599999999</v>
      </c>
      <c r="AK71" s="289">
        <v>823123.2</v>
      </c>
      <c r="AL71" s="281">
        <f t="shared" si="35"/>
        <v>467135.45999999996</v>
      </c>
      <c r="AM71" s="281">
        <f t="shared" si="36"/>
        <v>2.0138761477345337</v>
      </c>
      <c r="AN71" s="281">
        <f t="shared" si="37"/>
        <v>0.6379520831892731</v>
      </c>
      <c r="AO71" s="289">
        <v>379443.89</v>
      </c>
      <c r="CA71" s="91" t="str">
        <f t="shared" si="31"/>
        <v>Löcknitz</v>
      </c>
      <c r="CB71" s="92">
        <f t="shared" si="31"/>
        <v>3059</v>
      </c>
      <c r="CC71" s="92"/>
      <c r="CD71" s="92">
        <f t="shared" si="38"/>
        <v>403099.42</v>
      </c>
      <c r="CE71" s="92">
        <f t="shared" si="39"/>
        <v>403099.42</v>
      </c>
      <c r="CF71" s="92">
        <f t="shared" si="40"/>
        <v>0</v>
      </c>
      <c r="CG71" s="92">
        <f t="shared" si="41"/>
        <v>-403099.42</v>
      </c>
      <c r="CH71" s="92">
        <f t="shared" si="42"/>
        <v>223708.07</v>
      </c>
      <c r="CI71" s="92">
        <f t="shared" si="43"/>
        <v>1</v>
      </c>
      <c r="CJ71" s="91" t="str">
        <f t="shared" si="44"/>
        <v>ja</v>
      </c>
      <c r="CK71" s="91" t="str">
        <f t="shared" si="44"/>
        <v>nein</v>
      </c>
      <c r="CL71" s="91" t="str">
        <f t="shared" si="32"/>
        <v>OK</v>
      </c>
      <c r="CM71" s="92">
        <f t="shared" si="45"/>
        <v>4114.41</v>
      </c>
      <c r="CN71" s="91" t="str">
        <f t="shared" si="46"/>
        <v>nein</v>
      </c>
      <c r="CO71" s="91">
        <f t="shared" si="47"/>
        <v>1</v>
      </c>
      <c r="CP71" s="91">
        <f t="shared" si="48"/>
        <v>0</v>
      </c>
      <c r="CQ71" s="91">
        <f t="shared" si="49"/>
        <v>1</v>
      </c>
      <c r="CR71" s="91">
        <f t="shared" si="50"/>
        <v>403099.42</v>
      </c>
      <c r="CS71" s="92">
        <f>CM71-'[2]2009'!CM71</f>
        <v>-157687.29</v>
      </c>
      <c r="CT71" s="92">
        <f>CE71-'[2]2009'!CE71</f>
        <v>403099.42</v>
      </c>
      <c r="CU71" s="92">
        <f t="shared" si="51"/>
        <v>823123.2</v>
      </c>
      <c r="CV71" s="92">
        <f t="shared" si="52"/>
        <v>379443.89</v>
      </c>
      <c r="CW71" s="153">
        <f t="shared" si="53"/>
        <v>2</v>
      </c>
      <c r="CX71" s="153">
        <f t="shared" si="54"/>
        <v>3</v>
      </c>
      <c r="CY71" s="153">
        <f t="shared" si="55"/>
        <v>2.8</v>
      </c>
      <c r="CZ71" s="92">
        <f t="shared" si="56"/>
        <v>1891131.49</v>
      </c>
      <c r="DA71" s="92">
        <f t="shared" si="57"/>
        <v>11483.33</v>
      </c>
      <c r="DB71" s="91">
        <f t="shared" si="58"/>
        <v>1</v>
      </c>
      <c r="DC71" s="92">
        <f t="shared" si="59"/>
        <v>-403099.42</v>
      </c>
    </row>
    <row r="72" spans="1:107" x14ac:dyDescent="0.25">
      <c r="A72" s="20">
        <v>13075095</v>
      </c>
      <c r="B72" s="21">
        <v>5556</v>
      </c>
      <c r="C72" s="21" t="s">
        <v>110</v>
      </c>
      <c r="D72" s="225">
        <v>379</v>
      </c>
      <c r="E72" s="225">
        <v>51410.13</v>
      </c>
      <c r="F72" s="225">
        <v>51410.13</v>
      </c>
      <c r="G72" s="225">
        <v>2278.09</v>
      </c>
      <c r="H72" s="244">
        <v>1</v>
      </c>
      <c r="I72" s="227">
        <v>55914.74</v>
      </c>
      <c r="J72" s="227">
        <v>1</v>
      </c>
      <c r="K72" s="225">
        <v>2278.09</v>
      </c>
      <c r="L72" s="227">
        <v>0</v>
      </c>
      <c r="M72" s="225"/>
      <c r="N72" s="227">
        <v>235</v>
      </c>
      <c r="O72" s="227">
        <v>1</v>
      </c>
      <c r="P72" s="227">
        <v>315</v>
      </c>
      <c r="Q72" s="227">
        <v>1</v>
      </c>
      <c r="R72" s="227">
        <v>320</v>
      </c>
      <c r="S72" s="227">
        <v>0</v>
      </c>
      <c r="T72" s="227">
        <v>0</v>
      </c>
      <c r="U72" s="227">
        <v>283627.56</v>
      </c>
      <c r="V72" s="227">
        <v>748.3576781002638</v>
      </c>
      <c r="W72" s="26" t="s">
        <v>199</v>
      </c>
      <c r="X72" s="26" t="s">
        <v>43</v>
      </c>
      <c r="Y72" s="26" t="s">
        <v>43</v>
      </c>
      <c r="Z72" s="227">
        <v>1200</v>
      </c>
      <c r="AA72" s="227">
        <v>1210</v>
      </c>
      <c r="AB72" s="286"/>
      <c r="AC72" s="227"/>
      <c r="AD72" s="227"/>
      <c r="AE72" s="286"/>
      <c r="AF72" s="287">
        <v>81741.850000000006</v>
      </c>
      <c r="AG72" s="287">
        <v>35569.539999999994</v>
      </c>
      <c r="AH72" s="281">
        <f t="shared" si="33"/>
        <v>-46172.310000000012</v>
      </c>
      <c r="AI72" s="289">
        <v>128287.57</v>
      </c>
      <c r="AJ72" s="281">
        <f t="shared" si="34"/>
        <v>163857.10999999999</v>
      </c>
      <c r="AK72" s="289">
        <v>91791.96</v>
      </c>
      <c r="AL72" s="281">
        <f t="shared" si="35"/>
        <v>72065.14999999998</v>
      </c>
      <c r="AM72" s="281">
        <f t="shared" si="36"/>
        <v>2.5806338794372943</v>
      </c>
      <c r="AN72" s="281">
        <f t="shared" si="37"/>
        <v>0.56019516028324934</v>
      </c>
      <c r="AO72" s="289">
        <v>42314.27</v>
      </c>
      <c r="CA72" s="91" t="str">
        <f t="shared" si="31"/>
        <v>Nadrensee</v>
      </c>
      <c r="CB72" s="92">
        <f t="shared" si="31"/>
        <v>379</v>
      </c>
      <c r="CC72" s="92"/>
      <c r="CD72" s="92">
        <f t="shared" si="38"/>
        <v>2278.09</v>
      </c>
      <c r="CE72" s="92">
        <f t="shared" si="39"/>
        <v>2278.09</v>
      </c>
      <c r="CF72" s="92">
        <f t="shared" si="40"/>
        <v>0</v>
      </c>
      <c r="CG72" s="92">
        <f t="shared" si="41"/>
        <v>-2278.09</v>
      </c>
      <c r="CH72" s="92">
        <f t="shared" si="42"/>
        <v>51410.13</v>
      </c>
      <c r="CI72" s="92">
        <f t="shared" si="43"/>
        <v>0</v>
      </c>
      <c r="CJ72" s="91" t="str">
        <f t="shared" si="44"/>
        <v xml:space="preserve">nein </v>
      </c>
      <c r="CK72" s="91" t="str">
        <f t="shared" si="44"/>
        <v>nein</v>
      </c>
      <c r="CL72" s="91" t="str">
        <f t="shared" si="32"/>
        <v>OK</v>
      </c>
      <c r="CM72" s="92">
        <f t="shared" si="45"/>
        <v>55914.74</v>
      </c>
      <c r="CN72" s="91" t="str">
        <f t="shared" si="46"/>
        <v>nein</v>
      </c>
      <c r="CO72" s="91">
        <f t="shared" si="47"/>
        <v>0</v>
      </c>
      <c r="CP72" s="91">
        <f t="shared" si="48"/>
        <v>0</v>
      </c>
      <c r="CQ72" s="91">
        <f t="shared" si="49"/>
        <v>1</v>
      </c>
      <c r="CR72" s="91">
        <f t="shared" si="50"/>
        <v>2278.09</v>
      </c>
      <c r="CS72" s="92">
        <f>CM72-'[2]2009'!CM72</f>
        <v>-35912.959999999999</v>
      </c>
      <c r="CT72" s="92">
        <f>CE72-'[2]2009'!CE72</f>
        <v>2278.09</v>
      </c>
      <c r="CU72" s="92">
        <f t="shared" si="51"/>
        <v>91791.96</v>
      </c>
      <c r="CV72" s="92">
        <f t="shared" si="52"/>
        <v>42314.27</v>
      </c>
      <c r="CW72" s="153">
        <f t="shared" si="53"/>
        <v>2.35</v>
      </c>
      <c r="CX72" s="153">
        <f t="shared" si="54"/>
        <v>3.15</v>
      </c>
      <c r="CY72" s="153">
        <f t="shared" si="55"/>
        <v>3.2</v>
      </c>
      <c r="CZ72" s="92">
        <f t="shared" si="56"/>
        <v>283627.56</v>
      </c>
      <c r="DA72" s="92">
        <f t="shared" si="57"/>
        <v>1210</v>
      </c>
      <c r="DB72" s="91">
        <f t="shared" si="58"/>
        <v>1</v>
      </c>
      <c r="DC72" s="92">
        <f t="shared" si="59"/>
        <v>-2278.09</v>
      </c>
    </row>
    <row r="73" spans="1:107" x14ac:dyDescent="0.25">
      <c r="A73" s="20">
        <v>13075107</v>
      </c>
      <c r="B73" s="21">
        <v>5556</v>
      </c>
      <c r="C73" s="21" t="s">
        <v>111</v>
      </c>
      <c r="D73" s="225">
        <v>2013</v>
      </c>
      <c r="E73" s="225">
        <v>294100</v>
      </c>
      <c r="F73" s="225">
        <v>294100</v>
      </c>
      <c r="G73" s="225">
        <v>640291.11</v>
      </c>
      <c r="H73" s="244">
        <v>1</v>
      </c>
      <c r="I73" s="227">
        <v>43.94</v>
      </c>
      <c r="J73" s="227">
        <v>1</v>
      </c>
      <c r="K73" s="225">
        <v>640291.11</v>
      </c>
      <c r="L73" s="227">
        <v>0</v>
      </c>
      <c r="M73" s="225"/>
      <c r="N73" s="227">
        <v>250</v>
      </c>
      <c r="O73" s="227">
        <v>0</v>
      </c>
      <c r="P73" s="227">
        <v>350</v>
      </c>
      <c r="Q73" s="227">
        <v>0</v>
      </c>
      <c r="R73" s="227">
        <v>300</v>
      </c>
      <c r="S73" s="227">
        <v>0</v>
      </c>
      <c r="T73" s="227">
        <v>0</v>
      </c>
      <c r="U73" s="227">
        <v>3473645.97</v>
      </c>
      <c r="V73" s="227">
        <v>1725.6065424739197</v>
      </c>
      <c r="W73" s="26" t="s">
        <v>56</v>
      </c>
      <c r="X73" s="26" t="s">
        <v>43</v>
      </c>
      <c r="Y73" s="26" t="s">
        <v>43</v>
      </c>
      <c r="Z73" s="227">
        <v>4800</v>
      </c>
      <c r="AA73" s="227">
        <v>4560.01</v>
      </c>
      <c r="AB73" s="286">
        <v>800</v>
      </c>
      <c r="AC73" s="227">
        <v>600</v>
      </c>
      <c r="AD73" s="227"/>
      <c r="AE73" s="286"/>
      <c r="AF73" s="287">
        <v>512581.49</v>
      </c>
      <c r="AG73" s="287">
        <v>329677.89000000007</v>
      </c>
      <c r="AH73" s="281">
        <f t="shared" si="33"/>
        <v>-182903.59999999992</v>
      </c>
      <c r="AI73" s="289">
        <v>634326.28</v>
      </c>
      <c r="AJ73" s="281">
        <f t="shared" si="34"/>
        <v>964004.17000000016</v>
      </c>
      <c r="AK73" s="289">
        <v>531807.24</v>
      </c>
      <c r="AL73" s="281">
        <f t="shared" si="35"/>
        <v>432196.93000000017</v>
      </c>
      <c r="AM73" s="281">
        <f t="shared" si="36"/>
        <v>1.6131116345108854</v>
      </c>
      <c r="AN73" s="281">
        <f t="shared" si="37"/>
        <v>0.55166487505961714</v>
      </c>
      <c r="AO73" s="289">
        <v>245152.76</v>
      </c>
      <c r="CA73" s="91" t="str">
        <f t="shared" si="31"/>
        <v>Penkun, Stadt</v>
      </c>
      <c r="CB73" s="92">
        <f t="shared" si="31"/>
        <v>2013</v>
      </c>
      <c r="CC73" s="92"/>
      <c r="CD73" s="92">
        <f t="shared" si="38"/>
        <v>640291.11</v>
      </c>
      <c r="CE73" s="92">
        <f t="shared" si="39"/>
        <v>640291.11</v>
      </c>
      <c r="CF73" s="92">
        <f t="shared" si="40"/>
        <v>0</v>
      </c>
      <c r="CG73" s="92">
        <f t="shared" si="41"/>
        <v>-640291.11</v>
      </c>
      <c r="CH73" s="92">
        <f t="shared" si="42"/>
        <v>294100</v>
      </c>
      <c r="CI73" s="92">
        <f t="shared" si="43"/>
        <v>0</v>
      </c>
      <c r="CJ73" s="91" t="str">
        <f t="shared" si="44"/>
        <v>ja</v>
      </c>
      <c r="CK73" s="91" t="str">
        <f t="shared" si="44"/>
        <v>nein</v>
      </c>
      <c r="CL73" s="91" t="str">
        <f t="shared" si="32"/>
        <v>OK</v>
      </c>
      <c r="CM73" s="92">
        <f t="shared" si="45"/>
        <v>43.94</v>
      </c>
      <c r="CN73" s="91" t="str">
        <f t="shared" si="46"/>
        <v>nein</v>
      </c>
      <c r="CO73" s="91">
        <f t="shared" si="47"/>
        <v>1</v>
      </c>
      <c r="CP73" s="91">
        <f t="shared" si="48"/>
        <v>0</v>
      </c>
      <c r="CQ73" s="91">
        <f t="shared" si="49"/>
        <v>1</v>
      </c>
      <c r="CR73" s="91">
        <f t="shared" si="50"/>
        <v>640291.11</v>
      </c>
      <c r="CS73" s="92">
        <f>CM73-'[2]2009'!CM73</f>
        <v>-25600</v>
      </c>
      <c r="CT73" s="92">
        <f>CE73-'[2]2009'!CE73</f>
        <v>238639.34999999998</v>
      </c>
      <c r="CU73" s="92">
        <f t="shared" si="51"/>
        <v>531807.24</v>
      </c>
      <c r="CV73" s="92">
        <f t="shared" si="52"/>
        <v>245152.76</v>
      </c>
      <c r="CW73" s="153">
        <f t="shared" si="53"/>
        <v>2.5</v>
      </c>
      <c r="CX73" s="153">
        <f t="shared" si="54"/>
        <v>3.5</v>
      </c>
      <c r="CY73" s="153">
        <f t="shared" si="55"/>
        <v>3</v>
      </c>
      <c r="CZ73" s="92">
        <f t="shared" si="56"/>
        <v>3473645.97</v>
      </c>
      <c r="DA73" s="92">
        <f t="shared" si="57"/>
        <v>5160.01</v>
      </c>
      <c r="DB73" s="91">
        <f t="shared" si="58"/>
        <v>1</v>
      </c>
      <c r="DC73" s="92">
        <f t="shared" si="59"/>
        <v>-640291.11</v>
      </c>
    </row>
    <row r="74" spans="1:107" x14ac:dyDescent="0.25">
      <c r="A74" s="20">
        <v>13075108</v>
      </c>
      <c r="B74" s="21">
        <v>5556</v>
      </c>
      <c r="C74" s="21" t="s">
        <v>112</v>
      </c>
      <c r="D74" s="225">
        <v>304</v>
      </c>
      <c r="E74" s="225">
        <v>10915.65</v>
      </c>
      <c r="F74" s="225">
        <v>10915.65</v>
      </c>
      <c r="G74" s="225">
        <v>30441.5</v>
      </c>
      <c r="H74" s="244">
        <v>1</v>
      </c>
      <c r="I74" s="227">
        <v>36099.69</v>
      </c>
      <c r="J74" s="227">
        <v>0</v>
      </c>
      <c r="K74" s="227"/>
      <c r="L74" s="227">
        <v>1</v>
      </c>
      <c r="M74" s="225">
        <v>30441.5</v>
      </c>
      <c r="N74" s="227">
        <v>200</v>
      </c>
      <c r="O74" s="227">
        <v>1</v>
      </c>
      <c r="P74" s="227">
        <v>300</v>
      </c>
      <c r="Q74" s="227">
        <v>1</v>
      </c>
      <c r="R74" s="227">
        <v>250</v>
      </c>
      <c r="S74" s="227">
        <v>1</v>
      </c>
      <c r="T74" s="227">
        <v>1</v>
      </c>
      <c r="U74" s="227">
        <v>33984.730000000003</v>
      </c>
      <c r="V74" s="227">
        <v>111.791875</v>
      </c>
      <c r="W74" s="26" t="s">
        <v>199</v>
      </c>
      <c r="X74" s="26" t="s">
        <v>43</v>
      </c>
      <c r="Y74" s="26" t="s">
        <v>43</v>
      </c>
      <c r="Z74" s="227">
        <v>1000</v>
      </c>
      <c r="AA74" s="227">
        <v>941.25</v>
      </c>
      <c r="AB74" s="286"/>
      <c r="AC74" s="227"/>
      <c r="AD74" s="227"/>
      <c r="AE74" s="286"/>
      <c r="AF74" s="287">
        <v>61585.440000000002</v>
      </c>
      <c r="AG74" s="287">
        <v>27460.91</v>
      </c>
      <c r="AH74" s="281">
        <f t="shared" si="33"/>
        <v>-34124.53</v>
      </c>
      <c r="AI74" s="289">
        <v>105289.2</v>
      </c>
      <c r="AJ74" s="281">
        <f t="shared" si="34"/>
        <v>132750.10999999999</v>
      </c>
      <c r="AK74" s="289">
        <v>72224.88</v>
      </c>
      <c r="AL74" s="281">
        <f t="shared" si="35"/>
        <v>60525.229999999981</v>
      </c>
      <c r="AM74" s="281">
        <f t="shared" si="36"/>
        <v>2.6300978372530266</v>
      </c>
      <c r="AN74" s="281">
        <f t="shared" si="37"/>
        <v>0.54406644182818387</v>
      </c>
      <c r="AO74" s="289">
        <v>33294.32</v>
      </c>
      <c r="CA74" s="91" t="str">
        <f t="shared" si="31"/>
        <v>Plöwen</v>
      </c>
      <c r="CB74" s="92">
        <f t="shared" si="31"/>
        <v>304</v>
      </c>
      <c r="CC74" s="92"/>
      <c r="CD74" s="92">
        <f t="shared" si="38"/>
        <v>30441.5</v>
      </c>
      <c r="CE74" s="92">
        <f t="shared" si="39"/>
        <v>0</v>
      </c>
      <c r="CF74" s="92">
        <f t="shared" si="40"/>
        <v>30441.5</v>
      </c>
      <c r="CG74" s="92">
        <f t="shared" si="41"/>
        <v>30441.5</v>
      </c>
      <c r="CH74" s="92">
        <f t="shared" si="42"/>
        <v>10915.65</v>
      </c>
      <c r="CI74" s="92">
        <f t="shared" si="43"/>
        <v>1</v>
      </c>
      <c r="CJ74" s="91" t="str">
        <f t="shared" si="44"/>
        <v xml:space="preserve">nein </v>
      </c>
      <c r="CK74" s="91" t="str">
        <f t="shared" si="44"/>
        <v>nein</v>
      </c>
      <c r="CL74" s="91" t="str">
        <f t="shared" si="32"/>
        <v>OK</v>
      </c>
      <c r="CM74" s="92">
        <f t="shared" si="45"/>
        <v>36099.69</v>
      </c>
      <c r="CN74" s="91" t="str">
        <f t="shared" si="46"/>
        <v>nein</v>
      </c>
      <c r="CO74" s="91">
        <f t="shared" si="47"/>
        <v>0</v>
      </c>
      <c r="CP74" s="91">
        <f t="shared" si="48"/>
        <v>0</v>
      </c>
      <c r="CQ74" s="91">
        <f t="shared" si="49"/>
        <v>1</v>
      </c>
      <c r="CR74" s="91">
        <f t="shared" si="50"/>
        <v>30441.5</v>
      </c>
      <c r="CS74" s="92">
        <f>CM74-'[2]2009'!CM74</f>
        <v>-3408.5799999999945</v>
      </c>
      <c r="CT74" s="92">
        <f>CE74-'[2]2009'!CE74</f>
        <v>0</v>
      </c>
      <c r="CU74" s="92">
        <f t="shared" si="51"/>
        <v>72224.88</v>
      </c>
      <c r="CV74" s="92">
        <f t="shared" si="52"/>
        <v>33294.32</v>
      </c>
      <c r="CW74" s="153">
        <f t="shared" si="53"/>
        <v>2</v>
      </c>
      <c r="CX74" s="153">
        <f t="shared" si="54"/>
        <v>3</v>
      </c>
      <c r="CY74" s="153">
        <f t="shared" si="55"/>
        <v>2.5</v>
      </c>
      <c r="CZ74" s="92">
        <f t="shared" si="56"/>
        <v>33984.730000000003</v>
      </c>
      <c r="DA74" s="92">
        <f t="shared" si="57"/>
        <v>941.25</v>
      </c>
      <c r="DB74" s="91">
        <f t="shared" si="58"/>
        <v>1</v>
      </c>
      <c r="DC74" s="92">
        <f t="shared" si="59"/>
        <v>30441.5</v>
      </c>
    </row>
    <row r="75" spans="1:107" x14ac:dyDescent="0.25">
      <c r="A75" s="20">
        <v>13075113</v>
      </c>
      <c r="B75" s="21">
        <v>5556</v>
      </c>
      <c r="C75" s="21" t="s">
        <v>113</v>
      </c>
      <c r="D75" s="225">
        <v>724</v>
      </c>
      <c r="E75" s="225">
        <v>10400</v>
      </c>
      <c r="F75" s="225">
        <v>10400</v>
      </c>
      <c r="G75" s="225">
        <v>9089.1200000000008</v>
      </c>
      <c r="H75" s="244">
        <v>1</v>
      </c>
      <c r="I75" s="227">
        <v>6253.89</v>
      </c>
      <c r="J75" s="227">
        <v>1</v>
      </c>
      <c r="K75" s="225">
        <v>9089.1200000000008</v>
      </c>
      <c r="L75" s="227">
        <v>0</v>
      </c>
      <c r="M75" s="225"/>
      <c r="N75" s="227">
        <v>200</v>
      </c>
      <c r="O75" s="227">
        <v>1</v>
      </c>
      <c r="P75" s="227">
        <v>300</v>
      </c>
      <c r="Q75" s="227">
        <v>1</v>
      </c>
      <c r="R75" s="227">
        <v>280</v>
      </c>
      <c r="S75" s="227">
        <v>1</v>
      </c>
      <c r="T75" s="227">
        <v>1</v>
      </c>
      <c r="U75" s="227">
        <v>83326.59</v>
      </c>
      <c r="V75" s="227">
        <v>115.09197513812154</v>
      </c>
      <c r="W75" s="26" t="s">
        <v>199</v>
      </c>
      <c r="X75" s="26" t="s">
        <v>43</v>
      </c>
      <c r="Y75" s="26" t="s">
        <v>43</v>
      </c>
      <c r="Z75" s="227">
        <v>1500</v>
      </c>
      <c r="AA75" s="227">
        <v>1348.75</v>
      </c>
      <c r="AB75" s="286"/>
      <c r="AC75" s="227"/>
      <c r="AD75" s="227"/>
      <c r="AE75" s="286"/>
      <c r="AF75" s="287">
        <v>131572.14000000001</v>
      </c>
      <c r="AG75" s="287">
        <v>115949.03</v>
      </c>
      <c r="AH75" s="281">
        <f t="shared" si="33"/>
        <v>-15623.110000000015</v>
      </c>
      <c r="AI75" s="289">
        <v>259813.61</v>
      </c>
      <c r="AJ75" s="281">
        <f t="shared" si="34"/>
        <v>375762.64</v>
      </c>
      <c r="AK75" s="289">
        <v>170151.12</v>
      </c>
      <c r="AL75" s="281">
        <f t="shared" si="35"/>
        <v>205611.52000000002</v>
      </c>
      <c r="AM75" s="281">
        <f t="shared" si="36"/>
        <v>1.467464798972445</v>
      </c>
      <c r="AN75" s="281">
        <f t="shared" si="37"/>
        <v>0.45281542624886811</v>
      </c>
      <c r="AO75" s="289">
        <v>78436.31</v>
      </c>
      <c r="CA75" s="91" t="str">
        <f t="shared" si="31"/>
        <v>Ramin</v>
      </c>
      <c r="CB75" s="92">
        <f t="shared" si="31"/>
        <v>724</v>
      </c>
      <c r="CC75" s="92"/>
      <c r="CD75" s="92">
        <f t="shared" si="38"/>
        <v>9089.1200000000008</v>
      </c>
      <c r="CE75" s="92">
        <f t="shared" si="39"/>
        <v>9089.1200000000008</v>
      </c>
      <c r="CF75" s="92">
        <f t="shared" si="40"/>
        <v>0</v>
      </c>
      <c r="CG75" s="92">
        <f t="shared" si="41"/>
        <v>-9089.1200000000008</v>
      </c>
      <c r="CH75" s="92">
        <f t="shared" si="42"/>
        <v>10400</v>
      </c>
      <c r="CI75" s="92">
        <f t="shared" si="43"/>
        <v>1</v>
      </c>
      <c r="CJ75" s="91" t="str">
        <f t="shared" si="44"/>
        <v xml:space="preserve">nein </v>
      </c>
      <c r="CK75" s="91" t="str">
        <f t="shared" si="44"/>
        <v>nein</v>
      </c>
      <c r="CL75" s="91" t="str">
        <f t="shared" si="32"/>
        <v>OK</v>
      </c>
      <c r="CM75" s="92">
        <f t="shared" si="45"/>
        <v>6253.89</v>
      </c>
      <c r="CN75" s="91" t="str">
        <f t="shared" si="46"/>
        <v>nein</v>
      </c>
      <c r="CO75" s="91">
        <f t="shared" si="47"/>
        <v>0</v>
      </c>
      <c r="CP75" s="91">
        <f t="shared" si="48"/>
        <v>0</v>
      </c>
      <c r="CQ75" s="91">
        <f t="shared" si="49"/>
        <v>1</v>
      </c>
      <c r="CR75" s="91">
        <f t="shared" si="50"/>
        <v>9089.1200000000008</v>
      </c>
      <c r="CS75" s="92">
        <f>CM75-'[2]2009'!CM75</f>
        <v>-57843.43</v>
      </c>
      <c r="CT75" s="92">
        <f>CE75-'[2]2009'!CE75</f>
        <v>9089.1200000000008</v>
      </c>
      <c r="CU75" s="92">
        <f t="shared" si="51"/>
        <v>170151.12</v>
      </c>
      <c r="CV75" s="92">
        <f t="shared" si="52"/>
        <v>78436.31</v>
      </c>
      <c r="CW75" s="153">
        <f t="shared" si="53"/>
        <v>2</v>
      </c>
      <c r="CX75" s="153">
        <f t="shared" si="54"/>
        <v>3</v>
      </c>
      <c r="CY75" s="153">
        <f t="shared" si="55"/>
        <v>2.8</v>
      </c>
      <c r="CZ75" s="92">
        <f t="shared" si="56"/>
        <v>83326.59</v>
      </c>
      <c r="DA75" s="92">
        <f t="shared" si="57"/>
        <v>1348.75</v>
      </c>
      <c r="DB75" s="91">
        <f t="shared" si="58"/>
        <v>1</v>
      </c>
      <c r="DC75" s="92">
        <f t="shared" si="59"/>
        <v>-9089.1200000000008</v>
      </c>
    </row>
    <row r="76" spans="1:107" x14ac:dyDescent="0.25">
      <c r="A76" s="20">
        <v>13075117</v>
      </c>
      <c r="B76" s="21">
        <v>5556</v>
      </c>
      <c r="C76" s="21" t="s">
        <v>114</v>
      </c>
      <c r="D76" s="225">
        <v>478</v>
      </c>
      <c r="E76" s="225">
        <v>41480.54</v>
      </c>
      <c r="F76" s="225">
        <v>41480.54</v>
      </c>
      <c r="G76" s="225">
        <v>27743.03</v>
      </c>
      <c r="H76" s="244">
        <v>1</v>
      </c>
      <c r="I76" s="227">
        <v>36203.29</v>
      </c>
      <c r="J76" s="227">
        <v>0</v>
      </c>
      <c r="K76" s="227"/>
      <c r="L76" s="227">
        <v>1</v>
      </c>
      <c r="M76" s="225">
        <v>27743.03</v>
      </c>
      <c r="N76" s="227">
        <v>200</v>
      </c>
      <c r="O76" s="227">
        <v>1</v>
      </c>
      <c r="P76" s="227">
        <v>300</v>
      </c>
      <c r="Q76" s="227">
        <v>1</v>
      </c>
      <c r="R76" s="227">
        <v>300</v>
      </c>
      <c r="S76" s="227">
        <v>0</v>
      </c>
      <c r="T76" s="227">
        <v>0</v>
      </c>
      <c r="U76" s="227"/>
      <c r="V76" s="227"/>
      <c r="W76" s="26" t="s">
        <v>199</v>
      </c>
      <c r="X76" s="26" t="s">
        <v>43</v>
      </c>
      <c r="Y76" s="26" t="s">
        <v>43</v>
      </c>
      <c r="Z76" s="227">
        <v>1200</v>
      </c>
      <c r="AA76" s="227">
        <v>1231.25</v>
      </c>
      <c r="AB76" s="286"/>
      <c r="AC76" s="227"/>
      <c r="AD76" s="227"/>
      <c r="AE76" s="286"/>
      <c r="AF76" s="287">
        <v>89101.66</v>
      </c>
      <c r="AG76" s="287">
        <v>46909.64</v>
      </c>
      <c r="AH76" s="281">
        <f t="shared" si="33"/>
        <v>-42192.020000000004</v>
      </c>
      <c r="AI76" s="289">
        <v>170193.41</v>
      </c>
      <c r="AJ76" s="281">
        <f t="shared" si="34"/>
        <v>217103.05</v>
      </c>
      <c r="AK76" s="289">
        <v>127409.88</v>
      </c>
      <c r="AL76" s="281">
        <f t="shared" si="35"/>
        <v>89693.169999999984</v>
      </c>
      <c r="AM76" s="281">
        <f t="shared" si="36"/>
        <v>2.7160703002623769</v>
      </c>
      <c r="AN76" s="281">
        <f t="shared" si="37"/>
        <v>0.58686361154299771</v>
      </c>
      <c r="AO76" s="289">
        <v>58733.47</v>
      </c>
      <c r="CA76" s="91" t="str">
        <f t="shared" si="31"/>
        <v>Rossow</v>
      </c>
      <c r="CB76" s="92">
        <f t="shared" si="31"/>
        <v>478</v>
      </c>
      <c r="CC76" s="92"/>
      <c r="CD76" s="92">
        <f t="shared" si="38"/>
        <v>27743.03</v>
      </c>
      <c r="CE76" s="92">
        <f t="shared" si="39"/>
        <v>0</v>
      </c>
      <c r="CF76" s="92">
        <f t="shared" si="40"/>
        <v>27743.03</v>
      </c>
      <c r="CG76" s="92">
        <f t="shared" si="41"/>
        <v>27743.03</v>
      </c>
      <c r="CH76" s="92">
        <f t="shared" si="42"/>
        <v>41480.54</v>
      </c>
      <c r="CI76" s="92">
        <f t="shared" si="43"/>
        <v>0</v>
      </c>
      <c r="CJ76" s="91" t="str">
        <f t="shared" si="44"/>
        <v xml:space="preserve">nein </v>
      </c>
      <c r="CK76" s="91" t="str">
        <f t="shared" si="44"/>
        <v>nein</v>
      </c>
      <c r="CL76" s="91" t="str">
        <f t="shared" si="32"/>
        <v>OK</v>
      </c>
      <c r="CM76" s="92">
        <f t="shared" si="45"/>
        <v>36203.29</v>
      </c>
      <c r="CN76" s="91" t="str">
        <f t="shared" si="46"/>
        <v>nein</v>
      </c>
      <c r="CO76" s="91">
        <f t="shared" si="47"/>
        <v>0</v>
      </c>
      <c r="CP76" s="91">
        <f t="shared" si="48"/>
        <v>0</v>
      </c>
      <c r="CQ76" s="91">
        <f t="shared" si="49"/>
        <v>1</v>
      </c>
      <c r="CR76" s="91">
        <f t="shared" si="50"/>
        <v>27743.03</v>
      </c>
      <c r="CS76" s="92">
        <f>CM76-'[2]2009'!CM76</f>
        <v>-40868.239999999998</v>
      </c>
      <c r="CT76" s="92">
        <f>CE76-'[2]2009'!CE76</f>
        <v>0</v>
      </c>
      <c r="CU76" s="92">
        <f t="shared" si="51"/>
        <v>127409.88</v>
      </c>
      <c r="CV76" s="92">
        <f t="shared" si="52"/>
        <v>58733.47</v>
      </c>
      <c r="CW76" s="153">
        <f t="shared" si="53"/>
        <v>2</v>
      </c>
      <c r="CX76" s="153">
        <f t="shared" si="54"/>
        <v>3</v>
      </c>
      <c r="CY76" s="153">
        <f t="shared" si="55"/>
        <v>3</v>
      </c>
      <c r="CZ76" s="92">
        <f t="shared" si="56"/>
        <v>0</v>
      </c>
      <c r="DA76" s="92">
        <f t="shared" si="57"/>
        <v>1231.25</v>
      </c>
      <c r="DB76" s="91">
        <f t="shared" si="58"/>
        <v>1</v>
      </c>
      <c r="DC76" s="92">
        <f t="shared" si="59"/>
        <v>27743.03</v>
      </c>
    </row>
    <row r="77" spans="1:107" x14ac:dyDescent="0.25">
      <c r="A77" s="20">
        <v>13075119</v>
      </c>
      <c r="B77" s="21">
        <v>5556</v>
      </c>
      <c r="C77" s="21" t="s">
        <v>115</v>
      </c>
      <c r="D77" s="225">
        <v>689</v>
      </c>
      <c r="E77" s="225">
        <v>130328.62</v>
      </c>
      <c r="F77" s="225">
        <v>130328.62</v>
      </c>
      <c r="G77" s="225">
        <v>508374.74</v>
      </c>
      <c r="H77" s="244">
        <v>1</v>
      </c>
      <c r="I77" s="227">
        <v>613148.17000000004</v>
      </c>
      <c r="J77" s="227">
        <v>0</v>
      </c>
      <c r="K77" s="227"/>
      <c r="L77" s="227">
        <v>1</v>
      </c>
      <c r="M77" s="225">
        <v>508374.74</v>
      </c>
      <c r="N77" s="227">
        <v>200</v>
      </c>
      <c r="O77" s="227">
        <v>1</v>
      </c>
      <c r="P77" s="227">
        <v>300</v>
      </c>
      <c r="Q77" s="227">
        <v>1</v>
      </c>
      <c r="R77" s="227">
        <v>280</v>
      </c>
      <c r="S77" s="227">
        <v>1</v>
      </c>
      <c r="T77" s="227">
        <v>1</v>
      </c>
      <c r="U77" s="227"/>
      <c r="V77" s="227"/>
      <c r="W77" s="26" t="s">
        <v>199</v>
      </c>
      <c r="X77" s="26" t="s">
        <v>43</v>
      </c>
      <c r="Y77" s="26" t="s">
        <v>43</v>
      </c>
      <c r="Z77" s="227">
        <v>2200</v>
      </c>
      <c r="AA77" s="227">
        <v>1997.92</v>
      </c>
      <c r="AB77" s="286"/>
      <c r="AC77" s="227"/>
      <c r="AD77" s="227"/>
      <c r="AE77" s="286"/>
      <c r="AF77" s="287">
        <v>150738.60999999999</v>
      </c>
      <c r="AG77" s="287">
        <v>103168.42</v>
      </c>
      <c r="AH77" s="281">
        <f t="shared" si="33"/>
        <v>-47570.189999999988</v>
      </c>
      <c r="AI77" s="289">
        <v>231937.36</v>
      </c>
      <c r="AJ77" s="281">
        <f t="shared" si="34"/>
        <v>335105.77999999997</v>
      </c>
      <c r="AK77" s="289">
        <v>178683.72</v>
      </c>
      <c r="AL77" s="281">
        <f t="shared" si="35"/>
        <v>156422.05999999997</v>
      </c>
      <c r="AM77" s="281">
        <f t="shared" si="36"/>
        <v>1.7319613889599164</v>
      </c>
      <c r="AN77" s="281">
        <f t="shared" si="37"/>
        <v>0.53321586992620662</v>
      </c>
      <c r="AO77" s="289">
        <v>82369.7</v>
      </c>
      <c r="CA77" s="91" t="str">
        <f t="shared" si="31"/>
        <v>Rothenklempenow</v>
      </c>
      <c r="CB77" s="92">
        <f t="shared" si="31"/>
        <v>689</v>
      </c>
      <c r="CC77" s="92"/>
      <c r="CD77" s="92">
        <f t="shared" si="38"/>
        <v>508374.74</v>
      </c>
      <c r="CE77" s="92">
        <f t="shared" si="39"/>
        <v>0</v>
      </c>
      <c r="CF77" s="92">
        <f t="shared" si="40"/>
        <v>508374.74</v>
      </c>
      <c r="CG77" s="92">
        <f t="shared" si="41"/>
        <v>508374.74</v>
      </c>
      <c r="CH77" s="92">
        <f t="shared" si="42"/>
        <v>130328.62</v>
      </c>
      <c r="CI77" s="92">
        <f t="shared" si="43"/>
        <v>1</v>
      </c>
      <c r="CJ77" s="91" t="str">
        <f t="shared" si="44"/>
        <v xml:space="preserve">nein </v>
      </c>
      <c r="CK77" s="91" t="str">
        <f t="shared" si="44"/>
        <v>nein</v>
      </c>
      <c r="CL77" s="91" t="str">
        <f t="shared" si="32"/>
        <v>OK</v>
      </c>
      <c r="CM77" s="92">
        <f t="shared" si="45"/>
        <v>613148.17000000004</v>
      </c>
      <c r="CN77" s="91" t="str">
        <f t="shared" si="46"/>
        <v>nein</v>
      </c>
      <c r="CO77" s="91">
        <f t="shared" si="47"/>
        <v>0</v>
      </c>
      <c r="CP77" s="91">
        <f t="shared" si="48"/>
        <v>0</v>
      </c>
      <c r="CQ77" s="91">
        <f t="shared" si="49"/>
        <v>1</v>
      </c>
      <c r="CR77" s="91">
        <f t="shared" si="50"/>
        <v>508374.74</v>
      </c>
      <c r="CS77" s="92">
        <f>CM77-'[2]2009'!CM77</f>
        <v>89406.600000000035</v>
      </c>
      <c r="CT77" s="92">
        <f>CE77-'[2]2009'!CE77</f>
        <v>0</v>
      </c>
      <c r="CU77" s="92">
        <f t="shared" si="51"/>
        <v>178683.72</v>
      </c>
      <c r="CV77" s="92">
        <f t="shared" si="52"/>
        <v>82369.7</v>
      </c>
      <c r="CW77" s="153">
        <f t="shared" si="53"/>
        <v>2</v>
      </c>
      <c r="CX77" s="153">
        <f t="shared" si="54"/>
        <v>3</v>
      </c>
      <c r="CY77" s="153">
        <f t="shared" si="55"/>
        <v>2.8</v>
      </c>
      <c r="CZ77" s="92">
        <f t="shared" si="56"/>
        <v>0</v>
      </c>
      <c r="DA77" s="92">
        <f t="shared" si="57"/>
        <v>1997.92</v>
      </c>
      <c r="DB77" s="91">
        <f t="shared" si="58"/>
        <v>1</v>
      </c>
      <c r="DC77" s="92">
        <f t="shared" si="59"/>
        <v>508374.74</v>
      </c>
    </row>
    <row r="78" spans="1:107" x14ac:dyDescent="0.25">
      <c r="A78" s="20">
        <v>13075018</v>
      </c>
      <c r="B78" s="21">
        <v>5557</v>
      </c>
      <c r="C78" s="21" t="s">
        <v>116</v>
      </c>
      <c r="D78" s="223"/>
      <c r="E78" s="223"/>
      <c r="F78" s="223"/>
      <c r="G78" s="223"/>
      <c r="H78" s="224"/>
      <c r="I78" s="224"/>
      <c r="J78" s="224"/>
      <c r="K78" s="224"/>
      <c r="L78" s="224"/>
      <c r="M78" s="224"/>
      <c r="N78" s="224"/>
      <c r="O78" s="224"/>
      <c r="P78" s="224"/>
      <c r="Q78" s="224"/>
      <c r="R78" s="224"/>
      <c r="S78" s="224"/>
      <c r="T78" s="224"/>
      <c r="U78" s="224"/>
      <c r="V78" s="224"/>
      <c r="W78" s="22"/>
      <c r="X78" s="22"/>
      <c r="Y78" s="22"/>
      <c r="Z78" s="224"/>
      <c r="AA78" s="224"/>
      <c r="AB78" s="260"/>
      <c r="AC78" s="224"/>
      <c r="AD78" s="224"/>
      <c r="AE78" s="260"/>
      <c r="AF78" s="222"/>
      <c r="AG78" s="222"/>
      <c r="AH78" s="281">
        <f t="shared" si="33"/>
        <v>0</v>
      </c>
      <c r="AI78" s="222"/>
      <c r="AJ78" s="281">
        <f t="shared" si="34"/>
        <v>0</v>
      </c>
      <c r="AK78" s="222"/>
      <c r="AL78" s="281">
        <f t="shared" si="35"/>
        <v>0</v>
      </c>
      <c r="AM78" s="281" t="e">
        <f t="shared" si="36"/>
        <v>#DIV/0!</v>
      </c>
      <c r="AN78" s="281" t="e">
        <f t="shared" si="37"/>
        <v>#DIV/0!</v>
      </c>
      <c r="AO78" s="222"/>
      <c r="CA78" s="91" t="str">
        <f t="shared" si="31"/>
        <v>Brünzow</v>
      </c>
      <c r="CB78" s="92">
        <f t="shared" si="31"/>
        <v>0</v>
      </c>
      <c r="CC78" s="92"/>
      <c r="CD78" s="92">
        <f t="shared" si="38"/>
        <v>0</v>
      </c>
      <c r="CE78" s="92">
        <f t="shared" si="39"/>
        <v>0</v>
      </c>
      <c r="CF78" s="92">
        <f t="shared" si="40"/>
        <v>0</v>
      </c>
      <c r="CG78" s="92">
        <f t="shared" si="41"/>
        <v>0</v>
      </c>
      <c r="CH78" s="92">
        <f t="shared" si="42"/>
        <v>0</v>
      </c>
      <c r="CI78" s="92">
        <f t="shared" si="43"/>
        <v>0</v>
      </c>
      <c r="CJ78" s="91">
        <f t="shared" si="44"/>
        <v>0</v>
      </c>
      <c r="CK78" s="91">
        <f t="shared" si="44"/>
        <v>0</v>
      </c>
      <c r="CL78" s="91" t="str">
        <f t="shared" si="32"/>
        <v>keine Daten</v>
      </c>
      <c r="CM78" s="92">
        <f t="shared" si="45"/>
        <v>0</v>
      </c>
      <c r="CN78" s="91" t="str">
        <f t="shared" si="46"/>
        <v>keine Angabe</v>
      </c>
      <c r="CO78" s="91">
        <f t="shared" si="47"/>
        <v>2</v>
      </c>
      <c r="CP78" s="91">
        <f t="shared" si="48"/>
        <v>2</v>
      </c>
      <c r="CQ78" s="91">
        <f t="shared" si="49"/>
        <v>0</v>
      </c>
      <c r="CR78" s="91">
        <f t="shared" si="50"/>
        <v>0</v>
      </c>
      <c r="CS78" s="92">
        <f>CM78-'[2]2009'!CM78</f>
        <v>0</v>
      </c>
      <c r="CT78" s="92">
        <f>CE78-'[2]2009'!CE78</f>
        <v>0</v>
      </c>
      <c r="CU78" s="92">
        <f t="shared" si="51"/>
        <v>0</v>
      </c>
      <c r="CV78" s="92">
        <f t="shared" si="52"/>
        <v>0</v>
      </c>
      <c r="CW78" s="153">
        <f t="shared" si="53"/>
        <v>0</v>
      </c>
      <c r="CX78" s="153">
        <f t="shared" si="54"/>
        <v>0</v>
      </c>
      <c r="CY78" s="153">
        <f t="shared" si="55"/>
        <v>0</v>
      </c>
      <c r="CZ78" s="92">
        <f t="shared" si="56"/>
        <v>0</v>
      </c>
      <c r="DA78" s="92">
        <f t="shared" si="57"/>
        <v>0</v>
      </c>
      <c r="DB78" s="91">
        <f t="shared" si="58"/>
        <v>0</v>
      </c>
      <c r="DC78" s="92">
        <f t="shared" si="59"/>
        <v>0</v>
      </c>
    </row>
    <row r="79" spans="1:107" x14ac:dyDescent="0.25">
      <c r="A79" s="20">
        <v>13075046</v>
      </c>
      <c r="B79" s="21">
        <v>5557</v>
      </c>
      <c r="C79" s="21" t="s">
        <v>117</v>
      </c>
      <c r="D79" s="223"/>
      <c r="E79" s="223"/>
      <c r="F79" s="223"/>
      <c r="G79" s="223"/>
      <c r="H79" s="224"/>
      <c r="I79" s="224"/>
      <c r="J79" s="224"/>
      <c r="K79" s="224"/>
      <c r="L79" s="224"/>
      <c r="M79" s="224"/>
      <c r="N79" s="224"/>
      <c r="O79" s="224"/>
      <c r="P79" s="224"/>
      <c r="Q79" s="224"/>
      <c r="R79" s="224"/>
      <c r="S79" s="224"/>
      <c r="T79" s="224"/>
      <c r="U79" s="224"/>
      <c r="V79" s="224"/>
      <c r="W79" s="22"/>
      <c r="X79" s="22"/>
      <c r="Y79" s="22"/>
      <c r="Z79" s="224"/>
      <c r="AA79" s="224"/>
      <c r="AB79" s="260"/>
      <c r="AC79" s="224"/>
      <c r="AD79" s="224"/>
      <c r="AE79" s="260"/>
      <c r="AF79" s="222"/>
      <c r="AG79" s="222"/>
      <c r="AH79" s="281">
        <f t="shared" si="33"/>
        <v>0</v>
      </c>
      <c r="AI79" s="222"/>
      <c r="AJ79" s="281">
        <f t="shared" si="34"/>
        <v>0</v>
      </c>
      <c r="AK79" s="222"/>
      <c r="AL79" s="281">
        <f t="shared" si="35"/>
        <v>0</v>
      </c>
      <c r="AM79" s="281" t="e">
        <f t="shared" si="36"/>
        <v>#DIV/0!</v>
      </c>
      <c r="AN79" s="281" t="e">
        <f t="shared" si="37"/>
        <v>#DIV/0!</v>
      </c>
      <c r="AO79" s="222"/>
      <c r="CA79" s="91" t="str">
        <f t="shared" si="31"/>
        <v>Hanshagen</v>
      </c>
      <c r="CB79" s="92">
        <f t="shared" si="31"/>
        <v>0</v>
      </c>
      <c r="CC79" s="92"/>
      <c r="CD79" s="92">
        <f t="shared" si="38"/>
        <v>0</v>
      </c>
      <c r="CE79" s="92">
        <f t="shared" si="39"/>
        <v>0</v>
      </c>
      <c r="CF79" s="92">
        <f t="shared" si="40"/>
        <v>0</v>
      </c>
      <c r="CG79" s="92">
        <f t="shared" si="41"/>
        <v>0</v>
      </c>
      <c r="CH79" s="92">
        <f t="shared" si="42"/>
        <v>0</v>
      </c>
      <c r="CI79" s="92">
        <f t="shared" si="43"/>
        <v>0</v>
      </c>
      <c r="CJ79" s="91">
        <f t="shared" si="44"/>
        <v>0</v>
      </c>
      <c r="CK79" s="91">
        <f t="shared" si="44"/>
        <v>0</v>
      </c>
      <c r="CL79" s="91" t="str">
        <f t="shared" si="32"/>
        <v>keine Daten</v>
      </c>
      <c r="CM79" s="92">
        <f t="shared" si="45"/>
        <v>0</v>
      </c>
      <c r="CN79" s="91" t="str">
        <f t="shared" si="46"/>
        <v>keine Angabe</v>
      </c>
      <c r="CO79" s="91">
        <f t="shared" si="47"/>
        <v>2</v>
      </c>
      <c r="CP79" s="91">
        <f t="shared" si="48"/>
        <v>2</v>
      </c>
      <c r="CQ79" s="91">
        <f t="shared" si="49"/>
        <v>0</v>
      </c>
      <c r="CR79" s="91">
        <f t="shared" si="50"/>
        <v>0</v>
      </c>
      <c r="CS79" s="92">
        <f>CM79-'[2]2009'!CM79</f>
        <v>0</v>
      </c>
      <c r="CT79" s="92">
        <f>CE79-'[2]2009'!CE79</f>
        <v>0</v>
      </c>
      <c r="CU79" s="92">
        <f t="shared" si="51"/>
        <v>0</v>
      </c>
      <c r="CV79" s="92">
        <f t="shared" si="52"/>
        <v>0</v>
      </c>
      <c r="CW79" s="153">
        <f t="shared" si="53"/>
        <v>0</v>
      </c>
      <c r="CX79" s="153">
        <f t="shared" si="54"/>
        <v>0</v>
      </c>
      <c r="CY79" s="153">
        <f t="shared" si="55"/>
        <v>0</v>
      </c>
      <c r="CZ79" s="92">
        <f t="shared" si="56"/>
        <v>0</v>
      </c>
      <c r="DA79" s="92">
        <f t="shared" si="57"/>
        <v>0</v>
      </c>
      <c r="DB79" s="91">
        <f t="shared" si="58"/>
        <v>0</v>
      </c>
      <c r="DC79" s="92">
        <f t="shared" si="59"/>
        <v>0</v>
      </c>
    </row>
    <row r="80" spans="1:107" x14ac:dyDescent="0.25">
      <c r="A80" s="20">
        <v>13075059</v>
      </c>
      <c r="B80" s="21">
        <v>5557</v>
      </c>
      <c r="C80" s="21" t="s">
        <v>118</v>
      </c>
      <c r="D80" s="223"/>
      <c r="E80" s="223"/>
      <c r="F80" s="223"/>
      <c r="G80" s="223"/>
      <c r="H80" s="224"/>
      <c r="I80" s="224"/>
      <c r="J80" s="224"/>
      <c r="K80" s="224"/>
      <c r="L80" s="224"/>
      <c r="M80" s="224"/>
      <c r="N80" s="224"/>
      <c r="O80" s="224"/>
      <c r="P80" s="224"/>
      <c r="Q80" s="224"/>
      <c r="R80" s="224"/>
      <c r="S80" s="224"/>
      <c r="T80" s="224"/>
      <c r="U80" s="224"/>
      <c r="V80" s="224"/>
      <c r="W80" s="22"/>
      <c r="X80" s="22"/>
      <c r="Y80" s="22"/>
      <c r="Z80" s="224"/>
      <c r="AA80" s="224"/>
      <c r="AB80" s="260"/>
      <c r="AC80" s="224"/>
      <c r="AD80" s="224"/>
      <c r="AE80" s="260"/>
      <c r="AF80" s="222"/>
      <c r="AG80" s="222"/>
      <c r="AH80" s="281">
        <f t="shared" si="33"/>
        <v>0</v>
      </c>
      <c r="AI80" s="222"/>
      <c r="AJ80" s="281">
        <f t="shared" si="34"/>
        <v>0</v>
      </c>
      <c r="AK80" s="222"/>
      <c r="AL80" s="281">
        <f t="shared" si="35"/>
        <v>0</v>
      </c>
      <c r="AM80" s="281" t="e">
        <f t="shared" si="36"/>
        <v>#DIV/0!</v>
      </c>
      <c r="AN80" s="281" t="e">
        <f t="shared" si="37"/>
        <v>#DIV/0!</v>
      </c>
      <c r="AO80" s="222"/>
      <c r="CA80" s="91" t="str">
        <f t="shared" si="31"/>
        <v>Katzow</v>
      </c>
      <c r="CB80" s="92">
        <f t="shared" si="31"/>
        <v>0</v>
      </c>
      <c r="CC80" s="92"/>
      <c r="CD80" s="92">
        <f t="shared" si="38"/>
        <v>0</v>
      </c>
      <c r="CE80" s="92">
        <f t="shared" si="39"/>
        <v>0</v>
      </c>
      <c r="CF80" s="92">
        <f t="shared" si="40"/>
        <v>0</v>
      </c>
      <c r="CG80" s="92">
        <f t="shared" si="41"/>
        <v>0</v>
      </c>
      <c r="CH80" s="92">
        <f t="shared" si="42"/>
        <v>0</v>
      </c>
      <c r="CI80" s="92">
        <f t="shared" si="43"/>
        <v>0</v>
      </c>
      <c r="CJ80" s="91">
        <f t="shared" si="44"/>
        <v>0</v>
      </c>
      <c r="CK80" s="91">
        <f t="shared" si="44"/>
        <v>0</v>
      </c>
      <c r="CL80" s="91" t="str">
        <f t="shared" si="32"/>
        <v>keine Daten</v>
      </c>
      <c r="CM80" s="92">
        <f t="shared" si="45"/>
        <v>0</v>
      </c>
      <c r="CN80" s="91" t="str">
        <f t="shared" si="46"/>
        <v>keine Angabe</v>
      </c>
      <c r="CO80" s="91">
        <f t="shared" si="47"/>
        <v>2</v>
      </c>
      <c r="CP80" s="91">
        <f t="shared" si="48"/>
        <v>2</v>
      </c>
      <c r="CQ80" s="91">
        <f t="shared" si="49"/>
        <v>0</v>
      </c>
      <c r="CR80" s="91">
        <f t="shared" si="50"/>
        <v>0</v>
      </c>
      <c r="CS80" s="92">
        <f>CM80-'[2]2009'!CM80</f>
        <v>0</v>
      </c>
      <c r="CT80" s="92">
        <f>CE80-'[2]2009'!CE80</f>
        <v>0</v>
      </c>
      <c r="CU80" s="92">
        <f t="shared" si="51"/>
        <v>0</v>
      </c>
      <c r="CV80" s="92">
        <f t="shared" si="52"/>
        <v>0</v>
      </c>
      <c r="CW80" s="153">
        <f t="shared" si="53"/>
        <v>0</v>
      </c>
      <c r="CX80" s="153">
        <f t="shared" si="54"/>
        <v>0</v>
      </c>
      <c r="CY80" s="153">
        <f t="shared" si="55"/>
        <v>0</v>
      </c>
      <c r="CZ80" s="92">
        <f t="shared" si="56"/>
        <v>0</v>
      </c>
      <c r="DA80" s="92">
        <f t="shared" si="57"/>
        <v>0</v>
      </c>
      <c r="DB80" s="91">
        <f t="shared" si="58"/>
        <v>0</v>
      </c>
      <c r="DC80" s="92">
        <f t="shared" si="59"/>
        <v>0</v>
      </c>
    </row>
    <row r="81" spans="1:107" x14ac:dyDescent="0.25">
      <c r="A81" s="20">
        <v>13075060</v>
      </c>
      <c r="B81" s="21">
        <v>5557</v>
      </c>
      <c r="C81" s="21" t="s">
        <v>119</v>
      </c>
      <c r="D81" s="223"/>
      <c r="E81" s="223"/>
      <c r="F81" s="223"/>
      <c r="G81" s="223"/>
      <c r="H81" s="224"/>
      <c r="I81" s="224"/>
      <c r="J81" s="224"/>
      <c r="K81" s="224"/>
      <c r="L81" s="224"/>
      <c r="M81" s="224"/>
      <c r="N81" s="224"/>
      <c r="O81" s="224"/>
      <c r="P81" s="224"/>
      <c r="Q81" s="224"/>
      <c r="R81" s="224"/>
      <c r="S81" s="224"/>
      <c r="T81" s="224"/>
      <c r="U81" s="224"/>
      <c r="V81" s="224"/>
      <c r="W81" s="22"/>
      <c r="X81" s="22"/>
      <c r="Y81" s="22"/>
      <c r="Z81" s="224"/>
      <c r="AA81" s="224"/>
      <c r="AB81" s="260"/>
      <c r="AC81" s="224"/>
      <c r="AD81" s="224"/>
      <c r="AE81" s="260"/>
      <c r="AF81" s="222"/>
      <c r="AG81" s="222"/>
      <c r="AH81" s="281">
        <f t="shared" si="33"/>
        <v>0</v>
      </c>
      <c r="AI81" s="222"/>
      <c r="AJ81" s="281">
        <f t="shared" si="34"/>
        <v>0</v>
      </c>
      <c r="AK81" s="222"/>
      <c r="AL81" s="281">
        <f t="shared" si="35"/>
        <v>0</v>
      </c>
      <c r="AM81" s="281" t="e">
        <f t="shared" si="36"/>
        <v>#DIV/0!</v>
      </c>
      <c r="AN81" s="281" t="e">
        <f t="shared" si="37"/>
        <v>#DIV/0!</v>
      </c>
      <c r="AO81" s="222"/>
      <c r="CA81" s="91" t="str">
        <f t="shared" si="31"/>
        <v>Kemnitz</v>
      </c>
      <c r="CB81" s="92">
        <f t="shared" si="31"/>
        <v>0</v>
      </c>
      <c r="CC81" s="92"/>
      <c r="CD81" s="92">
        <f t="shared" si="38"/>
        <v>0</v>
      </c>
      <c r="CE81" s="92">
        <f t="shared" si="39"/>
        <v>0</v>
      </c>
      <c r="CF81" s="92">
        <f t="shared" si="40"/>
        <v>0</v>
      </c>
      <c r="CG81" s="92">
        <f t="shared" si="41"/>
        <v>0</v>
      </c>
      <c r="CH81" s="92">
        <f t="shared" si="42"/>
        <v>0</v>
      </c>
      <c r="CI81" s="92">
        <f t="shared" si="43"/>
        <v>0</v>
      </c>
      <c r="CJ81" s="91">
        <f t="shared" si="44"/>
        <v>0</v>
      </c>
      <c r="CK81" s="91">
        <f t="shared" si="44"/>
        <v>0</v>
      </c>
      <c r="CL81" s="91" t="str">
        <f t="shared" si="32"/>
        <v>keine Daten</v>
      </c>
      <c r="CM81" s="92">
        <f t="shared" si="45"/>
        <v>0</v>
      </c>
      <c r="CN81" s="91" t="str">
        <f t="shared" si="46"/>
        <v>keine Angabe</v>
      </c>
      <c r="CO81" s="91">
        <f t="shared" si="47"/>
        <v>2</v>
      </c>
      <c r="CP81" s="91">
        <f t="shared" si="48"/>
        <v>2</v>
      </c>
      <c r="CQ81" s="91">
        <f t="shared" si="49"/>
        <v>0</v>
      </c>
      <c r="CR81" s="91">
        <f t="shared" si="50"/>
        <v>0</v>
      </c>
      <c r="CS81" s="92">
        <f>CM81-'[2]2009'!CM81</f>
        <v>0</v>
      </c>
      <c r="CT81" s="92">
        <f>CE81-'[2]2009'!CE81</f>
        <v>0</v>
      </c>
      <c r="CU81" s="92">
        <f t="shared" si="51"/>
        <v>0</v>
      </c>
      <c r="CV81" s="92">
        <f t="shared" si="52"/>
        <v>0</v>
      </c>
      <c r="CW81" s="153">
        <f t="shared" si="53"/>
        <v>0</v>
      </c>
      <c r="CX81" s="153">
        <f t="shared" si="54"/>
        <v>0</v>
      </c>
      <c r="CY81" s="153">
        <f t="shared" si="55"/>
        <v>0</v>
      </c>
      <c r="CZ81" s="92">
        <f t="shared" si="56"/>
        <v>0</v>
      </c>
      <c r="DA81" s="92">
        <f t="shared" si="57"/>
        <v>0</v>
      </c>
      <c r="DB81" s="91">
        <f t="shared" si="58"/>
        <v>0</v>
      </c>
      <c r="DC81" s="92">
        <f t="shared" si="59"/>
        <v>0</v>
      </c>
    </row>
    <row r="82" spans="1:107" x14ac:dyDescent="0.25">
      <c r="A82" s="20">
        <v>13075069</v>
      </c>
      <c r="B82" s="21">
        <v>5557</v>
      </c>
      <c r="C82" s="21" t="s">
        <v>120</v>
      </c>
      <c r="D82" s="223"/>
      <c r="E82" s="223"/>
      <c r="F82" s="223"/>
      <c r="G82" s="223"/>
      <c r="H82" s="224"/>
      <c r="I82" s="224"/>
      <c r="J82" s="224"/>
      <c r="K82" s="224"/>
      <c r="L82" s="224"/>
      <c r="M82" s="224"/>
      <c r="N82" s="224"/>
      <c r="O82" s="224"/>
      <c r="P82" s="224"/>
      <c r="Q82" s="224"/>
      <c r="R82" s="224"/>
      <c r="S82" s="224"/>
      <c r="T82" s="224"/>
      <c r="U82" s="224"/>
      <c r="V82" s="224"/>
      <c r="W82" s="22"/>
      <c r="X82" s="22"/>
      <c r="Y82" s="22"/>
      <c r="Z82" s="224"/>
      <c r="AA82" s="224"/>
      <c r="AB82" s="260"/>
      <c r="AC82" s="224"/>
      <c r="AD82" s="224"/>
      <c r="AE82" s="260"/>
      <c r="AF82" s="222"/>
      <c r="AG82" s="222"/>
      <c r="AH82" s="281">
        <f t="shared" si="33"/>
        <v>0</v>
      </c>
      <c r="AI82" s="222"/>
      <c r="AJ82" s="281">
        <f t="shared" si="34"/>
        <v>0</v>
      </c>
      <c r="AK82" s="222"/>
      <c r="AL82" s="281">
        <f t="shared" si="35"/>
        <v>0</v>
      </c>
      <c r="AM82" s="281" t="e">
        <f t="shared" si="36"/>
        <v>#DIV/0!</v>
      </c>
      <c r="AN82" s="281" t="e">
        <f t="shared" si="37"/>
        <v>#DIV/0!</v>
      </c>
      <c r="AO82" s="222"/>
      <c r="CA82" s="91" t="str">
        <f t="shared" si="31"/>
        <v>Kröslin</v>
      </c>
      <c r="CB82" s="92">
        <f t="shared" si="31"/>
        <v>0</v>
      </c>
      <c r="CC82" s="92"/>
      <c r="CD82" s="92">
        <f t="shared" si="38"/>
        <v>0</v>
      </c>
      <c r="CE82" s="92">
        <f t="shared" si="39"/>
        <v>0</v>
      </c>
      <c r="CF82" s="92">
        <f t="shared" si="40"/>
        <v>0</v>
      </c>
      <c r="CG82" s="92">
        <f t="shared" si="41"/>
        <v>0</v>
      </c>
      <c r="CH82" s="92">
        <f t="shared" si="42"/>
        <v>0</v>
      </c>
      <c r="CI82" s="92">
        <f t="shared" si="43"/>
        <v>0</v>
      </c>
      <c r="CJ82" s="91">
        <f t="shared" si="44"/>
        <v>0</v>
      </c>
      <c r="CK82" s="91">
        <f t="shared" si="44"/>
        <v>0</v>
      </c>
      <c r="CL82" s="91" t="str">
        <f t="shared" si="32"/>
        <v>keine Daten</v>
      </c>
      <c r="CM82" s="92">
        <f t="shared" si="45"/>
        <v>0</v>
      </c>
      <c r="CN82" s="91" t="str">
        <f t="shared" si="46"/>
        <v>keine Angabe</v>
      </c>
      <c r="CO82" s="91">
        <f t="shared" si="47"/>
        <v>2</v>
      </c>
      <c r="CP82" s="91">
        <f t="shared" si="48"/>
        <v>2</v>
      </c>
      <c r="CQ82" s="91">
        <f t="shared" si="49"/>
        <v>0</v>
      </c>
      <c r="CR82" s="91">
        <f t="shared" si="50"/>
        <v>0</v>
      </c>
      <c r="CS82" s="92">
        <f>CM82-'[2]2009'!CM82</f>
        <v>0</v>
      </c>
      <c r="CT82" s="92">
        <f>CE82-'[2]2009'!CE82</f>
        <v>0</v>
      </c>
      <c r="CU82" s="92">
        <f t="shared" si="51"/>
        <v>0</v>
      </c>
      <c r="CV82" s="92">
        <f t="shared" si="52"/>
        <v>0</v>
      </c>
      <c r="CW82" s="153">
        <f t="shared" si="53"/>
        <v>0</v>
      </c>
      <c r="CX82" s="153">
        <f t="shared" si="54"/>
        <v>0</v>
      </c>
      <c r="CY82" s="153">
        <f t="shared" si="55"/>
        <v>0</v>
      </c>
      <c r="CZ82" s="92">
        <f t="shared" si="56"/>
        <v>0</v>
      </c>
      <c r="DA82" s="92">
        <f t="shared" si="57"/>
        <v>0</v>
      </c>
      <c r="DB82" s="91">
        <f t="shared" si="58"/>
        <v>0</v>
      </c>
      <c r="DC82" s="92">
        <f t="shared" si="59"/>
        <v>0</v>
      </c>
    </row>
    <row r="83" spans="1:107" x14ac:dyDescent="0.25">
      <c r="A83" s="20">
        <v>13075081</v>
      </c>
      <c r="B83" s="21">
        <v>5557</v>
      </c>
      <c r="C83" s="21" t="s">
        <v>121</v>
      </c>
      <c r="D83" s="223"/>
      <c r="E83" s="223"/>
      <c r="F83" s="223"/>
      <c r="G83" s="223"/>
      <c r="H83" s="224"/>
      <c r="I83" s="224"/>
      <c r="J83" s="224"/>
      <c r="K83" s="224"/>
      <c r="L83" s="224"/>
      <c r="M83" s="224"/>
      <c r="N83" s="224"/>
      <c r="O83" s="224"/>
      <c r="P83" s="224"/>
      <c r="Q83" s="224"/>
      <c r="R83" s="224"/>
      <c r="S83" s="224"/>
      <c r="T83" s="224"/>
      <c r="U83" s="224"/>
      <c r="V83" s="224"/>
      <c r="W83" s="22"/>
      <c r="X83" s="22"/>
      <c r="Y83" s="22"/>
      <c r="Z83" s="224"/>
      <c r="AA83" s="224"/>
      <c r="AB83" s="260"/>
      <c r="AC83" s="224"/>
      <c r="AD83" s="224"/>
      <c r="AE83" s="260"/>
      <c r="AF83" s="222"/>
      <c r="AG83" s="222"/>
      <c r="AH83" s="281">
        <f t="shared" si="33"/>
        <v>0</v>
      </c>
      <c r="AI83" s="222"/>
      <c r="AJ83" s="281">
        <f t="shared" si="34"/>
        <v>0</v>
      </c>
      <c r="AK83" s="222"/>
      <c r="AL83" s="281">
        <f t="shared" si="35"/>
        <v>0</v>
      </c>
      <c r="AM83" s="281" t="e">
        <f t="shared" si="36"/>
        <v>#DIV/0!</v>
      </c>
      <c r="AN83" s="281" t="e">
        <f t="shared" si="37"/>
        <v>#DIV/0!</v>
      </c>
      <c r="AO83" s="222"/>
      <c r="CA83" s="91" t="str">
        <f t="shared" si="31"/>
        <v>Loissin</v>
      </c>
      <c r="CB83" s="92">
        <f t="shared" si="31"/>
        <v>0</v>
      </c>
      <c r="CC83" s="92"/>
      <c r="CD83" s="92">
        <f t="shared" si="38"/>
        <v>0</v>
      </c>
      <c r="CE83" s="92">
        <f t="shared" si="39"/>
        <v>0</v>
      </c>
      <c r="CF83" s="92">
        <f t="shared" si="40"/>
        <v>0</v>
      </c>
      <c r="CG83" s="92">
        <f t="shared" si="41"/>
        <v>0</v>
      </c>
      <c r="CH83" s="92">
        <f t="shared" si="42"/>
        <v>0</v>
      </c>
      <c r="CI83" s="92">
        <f t="shared" si="43"/>
        <v>0</v>
      </c>
      <c r="CJ83" s="91">
        <f t="shared" si="44"/>
        <v>0</v>
      </c>
      <c r="CK83" s="91">
        <f t="shared" si="44"/>
        <v>0</v>
      </c>
      <c r="CL83" s="91" t="str">
        <f t="shared" si="32"/>
        <v>keine Daten</v>
      </c>
      <c r="CM83" s="92">
        <f t="shared" si="45"/>
        <v>0</v>
      </c>
      <c r="CN83" s="91" t="str">
        <f t="shared" si="46"/>
        <v>keine Angabe</v>
      </c>
      <c r="CO83" s="91">
        <f t="shared" si="47"/>
        <v>2</v>
      </c>
      <c r="CP83" s="91">
        <f t="shared" si="48"/>
        <v>2</v>
      </c>
      <c r="CQ83" s="91">
        <f t="shared" si="49"/>
        <v>0</v>
      </c>
      <c r="CR83" s="91">
        <f t="shared" si="50"/>
        <v>0</v>
      </c>
      <c r="CS83" s="92">
        <f>CM83-'[2]2009'!CM83</f>
        <v>0</v>
      </c>
      <c r="CT83" s="92">
        <f>CE83-'[2]2009'!CE83</f>
        <v>0</v>
      </c>
      <c r="CU83" s="92">
        <f t="shared" si="51"/>
        <v>0</v>
      </c>
      <c r="CV83" s="92">
        <f t="shared" si="52"/>
        <v>0</v>
      </c>
      <c r="CW83" s="153">
        <f t="shared" si="53"/>
        <v>0</v>
      </c>
      <c r="CX83" s="153">
        <f t="shared" si="54"/>
        <v>0</v>
      </c>
      <c r="CY83" s="153">
        <f t="shared" si="55"/>
        <v>0</v>
      </c>
      <c r="CZ83" s="92">
        <f t="shared" si="56"/>
        <v>0</v>
      </c>
      <c r="DA83" s="92">
        <f t="shared" si="57"/>
        <v>0</v>
      </c>
      <c r="DB83" s="91">
        <f t="shared" si="58"/>
        <v>0</v>
      </c>
      <c r="DC83" s="92">
        <f t="shared" si="59"/>
        <v>0</v>
      </c>
    </row>
    <row r="84" spans="1:107" x14ac:dyDescent="0.25">
      <c r="A84" s="20">
        <v>13075083</v>
      </c>
      <c r="B84" s="21">
        <v>5557</v>
      </c>
      <c r="C84" s="21" t="s">
        <v>122</v>
      </c>
      <c r="D84" s="223"/>
      <c r="E84" s="223"/>
      <c r="F84" s="223"/>
      <c r="G84" s="223"/>
      <c r="H84" s="224"/>
      <c r="I84" s="224"/>
      <c r="J84" s="224"/>
      <c r="K84" s="224"/>
      <c r="L84" s="224"/>
      <c r="M84" s="224"/>
      <c r="N84" s="224"/>
      <c r="O84" s="224"/>
      <c r="P84" s="224"/>
      <c r="Q84" s="224"/>
      <c r="R84" s="224"/>
      <c r="S84" s="224"/>
      <c r="T84" s="224"/>
      <c r="U84" s="224"/>
      <c r="V84" s="224"/>
      <c r="W84" s="22"/>
      <c r="X84" s="22"/>
      <c r="Y84" s="22"/>
      <c r="Z84" s="224"/>
      <c r="AA84" s="224"/>
      <c r="AB84" s="260"/>
      <c r="AC84" s="224"/>
      <c r="AD84" s="224"/>
      <c r="AE84" s="260"/>
      <c r="AF84" s="222"/>
      <c r="AG84" s="222"/>
      <c r="AH84" s="281">
        <f t="shared" si="33"/>
        <v>0</v>
      </c>
      <c r="AI84" s="222"/>
      <c r="AJ84" s="281">
        <f t="shared" si="34"/>
        <v>0</v>
      </c>
      <c r="AK84" s="222"/>
      <c r="AL84" s="281">
        <f t="shared" si="35"/>
        <v>0</v>
      </c>
      <c r="AM84" s="281" t="e">
        <f t="shared" si="36"/>
        <v>#DIV/0!</v>
      </c>
      <c r="AN84" s="281" t="e">
        <f t="shared" si="37"/>
        <v>#DIV/0!</v>
      </c>
      <c r="AO84" s="222"/>
      <c r="CA84" s="91" t="str">
        <f t="shared" si="31"/>
        <v>Lubmin</v>
      </c>
      <c r="CB84" s="92">
        <f t="shared" si="31"/>
        <v>0</v>
      </c>
      <c r="CC84" s="92"/>
      <c r="CD84" s="92">
        <f t="shared" si="38"/>
        <v>0</v>
      </c>
      <c r="CE84" s="92">
        <f t="shared" si="39"/>
        <v>0</v>
      </c>
      <c r="CF84" s="92">
        <f t="shared" si="40"/>
        <v>0</v>
      </c>
      <c r="CG84" s="92">
        <f t="shared" si="41"/>
        <v>0</v>
      </c>
      <c r="CH84" s="92">
        <f t="shared" si="42"/>
        <v>0</v>
      </c>
      <c r="CI84" s="92">
        <f t="shared" si="43"/>
        <v>0</v>
      </c>
      <c r="CJ84" s="91">
        <f t="shared" si="44"/>
        <v>0</v>
      </c>
      <c r="CK84" s="91">
        <f t="shared" si="44"/>
        <v>0</v>
      </c>
      <c r="CL84" s="91" t="str">
        <f t="shared" si="32"/>
        <v>keine Daten</v>
      </c>
      <c r="CM84" s="92">
        <f t="shared" si="45"/>
        <v>0</v>
      </c>
      <c r="CN84" s="91" t="str">
        <f t="shared" si="46"/>
        <v>keine Angabe</v>
      </c>
      <c r="CO84" s="91">
        <f t="shared" si="47"/>
        <v>2</v>
      </c>
      <c r="CP84" s="91">
        <f t="shared" si="48"/>
        <v>2</v>
      </c>
      <c r="CQ84" s="91">
        <f t="shared" si="49"/>
        <v>0</v>
      </c>
      <c r="CR84" s="91">
        <f t="shared" si="50"/>
        <v>0</v>
      </c>
      <c r="CS84" s="92">
        <f>CM84-'[2]2009'!CM84</f>
        <v>0</v>
      </c>
      <c r="CT84" s="92">
        <f>CE84-'[2]2009'!CE84</f>
        <v>0</v>
      </c>
      <c r="CU84" s="92">
        <f t="shared" si="51"/>
        <v>0</v>
      </c>
      <c r="CV84" s="92">
        <f t="shared" si="52"/>
        <v>0</v>
      </c>
      <c r="CW84" s="153">
        <f t="shared" si="53"/>
        <v>0</v>
      </c>
      <c r="CX84" s="153">
        <f t="shared" si="54"/>
        <v>0</v>
      </c>
      <c r="CY84" s="153">
        <f t="shared" si="55"/>
        <v>0</v>
      </c>
      <c r="CZ84" s="92">
        <f t="shared" si="56"/>
        <v>0</v>
      </c>
      <c r="DA84" s="92">
        <f t="shared" si="57"/>
        <v>0</v>
      </c>
      <c r="DB84" s="91">
        <f t="shared" si="58"/>
        <v>0</v>
      </c>
      <c r="DC84" s="92">
        <f t="shared" si="59"/>
        <v>0</v>
      </c>
    </row>
    <row r="85" spans="1:107" x14ac:dyDescent="0.25">
      <c r="A85" s="20">
        <v>13075097</v>
      </c>
      <c r="B85" s="21">
        <v>5557</v>
      </c>
      <c r="C85" s="21" t="s">
        <v>123</v>
      </c>
      <c r="D85" s="223"/>
      <c r="E85" s="223"/>
      <c r="F85" s="223"/>
      <c r="G85" s="223"/>
      <c r="H85" s="224"/>
      <c r="I85" s="224"/>
      <c r="J85" s="224"/>
      <c r="K85" s="224"/>
      <c r="L85" s="224"/>
      <c r="M85" s="224"/>
      <c r="N85" s="224"/>
      <c r="O85" s="224"/>
      <c r="P85" s="224"/>
      <c r="Q85" s="224"/>
      <c r="R85" s="224"/>
      <c r="S85" s="224"/>
      <c r="T85" s="224"/>
      <c r="U85" s="224"/>
      <c r="V85" s="224"/>
      <c r="W85" s="22"/>
      <c r="X85" s="22"/>
      <c r="Y85" s="22"/>
      <c r="Z85" s="224"/>
      <c r="AA85" s="224"/>
      <c r="AB85" s="260"/>
      <c r="AC85" s="224"/>
      <c r="AD85" s="224"/>
      <c r="AE85" s="260"/>
      <c r="AF85" s="222"/>
      <c r="AG85" s="222"/>
      <c r="AH85" s="281">
        <f t="shared" si="33"/>
        <v>0</v>
      </c>
      <c r="AI85" s="222"/>
      <c r="AJ85" s="281">
        <f t="shared" si="34"/>
        <v>0</v>
      </c>
      <c r="AK85" s="222"/>
      <c r="AL85" s="281">
        <f t="shared" si="35"/>
        <v>0</v>
      </c>
      <c r="AM85" s="281" t="e">
        <f t="shared" si="36"/>
        <v>#DIV/0!</v>
      </c>
      <c r="AN85" s="281" t="e">
        <f t="shared" si="37"/>
        <v>#DIV/0!</v>
      </c>
      <c r="AO85" s="222"/>
      <c r="CA85" s="91" t="str">
        <f t="shared" ref="CA85:CB144" si="60">C85</f>
        <v>Neu Boltenhagen</v>
      </c>
      <c r="CB85" s="92">
        <f t="shared" si="60"/>
        <v>0</v>
      </c>
      <c r="CC85" s="92"/>
      <c r="CD85" s="92">
        <f t="shared" si="38"/>
        <v>0</v>
      </c>
      <c r="CE85" s="92">
        <f t="shared" si="39"/>
        <v>0</v>
      </c>
      <c r="CF85" s="92">
        <f t="shared" si="40"/>
        <v>0</v>
      </c>
      <c r="CG85" s="92">
        <f t="shared" si="41"/>
        <v>0</v>
      </c>
      <c r="CH85" s="92">
        <f t="shared" si="42"/>
        <v>0</v>
      </c>
      <c r="CI85" s="92">
        <f t="shared" si="43"/>
        <v>0</v>
      </c>
      <c r="CJ85" s="91">
        <f t="shared" si="44"/>
        <v>0</v>
      </c>
      <c r="CK85" s="91">
        <f t="shared" si="44"/>
        <v>0</v>
      </c>
      <c r="CL85" s="91" t="str">
        <f t="shared" si="32"/>
        <v>keine Daten</v>
      </c>
      <c r="CM85" s="92">
        <f t="shared" si="45"/>
        <v>0</v>
      </c>
      <c r="CN85" s="91" t="str">
        <f t="shared" si="46"/>
        <v>keine Angabe</v>
      </c>
      <c r="CO85" s="91">
        <f t="shared" si="47"/>
        <v>2</v>
      </c>
      <c r="CP85" s="91">
        <f t="shared" si="48"/>
        <v>2</v>
      </c>
      <c r="CQ85" s="91">
        <f t="shared" si="49"/>
        <v>0</v>
      </c>
      <c r="CR85" s="91">
        <f t="shared" si="50"/>
        <v>0</v>
      </c>
      <c r="CS85" s="92">
        <f>CM85-'[2]2009'!CM85</f>
        <v>0</v>
      </c>
      <c r="CT85" s="92">
        <f>CE85-'[2]2009'!CE85</f>
        <v>0</v>
      </c>
      <c r="CU85" s="92">
        <f t="shared" si="51"/>
        <v>0</v>
      </c>
      <c r="CV85" s="92">
        <f t="shared" si="52"/>
        <v>0</v>
      </c>
      <c r="CW85" s="153">
        <f t="shared" si="53"/>
        <v>0</v>
      </c>
      <c r="CX85" s="153">
        <f t="shared" si="54"/>
        <v>0</v>
      </c>
      <c r="CY85" s="153">
        <f t="shared" si="55"/>
        <v>0</v>
      </c>
      <c r="CZ85" s="92">
        <f t="shared" si="56"/>
        <v>0</v>
      </c>
      <c r="DA85" s="92">
        <f t="shared" si="57"/>
        <v>0</v>
      </c>
      <c r="DB85" s="91">
        <f t="shared" si="58"/>
        <v>0</v>
      </c>
      <c r="DC85" s="92">
        <f t="shared" si="59"/>
        <v>0</v>
      </c>
    </row>
    <row r="86" spans="1:107" x14ac:dyDescent="0.25">
      <c r="A86" s="20">
        <v>13075120</v>
      </c>
      <c r="B86" s="21">
        <v>5557</v>
      </c>
      <c r="C86" s="21" t="s">
        <v>124</v>
      </c>
      <c r="D86" s="223"/>
      <c r="E86" s="223"/>
      <c r="F86" s="223"/>
      <c r="G86" s="223"/>
      <c r="H86" s="224"/>
      <c r="I86" s="224"/>
      <c r="J86" s="224"/>
      <c r="K86" s="224"/>
      <c r="L86" s="224"/>
      <c r="M86" s="224"/>
      <c r="N86" s="224"/>
      <c r="O86" s="224"/>
      <c r="P86" s="224"/>
      <c r="Q86" s="224"/>
      <c r="R86" s="224"/>
      <c r="S86" s="224"/>
      <c r="T86" s="224"/>
      <c r="U86" s="224"/>
      <c r="V86" s="224"/>
      <c r="W86" s="22"/>
      <c r="X86" s="22"/>
      <c r="Y86" s="22"/>
      <c r="Z86" s="224"/>
      <c r="AA86" s="224"/>
      <c r="AB86" s="260"/>
      <c r="AC86" s="224"/>
      <c r="AD86" s="224"/>
      <c r="AE86" s="260"/>
      <c r="AF86" s="222"/>
      <c r="AG86" s="222"/>
      <c r="AH86" s="281">
        <f t="shared" si="33"/>
        <v>0</v>
      </c>
      <c r="AI86" s="222"/>
      <c r="AJ86" s="281">
        <f t="shared" si="34"/>
        <v>0</v>
      </c>
      <c r="AK86" s="222"/>
      <c r="AL86" s="281">
        <f t="shared" si="35"/>
        <v>0</v>
      </c>
      <c r="AM86" s="281" t="e">
        <f t="shared" si="36"/>
        <v>#DIV/0!</v>
      </c>
      <c r="AN86" s="281" t="e">
        <f t="shared" si="37"/>
        <v>#DIV/0!</v>
      </c>
      <c r="AO86" s="222"/>
      <c r="CA86" s="91" t="str">
        <f t="shared" si="60"/>
        <v>Rubenow</v>
      </c>
      <c r="CB86" s="92">
        <f t="shared" si="60"/>
        <v>0</v>
      </c>
      <c r="CC86" s="92"/>
      <c r="CD86" s="92">
        <f t="shared" si="38"/>
        <v>0</v>
      </c>
      <c r="CE86" s="92">
        <f t="shared" si="39"/>
        <v>0</v>
      </c>
      <c r="CF86" s="92">
        <f t="shared" si="40"/>
        <v>0</v>
      </c>
      <c r="CG86" s="92">
        <f t="shared" si="41"/>
        <v>0</v>
      </c>
      <c r="CH86" s="92">
        <f t="shared" si="42"/>
        <v>0</v>
      </c>
      <c r="CI86" s="92">
        <f t="shared" si="43"/>
        <v>0</v>
      </c>
      <c r="CJ86" s="91">
        <f t="shared" si="44"/>
        <v>0</v>
      </c>
      <c r="CK86" s="91">
        <f t="shared" si="44"/>
        <v>0</v>
      </c>
      <c r="CL86" s="91" t="str">
        <f t="shared" si="32"/>
        <v>keine Daten</v>
      </c>
      <c r="CM86" s="92">
        <f t="shared" si="45"/>
        <v>0</v>
      </c>
      <c r="CN86" s="91" t="str">
        <f t="shared" si="46"/>
        <v>keine Angabe</v>
      </c>
      <c r="CO86" s="91">
        <f t="shared" si="47"/>
        <v>2</v>
      </c>
      <c r="CP86" s="91">
        <f t="shared" si="48"/>
        <v>2</v>
      </c>
      <c r="CQ86" s="91">
        <f t="shared" si="49"/>
        <v>0</v>
      </c>
      <c r="CR86" s="91">
        <f t="shared" si="50"/>
        <v>0</v>
      </c>
      <c r="CS86" s="92">
        <f>CM86-'[2]2009'!CM86</f>
        <v>0</v>
      </c>
      <c r="CT86" s="92">
        <f>CE86-'[2]2009'!CE86</f>
        <v>0</v>
      </c>
      <c r="CU86" s="92">
        <f t="shared" si="51"/>
        <v>0</v>
      </c>
      <c r="CV86" s="92">
        <f t="shared" si="52"/>
        <v>0</v>
      </c>
      <c r="CW86" s="153">
        <f t="shared" si="53"/>
        <v>0</v>
      </c>
      <c r="CX86" s="153">
        <f t="shared" si="54"/>
        <v>0</v>
      </c>
      <c r="CY86" s="153">
        <f t="shared" si="55"/>
        <v>0</v>
      </c>
      <c r="CZ86" s="92">
        <f t="shared" si="56"/>
        <v>0</v>
      </c>
      <c r="DA86" s="92">
        <f t="shared" si="57"/>
        <v>0</v>
      </c>
      <c r="DB86" s="91">
        <f t="shared" si="58"/>
        <v>0</v>
      </c>
      <c r="DC86" s="92">
        <f t="shared" si="59"/>
        <v>0</v>
      </c>
    </row>
    <row r="87" spans="1:107" x14ac:dyDescent="0.25">
      <c r="A87" s="20">
        <v>13075146</v>
      </c>
      <c r="B87" s="21">
        <v>5557</v>
      </c>
      <c r="C87" s="21" t="s">
        <v>125</v>
      </c>
      <c r="D87" s="223"/>
      <c r="E87" s="223"/>
      <c r="F87" s="223"/>
      <c r="G87" s="223"/>
      <c r="H87" s="224"/>
      <c r="I87" s="224"/>
      <c r="J87" s="224"/>
      <c r="K87" s="224"/>
      <c r="L87" s="224"/>
      <c r="M87" s="224"/>
      <c r="N87" s="224"/>
      <c r="O87" s="224"/>
      <c r="P87" s="224"/>
      <c r="Q87" s="224"/>
      <c r="R87" s="224"/>
      <c r="S87" s="224"/>
      <c r="T87" s="224"/>
      <c r="U87" s="224"/>
      <c r="V87" s="224"/>
      <c r="W87" s="22"/>
      <c r="X87" s="22"/>
      <c r="Y87" s="22"/>
      <c r="Z87" s="224"/>
      <c r="AA87" s="224"/>
      <c r="AB87" s="260"/>
      <c r="AC87" s="224"/>
      <c r="AD87" s="224"/>
      <c r="AE87" s="260"/>
      <c r="AF87" s="222"/>
      <c r="AG87" s="222"/>
      <c r="AH87" s="281">
        <f t="shared" si="33"/>
        <v>0</v>
      </c>
      <c r="AI87" s="222"/>
      <c r="AJ87" s="281">
        <f t="shared" si="34"/>
        <v>0</v>
      </c>
      <c r="AK87" s="222"/>
      <c r="AL87" s="281">
        <f t="shared" si="35"/>
        <v>0</v>
      </c>
      <c r="AM87" s="281" t="e">
        <f t="shared" si="36"/>
        <v>#DIV/0!</v>
      </c>
      <c r="AN87" s="281" t="e">
        <f t="shared" si="37"/>
        <v>#DIV/0!</v>
      </c>
      <c r="AO87" s="222"/>
      <c r="CA87" s="91" t="str">
        <f t="shared" si="60"/>
        <v>Wusterhusen</v>
      </c>
      <c r="CB87" s="92">
        <f t="shared" si="60"/>
        <v>0</v>
      </c>
      <c r="CC87" s="92"/>
      <c r="CD87" s="92">
        <f t="shared" si="38"/>
        <v>0</v>
      </c>
      <c r="CE87" s="92">
        <f t="shared" si="39"/>
        <v>0</v>
      </c>
      <c r="CF87" s="92">
        <f t="shared" si="40"/>
        <v>0</v>
      </c>
      <c r="CG87" s="92">
        <f t="shared" si="41"/>
        <v>0</v>
      </c>
      <c r="CH87" s="92">
        <f t="shared" si="42"/>
        <v>0</v>
      </c>
      <c r="CI87" s="92">
        <f t="shared" si="43"/>
        <v>0</v>
      </c>
      <c r="CJ87" s="91">
        <f t="shared" si="44"/>
        <v>0</v>
      </c>
      <c r="CK87" s="91">
        <f t="shared" si="44"/>
        <v>0</v>
      </c>
      <c r="CL87" s="91" t="str">
        <f t="shared" si="32"/>
        <v>keine Daten</v>
      </c>
      <c r="CM87" s="92">
        <f t="shared" si="45"/>
        <v>0</v>
      </c>
      <c r="CN87" s="91" t="str">
        <f t="shared" si="46"/>
        <v>keine Angabe</v>
      </c>
      <c r="CO87" s="91">
        <f t="shared" si="47"/>
        <v>2</v>
      </c>
      <c r="CP87" s="91">
        <f t="shared" si="48"/>
        <v>2</v>
      </c>
      <c r="CQ87" s="91">
        <f t="shared" si="49"/>
        <v>0</v>
      </c>
      <c r="CR87" s="91">
        <f t="shared" si="50"/>
        <v>0</v>
      </c>
      <c r="CS87" s="92">
        <f>CM87-'[2]2009'!CM87</f>
        <v>0</v>
      </c>
      <c r="CT87" s="92">
        <f>CE87-'[2]2009'!CE87</f>
        <v>0</v>
      </c>
      <c r="CU87" s="92">
        <f t="shared" si="51"/>
        <v>0</v>
      </c>
      <c r="CV87" s="92">
        <f t="shared" si="52"/>
        <v>0</v>
      </c>
      <c r="CW87" s="153">
        <f t="shared" si="53"/>
        <v>0</v>
      </c>
      <c r="CX87" s="153">
        <f t="shared" si="54"/>
        <v>0</v>
      </c>
      <c r="CY87" s="153">
        <f t="shared" si="55"/>
        <v>0</v>
      </c>
      <c r="CZ87" s="92">
        <f t="shared" si="56"/>
        <v>0</v>
      </c>
      <c r="DA87" s="92">
        <f t="shared" si="57"/>
        <v>0</v>
      </c>
      <c r="DB87" s="91">
        <f t="shared" si="58"/>
        <v>0</v>
      </c>
      <c r="DC87" s="92">
        <f t="shared" si="59"/>
        <v>0</v>
      </c>
    </row>
    <row r="88" spans="1:107" x14ac:dyDescent="0.25">
      <c r="A88" s="20">
        <v>13075036</v>
      </c>
      <c r="B88" s="21">
        <v>5558</v>
      </c>
      <c r="C88" s="21" t="s">
        <v>126</v>
      </c>
      <c r="D88" s="223"/>
      <c r="E88" s="223"/>
      <c r="F88" s="223"/>
      <c r="G88" s="223"/>
      <c r="H88" s="224"/>
      <c r="I88" s="224"/>
      <c r="J88" s="224"/>
      <c r="K88" s="224"/>
      <c r="L88" s="224"/>
      <c r="M88" s="224"/>
      <c r="N88" s="224"/>
      <c r="O88" s="224"/>
      <c r="P88" s="224"/>
      <c r="Q88" s="224"/>
      <c r="R88" s="224"/>
      <c r="S88" s="224"/>
      <c r="T88" s="224"/>
      <c r="U88" s="224"/>
      <c r="V88" s="224"/>
      <c r="W88" s="22"/>
      <c r="X88" s="22"/>
      <c r="Y88" s="22"/>
      <c r="Z88" s="224"/>
      <c r="AA88" s="224"/>
      <c r="AB88" s="260"/>
      <c r="AC88" s="224"/>
      <c r="AD88" s="224"/>
      <c r="AE88" s="260"/>
      <c r="AF88" s="222"/>
      <c r="AG88" s="222"/>
      <c r="AH88" s="281">
        <f t="shared" si="33"/>
        <v>0</v>
      </c>
      <c r="AI88" s="222"/>
      <c r="AJ88" s="281">
        <f t="shared" si="34"/>
        <v>0</v>
      </c>
      <c r="AK88" s="222"/>
      <c r="AL88" s="281">
        <f t="shared" si="35"/>
        <v>0</v>
      </c>
      <c r="AM88" s="281" t="e">
        <f t="shared" si="36"/>
        <v>#DIV/0!</v>
      </c>
      <c r="AN88" s="281" t="e">
        <f t="shared" si="37"/>
        <v>#DIV/0!</v>
      </c>
      <c r="AO88" s="222"/>
      <c r="CA88" s="91" t="str">
        <f t="shared" si="60"/>
        <v>Görmin</v>
      </c>
      <c r="CB88" s="92">
        <f t="shared" si="60"/>
        <v>0</v>
      </c>
      <c r="CC88" s="92"/>
      <c r="CD88" s="92">
        <f t="shared" si="38"/>
        <v>0</v>
      </c>
      <c r="CE88" s="92">
        <f t="shared" si="39"/>
        <v>0</v>
      </c>
      <c r="CF88" s="92">
        <f t="shared" si="40"/>
        <v>0</v>
      </c>
      <c r="CG88" s="92">
        <f t="shared" si="41"/>
        <v>0</v>
      </c>
      <c r="CH88" s="92">
        <f t="shared" si="42"/>
        <v>0</v>
      </c>
      <c r="CI88" s="92">
        <f t="shared" si="43"/>
        <v>0</v>
      </c>
      <c r="CJ88" s="91">
        <f t="shared" si="44"/>
        <v>0</v>
      </c>
      <c r="CK88" s="91">
        <f t="shared" si="44"/>
        <v>0</v>
      </c>
      <c r="CL88" s="91" t="str">
        <f t="shared" si="32"/>
        <v>keine Daten</v>
      </c>
      <c r="CM88" s="92">
        <f t="shared" si="45"/>
        <v>0</v>
      </c>
      <c r="CN88" s="91" t="str">
        <f t="shared" si="46"/>
        <v>keine Angabe</v>
      </c>
      <c r="CO88" s="91">
        <f t="shared" si="47"/>
        <v>2</v>
      </c>
      <c r="CP88" s="91">
        <f t="shared" si="48"/>
        <v>2</v>
      </c>
      <c r="CQ88" s="91">
        <f t="shared" si="49"/>
        <v>0</v>
      </c>
      <c r="CR88" s="91">
        <f t="shared" si="50"/>
        <v>0</v>
      </c>
      <c r="CS88" s="92">
        <f>CM88-'[2]2009'!CM88</f>
        <v>0</v>
      </c>
      <c r="CT88" s="92">
        <f>CE88-'[2]2009'!CE88</f>
        <v>0</v>
      </c>
      <c r="CU88" s="92">
        <f t="shared" si="51"/>
        <v>0</v>
      </c>
      <c r="CV88" s="92">
        <f t="shared" si="52"/>
        <v>0</v>
      </c>
      <c r="CW88" s="153">
        <f t="shared" si="53"/>
        <v>0</v>
      </c>
      <c r="CX88" s="153">
        <f t="shared" si="54"/>
        <v>0</v>
      </c>
      <c r="CY88" s="153">
        <f t="shared" si="55"/>
        <v>0</v>
      </c>
      <c r="CZ88" s="92">
        <f t="shared" si="56"/>
        <v>0</v>
      </c>
      <c r="DA88" s="92">
        <f t="shared" si="57"/>
        <v>0</v>
      </c>
      <c r="DB88" s="91">
        <f t="shared" si="58"/>
        <v>0</v>
      </c>
      <c r="DC88" s="92">
        <f t="shared" si="59"/>
        <v>0</v>
      </c>
    </row>
    <row r="89" spans="1:107" x14ac:dyDescent="0.25">
      <c r="A89" s="20">
        <v>13075082</v>
      </c>
      <c r="B89" s="21">
        <v>5558</v>
      </c>
      <c r="C89" s="21" t="s">
        <v>127</v>
      </c>
      <c r="D89" s="223"/>
      <c r="E89" s="223"/>
      <c r="F89" s="223"/>
      <c r="G89" s="223"/>
      <c r="H89" s="224"/>
      <c r="I89" s="224"/>
      <c r="J89" s="224"/>
      <c r="K89" s="224"/>
      <c r="L89" s="224"/>
      <c r="M89" s="224"/>
      <c r="N89" s="224"/>
      <c r="O89" s="224"/>
      <c r="P89" s="224"/>
      <c r="Q89" s="224"/>
      <c r="R89" s="224"/>
      <c r="S89" s="224"/>
      <c r="T89" s="224"/>
      <c r="U89" s="224"/>
      <c r="V89" s="224"/>
      <c r="W89" s="22"/>
      <c r="X89" s="22"/>
      <c r="Y89" s="22"/>
      <c r="Z89" s="224"/>
      <c r="AA89" s="224"/>
      <c r="AB89" s="260"/>
      <c r="AC89" s="224"/>
      <c r="AD89" s="224"/>
      <c r="AE89" s="260"/>
      <c r="AF89" s="222"/>
      <c r="AG89" s="222"/>
      <c r="AH89" s="281">
        <f t="shared" si="33"/>
        <v>0</v>
      </c>
      <c r="AI89" s="222"/>
      <c r="AJ89" s="281">
        <f t="shared" si="34"/>
        <v>0</v>
      </c>
      <c r="AK89" s="222"/>
      <c r="AL89" s="281">
        <f t="shared" si="35"/>
        <v>0</v>
      </c>
      <c r="AM89" s="281" t="e">
        <f t="shared" si="36"/>
        <v>#DIV/0!</v>
      </c>
      <c r="AN89" s="281" t="e">
        <f t="shared" si="37"/>
        <v>#DIV/0!</v>
      </c>
      <c r="AO89" s="222"/>
      <c r="CA89" s="91" t="str">
        <f t="shared" si="60"/>
        <v>Loitz, Stadt</v>
      </c>
      <c r="CB89" s="92">
        <f t="shared" si="60"/>
        <v>0</v>
      </c>
      <c r="CC89" s="92"/>
      <c r="CD89" s="92">
        <f t="shared" si="38"/>
        <v>0</v>
      </c>
      <c r="CE89" s="92">
        <f t="shared" si="39"/>
        <v>0</v>
      </c>
      <c r="CF89" s="92">
        <f t="shared" si="40"/>
        <v>0</v>
      </c>
      <c r="CG89" s="92">
        <f t="shared" si="41"/>
        <v>0</v>
      </c>
      <c r="CH89" s="92">
        <f t="shared" si="42"/>
        <v>0</v>
      </c>
      <c r="CI89" s="92">
        <f t="shared" si="43"/>
        <v>0</v>
      </c>
      <c r="CJ89" s="91">
        <f t="shared" si="44"/>
        <v>0</v>
      </c>
      <c r="CK89" s="91">
        <f t="shared" si="44"/>
        <v>0</v>
      </c>
      <c r="CL89" s="91" t="str">
        <f t="shared" si="32"/>
        <v>keine Daten</v>
      </c>
      <c r="CM89" s="92">
        <f t="shared" si="45"/>
        <v>0</v>
      </c>
      <c r="CN89" s="91" t="str">
        <f t="shared" si="46"/>
        <v>keine Angabe</v>
      </c>
      <c r="CO89" s="91">
        <f t="shared" si="47"/>
        <v>2</v>
      </c>
      <c r="CP89" s="91">
        <f t="shared" si="48"/>
        <v>2</v>
      </c>
      <c r="CQ89" s="91">
        <f t="shared" si="49"/>
        <v>0</v>
      </c>
      <c r="CR89" s="91">
        <f t="shared" si="50"/>
        <v>0</v>
      </c>
      <c r="CS89" s="92">
        <f>CM89-'[2]2009'!CM89</f>
        <v>0</v>
      </c>
      <c r="CT89" s="92">
        <f>CE89-'[2]2009'!CE89</f>
        <v>0</v>
      </c>
      <c r="CU89" s="92">
        <f t="shared" si="51"/>
        <v>0</v>
      </c>
      <c r="CV89" s="92">
        <f t="shared" si="52"/>
        <v>0</v>
      </c>
      <c r="CW89" s="153">
        <f t="shared" si="53"/>
        <v>0</v>
      </c>
      <c r="CX89" s="153">
        <f t="shared" si="54"/>
        <v>0</v>
      </c>
      <c r="CY89" s="153">
        <f t="shared" si="55"/>
        <v>0</v>
      </c>
      <c r="CZ89" s="92">
        <f t="shared" si="56"/>
        <v>0</v>
      </c>
      <c r="DA89" s="92">
        <f t="shared" si="57"/>
        <v>0</v>
      </c>
      <c r="DB89" s="91">
        <f t="shared" si="58"/>
        <v>0</v>
      </c>
      <c r="DC89" s="92">
        <f t="shared" si="59"/>
        <v>0</v>
      </c>
    </row>
    <row r="90" spans="1:107" x14ac:dyDescent="0.25">
      <c r="A90" s="20">
        <v>13075123</v>
      </c>
      <c r="B90" s="21">
        <v>5558</v>
      </c>
      <c r="C90" s="21" t="s">
        <v>128</v>
      </c>
      <c r="D90" s="223"/>
      <c r="E90" s="223"/>
      <c r="F90" s="223"/>
      <c r="G90" s="223"/>
      <c r="H90" s="224"/>
      <c r="I90" s="224"/>
      <c r="J90" s="224"/>
      <c r="K90" s="224"/>
      <c r="L90" s="224"/>
      <c r="M90" s="224"/>
      <c r="N90" s="224"/>
      <c r="O90" s="224"/>
      <c r="P90" s="224"/>
      <c r="Q90" s="224"/>
      <c r="R90" s="224"/>
      <c r="S90" s="224"/>
      <c r="T90" s="224"/>
      <c r="U90" s="224"/>
      <c r="V90" s="224"/>
      <c r="W90" s="22"/>
      <c r="X90" s="22"/>
      <c r="Y90" s="22"/>
      <c r="Z90" s="224"/>
      <c r="AA90" s="224"/>
      <c r="AB90" s="260"/>
      <c r="AC90" s="224"/>
      <c r="AD90" s="224"/>
      <c r="AE90" s="260"/>
      <c r="AF90" s="222"/>
      <c r="AG90" s="222"/>
      <c r="AH90" s="281">
        <f t="shared" si="33"/>
        <v>0</v>
      </c>
      <c r="AI90" s="222"/>
      <c r="AJ90" s="281">
        <f t="shared" si="34"/>
        <v>0</v>
      </c>
      <c r="AK90" s="222"/>
      <c r="AL90" s="281">
        <f t="shared" si="35"/>
        <v>0</v>
      </c>
      <c r="AM90" s="281" t="e">
        <f t="shared" si="36"/>
        <v>#DIV/0!</v>
      </c>
      <c r="AN90" s="281" t="e">
        <f t="shared" si="37"/>
        <v>#DIV/0!</v>
      </c>
      <c r="AO90" s="222"/>
      <c r="CA90" s="91" t="str">
        <f t="shared" si="60"/>
        <v>Sassen-Trantow</v>
      </c>
      <c r="CB90" s="92">
        <f t="shared" si="60"/>
        <v>0</v>
      </c>
      <c r="CC90" s="92"/>
      <c r="CD90" s="92">
        <f t="shared" si="38"/>
        <v>0</v>
      </c>
      <c r="CE90" s="92">
        <f t="shared" si="39"/>
        <v>0</v>
      </c>
      <c r="CF90" s="92">
        <f t="shared" si="40"/>
        <v>0</v>
      </c>
      <c r="CG90" s="92">
        <f t="shared" si="41"/>
        <v>0</v>
      </c>
      <c r="CH90" s="92">
        <f t="shared" si="42"/>
        <v>0</v>
      </c>
      <c r="CI90" s="92">
        <f t="shared" si="43"/>
        <v>0</v>
      </c>
      <c r="CJ90" s="91">
        <f t="shared" si="44"/>
        <v>0</v>
      </c>
      <c r="CK90" s="91">
        <f t="shared" si="44"/>
        <v>0</v>
      </c>
      <c r="CL90" s="91" t="str">
        <f t="shared" si="32"/>
        <v>keine Daten</v>
      </c>
      <c r="CM90" s="92">
        <f t="shared" si="45"/>
        <v>0</v>
      </c>
      <c r="CN90" s="91" t="str">
        <f t="shared" si="46"/>
        <v>keine Angabe</v>
      </c>
      <c r="CO90" s="91">
        <f t="shared" si="47"/>
        <v>2</v>
      </c>
      <c r="CP90" s="91">
        <f t="shared" si="48"/>
        <v>2</v>
      </c>
      <c r="CQ90" s="91">
        <f t="shared" si="49"/>
        <v>0</v>
      </c>
      <c r="CR90" s="91">
        <f t="shared" si="50"/>
        <v>0</v>
      </c>
      <c r="CS90" s="92">
        <f>CM90-'[2]2009'!CM90</f>
        <v>0</v>
      </c>
      <c r="CT90" s="92">
        <f>CE90-'[2]2009'!CE90</f>
        <v>0</v>
      </c>
      <c r="CU90" s="92">
        <f t="shared" si="51"/>
        <v>0</v>
      </c>
      <c r="CV90" s="92">
        <f t="shared" si="52"/>
        <v>0</v>
      </c>
      <c r="CW90" s="153">
        <f t="shared" si="53"/>
        <v>0</v>
      </c>
      <c r="CX90" s="153">
        <f t="shared" si="54"/>
        <v>0</v>
      </c>
      <c r="CY90" s="153">
        <f t="shared" si="55"/>
        <v>0</v>
      </c>
      <c r="CZ90" s="92">
        <f t="shared" si="56"/>
        <v>0</v>
      </c>
      <c r="DA90" s="92">
        <f t="shared" si="57"/>
        <v>0</v>
      </c>
      <c r="DB90" s="91">
        <f t="shared" si="58"/>
        <v>0</v>
      </c>
      <c r="DC90" s="92">
        <f t="shared" si="59"/>
        <v>0</v>
      </c>
    </row>
    <row r="91" spans="1:107" x14ac:dyDescent="0.25">
      <c r="A91" s="20">
        <v>13075004</v>
      </c>
      <c r="B91" s="21">
        <v>5559</v>
      </c>
      <c r="C91" s="21" t="s">
        <v>129</v>
      </c>
      <c r="D91" s="228">
        <v>380</v>
      </c>
      <c r="E91" s="228">
        <v>23899.79</v>
      </c>
      <c r="F91" s="228">
        <v>41982.9</v>
      </c>
      <c r="G91" s="228">
        <v>10062.16</v>
      </c>
      <c r="H91" s="245">
        <v>1</v>
      </c>
      <c r="I91" s="230">
        <v>69084.149999999994</v>
      </c>
      <c r="J91" s="245">
        <v>0</v>
      </c>
      <c r="K91" s="230"/>
      <c r="L91" s="245">
        <v>1</v>
      </c>
      <c r="M91" s="228">
        <v>10062.16</v>
      </c>
      <c r="N91" s="245">
        <v>250</v>
      </c>
      <c r="O91" s="245">
        <v>0</v>
      </c>
      <c r="P91" s="245">
        <v>350</v>
      </c>
      <c r="Q91" s="245">
        <v>0</v>
      </c>
      <c r="R91" s="245">
        <v>350</v>
      </c>
      <c r="S91" s="245">
        <v>0</v>
      </c>
      <c r="T91" s="245">
        <v>0</v>
      </c>
      <c r="U91" s="230">
        <v>1622029.28</v>
      </c>
      <c r="V91" s="230">
        <v>4268.4981052631583</v>
      </c>
      <c r="W91" s="29" t="s">
        <v>43</v>
      </c>
      <c r="X91" s="29" t="s">
        <v>43</v>
      </c>
      <c r="Y91" s="29" t="s">
        <v>43</v>
      </c>
      <c r="Z91" s="230">
        <v>900</v>
      </c>
      <c r="AA91" s="230">
        <v>836.25</v>
      </c>
      <c r="AB91" s="291">
        <v>0</v>
      </c>
      <c r="AC91" s="230">
        <v>0</v>
      </c>
      <c r="AD91" s="230">
        <v>0</v>
      </c>
      <c r="AE91" s="291">
        <v>0</v>
      </c>
      <c r="AF91" s="292">
        <v>67241.850000000006</v>
      </c>
      <c r="AG91" s="292">
        <v>27374.92</v>
      </c>
      <c r="AH91" s="281">
        <f t="shared" si="33"/>
        <v>-39866.930000000008</v>
      </c>
      <c r="AI91" s="292">
        <v>137455.47</v>
      </c>
      <c r="AJ91" s="281">
        <f t="shared" si="34"/>
        <v>164830.39000000001</v>
      </c>
      <c r="AK91" s="292">
        <v>102231.6</v>
      </c>
      <c r="AL91" s="281">
        <f t="shared" si="35"/>
        <v>62598.790000000008</v>
      </c>
      <c r="AM91" s="281">
        <f t="shared" si="36"/>
        <v>3.7344985848360475</v>
      </c>
      <c r="AN91" s="281">
        <f t="shared" si="37"/>
        <v>0.62022300620656179</v>
      </c>
      <c r="AO91" s="292">
        <v>45527.21</v>
      </c>
      <c r="CA91" s="91" t="str">
        <f t="shared" si="60"/>
        <v>Altwigshagen</v>
      </c>
      <c r="CB91" s="92">
        <f t="shared" si="60"/>
        <v>380</v>
      </c>
      <c r="CC91" s="92"/>
      <c r="CD91" s="92">
        <f t="shared" si="38"/>
        <v>10062.16</v>
      </c>
      <c r="CE91" s="92">
        <f t="shared" si="39"/>
        <v>0</v>
      </c>
      <c r="CF91" s="92">
        <f t="shared" si="40"/>
        <v>10062.16</v>
      </c>
      <c r="CG91" s="92">
        <f t="shared" si="41"/>
        <v>10062.16</v>
      </c>
      <c r="CH91" s="92">
        <f t="shared" si="42"/>
        <v>23899.79</v>
      </c>
      <c r="CI91" s="92">
        <f t="shared" si="43"/>
        <v>0</v>
      </c>
      <c r="CJ91" s="91" t="str">
        <f t="shared" si="44"/>
        <v>nein</v>
      </c>
      <c r="CK91" s="91" t="str">
        <f t="shared" si="44"/>
        <v>nein</v>
      </c>
      <c r="CL91" s="91" t="str">
        <f t="shared" si="32"/>
        <v>OK</v>
      </c>
      <c r="CM91" s="92">
        <f t="shared" si="45"/>
        <v>69084.149999999994</v>
      </c>
      <c r="CN91" s="91" t="str">
        <f t="shared" si="46"/>
        <v>nein</v>
      </c>
      <c r="CO91" s="91">
        <f t="shared" si="47"/>
        <v>0</v>
      </c>
      <c r="CP91" s="91">
        <f t="shared" si="48"/>
        <v>0</v>
      </c>
      <c r="CQ91" s="91">
        <f t="shared" si="49"/>
        <v>1</v>
      </c>
      <c r="CR91" s="91">
        <f t="shared" si="50"/>
        <v>10062.16</v>
      </c>
      <c r="CS91" s="92">
        <f>CM91-'[2]2009'!CM91</f>
        <v>-47101.320000000007</v>
      </c>
      <c r="CT91" s="92">
        <f>CE91-'[2]2009'!CE91</f>
        <v>0</v>
      </c>
      <c r="CU91" s="92">
        <f t="shared" si="51"/>
        <v>102231.6</v>
      </c>
      <c r="CV91" s="92">
        <f t="shared" si="52"/>
        <v>45527.21</v>
      </c>
      <c r="CW91" s="153">
        <f t="shared" si="53"/>
        <v>2.5</v>
      </c>
      <c r="CX91" s="153">
        <f t="shared" si="54"/>
        <v>3.5</v>
      </c>
      <c r="CY91" s="153">
        <f t="shared" si="55"/>
        <v>3.5</v>
      </c>
      <c r="CZ91" s="92">
        <f t="shared" si="56"/>
        <v>1622029.28</v>
      </c>
      <c r="DA91" s="92">
        <f t="shared" si="57"/>
        <v>836.25</v>
      </c>
      <c r="DB91" s="91">
        <f t="shared" si="58"/>
        <v>1</v>
      </c>
      <c r="DC91" s="92">
        <f t="shared" si="59"/>
        <v>10062.16</v>
      </c>
    </row>
    <row r="92" spans="1:107" x14ac:dyDescent="0.25">
      <c r="A92" s="20">
        <v>13075033</v>
      </c>
      <c r="B92" s="21">
        <v>5559</v>
      </c>
      <c r="C92" s="21" t="s">
        <v>130</v>
      </c>
      <c r="D92" s="228">
        <v>2934</v>
      </c>
      <c r="E92" s="228">
        <v>225857.32</v>
      </c>
      <c r="F92" s="228">
        <v>135043.51</v>
      </c>
      <c r="G92" s="228">
        <v>152136.6</v>
      </c>
      <c r="H92" s="245">
        <v>0</v>
      </c>
      <c r="I92" s="230">
        <v>0</v>
      </c>
      <c r="J92" s="245">
        <v>0</v>
      </c>
      <c r="K92" s="230"/>
      <c r="L92" s="245">
        <v>1</v>
      </c>
      <c r="M92" s="228">
        <v>152136.6</v>
      </c>
      <c r="N92" s="245">
        <v>280</v>
      </c>
      <c r="O92" s="245">
        <v>0</v>
      </c>
      <c r="P92" s="245">
        <v>350</v>
      </c>
      <c r="Q92" s="245">
        <v>0</v>
      </c>
      <c r="R92" s="245">
        <v>400</v>
      </c>
      <c r="S92" s="245">
        <v>0</v>
      </c>
      <c r="T92" s="245">
        <v>0</v>
      </c>
      <c r="U92" s="230">
        <v>5421106.5899999999</v>
      </c>
      <c r="V92" s="230">
        <v>1847.684591002045</v>
      </c>
      <c r="W92" s="29" t="s">
        <v>56</v>
      </c>
      <c r="X92" s="29" t="s">
        <v>43</v>
      </c>
      <c r="Y92" s="29" t="s">
        <v>43</v>
      </c>
      <c r="Z92" s="230">
        <v>4500</v>
      </c>
      <c r="AA92" s="230">
        <v>4408.16</v>
      </c>
      <c r="AB92" s="291">
        <v>300</v>
      </c>
      <c r="AC92" s="230">
        <v>372</v>
      </c>
      <c r="AD92" s="230">
        <v>0</v>
      </c>
      <c r="AE92" s="291">
        <v>0</v>
      </c>
      <c r="AF92" s="292">
        <v>781375.96</v>
      </c>
      <c r="AG92" s="292">
        <v>375318.65</v>
      </c>
      <c r="AH92" s="281">
        <f t="shared" si="33"/>
        <v>-406057.30999999994</v>
      </c>
      <c r="AI92" s="292">
        <v>903982.06</v>
      </c>
      <c r="AJ92" s="281">
        <f t="shared" si="34"/>
        <v>1279300.71</v>
      </c>
      <c r="AK92" s="292">
        <v>814569.36</v>
      </c>
      <c r="AL92" s="281">
        <f t="shared" si="35"/>
        <v>464731.35</v>
      </c>
      <c r="AM92" s="281">
        <f t="shared" si="36"/>
        <v>2.1703407491207805</v>
      </c>
      <c r="AN92" s="281">
        <f t="shared" si="37"/>
        <v>0.63673017112606778</v>
      </c>
      <c r="AO92" s="292">
        <v>362755.7</v>
      </c>
      <c r="CA92" s="91" t="str">
        <f t="shared" si="60"/>
        <v>Ferdinandshof</v>
      </c>
      <c r="CB92" s="92">
        <f t="shared" si="60"/>
        <v>2934</v>
      </c>
      <c r="CC92" s="92"/>
      <c r="CD92" s="92">
        <f t="shared" si="38"/>
        <v>152136.6</v>
      </c>
      <c r="CE92" s="92">
        <f t="shared" si="39"/>
        <v>0</v>
      </c>
      <c r="CF92" s="92">
        <f t="shared" si="40"/>
        <v>152136.6</v>
      </c>
      <c r="CG92" s="92">
        <f t="shared" si="41"/>
        <v>152136.6</v>
      </c>
      <c r="CH92" s="92">
        <f t="shared" si="42"/>
        <v>225857.32</v>
      </c>
      <c r="CI92" s="92">
        <f t="shared" si="43"/>
        <v>0</v>
      </c>
      <c r="CJ92" s="91" t="str">
        <f t="shared" si="44"/>
        <v>ja</v>
      </c>
      <c r="CK92" s="91" t="str">
        <f t="shared" si="44"/>
        <v>nein</v>
      </c>
      <c r="CL92" s="91" t="str">
        <f t="shared" si="32"/>
        <v>OK</v>
      </c>
      <c r="CM92" s="92">
        <f t="shared" si="45"/>
        <v>0</v>
      </c>
      <c r="CN92" s="91" t="str">
        <f t="shared" si="46"/>
        <v>nein</v>
      </c>
      <c r="CO92" s="91">
        <f t="shared" si="47"/>
        <v>1</v>
      </c>
      <c r="CP92" s="91">
        <f t="shared" si="48"/>
        <v>0</v>
      </c>
      <c r="CQ92" s="91">
        <f t="shared" si="49"/>
        <v>1</v>
      </c>
      <c r="CR92" s="91">
        <f t="shared" si="50"/>
        <v>152136.6</v>
      </c>
      <c r="CS92" s="92">
        <f>CM92-'[2]2009'!CM92</f>
        <v>-349013.47</v>
      </c>
      <c r="CT92" s="92">
        <f>CE92-'[2]2009'!CE92</f>
        <v>0</v>
      </c>
      <c r="CU92" s="92">
        <f t="shared" si="51"/>
        <v>814569.36</v>
      </c>
      <c r="CV92" s="92">
        <f t="shared" si="52"/>
        <v>362755.7</v>
      </c>
      <c r="CW92" s="153">
        <f t="shared" si="53"/>
        <v>2.8</v>
      </c>
      <c r="CX92" s="153">
        <f t="shared" si="54"/>
        <v>3.5</v>
      </c>
      <c r="CY92" s="153">
        <f t="shared" si="55"/>
        <v>4</v>
      </c>
      <c r="CZ92" s="92">
        <f t="shared" si="56"/>
        <v>5421106.5899999999</v>
      </c>
      <c r="DA92" s="92">
        <f t="shared" si="57"/>
        <v>4780.16</v>
      </c>
      <c r="DB92" s="91">
        <f t="shared" si="58"/>
        <v>1</v>
      </c>
      <c r="DC92" s="92">
        <f t="shared" si="59"/>
        <v>152136.6</v>
      </c>
    </row>
    <row r="93" spans="1:107" x14ac:dyDescent="0.25">
      <c r="A93" s="20">
        <v>13075045</v>
      </c>
      <c r="B93" s="21">
        <v>5559</v>
      </c>
      <c r="C93" s="21" t="s">
        <v>131</v>
      </c>
      <c r="D93" s="228">
        <v>527</v>
      </c>
      <c r="E93" s="228">
        <v>97370.6</v>
      </c>
      <c r="F93" s="228">
        <v>6844.44</v>
      </c>
      <c r="G93" s="232">
        <v>105303.67999999999</v>
      </c>
      <c r="H93" s="245">
        <v>0</v>
      </c>
      <c r="I93" s="230">
        <v>0</v>
      </c>
      <c r="J93" s="245">
        <v>1</v>
      </c>
      <c r="K93" s="246">
        <v>105303.67999999999</v>
      </c>
      <c r="L93" s="245">
        <v>0</v>
      </c>
      <c r="M93" s="230"/>
      <c r="N93" s="245">
        <v>240</v>
      </c>
      <c r="O93" s="245">
        <v>1</v>
      </c>
      <c r="P93" s="245">
        <v>350</v>
      </c>
      <c r="Q93" s="245">
        <v>0</v>
      </c>
      <c r="R93" s="245">
        <v>310</v>
      </c>
      <c r="S93" s="245">
        <v>0</v>
      </c>
      <c r="T93" s="245">
        <v>0</v>
      </c>
      <c r="U93" s="230">
        <v>107193.58</v>
      </c>
      <c r="V93" s="230">
        <v>203.40337760910816</v>
      </c>
      <c r="W93" s="29" t="s">
        <v>56</v>
      </c>
      <c r="X93" s="29" t="s">
        <v>43</v>
      </c>
      <c r="Y93" s="29" t="s">
        <v>43</v>
      </c>
      <c r="Z93" s="230">
        <v>1300</v>
      </c>
      <c r="AA93" s="230">
        <v>1268.08</v>
      </c>
      <c r="AB93" s="291">
        <v>0</v>
      </c>
      <c r="AC93" s="230">
        <v>0</v>
      </c>
      <c r="AD93" s="230">
        <v>0</v>
      </c>
      <c r="AE93" s="291">
        <v>0</v>
      </c>
      <c r="AF93" s="292">
        <v>77229.84</v>
      </c>
      <c r="AG93" s="292">
        <v>34766.74</v>
      </c>
      <c r="AH93" s="281">
        <f t="shared" si="33"/>
        <v>-42463.1</v>
      </c>
      <c r="AI93" s="292">
        <v>200243.43</v>
      </c>
      <c r="AJ93" s="281">
        <f t="shared" si="34"/>
        <v>235010.16999999998</v>
      </c>
      <c r="AK93" s="292">
        <v>128133.72</v>
      </c>
      <c r="AL93" s="281">
        <f t="shared" si="35"/>
        <v>106876.44999999998</v>
      </c>
      <c r="AM93" s="281">
        <f t="shared" si="36"/>
        <v>3.6855258790441674</v>
      </c>
      <c r="AN93" s="281">
        <f t="shared" si="37"/>
        <v>0.54522627680325497</v>
      </c>
      <c r="AO93" s="292">
        <v>57062.38</v>
      </c>
      <c r="CA93" s="91" t="str">
        <f t="shared" si="60"/>
        <v>Hammer a. d. Uecker</v>
      </c>
      <c r="CB93" s="92">
        <f t="shared" si="60"/>
        <v>527</v>
      </c>
      <c r="CC93" s="92"/>
      <c r="CD93" s="92">
        <f t="shared" si="38"/>
        <v>105303.67999999999</v>
      </c>
      <c r="CE93" s="92">
        <f t="shared" si="39"/>
        <v>105303.67999999999</v>
      </c>
      <c r="CF93" s="92">
        <f t="shared" si="40"/>
        <v>0</v>
      </c>
      <c r="CG93" s="92">
        <f t="shared" si="41"/>
        <v>-105303.67999999999</v>
      </c>
      <c r="CH93" s="92">
        <f t="shared" si="42"/>
        <v>97370.6</v>
      </c>
      <c r="CI93" s="92">
        <f t="shared" si="43"/>
        <v>0</v>
      </c>
      <c r="CJ93" s="91" t="str">
        <f t="shared" si="44"/>
        <v>ja</v>
      </c>
      <c r="CK93" s="91" t="str">
        <f t="shared" si="44"/>
        <v>nein</v>
      </c>
      <c r="CL93" s="91" t="str">
        <f t="shared" si="32"/>
        <v>OK</v>
      </c>
      <c r="CM93" s="92">
        <f t="shared" si="45"/>
        <v>0</v>
      </c>
      <c r="CN93" s="91" t="str">
        <f t="shared" si="46"/>
        <v>nein</v>
      </c>
      <c r="CO93" s="91">
        <f t="shared" si="47"/>
        <v>1</v>
      </c>
      <c r="CP93" s="91">
        <f t="shared" si="48"/>
        <v>0</v>
      </c>
      <c r="CQ93" s="91">
        <f t="shared" si="49"/>
        <v>1</v>
      </c>
      <c r="CR93" s="91">
        <f t="shared" si="50"/>
        <v>105303.67999999999</v>
      </c>
      <c r="CS93" s="92">
        <f>CM93-'[2]2009'!CM93</f>
        <v>0</v>
      </c>
      <c r="CT93" s="92">
        <f>CE93-'[2]2009'!CE93</f>
        <v>69844.69</v>
      </c>
      <c r="CU93" s="92">
        <f t="shared" si="51"/>
        <v>128133.72</v>
      </c>
      <c r="CV93" s="92">
        <f t="shared" si="52"/>
        <v>57062.38</v>
      </c>
      <c r="CW93" s="153">
        <f t="shared" si="53"/>
        <v>2.4</v>
      </c>
      <c r="CX93" s="153">
        <f t="shared" si="54"/>
        <v>3.5</v>
      </c>
      <c r="CY93" s="153">
        <f t="shared" si="55"/>
        <v>3.1</v>
      </c>
      <c r="CZ93" s="92">
        <f t="shared" si="56"/>
        <v>107193.58</v>
      </c>
      <c r="DA93" s="92">
        <f t="shared" si="57"/>
        <v>1268.08</v>
      </c>
      <c r="DB93" s="91">
        <f t="shared" si="58"/>
        <v>1</v>
      </c>
      <c r="DC93" s="92">
        <f t="shared" si="59"/>
        <v>-105303.67999999999</v>
      </c>
    </row>
    <row r="94" spans="1:107" x14ac:dyDescent="0.25">
      <c r="A94" s="20">
        <v>13075048</v>
      </c>
      <c r="B94" s="21">
        <v>5559</v>
      </c>
      <c r="C94" s="21" t="s">
        <v>132</v>
      </c>
      <c r="D94" s="228">
        <v>484</v>
      </c>
      <c r="E94" s="228">
        <v>1432.96</v>
      </c>
      <c r="F94" s="228">
        <v>0</v>
      </c>
      <c r="G94" s="228">
        <v>113591.14</v>
      </c>
      <c r="H94" s="245">
        <v>1</v>
      </c>
      <c r="I94" s="230">
        <v>11435.2</v>
      </c>
      <c r="J94" s="245">
        <v>0</v>
      </c>
      <c r="K94" s="230"/>
      <c r="L94" s="245">
        <v>1</v>
      </c>
      <c r="M94" s="228">
        <v>113591.14</v>
      </c>
      <c r="N94" s="245">
        <v>350</v>
      </c>
      <c r="O94" s="245">
        <v>0</v>
      </c>
      <c r="P94" s="245">
        <v>360</v>
      </c>
      <c r="Q94" s="245">
        <v>0</v>
      </c>
      <c r="R94" s="245">
        <v>400</v>
      </c>
      <c r="S94" s="245">
        <v>0</v>
      </c>
      <c r="T94" s="245">
        <v>0</v>
      </c>
      <c r="U94" s="230">
        <v>0</v>
      </c>
      <c r="V94" s="230">
        <v>0</v>
      </c>
      <c r="W94" s="29" t="s">
        <v>43</v>
      </c>
      <c r="X94" s="29" t="s">
        <v>43</v>
      </c>
      <c r="Y94" s="29" t="s">
        <v>43</v>
      </c>
      <c r="Z94" s="230">
        <v>2000</v>
      </c>
      <c r="AA94" s="230">
        <v>1967.83</v>
      </c>
      <c r="AB94" s="291">
        <v>0</v>
      </c>
      <c r="AC94" s="230">
        <v>0</v>
      </c>
      <c r="AD94" s="230">
        <v>0</v>
      </c>
      <c r="AE94" s="291">
        <v>0</v>
      </c>
      <c r="AF94" s="292">
        <v>85740.63</v>
      </c>
      <c r="AG94" s="292">
        <v>65348.72</v>
      </c>
      <c r="AH94" s="281">
        <f t="shared" si="33"/>
        <v>-20391.910000000003</v>
      </c>
      <c r="AI94" s="292">
        <v>175017.41</v>
      </c>
      <c r="AJ94" s="281">
        <f t="shared" si="34"/>
        <v>240366.13</v>
      </c>
      <c r="AK94" s="292">
        <v>126372.96</v>
      </c>
      <c r="AL94" s="281">
        <f t="shared" si="35"/>
        <v>113993.17</v>
      </c>
      <c r="AM94" s="281">
        <f t="shared" si="36"/>
        <v>1.9338245645821373</v>
      </c>
      <c r="AN94" s="281">
        <f t="shared" si="37"/>
        <v>0.5257519435038539</v>
      </c>
      <c r="AO94" s="292">
        <v>56278.22</v>
      </c>
      <c r="CA94" s="91" t="str">
        <f t="shared" si="60"/>
        <v>Heinrichswalde</v>
      </c>
      <c r="CB94" s="92">
        <f t="shared" si="60"/>
        <v>484</v>
      </c>
      <c r="CC94" s="92"/>
      <c r="CD94" s="92">
        <f t="shared" si="38"/>
        <v>113591.14</v>
      </c>
      <c r="CE94" s="92">
        <f t="shared" si="39"/>
        <v>0</v>
      </c>
      <c r="CF94" s="92">
        <f t="shared" si="40"/>
        <v>113591.14</v>
      </c>
      <c r="CG94" s="92">
        <f t="shared" si="41"/>
        <v>113591.14</v>
      </c>
      <c r="CH94" s="92">
        <f t="shared" si="42"/>
        <v>1432.96</v>
      </c>
      <c r="CI94" s="92">
        <f t="shared" si="43"/>
        <v>0</v>
      </c>
      <c r="CJ94" s="91" t="str">
        <f t="shared" si="44"/>
        <v>nein</v>
      </c>
      <c r="CK94" s="91" t="str">
        <f t="shared" si="44"/>
        <v>nein</v>
      </c>
      <c r="CL94" s="91" t="str">
        <f t="shared" si="32"/>
        <v>OK</v>
      </c>
      <c r="CM94" s="92">
        <f t="shared" si="45"/>
        <v>11435.2</v>
      </c>
      <c r="CN94" s="91" t="str">
        <f t="shared" si="46"/>
        <v>nein</v>
      </c>
      <c r="CO94" s="91">
        <f t="shared" si="47"/>
        <v>0</v>
      </c>
      <c r="CP94" s="91">
        <f t="shared" si="48"/>
        <v>0</v>
      </c>
      <c r="CQ94" s="91">
        <f t="shared" si="49"/>
        <v>1</v>
      </c>
      <c r="CR94" s="91">
        <f t="shared" si="50"/>
        <v>113591.14</v>
      </c>
      <c r="CS94" s="92">
        <f>CM94-'[2]2009'!CM94</f>
        <v>-129659.96</v>
      </c>
      <c r="CT94" s="92">
        <f>CE94-'[2]2009'!CE94</f>
        <v>0</v>
      </c>
      <c r="CU94" s="92">
        <f t="shared" si="51"/>
        <v>126372.96</v>
      </c>
      <c r="CV94" s="92">
        <f t="shared" si="52"/>
        <v>56278.22</v>
      </c>
      <c r="CW94" s="153">
        <f t="shared" si="53"/>
        <v>3.5</v>
      </c>
      <c r="CX94" s="153">
        <f t="shared" si="54"/>
        <v>3.6</v>
      </c>
      <c r="CY94" s="153">
        <f t="shared" si="55"/>
        <v>4</v>
      </c>
      <c r="CZ94" s="92">
        <f t="shared" si="56"/>
        <v>0</v>
      </c>
      <c r="DA94" s="92">
        <f t="shared" si="57"/>
        <v>1967.83</v>
      </c>
      <c r="DB94" s="91">
        <f t="shared" si="58"/>
        <v>1</v>
      </c>
      <c r="DC94" s="92">
        <f t="shared" si="59"/>
        <v>113591.14</v>
      </c>
    </row>
    <row r="95" spans="1:107" x14ac:dyDescent="0.25">
      <c r="A95" s="20">
        <v>13075118</v>
      </c>
      <c r="B95" s="21">
        <v>5559</v>
      </c>
      <c r="C95" s="21" t="s">
        <v>133</v>
      </c>
      <c r="D95" s="228">
        <v>333</v>
      </c>
      <c r="E95" s="228">
        <v>6359.16</v>
      </c>
      <c r="F95" s="228">
        <v>1307.06</v>
      </c>
      <c r="G95" s="228">
        <v>34540.69</v>
      </c>
      <c r="H95" s="245">
        <v>1</v>
      </c>
      <c r="I95" s="230">
        <v>31706.91</v>
      </c>
      <c r="J95" s="245">
        <v>0</v>
      </c>
      <c r="K95" s="230"/>
      <c r="L95" s="245">
        <v>1</v>
      </c>
      <c r="M95" s="228">
        <v>34540.69</v>
      </c>
      <c r="N95" s="245">
        <v>350</v>
      </c>
      <c r="O95" s="245">
        <v>0</v>
      </c>
      <c r="P95" s="245">
        <v>310</v>
      </c>
      <c r="Q95" s="245">
        <v>1</v>
      </c>
      <c r="R95" s="245">
        <v>350</v>
      </c>
      <c r="S95" s="245">
        <v>0</v>
      </c>
      <c r="T95" s="245">
        <v>0</v>
      </c>
      <c r="U95" s="230">
        <v>12704.36</v>
      </c>
      <c r="V95" s="230">
        <v>38.151231231231236</v>
      </c>
      <c r="W95" s="29" t="s">
        <v>43</v>
      </c>
      <c r="X95" s="29" t="s">
        <v>43</v>
      </c>
      <c r="Y95" s="29" t="s">
        <v>43</v>
      </c>
      <c r="Z95" s="230">
        <v>1700</v>
      </c>
      <c r="AA95" s="230">
        <v>1813.85</v>
      </c>
      <c r="AB95" s="291">
        <v>0</v>
      </c>
      <c r="AC95" s="230">
        <v>0</v>
      </c>
      <c r="AD95" s="230">
        <v>0</v>
      </c>
      <c r="AE95" s="291">
        <v>0</v>
      </c>
      <c r="AF95" s="292">
        <v>75307.67</v>
      </c>
      <c r="AG95" s="292">
        <v>32947.699999999997</v>
      </c>
      <c r="AH95" s="281">
        <f t="shared" si="33"/>
        <v>-42359.97</v>
      </c>
      <c r="AI95" s="292">
        <v>110624.86</v>
      </c>
      <c r="AJ95" s="281">
        <f t="shared" si="34"/>
        <v>143572.56</v>
      </c>
      <c r="AK95" s="292">
        <v>79871.039999999994</v>
      </c>
      <c r="AL95" s="281">
        <f t="shared" si="35"/>
        <v>63701.520000000004</v>
      </c>
      <c r="AM95" s="281">
        <f t="shared" si="36"/>
        <v>2.4241764979042544</v>
      </c>
      <c r="AN95" s="281">
        <f t="shared" si="37"/>
        <v>0.55631131742722983</v>
      </c>
      <c r="AO95" s="292">
        <v>35569.300000000003</v>
      </c>
      <c r="CA95" s="91" t="str">
        <f t="shared" si="60"/>
        <v>Rothemühl</v>
      </c>
      <c r="CB95" s="92">
        <f t="shared" si="60"/>
        <v>333</v>
      </c>
      <c r="CC95" s="92"/>
      <c r="CD95" s="92">
        <f t="shared" si="38"/>
        <v>34540.69</v>
      </c>
      <c r="CE95" s="92">
        <f t="shared" si="39"/>
        <v>0</v>
      </c>
      <c r="CF95" s="92">
        <f t="shared" si="40"/>
        <v>34540.69</v>
      </c>
      <c r="CG95" s="92">
        <f t="shared" si="41"/>
        <v>34540.69</v>
      </c>
      <c r="CH95" s="92">
        <f t="shared" si="42"/>
        <v>6359.16</v>
      </c>
      <c r="CI95" s="92">
        <f t="shared" si="43"/>
        <v>0</v>
      </c>
      <c r="CJ95" s="91" t="str">
        <f t="shared" si="44"/>
        <v>nein</v>
      </c>
      <c r="CK95" s="91" t="str">
        <f t="shared" si="44"/>
        <v>nein</v>
      </c>
      <c r="CL95" s="91" t="str">
        <f t="shared" si="32"/>
        <v>OK</v>
      </c>
      <c r="CM95" s="92">
        <f t="shared" si="45"/>
        <v>31706.91</v>
      </c>
      <c r="CN95" s="91" t="str">
        <f t="shared" si="46"/>
        <v>nein</v>
      </c>
      <c r="CO95" s="91">
        <f t="shared" si="47"/>
        <v>0</v>
      </c>
      <c r="CP95" s="91">
        <f t="shared" si="48"/>
        <v>0</v>
      </c>
      <c r="CQ95" s="91">
        <f t="shared" si="49"/>
        <v>1</v>
      </c>
      <c r="CR95" s="91">
        <f t="shared" si="50"/>
        <v>34540.69</v>
      </c>
      <c r="CS95" s="92">
        <f>CM95-'[2]2009'!CM95</f>
        <v>-66294.12</v>
      </c>
      <c r="CT95" s="92">
        <f>CE95-'[2]2009'!CE95</f>
        <v>0</v>
      </c>
      <c r="CU95" s="92">
        <f t="shared" si="51"/>
        <v>79871.039999999994</v>
      </c>
      <c r="CV95" s="92">
        <f t="shared" si="52"/>
        <v>35569.300000000003</v>
      </c>
      <c r="CW95" s="153">
        <f t="shared" si="53"/>
        <v>3.5</v>
      </c>
      <c r="CX95" s="153">
        <f t="shared" si="54"/>
        <v>3.1</v>
      </c>
      <c r="CY95" s="153">
        <f t="shared" si="55"/>
        <v>3.5</v>
      </c>
      <c r="CZ95" s="92">
        <f t="shared" si="56"/>
        <v>12704.36</v>
      </c>
      <c r="DA95" s="92">
        <f t="shared" si="57"/>
        <v>1813.85</v>
      </c>
      <c r="DB95" s="91">
        <f t="shared" si="58"/>
        <v>1</v>
      </c>
      <c r="DC95" s="92">
        <f t="shared" si="59"/>
        <v>34540.69</v>
      </c>
    </row>
    <row r="96" spans="1:107" x14ac:dyDescent="0.25">
      <c r="A96" s="20">
        <v>13075131</v>
      </c>
      <c r="B96" s="21">
        <v>5559</v>
      </c>
      <c r="C96" s="21" t="s">
        <v>134</v>
      </c>
      <c r="D96" s="228">
        <v>9552</v>
      </c>
      <c r="E96" s="228">
        <v>1857414.62</v>
      </c>
      <c r="F96" s="228">
        <v>504974.11</v>
      </c>
      <c r="G96" s="228">
        <v>1518185.37</v>
      </c>
      <c r="H96" s="245">
        <v>1</v>
      </c>
      <c r="I96" s="230">
        <v>413.6</v>
      </c>
      <c r="J96" s="245">
        <v>0</v>
      </c>
      <c r="K96" s="230"/>
      <c r="L96" s="245">
        <v>1</v>
      </c>
      <c r="M96" s="230">
        <v>1518185.37</v>
      </c>
      <c r="N96" s="245">
        <v>300</v>
      </c>
      <c r="O96" s="245">
        <v>0</v>
      </c>
      <c r="P96" s="245">
        <v>380</v>
      </c>
      <c r="Q96" s="245">
        <v>0</v>
      </c>
      <c r="R96" s="245">
        <v>400</v>
      </c>
      <c r="S96" s="245">
        <v>0</v>
      </c>
      <c r="T96" s="245">
        <v>0</v>
      </c>
      <c r="U96" s="230">
        <v>9881559.5800000001</v>
      </c>
      <c r="V96" s="230">
        <v>1034.5016310720268</v>
      </c>
      <c r="W96" s="29" t="s">
        <v>43</v>
      </c>
      <c r="X96" s="29" t="s">
        <v>43</v>
      </c>
      <c r="Y96" s="29" t="s">
        <v>43</v>
      </c>
      <c r="Z96" s="230">
        <v>18500</v>
      </c>
      <c r="AA96" s="230">
        <v>17733.509999999998</v>
      </c>
      <c r="AB96" s="291">
        <v>3000</v>
      </c>
      <c r="AC96" s="230">
        <v>1049.5</v>
      </c>
      <c r="AD96" s="230">
        <v>0</v>
      </c>
      <c r="AE96" s="291">
        <v>0</v>
      </c>
      <c r="AF96" s="292">
        <v>4216341.28</v>
      </c>
      <c r="AG96" s="292">
        <v>4497347.66</v>
      </c>
      <c r="AH96" s="281">
        <f t="shared" si="33"/>
        <v>281006.37999999989</v>
      </c>
      <c r="AI96" s="292">
        <v>1939540.33</v>
      </c>
      <c r="AJ96" s="281">
        <f t="shared" si="34"/>
        <v>6436887.9900000002</v>
      </c>
      <c r="AK96" s="292">
        <v>3069393.6</v>
      </c>
      <c r="AL96" s="281">
        <f t="shared" si="35"/>
        <v>3367494.39</v>
      </c>
      <c r="AM96" s="281">
        <f t="shared" si="36"/>
        <v>0.68248973218138975</v>
      </c>
      <c r="AN96" s="281">
        <f t="shared" si="37"/>
        <v>0.47684433918509123</v>
      </c>
      <c r="AO96" s="292">
        <v>1366906.23</v>
      </c>
      <c r="CA96" s="91" t="str">
        <f t="shared" si="60"/>
        <v>Torgelow, Stadt</v>
      </c>
      <c r="CB96" s="92">
        <f t="shared" si="60"/>
        <v>9552</v>
      </c>
      <c r="CC96" s="92"/>
      <c r="CD96" s="92">
        <f t="shared" si="38"/>
        <v>1518185.37</v>
      </c>
      <c r="CE96" s="92">
        <f t="shared" si="39"/>
        <v>0</v>
      </c>
      <c r="CF96" s="92">
        <f t="shared" si="40"/>
        <v>1518185.37</v>
      </c>
      <c r="CG96" s="92">
        <f t="shared" si="41"/>
        <v>1518185.37</v>
      </c>
      <c r="CH96" s="92">
        <f t="shared" si="42"/>
        <v>1857414.62</v>
      </c>
      <c r="CI96" s="92">
        <f t="shared" si="43"/>
        <v>0</v>
      </c>
      <c r="CJ96" s="91" t="str">
        <f t="shared" si="44"/>
        <v>nein</v>
      </c>
      <c r="CK96" s="91" t="str">
        <f t="shared" si="44"/>
        <v>nein</v>
      </c>
      <c r="CL96" s="91" t="str">
        <f t="shared" si="32"/>
        <v>OK</v>
      </c>
      <c r="CM96" s="92">
        <f t="shared" si="45"/>
        <v>413.6</v>
      </c>
      <c r="CN96" s="91" t="str">
        <f t="shared" si="46"/>
        <v>nein</v>
      </c>
      <c r="CO96" s="91">
        <f t="shared" si="47"/>
        <v>0</v>
      </c>
      <c r="CP96" s="91">
        <f t="shared" si="48"/>
        <v>0</v>
      </c>
      <c r="CQ96" s="91">
        <f t="shared" si="49"/>
        <v>1</v>
      </c>
      <c r="CR96" s="91">
        <f t="shared" si="50"/>
        <v>1518185.37</v>
      </c>
      <c r="CS96" s="92">
        <f>CM96-'[2]2009'!CM96</f>
        <v>-832386.47</v>
      </c>
      <c r="CT96" s="92">
        <f>CE96-'[2]2009'!CE96</f>
        <v>0</v>
      </c>
      <c r="CU96" s="92">
        <f t="shared" si="51"/>
        <v>3069393.6</v>
      </c>
      <c r="CV96" s="92">
        <f t="shared" si="52"/>
        <v>1366906.23</v>
      </c>
      <c r="CW96" s="153">
        <f t="shared" si="53"/>
        <v>3</v>
      </c>
      <c r="CX96" s="153">
        <f t="shared" si="54"/>
        <v>3.8</v>
      </c>
      <c r="CY96" s="153">
        <f t="shared" si="55"/>
        <v>4</v>
      </c>
      <c r="CZ96" s="92">
        <f t="shared" si="56"/>
        <v>9881559.5800000001</v>
      </c>
      <c r="DA96" s="92">
        <f t="shared" si="57"/>
        <v>18783.009999999998</v>
      </c>
      <c r="DB96" s="91">
        <f t="shared" si="58"/>
        <v>1</v>
      </c>
      <c r="DC96" s="92">
        <f t="shared" si="59"/>
        <v>1518185.37</v>
      </c>
    </row>
    <row r="97" spans="1:107" x14ac:dyDescent="0.25">
      <c r="A97" s="20">
        <v>13075143</v>
      </c>
      <c r="B97" s="21">
        <v>5559</v>
      </c>
      <c r="C97" s="21" t="s">
        <v>135</v>
      </c>
      <c r="D97" s="228">
        <v>894</v>
      </c>
      <c r="E97" s="228">
        <v>212219.25</v>
      </c>
      <c r="F97" s="228">
        <v>31903.56</v>
      </c>
      <c r="G97" s="232">
        <v>237776.59</v>
      </c>
      <c r="H97" s="245">
        <v>0</v>
      </c>
      <c r="I97" s="230">
        <v>0</v>
      </c>
      <c r="J97" s="245">
        <v>1</v>
      </c>
      <c r="K97" s="246">
        <v>237776.59</v>
      </c>
      <c r="L97" s="245">
        <v>0</v>
      </c>
      <c r="M97" s="230"/>
      <c r="N97" s="245">
        <v>240</v>
      </c>
      <c r="O97" s="245">
        <v>1</v>
      </c>
      <c r="P97" s="245">
        <v>350</v>
      </c>
      <c r="Q97" s="245">
        <v>0</v>
      </c>
      <c r="R97" s="245">
        <v>310</v>
      </c>
      <c r="S97" s="245">
        <v>0</v>
      </c>
      <c r="T97" s="245">
        <v>0</v>
      </c>
      <c r="U97" s="230">
        <v>960071.89</v>
      </c>
      <c r="V97" s="230">
        <v>1073.9059172259508</v>
      </c>
      <c r="W97" s="29" t="s">
        <v>56</v>
      </c>
      <c r="X97" s="29" t="s">
        <v>43</v>
      </c>
      <c r="Y97" s="29" t="s">
        <v>43</v>
      </c>
      <c r="Z97" s="230">
        <v>2700</v>
      </c>
      <c r="AA97" s="230">
        <v>2721.01</v>
      </c>
      <c r="AB97" s="291">
        <v>0</v>
      </c>
      <c r="AC97" s="230">
        <v>0</v>
      </c>
      <c r="AD97" s="230">
        <v>0</v>
      </c>
      <c r="AE97" s="291">
        <v>0</v>
      </c>
      <c r="AF97" s="292">
        <v>312541.94</v>
      </c>
      <c r="AG97" s="292">
        <v>127441.35</v>
      </c>
      <c r="AH97" s="281">
        <f t="shared" si="33"/>
        <v>-185100.59</v>
      </c>
      <c r="AI97" s="292">
        <v>230774.09</v>
      </c>
      <c r="AJ97" s="281">
        <f t="shared" si="34"/>
        <v>358215.44</v>
      </c>
      <c r="AK97" s="292">
        <v>275378.15999999997</v>
      </c>
      <c r="AL97" s="281">
        <f t="shared" si="35"/>
        <v>82837.280000000028</v>
      </c>
      <c r="AM97" s="281">
        <f t="shared" si="36"/>
        <v>2.1608226843171385</v>
      </c>
      <c r="AN97" s="281">
        <f t="shared" si="37"/>
        <v>0.76875011306045316</v>
      </c>
      <c r="AO97" s="292">
        <v>122635.34</v>
      </c>
      <c r="CA97" s="91" t="str">
        <f t="shared" si="60"/>
        <v>Wilhelmsburg</v>
      </c>
      <c r="CB97" s="92">
        <f t="shared" si="60"/>
        <v>894</v>
      </c>
      <c r="CC97" s="92"/>
      <c r="CD97" s="92">
        <f t="shared" si="38"/>
        <v>237776.59</v>
      </c>
      <c r="CE97" s="92">
        <f t="shared" si="39"/>
        <v>237776.59</v>
      </c>
      <c r="CF97" s="92">
        <f t="shared" si="40"/>
        <v>0</v>
      </c>
      <c r="CG97" s="92">
        <f t="shared" si="41"/>
        <v>-237776.59</v>
      </c>
      <c r="CH97" s="92">
        <f t="shared" si="42"/>
        <v>212219.25</v>
      </c>
      <c r="CI97" s="92">
        <f t="shared" si="43"/>
        <v>0</v>
      </c>
      <c r="CJ97" s="91" t="str">
        <f t="shared" si="44"/>
        <v>ja</v>
      </c>
      <c r="CK97" s="91" t="str">
        <f t="shared" si="44"/>
        <v>nein</v>
      </c>
      <c r="CL97" s="91" t="str">
        <f t="shared" si="32"/>
        <v>OK</v>
      </c>
      <c r="CM97" s="92">
        <f t="shared" si="45"/>
        <v>0</v>
      </c>
      <c r="CN97" s="91" t="str">
        <f t="shared" si="46"/>
        <v>nein</v>
      </c>
      <c r="CO97" s="91">
        <f t="shared" si="47"/>
        <v>1</v>
      </c>
      <c r="CP97" s="91">
        <f t="shared" si="48"/>
        <v>0</v>
      </c>
      <c r="CQ97" s="91">
        <f t="shared" si="49"/>
        <v>1</v>
      </c>
      <c r="CR97" s="91">
        <f t="shared" si="50"/>
        <v>237776.59</v>
      </c>
      <c r="CS97" s="92">
        <f>CM97-'[2]2009'!CM97</f>
        <v>-8753.41</v>
      </c>
      <c r="CT97" s="92">
        <f>CE97-'[2]2009'!CE97</f>
        <v>237776.59</v>
      </c>
      <c r="CU97" s="92">
        <f t="shared" si="51"/>
        <v>275378.15999999997</v>
      </c>
      <c r="CV97" s="92">
        <f t="shared" si="52"/>
        <v>122635.34</v>
      </c>
      <c r="CW97" s="153">
        <f t="shared" si="53"/>
        <v>2.4</v>
      </c>
      <c r="CX97" s="153">
        <f t="shared" si="54"/>
        <v>3.5</v>
      </c>
      <c r="CY97" s="153">
        <f t="shared" si="55"/>
        <v>3.1</v>
      </c>
      <c r="CZ97" s="92">
        <f t="shared" si="56"/>
        <v>960071.89</v>
      </c>
      <c r="DA97" s="92">
        <f t="shared" si="57"/>
        <v>2721.01</v>
      </c>
      <c r="DB97" s="91">
        <f t="shared" si="58"/>
        <v>1</v>
      </c>
      <c r="DC97" s="92">
        <f t="shared" si="59"/>
        <v>-237776.59</v>
      </c>
    </row>
    <row r="98" spans="1:107" x14ac:dyDescent="0.25">
      <c r="A98" s="20">
        <v>13075017</v>
      </c>
      <c r="B98" s="21">
        <v>5560</v>
      </c>
      <c r="C98" s="21" t="s">
        <v>136</v>
      </c>
      <c r="D98" s="223"/>
      <c r="E98" s="223"/>
      <c r="F98" s="223"/>
      <c r="G98" s="223"/>
      <c r="H98" s="224"/>
      <c r="I98" s="224"/>
      <c r="J98" s="224"/>
      <c r="K98" s="224"/>
      <c r="L98" s="224"/>
      <c r="M98" s="224"/>
      <c r="N98" s="224"/>
      <c r="O98" s="224"/>
      <c r="P98" s="224"/>
      <c r="Q98" s="224"/>
      <c r="R98" s="224"/>
      <c r="S98" s="224"/>
      <c r="T98" s="224"/>
      <c r="U98" s="224"/>
      <c r="V98" s="224"/>
      <c r="W98" s="22"/>
      <c r="X98" s="22"/>
      <c r="Y98" s="22"/>
      <c r="Z98" s="224"/>
      <c r="AA98" s="224"/>
      <c r="AB98" s="260"/>
      <c r="AC98" s="224"/>
      <c r="AD98" s="224"/>
      <c r="AE98" s="260"/>
      <c r="AF98" s="222"/>
      <c r="AG98" s="222"/>
      <c r="AH98" s="281">
        <f t="shared" si="33"/>
        <v>0</v>
      </c>
      <c r="AI98" s="222"/>
      <c r="AJ98" s="281">
        <f t="shared" si="34"/>
        <v>0</v>
      </c>
      <c r="AK98" s="222"/>
      <c r="AL98" s="281">
        <f t="shared" si="35"/>
        <v>0</v>
      </c>
      <c r="AM98" s="281" t="e">
        <f t="shared" si="36"/>
        <v>#DIV/0!</v>
      </c>
      <c r="AN98" s="281" t="e">
        <f t="shared" si="37"/>
        <v>#DIV/0!</v>
      </c>
      <c r="AO98" s="222"/>
      <c r="CA98" s="91" t="str">
        <f t="shared" si="60"/>
        <v>Brietzig</v>
      </c>
      <c r="CB98" s="92">
        <f t="shared" si="60"/>
        <v>0</v>
      </c>
      <c r="CC98" s="92"/>
      <c r="CD98" s="92">
        <f t="shared" si="38"/>
        <v>0</v>
      </c>
      <c r="CE98" s="92">
        <f t="shared" si="39"/>
        <v>0</v>
      </c>
      <c r="CF98" s="92">
        <f t="shared" si="40"/>
        <v>0</v>
      </c>
      <c r="CG98" s="92">
        <f t="shared" si="41"/>
        <v>0</v>
      </c>
      <c r="CH98" s="92">
        <f t="shared" si="42"/>
        <v>0</v>
      </c>
      <c r="CI98" s="92">
        <f t="shared" si="43"/>
        <v>0</v>
      </c>
      <c r="CJ98" s="91">
        <f t="shared" si="44"/>
        <v>0</v>
      </c>
      <c r="CK98" s="91">
        <f t="shared" si="44"/>
        <v>0</v>
      </c>
      <c r="CL98" s="91" t="str">
        <f t="shared" si="32"/>
        <v>keine Daten</v>
      </c>
      <c r="CM98" s="92">
        <f t="shared" si="45"/>
        <v>0</v>
      </c>
      <c r="CN98" s="91" t="str">
        <f t="shared" si="46"/>
        <v>keine Angabe</v>
      </c>
      <c r="CO98" s="91">
        <f t="shared" si="47"/>
        <v>2</v>
      </c>
      <c r="CP98" s="91">
        <f t="shared" si="48"/>
        <v>2</v>
      </c>
      <c r="CQ98" s="91">
        <f t="shared" si="49"/>
        <v>0</v>
      </c>
      <c r="CR98" s="91">
        <f t="shared" si="50"/>
        <v>0</v>
      </c>
      <c r="CS98" s="92">
        <f>CM98-'[2]2009'!CM98</f>
        <v>0</v>
      </c>
      <c r="CT98" s="92">
        <f>CE98-'[2]2009'!CE98</f>
        <v>0</v>
      </c>
      <c r="CU98" s="92">
        <f t="shared" si="51"/>
        <v>0</v>
      </c>
      <c r="CV98" s="92">
        <f t="shared" si="52"/>
        <v>0</v>
      </c>
      <c r="CW98" s="153">
        <f t="shared" si="53"/>
        <v>0</v>
      </c>
      <c r="CX98" s="153">
        <f t="shared" si="54"/>
        <v>0</v>
      </c>
      <c r="CY98" s="153">
        <f t="shared" si="55"/>
        <v>0</v>
      </c>
      <c r="CZ98" s="92">
        <f t="shared" si="56"/>
        <v>0</v>
      </c>
      <c r="DA98" s="92">
        <f t="shared" si="57"/>
        <v>0</v>
      </c>
      <c r="DB98" s="91">
        <f t="shared" si="58"/>
        <v>0</v>
      </c>
      <c r="DC98" s="92">
        <f t="shared" si="59"/>
        <v>0</v>
      </c>
    </row>
    <row r="99" spans="1:107" x14ac:dyDescent="0.25">
      <c r="A99" s="20">
        <v>13075032</v>
      </c>
      <c r="B99" s="21">
        <v>5560</v>
      </c>
      <c r="C99" s="21" t="s">
        <v>137</v>
      </c>
      <c r="D99" s="223"/>
      <c r="E99" s="223"/>
      <c r="F99" s="223"/>
      <c r="G99" s="223"/>
      <c r="H99" s="224"/>
      <c r="I99" s="224"/>
      <c r="J99" s="224"/>
      <c r="K99" s="224"/>
      <c r="L99" s="224"/>
      <c r="M99" s="224"/>
      <c r="N99" s="224"/>
      <c r="O99" s="224"/>
      <c r="P99" s="224"/>
      <c r="Q99" s="224"/>
      <c r="R99" s="224"/>
      <c r="S99" s="224"/>
      <c r="T99" s="224"/>
      <c r="U99" s="224"/>
      <c r="V99" s="224"/>
      <c r="W99" s="22"/>
      <c r="X99" s="22"/>
      <c r="Y99" s="22"/>
      <c r="Z99" s="224"/>
      <c r="AA99" s="224"/>
      <c r="AB99" s="260"/>
      <c r="AC99" s="224"/>
      <c r="AD99" s="224"/>
      <c r="AE99" s="260"/>
      <c r="AF99" s="222"/>
      <c r="AG99" s="222"/>
      <c r="AH99" s="281">
        <f t="shared" si="33"/>
        <v>0</v>
      </c>
      <c r="AI99" s="222"/>
      <c r="AJ99" s="281">
        <f t="shared" si="34"/>
        <v>0</v>
      </c>
      <c r="AK99" s="222"/>
      <c r="AL99" s="281">
        <f t="shared" si="35"/>
        <v>0</v>
      </c>
      <c r="AM99" s="281" t="e">
        <f t="shared" si="36"/>
        <v>#DIV/0!</v>
      </c>
      <c r="AN99" s="281" t="e">
        <f t="shared" si="37"/>
        <v>#DIV/0!</v>
      </c>
      <c r="AO99" s="222"/>
      <c r="CA99" s="91" t="str">
        <f t="shared" si="60"/>
        <v>Fahrenwalde</v>
      </c>
      <c r="CB99" s="92">
        <f t="shared" si="60"/>
        <v>0</v>
      </c>
      <c r="CC99" s="92"/>
      <c r="CD99" s="92">
        <f t="shared" si="38"/>
        <v>0</v>
      </c>
      <c r="CE99" s="92">
        <f t="shared" si="39"/>
        <v>0</v>
      </c>
      <c r="CF99" s="92">
        <f t="shared" si="40"/>
        <v>0</v>
      </c>
      <c r="CG99" s="92">
        <f t="shared" si="41"/>
        <v>0</v>
      </c>
      <c r="CH99" s="92">
        <f t="shared" si="42"/>
        <v>0</v>
      </c>
      <c r="CI99" s="92">
        <f t="shared" si="43"/>
        <v>0</v>
      </c>
      <c r="CJ99" s="91">
        <f t="shared" si="44"/>
        <v>0</v>
      </c>
      <c r="CK99" s="91">
        <f t="shared" si="44"/>
        <v>0</v>
      </c>
      <c r="CL99" s="91" t="str">
        <f t="shared" si="32"/>
        <v>keine Daten</v>
      </c>
      <c r="CM99" s="92">
        <f t="shared" si="45"/>
        <v>0</v>
      </c>
      <c r="CN99" s="91" t="str">
        <f t="shared" si="46"/>
        <v>keine Angabe</v>
      </c>
      <c r="CO99" s="91">
        <f t="shared" si="47"/>
        <v>2</v>
      </c>
      <c r="CP99" s="91">
        <f t="shared" si="48"/>
        <v>2</v>
      </c>
      <c r="CQ99" s="91">
        <f t="shared" si="49"/>
        <v>0</v>
      </c>
      <c r="CR99" s="91">
        <f t="shared" si="50"/>
        <v>0</v>
      </c>
      <c r="CS99" s="92">
        <f>CM99-'[2]2009'!CM99</f>
        <v>0</v>
      </c>
      <c r="CT99" s="92">
        <f>CE99-'[2]2009'!CE99</f>
        <v>0</v>
      </c>
      <c r="CU99" s="92">
        <f t="shared" si="51"/>
        <v>0</v>
      </c>
      <c r="CV99" s="92">
        <f t="shared" si="52"/>
        <v>0</v>
      </c>
      <c r="CW99" s="153">
        <f t="shared" si="53"/>
        <v>0</v>
      </c>
      <c r="CX99" s="153">
        <f t="shared" si="54"/>
        <v>0</v>
      </c>
      <c r="CY99" s="153">
        <f t="shared" si="55"/>
        <v>0</v>
      </c>
      <c r="CZ99" s="92">
        <f t="shared" si="56"/>
        <v>0</v>
      </c>
      <c r="DA99" s="92">
        <f t="shared" si="57"/>
        <v>0</v>
      </c>
      <c r="DB99" s="91">
        <f t="shared" si="58"/>
        <v>0</v>
      </c>
      <c r="DC99" s="92">
        <f t="shared" si="59"/>
        <v>0</v>
      </c>
    </row>
    <row r="100" spans="1:107" x14ac:dyDescent="0.25">
      <c r="A100" s="20">
        <v>13075042</v>
      </c>
      <c r="B100" s="21">
        <v>5560</v>
      </c>
      <c r="C100" s="21" t="s">
        <v>138</v>
      </c>
      <c r="D100" s="223"/>
      <c r="E100" s="223"/>
      <c r="F100" s="223"/>
      <c r="G100" s="223"/>
      <c r="H100" s="224"/>
      <c r="I100" s="224"/>
      <c r="J100" s="224"/>
      <c r="K100" s="224"/>
      <c r="L100" s="224"/>
      <c r="M100" s="224"/>
      <c r="N100" s="224"/>
      <c r="O100" s="224"/>
      <c r="P100" s="224"/>
      <c r="Q100" s="224"/>
      <c r="R100" s="224"/>
      <c r="S100" s="224"/>
      <c r="T100" s="224"/>
      <c r="U100" s="224"/>
      <c r="V100" s="224"/>
      <c r="W100" s="22"/>
      <c r="X100" s="22"/>
      <c r="Y100" s="22"/>
      <c r="Z100" s="224"/>
      <c r="AA100" s="224"/>
      <c r="AB100" s="260"/>
      <c r="AC100" s="224"/>
      <c r="AD100" s="224"/>
      <c r="AE100" s="260"/>
      <c r="AF100" s="222"/>
      <c r="AG100" s="222"/>
      <c r="AH100" s="281">
        <f t="shared" si="33"/>
        <v>0</v>
      </c>
      <c r="AI100" s="222"/>
      <c r="AJ100" s="281">
        <f t="shared" si="34"/>
        <v>0</v>
      </c>
      <c r="AK100" s="222"/>
      <c r="AL100" s="281">
        <f t="shared" si="35"/>
        <v>0</v>
      </c>
      <c r="AM100" s="281" t="e">
        <f t="shared" si="36"/>
        <v>#DIV/0!</v>
      </c>
      <c r="AN100" s="281" t="e">
        <f t="shared" si="37"/>
        <v>#DIV/0!</v>
      </c>
      <c r="AO100" s="222"/>
      <c r="CA100" s="91" t="str">
        <f t="shared" si="60"/>
        <v>Groß Luckow</v>
      </c>
      <c r="CB100" s="92">
        <f t="shared" si="60"/>
        <v>0</v>
      </c>
      <c r="CC100" s="92"/>
      <c r="CD100" s="92">
        <f t="shared" si="38"/>
        <v>0</v>
      </c>
      <c r="CE100" s="92">
        <f t="shared" si="39"/>
        <v>0</v>
      </c>
      <c r="CF100" s="92">
        <f t="shared" si="40"/>
        <v>0</v>
      </c>
      <c r="CG100" s="92">
        <f t="shared" si="41"/>
        <v>0</v>
      </c>
      <c r="CH100" s="92">
        <f t="shared" si="42"/>
        <v>0</v>
      </c>
      <c r="CI100" s="92">
        <f t="shared" si="43"/>
        <v>0</v>
      </c>
      <c r="CJ100" s="91">
        <f t="shared" si="44"/>
        <v>0</v>
      </c>
      <c r="CK100" s="91">
        <f t="shared" si="44"/>
        <v>0</v>
      </c>
      <c r="CL100" s="91" t="str">
        <f t="shared" si="32"/>
        <v>keine Daten</v>
      </c>
      <c r="CM100" s="92">
        <f t="shared" si="45"/>
        <v>0</v>
      </c>
      <c r="CN100" s="91" t="str">
        <f t="shared" si="46"/>
        <v>keine Angabe</v>
      </c>
      <c r="CO100" s="91">
        <f t="shared" si="47"/>
        <v>2</v>
      </c>
      <c r="CP100" s="91">
        <f t="shared" si="48"/>
        <v>2</v>
      </c>
      <c r="CQ100" s="91">
        <f t="shared" si="49"/>
        <v>0</v>
      </c>
      <c r="CR100" s="91">
        <f t="shared" si="50"/>
        <v>0</v>
      </c>
      <c r="CS100" s="92">
        <f>CM100-'[2]2009'!CM100</f>
        <v>0</v>
      </c>
      <c r="CT100" s="92">
        <f>CE100-'[2]2009'!CE100</f>
        <v>0</v>
      </c>
      <c r="CU100" s="92">
        <f t="shared" si="51"/>
        <v>0</v>
      </c>
      <c r="CV100" s="92">
        <f t="shared" si="52"/>
        <v>0</v>
      </c>
      <c r="CW100" s="153">
        <f t="shared" si="53"/>
        <v>0</v>
      </c>
      <c r="CX100" s="153">
        <f t="shared" si="54"/>
        <v>0</v>
      </c>
      <c r="CY100" s="153">
        <f t="shared" si="55"/>
        <v>0</v>
      </c>
      <c r="CZ100" s="92">
        <f t="shared" si="56"/>
        <v>0</v>
      </c>
      <c r="DA100" s="92">
        <f t="shared" si="57"/>
        <v>0</v>
      </c>
      <c r="DB100" s="91">
        <f t="shared" si="58"/>
        <v>0</v>
      </c>
      <c r="DC100" s="92">
        <f t="shared" si="59"/>
        <v>0</v>
      </c>
    </row>
    <row r="101" spans="1:107" x14ac:dyDescent="0.25">
      <c r="A101" s="20">
        <v>13075055</v>
      </c>
      <c r="B101" s="21">
        <v>5560</v>
      </c>
      <c r="C101" s="21" t="s">
        <v>139</v>
      </c>
      <c r="D101" s="223"/>
      <c r="E101" s="223"/>
      <c r="F101" s="223"/>
      <c r="G101" s="223"/>
      <c r="H101" s="224"/>
      <c r="I101" s="224"/>
      <c r="J101" s="224"/>
      <c r="K101" s="224"/>
      <c r="L101" s="224"/>
      <c r="M101" s="224"/>
      <c r="N101" s="224"/>
      <c r="O101" s="224"/>
      <c r="P101" s="224"/>
      <c r="Q101" s="224"/>
      <c r="R101" s="224"/>
      <c r="S101" s="224"/>
      <c r="T101" s="224"/>
      <c r="U101" s="224"/>
      <c r="V101" s="224"/>
      <c r="W101" s="22"/>
      <c r="X101" s="22"/>
      <c r="Y101" s="22"/>
      <c r="Z101" s="224"/>
      <c r="AA101" s="224"/>
      <c r="AB101" s="260"/>
      <c r="AC101" s="224"/>
      <c r="AD101" s="224"/>
      <c r="AE101" s="260"/>
      <c r="AF101" s="222"/>
      <c r="AG101" s="222"/>
      <c r="AH101" s="281">
        <f t="shared" si="33"/>
        <v>0</v>
      </c>
      <c r="AI101" s="222"/>
      <c r="AJ101" s="281">
        <f t="shared" si="34"/>
        <v>0</v>
      </c>
      <c r="AK101" s="222"/>
      <c r="AL101" s="281">
        <f t="shared" si="35"/>
        <v>0</v>
      </c>
      <c r="AM101" s="281" t="e">
        <f t="shared" si="36"/>
        <v>#DIV/0!</v>
      </c>
      <c r="AN101" s="281" t="e">
        <f t="shared" si="37"/>
        <v>#DIV/0!</v>
      </c>
      <c r="AO101" s="222"/>
      <c r="CA101" s="91" t="str">
        <f t="shared" si="60"/>
        <v>Jatznick</v>
      </c>
      <c r="CB101" s="92">
        <f t="shared" si="60"/>
        <v>0</v>
      </c>
      <c r="CC101" s="92"/>
      <c r="CD101" s="92">
        <f t="shared" si="38"/>
        <v>0</v>
      </c>
      <c r="CE101" s="92">
        <f t="shared" si="39"/>
        <v>0</v>
      </c>
      <c r="CF101" s="92">
        <f t="shared" si="40"/>
        <v>0</v>
      </c>
      <c r="CG101" s="92">
        <f t="shared" si="41"/>
        <v>0</v>
      </c>
      <c r="CH101" s="92">
        <f t="shared" si="42"/>
        <v>0</v>
      </c>
      <c r="CI101" s="92">
        <f t="shared" si="43"/>
        <v>0</v>
      </c>
      <c r="CJ101" s="91">
        <f t="shared" si="44"/>
        <v>0</v>
      </c>
      <c r="CK101" s="91">
        <f t="shared" si="44"/>
        <v>0</v>
      </c>
      <c r="CL101" s="91" t="str">
        <f t="shared" si="32"/>
        <v>keine Daten</v>
      </c>
      <c r="CM101" s="92">
        <f t="shared" si="45"/>
        <v>0</v>
      </c>
      <c r="CN101" s="91" t="str">
        <f t="shared" si="46"/>
        <v>keine Angabe</v>
      </c>
      <c r="CO101" s="91">
        <f t="shared" si="47"/>
        <v>2</v>
      </c>
      <c r="CP101" s="91">
        <f t="shared" si="48"/>
        <v>2</v>
      </c>
      <c r="CQ101" s="91">
        <f t="shared" si="49"/>
        <v>0</v>
      </c>
      <c r="CR101" s="91">
        <f t="shared" si="50"/>
        <v>0</v>
      </c>
      <c r="CS101" s="92">
        <f>CM101-'[2]2009'!CM101</f>
        <v>0</v>
      </c>
      <c r="CT101" s="92">
        <f>CE101-'[2]2009'!CE101</f>
        <v>0</v>
      </c>
      <c r="CU101" s="92">
        <f t="shared" si="51"/>
        <v>0</v>
      </c>
      <c r="CV101" s="92">
        <f t="shared" si="52"/>
        <v>0</v>
      </c>
      <c r="CW101" s="153">
        <f t="shared" si="53"/>
        <v>0</v>
      </c>
      <c r="CX101" s="153">
        <f t="shared" si="54"/>
        <v>0</v>
      </c>
      <c r="CY101" s="153">
        <f t="shared" si="55"/>
        <v>0</v>
      </c>
      <c r="CZ101" s="92">
        <f t="shared" si="56"/>
        <v>0</v>
      </c>
      <c r="DA101" s="92">
        <f t="shared" si="57"/>
        <v>0</v>
      </c>
      <c r="DB101" s="91">
        <f t="shared" si="58"/>
        <v>0</v>
      </c>
      <c r="DC101" s="92">
        <f t="shared" si="59"/>
        <v>0</v>
      </c>
    </row>
    <row r="102" spans="1:107" x14ac:dyDescent="0.25">
      <c r="A102" s="20">
        <v>13075063</v>
      </c>
      <c r="B102" s="21">
        <v>5560</v>
      </c>
      <c r="C102" s="21" t="s">
        <v>140</v>
      </c>
      <c r="D102" s="223"/>
      <c r="E102" s="223"/>
      <c r="F102" s="223"/>
      <c r="G102" s="223"/>
      <c r="H102" s="224"/>
      <c r="I102" s="224"/>
      <c r="J102" s="224"/>
      <c r="K102" s="224"/>
      <c r="L102" s="224"/>
      <c r="M102" s="224"/>
      <c r="N102" s="224"/>
      <c r="O102" s="224"/>
      <c r="P102" s="224"/>
      <c r="Q102" s="224"/>
      <c r="R102" s="224"/>
      <c r="S102" s="224"/>
      <c r="T102" s="224"/>
      <c r="U102" s="224"/>
      <c r="V102" s="224"/>
      <c r="W102" s="22"/>
      <c r="X102" s="22"/>
      <c r="Y102" s="22"/>
      <c r="Z102" s="224"/>
      <c r="AA102" s="224"/>
      <c r="AB102" s="260"/>
      <c r="AC102" s="224"/>
      <c r="AD102" s="224"/>
      <c r="AE102" s="260"/>
      <c r="AF102" s="222"/>
      <c r="AG102" s="222"/>
      <c r="AH102" s="281">
        <f t="shared" si="33"/>
        <v>0</v>
      </c>
      <c r="AI102" s="222"/>
      <c r="AJ102" s="281">
        <f t="shared" si="34"/>
        <v>0</v>
      </c>
      <c r="AK102" s="222"/>
      <c r="AL102" s="281">
        <f t="shared" si="35"/>
        <v>0</v>
      </c>
      <c r="AM102" s="281" t="e">
        <f t="shared" si="36"/>
        <v>#DIV/0!</v>
      </c>
      <c r="AN102" s="281" t="e">
        <f t="shared" si="37"/>
        <v>#DIV/0!</v>
      </c>
      <c r="AO102" s="222"/>
      <c r="CA102" s="91" t="str">
        <f t="shared" si="60"/>
        <v>Koblentz</v>
      </c>
      <c r="CB102" s="92">
        <f t="shared" si="60"/>
        <v>0</v>
      </c>
      <c r="CC102" s="92"/>
      <c r="CD102" s="92">
        <f t="shared" si="38"/>
        <v>0</v>
      </c>
      <c r="CE102" s="92">
        <f t="shared" si="39"/>
        <v>0</v>
      </c>
      <c r="CF102" s="92">
        <f t="shared" si="40"/>
        <v>0</v>
      </c>
      <c r="CG102" s="92">
        <f t="shared" si="41"/>
        <v>0</v>
      </c>
      <c r="CH102" s="92">
        <f t="shared" si="42"/>
        <v>0</v>
      </c>
      <c r="CI102" s="92">
        <f t="shared" si="43"/>
        <v>0</v>
      </c>
      <c r="CJ102" s="91">
        <f t="shared" si="44"/>
        <v>0</v>
      </c>
      <c r="CK102" s="91">
        <f t="shared" si="44"/>
        <v>0</v>
      </c>
      <c r="CL102" s="91" t="str">
        <f t="shared" si="32"/>
        <v>keine Daten</v>
      </c>
      <c r="CM102" s="92">
        <f t="shared" si="45"/>
        <v>0</v>
      </c>
      <c r="CN102" s="91" t="str">
        <f t="shared" si="46"/>
        <v>keine Angabe</v>
      </c>
      <c r="CO102" s="91">
        <f t="shared" si="47"/>
        <v>2</v>
      </c>
      <c r="CP102" s="91">
        <f t="shared" si="48"/>
        <v>2</v>
      </c>
      <c r="CQ102" s="91">
        <f t="shared" si="49"/>
        <v>0</v>
      </c>
      <c r="CR102" s="91">
        <f t="shared" si="50"/>
        <v>0</v>
      </c>
      <c r="CS102" s="92">
        <f>CM102-'[2]2009'!CM102</f>
        <v>0</v>
      </c>
      <c r="CT102" s="92">
        <f>CE102-'[2]2009'!CE102</f>
        <v>0</v>
      </c>
      <c r="CU102" s="92">
        <f t="shared" si="51"/>
        <v>0</v>
      </c>
      <c r="CV102" s="92">
        <f t="shared" si="52"/>
        <v>0</v>
      </c>
      <c r="CW102" s="153">
        <f t="shared" si="53"/>
        <v>0</v>
      </c>
      <c r="CX102" s="153">
        <f t="shared" si="54"/>
        <v>0</v>
      </c>
      <c r="CY102" s="153">
        <f t="shared" si="55"/>
        <v>0</v>
      </c>
      <c r="CZ102" s="92">
        <f t="shared" si="56"/>
        <v>0</v>
      </c>
      <c r="DA102" s="92">
        <f t="shared" si="57"/>
        <v>0</v>
      </c>
      <c r="DB102" s="91">
        <f t="shared" si="58"/>
        <v>0</v>
      </c>
      <c r="DC102" s="92">
        <f t="shared" si="59"/>
        <v>0</v>
      </c>
    </row>
    <row r="103" spans="1:107" x14ac:dyDescent="0.25">
      <c r="A103" s="20">
        <v>13075071</v>
      </c>
      <c r="B103" s="21">
        <v>5560</v>
      </c>
      <c r="C103" s="21" t="s">
        <v>141</v>
      </c>
      <c r="D103" s="223"/>
      <c r="E103" s="223"/>
      <c r="F103" s="223"/>
      <c r="G103" s="223"/>
      <c r="H103" s="224"/>
      <c r="I103" s="224"/>
      <c r="J103" s="224"/>
      <c r="K103" s="224"/>
      <c r="L103" s="224"/>
      <c r="M103" s="224"/>
      <c r="N103" s="224"/>
      <c r="O103" s="224"/>
      <c r="P103" s="224"/>
      <c r="Q103" s="224"/>
      <c r="R103" s="224"/>
      <c r="S103" s="224"/>
      <c r="T103" s="224"/>
      <c r="U103" s="224"/>
      <c r="V103" s="224"/>
      <c r="W103" s="22"/>
      <c r="X103" s="22"/>
      <c r="Y103" s="22"/>
      <c r="Z103" s="224"/>
      <c r="AA103" s="224"/>
      <c r="AB103" s="260"/>
      <c r="AC103" s="224"/>
      <c r="AD103" s="224"/>
      <c r="AE103" s="260"/>
      <c r="AF103" s="222"/>
      <c r="AG103" s="222"/>
      <c r="AH103" s="281">
        <f t="shared" si="33"/>
        <v>0</v>
      </c>
      <c r="AI103" s="222"/>
      <c r="AJ103" s="281">
        <f t="shared" si="34"/>
        <v>0</v>
      </c>
      <c r="AK103" s="222"/>
      <c r="AL103" s="281">
        <f t="shared" si="35"/>
        <v>0</v>
      </c>
      <c r="AM103" s="281" t="e">
        <f t="shared" si="36"/>
        <v>#DIV/0!</v>
      </c>
      <c r="AN103" s="281" t="e">
        <f t="shared" si="37"/>
        <v>#DIV/0!</v>
      </c>
      <c r="AO103" s="222"/>
      <c r="CA103" s="91" t="str">
        <f t="shared" si="60"/>
        <v>Krugsdorf</v>
      </c>
      <c r="CB103" s="92">
        <f t="shared" si="60"/>
        <v>0</v>
      </c>
      <c r="CC103" s="92"/>
      <c r="CD103" s="92">
        <f t="shared" si="38"/>
        <v>0</v>
      </c>
      <c r="CE103" s="92">
        <f t="shared" si="39"/>
        <v>0</v>
      </c>
      <c r="CF103" s="92">
        <f t="shared" si="40"/>
        <v>0</v>
      </c>
      <c r="CG103" s="92">
        <f t="shared" si="41"/>
        <v>0</v>
      </c>
      <c r="CH103" s="92">
        <f t="shared" si="42"/>
        <v>0</v>
      </c>
      <c r="CI103" s="92">
        <f t="shared" si="43"/>
        <v>0</v>
      </c>
      <c r="CJ103" s="91">
        <f t="shared" si="44"/>
        <v>0</v>
      </c>
      <c r="CK103" s="91">
        <f t="shared" si="44"/>
        <v>0</v>
      </c>
      <c r="CL103" s="91" t="str">
        <f t="shared" si="32"/>
        <v>keine Daten</v>
      </c>
      <c r="CM103" s="92">
        <f t="shared" si="45"/>
        <v>0</v>
      </c>
      <c r="CN103" s="91" t="str">
        <f t="shared" si="46"/>
        <v>keine Angabe</v>
      </c>
      <c r="CO103" s="91">
        <f t="shared" si="47"/>
        <v>2</v>
      </c>
      <c r="CP103" s="91">
        <f t="shared" si="48"/>
        <v>2</v>
      </c>
      <c r="CQ103" s="91">
        <f t="shared" si="49"/>
        <v>0</v>
      </c>
      <c r="CR103" s="91">
        <f t="shared" si="50"/>
        <v>0</v>
      </c>
      <c r="CS103" s="92">
        <f>CM103-'[2]2009'!CM103</f>
        <v>0</v>
      </c>
      <c r="CT103" s="92">
        <f>CE103-'[2]2009'!CE103</f>
        <v>0</v>
      </c>
      <c r="CU103" s="92">
        <f t="shared" si="51"/>
        <v>0</v>
      </c>
      <c r="CV103" s="92">
        <f t="shared" si="52"/>
        <v>0</v>
      </c>
      <c r="CW103" s="153">
        <f t="shared" si="53"/>
        <v>0</v>
      </c>
      <c r="CX103" s="153">
        <f t="shared" si="54"/>
        <v>0</v>
      </c>
      <c r="CY103" s="153">
        <f t="shared" si="55"/>
        <v>0</v>
      </c>
      <c r="CZ103" s="92">
        <f t="shared" si="56"/>
        <v>0</v>
      </c>
      <c r="DA103" s="92">
        <f t="shared" si="57"/>
        <v>0</v>
      </c>
      <c r="DB103" s="91">
        <f t="shared" si="58"/>
        <v>0</v>
      </c>
      <c r="DC103" s="92">
        <f t="shared" si="59"/>
        <v>0</v>
      </c>
    </row>
    <row r="104" spans="1:107" x14ac:dyDescent="0.25">
      <c r="A104" s="20">
        <v>13075103</v>
      </c>
      <c r="B104" s="21">
        <v>5560</v>
      </c>
      <c r="C104" s="21" t="s">
        <v>142</v>
      </c>
      <c r="D104" s="223"/>
      <c r="E104" s="223"/>
      <c r="F104" s="223"/>
      <c r="G104" s="223"/>
      <c r="H104" s="224"/>
      <c r="I104" s="224"/>
      <c r="J104" s="224"/>
      <c r="K104" s="224"/>
      <c r="L104" s="224"/>
      <c r="M104" s="224"/>
      <c r="N104" s="224"/>
      <c r="O104" s="224"/>
      <c r="P104" s="224"/>
      <c r="Q104" s="224"/>
      <c r="R104" s="224"/>
      <c r="S104" s="224"/>
      <c r="T104" s="224"/>
      <c r="U104" s="224"/>
      <c r="V104" s="224"/>
      <c r="W104" s="22"/>
      <c r="X104" s="22"/>
      <c r="Y104" s="22"/>
      <c r="Z104" s="224"/>
      <c r="AA104" s="224"/>
      <c r="AB104" s="260"/>
      <c r="AC104" s="224"/>
      <c r="AD104" s="224"/>
      <c r="AE104" s="260"/>
      <c r="AF104" s="222"/>
      <c r="AG104" s="222"/>
      <c r="AH104" s="281">
        <f t="shared" si="33"/>
        <v>0</v>
      </c>
      <c r="AI104" s="222"/>
      <c r="AJ104" s="281">
        <f t="shared" si="34"/>
        <v>0</v>
      </c>
      <c r="AK104" s="222"/>
      <c r="AL104" s="281">
        <f t="shared" si="35"/>
        <v>0</v>
      </c>
      <c r="AM104" s="281" t="e">
        <f t="shared" si="36"/>
        <v>#DIV/0!</v>
      </c>
      <c r="AN104" s="281" t="e">
        <f t="shared" si="37"/>
        <v>#DIV/0!</v>
      </c>
      <c r="AO104" s="222"/>
      <c r="CA104" s="91" t="str">
        <f t="shared" si="60"/>
        <v>Nieden</v>
      </c>
      <c r="CB104" s="92">
        <f t="shared" si="60"/>
        <v>0</v>
      </c>
      <c r="CC104" s="92"/>
      <c r="CD104" s="92">
        <f t="shared" si="38"/>
        <v>0</v>
      </c>
      <c r="CE104" s="92">
        <f t="shared" si="39"/>
        <v>0</v>
      </c>
      <c r="CF104" s="92">
        <f t="shared" si="40"/>
        <v>0</v>
      </c>
      <c r="CG104" s="92">
        <f t="shared" si="41"/>
        <v>0</v>
      </c>
      <c r="CH104" s="92">
        <f t="shared" si="42"/>
        <v>0</v>
      </c>
      <c r="CI104" s="92">
        <f t="shared" si="43"/>
        <v>0</v>
      </c>
      <c r="CJ104" s="91">
        <f t="shared" si="44"/>
        <v>0</v>
      </c>
      <c r="CK104" s="91">
        <f t="shared" si="44"/>
        <v>0</v>
      </c>
      <c r="CL104" s="91" t="str">
        <f t="shared" si="32"/>
        <v>keine Daten</v>
      </c>
      <c r="CM104" s="92">
        <f t="shared" si="45"/>
        <v>0</v>
      </c>
      <c r="CN104" s="91" t="str">
        <f t="shared" si="46"/>
        <v>keine Angabe</v>
      </c>
      <c r="CO104" s="91">
        <f t="shared" si="47"/>
        <v>2</v>
      </c>
      <c r="CP104" s="91">
        <f t="shared" si="48"/>
        <v>2</v>
      </c>
      <c r="CQ104" s="91">
        <f t="shared" si="49"/>
        <v>0</v>
      </c>
      <c r="CR104" s="91">
        <f t="shared" si="50"/>
        <v>0</v>
      </c>
      <c r="CS104" s="92">
        <f>CM104-'[2]2009'!CM104</f>
        <v>0</v>
      </c>
      <c r="CT104" s="92">
        <f>CE104-'[2]2009'!CE104</f>
        <v>0</v>
      </c>
      <c r="CU104" s="92">
        <f t="shared" si="51"/>
        <v>0</v>
      </c>
      <c r="CV104" s="92">
        <f t="shared" si="52"/>
        <v>0</v>
      </c>
      <c r="CW104" s="153">
        <f t="shared" si="53"/>
        <v>0</v>
      </c>
      <c r="CX104" s="153">
        <f t="shared" si="54"/>
        <v>0</v>
      </c>
      <c r="CY104" s="153">
        <f t="shared" si="55"/>
        <v>0</v>
      </c>
      <c r="CZ104" s="92">
        <f t="shared" si="56"/>
        <v>0</v>
      </c>
      <c r="DA104" s="92">
        <f t="shared" si="57"/>
        <v>0</v>
      </c>
      <c r="DB104" s="91">
        <f t="shared" si="58"/>
        <v>0</v>
      </c>
      <c r="DC104" s="92">
        <f t="shared" si="59"/>
        <v>0</v>
      </c>
    </row>
    <row r="105" spans="1:107" x14ac:dyDescent="0.25">
      <c r="A105" s="20">
        <v>13075104</v>
      </c>
      <c r="B105" s="21">
        <v>5560</v>
      </c>
      <c r="C105" s="21" t="s">
        <v>143</v>
      </c>
      <c r="D105" s="223"/>
      <c r="E105" s="223"/>
      <c r="F105" s="223"/>
      <c r="G105" s="223"/>
      <c r="H105" s="224"/>
      <c r="I105" s="224"/>
      <c r="J105" s="224"/>
      <c r="K105" s="224"/>
      <c r="L105" s="224"/>
      <c r="M105" s="224"/>
      <c r="N105" s="224"/>
      <c r="O105" s="224"/>
      <c r="P105" s="224"/>
      <c r="Q105" s="224"/>
      <c r="R105" s="224"/>
      <c r="S105" s="224"/>
      <c r="T105" s="224"/>
      <c r="U105" s="224"/>
      <c r="V105" s="224"/>
      <c r="W105" s="22"/>
      <c r="X105" s="22"/>
      <c r="Y105" s="22"/>
      <c r="Z105" s="224"/>
      <c r="AA105" s="224"/>
      <c r="AB105" s="260"/>
      <c r="AC105" s="224"/>
      <c r="AD105" s="224"/>
      <c r="AE105" s="260"/>
      <c r="AF105" s="222"/>
      <c r="AG105" s="222"/>
      <c r="AH105" s="281">
        <f t="shared" si="33"/>
        <v>0</v>
      </c>
      <c r="AI105" s="222"/>
      <c r="AJ105" s="281">
        <f t="shared" si="34"/>
        <v>0</v>
      </c>
      <c r="AK105" s="222"/>
      <c r="AL105" s="281">
        <f t="shared" si="35"/>
        <v>0</v>
      </c>
      <c r="AM105" s="281" t="e">
        <f t="shared" si="36"/>
        <v>#DIV/0!</v>
      </c>
      <c r="AN105" s="281" t="e">
        <f t="shared" si="37"/>
        <v>#DIV/0!</v>
      </c>
      <c r="AO105" s="222"/>
      <c r="CA105" s="91" t="str">
        <f t="shared" si="60"/>
        <v>Papendorf</v>
      </c>
      <c r="CB105" s="92">
        <f t="shared" si="60"/>
        <v>0</v>
      </c>
      <c r="CC105" s="92"/>
      <c r="CD105" s="92">
        <f t="shared" si="38"/>
        <v>0</v>
      </c>
      <c r="CE105" s="92">
        <f t="shared" si="39"/>
        <v>0</v>
      </c>
      <c r="CF105" s="92">
        <f t="shared" si="40"/>
        <v>0</v>
      </c>
      <c r="CG105" s="92">
        <f t="shared" si="41"/>
        <v>0</v>
      </c>
      <c r="CH105" s="92">
        <f t="shared" si="42"/>
        <v>0</v>
      </c>
      <c r="CI105" s="92">
        <f t="shared" si="43"/>
        <v>0</v>
      </c>
      <c r="CJ105" s="91">
        <f t="shared" si="44"/>
        <v>0</v>
      </c>
      <c r="CK105" s="91">
        <f t="shared" si="44"/>
        <v>0</v>
      </c>
      <c r="CL105" s="91" t="str">
        <f t="shared" si="32"/>
        <v>keine Daten</v>
      </c>
      <c r="CM105" s="92">
        <f t="shared" si="45"/>
        <v>0</v>
      </c>
      <c r="CN105" s="91" t="str">
        <f t="shared" si="46"/>
        <v>keine Angabe</v>
      </c>
      <c r="CO105" s="91">
        <f t="shared" si="47"/>
        <v>2</v>
      </c>
      <c r="CP105" s="91">
        <f t="shared" si="48"/>
        <v>2</v>
      </c>
      <c r="CQ105" s="91">
        <f t="shared" si="49"/>
        <v>0</v>
      </c>
      <c r="CR105" s="91">
        <f t="shared" si="50"/>
        <v>0</v>
      </c>
      <c r="CS105" s="92">
        <f>CM105-'[2]2009'!CM105</f>
        <v>0</v>
      </c>
      <c r="CT105" s="92">
        <f>CE105-'[2]2009'!CE105</f>
        <v>0</v>
      </c>
      <c r="CU105" s="92">
        <f t="shared" si="51"/>
        <v>0</v>
      </c>
      <c r="CV105" s="92">
        <f t="shared" si="52"/>
        <v>0</v>
      </c>
      <c r="CW105" s="153">
        <f t="shared" si="53"/>
        <v>0</v>
      </c>
      <c r="CX105" s="153">
        <f t="shared" si="54"/>
        <v>0</v>
      </c>
      <c r="CY105" s="153">
        <f t="shared" si="55"/>
        <v>0</v>
      </c>
      <c r="CZ105" s="92">
        <f t="shared" si="56"/>
        <v>0</v>
      </c>
      <c r="DA105" s="92">
        <f t="shared" si="57"/>
        <v>0</v>
      </c>
      <c r="DB105" s="91">
        <f t="shared" si="58"/>
        <v>0</v>
      </c>
      <c r="DC105" s="92">
        <f t="shared" si="59"/>
        <v>0</v>
      </c>
    </row>
    <row r="106" spans="1:107" x14ac:dyDescent="0.25">
      <c r="A106" s="20">
        <v>13075109</v>
      </c>
      <c r="B106" s="21">
        <v>5560</v>
      </c>
      <c r="C106" s="21" t="s">
        <v>144</v>
      </c>
      <c r="D106" s="223"/>
      <c r="E106" s="223"/>
      <c r="F106" s="223"/>
      <c r="G106" s="223"/>
      <c r="H106" s="224"/>
      <c r="I106" s="224"/>
      <c r="J106" s="224"/>
      <c r="K106" s="224"/>
      <c r="L106" s="224"/>
      <c r="M106" s="224"/>
      <c r="N106" s="224"/>
      <c r="O106" s="224"/>
      <c r="P106" s="224"/>
      <c r="Q106" s="224"/>
      <c r="R106" s="224"/>
      <c r="S106" s="224"/>
      <c r="T106" s="224"/>
      <c r="U106" s="224"/>
      <c r="V106" s="224"/>
      <c r="W106" s="22"/>
      <c r="X106" s="22"/>
      <c r="Y106" s="22"/>
      <c r="Z106" s="224"/>
      <c r="AA106" s="224"/>
      <c r="AB106" s="260"/>
      <c r="AC106" s="224"/>
      <c r="AD106" s="224"/>
      <c r="AE106" s="260"/>
      <c r="AF106" s="222"/>
      <c r="AG106" s="222"/>
      <c r="AH106" s="281">
        <f t="shared" si="33"/>
        <v>0</v>
      </c>
      <c r="AI106" s="222"/>
      <c r="AJ106" s="281">
        <f t="shared" si="34"/>
        <v>0</v>
      </c>
      <c r="AK106" s="222"/>
      <c r="AL106" s="281">
        <f t="shared" si="35"/>
        <v>0</v>
      </c>
      <c r="AM106" s="281" t="e">
        <f t="shared" si="36"/>
        <v>#DIV/0!</v>
      </c>
      <c r="AN106" s="281" t="e">
        <f t="shared" si="37"/>
        <v>#DIV/0!</v>
      </c>
      <c r="AO106" s="222"/>
      <c r="CA106" s="91" t="str">
        <f t="shared" si="60"/>
        <v>Polzow</v>
      </c>
      <c r="CB106" s="92">
        <f t="shared" si="60"/>
        <v>0</v>
      </c>
      <c r="CC106" s="92"/>
      <c r="CD106" s="92">
        <f t="shared" si="38"/>
        <v>0</v>
      </c>
      <c r="CE106" s="92">
        <f t="shared" si="39"/>
        <v>0</v>
      </c>
      <c r="CF106" s="92">
        <f t="shared" si="40"/>
        <v>0</v>
      </c>
      <c r="CG106" s="92">
        <f t="shared" si="41"/>
        <v>0</v>
      </c>
      <c r="CH106" s="92">
        <f t="shared" si="42"/>
        <v>0</v>
      </c>
      <c r="CI106" s="92">
        <f t="shared" si="43"/>
        <v>0</v>
      </c>
      <c r="CJ106" s="91">
        <f t="shared" si="44"/>
        <v>0</v>
      </c>
      <c r="CK106" s="91">
        <f t="shared" si="44"/>
        <v>0</v>
      </c>
      <c r="CL106" s="91" t="str">
        <f t="shared" si="32"/>
        <v>keine Daten</v>
      </c>
      <c r="CM106" s="92">
        <f t="shared" si="45"/>
        <v>0</v>
      </c>
      <c r="CN106" s="91" t="str">
        <f t="shared" si="46"/>
        <v>keine Angabe</v>
      </c>
      <c r="CO106" s="91">
        <f t="shared" si="47"/>
        <v>2</v>
      </c>
      <c r="CP106" s="91">
        <f t="shared" si="48"/>
        <v>2</v>
      </c>
      <c r="CQ106" s="91">
        <f t="shared" si="49"/>
        <v>0</v>
      </c>
      <c r="CR106" s="91">
        <f t="shared" si="50"/>
        <v>0</v>
      </c>
      <c r="CS106" s="92">
        <f>CM106-'[2]2009'!CM106</f>
        <v>0</v>
      </c>
      <c r="CT106" s="92">
        <f>CE106-'[2]2009'!CE106</f>
        <v>0</v>
      </c>
      <c r="CU106" s="92">
        <f t="shared" si="51"/>
        <v>0</v>
      </c>
      <c r="CV106" s="92">
        <f t="shared" si="52"/>
        <v>0</v>
      </c>
      <c r="CW106" s="153">
        <f t="shared" si="53"/>
        <v>0</v>
      </c>
      <c r="CX106" s="153">
        <f t="shared" si="54"/>
        <v>0</v>
      </c>
      <c r="CY106" s="153">
        <f t="shared" si="55"/>
        <v>0</v>
      </c>
      <c r="CZ106" s="92">
        <f t="shared" si="56"/>
        <v>0</v>
      </c>
      <c r="DA106" s="92">
        <f t="shared" si="57"/>
        <v>0</v>
      </c>
      <c r="DB106" s="91">
        <f t="shared" si="58"/>
        <v>0</v>
      </c>
      <c r="DC106" s="92">
        <f t="shared" si="59"/>
        <v>0</v>
      </c>
    </row>
    <row r="107" spans="1:107" x14ac:dyDescent="0.25">
      <c r="A107" s="20">
        <v>13075115</v>
      </c>
      <c r="B107" s="21">
        <v>5560</v>
      </c>
      <c r="C107" s="21" t="s">
        <v>145</v>
      </c>
      <c r="D107" s="223"/>
      <c r="E107" s="223"/>
      <c r="F107" s="223"/>
      <c r="G107" s="223"/>
      <c r="H107" s="224"/>
      <c r="I107" s="224"/>
      <c r="J107" s="224"/>
      <c r="K107" s="224"/>
      <c r="L107" s="224"/>
      <c r="M107" s="224"/>
      <c r="N107" s="224"/>
      <c r="O107" s="224"/>
      <c r="P107" s="224"/>
      <c r="Q107" s="224"/>
      <c r="R107" s="224"/>
      <c r="S107" s="224"/>
      <c r="T107" s="224"/>
      <c r="U107" s="224"/>
      <c r="V107" s="224"/>
      <c r="W107" s="22"/>
      <c r="X107" s="22"/>
      <c r="Y107" s="22"/>
      <c r="Z107" s="224"/>
      <c r="AA107" s="224"/>
      <c r="AB107" s="260"/>
      <c r="AC107" s="224"/>
      <c r="AD107" s="224"/>
      <c r="AE107" s="260"/>
      <c r="AF107" s="222"/>
      <c r="AG107" s="222"/>
      <c r="AH107" s="281">
        <f t="shared" si="33"/>
        <v>0</v>
      </c>
      <c r="AI107" s="222"/>
      <c r="AJ107" s="281">
        <f t="shared" si="34"/>
        <v>0</v>
      </c>
      <c r="AK107" s="222"/>
      <c r="AL107" s="281">
        <f t="shared" si="35"/>
        <v>0</v>
      </c>
      <c r="AM107" s="281" t="e">
        <f t="shared" si="36"/>
        <v>#DIV/0!</v>
      </c>
      <c r="AN107" s="281" t="e">
        <f t="shared" si="37"/>
        <v>#DIV/0!</v>
      </c>
      <c r="AO107" s="222"/>
      <c r="CA107" s="91" t="str">
        <f t="shared" si="60"/>
        <v>Rollwitz</v>
      </c>
      <c r="CB107" s="92">
        <f t="shared" si="60"/>
        <v>0</v>
      </c>
      <c r="CC107" s="92"/>
      <c r="CD107" s="92">
        <f t="shared" si="38"/>
        <v>0</v>
      </c>
      <c r="CE107" s="92">
        <f t="shared" si="39"/>
        <v>0</v>
      </c>
      <c r="CF107" s="92">
        <f t="shared" si="40"/>
        <v>0</v>
      </c>
      <c r="CG107" s="92">
        <f t="shared" si="41"/>
        <v>0</v>
      </c>
      <c r="CH107" s="92">
        <f t="shared" si="42"/>
        <v>0</v>
      </c>
      <c r="CI107" s="92">
        <f t="shared" si="43"/>
        <v>0</v>
      </c>
      <c r="CJ107" s="91">
        <f t="shared" si="44"/>
        <v>0</v>
      </c>
      <c r="CK107" s="91">
        <f t="shared" si="44"/>
        <v>0</v>
      </c>
      <c r="CL107" s="91" t="str">
        <f t="shared" si="32"/>
        <v>keine Daten</v>
      </c>
      <c r="CM107" s="92">
        <f t="shared" si="45"/>
        <v>0</v>
      </c>
      <c r="CN107" s="91" t="str">
        <f t="shared" si="46"/>
        <v>keine Angabe</v>
      </c>
      <c r="CO107" s="91">
        <f t="shared" si="47"/>
        <v>2</v>
      </c>
      <c r="CP107" s="91">
        <f t="shared" si="48"/>
        <v>2</v>
      </c>
      <c r="CQ107" s="91">
        <f t="shared" si="49"/>
        <v>0</v>
      </c>
      <c r="CR107" s="91">
        <f t="shared" si="50"/>
        <v>0</v>
      </c>
      <c r="CS107" s="92">
        <f>CM107-'[2]2009'!CM107</f>
        <v>0</v>
      </c>
      <c r="CT107" s="92">
        <f>CE107-'[2]2009'!CE107</f>
        <v>0</v>
      </c>
      <c r="CU107" s="92">
        <f t="shared" si="51"/>
        <v>0</v>
      </c>
      <c r="CV107" s="92">
        <f t="shared" si="52"/>
        <v>0</v>
      </c>
      <c r="CW107" s="153">
        <f t="shared" si="53"/>
        <v>0</v>
      </c>
      <c r="CX107" s="153">
        <f t="shared" si="54"/>
        <v>0</v>
      </c>
      <c r="CY107" s="153">
        <f t="shared" si="55"/>
        <v>0</v>
      </c>
      <c r="CZ107" s="92">
        <f t="shared" si="56"/>
        <v>0</v>
      </c>
      <c r="DA107" s="92">
        <f t="shared" si="57"/>
        <v>0</v>
      </c>
      <c r="DB107" s="91">
        <f t="shared" si="58"/>
        <v>0</v>
      </c>
      <c r="DC107" s="92">
        <f t="shared" si="59"/>
        <v>0</v>
      </c>
    </row>
    <row r="108" spans="1:107" x14ac:dyDescent="0.25">
      <c r="A108" s="20">
        <v>13075126</v>
      </c>
      <c r="B108" s="21">
        <v>5560</v>
      </c>
      <c r="C108" s="21" t="s">
        <v>146</v>
      </c>
      <c r="D108" s="223"/>
      <c r="E108" s="223"/>
      <c r="F108" s="223"/>
      <c r="G108" s="223"/>
      <c r="H108" s="224"/>
      <c r="I108" s="224"/>
      <c r="J108" s="224"/>
      <c r="K108" s="224"/>
      <c r="L108" s="224"/>
      <c r="M108" s="224"/>
      <c r="N108" s="224"/>
      <c r="O108" s="224"/>
      <c r="P108" s="224"/>
      <c r="Q108" s="224"/>
      <c r="R108" s="224"/>
      <c r="S108" s="224"/>
      <c r="T108" s="224"/>
      <c r="U108" s="224"/>
      <c r="V108" s="224"/>
      <c r="W108" s="22"/>
      <c r="X108" s="22"/>
      <c r="Y108" s="22"/>
      <c r="Z108" s="224"/>
      <c r="AA108" s="224"/>
      <c r="AB108" s="260"/>
      <c r="AC108" s="224"/>
      <c r="AD108" s="224"/>
      <c r="AE108" s="260"/>
      <c r="AF108" s="222"/>
      <c r="AG108" s="222"/>
      <c r="AH108" s="281">
        <f t="shared" si="33"/>
        <v>0</v>
      </c>
      <c r="AI108" s="222"/>
      <c r="AJ108" s="281">
        <f t="shared" si="34"/>
        <v>0</v>
      </c>
      <c r="AK108" s="222"/>
      <c r="AL108" s="281">
        <f t="shared" si="35"/>
        <v>0</v>
      </c>
      <c r="AM108" s="281" t="e">
        <f t="shared" si="36"/>
        <v>#DIV/0!</v>
      </c>
      <c r="AN108" s="281" t="e">
        <f t="shared" si="37"/>
        <v>#DIV/0!</v>
      </c>
      <c r="AO108" s="222"/>
      <c r="CA108" s="91" t="str">
        <f t="shared" si="60"/>
        <v>Schönwalde</v>
      </c>
      <c r="CB108" s="92">
        <f t="shared" si="60"/>
        <v>0</v>
      </c>
      <c r="CC108" s="92"/>
      <c r="CD108" s="92">
        <f t="shared" si="38"/>
        <v>0</v>
      </c>
      <c r="CE108" s="92">
        <f t="shared" si="39"/>
        <v>0</v>
      </c>
      <c r="CF108" s="92">
        <f t="shared" si="40"/>
        <v>0</v>
      </c>
      <c r="CG108" s="92">
        <f t="shared" si="41"/>
        <v>0</v>
      </c>
      <c r="CH108" s="92">
        <f t="shared" si="42"/>
        <v>0</v>
      </c>
      <c r="CI108" s="92">
        <f t="shared" si="43"/>
        <v>0</v>
      </c>
      <c r="CJ108" s="91">
        <f t="shared" si="44"/>
        <v>0</v>
      </c>
      <c r="CK108" s="91">
        <f t="shared" si="44"/>
        <v>0</v>
      </c>
      <c r="CL108" s="91" t="str">
        <f t="shared" si="32"/>
        <v>keine Daten</v>
      </c>
      <c r="CM108" s="92">
        <f t="shared" si="45"/>
        <v>0</v>
      </c>
      <c r="CN108" s="91" t="str">
        <f t="shared" si="46"/>
        <v>keine Angabe</v>
      </c>
      <c r="CO108" s="91">
        <f t="shared" si="47"/>
        <v>2</v>
      </c>
      <c r="CP108" s="91">
        <f t="shared" si="48"/>
        <v>2</v>
      </c>
      <c r="CQ108" s="91">
        <f t="shared" si="49"/>
        <v>0</v>
      </c>
      <c r="CR108" s="91">
        <f t="shared" si="50"/>
        <v>0</v>
      </c>
      <c r="CS108" s="92">
        <f>CM108-'[2]2009'!CM108</f>
        <v>0</v>
      </c>
      <c r="CT108" s="92">
        <f>CE108-'[2]2009'!CE108</f>
        <v>0</v>
      </c>
      <c r="CU108" s="92">
        <f t="shared" si="51"/>
        <v>0</v>
      </c>
      <c r="CV108" s="92">
        <f t="shared" si="52"/>
        <v>0</v>
      </c>
      <c r="CW108" s="153">
        <f t="shared" si="53"/>
        <v>0</v>
      </c>
      <c r="CX108" s="153">
        <f t="shared" si="54"/>
        <v>0</v>
      </c>
      <c r="CY108" s="153">
        <f t="shared" si="55"/>
        <v>0</v>
      </c>
      <c r="CZ108" s="92">
        <f t="shared" si="56"/>
        <v>0</v>
      </c>
      <c r="DA108" s="92">
        <f t="shared" si="57"/>
        <v>0</v>
      </c>
      <c r="DB108" s="91">
        <f t="shared" si="58"/>
        <v>0</v>
      </c>
      <c r="DC108" s="92">
        <f t="shared" si="59"/>
        <v>0</v>
      </c>
    </row>
    <row r="109" spans="1:107" x14ac:dyDescent="0.25">
      <c r="A109" s="20">
        <v>13075138</v>
      </c>
      <c r="B109" s="21">
        <v>5560</v>
      </c>
      <c r="C109" s="21" t="s">
        <v>147</v>
      </c>
      <c r="D109" s="223"/>
      <c r="E109" s="223"/>
      <c r="F109" s="223"/>
      <c r="G109" s="223"/>
      <c r="H109" s="224"/>
      <c r="I109" s="224"/>
      <c r="J109" s="224"/>
      <c r="K109" s="224"/>
      <c r="L109" s="224"/>
      <c r="M109" s="224"/>
      <c r="N109" s="224"/>
      <c r="O109" s="224"/>
      <c r="P109" s="224"/>
      <c r="Q109" s="224"/>
      <c r="R109" s="224"/>
      <c r="S109" s="224"/>
      <c r="T109" s="224"/>
      <c r="U109" s="224"/>
      <c r="V109" s="224"/>
      <c r="W109" s="22"/>
      <c r="X109" s="22"/>
      <c r="Y109" s="22"/>
      <c r="Z109" s="224"/>
      <c r="AA109" s="224"/>
      <c r="AB109" s="260"/>
      <c r="AC109" s="224"/>
      <c r="AD109" s="224"/>
      <c r="AE109" s="260"/>
      <c r="AF109" s="222"/>
      <c r="AG109" s="222"/>
      <c r="AH109" s="281">
        <f t="shared" si="33"/>
        <v>0</v>
      </c>
      <c r="AI109" s="222"/>
      <c r="AJ109" s="281">
        <f t="shared" si="34"/>
        <v>0</v>
      </c>
      <c r="AK109" s="222"/>
      <c r="AL109" s="281">
        <f t="shared" si="35"/>
        <v>0</v>
      </c>
      <c r="AM109" s="281" t="e">
        <f t="shared" si="36"/>
        <v>#DIV/0!</v>
      </c>
      <c r="AN109" s="281" t="e">
        <f t="shared" si="37"/>
        <v>#DIV/0!</v>
      </c>
      <c r="AO109" s="222"/>
      <c r="CA109" s="91" t="str">
        <f t="shared" si="60"/>
        <v>Viereck</v>
      </c>
      <c r="CB109" s="92">
        <f t="shared" si="60"/>
        <v>0</v>
      </c>
      <c r="CC109" s="92"/>
      <c r="CD109" s="92">
        <f t="shared" si="38"/>
        <v>0</v>
      </c>
      <c r="CE109" s="92">
        <f t="shared" si="39"/>
        <v>0</v>
      </c>
      <c r="CF109" s="92">
        <f t="shared" si="40"/>
        <v>0</v>
      </c>
      <c r="CG109" s="92">
        <f t="shared" si="41"/>
        <v>0</v>
      </c>
      <c r="CH109" s="92">
        <f t="shared" si="42"/>
        <v>0</v>
      </c>
      <c r="CI109" s="92">
        <f t="shared" si="43"/>
        <v>0</v>
      </c>
      <c r="CJ109" s="91">
        <f t="shared" si="44"/>
        <v>0</v>
      </c>
      <c r="CK109" s="91">
        <f t="shared" si="44"/>
        <v>0</v>
      </c>
      <c r="CL109" s="91" t="str">
        <f t="shared" si="32"/>
        <v>keine Daten</v>
      </c>
      <c r="CM109" s="92">
        <f t="shared" si="45"/>
        <v>0</v>
      </c>
      <c r="CN109" s="91" t="str">
        <f t="shared" si="46"/>
        <v>keine Angabe</v>
      </c>
      <c r="CO109" s="91">
        <f t="shared" si="47"/>
        <v>2</v>
      </c>
      <c r="CP109" s="91">
        <f t="shared" si="48"/>
        <v>2</v>
      </c>
      <c r="CQ109" s="91">
        <f t="shared" si="49"/>
        <v>0</v>
      </c>
      <c r="CR109" s="91">
        <f t="shared" si="50"/>
        <v>0</v>
      </c>
      <c r="CS109" s="92">
        <f>CM109-'[2]2009'!CM109</f>
        <v>0</v>
      </c>
      <c r="CT109" s="92">
        <f>CE109-'[2]2009'!CE109</f>
        <v>0</v>
      </c>
      <c r="CU109" s="92">
        <f t="shared" si="51"/>
        <v>0</v>
      </c>
      <c r="CV109" s="92">
        <f t="shared" si="52"/>
        <v>0</v>
      </c>
      <c r="CW109" s="153">
        <f t="shared" si="53"/>
        <v>0</v>
      </c>
      <c r="CX109" s="153">
        <f t="shared" si="54"/>
        <v>0</v>
      </c>
      <c r="CY109" s="153">
        <f t="shared" si="55"/>
        <v>0</v>
      </c>
      <c r="CZ109" s="92">
        <f t="shared" si="56"/>
        <v>0</v>
      </c>
      <c r="DA109" s="92">
        <f t="shared" si="57"/>
        <v>0</v>
      </c>
      <c r="DB109" s="91">
        <f t="shared" si="58"/>
        <v>0</v>
      </c>
      <c r="DC109" s="92">
        <f t="shared" si="59"/>
        <v>0</v>
      </c>
    </row>
    <row r="110" spans="1:107" x14ac:dyDescent="0.25">
      <c r="A110" s="20">
        <v>13075149</v>
      </c>
      <c r="B110" s="21">
        <v>5560</v>
      </c>
      <c r="C110" s="21" t="s">
        <v>148</v>
      </c>
      <c r="D110" s="223"/>
      <c r="E110" s="223"/>
      <c r="F110" s="223"/>
      <c r="G110" s="223"/>
      <c r="H110" s="224"/>
      <c r="I110" s="224"/>
      <c r="J110" s="224"/>
      <c r="K110" s="224"/>
      <c r="L110" s="224"/>
      <c r="M110" s="224"/>
      <c r="N110" s="224"/>
      <c r="O110" s="224"/>
      <c r="P110" s="224"/>
      <c r="Q110" s="224"/>
      <c r="R110" s="224"/>
      <c r="S110" s="224"/>
      <c r="T110" s="224"/>
      <c r="U110" s="224"/>
      <c r="V110" s="224"/>
      <c r="W110" s="22"/>
      <c r="X110" s="22"/>
      <c r="Y110" s="22"/>
      <c r="Z110" s="224"/>
      <c r="AA110" s="224"/>
      <c r="AB110" s="260"/>
      <c r="AC110" s="224"/>
      <c r="AD110" s="224"/>
      <c r="AE110" s="260"/>
      <c r="AF110" s="222"/>
      <c r="AG110" s="222"/>
      <c r="AH110" s="281">
        <f t="shared" si="33"/>
        <v>0</v>
      </c>
      <c r="AI110" s="222"/>
      <c r="AJ110" s="281">
        <f t="shared" si="34"/>
        <v>0</v>
      </c>
      <c r="AK110" s="222"/>
      <c r="AL110" s="281">
        <f t="shared" si="35"/>
        <v>0</v>
      </c>
      <c r="AM110" s="281" t="e">
        <f t="shared" si="36"/>
        <v>#DIV/0!</v>
      </c>
      <c r="AN110" s="281" t="e">
        <f t="shared" si="37"/>
        <v>#DIV/0!</v>
      </c>
      <c r="AO110" s="222"/>
      <c r="CA110" s="91" t="str">
        <f t="shared" si="60"/>
        <v>Zerrenthin</v>
      </c>
      <c r="CB110" s="92">
        <f t="shared" si="60"/>
        <v>0</v>
      </c>
      <c r="CC110" s="92"/>
      <c r="CD110" s="92">
        <f t="shared" si="38"/>
        <v>0</v>
      </c>
      <c r="CE110" s="92">
        <f t="shared" si="39"/>
        <v>0</v>
      </c>
      <c r="CF110" s="92">
        <f t="shared" si="40"/>
        <v>0</v>
      </c>
      <c r="CG110" s="92">
        <f t="shared" si="41"/>
        <v>0</v>
      </c>
      <c r="CH110" s="92">
        <f t="shared" si="42"/>
        <v>0</v>
      </c>
      <c r="CI110" s="92">
        <f t="shared" si="43"/>
        <v>0</v>
      </c>
      <c r="CJ110" s="91">
        <f t="shared" si="44"/>
        <v>0</v>
      </c>
      <c r="CK110" s="91">
        <f t="shared" si="44"/>
        <v>0</v>
      </c>
      <c r="CL110" s="91" t="str">
        <f t="shared" si="32"/>
        <v>keine Daten</v>
      </c>
      <c r="CM110" s="92">
        <f t="shared" si="45"/>
        <v>0</v>
      </c>
      <c r="CN110" s="91" t="str">
        <f t="shared" si="46"/>
        <v>keine Angabe</v>
      </c>
      <c r="CO110" s="91">
        <f t="shared" si="47"/>
        <v>2</v>
      </c>
      <c r="CP110" s="91">
        <f t="shared" si="48"/>
        <v>2</v>
      </c>
      <c r="CQ110" s="91">
        <f t="shared" si="49"/>
        <v>0</v>
      </c>
      <c r="CR110" s="91">
        <f t="shared" si="50"/>
        <v>0</v>
      </c>
      <c r="CS110" s="92">
        <f>CM110-'[2]2009'!CM110</f>
        <v>0</v>
      </c>
      <c r="CT110" s="92">
        <f>CE110-'[2]2009'!CE110</f>
        <v>0</v>
      </c>
      <c r="CU110" s="92">
        <f t="shared" si="51"/>
        <v>0</v>
      </c>
      <c r="CV110" s="92">
        <f t="shared" si="52"/>
        <v>0</v>
      </c>
      <c r="CW110" s="153">
        <f t="shared" si="53"/>
        <v>0</v>
      </c>
      <c r="CX110" s="153">
        <f t="shared" si="54"/>
        <v>0</v>
      </c>
      <c r="CY110" s="153">
        <f t="shared" si="55"/>
        <v>0</v>
      </c>
      <c r="CZ110" s="92">
        <f t="shared" si="56"/>
        <v>0</v>
      </c>
      <c r="DA110" s="92">
        <f t="shared" si="57"/>
        <v>0</v>
      </c>
      <c r="DB110" s="91">
        <f t="shared" si="58"/>
        <v>0</v>
      </c>
      <c r="DC110" s="92">
        <f t="shared" si="59"/>
        <v>0</v>
      </c>
    </row>
    <row r="111" spans="1:107" x14ac:dyDescent="0.25">
      <c r="A111" s="20">
        <v>13075058</v>
      </c>
      <c r="B111" s="21">
        <v>5561</v>
      </c>
      <c r="C111" s="21" t="s">
        <v>149</v>
      </c>
      <c r="D111" s="223"/>
      <c r="E111" s="223"/>
      <c r="F111" s="223"/>
      <c r="G111" s="223"/>
      <c r="H111" s="224"/>
      <c r="I111" s="224"/>
      <c r="J111" s="224"/>
      <c r="K111" s="224"/>
      <c r="L111" s="224"/>
      <c r="M111" s="224"/>
      <c r="N111" s="224"/>
      <c r="O111" s="224"/>
      <c r="P111" s="224"/>
      <c r="Q111" s="224"/>
      <c r="R111" s="224"/>
      <c r="S111" s="224"/>
      <c r="T111" s="224"/>
      <c r="U111" s="224"/>
      <c r="V111" s="224"/>
      <c r="W111" s="22"/>
      <c r="X111" s="22"/>
      <c r="Y111" s="22"/>
      <c r="Z111" s="224"/>
      <c r="AA111" s="224"/>
      <c r="AB111" s="260"/>
      <c r="AC111" s="224"/>
      <c r="AD111" s="224"/>
      <c r="AE111" s="260"/>
      <c r="AF111" s="222"/>
      <c r="AG111" s="222"/>
      <c r="AH111" s="281">
        <f t="shared" si="33"/>
        <v>0</v>
      </c>
      <c r="AI111" s="222"/>
      <c r="AJ111" s="281">
        <f t="shared" si="34"/>
        <v>0</v>
      </c>
      <c r="AK111" s="222"/>
      <c r="AL111" s="281">
        <f t="shared" si="35"/>
        <v>0</v>
      </c>
      <c r="AM111" s="281" t="e">
        <f t="shared" si="36"/>
        <v>#DIV/0!</v>
      </c>
      <c r="AN111" s="281" t="e">
        <f t="shared" si="37"/>
        <v>#DIV/0!</v>
      </c>
      <c r="AO111" s="222"/>
      <c r="CA111" s="91" t="str">
        <f t="shared" si="60"/>
        <v>Karlshagen</v>
      </c>
      <c r="CB111" s="92">
        <f t="shared" si="60"/>
        <v>0</v>
      </c>
      <c r="CC111" s="92"/>
      <c r="CD111" s="92">
        <f t="shared" si="38"/>
        <v>0</v>
      </c>
      <c r="CE111" s="92">
        <f t="shared" si="39"/>
        <v>0</v>
      </c>
      <c r="CF111" s="92">
        <f t="shared" si="40"/>
        <v>0</v>
      </c>
      <c r="CG111" s="92">
        <f t="shared" si="41"/>
        <v>0</v>
      </c>
      <c r="CH111" s="92">
        <f t="shared" si="42"/>
        <v>0</v>
      </c>
      <c r="CI111" s="92">
        <f t="shared" si="43"/>
        <v>0</v>
      </c>
      <c r="CJ111" s="91">
        <f t="shared" si="44"/>
        <v>0</v>
      </c>
      <c r="CK111" s="91">
        <f t="shared" si="44"/>
        <v>0</v>
      </c>
      <c r="CL111" s="91" t="str">
        <f t="shared" si="32"/>
        <v>keine Daten</v>
      </c>
      <c r="CM111" s="92">
        <f t="shared" si="45"/>
        <v>0</v>
      </c>
      <c r="CN111" s="91" t="str">
        <f t="shared" si="46"/>
        <v>keine Angabe</v>
      </c>
      <c r="CO111" s="91">
        <f t="shared" si="47"/>
        <v>2</v>
      </c>
      <c r="CP111" s="91">
        <f t="shared" si="48"/>
        <v>2</v>
      </c>
      <c r="CQ111" s="91">
        <f t="shared" si="49"/>
        <v>0</v>
      </c>
      <c r="CR111" s="91">
        <f t="shared" si="50"/>
        <v>0</v>
      </c>
      <c r="CS111" s="92">
        <f>CM111-'[2]2009'!CM111</f>
        <v>0</v>
      </c>
      <c r="CT111" s="92">
        <f>CE111-'[2]2009'!CE111</f>
        <v>0</v>
      </c>
      <c r="CU111" s="92">
        <f t="shared" si="51"/>
        <v>0</v>
      </c>
      <c r="CV111" s="92">
        <f t="shared" si="52"/>
        <v>0</v>
      </c>
      <c r="CW111" s="153">
        <f t="shared" si="53"/>
        <v>0</v>
      </c>
      <c r="CX111" s="153">
        <f t="shared" si="54"/>
        <v>0</v>
      </c>
      <c r="CY111" s="153">
        <f t="shared" si="55"/>
        <v>0</v>
      </c>
      <c r="CZ111" s="92">
        <f t="shared" si="56"/>
        <v>0</v>
      </c>
      <c r="DA111" s="92">
        <f t="shared" si="57"/>
        <v>0</v>
      </c>
      <c r="DB111" s="91">
        <f t="shared" si="58"/>
        <v>0</v>
      </c>
      <c r="DC111" s="92">
        <f t="shared" si="59"/>
        <v>0</v>
      </c>
    </row>
    <row r="112" spans="1:107" x14ac:dyDescent="0.25">
      <c r="A112" s="20">
        <v>13075092</v>
      </c>
      <c r="B112" s="21">
        <v>5561</v>
      </c>
      <c r="C112" s="21" t="s">
        <v>150</v>
      </c>
      <c r="D112" s="223"/>
      <c r="E112" s="223"/>
      <c r="F112" s="223"/>
      <c r="G112" s="223"/>
      <c r="H112" s="224"/>
      <c r="I112" s="224"/>
      <c r="J112" s="224"/>
      <c r="K112" s="224"/>
      <c r="L112" s="224"/>
      <c r="M112" s="224"/>
      <c r="N112" s="224"/>
      <c r="O112" s="224"/>
      <c r="P112" s="224"/>
      <c r="Q112" s="224"/>
      <c r="R112" s="224"/>
      <c r="S112" s="224"/>
      <c r="T112" s="224"/>
      <c r="U112" s="224"/>
      <c r="V112" s="224"/>
      <c r="W112" s="22"/>
      <c r="X112" s="22"/>
      <c r="Y112" s="22"/>
      <c r="Z112" s="224"/>
      <c r="AA112" s="224"/>
      <c r="AB112" s="260"/>
      <c r="AC112" s="224"/>
      <c r="AD112" s="224"/>
      <c r="AE112" s="260"/>
      <c r="AF112" s="222"/>
      <c r="AG112" s="222"/>
      <c r="AH112" s="281">
        <f t="shared" si="33"/>
        <v>0</v>
      </c>
      <c r="AI112" s="222"/>
      <c r="AJ112" s="281">
        <f t="shared" si="34"/>
        <v>0</v>
      </c>
      <c r="AK112" s="222"/>
      <c r="AL112" s="281">
        <f t="shared" si="35"/>
        <v>0</v>
      </c>
      <c r="AM112" s="281" t="e">
        <f t="shared" si="36"/>
        <v>#DIV/0!</v>
      </c>
      <c r="AN112" s="281" t="e">
        <f t="shared" si="37"/>
        <v>#DIV/0!</v>
      </c>
      <c r="AO112" s="222"/>
      <c r="CA112" s="91" t="str">
        <f t="shared" si="60"/>
        <v>Mölschow</v>
      </c>
      <c r="CB112" s="92">
        <f t="shared" si="60"/>
        <v>0</v>
      </c>
      <c r="CC112" s="92"/>
      <c r="CD112" s="92">
        <f t="shared" si="38"/>
        <v>0</v>
      </c>
      <c r="CE112" s="92">
        <f t="shared" si="39"/>
        <v>0</v>
      </c>
      <c r="CF112" s="92">
        <f t="shared" si="40"/>
        <v>0</v>
      </c>
      <c r="CG112" s="92">
        <f t="shared" si="41"/>
        <v>0</v>
      </c>
      <c r="CH112" s="92">
        <f t="shared" si="42"/>
        <v>0</v>
      </c>
      <c r="CI112" s="92">
        <f t="shared" si="43"/>
        <v>0</v>
      </c>
      <c r="CJ112" s="91">
        <f t="shared" si="44"/>
        <v>0</v>
      </c>
      <c r="CK112" s="91">
        <f t="shared" si="44"/>
        <v>0</v>
      </c>
      <c r="CL112" s="91" t="str">
        <f t="shared" si="32"/>
        <v>keine Daten</v>
      </c>
      <c r="CM112" s="92">
        <f t="shared" si="45"/>
        <v>0</v>
      </c>
      <c r="CN112" s="91" t="str">
        <f t="shared" si="46"/>
        <v>keine Angabe</v>
      </c>
      <c r="CO112" s="91">
        <f t="shared" si="47"/>
        <v>2</v>
      </c>
      <c r="CP112" s="91">
        <f t="shared" si="48"/>
        <v>2</v>
      </c>
      <c r="CQ112" s="91">
        <f t="shared" si="49"/>
        <v>0</v>
      </c>
      <c r="CR112" s="91">
        <f t="shared" si="50"/>
        <v>0</v>
      </c>
      <c r="CS112" s="92">
        <f>CM112-'[2]2009'!CM112</f>
        <v>0</v>
      </c>
      <c r="CT112" s="92">
        <f>CE112-'[2]2009'!CE112</f>
        <v>0</v>
      </c>
      <c r="CU112" s="92">
        <f t="shared" si="51"/>
        <v>0</v>
      </c>
      <c r="CV112" s="92">
        <f t="shared" si="52"/>
        <v>0</v>
      </c>
      <c r="CW112" s="153">
        <f t="shared" si="53"/>
        <v>0</v>
      </c>
      <c r="CX112" s="153">
        <f t="shared" si="54"/>
        <v>0</v>
      </c>
      <c r="CY112" s="153">
        <f t="shared" si="55"/>
        <v>0</v>
      </c>
      <c r="CZ112" s="92">
        <f t="shared" si="56"/>
        <v>0</v>
      </c>
      <c r="DA112" s="92">
        <f t="shared" si="57"/>
        <v>0</v>
      </c>
      <c r="DB112" s="91">
        <f t="shared" si="58"/>
        <v>0</v>
      </c>
      <c r="DC112" s="92">
        <f t="shared" si="59"/>
        <v>0</v>
      </c>
    </row>
    <row r="113" spans="1:107" x14ac:dyDescent="0.25">
      <c r="A113" s="20">
        <v>13075106</v>
      </c>
      <c r="B113" s="21">
        <v>5561</v>
      </c>
      <c r="C113" s="21" t="s">
        <v>151</v>
      </c>
      <c r="D113" s="223"/>
      <c r="E113" s="223"/>
      <c r="F113" s="223"/>
      <c r="G113" s="223"/>
      <c r="H113" s="224"/>
      <c r="I113" s="224"/>
      <c r="J113" s="224"/>
      <c r="K113" s="224"/>
      <c r="L113" s="224"/>
      <c r="M113" s="224"/>
      <c r="N113" s="224"/>
      <c r="O113" s="224"/>
      <c r="P113" s="224"/>
      <c r="Q113" s="224"/>
      <c r="R113" s="224"/>
      <c r="S113" s="224"/>
      <c r="T113" s="224"/>
      <c r="U113" s="224"/>
      <c r="V113" s="224"/>
      <c r="W113" s="22"/>
      <c r="X113" s="22"/>
      <c r="Y113" s="22"/>
      <c r="Z113" s="224"/>
      <c r="AA113" s="224"/>
      <c r="AB113" s="260"/>
      <c r="AC113" s="224"/>
      <c r="AD113" s="224"/>
      <c r="AE113" s="260"/>
      <c r="AF113" s="222"/>
      <c r="AG113" s="222"/>
      <c r="AH113" s="281">
        <f t="shared" si="33"/>
        <v>0</v>
      </c>
      <c r="AI113" s="222"/>
      <c r="AJ113" s="281">
        <f t="shared" si="34"/>
        <v>0</v>
      </c>
      <c r="AK113" s="222"/>
      <c r="AL113" s="281">
        <f t="shared" si="35"/>
        <v>0</v>
      </c>
      <c r="AM113" s="281" t="e">
        <f t="shared" si="36"/>
        <v>#DIV/0!</v>
      </c>
      <c r="AN113" s="281" t="e">
        <f t="shared" si="37"/>
        <v>#DIV/0!</v>
      </c>
      <c r="AO113" s="222"/>
      <c r="CA113" s="91" t="str">
        <f t="shared" si="60"/>
        <v>Peenemünde</v>
      </c>
      <c r="CB113" s="92">
        <f t="shared" si="60"/>
        <v>0</v>
      </c>
      <c r="CC113" s="92"/>
      <c r="CD113" s="92">
        <f t="shared" si="38"/>
        <v>0</v>
      </c>
      <c r="CE113" s="92">
        <f t="shared" si="39"/>
        <v>0</v>
      </c>
      <c r="CF113" s="92">
        <f t="shared" si="40"/>
        <v>0</v>
      </c>
      <c r="CG113" s="92">
        <f t="shared" si="41"/>
        <v>0</v>
      </c>
      <c r="CH113" s="92">
        <f t="shared" si="42"/>
        <v>0</v>
      </c>
      <c r="CI113" s="92">
        <f t="shared" si="43"/>
        <v>0</v>
      </c>
      <c r="CJ113" s="91">
        <f t="shared" si="44"/>
        <v>0</v>
      </c>
      <c r="CK113" s="91">
        <f t="shared" si="44"/>
        <v>0</v>
      </c>
      <c r="CL113" s="91" t="str">
        <f t="shared" si="32"/>
        <v>keine Daten</v>
      </c>
      <c r="CM113" s="92">
        <f t="shared" si="45"/>
        <v>0</v>
      </c>
      <c r="CN113" s="91" t="str">
        <f t="shared" si="46"/>
        <v>keine Angabe</v>
      </c>
      <c r="CO113" s="91">
        <f t="shared" si="47"/>
        <v>2</v>
      </c>
      <c r="CP113" s="91">
        <f t="shared" si="48"/>
        <v>2</v>
      </c>
      <c r="CQ113" s="91">
        <f t="shared" si="49"/>
        <v>0</v>
      </c>
      <c r="CR113" s="91">
        <f t="shared" si="50"/>
        <v>0</v>
      </c>
      <c r="CS113" s="92">
        <f>CM113-'[2]2009'!CM113</f>
        <v>0</v>
      </c>
      <c r="CT113" s="92">
        <f>CE113-'[2]2009'!CE113</f>
        <v>0</v>
      </c>
      <c r="CU113" s="92">
        <f t="shared" si="51"/>
        <v>0</v>
      </c>
      <c r="CV113" s="92">
        <f t="shared" si="52"/>
        <v>0</v>
      </c>
      <c r="CW113" s="153">
        <f t="shared" si="53"/>
        <v>0</v>
      </c>
      <c r="CX113" s="153">
        <f t="shared" si="54"/>
        <v>0</v>
      </c>
      <c r="CY113" s="153">
        <f t="shared" si="55"/>
        <v>0</v>
      </c>
      <c r="CZ113" s="92">
        <f t="shared" si="56"/>
        <v>0</v>
      </c>
      <c r="DA113" s="92">
        <f t="shared" si="57"/>
        <v>0</v>
      </c>
      <c r="DB113" s="91">
        <f t="shared" si="58"/>
        <v>0</v>
      </c>
      <c r="DC113" s="92">
        <f t="shared" si="59"/>
        <v>0</v>
      </c>
    </row>
    <row r="114" spans="1:107" x14ac:dyDescent="0.25">
      <c r="A114" s="20">
        <v>13075133</v>
      </c>
      <c r="B114" s="21">
        <v>5561</v>
      </c>
      <c r="C114" s="21" t="s">
        <v>152</v>
      </c>
      <c r="D114" s="223"/>
      <c r="E114" s="223"/>
      <c r="F114" s="223"/>
      <c r="G114" s="223"/>
      <c r="H114" s="224"/>
      <c r="I114" s="224"/>
      <c r="J114" s="224"/>
      <c r="K114" s="224"/>
      <c r="L114" s="224"/>
      <c r="M114" s="224"/>
      <c r="N114" s="224"/>
      <c r="O114" s="224"/>
      <c r="P114" s="224"/>
      <c r="Q114" s="224"/>
      <c r="R114" s="224"/>
      <c r="S114" s="224"/>
      <c r="T114" s="224"/>
      <c r="U114" s="224"/>
      <c r="V114" s="224"/>
      <c r="W114" s="22"/>
      <c r="X114" s="22"/>
      <c r="Y114" s="22"/>
      <c r="Z114" s="224"/>
      <c r="AA114" s="224"/>
      <c r="AB114" s="260"/>
      <c r="AC114" s="224"/>
      <c r="AD114" s="224"/>
      <c r="AE114" s="260"/>
      <c r="AF114" s="222"/>
      <c r="AG114" s="222"/>
      <c r="AH114" s="281">
        <f t="shared" si="33"/>
        <v>0</v>
      </c>
      <c r="AI114" s="222"/>
      <c r="AJ114" s="281">
        <f t="shared" si="34"/>
        <v>0</v>
      </c>
      <c r="AK114" s="222"/>
      <c r="AL114" s="281">
        <f t="shared" si="35"/>
        <v>0</v>
      </c>
      <c r="AM114" s="281" t="e">
        <f t="shared" si="36"/>
        <v>#DIV/0!</v>
      </c>
      <c r="AN114" s="281" t="e">
        <f t="shared" si="37"/>
        <v>#DIV/0!</v>
      </c>
      <c r="AO114" s="222"/>
      <c r="CA114" s="91" t="str">
        <f t="shared" si="60"/>
        <v>Trassenheide</v>
      </c>
      <c r="CB114" s="92">
        <f t="shared" si="60"/>
        <v>0</v>
      </c>
      <c r="CC114" s="92"/>
      <c r="CD114" s="92">
        <f t="shared" si="38"/>
        <v>0</v>
      </c>
      <c r="CE114" s="92">
        <f t="shared" si="39"/>
        <v>0</v>
      </c>
      <c r="CF114" s="92">
        <f t="shared" si="40"/>
        <v>0</v>
      </c>
      <c r="CG114" s="92">
        <f t="shared" si="41"/>
        <v>0</v>
      </c>
      <c r="CH114" s="92">
        <f t="shared" si="42"/>
        <v>0</v>
      </c>
      <c r="CI114" s="92">
        <f t="shared" si="43"/>
        <v>0</v>
      </c>
      <c r="CJ114" s="91">
        <f t="shared" si="44"/>
        <v>0</v>
      </c>
      <c r="CK114" s="91">
        <f t="shared" si="44"/>
        <v>0</v>
      </c>
      <c r="CL114" s="91" t="str">
        <f t="shared" si="32"/>
        <v>keine Daten</v>
      </c>
      <c r="CM114" s="92">
        <f t="shared" si="45"/>
        <v>0</v>
      </c>
      <c r="CN114" s="91" t="str">
        <f t="shared" si="46"/>
        <v>keine Angabe</v>
      </c>
      <c r="CO114" s="91">
        <f t="shared" si="47"/>
        <v>2</v>
      </c>
      <c r="CP114" s="91">
        <f t="shared" si="48"/>
        <v>2</v>
      </c>
      <c r="CQ114" s="91">
        <f t="shared" si="49"/>
        <v>0</v>
      </c>
      <c r="CR114" s="91">
        <f t="shared" si="50"/>
        <v>0</v>
      </c>
      <c r="CS114" s="92">
        <f>CM114-'[2]2009'!CM114</f>
        <v>0</v>
      </c>
      <c r="CT114" s="92">
        <f>CE114-'[2]2009'!CE114</f>
        <v>0</v>
      </c>
      <c r="CU114" s="92">
        <f t="shared" si="51"/>
        <v>0</v>
      </c>
      <c r="CV114" s="92">
        <f t="shared" si="52"/>
        <v>0</v>
      </c>
      <c r="CW114" s="153">
        <f t="shared" si="53"/>
        <v>0</v>
      </c>
      <c r="CX114" s="153">
        <f t="shared" si="54"/>
        <v>0</v>
      </c>
      <c r="CY114" s="153">
        <f t="shared" si="55"/>
        <v>0</v>
      </c>
      <c r="CZ114" s="92">
        <f t="shared" si="56"/>
        <v>0</v>
      </c>
      <c r="DA114" s="92">
        <f t="shared" si="57"/>
        <v>0</v>
      </c>
      <c r="DB114" s="91">
        <f t="shared" si="58"/>
        <v>0</v>
      </c>
      <c r="DC114" s="92">
        <f t="shared" si="59"/>
        <v>0</v>
      </c>
    </row>
    <row r="115" spans="1:107" x14ac:dyDescent="0.25">
      <c r="A115" s="20">
        <v>13075151</v>
      </c>
      <c r="B115" s="21">
        <v>5561</v>
      </c>
      <c r="C115" s="21" t="s">
        <v>153</v>
      </c>
      <c r="D115" s="223"/>
      <c r="E115" s="223"/>
      <c r="F115" s="223"/>
      <c r="G115" s="223"/>
      <c r="H115" s="224"/>
      <c r="I115" s="224"/>
      <c r="J115" s="224"/>
      <c r="K115" s="224"/>
      <c r="L115" s="224"/>
      <c r="M115" s="224"/>
      <c r="N115" s="224"/>
      <c r="O115" s="224"/>
      <c r="P115" s="224"/>
      <c r="Q115" s="224"/>
      <c r="R115" s="224"/>
      <c r="S115" s="224"/>
      <c r="T115" s="224"/>
      <c r="U115" s="224"/>
      <c r="V115" s="224"/>
      <c r="W115" s="22"/>
      <c r="X115" s="22"/>
      <c r="Y115" s="22"/>
      <c r="Z115" s="224"/>
      <c r="AA115" s="224"/>
      <c r="AB115" s="260"/>
      <c r="AC115" s="224"/>
      <c r="AD115" s="224"/>
      <c r="AE115" s="260"/>
      <c r="AF115" s="222"/>
      <c r="AG115" s="222"/>
      <c r="AH115" s="281">
        <f t="shared" si="33"/>
        <v>0</v>
      </c>
      <c r="AI115" s="222"/>
      <c r="AJ115" s="281">
        <f t="shared" si="34"/>
        <v>0</v>
      </c>
      <c r="AK115" s="222"/>
      <c r="AL115" s="281">
        <f t="shared" si="35"/>
        <v>0</v>
      </c>
      <c r="AM115" s="281" t="e">
        <f t="shared" si="36"/>
        <v>#DIV/0!</v>
      </c>
      <c r="AN115" s="281" t="e">
        <f t="shared" si="37"/>
        <v>#DIV/0!</v>
      </c>
      <c r="AO115" s="222"/>
      <c r="CA115" s="91" t="str">
        <f t="shared" si="60"/>
        <v>Zinnowitz</v>
      </c>
      <c r="CB115" s="92">
        <f t="shared" si="60"/>
        <v>0</v>
      </c>
      <c r="CC115" s="92"/>
      <c r="CD115" s="92">
        <f t="shared" si="38"/>
        <v>0</v>
      </c>
      <c r="CE115" s="92">
        <f t="shared" si="39"/>
        <v>0</v>
      </c>
      <c r="CF115" s="92">
        <f t="shared" si="40"/>
        <v>0</v>
      </c>
      <c r="CG115" s="92">
        <f t="shared" si="41"/>
        <v>0</v>
      </c>
      <c r="CH115" s="92">
        <f t="shared" si="42"/>
        <v>0</v>
      </c>
      <c r="CI115" s="92">
        <f t="shared" si="43"/>
        <v>0</v>
      </c>
      <c r="CJ115" s="91">
        <f t="shared" si="44"/>
        <v>0</v>
      </c>
      <c r="CK115" s="91">
        <f t="shared" si="44"/>
        <v>0</v>
      </c>
      <c r="CL115" s="91" t="str">
        <f t="shared" si="32"/>
        <v>keine Daten</v>
      </c>
      <c r="CM115" s="92">
        <f t="shared" si="45"/>
        <v>0</v>
      </c>
      <c r="CN115" s="91" t="str">
        <f t="shared" si="46"/>
        <v>keine Angabe</v>
      </c>
      <c r="CO115" s="91">
        <f t="shared" si="47"/>
        <v>2</v>
      </c>
      <c r="CP115" s="91">
        <f t="shared" si="48"/>
        <v>2</v>
      </c>
      <c r="CQ115" s="91">
        <f t="shared" si="49"/>
        <v>0</v>
      </c>
      <c r="CR115" s="91">
        <f t="shared" si="50"/>
        <v>0</v>
      </c>
      <c r="CS115" s="92">
        <f>CM115-'[2]2009'!CM115</f>
        <v>0</v>
      </c>
      <c r="CT115" s="92">
        <f>CE115-'[2]2009'!CE115</f>
        <v>0</v>
      </c>
      <c r="CU115" s="92">
        <f t="shared" si="51"/>
        <v>0</v>
      </c>
      <c r="CV115" s="92">
        <f t="shared" si="52"/>
        <v>0</v>
      </c>
      <c r="CW115" s="153">
        <f t="shared" si="53"/>
        <v>0</v>
      </c>
      <c r="CX115" s="153">
        <f t="shared" si="54"/>
        <v>0</v>
      </c>
      <c r="CY115" s="153">
        <f t="shared" si="55"/>
        <v>0</v>
      </c>
      <c r="CZ115" s="92">
        <f t="shared" si="56"/>
        <v>0</v>
      </c>
      <c r="DA115" s="92">
        <f t="shared" si="57"/>
        <v>0</v>
      </c>
      <c r="DB115" s="91">
        <f t="shared" si="58"/>
        <v>0</v>
      </c>
      <c r="DC115" s="92">
        <f t="shared" si="59"/>
        <v>0</v>
      </c>
    </row>
    <row r="116" spans="1:107" x14ac:dyDescent="0.25">
      <c r="A116" s="20">
        <v>13075010</v>
      </c>
      <c r="B116" s="21">
        <v>5562</v>
      </c>
      <c r="C116" s="21" t="s">
        <v>154</v>
      </c>
      <c r="D116" s="223"/>
      <c r="E116" s="223"/>
      <c r="F116" s="223"/>
      <c r="G116" s="223"/>
      <c r="H116" s="224"/>
      <c r="I116" s="224"/>
      <c r="J116" s="224"/>
      <c r="K116" s="224"/>
      <c r="L116" s="224"/>
      <c r="M116" s="224"/>
      <c r="N116" s="224"/>
      <c r="O116" s="224"/>
      <c r="P116" s="224"/>
      <c r="Q116" s="224"/>
      <c r="R116" s="224"/>
      <c r="S116" s="224"/>
      <c r="T116" s="224"/>
      <c r="U116" s="224"/>
      <c r="V116" s="224"/>
      <c r="W116" s="22"/>
      <c r="X116" s="22"/>
      <c r="Y116" s="22"/>
      <c r="Z116" s="224"/>
      <c r="AA116" s="224"/>
      <c r="AB116" s="260"/>
      <c r="AC116" s="224"/>
      <c r="AD116" s="224"/>
      <c r="AE116" s="260"/>
      <c r="AF116" s="222"/>
      <c r="AG116" s="222"/>
      <c r="AH116" s="281">
        <f t="shared" si="33"/>
        <v>0</v>
      </c>
      <c r="AI116" s="222"/>
      <c r="AJ116" s="281">
        <f t="shared" si="34"/>
        <v>0</v>
      </c>
      <c r="AK116" s="222"/>
      <c r="AL116" s="281">
        <f t="shared" si="35"/>
        <v>0</v>
      </c>
      <c r="AM116" s="281" t="e">
        <f t="shared" si="36"/>
        <v>#DIV/0!</v>
      </c>
      <c r="AN116" s="281" t="e">
        <f t="shared" si="37"/>
        <v>#DIV/0!</v>
      </c>
      <c r="AO116" s="222"/>
      <c r="CA116" s="91" t="str">
        <f t="shared" si="60"/>
        <v>Benz</v>
      </c>
      <c r="CB116" s="92">
        <f t="shared" si="60"/>
        <v>0</v>
      </c>
      <c r="CC116" s="92"/>
      <c r="CD116" s="92">
        <f t="shared" si="38"/>
        <v>0</v>
      </c>
      <c r="CE116" s="92">
        <f t="shared" si="39"/>
        <v>0</v>
      </c>
      <c r="CF116" s="92">
        <f t="shared" si="40"/>
        <v>0</v>
      </c>
      <c r="CG116" s="92">
        <f t="shared" si="41"/>
        <v>0</v>
      </c>
      <c r="CH116" s="92">
        <f t="shared" si="42"/>
        <v>0</v>
      </c>
      <c r="CI116" s="92">
        <f t="shared" si="43"/>
        <v>0</v>
      </c>
      <c r="CJ116" s="91">
        <f t="shared" si="44"/>
        <v>0</v>
      </c>
      <c r="CK116" s="91">
        <f t="shared" si="44"/>
        <v>0</v>
      </c>
      <c r="CL116" s="91" t="str">
        <f t="shared" si="32"/>
        <v>keine Daten</v>
      </c>
      <c r="CM116" s="92">
        <f t="shared" si="45"/>
        <v>0</v>
      </c>
      <c r="CN116" s="91" t="str">
        <f t="shared" si="46"/>
        <v>keine Angabe</v>
      </c>
      <c r="CO116" s="91">
        <f t="shared" si="47"/>
        <v>2</v>
      </c>
      <c r="CP116" s="91">
        <f t="shared" si="48"/>
        <v>2</v>
      </c>
      <c r="CQ116" s="91">
        <f t="shared" si="49"/>
        <v>0</v>
      </c>
      <c r="CR116" s="91">
        <f t="shared" si="50"/>
        <v>0</v>
      </c>
      <c r="CS116" s="92">
        <f>CM116-'[2]2009'!CM116</f>
        <v>0</v>
      </c>
      <c r="CT116" s="92">
        <f>CE116-'[2]2009'!CE116</f>
        <v>0</v>
      </c>
      <c r="CU116" s="92">
        <f t="shared" si="51"/>
        <v>0</v>
      </c>
      <c r="CV116" s="92">
        <f t="shared" si="52"/>
        <v>0</v>
      </c>
      <c r="CW116" s="153">
        <f t="shared" si="53"/>
        <v>0</v>
      </c>
      <c r="CX116" s="153">
        <f t="shared" si="54"/>
        <v>0</v>
      </c>
      <c r="CY116" s="153">
        <f t="shared" si="55"/>
        <v>0</v>
      </c>
      <c r="CZ116" s="92">
        <f t="shared" si="56"/>
        <v>0</v>
      </c>
      <c r="DA116" s="92">
        <f t="shared" si="57"/>
        <v>0</v>
      </c>
      <c r="DB116" s="91">
        <f t="shared" si="58"/>
        <v>0</v>
      </c>
      <c r="DC116" s="92">
        <f t="shared" si="59"/>
        <v>0</v>
      </c>
    </row>
    <row r="117" spans="1:107" x14ac:dyDescent="0.25">
      <c r="A117" s="20">
        <v>13075026</v>
      </c>
      <c r="B117" s="21">
        <v>5562</v>
      </c>
      <c r="C117" s="21" t="s">
        <v>155</v>
      </c>
      <c r="D117" s="223"/>
      <c r="E117" s="223"/>
      <c r="F117" s="223"/>
      <c r="G117" s="223"/>
      <c r="H117" s="224"/>
      <c r="I117" s="224"/>
      <c r="J117" s="224"/>
      <c r="K117" s="224"/>
      <c r="L117" s="224"/>
      <c r="M117" s="224"/>
      <c r="N117" s="224"/>
      <c r="O117" s="224"/>
      <c r="P117" s="224"/>
      <c r="Q117" s="224"/>
      <c r="R117" s="224"/>
      <c r="S117" s="224"/>
      <c r="T117" s="224"/>
      <c r="U117" s="224"/>
      <c r="V117" s="224"/>
      <c r="W117" s="22"/>
      <c r="X117" s="22"/>
      <c r="Y117" s="22"/>
      <c r="Z117" s="224"/>
      <c r="AA117" s="224"/>
      <c r="AB117" s="260"/>
      <c r="AC117" s="224"/>
      <c r="AD117" s="224"/>
      <c r="AE117" s="260"/>
      <c r="AF117" s="222"/>
      <c r="AG117" s="222"/>
      <c r="AH117" s="281">
        <f t="shared" si="33"/>
        <v>0</v>
      </c>
      <c r="AI117" s="222"/>
      <c r="AJ117" s="281">
        <f t="shared" si="34"/>
        <v>0</v>
      </c>
      <c r="AK117" s="222"/>
      <c r="AL117" s="281">
        <f t="shared" si="35"/>
        <v>0</v>
      </c>
      <c r="AM117" s="281" t="e">
        <f t="shared" si="36"/>
        <v>#DIV/0!</v>
      </c>
      <c r="AN117" s="281" t="e">
        <f t="shared" si="37"/>
        <v>#DIV/0!</v>
      </c>
      <c r="AO117" s="222"/>
      <c r="CA117" s="91" t="str">
        <f t="shared" si="60"/>
        <v>Dargen</v>
      </c>
      <c r="CB117" s="92">
        <f t="shared" si="60"/>
        <v>0</v>
      </c>
      <c r="CC117" s="92"/>
      <c r="CD117" s="92">
        <f t="shared" si="38"/>
        <v>0</v>
      </c>
      <c r="CE117" s="92">
        <f t="shared" si="39"/>
        <v>0</v>
      </c>
      <c r="CF117" s="92">
        <f t="shared" si="40"/>
        <v>0</v>
      </c>
      <c r="CG117" s="92">
        <f t="shared" si="41"/>
        <v>0</v>
      </c>
      <c r="CH117" s="92">
        <f t="shared" si="42"/>
        <v>0</v>
      </c>
      <c r="CI117" s="92">
        <f t="shared" si="43"/>
        <v>0</v>
      </c>
      <c r="CJ117" s="91">
        <f t="shared" si="44"/>
        <v>0</v>
      </c>
      <c r="CK117" s="91">
        <f t="shared" si="44"/>
        <v>0</v>
      </c>
      <c r="CL117" s="91" t="str">
        <f t="shared" si="32"/>
        <v>keine Daten</v>
      </c>
      <c r="CM117" s="92">
        <f t="shared" si="45"/>
        <v>0</v>
      </c>
      <c r="CN117" s="91" t="str">
        <f t="shared" si="46"/>
        <v>keine Angabe</v>
      </c>
      <c r="CO117" s="91">
        <f t="shared" si="47"/>
        <v>2</v>
      </c>
      <c r="CP117" s="91">
        <f t="shared" si="48"/>
        <v>2</v>
      </c>
      <c r="CQ117" s="91">
        <f t="shared" si="49"/>
        <v>0</v>
      </c>
      <c r="CR117" s="91">
        <f t="shared" si="50"/>
        <v>0</v>
      </c>
      <c r="CS117" s="92">
        <f>CM117-'[2]2009'!CM117</f>
        <v>0</v>
      </c>
      <c r="CT117" s="92">
        <f>CE117-'[2]2009'!CE117</f>
        <v>0</v>
      </c>
      <c r="CU117" s="92">
        <f t="shared" si="51"/>
        <v>0</v>
      </c>
      <c r="CV117" s="92">
        <f t="shared" si="52"/>
        <v>0</v>
      </c>
      <c r="CW117" s="153">
        <f t="shared" si="53"/>
        <v>0</v>
      </c>
      <c r="CX117" s="153">
        <f t="shared" si="54"/>
        <v>0</v>
      </c>
      <c r="CY117" s="153">
        <f t="shared" si="55"/>
        <v>0</v>
      </c>
      <c r="CZ117" s="92">
        <f t="shared" si="56"/>
        <v>0</v>
      </c>
      <c r="DA117" s="92">
        <f t="shared" si="57"/>
        <v>0</v>
      </c>
      <c r="DB117" s="91">
        <f t="shared" si="58"/>
        <v>0</v>
      </c>
      <c r="DC117" s="92">
        <f t="shared" si="59"/>
        <v>0</v>
      </c>
    </row>
    <row r="118" spans="1:107" x14ac:dyDescent="0.25">
      <c r="A118" s="20">
        <v>13075034</v>
      </c>
      <c r="B118" s="21">
        <v>5562</v>
      </c>
      <c r="C118" s="21" t="s">
        <v>156</v>
      </c>
      <c r="D118" s="223"/>
      <c r="E118" s="223"/>
      <c r="F118" s="223"/>
      <c r="G118" s="223"/>
      <c r="H118" s="224"/>
      <c r="I118" s="224"/>
      <c r="J118" s="224"/>
      <c r="K118" s="224"/>
      <c r="L118" s="224"/>
      <c r="M118" s="224"/>
      <c r="N118" s="224"/>
      <c r="O118" s="224"/>
      <c r="P118" s="224"/>
      <c r="Q118" s="224"/>
      <c r="R118" s="224"/>
      <c r="S118" s="224"/>
      <c r="T118" s="224"/>
      <c r="U118" s="224"/>
      <c r="V118" s="224"/>
      <c r="W118" s="22"/>
      <c r="X118" s="22"/>
      <c r="Y118" s="22"/>
      <c r="Z118" s="224"/>
      <c r="AA118" s="224"/>
      <c r="AB118" s="260"/>
      <c r="AC118" s="224"/>
      <c r="AD118" s="224"/>
      <c r="AE118" s="260"/>
      <c r="AF118" s="222"/>
      <c r="AG118" s="222"/>
      <c r="AH118" s="281">
        <f t="shared" si="33"/>
        <v>0</v>
      </c>
      <c r="AI118" s="222"/>
      <c r="AJ118" s="281">
        <f t="shared" si="34"/>
        <v>0</v>
      </c>
      <c r="AK118" s="222"/>
      <c r="AL118" s="281">
        <f t="shared" si="35"/>
        <v>0</v>
      </c>
      <c r="AM118" s="281" t="e">
        <f t="shared" si="36"/>
        <v>#DIV/0!</v>
      </c>
      <c r="AN118" s="281" t="e">
        <f t="shared" si="37"/>
        <v>#DIV/0!</v>
      </c>
      <c r="AO118" s="222"/>
      <c r="CA118" s="91" t="str">
        <f t="shared" si="60"/>
        <v>Garz</v>
      </c>
      <c r="CB118" s="92">
        <f t="shared" si="60"/>
        <v>0</v>
      </c>
      <c r="CC118" s="92"/>
      <c r="CD118" s="92">
        <f t="shared" si="38"/>
        <v>0</v>
      </c>
      <c r="CE118" s="92">
        <f t="shared" si="39"/>
        <v>0</v>
      </c>
      <c r="CF118" s="92">
        <f t="shared" si="40"/>
        <v>0</v>
      </c>
      <c r="CG118" s="92">
        <f t="shared" si="41"/>
        <v>0</v>
      </c>
      <c r="CH118" s="92">
        <f t="shared" si="42"/>
        <v>0</v>
      </c>
      <c r="CI118" s="92">
        <f t="shared" si="43"/>
        <v>0</v>
      </c>
      <c r="CJ118" s="91">
        <f t="shared" si="44"/>
        <v>0</v>
      </c>
      <c r="CK118" s="91">
        <f t="shared" si="44"/>
        <v>0</v>
      </c>
      <c r="CL118" s="91" t="str">
        <f t="shared" ref="CL118:CL144" si="61">IF(CB118=0,"keine Daten",IF(CD118=0,"keine Daten","OK"))</f>
        <v>keine Daten</v>
      </c>
      <c r="CM118" s="92">
        <f t="shared" si="45"/>
        <v>0</v>
      </c>
      <c r="CN118" s="91" t="str">
        <f t="shared" si="46"/>
        <v>keine Angabe</v>
      </c>
      <c r="CO118" s="91">
        <f t="shared" si="47"/>
        <v>2</v>
      </c>
      <c r="CP118" s="91">
        <f t="shared" si="48"/>
        <v>2</v>
      </c>
      <c r="CQ118" s="91">
        <f t="shared" si="49"/>
        <v>0</v>
      </c>
      <c r="CR118" s="91">
        <f t="shared" si="50"/>
        <v>0</v>
      </c>
      <c r="CS118" s="92">
        <f>CM118-'[2]2009'!CM118</f>
        <v>0</v>
      </c>
      <c r="CT118" s="92">
        <f>CE118-'[2]2009'!CE118</f>
        <v>0</v>
      </c>
      <c r="CU118" s="92">
        <f t="shared" si="51"/>
        <v>0</v>
      </c>
      <c r="CV118" s="92">
        <f t="shared" si="52"/>
        <v>0</v>
      </c>
      <c r="CW118" s="153">
        <f t="shared" si="53"/>
        <v>0</v>
      </c>
      <c r="CX118" s="153">
        <f t="shared" si="54"/>
        <v>0</v>
      </c>
      <c r="CY118" s="153">
        <f t="shared" si="55"/>
        <v>0</v>
      </c>
      <c r="CZ118" s="92">
        <f t="shared" si="56"/>
        <v>0</v>
      </c>
      <c r="DA118" s="92">
        <f t="shared" si="57"/>
        <v>0</v>
      </c>
      <c r="DB118" s="91">
        <f t="shared" si="58"/>
        <v>0</v>
      </c>
      <c r="DC118" s="92">
        <f t="shared" si="59"/>
        <v>0</v>
      </c>
    </row>
    <row r="119" spans="1:107" x14ac:dyDescent="0.25">
      <c r="A119" s="20">
        <v>13075056</v>
      </c>
      <c r="B119" s="21">
        <v>5562</v>
      </c>
      <c r="C119" s="21" t="s">
        <v>157</v>
      </c>
      <c r="D119" s="223"/>
      <c r="E119" s="223"/>
      <c r="F119" s="223"/>
      <c r="G119" s="223"/>
      <c r="H119" s="224"/>
      <c r="I119" s="224"/>
      <c r="J119" s="224"/>
      <c r="K119" s="224"/>
      <c r="L119" s="224"/>
      <c r="M119" s="224"/>
      <c r="N119" s="224"/>
      <c r="O119" s="224"/>
      <c r="P119" s="224"/>
      <c r="Q119" s="224"/>
      <c r="R119" s="224"/>
      <c r="S119" s="224"/>
      <c r="T119" s="224"/>
      <c r="U119" s="224"/>
      <c r="V119" s="224"/>
      <c r="W119" s="22"/>
      <c r="X119" s="22"/>
      <c r="Y119" s="22"/>
      <c r="Z119" s="224"/>
      <c r="AA119" s="224"/>
      <c r="AB119" s="260"/>
      <c r="AC119" s="224"/>
      <c r="AD119" s="224"/>
      <c r="AE119" s="260"/>
      <c r="AF119" s="222"/>
      <c r="AG119" s="222"/>
      <c r="AH119" s="281">
        <f t="shared" si="33"/>
        <v>0</v>
      </c>
      <c r="AI119" s="222"/>
      <c r="AJ119" s="281">
        <f t="shared" si="34"/>
        <v>0</v>
      </c>
      <c r="AK119" s="222"/>
      <c r="AL119" s="281">
        <f t="shared" si="35"/>
        <v>0</v>
      </c>
      <c r="AM119" s="281" t="e">
        <f t="shared" si="36"/>
        <v>#DIV/0!</v>
      </c>
      <c r="AN119" s="281" t="e">
        <f t="shared" si="37"/>
        <v>#DIV/0!</v>
      </c>
      <c r="AO119" s="222"/>
      <c r="CA119" s="91" t="str">
        <f t="shared" si="60"/>
        <v>Kamminke</v>
      </c>
      <c r="CB119" s="92">
        <f t="shared" si="60"/>
        <v>0</v>
      </c>
      <c r="CC119" s="92"/>
      <c r="CD119" s="92">
        <f t="shared" si="38"/>
        <v>0</v>
      </c>
      <c r="CE119" s="92">
        <f t="shared" si="39"/>
        <v>0</v>
      </c>
      <c r="CF119" s="92">
        <f t="shared" si="40"/>
        <v>0</v>
      </c>
      <c r="CG119" s="92">
        <f t="shared" si="41"/>
        <v>0</v>
      </c>
      <c r="CH119" s="92">
        <f t="shared" si="42"/>
        <v>0</v>
      </c>
      <c r="CI119" s="92">
        <f t="shared" si="43"/>
        <v>0</v>
      </c>
      <c r="CJ119" s="91">
        <f t="shared" si="44"/>
        <v>0</v>
      </c>
      <c r="CK119" s="91">
        <f t="shared" si="44"/>
        <v>0</v>
      </c>
      <c r="CL119" s="91" t="str">
        <f t="shared" si="61"/>
        <v>keine Daten</v>
      </c>
      <c r="CM119" s="92">
        <f t="shared" si="45"/>
        <v>0</v>
      </c>
      <c r="CN119" s="91" t="str">
        <f t="shared" si="46"/>
        <v>keine Angabe</v>
      </c>
      <c r="CO119" s="91">
        <f t="shared" si="47"/>
        <v>2</v>
      </c>
      <c r="CP119" s="91">
        <f t="shared" si="48"/>
        <v>2</v>
      </c>
      <c r="CQ119" s="91">
        <f t="shared" si="49"/>
        <v>0</v>
      </c>
      <c r="CR119" s="91">
        <f t="shared" si="50"/>
        <v>0</v>
      </c>
      <c r="CS119" s="92">
        <f>CM119-'[2]2009'!CM119</f>
        <v>0</v>
      </c>
      <c r="CT119" s="92">
        <f>CE119-'[2]2009'!CE119</f>
        <v>0</v>
      </c>
      <c r="CU119" s="92">
        <f t="shared" si="51"/>
        <v>0</v>
      </c>
      <c r="CV119" s="92">
        <f t="shared" si="52"/>
        <v>0</v>
      </c>
      <c r="CW119" s="153">
        <f t="shared" si="53"/>
        <v>0</v>
      </c>
      <c r="CX119" s="153">
        <f t="shared" si="54"/>
        <v>0</v>
      </c>
      <c r="CY119" s="153">
        <f t="shared" si="55"/>
        <v>0</v>
      </c>
      <c r="CZ119" s="92">
        <f t="shared" si="56"/>
        <v>0</v>
      </c>
      <c r="DA119" s="92">
        <f t="shared" si="57"/>
        <v>0</v>
      </c>
      <c r="DB119" s="91">
        <f t="shared" si="58"/>
        <v>0</v>
      </c>
      <c r="DC119" s="92">
        <f t="shared" si="59"/>
        <v>0</v>
      </c>
    </row>
    <row r="120" spans="1:107" x14ac:dyDescent="0.25">
      <c r="A120" s="20">
        <v>13075065</v>
      </c>
      <c r="B120" s="21">
        <v>5562</v>
      </c>
      <c r="C120" s="21" t="s">
        <v>158</v>
      </c>
      <c r="D120" s="223"/>
      <c r="E120" s="223"/>
      <c r="F120" s="223"/>
      <c r="G120" s="223"/>
      <c r="H120" s="224"/>
      <c r="I120" s="224"/>
      <c r="J120" s="224"/>
      <c r="K120" s="224"/>
      <c r="L120" s="224"/>
      <c r="M120" s="224"/>
      <c r="N120" s="224"/>
      <c r="O120" s="224"/>
      <c r="P120" s="224"/>
      <c r="Q120" s="224"/>
      <c r="R120" s="224"/>
      <c r="S120" s="224"/>
      <c r="T120" s="224"/>
      <c r="U120" s="224"/>
      <c r="V120" s="224"/>
      <c r="W120" s="22"/>
      <c r="X120" s="22"/>
      <c r="Y120" s="22"/>
      <c r="Z120" s="224"/>
      <c r="AA120" s="224"/>
      <c r="AB120" s="260"/>
      <c r="AC120" s="224"/>
      <c r="AD120" s="224"/>
      <c r="AE120" s="260"/>
      <c r="AF120" s="222"/>
      <c r="AG120" s="222"/>
      <c r="AH120" s="281">
        <f t="shared" si="33"/>
        <v>0</v>
      </c>
      <c r="AI120" s="222"/>
      <c r="AJ120" s="281">
        <f t="shared" si="34"/>
        <v>0</v>
      </c>
      <c r="AK120" s="222"/>
      <c r="AL120" s="281">
        <f t="shared" si="35"/>
        <v>0</v>
      </c>
      <c r="AM120" s="281" t="e">
        <f t="shared" si="36"/>
        <v>#DIV/0!</v>
      </c>
      <c r="AN120" s="281" t="e">
        <f t="shared" si="37"/>
        <v>#DIV/0!</v>
      </c>
      <c r="AO120" s="222"/>
      <c r="CA120" s="91" t="str">
        <f t="shared" si="60"/>
        <v>Korswandt</v>
      </c>
      <c r="CB120" s="92">
        <f t="shared" si="60"/>
        <v>0</v>
      </c>
      <c r="CC120" s="92"/>
      <c r="CD120" s="92">
        <f t="shared" si="38"/>
        <v>0</v>
      </c>
      <c r="CE120" s="92">
        <f t="shared" si="39"/>
        <v>0</v>
      </c>
      <c r="CF120" s="92">
        <f t="shared" si="40"/>
        <v>0</v>
      </c>
      <c r="CG120" s="92">
        <f t="shared" si="41"/>
        <v>0</v>
      </c>
      <c r="CH120" s="92">
        <f t="shared" si="42"/>
        <v>0</v>
      </c>
      <c r="CI120" s="92">
        <f t="shared" si="43"/>
        <v>0</v>
      </c>
      <c r="CJ120" s="91">
        <f t="shared" si="44"/>
        <v>0</v>
      </c>
      <c r="CK120" s="91">
        <f t="shared" si="44"/>
        <v>0</v>
      </c>
      <c r="CL120" s="91" t="str">
        <f t="shared" si="61"/>
        <v>keine Daten</v>
      </c>
      <c r="CM120" s="92">
        <f t="shared" si="45"/>
        <v>0</v>
      </c>
      <c r="CN120" s="91" t="str">
        <f t="shared" si="46"/>
        <v>keine Angabe</v>
      </c>
      <c r="CO120" s="91">
        <f t="shared" si="47"/>
        <v>2</v>
      </c>
      <c r="CP120" s="91">
        <f t="shared" si="48"/>
        <v>2</v>
      </c>
      <c r="CQ120" s="91">
        <f t="shared" si="49"/>
        <v>0</v>
      </c>
      <c r="CR120" s="91">
        <f t="shared" si="50"/>
        <v>0</v>
      </c>
      <c r="CS120" s="92">
        <f>CM120-'[2]2009'!CM120</f>
        <v>0</v>
      </c>
      <c r="CT120" s="92">
        <f>CE120-'[2]2009'!CE120</f>
        <v>0</v>
      </c>
      <c r="CU120" s="92">
        <f t="shared" si="51"/>
        <v>0</v>
      </c>
      <c r="CV120" s="92">
        <f t="shared" si="52"/>
        <v>0</v>
      </c>
      <c r="CW120" s="153">
        <f t="shared" si="53"/>
        <v>0</v>
      </c>
      <c r="CX120" s="153">
        <f t="shared" si="54"/>
        <v>0</v>
      </c>
      <c r="CY120" s="153">
        <f t="shared" si="55"/>
        <v>0</v>
      </c>
      <c r="CZ120" s="92">
        <f t="shared" si="56"/>
        <v>0</v>
      </c>
      <c r="DA120" s="92">
        <f t="shared" si="57"/>
        <v>0</v>
      </c>
      <c r="DB120" s="91">
        <f t="shared" si="58"/>
        <v>0</v>
      </c>
      <c r="DC120" s="92">
        <f t="shared" si="59"/>
        <v>0</v>
      </c>
    </row>
    <row r="121" spans="1:107" x14ac:dyDescent="0.25">
      <c r="A121" s="20">
        <v>13075066</v>
      </c>
      <c r="B121" s="21">
        <v>5562</v>
      </c>
      <c r="C121" s="21" t="s">
        <v>159</v>
      </c>
      <c r="D121" s="223"/>
      <c r="E121" s="223"/>
      <c r="F121" s="223"/>
      <c r="G121" s="223"/>
      <c r="H121" s="224"/>
      <c r="I121" s="224"/>
      <c r="J121" s="224"/>
      <c r="K121" s="224"/>
      <c r="L121" s="224"/>
      <c r="M121" s="224"/>
      <c r="N121" s="224"/>
      <c r="O121" s="224"/>
      <c r="P121" s="224"/>
      <c r="Q121" s="224"/>
      <c r="R121" s="224"/>
      <c r="S121" s="224"/>
      <c r="T121" s="224"/>
      <c r="U121" s="224"/>
      <c r="V121" s="224"/>
      <c r="W121" s="22"/>
      <c r="X121" s="22"/>
      <c r="Y121" s="22"/>
      <c r="Z121" s="224"/>
      <c r="AA121" s="224"/>
      <c r="AB121" s="260"/>
      <c r="AC121" s="224"/>
      <c r="AD121" s="224"/>
      <c r="AE121" s="260"/>
      <c r="AF121" s="222"/>
      <c r="AG121" s="222"/>
      <c r="AH121" s="281">
        <f t="shared" si="33"/>
        <v>0</v>
      </c>
      <c r="AI121" s="222"/>
      <c r="AJ121" s="281">
        <f t="shared" si="34"/>
        <v>0</v>
      </c>
      <c r="AK121" s="222"/>
      <c r="AL121" s="281">
        <f t="shared" si="35"/>
        <v>0</v>
      </c>
      <c r="AM121" s="281" t="e">
        <f t="shared" si="36"/>
        <v>#DIV/0!</v>
      </c>
      <c r="AN121" s="281" t="e">
        <f t="shared" si="37"/>
        <v>#DIV/0!</v>
      </c>
      <c r="AO121" s="222"/>
      <c r="CA121" s="91" t="str">
        <f t="shared" si="60"/>
        <v>Koserow</v>
      </c>
      <c r="CB121" s="92">
        <f t="shared" si="60"/>
        <v>0</v>
      </c>
      <c r="CC121" s="92"/>
      <c r="CD121" s="92">
        <f t="shared" si="38"/>
        <v>0</v>
      </c>
      <c r="CE121" s="92">
        <f t="shared" si="39"/>
        <v>0</v>
      </c>
      <c r="CF121" s="92">
        <f t="shared" si="40"/>
        <v>0</v>
      </c>
      <c r="CG121" s="92">
        <f t="shared" si="41"/>
        <v>0</v>
      </c>
      <c r="CH121" s="92">
        <f t="shared" si="42"/>
        <v>0</v>
      </c>
      <c r="CI121" s="92">
        <f t="shared" si="43"/>
        <v>0</v>
      </c>
      <c r="CJ121" s="91">
        <f t="shared" si="44"/>
        <v>0</v>
      </c>
      <c r="CK121" s="91">
        <f t="shared" si="44"/>
        <v>0</v>
      </c>
      <c r="CL121" s="91" t="str">
        <f t="shared" si="61"/>
        <v>keine Daten</v>
      </c>
      <c r="CM121" s="92">
        <f t="shared" si="45"/>
        <v>0</v>
      </c>
      <c r="CN121" s="91" t="str">
        <f t="shared" si="46"/>
        <v>keine Angabe</v>
      </c>
      <c r="CO121" s="91">
        <f t="shared" si="47"/>
        <v>2</v>
      </c>
      <c r="CP121" s="91">
        <f t="shared" si="48"/>
        <v>2</v>
      </c>
      <c r="CQ121" s="91">
        <f t="shared" si="49"/>
        <v>0</v>
      </c>
      <c r="CR121" s="91">
        <f t="shared" si="50"/>
        <v>0</v>
      </c>
      <c r="CS121" s="92">
        <f>CM121-'[2]2009'!CM121</f>
        <v>0</v>
      </c>
      <c r="CT121" s="92">
        <f>CE121-'[2]2009'!CE121</f>
        <v>0</v>
      </c>
      <c r="CU121" s="92">
        <f t="shared" si="51"/>
        <v>0</v>
      </c>
      <c r="CV121" s="92">
        <f t="shared" si="52"/>
        <v>0</v>
      </c>
      <c r="CW121" s="153">
        <f t="shared" si="53"/>
        <v>0</v>
      </c>
      <c r="CX121" s="153">
        <f t="shared" si="54"/>
        <v>0</v>
      </c>
      <c r="CY121" s="153">
        <f t="shared" si="55"/>
        <v>0</v>
      </c>
      <c r="CZ121" s="92">
        <f t="shared" si="56"/>
        <v>0</v>
      </c>
      <c r="DA121" s="92">
        <f t="shared" si="57"/>
        <v>0</v>
      </c>
      <c r="DB121" s="91">
        <f t="shared" si="58"/>
        <v>0</v>
      </c>
      <c r="DC121" s="92">
        <f t="shared" si="59"/>
        <v>0</v>
      </c>
    </row>
    <row r="122" spans="1:107" x14ac:dyDescent="0.25">
      <c r="A122" s="20">
        <v>13075080</v>
      </c>
      <c r="B122" s="21">
        <v>5562</v>
      </c>
      <c r="C122" s="21" t="s">
        <v>160</v>
      </c>
      <c r="D122" s="223"/>
      <c r="E122" s="223"/>
      <c r="F122" s="223"/>
      <c r="G122" s="223"/>
      <c r="H122" s="224"/>
      <c r="I122" s="224"/>
      <c r="J122" s="224"/>
      <c r="K122" s="224"/>
      <c r="L122" s="224"/>
      <c r="M122" s="224"/>
      <c r="N122" s="224"/>
      <c r="O122" s="224"/>
      <c r="P122" s="224"/>
      <c r="Q122" s="224"/>
      <c r="R122" s="224"/>
      <c r="S122" s="224"/>
      <c r="T122" s="224"/>
      <c r="U122" s="224"/>
      <c r="V122" s="224"/>
      <c r="W122" s="22"/>
      <c r="X122" s="22"/>
      <c r="Y122" s="22"/>
      <c r="Z122" s="224"/>
      <c r="AA122" s="224"/>
      <c r="AB122" s="260"/>
      <c r="AC122" s="224"/>
      <c r="AD122" s="224"/>
      <c r="AE122" s="260"/>
      <c r="AF122" s="222"/>
      <c r="AG122" s="222"/>
      <c r="AH122" s="281">
        <f t="shared" si="33"/>
        <v>0</v>
      </c>
      <c r="AI122" s="222"/>
      <c r="AJ122" s="281">
        <f t="shared" si="34"/>
        <v>0</v>
      </c>
      <c r="AK122" s="222"/>
      <c r="AL122" s="281">
        <f t="shared" si="35"/>
        <v>0</v>
      </c>
      <c r="AM122" s="281" t="e">
        <f t="shared" si="36"/>
        <v>#DIV/0!</v>
      </c>
      <c r="AN122" s="281" t="e">
        <f t="shared" si="37"/>
        <v>#DIV/0!</v>
      </c>
      <c r="AO122" s="222"/>
      <c r="CA122" s="91" t="str">
        <f t="shared" si="60"/>
        <v>Loddin</v>
      </c>
      <c r="CB122" s="92">
        <f t="shared" si="60"/>
        <v>0</v>
      </c>
      <c r="CC122" s="92"/>
      <c r="CD122" s="92">
        <f t="shared" si="38"/>
        <v>0</v>
      </c>
      <c r="CE122" s="92">
        <f t="shared" si="39"/>
        <v>0</v>
      </c>
      <c r="CF122" s="92">
        <f t="shared" si="40"/>
        <v>0</v>
      </c>
      <c r="CG122" s="92">
        <f t="shared" si="41"/>
        <v>0</v>
      </c>
      <c r="CH122" s="92">
        <f t="shared" si="42"/>
        <v>0</v>
      </c>
      <c r="CI122" s="92">
        <f t="shared" si="43"/>
        <v>0</v>
      </c>
      <c r="CJ122" s="91">
        <f t="shared" si="44"/>
        <v>0</v>
      </c>
      <c r="CK122" s="91">
        <f t="shared" si="44"/>
        <v>0</v>
      </c>
      <c r="CL122" s="91" t="str">
        <f t="shared" si="61"/>
        <v>keine Daten</v>
      </c>
      <c r="CM122" s="92">
        <f t="shared" si="45"/>
        <v>0</v>
      </c>
      <c r="CN122" s="91" t="str">
        <f t="shared" si="46"/>
        <v>keine Angabe</v>
      </c>
      <c r="CO122" s="91">
        <f t="shared" si="47"/>
        <v>2</v>
      </c>
      <c r="CP122" s="91">
        <f t="shared" si="48"/>
        <v>2</v>
      </c>
      <c r="CQ122" s="91">
        <f t="shared" si="49"/>
        <v>0</v>
      </c>
      <c r="CR122" s="91">
        <f t="shared" si="50"/>
        <v>0</v>
      </c>
      <c r="CS122" s="92">
        <f>CM122-'[2]2009'!CM122</f>
        <v>0</v>
      </c>
      <c r="CT122" s="92">
        <f>CE122-'[2]2009'!CE122</f>
        <v>0</v>
      </c>
      <c r="CU122" s="92">
        <f t="shared" si="51"/>
        <v>0</v>
      </c>
      <c r="CV122" s="92">
        <f t="shared" si="52"/>
        <v>0</v>
      </c>
      <c r="CW122" s="153">
        <f t="shared" si="53"/>
        <v>0</v>
      </c>
      <c r="CX122" s="153">
        <f t="shared" si="54"/>
        <v>0</v>
      </c>
      <c r="CY122" s="153">
        <f t="shared" si="55"/>
        <v>0</v>
      </c>
      <c r="CZ122" s="92">
        <f t="shared" si="56"/>
        <v>0</v>
      </c>
      <c r="DA122" s="92">
        <f t="shared" si="57"/>
        <v>0</v>
      </c>
      <c r="DB122" s="91">
        <f t="shared" si="58"/>
        <v>0</v>
      </c>
      <c r="DC122" s="92">
        <f t="shared" si="59"/>
        <v>0</v>
      </c>
    </row>
    <row r="123" spans="1:107" x14ac:dyDescent="0.25">
      <c r="A123" s="20">
        <v>13075090</v>
      </c>
      <c r="B123" s="21">
        <v>5562</v>
      </c>
      <c r="C123" s="21" t="s">
        <v>161</v>
      </c>
      <c r="D123" s="223"/>
      <c r="E123" s="223"/>
      <c r="F123" s="223"/>
      <c r="G123" s="223"/>
      <c r="H123" s="224"/>
      <c r="I123" s="224"/>
      <c r="J123" s="224"/>
      <c r="K123" s="224"/>
      <c r="L123" s="224"/>
      <c r="M123" s="224"/>
      <c r="N123" s="224"/>
      <c r="O123" s="224"/>
      <c r="P123" s="224"/>
      <c r="Q123" s="224"/>
      <c r="R123" s="224"/>
      <c r="S123" s="224"/>
      <c r="T123" s="224"/>
      <c r="U123" s="224"/>
      <c r="V123" s="224"/>
      <c r="W123" s="22"/>
      <c r="X123" s="22"/>
      <c r="Y123" s="22"/>
      <c r="Z123" s="224"/>
      <c r="AA123" s="224"/>
      <c r="AB123" s="260"/>
      <c r="AC123" s="224"/>
      <c r="AD123" s="224"/>
      <c r="AE123" s="260"/>
      <c r="AF123" s="222"/>
      <c r="AG123" s="222"/>
      <c r="AH123" s="281">
        <f t="shared" si="33"/>
        <v>0</v>
      </c>
      <c r="AI123" s="222"/>
      <c r="AJ123" s="281">
        <f t="shared" si="34"/>
        <v>0</v>
      </c>
      <c r="AK123" s="222"/>
      <c r="AL123" s="281">
        <f t="shared" si="35"/>
        <v>0</v>
      </c>
      <c r="AM123" s="281" t="e">
        <f t="shared" si="36"/>
        <v>#DIV/0!</v>
      </c>
      <c r="AN123" s="281" t="e">
        <f t="shared" si="37"/>
        <v>#DIV/0!</v>
      </c>
      <c r="AO123" s="222"/>
      <c r="CA123" s="91" t="str">
        <f t="shared" si="60"/>
        <v>Mellenthin</v>
      </c>
      <c r="CB123" s="92">
        <f t="shared" si="60"/>
        <v>0</v>
      </c>
      <c r="CC123" s="92"/>
      <c r="CD123" s="92">
        <f t="shared" si="38"/>
        <v>0</v>
      </c>
      <c r="CE123" s="92">
        <f t="shared" si="39"/>
        <v>0</v>
      </c>
      <c r="CF123" s="92">
        <f t="shared" si="40"/>
        <v>0</v>
      </c>
      <c r="CG123" s="92">
        <f t="shared" si="41"/>
        <v>0</v>
      </c>
      <c r="CH123" s="92">
        <f t="shared" si="42"/>
        <v>0</v>
      </c>
      <c r="CI123" s="92">
        <f t="shared" si="43"/>
        <v>0</v>
      </c>
      <c r="CJ123" s="91">
        <f t="shared" si="44"/>
        <v>0</v>
      </c>
      <c r="CK123" s="91">
        <f t="shared" si="44"/>
        <v>0</v>
      </c>
      <c r="CL123" s="91" t="str">
        <f t="shared" si="61"/>
        <v>keine Daten</v>
      </c>
      <c r="CM123" s="92">
        <f t="shared" si="45"/>
        <v>0</v>
      </c>
      <c r="CN123" s="91" t="str">
        <f t="shared" si="46"/>
        <v>keine Angabe</v>
      </c>
      <c r="CO123" s="91">
        <f t="shared" si="47"/>
        <v>2</v>
      </c>
      <c r="CP123" s="91">
        <f t="shared" si="48"/>
        <v>2</v>
      </c>
      <c r="CQ123" s="91">
        <f t="shared" si="49"/>
        <v>0</v>
      </c>
      <c r="CR123" s="91">
        <f t="shared" si="50"/>
        <v>0</v>
      </c>
      <c r="CS123" s="92">
        <f>CM123-'[2]2009'!CM123</f>
        <v>0</v>
      </c>
      <c r="CT123" s="92">
        <f>CE123-'[2]2009'!CE123</f>
        <v>0</v>
      </c>
      <c r="CU123" s="92">
        <f t="shared" si="51"/>
        <v>0</v>
      </c>
      <c r="CV123" s="92">
        <f t="shared" si="52"/>
        <v>0</v>
      </c>
      <c r="CW123" s="153">
        <f t="shared" si="53"/>
        <v>0</v>
      </c>
      <c r="CX123" s="153">
        <f t="shared" si="54"/>
        <v>0</v>
      </c>
      <c r="CY123" s="153">
        <f t="shared" si="55"/>
        <v>0</v>
      </c>
      <c r="CZ123" s="92">
        <f t="shared" si="56"/>
        <v>0</v>
      </c>
      <c r="DA123" s="92">
        <f t="shared" si="57"/>
        <v>0</v>
      </c>
      <c r="DB123" s="91">
        <f t="shared" si="58"/>
        <v>0</v>
      </c>
      <c r="DC123" s="92">
        <f t="shared" si="59"/>
        <v>0</v>
      </c>
    </row>
    <row r="124" spans="1:107" x14ac:dyDescent="0.25">
      <c r="A124" s="20">
        <v>13075111</v>
      </c>
      <c r="B124" s="21">
        <v>5562</v>
      </c>
      <c r="C124" s="21" t="s">
        <v>162</v>
      </c>
      <c r="D124" s="223"/>
      <c r="E124" s="223"/>
      <c r="F124" s="223"/>
      <c r="G124" s="223"/>
      <c r="H124" s="224"/>
      <c r="I124" s="224"/>
      <c r="J124" s="224"/>
      <c r="K124" s="224"/>
      <c r="L124" s="224"/>
      <c r="M124" s="224"/>
      <c r="N124" s="224"/>
      <c r="O124" s="224"/>
      <c r="P124" s="224"/>
      <c r="Q124" s="224"/>
      <c r="R124" s="224"/>
      <c r="S124" s="224"/>
      <c r="T124" s="224"/>
      <c r="U124" s="224"/>
      <c r="V124" s="224"/>
      <c r="W124" s="22"/>
      <c r="X124" s="22"/>
      <c r="Y124" s="22"/>
      <c r="Z124" s="224"/>
      <c r="AA124" s="224"/>
      <c r="AB124" s="260"/>
      <c r="AC124" s="224"/>
      <c r="AD124" s="224"/>
      <c r="AE124" s="260"/>
      <c r="AF124" s="222"/>
      <c r="AG124" s="222"/>
      <c r="AH124" s="281">
        <f t="shared" si="33"/>
        <v>0</v>
      </c>
      <c r="AI124" s="222"/>
      <c r="AJ124" s="281">
        <f t="shared" si="34"/>
        <v>0</v>
      </c>
      <c r="AK124" s="222"/>
      <c r="AL124" s="281">
        <f t="shared" si="35"/>
        <v>0</v>
      </c>
      <c r="AM124" s="281" t="e">
        <f t="shared" si="36"/>
        <v>#DIV/0!</v>
      </c>
      <c r="AN124" s="281" t="e">
        <f t="shared" si="37"/>
        <v>#DIV/0!</v>
      </c>
      <c r="AO124" s="222"/>
      <c r="CA124" s="91" t="str">
        <f t="shared" si="60"/>
        <v>Pudagla</v>
      </c>
      <c r="CB124" s="92">
        <f t="shared" si="60"/>
        <v>0</v>
      </c>
      <c r="CC124" s="92"/>
      <c r="CD124" s="92">
        <f t="shared" si="38"/>
        <v>0</v>
      </c>
      <c r="CE124" s="92">
        <f t="shared" si="39"/>
        <v>0</v>
      </c>
      <c r="CF124" s="92">
        <f t="shared" si="40"/>
        <v>0</v>
      </c>
      <c r="CG124" s="92">
        <f t="shared" si="41"/>
        <v>0</v>
      </c>
      <c r="CH124" s="92">
        <f t="shared" si="42"/>
        <v>0</v>
      </c>
      <c r="CI124" s="92">
        <f t="shared" si="43"/>
        <v>0</v>
      </c>
      <c r="CJ124" s="91">
        <f t="shared" si="44"/>
        <v>0</v>
      </c>
      <c r="CK124" s="91">
        <f t="shared" si="44"/>
        <v>0</v>
      </c>
      <c r="CL124" s="91" t="str">
        <f t="shared" si="61"/>
        <v>keine Daten</v>
      </c>
      <c r="CM124" s="92">
        <f t="shared" si="45"/>
        <v>0</v>
      </c>
      <c r="CN124" s="91" t="str">
        <f t="shared" si="46"/>
        <v>keine Angabe</v>
      </c>
      <c r="CO124" s="91">
        <f t="shared" si="47"/>
        <v>2</v>
      </c>
      <c r="CP124" s="91">
        <f t="shared" si="48"/>
        <v>2</v>
      </c>
      <c r="CQ124" s="91">
        <f t="shared" si="49"/>
        <v>0</v>
      </c>
      <c r="CR124" s="91">
        <f t="shared" si="50"/>
        <v>0</v>
      </c>
      <c r="CS124" s="92">
        <f>CM124-'[2]2009'!CM124</f>
        <v>0</v>
      </c>
      <c r="CT124" s="92">
        <f>CE124-'[2]2009'!CE124</f>
        <v>0</v>
      </c>
      <c r="CU124" s="92">
        <f t="shared" si="51"/>
        <v>0</v>
      </c>
      <c r="CV124" s="92">
        <f t="shared" si="52"/>
        <v>0</v>
      </c>
      <c r="CW124" s="153">
        <f t="shared" si="53"/>
        <v>0</v>
      </c>
      <c r="CX124" s="153">
        <f t="shared" si="54"/>
        <v>0</v>
      </c>
      <c r="CY124" s="153">
        <f t="shared" si="55"/>
        <v>0</v>
      </c>
      <c r="CZ124" s="92">
        <f t="shared" si="56"/>
        <v>0</v>
      </c>
      <c r="DA124" s="92">
        <f t="shared" si="57"/>
        <v>0</v>
      </c>
      <c r="DB124" s="91">
        <f t="shared" si="58"/>
        <v>0</v>
      </c>
      <c r="DC124" s="92">
        <f t="shared" si="59"/>
        <v>0</v>
      </c>
    </row>
    <row r="125" spans="1:107" x14ac:dyDescent="0.25">
      <c r="A125" s="20">
        <v>13075114</v>
      </c>
      <c r="B125" s="21">
        <v>5562</v>
      </c>
      <c r="C125" s="21" t="s">
        <v>163</v>
      </c>
      <c r="D125" s="223"/>
      <c r="E125" s="223"/>
      <c r="F125" s="223"/>
      <c r="G125" s="223"/>
      <c r="H125" s="224"/>
      <c r="I125" s="224"/>
      <c r="J125" s="224"/>
      <c r="K125" s="224"/>
      <c r="L125" s="224"/>
      <c r="M125" s="224"/>
      <c r="N125" s="224"/>
      <c r="O125" s="224"/>
      <c r="P125" s="224"/>
      <c r="Q125" s="224"/>
      <c r="R125" s="224"/>
      <c r="S125" s="224"/>
      <c r="T125" s="224"/>
      <c r="U125" s="224"/>
      <c r="V125" s="224"/>
      <c r="W125" s="22"/>
      <c r="X125" s="22"/>
      <c r="Y125" s="22"/>
      <c r="Z125" s="224"/>
      <c r="AA125" s="224"/>
      <c r="AB125" s="260"/>
      <c r="AC125" s="224"/>
      <c r="AD125" s="224"/>
      <c r="AE125" s="260"/>
      <c r="AF125" s="222"/>
      <c r="AG125" s="222"/>
      <c r="AH125" s="281">
        <f t="shared" si="33"/>
        <v>0</v>
      </c>
      <c r="AI125" s="222"/>
      <c r="AJ125" s="281">
        <f t="shared" si="34"/>
        <v>0</v>
      </c>
      <c r="AK125" s="222"/>
      <c r="AL125" s="281">
        <f t="shared" si="35"/>
        <v>0</v>
      </c>
      <c r="AM125" s="281" t="e">
        <f t="shared" si="36"/>
        <v>#DIV/0!</v>
      </c>
      <c r="AN125" s="281" t="e">
        <f t="shared" si="37"/>
        <v>#DIV/0!</v>
      </c>
      <c r="AO125" s="222"/>
      <c r="CA125" s="91" t="str">
        <f t="shared" si="60"/>
        <v>Rankwitz</v>
      </c>
      <c r="CB125" s="92">
        <f t="shared" si="60"/>
        <v>0</v>
      </c>
      <c r="CC125" s="92"/>
      <c r="CD125" s="92">
        <f t="shared" si="38"/>
        <v>0</v>
      </c>
      <c r="CE125" s="92">
        <f t="shared" si="39"/>
        <v>0</v>
      </c>
      <c r="CF125" s="92">
        <f t="shared" si="40"/>
        <v>0</v>
      </c>
      <c r="CG125" s="92">
        <f t="shared" si="41"/>
        <v>0</v>
      </c>
      <c r="CH125" s="92">
        <f t="shared" si="42"/>
        <v>0</v>
      </c>
      <c r="CI125" s="92">
        <f t="shared" si="43"/>
        <v>0</v>
      </c>
      <c r="CJ125" s="91">
        <f t="shared" si="44"/>
        <v>0</v>
      </c>
      <c r="CK125" s="91">
        <f t="shared" si="44"/>
        <v>0</v>
      </c>
      <c r="CL125" s="91" t="str">
        <f t="shared" si="61"/>
        <v>keine Daten</v>
      </c>
      <c r="CM125" s="92">
        <f t="shared" si="45"/>
        <v>0</v>
      </c>
      <c r="CN125" s="91" t="str">
        <f t="shared" si="46"/>
        <v>keine Angabe</v>
      </c>
      <c r="CO125" s="91">
        <f t="shared" si="47"/>
        <v>2</v>
      </c>
      <c r="CP125" s="91">
        <f t="shared" si="48"/>
        <v>2</v>
      </c>
      <c r="CQ125" s="91">
        <f t="shared" si="49"/>
        <v>0</v>
      </c>
      <c r="CR125" s="91">
        <f t="shared" si="50"/>
        <v>0</v>
      </c>
      <c r="CS125" s="92">
        <f>CM125-'[2]2009'!CM125</f>
        <v>0</v>
      </c>
      <c r="CT125" s="92">
        <f>CE125-'[2]2009'!CE125</f>
        <v>0</v>
      </c>
      <c r="CU125" s="92">
        <f t="shared" si="51"/>
        <v>0</v>
      </c>
      <c r="CV125" s="92">
        <f t="shared" si="52"/>
        <v>0</v>
      </c>
      <c r="CW125" s="153">
        <f t="shared" si="53"/>
        <v>0</v>
      </c>
      <c r="CX125" s="153">
        <f t="shared" si="54"/>
        <v>0</v>
      </c>
      <c r="CY125" s="153">
        <f t="shared" si="55"/>
        <v>0</v>
      </c>
      <c r="CZ125" s="92">
        <f t="shared" si="56"/>
        <v>0</v>
      </c>
      <c r="DA125" s="92">
        <f t="shared" si="57"/>
        <v>0</v>
      </c>
      <c r="DB125" s="91">
        <f t="shared" si="58"/>
        <v>0</v>
      </c>
      <c r="DC125" s="92">
        <f t="shared" si="59"/>
        <v>0</v>
      </c>
    </row>
    <row r="126" spans="1:107" x14ac:dyDescent="0.25">
      <c r="A126" s="20">
        <v>13075129</v>
      </c>
      <c r="B126" s="21">
        <v>5562</v>
      </c>
      <c r="C126" s="21" t="s">
        <v>164</v>
      </c>
      <c r="D126" s="223"/>
      <c r="E126" s="223"/>
      <c r="F126" s="223"/>
      <c r="G126" s="223"/>
      <c r="H126" s="224"/>
      <c r="I126" s="224"/>
      <c r="J126" s="224"/>
      <c r="K126" s="224"/>
      <c r="L126" s="224"/>
      <c r="M126" s="224"/>
      <c r="N126" s="224"/>
      <c r="O126" s="224"/>
      <c r="P126" s="224"/>
      <c r="Q126" s="224"/>
      <c r="R126" s="224"/>
      <c r="S126" s="224"/>
      <c r="T126" s="224"/>
      <c r="U126" s="224"/>
      <c r="V126" s="224"/>
      <c r="W126" s="22"/>
      <c r="X126" s="22"/>
      <c r="Y126" s="22"/>
      <c r="Z126" s="224"/>
      <c r="AA126" s="224"/>
      <c r="AB126" s="260"/>
      <c r="AC126" s="224"/>
      <c r="AD126" s="224"/>
      <c r="AE126" s="260"/>
      <c r="AF126" s="222"/>
      <c r="AG126" s="222"/>
      <c r="AH126" s="281">
        <f t="shared" si="33"/>
        <v>0</v>
      </c>
      <c r="AI126" s="222"/>
      <c r="AJ126" s="281">
        <f t="shared" si="34"/>
        <v>0</v>
      </c>
      <c r="AK126" s="222"/>
      <c r="AL126" s="281">
        <f t="shared" si="35"/>
        <v>0</v>
      </c>
      <c r="AM126" s="281" t="e">
        <f t="shared" si="36"/>
        <v>#DIV/0!</v>
      </c>
      <c r="AN126" s="281" t="e">
        <f t="shared" si="37"/>
        <v>#DIV/0!</v>
      </c>
      <c r="AO126" s="222"/>
      <c r="CA126" s="91" t="str">
        <f t="shared" si="60"/>
        <v>Stolpe auf Usedom</v>
      </c>
      <c r="CB126" s="92">
        <f t="shared" si="60"/>
        <v>0</v>
      </c>
      <c r="CC126" s="92"/>
      <c r="CD126" s="92">
        <f t="shared" si="38"/>
        <v>0</v>
      </c>
      <c r="CE126" s="92">
        <f t="shared" si="39"/>
        <v>0</v>
      </c>
      <c r="CF126" s="92">
        <f t="shared" si="40"/>
        <v>0</v>
      </c>
      <c r="CG126" s="92">
        <f t="shared" si="41"/>
        <v>0</v>
      </c>
      <c r="CH126" s="92">
        <f t="shared" si="42"/>
        <v>0</v>
      </c>
      <c r="CI126" s="92">
        <f t="shared" si="43"/>
        <v>0</v>
      </c>
      <c r="CJ126" s="91">
        <f t="shared" si="44"/>
        <v>0</v>
      </c>
      <c r="CK126" s="91">
        <f t="shared" si="44"/>
        <v>0</v>
      </c>
      <c r="CL126" s="91" t="str">
        <f t="shared" si="61"/>
        <v>keine Daten</v>
      </c>
      <c r="CM126" s="92">
        <f t="shared" si="45"/>
        <v>0</v>
      </c>
      <c r="CN126" s="91" t="str">
        <f t="shared" si="46"/>
        <v>keine Angabe</v>
      </c>
      <c r="CO126" s="91">
        <f t="shared" si="47"/>
        <v>2</v>
      </c>
      <c r="CP126" s="91">
        <f t="shared" si="48"/>
        <v>2</v>
      </c>
      <c r="CQ126" s="91">
        <f t="shared" si="49"/>
        <v>0</v>
      </c>
      <c r="CR126" s="91">
        <f t="shared" si="50"/>
        <v>0</v>
      </c>
      <c r="CS126" s="92">
        <f>CM126-'[2]2009'!CM126</f>
        <v>0</v>
      </c>
      <c r="CT126" s="92">
        <f>CE126-'[2]2009'!CE126</f>
        <v>0</v>
      </c>
      <c r="CU126" s="92">
        <f t="shared" si="51"/>
        <v>0</v>
      </c>
      <c r="CV126" s="92">
        <f t="shared" si="52"/>
        <v>0</v>
      </c>
      <c r="CW126" s="153">
        <f t="shared" si="53"/>
        <v>0</v>
      </c>
      <c r="CX126" s="153">
        <f t="shared" si="54"/>
        <v>0</v>
      </c>
      <c r="CY126" s="153">
        <f t="shared" si="55"/>
        <v>0</v>
      </c>
      <c r="CZ126" s="92">
        <f t="shared" si="56"/>
        <v>0</v>
      </c>
      <c r="DA126" s="92">
        <f t="shared" si="57"/>
        <v>0</v>
      </c>
      <c r="DB126" s="91">
        <f t="shared" si="58"/>
        <v>0</v>
      </c>
      <c r="DC126" s="92">
        <f t="shared" si="59"/>
        <v>0</v>
      </c>
    </row>
    <row r="127" spans="1:107" x14ac:dyDescent="0.25">
      <c r="A127" s="20">
        <v>13075135</v>
      </c>
      <c r="B127" s="21">
        <v>5562</v>
      </c>
      <c r="C127" s="21" t="s">
        <v>165</v>
      </c>
      <c r="D127" s="223"/>
      <c r="E127" s="223"/>
      <c r="F127" s="223"/>
      <c r="G127" s="223"/>
      <c r="H127" s="224"/>
      <c r="I127" s="224"/>
      <c r="J127" s="224"/>
      <c r="K127" s="224"/>
      <c r="L127" s="224"/>
      <c r="M127" s="224"/>
      <c r="N127" s="224"/>
      <c r="O127" s="224"/>
      <c r="P127" s="224"/>
      <c r="Q127" s="224"/>
      <c r="R127" s="224"/>
      <c r="S127" s="224"/>
      <c r="T127" s="224"/>
      <c r="U127" s="224"/>
      <c r="V127" s="224"/>
      <c r="W127" s="22"/>
      <c r="X127" s="22"/>
      <c r="Y127" s="22"/>
      <c r="Z127" s="224"/>
      <c r="AA127" s="224"/>
      <c r="AB127" s="260"/>
      <c r="AC127" s="224"/>
      <c r="AD127" s="224"/>
      <c r="AE127" s="260"/>
      <c r="AF127" s="222"/>
      <c r="AG127" s="222"/>
      <c r="AH127" s="281">
        <f t="shared" si="33"/>
        <v>0</v>
      </c>
      <c r="AI127" s="222"/>
      <c r="AJ127" s="281">
        <f t="shared" si="34"/>
        <v>0</v>
      </c>
      <c r="AK127" s="222"/>
      <c r="AL127" s="281">
        <f t="shared" si="35"/>
        <v>0</v>
      </c>
      <c r="AM127" s="281" t="e">
        <f t="shared" si="36"/>
        <v>#DIV/0!</v>
      </c>
      <c r="AN127" s="281" t="e">
        <f t="shared" si="37"/>
        <v>#DIV/0!</v>
      </c>
      <c r="AO127" s="222"/>
      <c r="CA127" s="91" t="str">
        <f t="shared" si="60"/>
        <v>Ückeritz</v>
      </c>
      <c r="CB127" s="92">
        <f t="shared" si="60"/>
        <v>0</v>
      </c>
      <c r="CC127" s="92"/>
      <c r="CD127" s="92">
        <f t="shared" si="38"/>
        <v>0</v>
      </c>
      <c r="CE127" s="92">
        <f t="shared" si="39"/>
        <v>0</v>
      </c>
      <c r="CF127" s="92">
        <f t="shared" si="40"/>
        <v>0</v>
      </c>
      <c r="CG127" s="92">
        <f t="shared" si="41"/>
        <v>0</v>
      </c>
      <c r="CH127" s="92">
        <f t="shared" si="42"/>
        <v>0</v>
      </c>
      <c r="CI127" s="92">
        <f t="shared" si="43"/>
        <v>0</v>
      </c>
      <c r="CJ127" s="91">
        <f t="shared" si="44"/>
        <v>0</v>
      </c>
      <c r="CK127" s="91">
        <f t="shared" si="44"/>
        <v>0</v>
      </c>
      <c r="CL127" s="91" t="str">
        <f t="shared" si="61"/>
        <v>keine Daten</v>
      </c>
      <c r="CM127" s="92">
        <f t="shared" si="45"/>
        <v>0</v>
      </c>
      <c r="CN127" s="91" t="str">
        <f t="shared" si="46"/>
        <v>keine Angabe</v>
      </c>
      <c r="CO127" s="91">
        <f t="shared" si="47"/>
        <v>2</v>
      </c>
      <c r="CP127" s="91">
        <f t="shared" si="48"/>
        <v>2</v>
      </c>
      <c r="CQ127" s="91">
        <f t="shared" si="49"/>
        <v>0</v>
      </c>
      <c r="CR127" s="91">
        <f t="shared" si="50"/>
        <v>0</v>
      </c>
      <c r="CS127" s="92">
        <f>CM127-'[2]2009'!CM127</f>
        <v>0</v>
      </c>
      <c r="CT127" s="92">
        <f>CE127-'[2]2009'!CE127</f>
        <v>0</v>
      </c>
      <c r="CU127" s="92">
        <f t="shared" si="51"/>
        <v>0</v>
      </c>
      <c r="CV127" s="92">
        <f t="shared" si="52"/>
        <v>0</v>
      </c>
      <c r="CW127" s="153">
        <f t="shared" si="53"/>
        <v>0</v>
      </c>
      <c r="CX127" s="153">
        <f t="shared" si="54"/>
        <v>0</v>
      </c>
      <c r="CY127" s="153">
        <f t="shared" si="55"/>
        <v>0</v>
      </c>
      <c r="CZ127" s="92">
        <f t="shared" si="56"/>
        <v>0</v>
      </c>
      <c r="DA127" s="92">
        <f t="shared" si="57"/>
        <v>0</v>
      </c>
      <c r="DB127" s="91">
        <f t="shared" si="58"/>
        <v>0</v>
      </c>
      <c r="DC127" s="92">
        <f t="shared" si="59"/>
        <v>0</v>
      </c>
    </row>
    <row r="128" spans="1:107" x14ac:dyDescent="0.25">
      <c r="A128" s="20">
        <v>13075137</v>
      </c>
      <c r="B128" s="21">
        <v>5562</v>
      </c>
      <c r="C128" s="21" t="s">
        <v>166</v>
      </c>
      <c r="D128" s="223"/>
      <c r="E128" s="223"/>
      <c r="F128" s="223"/>
      <c r="G128" s="223"/>
      <c r="H128" s="224"/>
      <c r="I128" s="224"/>
      <c r="J128" s="224"/>
      <c r="K128" s="224"/>
      <c r="L128" s="224"/>
      <c r="M128" s="224"/>
      <c r="N128" s="224"/>
      <c r="O128" s="224"/>
      <c r="P128" s="224"/>
      <c r="Q128" s="224"/>
      <c r="R128" s="224"/>
      <c r="S128" s="224"/>
      <c r="T128" s="224"/>
      <c r="U128" s="224"/>
      <c r="V128" s="224"/>
      <c r="W128" s="22"/>
      <c r="X128" s="22"/>
      <c r="Y128" s="22"/>
      <c r="Z128" s="224"/>
      <c r="AA128" s="224"/>
      <c r="AB128" s="260"/>
      <c r="AC128" s="224"/>
      <c r="AD128" s="224"/>
      <c r="AE128" s="260"/>
      <c r="AF128" s="222"/>
      <c r="AG128" s="222"/>
      <c r="AH128" s="281">
        <f t="shared" si="33"/>
        <v>0</v>
      </c>
      <c r="AI128" s="222"/>
      <c r="AJ128" s="281">
        <f t="shared" si="34"/>
        <v>0</v>
      </c>
      <c r="AK128" s="222"/>
      <c r="AL128" s="281">
        <f t="shared" si="35"/>
        <v>0</v>
      </c>
      <c r="AM128" s="281" t="e">
        <f t="shared" si="36"/>
        <v>#DIV/0!</v>
      </c>
      <c r="AN128" s="281" t="e">
        <f t="shared" si="37"/>
        <v>#DIV/0!</v>
      </c>
      <c r="AO128" s="222"/>
      <c r="CA128" s="91" t="str">
        <f t="shared" si="60"/>
        <v>Usedom, Stadt</v>
      </c>
      <c r="CB128" s="92">
        <f t="shared" si="60"/>
        <v>0</v>
      </c>
      <c r="CC128" s="92"/>
      <c r="CD128" s="92">
        <f t="shared" si="38"/>
        <v>0</v>
      </c>
      <c r="CE128" s="92">
        <f t="shared" si="39"/>
        <v>0</v>
      </c>
      <c r="CF128" s="92">
        <f t="shared" si="40"/>
        <v>0</v>
      </c>
      <c r="CG128" s="92">
        <f t="shared" si="41"/>
        <v>0</v>
      </c>
      <c r="CH128" s="92">
        <f t="shared" si="42"/>
        <v>0</v>
      </c>
      <c r="CI128" s="92">
        <f t="shared" si="43"/>
        <v>0</v>
      </c>
      <c r="CJ128" s="91">
        <f t="shared" si="44"/>
        <v>0</v>
      </c>
      <c r="CK128" s="91">
        <f t="shared" si="44"/>
        <v>0</v>
      </c>
      <c r="CL128" s="91" t="str">
        <f t="shared" si="61"/>
        <v>keine Daten</v>
      </c>
      <c r="CM128" s="92">
        <f t="shared" si="45"/>
        <v>0</v>
      </c>
      <c r="CN128" s="91" t="str">
        <f t="shared" si="46"/>
        <v>keine Angabe</v>
      </c>
      <c r="CO128" s="91">
        <f t="shared" si="47"/>
        <v>2</v>
      </c>
      <c r="CP128" s="91">
        <f t="shared" si="48"/>
        <v>2</v>
      </c>
      <c r="CQ128" s="91">
        <f t="shared" si="49"/>
        <v>0</v>
      </c>
      <c r="CR128" s="91">
        <f t="shared" si="50"/>
        <v>0</v>
      </c>
      <c r="CS128" s="92">
        <f>CM128-'[2]2009'!CM128</f>
        <v>0</v>
      </c>
      <c r="CT128" s="92">
        <f>CE128-'[2]2009'!CE128</f>
        <v>0</v>
      </c>
      <c r="CU128" s="92">
        <f t="shared" si="51"/>
        <v>0</v>
      </c>
      <c r="CV128" s="92">
        <f t="shared" si="52"/>
        <v>0</v>
      </c>
      <c r="CW128" s="153">
        <f t="shared" si="53"/>
        <v>0</v>
      </c>
      <c r="CX128" s="153">
        <f t="shared" si="54"/>
        <v>0</v>
      </c>
      <c r="CY128" s="153">
        <f t="shared" si="55"/>
        <v>0</v>
      </c>
      <c r="CZ128" s="92">
        <f t="shared" si="56"/>
        <v>0</v>
      </c>
      <c r="DA128" s="92">
        <f t="shared" si="57"/>
        <v>0</v>
      </c>
      <c r="DB128" s="91">
        <f t="shared" si="58"/>
        <v>0</v>
      </c>
      <c r="DC128" s="92">
        <f t="shared" si="59"/>
        <v>0</v>
      </c>
    </row>
    <row r="129" spans="1:107" x14ac:dyDescent="0.25">
      <c r="A129" s="20">
        <v>13075148</v>
      </c>
      <c r="B129" s="21">
        <v>5562</v>
      </c>
      <c r="C129" s="21" t="s">
        <v>167</v>
      </c>
      <c r="D129" s="223"/>
      <c r="E129" s="223"/>
      <c r="F129" s="223"/>
      <c r="G129" s="223"/>
      <c r="H129" s="224"/>
      <c r="I129" s="224"/>
      <c r="J129" s="224"/>
      <c r="K129" s="224"/>
      <c r="L129" s="224"/>
      <c r="M129" s="224"/>
      <c r="N129" s="224"/>
      <c r="O129" s="224"/>
      <c r="P129" s="224"/>
      <c r="Q129" s="224"/>
      <c r="R129" s="224"/>
      <c r="S129" s="224"/>
      <c r="T129" s="224"/>
      <c r="U129" s="224"/>
      <c r="V129" s="224"/>
      <c r="W129" s="22"/>
      <c r="X129" s="22"/>
      <c r="Y129" s="22"/>
      <c r="Z129" s="224"/>
      <c r="AA129" s="224"/>
      <c r="AB129" s="260"/>
      <c r="AC129" s="224"/>
      <c r="AD129" s="224"/>
      <c r="AE129" s="260"/>
      <c r="AF129" s="222"/>
      <c r="AG129" s="222"/>
      <c r="AH129" s="281">
        <f t="shared" si="33"/>
        <v>0</v>
      </c>
      <c r="AI129" s="222"/>
      <c r="AJ129" s="281">
        <f t="shared" si="34"/>
        <v>0</v>
      </c>
      <c r="AK129" s="222"/>
      <c r="AL129" s="281">
        <f t="shared" si="35"/>
        <v>0</v>
      </c>
      <c r="AM129" s="281" t="e">
        <f t="shared" si="36"/>
        <v>#DIV/0!</v>
      </c>
      <c r="AN129" s="281" t="e">
        <f t="shared" si="37"/>
        <v>#DIV/0!</v>
      </c>
      <c r="AO129" s="222"/>
      <c r="CA129" s="91" t="str">
        <f t="shared" si="60"/>
        <v>Zempin</v>
      </c>
      <c r="CB129" s="92">
        <f t="shared" si="60"/>
        <v>0</v>
      </c>
      <c r="CC129" s="92"/>
      <c r="CD129" s="92">
        <f t="shared" si="38"/>
        <v>0</v>
      </c>
      <c r="CE129" s="92">
        <f t="shared" si="39"/>
        <v>0</v>
      </c>
      <c r="CF129" s="92">
        <f t="shared" si="40"/>
        <v>0</v>
      </c>
      <c r="CG129" s="92">
        <f t="shared" si="41"/>
        <v>0</v>
      </c>
      <c r="CH129" s="92">
        <f t="shared" si="42"/>
        <v>0</v>
      </c>
      <c r="CI129" s="92">
        <f t="shared" si="43"/>
        <v>0</v>
      </c>
      <c r="CJ129" s="91">
        <f t="shared" si="44"/>
        <v>0</v>
      </c>
      <c r="CK129" s="91">
        <f t="shared" si="44"/>
        <v>0</v>
      </c>
      <c r="CL129" s="91" t="str">
        <f t="shared" si="61"/>
        <v>keine Daten</v>
      </c>
      <c r="CM129" s="92">
        <f t="shared" si="45"/>
        <v>0</v>
      </c>
      <c r="CN129" s="91" t="str">
        <f t="shared" si="46"/>
        <v>keine Angabe</v>
      </c>
      <c r="CO129" s="91">
        <f t="shared" si="47"/>
        <v>2</v>
      </c>
      <c r="CP129" s="91">
        <f t="shared" si="48"/>
        <v>2</v>
      </c>
      <c r="CQ129" s="91">
        <f t="shared" si="49"/>
        <v>0</v>
      </c>
      <c r="CR129" s="91">
        <f t="shared" si="50"/>
        <v>0</v>
      </c>
      <c r="CS129" s="92">
        <f>CM129-'[2]2009'!CM129</f>
        <v>0</v>
      </c>
      <c r="CT129" s="92">
        <f>CE129-'[2]2009'!CE129</f>
        <v>0</v>
      </c>
      <c r="CU129" s="92">
        <f t="shared" si="51"/>
        <v>0</v>
      </c>
      <c r="CV129" s="92">
        <f t="shared" si="52"/>
        <v>0</v>
      </c>
      <c r="CW129" s="153">
        <f t="shared" si="53"/>
        <v>0</v>
      </c>
      <c r="CX129" s="153">
        <f t="shared" si="54"/>
        <v>0</v>
      </c>
      <c r="CY129" s="153">
        <f t="shared" si="55"/>
        <v>0</v>
      </c>
      <c r="CZ129" s="92">
        <f t="shared" si="56"/>
        <v>0</v>
      </c>
      <c r="DA129" s="92">
        <f t="shared" si="57"/>
        <v>0</v>
      </c>
      <c r="DB129" s="91">
        <f t="shared" si="58"/>
        <v>0</v>
      </c>
      <c r="DC129" s="92">
        <f t="shared" si="59"/>
        <v>0</v>
      </c>
    </row>
    <row r="130" spans="1:107" x14ac:dyDescent="0.25">
      <c r="A130" s="20">
        <v>13075152</v>
      </c>
      <c r="B130" s="21">
        <v>5562</v>
      </c>
      <c r="C130" s="21" t="s">
        <v>168</v>
      </c>
      <c r="D130" s="223"/>
      <c r="E130" s="223"/>
      <c r="F130" s="223"/>
      <c r="G130" s="223"/>
      <c r="H130" s="224"/>
      <c r="I130" s="224"/>
      <c r="J130" s="224"/>
      <c r="K130" s="224"/>
      <c r="L130" s="224"/>
      <c r="M130" s="224"/>
      <c r="N130" s="224"/>
      <c r="O130" s="224"/>
      <c r="P130" s="224"/>
      <c r="Q130" s="224"/>
      <c r="R130" s="224"/>
      <c r="S130" s="224"/>
      <c r="T130" s="224"/>
      <c r="U130" s="224"/>
      <c r="V130" s="224"/>
      <c r="W130" s="22"/>
      <c r="X130" s="22"/>
      <c r="Y130" s="22"/>
      <c r="Z130" s="224"/>
      <c r="AA130" s="224"/>
      <c r="AB130" s="260"/>
      <c r="AC130" s="224"/>
      <c r="AD130" s="224"/>
      <c r="AE130" s="260"/>
      <c r="AF130" s="222"/>
      <c r="AG130" s="222"/>
      <c r="AH130" s="281">
        <f t="shared" si="33"/>
        <v>0</v>
      </c>
      <c r="AI130" s="222"/>
      <c r="AJ130" s="281">
        <f t="shared" si="34"/>
        <v>0</v>
      </c>
      <c r="AK130" s="222"/>
      <c r="AL130" s="281">
        <f t="shared" si="35"/>
        <v>0</v>
      </c>
      <c r="AM130" s="281" t="e">
        <f t="shared" si="36"/>
        <v>#DIV/0!</v>
      </c>
      <c r="AN130" s="281" t="e">
        <f t="shared" si="37"/>
        <v>#DIV/0!</v>
      </c>
      <c r="AO130" s="222"/>
      <c r="CA130" s="91" t="str">
        <f t="shared" si="60"/>
        <v>Zirchow</v>
      </c>
      <c r="CB130" s="92">
        <f t="shared" si="60"/>
        <v>0</v>
      </c>
      <c r="CC130" s="92"/>
      <c r="CD130" s="92">
        <f t="shared" si="38"/>
        <v>0</v>
      </c>
      <c r="CE130" s="92">
        <f t="shared" si="39"/>
        <v>0</v>
      </c>
      <c r="CF130" s="92">
        <f t="shared" si="40"/>
        <v>0</v>
      </c>
      <c r="CG130" s="92">
        <f t="shared" si="41"/>
        <v>0</v>
      </c>
      <c r="CH130" s="92">
        <f t="shared" si="42"/>
        <v>0</v>
      </c>
      <c r="CI130" s="92">
        <f t="shared" si="43"/>
        <v>0</v>
      </c>
      <c r="CJ130" s="91">
        <f t="shared" si="44"/>
        <v>0</v>
      </c>
      <c r="CK130" s="91">
        <f t="shared" si="44"/>
        <v>0</v>
      </c>
      <c r="CL130" s="91" t="str">
        <f t="shared" si="61"/>
        <v>keine Daten</v>
      </c>
      <c r="CM130" s="92">
        <f t="shared" si="45"/>
        <v>0</v>
      </c>
      <c r="CN130" s="91" t="str">
        <f t="shared" si="46"/>
        <v>keine Angabe</v>
      </c>
      <c r="CO130" s="91">
        <f t="shared" si="47"/>
        <v>2</v>
      </c>
      <c r="CP130" s="91">
        <f t="shared" si="48"/>
        <v>2</v>
      </c>
      <c r="CQ130" s="91">
        <f t="shared" si="49"/>
        <v>0</v>
      </c>
      <c r="CR130" s="91">
        <f t="shared" si="50"/>
        <v>0</v>
      </c>
      <c r="CS130" s="92">
        <f>CM130-'[2]2009'!CM130</f>
        <v>0</v>
      </c>
      <c r="CT130" s="92">
        <f>CE130-'[2]2009'!CE130</f>
        <v>0</v>
      </c>
      <c r="CU130" s="92">
        <f t="shared" si="51"/>
        <v>0</v>
      </c>
      <c r="CV130" s="92">
        <f t="shared" si="52"/>
        <v>0</v>
      </c>
      <c r="CW130" s="153">
        <f t="shared" si="53"/>
        <v>0</v>
      </c>
      <c r="CX130" s="153">
        <f t="shared" si="54"/>
        <v>0</v>
      </c>
      <c r="CY130" s="153">
        <f t="shared" si="55"/>
        <v>0</v>
      </c>
      <c r="CZ130" s="92">
        <f t="shared" si="56"/>
        <v>0</v>
      </c>
      <c r="DA130" s="92">
        <f t="shared" si="57"/>
        <v>0</v>
      </c>
      <c r="DB130" s="91">
        <f t="shared" si="58"/>
        <v>0</v>
      </c>
      <c r="DC130" s="92">
        <f t="shared" si="59"/>
        <v>0</v>
      </c>
    </row>
    <row r="131" spans="1:107" x14ac:dyDescent="0.25">
      <c r="A131" s="20">
        <v>13075006</v>
      </c>
      <c r="B131" s="21">
        <v>5563</v>
      </c>
      <c r="C131" s="21" t="s">
        <v>169</v>
      </c>
      <c r="D131" s="221">
        <v>641</v>
      </c>
      <c r="E131" s="221">
        <v>527153.1</v>
      </c>
      <c r="F131" s="221">
        <v>596853.59</v>
      </c>
      <c r="G131" s="221">
        <v>61282.27</v>
      </c>
      <c r="H131" s="222">
        <v>1</v>
      </c>
      <c r="I131" s="222">
        <v>718797.2</v>
      </c>
      <c r="J131" s="222">
        <v>0</v>
      </c>
      <c r="K131" s="222"/>
      <c r="L131" s="222">
        <v>1</v>
      </c>
      <c r="M131" s="222">
        <v>796195.2</v>
      </c>
      <c r="N131" s="222">
        <v>300</v>
      </c>
      <c r="O131" s="222">
        <v>0</v>
      </c>
      <c r="P131" s="222">
        <v>350</v>
      </c>
      <c r="Q131" s="222">
        <v>0</v>
      </c>
      <c r="R131" s="222">
        <v>300</v>
      </c>
      <c r="S131" s="222">
        <v>0</v>
      </c>
      <c r="T131" s="222">
        <v>0</v>
      </c>
      <c r="U131" s="222">
        <v>58498.11</v>
      </c>
      <c r="V131" s="222">
        <v>91.26</v>
      </c>
      <c r="W131" s="19" t="s">
        <v>43</v>
      </c>
      <c r="X131" s="19" t="s">
        <v>43</v>
      </c>
      <c r="Y131" s="19" t="s">
        <v>43</v>
      </c>
      <c r="Z131" s="222">
        <v>1500</v>
      </c>
      <c r="AA131" s="222">
        <v>1433.67</v>
      </c>
      <c r="AB131" s="295">
        <v>0</v>
      </c>
      <c r="AC131" s="222">
        <v>0</v>
      </c>
      <c r="AD131" s="222">
        <v>0</v>
      </c>
      <c r="AE131" s="295">
        <v>0</v>
      </c>
      <c r="AF131" s="308">
        <v>314054.33</v>
      </c>
      <c r="AG131" s="222">
        <v>880651.77</v>
      </c>
      <c r="AH131" s="281">
        <f t="shared" si="33"/>
        <v>566597.43999999994</v>
      </c>
      <c r="AI131" s="222">
        <v>111488.9</v>
      </c>
      <c r="AJ131" s="281">
        <f t="shared" si="34"/>
        <v>992140.67</v>
      </c>
      <c r="AK131" s="222">
        <v>177592.26</v>
      </c>
      <c r="AL131" s="281">
        <f t="shared" si="35"/>
        <v>814548.41</v>
      </c>
      <c r="AM131" s="281">
        <f t="shared" si="36"/>
        <v>0.20166002732271804</v>
      </c>
      <c r="AN131" s="281">
        <f t="shared" si="37"/>
        <v>0.1789990727826932</v>
      </c>
      <c r="AO131" s="222">
        <v>68700</v>
      </c>
      <c r="CA131" s="91" t="str">
        <f t="shared" si="60"/>
        <v>Bandelin</v>
      </c>
      <c r="CB131" s="92">
        <f t="shared" si="60"/>
        <v>641</v>
      </c>
      <c r="CC131" s="92"/>
      <c r="CD131" s="92">
        <f t="shared" si="38"/>
        <v>61282.27</v>
      </c>
      <c r="CE131" s="92">
        <f t="shared" si="39"/>
        <v>0</v>
      </c>
      <c r="CF131" s="92">
        <f t="shared" si="40"/>
        <v>796195.2</v>
      </c>
      <c r="CG131" s="92">
        <f t="shared" si="41"/>
        <v>796195.2</v>
      </c>
      <c r="CH131" s="92">
        <f t="shared" si="42"/>
        <v>527153.1</v>
      </c>
      <c r="CI131" s="92">
        <f t="shared" si="43"/>
        <v>0</v>
      </c>
      <c r="CJ131" s="91" t="str">
        <f t="shared" si="44"/>
        <v>nein</v>
      </c>
      <c r="CK131" s="91" t="str">
        <f t="shared" si="44"/>
        <v>nein</v>
      </c>
      <c r="CL131" s="91" t="str">
        <f t="shared" si="61"/>
        <v>OK</v>
      </c>
      <c r="CM131" s="92">
        <f t="shared" si="45"/>
        <v>718797.2</v>
      </c>
      <c r="CN131" s="91" t="str">
        <f t="shared" si="46"/>
        <v>nein</v>
      </c>
      <c r="CO131" s="91">
        <f t="shared" si="47"/>
        <v>0</v>
      </c>
      <c r="CP131" s="91">
        <f t="shared" si="48"/>
        <v>0</v>
      </c>
      <c r="CQ131" s="91">
        <f t="shared" si="49"/>
        <v>1</v>
      </c>
      <c r="CR131" s="91">
        <f t="shared" si="50"/>
        <v>61282.27</v>
      </c>
      <c r="CS131" s="92">
        <f>CM131-'[2]2009'!CM131</f>
        <v>400516.26999999996</v>
      </c>
      <c r="CT131" s="92">
        <f>CE131-'[2]2009'!CE131</f>
        <v>0</v>
      </c>
      <c r="CU131" s="92">
        <f t="shared" si="51"/>
        <v>177592.26</v>
      </c>
      <c r="CV131" s="92">
        <f t="shared" si="52"/>
        <v>68700</v>
      </c>
      <c r="CW131" s="153">
        <f t="shared" si="53"/>
        <v>3</v>
      </c>
      <c r="CX131" s="153">
        <f t="shared" si="54"/>
        <v>3.5</v>
      </c>
      <c r="CY131" s="153">
        <f t="shared" si="55"/>
        <v>3</v>
      </c>
      <c r="CZ131" s="92">
        <f t="shared" si="56"/>
        <v>58498.11</v>
      </c>
      <c r="DA131" s="92">
        <f t="shared" si="57"/>
        <v>1433.67</v>
      </c>
      <c r="DB131" s="91">
        <f t="shared" si="58"/>
        <v>1</v>
      </c>
      <c r="DC131" s="92">
        <f t="shared" si="59"/>
        <v>796195.2</v>
      </c>
    </row>
    <row r="132" spans="1:107" x14ac:dyDescent="0.25">
      <c r="A132" s="20">
        <v>13075040</v>
      </c>
      <c r="B132" s="21">
        <v>5563</v>
      </c>
      <c r="C132" s="21" t="s">
        <v>170</v>
      </c>
      <c r="D132" s="223">
        <v>193</v>
      </c>
      <c r="E132" s="223">
        <v>16529.18</v>
      </c>
      <c r="F132" s="223">
        <v>10443.58</v>
      </c>
      <c r="G132" s="223">
        <v>339.62</v>
      </c>
      <c r="H132" s="224">
        <v>1</v>
      </c>
      <c r="I132" s="224">
        <v>99772.85</v>
      </c>
      <c r="J132" s="224">
        <v>0</v>
      </c>
      <c r="K132" s="224"/>
      <c r="L132" s="224">
        <v>1</v>
      </c>
      <c r="M132" s="224">
        <v>102138.9</v>
      </c>
      <c r="N132" s="224">
        <v>300</v>
      </c>
      <c r="O132" s="224">
        <v>0</v>
      </c>
      <c r="P132" s="224">
        <v>350</v>
      </c>
      <c r="Q132" s="224">
        <v>0</v>
      </c>
      <c r="R132" s="224">
        <v>300</v>
      </c>
      <c r="S132" s="224">
        <v>0</v>
      </c>
      <c r="T132" s="224">
        <v>0</v>
      </c>
      <c r="U132" s="224">
        <v>112648.71</v>
      </c>
      <c r="V132" s="224">
        <v>583.66999999999996</v>
      </c>
      <c r="W132" s="19" t="s">
        <v>43</v>
      </c>
      <c r="X132" s="19" t="s">
        <v>43</v>
      </c>
      <c r="Y132" s="19" t="s">
        <v>43</v>
      </c>
      <c r="Z132" s="224">
        <v>1000</v>
      </c>
      <c r="AA132" s="224">
        <v>902.68</v>
      </c>
      <c r="AB132" s="260">
        <v>0</v>
      </c>
      <c r="AC132" s="224">
        <v>0</v>
      </c>
      <c r="AD132" s="224">
        <v>0</v>
      </c>
      <c r="AE132" s="260">
        <v>0</v>
      </c>
      <c r="AF132" s="308">
        <v>32269</v>
      </c>
      <c r="AG132" s="222">
        <v>22706.720000000001</v>
      </c>
      <c r="AH132" s="281">
        <f t="shared" si="33"/>
        <v>-9562.2799999999988</v>
      </c>
      <c r="AI132" s="222">
        <v>70942.69</v>
      </c>
      <c r="AJ132" s="281">
        <f t="shared" si="34"/>
        <v>93649.41</v>
      </c>
      <c r="AK132" s="222">
        <v>53854.83</v>
      </c>
      <c r="AL132" s="281">
        <f t="shared" si="35"/>
        <v>39794.58</v>
      </c>
      <c r="AM132" s="281">
        <f t="shared" si="36"/>
        <v>2.3717573476045857</v>
      </c>
      <c r="AN132" s="281">
        <f t="shared" si="37"/>
        <v>0.57506854554662967</v>
      </c>
      <c r="AO132" s="222">
        <v>20800</v>
      </c>
      <c r="CA132" s="91" t="str">
        <f t="shared" si="60"/>
        <v>Gribow</v>
      </c>
      <c r="CB132" s="92">
        <f t="shared" si="60"/>
        <v>193</v>
      </c>
      <c r="CC132" s="92"/>
      <c r="CD132" s="92">
        <f t="shared" si="38"/>
        <v>339.62</v>
      </c>
      <c r="CE132" s="92">
        <f t="shared" si="39"/>
        <v>0</v>
      </c>
      <c r="CF132" s="92">
        <f t="shared" si="40"/>
        <v>102138.9</v>
      </c>
      <c r="CG132" s="92">
        <f t="shared" si="41"/>
        <v>102138.9</v>
      </c>
      <c r="CH132" s="92">
        <f t="shared" si="42"/>
        <v>16529.18</v>
      </c>
      <c r="CI132" s="92">
        <f t="shared" si="43"/>
        <v>0</v>
      </c>
      <c r="CJ132" s="91" t="str">
        <f t="shared" si="44"/>
        <v>nein</v>
      </c>
      <c r="CK132" s="91" t="str">
        <f t="shared" si="44"/>
        <v>nein</v>
      </c>
      <c r="CL132" s="91" t="str">
        <f t="shared" si="61"/>
        <v>OK</v>
      </c>
      <c r="CM132" s="92">
        <f t="shared" si="45"/>
        <v>99772.85</v>
      </c>
      <c r="CN132" s="91" t="str">
        <f t="shared" si="46"/>
        <v>nein</v>
      </c>
      <c r="CO132" s="91">
        <f t="shared" si="47"/>
        <v>0</v>
      </c>
      <c r="CP132" s="91">
        <f t="shared" si="48"/>
        <v>0</v>
      </c>
      <c r="CQ132" s="91">
        <f t="shared" si="49"/>
        <v>1</v>
      </c>
      <c r="CR132" s="91">
        <f t="shared" si="50"/>
        <v>339.62</v>
      </c>
      <c r="CS132" s="92">
        <f>CM132-'[2]2009'!CM132</f>
        <v>13492.529999999999</v>
      </c>
      <c r="CT132" s="92">
        <f>CE132-'[2]2009'!CE132</f>
        <v>0</v>
      </c>
      <c r="CU132" s="92">
        <f t="shared" si="51"/>
        <v>53854.83</v>
      </c>
      <c r="CV132" s="92">
        <f t="shared" si="52"/>
        <v>20800</v>
      </c>
      <c r="CW132" s="153">
        <f t="shared" si="53"/>
        <v>3</v>
      </c>
      <c r="CX132" s="153">
        <f t="shared" si="54"/>
        <v>3.5</v>
      </c>
      <c r="CY132" s="153">
        <f t="shared" si="55"/>
        <v>3</v>
      </c>
      <c r="CZ132" s="92">
        <f t="shared" si="56"/>
        <v>112648.71</v>
      </c>
      <c r="DA132" s="92">
        <f t="shared" si="57"/>
        <v>902.68</v>
      </c>
      <c r="DB132" s="91">
        <f t="shared" si="58"/>
        <v>1</v>
      </c>
      <c r="DC132" s="92">
        <f t="shared" si="59"/>
        <v>102138.9</v>
      </c>
    </row>
    <row r="133" spans="1:107" x14ac:dyDescent="0.25">
      <c r="A133" s="20">
        <v>13075041</v>
      </c>
      <c r="B133" s="21">
        <v>5563</v>
      </c>
      <c r="C133" s="21" t="s">
        <v>171</v>
      </c>
      <c r="D133" s="223">
        <v>1415</v>
      </c>
      <c r="E133" s="223">
        <v>96979.63</v>
      </c>
      <c r="F133" s="223">
        <v>3748.68</v>
      </c>
      <c r="G133" s="223">
        <v>26596.93</v>
      </c>
      <c r="H133" s="224">
        <v>1</v>
      </c>
      <c r="I133" s="224">
        <v>438636.95</v>
      </c>
      <c r="J133" s="224">
        <v>0</v>
      </c>
      <c r="K133" s="224"/>
      <c r="L133" s="224">
        <v>1</v>
      </c>
      <c r="M133" s="224">
        <v>413064.01</v>
      </c>
      <c r="N133" s="224">
        <v>250</v>
      </c>
      <c r="O133" s="224">
        <v>0</v>
      </c>
      <c r="P133" s="224">
        <v>330</v>
      </c>
      <c r="Q133" s="224">
        <v>0</v>
      </c>
      <c r="R133" s="224">
        <v>300</v>
      </c>
      <c r="S133" s="224">
        <v>0</v>
      </c>
      <c r="T133" s="224">
        <v>0</v>
      </c>
      <c r="U133" s="224">
        <v>56948.31</v>
      </c>
      <c r="V133" s="224">
        <v>40.25</v>
      </c>
      <c r="W133" s="19" t="s">
        <v>43</v>
      </c>
      <c r="X133" s="19" t="s">
        <v>43</v>
      </c>
      <c r="Y133" s="19" t="s">
        <v>43</v>
      </c>
      <c r="Z133" s="224">
        <v>4400</v>
      </c>
      <c r="AA133" s="224">
        <v>4435.5200000000004</v>
      </c>
      <c r="AB133" s="260">
        <v>0</v>
      </c>
      <c r="AC133" s="224">
        <v>0</v>
      </c>
      <c r="AD133" s="224">
        <v>0</v>
      </c>
      <c r="AE133" s="260">
        <v>0</v>
      </c>
      <c r="AF133" s="308">
        <v>324277.74</v>
      </c>
      <c r="AG133" s="222">
        <v>166172.54</v>
      </c>
      <c r="AH133" s="281">
        <f t="shared" si="33"/>
        <v>-158105.19999999998</v>
      </c>
      <c r="AI133" s="222">
        <v>467506.68</v>
      </c>
      <c r="AJ133" s="281">
        <f t="shared" si="34"/>
        <v>633679.22</v>
      </c>
      <c r="AK133" s="222">
        <v>400139.66</v>
      </c>
      <c r="AL133" s="281">
        <f t="shared" si="35"/>
        <v>233539.56</v>
      </c>
      <c r="AM133" s="281">
        <f t="shared" si="36"/>
        <v>2.4079770339912958</v>
      </c>
      <c r="AN133" s="281">
        <f t="shared" si="37"/>
        <v>0.63145460253533325</v>
      </c>
      <c r="AO133" s="222">
        <v>155000</v>
      </c>
      <c r="CA133" s="91" t="str">
        <f t="shared" si="60"/>
        <v>Groß Kiesow</v>
      </c>
      <c r="CB133" s="92">
        <f t="shared" si="60"/>
        <v>1415</v>
      </c>
      <c r="CC133" s="92"/>
      <c r="CD133" s="92">
        <f t="shared" si="38"/>
        <v>26596.93</v>
      </c>
      <c r="CE133" s="92">
        <f t="shared" si="39"/>
        <v>0</v>
      </c>
      <c r="CF133" s="92">
        <f t="shared" si="40"/>
        <v>413064.01</v>
      </c>
      <c r="CG133" s="92">
        <f t="shared" si="41"/>
        <v>413064.01</v>
      </c>
      <c r="CH133" s="92">
        <f t="shared" si="42"/>
        <v>96979.63</v>
      </c>
      <c r="CI133" s="92">
        <f t="shared" si="43"/>
        <v>0</v>
      </c>
      <c r="CJ133" s="91" t="str">
        <f t="shared" si="44"/>
        <v>nein</v>
      </c>
      <c r="CK133" s="91" t="str">
        <f t="shared" si="44"/>
        <v>nein</v>
      </c>
      <c r="CL133" s="91" t="str">
        <f t="shared" si="61"/>
        <v>OK</v>
      </c>
      <c r="CM133" s="92">
        <f t="shared" si="45"/>
        <v>438636.95</v>
      </c>
      <c r="CN133" s="91" t="str">
        <f t="shared" si="46"/>
        <v>nein</v>
      </c>
      <c r="CO133" s="91">
        <f t="shared" si="47"/>
        <v>0</v>
      </c>
      <c r="CP133" s="91">
        <f t="shared" si="48"/>
        <v>0</v>
      </c>
      <c r="CQ133" s="91">
        <f t="shared" si="49"/>
        <v>1</v>
      </c>
      <c r="CR133" s="91">
        <f t="shared" si="50"/>
        <v>26596.93</v>
      </c>
      <c r="CS133" s="92">
        <f>CM133-'[2]2009'!CM133</f>
        <v>-23942.219999999972</v>
      </c>
      <c r="CT133" s="92">
        <f>CE133-'[2]2009'!CE133</f>
        <v>0</v>
      </c>
      <c r="CU133" s="92">
        <f t="shared" si="51"/>
        <v>400139.66</v>
      </c>
      <c r="CV133" s="92">
        <f t="shared" si="52"/>
        <v>155000</v>
      </c>
      <c r="CW133" s="153">
        <f t="shared" si="53"/>
        <v>2.5</v>
      </c>
      <c r="CX133" s="153">
        <f t="shared" si="54"/>
        <v>3.3</v>
      </c>
      <c r="CY133" s="153">
        <f t="shared" si="55"/>
        <v>3</v>
      </c>
      <c r="CZ133" s="92">
        <f t="shared" si="56"/>
        <v>56948.31</v>
      </c>
      <c r="DA133" s="92">
        <f t="shared" si="57"/>
        <v>4435.5200000000004</v>
      </c>
      <c r="DB133" s="91">
        <f t="shared" si="58"/>
        <v>1</v>
      </c>
      <c r="DC133" s="92">
        <f t="shared" si="59"/>
        <v>413064.01</v>
      </c>
    </row>
    <row r="134" spans="1:107" x14ac:dyDescent="0.25">
      <c r="A134" s="20">
        <v>13075043</v>
      </c>
      <c r="B134" s="21">
        <v>5563</v>
      </c>
      <c r="C134" s="21" t="s">
        <v>172</v>
      </c>
      <c r="D134" s="221">
        <v>471</v>
      </c>
      <c r="E134" s="223">
        <v>3695.83</v>
      </c>
      <c r="F134" s="223">
        <v>26575.14</v>
      </c>
      <c r="G134" s="223">
        <v>13994.79</v>
      </c>
      <c r="H134" s="224">
        <v>1</v>
      </c>
      <c r="I134" s="224">
        <v>54450.87</v>
      </c>
      <c r="J134" s="224">
        <v>0</v>
      </c>
      <c r="K134" s="224"/>
      <c r="L134" s="224">
        <v>1</v>
      </c>
      <c r="M134" s="224">
        <v>44358.55</v>
      </c>
      <c r="N134" s="222">
        <v>300</v>
      </c>
      <c r="O134" s="222">
        <v>0</v>
      </c>
      <c r="P134" s="222">
        <v>350</v>
      </c>
      <c r="Q134" s="222">
        <v>0</v>
      </c>
      <c r="R134" s="222">
        <v>300</v>
      </c>
      <c r="S134" s="222">
        <v>0</v>
      </c>
      <c r="T134" s="222">
        <v>0</v>
      </c>
      <c r="U134" s="222">
        <v>809419.4</v>
      </c>
      <c r="V134" s="222">
        <v>1718.5125265392783</v>
      </c>
      <c r="W134" s="19" t="s">
        <v>43</v>
      </c>
      <c r="X134" s="19" t="s">
        <v>43</v>
      </c>
      <c r="Y134" s="19" t="s">
        <v>43</v>
      </c>
      <c r="Z134" s="222">
        <v>2700</v>
      </c>
      <c r="AA134" s="222">
        <v>2272.04</v>
      </c>
      <c r="AB134" s="295">
        <v>0</v>
      </c>
      <c r="AC134" s="222">
        <v>0</v>
      </c>
      <c r="AD134" s="222">
        <v>0</v>
      </c>
      <c r="AE134" s="295">
        <v>0</v>
      </c>
      <c r="AF134" s="251">
        <v>93005.57</v>
      </c>
      <c r="AG134" s="222">
        <v>65769.960000000006</v>
      </c>
      <c r="AH134" s="281">
        <f t="shared" ref="AH134:AH144" si="62">AG134-AF134</f>
        <v>-27235.61</v>
      </c>
      <c r="AI134" s="222">
        <v>157992.72</v>
      </c>
      <c r="AJ134" s="281">
        <f t="shared" ref="AJ134:AJ144" si="63">AG134+AI134</f>
        <v>223762.68</v>
      </c>
      <c r="AK134" s="222">
        <v>127550.68</v>
      </c>
      <c r="AL134" s="281">
        <f t="shared" ref="AL134:AL144" si="64">AJ134-AK134</f>
        <v>96212</v>
      </c>
      <c r="AM134" s="281">
        <f t="shared" ref="AM134:AM144" si="65">AK134/AG134</f>
        <v>1.939345561408278</v>
      </c>
      <c r="AN134" s="281">
        <f t="shared" ref="AN134:AN144" si="66">AK134/AJ134</f>
        <v>0.57002660139751637</v>
      </c>
      <c r="AO134" s="222">
        <v>49400</v>
      </c>
      <c r="CA134" s="91" t="str">
        <f t="shared" si="60"/>
        <v>Groß Polzin</v>
      </c>
      <c r="CB134" s="92">
        <f t="shared" si="60"/>
        <v>471</v>
      </c>
      <c r="CC134" s="92"/>
      <c r="CD134" s="92">
        <f t="shared" ref="CD134:CD144" si="67">G134</f>
        <v>13994.79</v>
      </c>
      <c r="CE134" s="92">
        <f t="shared" ref="CE134:CE144" si="68">K134</f>
        <v>0</v>
      </c>
      <c r="CF134" s="92">
        <f t="shared" ref="CF134:CF144" si="69">M134</f>
        <v>44358.55</v>
      </c>
      <c r="CG134" s="92">
        <f t="shared" ref="CG134:CG145" si="70">CF134-CE134</f>
        <v>44358.55</v>
      </c>
      <c r="CH134" s="92">
        <f t="shared" ref="CH134:CH144" si="71">E134</f>
        <v>3695.83</v>
      </c>
      <c r="CI134" s="92">
        <f t="shared" ref="CI134:CI144" si="72">T134</f>
        <v>0</v>
      </c>
      <c r="CJ134" s="91" t="str">
        <f t="shared" ref="CJ134:CK144" si="73">W134</f>
        <v>nein</v>
      </c>
      <c r="CK134" s="91" t="str">
        <f t="shared" si="73"/>
        <v>nein</v>
      </c>
      <c r="CL134" s="91" t="str">
        <f t="shared" si="61"/>
        <v>OK</v>
      </c>
      <c r="CM134" s="92">
        <f t="shared" ref="CM134:CM144" si="74">I134</f>
        <v>54450.87</v>
      </c>
      <c r="CN134" s="91" t="str">
        <f t="shared" ref="CN134:CN144" si="75">IF(CQ134=0,"keine Angabe",IF(CI134="ja","ja","nein"))</f>
        <v>nein</v>
      </c>
      <c r="CO134" s="91">
        <f t="shared" ref="CO134:CO144" si="76">IF(CQ134=0,2,IF(CJ134="ja",1,0))</f>
        <v>0</v>
      </c>
      <c r="CP134" s="91">
        <f t="shared" ref="CP134:CP144" si="77">IF(CQ134=0,2,IF(CK134="ja",1,0))</f>
        <v>0</v>
      </c>
      <c r="CQ134" s="91">
        <f t="shared" ref="CQ134:CQ144" si="78">IF(CL134="OK",1,0)</f>
        <v>1</v>
      </c>
      <c r="CR134" s="91">
        <f t="shared" ref="CR134:CR144" si="79">G134</f>
        <v>13994.79</v>
      </c>
      <c r="CS134" s="92">
        <f>CM134-'[2]2009'!CM134</f>
        <v>-28056.760000000002</v>
      </c>
      <c r="CT134" s="92">
        <f>CE134-'[2]2009'!CE134</f>
        <v>0</v>
      </c>
      <c r="CU134" s="92">
        <f t="shared" ref="CU134:CU144" si="80">AK134</f>
        <v>127550.68</v>
      </c>
      <c r="CV134" s="92">
        <f t="shared" ref="CV134:CV144" si="81">AO134</f>
        <v>49400</v>
      </c>
      <c r="CW134" s="153">
        <f t="shared" ref="CW134:CW144" si="82">N134/100</f>
        <v>3</v>
      </c>
      <c r="CX134" s="153">
        <f t="shared" ref="CX134:CX144" si="83">P134/100</f>
        <v>3.5</v>
      </c>
      <c r="CY134" s="153">
        <f t="shared" ref="CY134:CY144" si="84">R134/100</f>
        <v>3</v>
      </c>
      <c r="CZ134" s="92">
        <f t="shared" ref="CZ134:CZ144" si="85">U134</f>
        <v>809419.4</v>
      </c>
      <c r="DA134" s="92">
        <f t="shared" ref="DA134:DA144" si="86">AA134+AC134+AE134</f>
        <v>2272.04</v>
      </c>
      <c r="DB134" s="91">
        <f t="shared" ref="DB134:DB144" si="87">IF(G134&gt;0,1,0)</f>
        <v>1</v>
      </c>
      <c r="DC134" s="92">
        <f t="shared" ref="DC134:DC144" si="88">CG134</f>
        <v>44358.55</v>
      </c>
    </row>
    <row r="135" spans="1:107" x14ac:dyDescent="0.25">
      <c r="A135" s="20">
        <v>13075044</v>
      </c>
      <c r="B135" s="21">
        <v>5563</v>
      </c>
      <c r="C135" s="21" t="s">
        <v>173</v>
      </c>
      <c r="D135" s="223">
        <v>2893</v>
      </c>
      <c r="E135" s="223">
        <v>218201.74</v>
      </c>
      <c r="F135" s="223">
        <v>390080.97</v>
      </c>
      <c r="G135" s="223">
        <v>39382.32</v>
      </c>
      <c r="H135" s="224">
        <v>1</v>
      </c>
      <c r="I135" s="224">
        <v>265921.44</v>
      </c>
      <c r="J135" s="224">
        <v>0</v>
      </c>
      <c r="K135" s="224"/>
      <c r="L135" s="224">
        <v>1</v>
      </c>
      <c r="M135" s="224">
        <v>385746.17</v>
      </c>
      <c r="N135" s="224">
        <v>270</v>
      </c>
      <c r="O135" s="224">
        <v>0</v>
      </c>
      <c r="P135" s="224">
        <v>335</v>
      </c>
      <c r="Q135" s="224">
        <v>0</v>
      </c>
      <c r="R135" s="224">
        <v>300</v>
      </c>
      <c r="S135" s="224">
        <v>0</v>
      </c>
      <c r="T135" s="224">
        <v>0</v>
      </c>
      <c r="U135" s="224">
        <v>7465884.71</v>
      </c>
      <c r="V135" s="224">
        <v>2580.67</v>
      </c>
      <c r="W135" s="19" t="s">
        <v>43</v>
      </c>
      <c r="X135" s="19" t="s">
        <v>43</v>
      </c>
      <c r="Y135" s="19" t="s">
        <v>43</v>
      </c>
      <c r="Z135" s="224">
        <v>8000</v>
      </c>
      <c r="AA135" s="224">
        <v>7850.96</v>
      </c>
      <c r="AB135" s="260">
        <v>0</v>
      </c>
      <c r="AC135" s="224">
        <v>0</v>
      </c>
      <c r="AD135" s="224">
        <v>0</v>
      </c>
      <c r="AE135" s="260">
        <v>0</v>
      </c>
      <c r="AF135" s="308">
        <v>834399.55</v>
      </c>
      <c r="AG135" s="222">
        <v>518624.24</v>
      </c>
      <c r="AH135" s="281">
        <f t="shared" si="62"/>
        <v>-315775.31000000006</v>
      </c>
      <c r="AI135" s="222">
        <v>833064.7</v>
      </c>
      <c r="AJ135" s="281">
        <f t="shared" si="63"/>
        <v>1351688.94</v>
      </c>
      <c r="AK135" s="222">
        <v>838811.16</v>
      </c>
      <c r="AL135" s="281">
        <f t="shared" si="64"/>
        <v>512877.77999999991</v>
      </c>
      <c r="AM135" s="281">
        <f t="shared" si="65"/>
        <v>1.6173774677404205</v>
      </c>
      <c r="AN135" s="281">
        <f t="shared" si="66"/>
        <v>0.62056523152434762</v>
      </c>
      <c r="AO135" s="222">
        <v>324800</v>
      </c>
      <c r="CA135" s="91" t="str">
        <f t="shared" si="60"/>
        <v>Gützkow, Stadt</v>
      </c>
      <c r="CB135" s="92">
        <f t="shared" si="60"/>
        <v>2893</v>
      </c>
      <c r="CC135" s="92"/>
      <c r="CD135" s="92">
        <f t="shared" si="67"/>
        <v>39382.32</v>
      </c>
      <c r="CE135" s="92">
        <f t="shared" si="68"/>
        <v>0</v>
      </c>
      <c r="CF135" s="92">
        <f t="shared" si="69"/>
        <v>385746.17</v>
      </c>
      <c r="CG135" s="92">
        <f t="shared" si="70"/>
        <v>385746.17</v>
      </c>
      <c r="CH135" s="92">
        <f t="shared" si="71"/>
        <v>218201.74</v>
      </c>
      <c r="CI135" s="92">
        <f t="shared" si="72"/>
        <v>0</v>
      </c>
      <c r="CJ135" s="91" t="str">
        <f t="shared" si="73"/>
        <v>nein</v>
      </c>
      <c r="CK135" s="91" t="str">
        <f t="shared" si="73"/>
        <v>nein</v>
      </c>
      <c r="CL135" s="91" t="str">
        <f t="shared" si="61"/>
        <v>OK</v>
      </c>
      <c r="CM135" s="92">
        <f t="shared" si="74"/>
        <v>265921.44</v>
      </c>
      <c r="CN135" s="91" t="str">
        <f t="shared" si="75"/>
        <v>nein</v>
      </c>
      <c r="CO135" s="91">
        <f t="shared" si="76"/>
        <v>0</v>
      </c>
      <c r="CP135" s="91">
        <f t="shared" si="77"/>
        <v>0</v>
      </c>
      <c r="CQ135" s="91">
        <f t="shared" si="78"/>
        <v>1</v>
      </c>
      <c r="CR135" s="91">
        <f t="shared" si="79"/>
        <v>39382.32</v>
      </c>
      <c r="CS135" s="92">
        <f>CM135-'[2]2009'!CM135</f>
        <v>-403299.57</v>
      </c>
      <c r="CT135" s="92">
        <f>CE135-'[2]2009'!CE135</f>
        <v>0</v>
      </c>
      <c r="CU135" s="92">
        <f t="shared" si="80"/>
        <v>838811.16</v>
      </c>
      <c r="CV135" s="92">
        <f t="shared" si="81"/>
        <v>324800</v>
      </c>
      <c r="CW135" s="153">
        <f t="shared" si="82"/>
        <v>2.7</v>
      </c>
      <c r="CX135" s="153">
        <f t="shared" si="83"/>
        <v>3.35</v>
      </c>
      <c r="CY135" s="153">
        <f t="shared" si="84"/>
        <v>3</v>
      </c>
      <c r="CZ135" s="92">
        <f t="shared" si="85"/>
        <v>7465884.71</v>
      </c>
      <c r="DA135" s="92">
        <f t="shared" si="86"/>
        <v>7850.96</v>
      </c>
      <c r="DB135" s="91">
        <f t="shared" si="87"/>
        <v>1</v>
      </c>
      <c r="DC135" s="92">
        <f t="shared" si="88"/>
        <v>385746.17</v>
      </c>
    </row>
    <row r="136" spans="1:107" x14ac:dyDescent="0.25">
      <c r="A136" s="20">
        <v>13075057</v>
      </c>
      <c r="B136" s="21">
        <v>5563</v>
      </c>
      <c r="C136" s="21" t="s">
        <v>174</v>
      </c>
      <c r="D136" s="223">
        <v>1436</v>
      </c>
      <c r="E136" s="223">
        <v>297014.62</v>
      </c>
      <c r="F136" s="223">
        <v>44799.66</v>
      </c>
      <c r="G136" s="223">
        <v>12413.35</v>
      </c>
      <c r="H136" s="224">
        <v>1</v>
      </c>
      <c r="I136" s="224">
        <v>39884.86</v>
      </c>
      <c r="J136" s="224">
        <v>0</v>
      </c>
      <c r="K136" s="224"/>
      <c r="L136" s="224">
        <v>1</v>
      </c>
      <c r="M136" s="224">
        <v>62569.01</v>
      </c>
      <c r="N136" s="224">
        <v>248</v>
      </c>
      <c r="O136" s="224">
        <v>0</v>
      </c>
      <c r="P136" s="224">
        <v>354</v>
      </c>
      <c r="Q136" s="224">
        <v>0</v>
      </c>
      <c r="R136" s="224">
        <v>300</v>
      </c>
      <c r="S136" s="224">
        <v>0</v>
      </c>
      <c r="T136" s="224">
        <v>0</v>
      </c>
      <c r="U136" s="224">
        <v>478159.39</v>
      </c>
      <c r="V136" s="224">
        <v>332.98</v>
      </c>
      <c r="W136" s="22" t="s">
        <v>56</v>
      </c>
      <c r="X136" s="22" t="s">
        <v>43</v>
      </c>
      <c r="Y136" s="22" t="s">
        <v>43</v>
      </c>
      <c r="Z136" s="224">
        <v>3000</v>
      </c>
      <c r="AA136" s="224">
        <v>3133.18</v>
      </c>
      <c r="AB136" s="260">
        <v>0</v>
      </c>
      <c r="AC136" s="224">
        <v>0</v>
      </c>
      <c r="AD136" s="224">
        <v>0</v>
      </c>
      <c r="AE136" s="260">
        <v>0</v>
      </c>
      <c r="AF136" s="308">
        <v>461829.96</v>
      </c>
      <c r="AG136" s="222">
        <v>161684.65</v>
      </c>
      <c r="AH136" s="281">
        <f t="shared" si="62"/>
        <v>-300145.31000000006</v>
      </c>
      <c r="AI136" s="222">
        <v>394801.06</v>
      </c>
      <c r="AJ136" s="281">
        <f t="shared" si="63"/>
        <v>556485.71</v>
      </c>
      <c r="AK136" s="222">
        <v>441056.26</v>
      </c>
      <c r="AL136" s="281">
        <f t="shared" si="64"/>
        <v>115429.44999999995</v>
      </c>
      <c r="AM136" s="281">
        <f t="shared" si="65"/>
        <v>2.7278796100928568</v>
      </c>
      <c r="AN136" s="281">
        <f t="shared" si="66"/>
        <v>0.79257427832243899</v>
      </c>
      <c r="AO136" s="222">
        <v>170800</v>
      </c>
      <c r="CA136" s="91" t="str">
        <f t="shared" si="60"/>
        <v>Karlsburg</v>
      </c>
      <c r="CB136" s="92">
        <f t="shared" si="60"/>
        <v>1436</v>
      </c>
      <c r="CC136" s="92"/>
      <c r="CD136" s="92">
        <f t="shared" si="67"/>
        <v>12413.35</v>
      </c>
      <c r="CE136" s="92">
        <f t="shared" si="68"/>
        <v>0</v>
      </c>
      <c r="CF136" s="92">
        <f t="shared" si="69"/>
        <v>62569.01</v>
      </c>
      <c r="CG136" s="92">
        <f t="shared" si="70"/>
        <v>62569.01</v>
      </c>
      <c r="CH136" s="92">
        <f t="shared" si="71"/>
        <v>297014.62</v>
      </c>
      <c r="CI136" s="92">
        <f t="shared" si="72"/>
        <v>0</v>
      </c>
      <c r="CJ136" s="91" t="str">
        <f t="shared" si="73"/>
        <v>ja</v>
      </c>
      <c r="CK136" s="91" t="str">
        <f t="shared" si="73"/>
        <v>nein</v>
      </c>
      <c r="CL136" s="91" t="str">
        <f t="shared" si="61"/>
        <v>OK</v>
      </c>
      <c r="CM136" s="92">
        <f t="shared" si="74"/>
        <v>39884.86</v>
      </c>
      <c r="CN136" s="91" t="str">
        <f t="shared" si="75"/>
        <v>nein</v>
      </c>
      <c r="CO136" s="91">
        <f t="shared" si="76"/>
        <v>1</v>
      </c>
      <c r="CP136" s="91">
        <f t="shared" si="77"/>
        <v>0</v>
      </c>
      <c r="CQ136" s="91">
        <f t="shared" si="78"/>
        <v>1</v>
      </c>
      <c r="CR136" s="91">
        <f t="shared" si="79"/>
        <v>12413.35</v>
      </c>
      <c r="CS136" s="92">
        <f>CM136-'[2]2009'!CM136</f>
        <v>-287764.5</v>
      </c>
      <c r="CT136" s="92">
        <f>CE136-'[2]2009'!CE136</f>
        <v>0</v>
      </c>
      <c r="CU136" s="92">
        <f t="shared" si="80"/>
        <v>441056.26</v>
      </c>
      <c r="CV136" s="92">
        <f t="shared" si="81"/>
        <v>170800</v>
      </c>
      <c r="CW136" s="153">
        <f t="shared" si="82"/>
        <v>2.48</v>
      </c>
      <c r="CX136" s="153">
        <f t="shared" si="83"/>
        <v>3.54</v>
      </c>
      <c r="CY136" s="153">
        <f t="shared" si="84"/>
        <v>3</v>
      </c>
      <c r="CZ136" s="92">
        <f t="shared" si="85"/>
        <v>478159.39</v>
      </c>
      <c r="DA136" s="92">
        <f t="shared" si="86"/>
        <v>3133.18</v>
      </c>
      <c r="DB136" s="91">
        <f t="shared" si="87"/>
        <v>1</v>
      </c>
      <c r="DC136" s="92">
        <f t="shared" si="88"/>
        <v>62569.01</v>
      </c>
    </row>
    <row r="137" spans="1:107" x14ac:dyDescent="0.25">
      <c r="A137" s="20">
        <v>13075061</v>
      </c>
      <c r="B137" s="21">
        <v>5563</v>
      </c>
      <c r="C137" s="21" t="s">
        <v>175</v>
      </c>
      <c r="D137" s="223">
        <v>828</v>
      </c>
      <c r="E137" s="223">
        <v>109561.27</v>
      </c>
      <c r="F137" s="223">
        <v>24817.99</v>
      </c>
      <c r="G137" s="223">
        <v>42242.23</v>
      </c>
      <c r="H137" s="224">
        <v>1</v>
      </c>
      <c r="I137" s="224">
        <v>253742.33</v>
      </c>
      <c r="J137" s="224">
        <v>0</v>
      </c>
      <c r="K137" s="224"/>
      <c r="L137" s="224">
        <v>1</v>
      </c>
      <c r="M137" s="224">
        <v>298889.82</v>
      </c>
      <c r="N137" s="224">
        <v>240</v>
      </c>
      <c r="O137" s="224">
        <v>1</v>
      </c>
      <c r="P137" s="224">
        <v>320</v>
      </c>
      <c r="Q137" s="224">
        <v>1</v>
      </c>
      <c r="R137" s="224">
        <v>300</v>
      </c>
      <c r="S137" s="224">
        <v>0</v>
      </c>
      <c r="T137" s="224">
        <v>0</v>
      </c>
      <c r="U137" s="224">
        <v>751259.87</v>
      </c>
      <c r="V137" s="222">
        <v>907.31868357487917</v>
      </c>
      <c r="W137" s="19" t="s">
        <v>43</v>
      </c>
      <c r="X137" s="19" t="s">
        <v>43</v>
      </c>
      <c r="Y137" s="19" t="s">
        <v>43</v>
      </c>
      <c r="Z137" s="224">
        <v>3800</v>
      </c>
      <c r="AA137" s="224">
        <v>3272.08</v>
      </c>
      <c r="AB137" s="295">
        <v>0</v>
      </c>
      <c r="AC137" s="222">
        <v>0</v>
      </c>
      <c r="AD137" s="222">
        <v>0</v>
      </c>
      <c r="AE137" s="295">
        <v>0</v>
      </c>
      <c r="AF137" s="251">
        <v>393685.46</v>
      </c>
      <c r="AG137" s="222">
        <v>345909.3</v>
      </c>
      <c r="AH137" s="281">
        <f t="shared" si="62"/>
        <v>-47776.160000000033</v>
      </c>
      <c r="AI137" s="222">
        <v>157735.64000000001</v>
      </c>
      <c r="AJ137" s="281">
        <f t="shared" si="63"/>
        <v>503644.94</v>
      </c>
      <c r="AK137" s="222">
        <v>311884.27</v>
      </c>
      <c r="AL137" s="281">
        <f t="shared" si="64"/>
        <v>191760.66999999998</v>
      </c>
      <c r="AM137" s="281">
        <f t="shared" si="65"/>
        <v>0.90163597798613693</v>
      </c>
      <c r="AN137" s="281">
        <f t="shared" si="66"/>
        <v>0.61925425082201757</v>
      </c>
      <c r="AO137" s="222">
        <v>120800</v>
      </c>
      <c r="CA137" s="91" t="str">
        <f t="shared" si="60"/>
        <v>Klein Bünzow</v>
      </c>
      <c r="CB137" s="92">
        <f t="shared" si="60"/>
        <v>828</v>
      </c>
      <c r="CC137" s="92"/>
      <c r="CD137" s="92">
        <f t="shared" si="67"/>
        <v>42242.23</v>
      </c>
      <c r="CE137" s="92">
        <f t="shared" si="68"/>
        <v>0</v>
      </c>
      <c r="CF137" s="92">
        <f t="shared" si="69"/>
        <v>298889.82</v>
      </c>
      <c r="CG137" s="92">
        <f t="shared" si="70"/>
        <v>298889.82</v>
      </c>
      <c r="CH137" s="92">
        <f t="shared" si="71"/>
        <v>109561.27</v>
      </c>
      <c r="CI137" s="92">
        <f t="shared" si="72"/>
        <v>0</v>
      </c>
      <c r="CJ137" s="91" t="str">
        <f t="shared" si="73"/>
        <v>nein</v>
      </c>
      <c r="CK137" s="91" t="str">
        <f t="shared" si="73"/>
        <v>nein</v>
      </c>
      <c r="CL137" s="91" t="str">
        <f t="shared" si="61"/>
        <v>OK</v>
      </c>
      <c r="CM137" s="92">
        <f t="shared" si="74"/>
        <v>253742.33</v>
      </c>
      <c r="CN137" s="91" t="str">
        <f t="shared" si="75"/>
        <v>nein</v>
      </c>
      <c r="CO137" s="91">
        <f t="shared" si="76"/>
        <v>0</v>
      </c>
      <c r="CP137" s="91">
        <f t="shared" si="77"/>
        <v>0</v>
      </c>
      <c r="CQ137" s="91">
        <f t="shared" si="78"/>
        <v>1</v>
      </c>
      <c r="CR137" s="91">
        <f t="shared" si="79"/>
        <v>42242.23</v>
      </c>
      <c r="CS137" s="92">
        <f>CM137-'[2]2009'!CM137</f>
        <v>-149869.73000000001</v>
      </c>
      <c r="CT137" s="92">
        <f>CE137-'[2]2009'!CE137</f>
        <v>0</v>
      </c>
      <c r="CU137" s="92">
        <f t="shared" si="80"/>
        <v>311884.27</v>
      </c>
      <c r="CV137" s="92">
        <f t="shared" si="81"/>
        <v>120800</v>
      </c>
      <c r="CW137" s="153">
        <f t="shared" si="82"/>
        <v>2.4</v>
      </c>
      <c r="CX137" s="153">
        <f t="shared" si="83"/>
        <v>3.2</v>
      </c>
      <c r="CY137" s="153">
        <f t="shared" si="84"/>
        <v>3</v>
      </c>
      <c r="CZ137" s="92">
        <f t="shared" si="85"/>
        <v>751259.87</v>
      </c>
      <c r="DA137" s="92">
        <f t="shared" si="86"/>
        <v>3272.08</v>
      </c>
      <c r="DB137" s="91">
        <f t="shared" si="87"/>
        <v>1</v>
      </c>
      <c r="DC137" s="92">
        <f t="shared" si="88"/>
        <v>298889.82</v>
      </c>
    </row>
    <row r="138" spans="1:107" x14ac:dyDescent="0.25">
      <c r="A138" s="20">
        <v>13075086</v>
      </c>
      <c r="B138" s="21">
        <v>5563</v>
      </c>
      <c r="C138" s="21" t="s">
        <v>177</v>
      </c>
      <c r="D138" s="223">
        <v>742</v>
      </c>
      <c r="E138" s="223">
        <v>70583.210000000006</v>
      </c>
      <c r="F138" s="223">
        <v>26223.1</v>
      </c>
      <c r="G138" s="223">
        <v>8066.96</v>
      </c>
      <c r="H138" s="224">
        <v>1</v>
      </c>
      <c r="I138" s="224">
        <v>50751.6</v>
      </c>
      <c r="J138" s="224">
        <v>0</v>
      </c>
      <c r="K138" s="224"/>
      <c r="L138" s="224">
        <v>1</v>
      </c>
      <c r="M138" s="224">
        <v>63097.66</v>
      </c>
      <c r="N138" s="224">
        <v>239</v>
      </c>
      <c r="O138" s="224">
        <v>1</v>
      </c>
      <c r="P138" s="224">
        <v>318</v>
      </c>
      <c r="Q138" s="224">
        <v>1</v>
      </c>
      <c r="R138" s="224">
        <v>300</v>
      </c>
      <c r="S138" s="224">
        <v>0</v>
      </c>
      <c r="T138" s="224">
        <v>0</v>
      </c>
      <c r="U138" s="224">
        <v>227024.81</v>
      </c>
      <c r="V138" s="224">
        <v>305.95999999999998</v>
      </c>
      <c r="W138" s="19" t="s">
        <v>43</v>
      </c>
      <c r="X138" s="19" t="s">
        <v>43</v>
      </c>
      <c r="Y138" s="19" t="s">
        <v>43</v>
      </c>
      <c r="Z138" s="224">
        <v>2000</v>
      </c>
      <c r="AA138" s="224">
        <v>1883.97</v>
      </c>
      <c r="AB138" s="260">
        <v>0</v>
      </c>
      <c r="AC138" s="224">
        <v>0</v>
      </c>
      <c r="AD138" s="224">
        <v>0</v>
      </c>
      <c r="AE138" s="260">
        <v>0</v>
      </c>
      <c r="AF138" s="308">
        <v>205323.28</v>
      </c>
      <c r="AG138" s="222">
        <v>84208.49</v>
      </c>
      <c r="AH138" s="281">
        <f t="shared" si="62"/>
        <v>-121114.79</v>
      </c>
      <c r="AI138" s="222">
        <v>223985.17</v>
      </c>
      <c r="AJ138" s="281">
        <f t="shared" si="63"/>
        <v>308193.66000000003</v>
      </c>
      <c r="AK138" s="222">
        <v>203008.72</v>
      </c>
      <c r="AL138" s="281">
        <f t="shared" si="64"/>
        <v>105184.94000000003</v>
      </c>
      <c r="AM138" s="281">
        <f t="shared" si="65"/>
        <v>2.4107868458394157</v>
      </c>
      <c r="AN138" s="281">
        <f t="shared" si="66"/>
        <v>0.6587050492862182</v>
      </c>
      <c r="AO138" s="222">
        <v>78600</v>
      </c>
      <c r="CA138" s="91" t="str">
        <f t="shared" si="60"/>
        <v>Lühmannsdorf</v>
      </c>
      <c r="CB138" s="92">
        <f t="shared" si="60"/>
        <v>742</v>
      </c>
      <c r="CC138" s="92"/>
      <c r="CD138" s="92">
        <f t="shared" si="67"/>
        <v>8066.96</v>
      </c>
      <c r="CE138" s="92">
        <f t="shared" si="68"/>
        <v>0</v>
      </c>
      <c r="CF138" s="92">
        <f t="shared" si="69"/>
        <v>63097.66</v>
      </c>
      <c r="CG138" s="92">
        <f t="shared" si="70"/>
        <v>63097.66</v>
      </c>
      <c r="CH138" s="92">
        <f t="shared" si="71"/>
        <v>70583.210000000006</v>
      </c>
      <c r="CI138" s="92">
        <f t="shared" si="72"/>
        <v>0</v>
      </c>
      <c r="CJ138" s="91" t="str">
        <f t="shared" si="73"/>
        <v>nein</v>
      </c>
      <c r="CK138" s="91" t="str">
        <f t="shared" si="73"/>
        <v>nein</v>
      </c>
      <c r="CL138" s="91" t="str">
        <f t="shared" si="61"/>
        <v>OK</v>
      </c>
      <c r="CM138" s="92">
        <f t="shared" si="74"/>
        <v>50751.6</v>
      </c>
      <c r="CN138" s="91" t="str">
        <f t="shared" si="75"/>
        <v>nein</v>
      </c>
      <c r="CO138" s="91">
        <f t="shared" si="76"/>
        <v>0</v>
      </c>
      <c r="CP138" s="91">
        <f t="shared" si="77"/>
        <v>0</v>
      </c>
      <c r="CQ138" s="91">
        <f t="shared" si="78"/>
        <v>1</v>
      </c>
      <c r="CR138" s="91">
        <f t="shared" si="79"/>
        <v>8066.96</v>
      </c>
      <c r="CS138" s="92">
        <f>CM138-'[2]2009'!CM138</f>
        <v>-144841.59</v>
      </c>
      <c r="CT138" s="92">
        <f>CE138-'[2]2009'!CE138</f>
        <v>0</v>
      </c>
      <c r="CU138" s="92">
        <f t="shared" si="80"/>
        <v>203008.72</v>
      </c>
      <c r="CV138" s="92">
        <f t="shared" si="81"/>
        <v>78600</v>
      </c>
      <c r="CW138" s="153">
        <f t="shared" si="82"/>
        <v>2.39</v>
      </c>
      <c r="CX138" s="153">
        <f t="shared" si="83"/>
        <v>3.18</v>
      </c>
      <c r="CY138" s="153">
        <f t="shared" si="84"/>
        <v>3</v>
      </c>
      <c r="CZ138" s="92">
        <f t="shared" si="85"/>
        <v>227024.81</v>
      </c>
      <c r="DA138" s="92">
        <f t="shared" si="86"/>
        <v>1883.97</v>
      </c>
      <c r="DB138" s="91">
        <f t="shared" si="87"/>
        <v>1</v>
      </c>
      <c r="DC138" s="92">
        <f t="shared" si="88"/>
        <v>63097.66</v>
      </c>
    </row>
    <row r="139" spans="1:107" x14ac:dyDescent="0.25">
      <c r="A139" s="20">
        <v>13075094</v>
      </c>
      <c r="B139" s="21">
        <v>5563</v>
      </c>
      <c r="C139" s="21" t="s">
        <v>178</v>
      </c>
      <c r="D139" s="223">
        <v>905</v>
      </c>
      <c r="E139" s="223">
        <v>314306.83</v>
      </c>
      <c r="F139" s="223">
        <v>45865.38</v>
      </c>
      <c r="G139" s="223">
        <v>115161.28</v>
      </c>
      <c r="H139" s="224">
        <v>0</v>
      </c>
      <c r="I139" s="224"/>
      <c r="J139" s="224">
        <v>1</v>
      </c>
      <c r="K139" s="224">
        <v>78459.64</v>
      </c>
      <c r="L139" s="224">
        <v>0</v>
      </c>
      <c r="M139" s="224"/>
      <c r="N139" s="224">
        <v>300</v>
      </c>
      <c r="O139" s="224">
        <v>0</v>
      </c>
      <c r="P139" s="224">
        <v>350</v>
      </c>
      <c r="Q139" s="224">
        <v>0</v>
      </c>
      <c r="R139" s="224">
        <v>300</v>
      </c>
      <c r="S139" s="224">
        <v>0</v>
      </c>
      <c r="T139" s="224">
        <v>0</v>
      </c>
      <c r="U139" s="224">
        <v>634152.09</v>
      </c>
      <c r="V139" s="222">
        <v>700.72054143646403</v>
      </c>
      <c r="W139" s="19" t="s">
        <v>43</v>
      </c>
      <c r="X139" s="19" t="s">
        <v>43</v>
      </c>
      <c r="Y139" s="19" t="s">
        <v>43</v>
      </c>
      <c r="Z139" s="224">
        <v>3700</v>
      </c>
      <c r="AA139" s="224">
        <v>4281.3100000000004</v>
      </c>
      <c r="AB139" s="295">
        <v>0</v>
      </c>
      <c r="AC139" s="222">
        <v>0</v>
      </c>
      <c r="AD139" s="222">
        <v>0</v>
      </c>
      <c r="AE139" s="295">
        <v>0</v>
      </c>
      <c r="AF139" s="251">
        <v>581247.81999999995</v>
      </c>
      <c r="AG139" s="222">
        <v>240067.47</v>
      </c>
      <c r="AH139" s="281">
        <f t="shared" si="62"/>
        <v>-341180.35</v>
      </c>
      <c r="AI139" s="222">
        <v>71709.55</v>
      </c>
      <c r="AJ139" s="281">
        <f t="shared" si="63"/>
        <v>311777.02</v>
      </c>
      <c r="AK139" s="222">
        <v>389991.86</v>
      </c>
      <c r="AL139" s="281">
        <f t="shared" si="64"/>
        <v>-78214.839999999967</v>
      </c>
      <c r="AM139" s="281">
        <f t="shared" si="65"/>
        <v>1.6245093931301895</v>
      </c>
      <c r="AN139" s="281">
        <f t="shared" si="66"/>
        <v>1.250867879871326</v>
      </c>
      <c r="AO139" s="222">
        <v>151000</v>
      </c>
      <c r="CA139" s="91" t="str">
        <f t="shared" si="60"/>
        <v>Murchin</v>
      </c>
      <c r="CB139" s="92">
        <f t="shared" si="60"/>
        <v>905</v>
      </c>
      <c r="CC139" s="92"/>
      <c r="CD139" s="92">
        <f t="shared" si="67"/>
        <v>115161.28</v>
      </c>
      <c r="CE139" s="92">
        <f t="shared" si="68"/>
        <v>78459.64</v>
      </c>
      <c r="CF139" s="92">
        <f t="shared" si="69"/>
        <v>0</v>
      </c>
      <c r="CG139" s="92">
        <f t="shared" si="70"/>
        <v>-78459.64</v>
      </c>
      <c r="CH139" s="92">
        <f t="shared" si="71"/>
        <v>314306.83</v>
      </c>
      <c r="CI139" s="92">
        <f t="shared" si="72"/>
        <v>0</v>
      </c>
      <c r="CJ139" s="91" t="str">
        <f t="shared" si="73"/>
        <v>nein</v>
      </c>
      <c r="CK139" s="91" t="str">
        <f t="shared" si="73"/>
        <v>nein</v>
      </c>
      <c r="CL139" s="91" t="str">
        <f t="shared" si="61"/>
        <v>OK</v>
      </c>
      <c r="CM139" s="92">
        <f t="shared" si="74"/>
        <v>0</v>
      </c>
      <c r="CN139" s="91" t="str">
        <f t="shared" si="75"/>
        <v>nein</v>
      </c>
      <c r="CO139" s="91">
        <f t="shared" si="76"/>
        <v>0</v>
      </c>
      <c r="CP139" s="91">
        <f t="shared" si="77"/>
        <v>0</v>
      </c>
      <c r="CQ139" s="91">
        <f t="shared" si="78"/>
        <v>1</v>
      </c>
      <c r="CR139" s="91">
        <f t="shared" si="79"/>
        <v>115161.28</v>
      </c>
      <c r="CS139" s="92">
        <f>CM139-'[2]2009'!CM139</f>
        <v>-276935.45</v>
      </c>
      <c r="CT139" s="92">
        <f>CE139-'[2]2009'!CE139</f>
        <v>78459.64</v>
      </c>
      <c r="CU139" s="92">
        <f t="shared" si="80"/>
        <v>389991.86</v>
      </c>
      <c r="CV139" s="92">
        <f t="shared" si="81"/>
        <v>151000</v>
      </c>
      <c r="CW139" s="153">
        <f t="shared" si="82"/>
        <v>3</v>
      </c>
      <c r="CX139" s="153">
        <f t="shared" si="83"/>
        <v>3.5</v>
      </c>
      <c r="CY139" s="153">
        <f t="shared" si="84"/>
        <v>3</v>
      </c>
      <c r="CZ139" s="92">
        <f t="shared" si="85"/>
        <v>634152.09</v>
      </c>
      <c r="DA139" s="92">
        <f t="shared" si="86"/>
        <v>4281.3100000000004</v>
      </c>
      <c r="DB139" s="91">
        <f t="shared" si="87"/>
        <v>1</v>
      </c>
      <c r="DC139" s="92">
        <f t="shared" si="88"/>
        <v>-78459.64</v>
      </c>
    </row>
    <row r="140" spans="1:107" x14ac:dyDescent="0.25">
      <c r="A140" s="20">
        <v>13075121</v>
      </c>
      <c r="B140" s="21">
        <v>5563</v>
      </c>
      <c r="C140" s="21" t="s">
        <v>179</v>
      </c>
      <c r="D140" s="223">
        <v>714</v>
      </c>
      <c r="E140" s="223">
        <v>73851</v>
      </c>
      <c r="F140" s="223">
        <v>38708.29</v>
      </c>
      <c r="G140" s="223">
        <v>91162.6</v>
      </c>
      <c r="H140" s="224">
        <v>1</v>
      </c>
      <c r="I140" s="224">
        <v>69907.66</v>
      </c>
      <c r="J140" s="224">
        <v>0</v>
      </c>
      <c r="K140" s="224"/>
      <c r="L140" s="224">
        <v>1</v>
      </c>
      <c r="M140" s="224">
        <v>157807.95000000001</v>
      </c>
      <c r="N140" s="224">
        <v>240</v>
      </c>
      <c r="O140" s="224">
        <v>1</v>
      </c>
      <c r="P140" s="224">
        <v>320</v>
      </c>
      <c r="Q140" s="224">
        <v>1</v>
      </c>
      <c r="R140" s="224">
        <v>300</v>
      </c>
      <c r="S140" s="224">
        <v>0</v>
      </c>
      <c r="T140" s="224">
        <v>0</v>
      </c>
      <c r="U140" s="224">
        <v>679071.35</v>
      </c>
      <c r="V140" s="222">
        <v>951.08032212885155</v>
      </c>
      <c r="W140" s="19" t="s">
        <v>43</v>
      </c>
      <c r="X140" s="19" t="s">
        <v>43</v>
      </c>
      <c r="Y140" s="19" t="s">
        <v>43</v>
      </c>
      <c r="Z140" s="224">
        <v>2100</v>
      </c>
      <c r="AA140" s="224">
        <v>2089.42</v>
      </c>
      <c r="AB140" s="295">
        <v>0</v>
      </c>
      <c r="AC140" s="222">
        <v>0</v>
      </c>
      <c r="AD140" s="222">
        <v>0</v>
      </c>
      <c r="AE140" s="295">
        <v>0</v>
      </c>
      <c r="AF140" s="251">
        <v>169175.52</v>
      </c>
      <c r="AG140" s="222">
        <v>83106.77</v>
      </c>
      <c r="AH140" s="281">
        <f t="shared" si="62"/>
        <v>-86068.749999999985</v>
      </c>
      <c r="AI140" s="222">
        <v>223269.74</v>
      </c>
      <c r="AJ140" s="281">
        <f t="shared" si="63"/>
        <v>306376.51</v>
      </c>
      <c r="AK140" s="222">
        <v>200354.97</v>
      </c>
      <c r="AL140" s="281">
        <f t="shared" si="64"/>
        <v>106021.54000000001</v>
      </c>
      <c r="AM140" s="281">
        <f t="shared" si="65"/>
        <v>2.4108140648469432</v>
      </c>
      <c r="AN140" s="281">
        <f t="shared" si="66"/>
        <v>0.65395016739370782</v>
      </c>
      <c r="AO140" s="222">
        <v>77600</v>
      </c>
      <c r="CA140" s="91" t="str">
        <f t="shared" si="60"/>
        <v>Rubkow</v>
      </c>
      <c r="CB140" s="92">
        <f t="shared" si="60"/>
        <v>714</v>
      </c>
      <c r="CC140" s="92"/>
      <c r="CD140" s="92">
        <f t="shared" si="67"/>
        <v>91162.6</v>
      </c>
      <c r="CE140" s="92">
        <f t="shared" si="68"/>
        <v>0</v>
      </c>
      <c r="CF140" s="92">
        <f t="shared" si="69"/>
        <v>157807.95000000001</v>
      </c>
      <c r="CG140" s="92">
        <f t="shared" si="70"/>
        <v>157807.95000000001</v>
      </c>
      <c r="CH140" s="92">
        <f t="shared" si="71"/>
        <v>73851</v>
      </c>
      <c r="CI140" s="92">
        <f t="shared" si="72"/>
        <v>0</v>
      </c>
      <c r="CJ140" s="91" t="str">
        <f t="shared" si="73"/>
        <v>nein</v>
      </c>
      <c r="CK140" s="91" t="str">
        <f t="shared" si="73"/>
        <v>nein</v>
      </c>
      <c r="CL140" s="91" t="str">
        <f t="shared" si="61"/>
        <v>OK</v>
      </c>
      <c r="CM140" s="92">
        <f t="shared" si="74"/>
        <v>69907.66</v>
      </c>
      <c r="CN140" s="91" t="str">
        <f t="shared" si="75"/>
        <v>nein</v>
      </c>
      <c r="CO140" s="91">
        <f t="shared" si="76"/>
        <v>0</v>
      </c>
      <c r="CP140" s="91">
        <f t="shared" si="77"/>
        <v>0</v>
      </c>
      <c r="CQ140" s="91">
        <f t="shared" si="78"/>
        <v>1</v>
      </c>
      <c r="CR140" s="91">
        <f t="shared" si="79"/>
        <v>91162.6</v>
      </c>
      <c r="CS140" s="92">
        <f>CM140-'[2]2009'!CM140</f>
        <v>-75425.94</v>
      </c>
      <c r="CT140" s="92">
        <f>CE140-'[2]2009'!CE140</f>
        <v>0</v>
      </c>
      <c r="CU140" s="92">
        <f t="shared" si="80"/>
        <v>200354.97</v>
      </c>
      <c r="CV140" s="92">
        <f t="shared" si="81"/>
        <v>77600</v>
      </c>
      <c r="CW140" s="153">
        <f t="shared" si="82"/>
        <v>2.4</v>
      </c>
      <c r="CX140" s="153">
        <f t="shared" si="83"/>
        <v>3.2</v>
      </c>
      <c r="CY140" s="153">
        <f t="shared" si="84"/>
        <v>3</v>
      </c>
      <c r="CZ140" s="92">
        <f t="shared" si="85"/>
        <v>679071.35</v>
      </c>
      <c r="DA140" s="92">
        <f t="shared" si="86"/>
        <v>2089.42</v>
      </c>
      <c r="DB140" s="91">
        <f t="shared" si="87"/>
        <v>1</v>
      </c>
      <c r="DC140" s="92">
        <f t="shared" si="88"/>
        <v>157807.95000000001</v>
      </c>
    </row>
    <row r="141" spans="1:107" x14ac:dyDescent="0.25">
      <c r="A141" s="20">
        <v>13075125</v>
      </c>
      <c r="B141" s="21">
        <v>5563</v>
      </c>
      <c r="C141" s="21" t="s">
        <v>180</v>
      </c>
      <c r="D141" s="223">
        <v>321</v>
      </c>
      <c r="E141" s="223">
        <v>59870.67</v>
      </c>
      <c r="F141" s="223">
        <v>11387.53</v>
      </c>
      <c r="G141" s="223">
        <v>14676.41</v>
      </c>
      <c r="H141" s="224">
        <v>1</v>
      </c>
      <c r="I141" s="224">
        <v>2783.86</v>
      </c>
      <c r="J141" s="224">
        <v>0</v>
      </c>
      <c r="K141" s="224"/>
      <c r="L141" s="224">
        <v>1</v>
      </c>
      <c r="M141" s="224">
        <v>4219.8100000000004</v>
      </c>
      <c r="N141" s="224">
        <v>300</v>
      </c>
      <c r="O141" s="224">
        <v>0</v>
      </c>
      <c r="P141" s="224">
        <v>350</v>
      </c>
      <c r="Q141" s="224">
        <v>0</v>
      </c>
      <c r="R141" s="224">
        <v>300</v>
      </c>
      <c r="S141" s="224">
        <v>0</v>
      </c>
      <c r="T141" s="224">
        <v>0</v>
      </c>
      <c r="U141" s="224">
        <v>291790.05</v>
      </c>
      <c r="V141" s="222">
        <v>909.00327102803737</v>
      </c>
      <c r="W141" s="19" t="s">
        <v>43</v>
      </c>
      <c r="X141" s="19" t="s">
        <v>43</v>
      </c>
      <c r="Y141" s="19" t="s">
        <v>43</v>
      </c>
      <c r="Z141" s="224">
        <v>1700</v>
      </c>
      <c r="AA141" s="224">
        <v>1661.46</v>
      </c>
      <c r="AB141" s="295">
        <v>0</v>
      </c>
      <c r="AC141" s="222">
        <v>0</v>
      </c>
      <c r="AD141" s="222">
        <v>0</v>
      </c>
      <c r="AE141" s="295">
        <v>0</v>
      </c>
      <c r="AF141" s="251">
        <v>74955.429999999993</v>
      </c>
      <c r="AG141" s="222">
        <v>38812.19</v>
      </c>
      <c r="AH141" s="281">
        <f t="shared" si="62"/>
        <v>-36143.239999999991</v>
      </c>
      <c r="AI141" s="222">
        <v>101012.67</v>
      </c>
      <c r="AJ141" s="281">
        <f t="shared" si="63"/>
        <v>139824.85999999999</v>
      </c>
      <c r="AK141" s="222">
        <v>91451.98</v>
      </c>
      <c r="AL141" s="281">
        <f t="shared" si="64"/>
        <v>48372.87999999999</v>
      </c>
      <c r="AM141" s="281">
        <f t="shared" si="65"/>
        <v>2.356269512233141</v>
      </c>
      <c r="AN141" s="281">
        <f t="shared" si="66"/>
        <v>0.6540466409192186</v>
      </c>
      <c r="AO141" s="222">
        <v>35400</v>
      </c>
      <c r="CA141" s="91" t="str">
        <f t="shared" si="60"/>
        <v>Schmatzin</v>
      </c>
      <c r="CB141" s="92">
        <f t="shared" si="60"/>
        <v>321</v>
      </c>
      <c r="CC141" s="92"/>
      <c r="CD141" s="92">
        <f t="shared" si="67"/>
        <v>14676.41</v>
      </c>
      <c r="CE141" s="92">
        <f t="shared" si="68"/>
        <v>0</v>
      </c>
      <c r="CF141" s="92">
        <f t="shared" si="69"/>
        <v>4219.8100000000004</v>
      </c>
      <c r="CG141" s="92">
        <f t="shared" si="70"/>
        <v>4219.8100000000004</v>
      </c>
      <c r="CH141" s="92">
        <f t="shared" si="71"/>
        <v>59870.67</v>
      </c>
      <c r="CI141" s="92">
        <f t="shared" si="72"/>
        <v>0</v>
      </c>
      <c r="CJ141" s="91" t="str">
        <f t="shared" si="73"/>
        <v>nein</v>
      </c>
      <c r="CK141" s="91" t="str">
        <f t="shared" si="73"/>
        <v>nein</v>
      </c>
      <c r="CL141" s="91" t="str">
        <f t="shared" si="61"/>
        <v>OK</v>
      </c>
      <c r="CM141" s="92">
        <f t="shared" si="74"/>
        <v>2783.86</v>
      </c>
      <c r="CN141" s="91" t="str">
        <f t="shared" si="75"/>
        <v>nein</v>
      </c>
      <c r="CO141" s="91">
        <f t="shared" si="76"/>
        <v>0</v>
      </c>
      <c r="CP141" s="91">
        <f t="shared" si="77"/>
        <v>0</v>
      </c>
      <c r="CQ141" s="91">
        <f t="shared" si="78"/>
        <v>1</v>
      </c>
      <c r="CR141" s="91">
        <f t="shared" si="79"/>
        <v>14676.41</v>
      </c>
      <c r="CS141" s="92">
        <f>CM141-'[2]2009'!CM141</f>
        <v>-33220.79</v>
      </c>
      <c r="CT141" s="92">
        <f>CE141-'[2]2009'!CE141</f>
        <v>0</v>
      </c>
      <c r="CU141" s="92">
        <f t="shared" si="80"/>
        <v>91451.98</v>
      </c>
      <c r="CV141" s="92">
        <f t="shared" si="81"/>
        <v>35400</v>
      </c>
      <c r="CW141" s="153">
        <f t="shared" si="82"/>
        <v>3</v>
      </c>
      <c r="CX141" s="153">
        <f t="shared" si="83"/>
        <v>3.5</v>
      </c>
      <c r="CY141" s="153">
        <f t="shared" si="84"/>
        <v>3</v>
      </c>
      <c r="CZ141" s="92">
        <f t="shared" si="85"/>
        <v>291790.05</v>
      </c>
      <c r="DA141" s="92">
        <f t="shared" si="86"/>
        <v>1661.46</v>
      </c>
      <c r="DB141" s="91">
        <f t="shared" si="87"/>
        <v>1</v>
      </c>
      <c r="DC141" s="92">
        <f t="shared" si="88"/>
        <v>4219.8100000000004</v>
      </c>
    </row>
    <row r="142" spans="1:107" x14ac:dyDescent="0.25">
      <c r="A142" s="20">
        <v>13075145</v>
      </c>
      <c r="B142" s="21">
        <v>5563</v>
      </c>
      <c r="C142" s="21" t="s">
        <v>181</v>
      </c>
      <c r="D142" s="223">
        <v>438</v>
      </c>
      <c r="E142" s="223">
        <v>30407.9</v>
      </c>
      <c r="F142" s="223">
        <v>0</v>
      </c>
      <c r="G142" s="223">
        <v>2546.52</v>
      </c>
      <c r="H142" s="224">
        <v>1</v>
      </c>
      <c r="I142" s="224">
        <v>121843.9</v>
      </c>
      <c r="J142" s="224">
        <v>0</v>
      </c>
      <c r="K142" s="224"/>
      <c r="L142" s="224">
        <v>1</v>
      </c>
      <c r="M142" s="224">
        <v>120397.37</v>
      </c>
      <c r="N142" s="224">
        <v>239</v>
      </c>
      <c r="O142" s="224">
        <v>1</v>
      </c>
      <c r="P142" s="224">
        <v>318</v>
      </c>
      <c r="Q142" s="224">
        <v>1</v>
      </c>
      <c r="R142" s="224">
        <v>300</v>
      </c>
      <c r="S142" s="224">
        <v>0</v>
      </c>
      <c r="T142" s="224">
        <v>0</v>
      </c>
      <c r="U142" s="224">
        <v>0</v>
      </c>
      <c r="V142" s="222">
        <v>0</v>
      </c>
      <c r="W142" s="19" t="s">
        <v>43</v>
      </c>
      <c r="X142" s="19" t="s">
        <v>43</v>
      </c>
      <c r="Y142" s="19" t="s">
        <v>43</v>
      </c>
      <c r="Z142" s="224">
        <v>1200</v>
      </c>
      <c r="AA142" s="224">
        <v>1085.99</v>
      </c>
      <c r="AB142" s="295">
        <v>0</v>
      </c>
      <c r="AC142" s="222">
        <v>0</v>
      </c>
      <c r="AD142" s="222">
        <v>0</v>
      </c>
      <c r="AE142" s="295">
        <v>0</v>
      </c>
      <c r="AF142" s="251">
        <v>52511.48</v>
      </c>
      <c r="AG142" s="222">
        <v>19941.47</v>
      </c>
      <c r="AH142" s="281">
        <f t="shared" si="62"/>
        <v>-32570.010000000002</v>
      </c>
      <c r="AI142" s="222">
        <v>68123.91</v>
      </c>
      <c r="AJ142" s="281">
        <f t="shared" si="63"/>
        <v>88065.38</v>
      </c>
      <c r="AK142" s="222">
        <v>66524.02</v>
      </c>
      <c r="AL142" s="281">
        <f t="shared" si="64"/>
        <v>21541.360000000001</v>
      </c>
      <c r="AM142" s="281">
        <f t="shared" si="65"/>
        <v>3.3359636977614993</v>
      </c>
      <c r="AN142" s="281">
        <f t="shared" si="66"/>
        <v>0.75539354965594885</v>
      </c>
      <c r="AO142" s="222">
        <v>25700</v>
      </c>
      <c r="CA142" s="91" t="str">
        <f t="shared" si="60"/>
        <v>Wrangelsburg</v>
      </c>
      <c r="CB142" s="92">
        <f t="shared" si="60"/>
        <v>438</v>
      </c>
      <c r="CC142" s="92"/>
      <c r="CD142" s="92">
        <f t="shared" si="67"/>
        <v>2546.52</v>
      </c>
      <c r="CE142" s="92">
        <f t="shared" si="68"/>
        <v>0</v>
      </c>
      <c r="CF142" s="92">
        <f t="shared" si="69"/>
        <v>120397.37</v>
      </c>
      <c r="CG142" s="92">
        <f t="shared" si="70"/>
        <v>120397.37</v>
      </c>
      <c r="CH142" s="92">
        <f t="shared" si="71"/>
        <v>30407.9</v>
      </c>
      <c r="CI142" s="92">
        <f t="shared" si="72"/>
        <v>0</v>
      </c>
      <c r="CJ142" s="91" t="str">
        <f t="shared" si="73"/>
        <v>nein</v>
      </c>
      <c r="CK142" s="91" t="str">
        <f t="shared" si="73"/>
        <v>nein</v>
      </c>
      <c r="CL142" s="91" t="str">
        <f t="shared" si="61"/>
        <v>OK</v>
      </c>
      <c r="CM142" s="92">
        <f t="shared" si="74"/>
        <v>121843.9</v>
      </c>
      <c r="CN142" s="91" t="str">
        <f t="shared" si="75"/>
        <v>nein</v>
      </c>
      <c r="CO142" s="91">
        <f t="shared" si="76"/>
        <v>0</v>
      </c>
      <c r="CP142" s="91">
        <f t="shared" si="77"/>
        <v>0</v>
      </c>
      <c r="CQ142" s="91">
        <f t="shared" si="78"/>
        <v>1</v>
      </c>
      <c r="CR142" s="91">
        <f t="shared" si="79"/>
        <v>2546.52</v>
      </c>
      <c r="CS142" s="92">
        <f>CM142-'[2]2009'!CM142</f>
        <v>-21402.99000000002</v>
      </c>
      <c r="CT142" s="92">
        <f>CE142-'[2]2009'!CE142</f>
        <v>0</v>
      </c>
      <c r="CU142" s="92">
        <f t="shared" si="80"/>
        <v>66524.02</v>
      </c>
      <c r="CV142" s="92">
        <f t="shared" si="81"/>
        <v>25700</v>
      </c>
      <c r="CW142" s="153">
        <f t="shared" si="82"/>
        <v>2.39</v>
      </c>
      <c r="CX142" s="153">
        <f t="shared" si="83"/>
        <v>3.18</v>
      </c>
      <c r="CY142" s="153">
        <f t="shared" si="84"/>
        <v>3</v>
      </c>
      <c r="CZ142" s="92">
        <f t="shared" si="85"/>
        <v>0</v>
      </c>
      <c r="DA142" s="92">
        <f t="shared" si="86"/>
        <v>1085.99</v>
      </c>
      <c r="DB142" s="91">
        <f t="shared" si="87"/>
        <v>1</v>
      </c>
      <c r="DC142" s="92">
        <f t="shared" si="88"/>
        <v>120397.37</v>
      </c>
    </row>
    <row r="143" spans="1:107" x14ac:dyDescent="0.25">
      <c r="A143" s="20">
        <v>13075150</v>
      </c>
      <c r="B143" s="21">
        <v>5563</v>
      </c>
      <c r="C143" s="21" t="s">
        <v>182</v>
      </c>
      <c r="D143" s="223">
        <v>219</v>
      </c>
      <c r="E143" s="223">
        <v>22079.22</v>
      </c>
      <c r="F143" s="223">
        <v>19726.14</v>
      </c>
      <c r="G143" s="223">
        <v>71688.179999999993</v>
      </c>
      <c r="H143" s="224">
        <v>1</v>
      </c>
      <c r="I143" s="224">
        <v>18109.990000000002</v>
      </c>
      <c r="J143" s="224">
        <v>1</v>
      </c>
      <c r="K143" s="224">
        <v>52952.79</v>
      </c>
      <c r="L143" s="224">
        <v>0</v>
      </c>
      <c r="M143" s="224"/>
      <c r="N143" s="224">
        <v>236</v>
      </c>
      <c r="O143" s="224">
        <v>1</v>
      </c>
      <c r="P143" s="224">
        <v>316</v>
      </c>
      <c r="Q143" s="224">
        <v>1</v>
      </c>
      <c r="R143" s="224">
        <v>300</v>
      </c>
      <c r="S143" s="224">
        <v>0</v>
      </c>
      <c r="T143" s="224">
        <v>0</v>
      </c>
      <c r="U143" s="224">
        <v>610404.80000000005</v>
      </c>
      <c r="V143" s="222">
        <v>2787.2365296803655</v>
      </c>
      <c r="W143" s="19" t="s">
        <v>43</v>
      </c>
      <c r="X143" s="19" t="s">
        <v>43</v>
      </c>
      <c r="Y143" s="19" t="s">
        <v>43</v>
      </c>
      <c r="Z143" s="224">
        <v>1200</v>
      </c>
      <c r="AA143" s="224">
        <v>1168.5999999999999</v>
      </c>
      <c r="AB143" s="295">
        <v>0</v>
      </c>
      <c r="AC143" s="222">
        <v>0</v>
      </c>
      <c r="AD143" s="222">
        <v>0</v>
      </c>
      <c r="AE143" s="295">
        <v>0</v>
      </c>
      <c r="AF143" s="251">
        <v>120003.01</v>
      </c>
      <c r="AG143" s="222">
        <v>54690.82</v>
      </c>
      <c r="AH143" s="281">
        <f t="shared" si="62"/>
        <v>-65312.189999999995</v>
      </c>
      <c r="AI143" s="222">
        <v>127619.32</v>
      </c>
      <c r="AJ143" s="281">
        <f t="shared" si="63"/>
        <v>182310.14</v>
      </c>
      <c r="AK143" s="222">
        <v>122525.07</v>
      </c>
      <c r="AL143" s="281">
        <f t="shared" si="64"/>
        <v>59785.070000000007</v>
      </c>
      <c r="AM143" s="281">
        <f t="shared" si="65"/>
        <v>2.240322416083723</v>
      </c>
      <c r="AN143" s="281">
        <f t="shared" si="66"/>
        <v>0.6720694197261875</v>
      </c>
      <c r="AO143" s="222">
        <v>47400</v>
      </c>
      <c r="CA143" s="91" t="str">
        <f t="shared" si="60"/>
        <v>Ziethen</v>
      </c>
      <c r="CB143" s="92">
        <f t="shared" si="60"/>
        <v>219</v>
      </c>
      <c r="CC143" s="92"/>
      <c r="CD143" s="92">
        <f t="shared" si="67"/>
        <v>71688.179999999993</v>
      </c>
      <c r="CE143" s="92">
        <f t="shared" si="68"/>
        <v>52952.79</v>
      </c>
      <c r="CF143" s="92">
        <f t="shared" si="69"/>
        <v>0</v>
      </c>
      <c r="CG143" s="92">
        <f t="shared" si="70"/>
        <v>-52952.79</v>
      </c>
      <c r="CH143" s="92">
        <f t="shared" si="71"/>
        <v>22079.22</v>
      </c>
      <c r="CI143" s="92">
        <f t="shared" si="72"/>
        <v>0</v>
      </c>
      <c r="CJ143" s="91" t="str">
        <f t="shared" si="73"/>
        <v>nein</v>
      </c>
      <c r="CK143" s="91" t="str">
        <f t="shared" si="73"/>
        <v>nein</v>
      </c>
      <c r="CL143" s="91" t="str">
        <f t="shared" si="61"/>
        <v>OK</v>
      </c>
      <c r="CM143" s="92">
        <f t="shared" si="74"/>
        <v>18109.990000000002</v>
      </c>
      <c r="CN143" s="91" t="str">
        <f t="shared" si="75"/>
        <v>nein</v>
      </c>
      <c r="CO143" s="91">
        <f t="shared" si="76"/>
        <v>0</v>
      </c>
      <c r="CP143" s="91">
        <f t="shared" si="77"/>
        <v>0</v>
      </c>
      <c r="CQ143" s="91">
        <f t="shared" si="78"/>
        <v>1</v>
      </c>
      <c r="CR143" s="91">
        <f t="shared" si="79"/>
        <v>71688.179999999993</v>
      </c>
      <c r="CS143" s="92">
        <f>CM143-'[2]2009'!CM143</f>
        <v>-117594.54</v>
      </c>
      <c r="CT143" s="92">
        <f>CE143-'[2]2009'!CE143</f>
        <v>52952.79</v>
      </c>
      <c r="CU143" s="92">
        <f t="shared" si="80"/>
        <v>122525.07</v>
      </c>
      <c r="CV143" s="92">
        <f t="shared" si="81"/>
        <v>47400</v>
      </c>
      <c r="CW143" s="153">
        <f t="shared" si="82"/>
        <v>2.36</v>
      </c>
      <c r="CX143" s="153">
        <f t="shared" si="83"/>
        <v>3.16</v>
      </c>
      <c r="CY143" s="153">
        <f t="shared" si="84"/>
        <v>3</v>
      </c>
      <c r="CZ143" s="92">
        <f t="shared" si="85"/>
        <v>610404.80000000005</v>
      </c>
      <c r="DA143" s="92">
        <f t="shared" si="86"/>
        <v>1168.5999999999999</v>
      </c>
      <c r="DB143" s="91">
        <f t="shared" si="87"/>
        <v>1</v>
      </c>
      <c r="DC143" s="92">
        <f t="shared" si="88"/>
        <v>-52952.79</v>
      </c>
    </row>
    <row r="144" spans="1:107" x14ac:dyDescent="0.25">
      <c r="A144" s="20">
        <v>13075154</v>
      </c>
      <c r="B144" s="21">
        <v>5563</v>
      </c>
      <c r="C144" s="21" t="s">
        <v>183</v>
      </c>
      <c r="D144" s="223">
        <v>1436</v>
      </c>
      <c r="E144" s="223">
        <v>267015.15999999997</v>
      </c>
      <c r="F144" s="223">
        <v>25088.23</v>
      </c>
      <c r="G144" s="223">
        <v>374974.3</v>
      </c>
      <c r="H144" s="224">
        <v>1</v>
      </c>
      <c r="I144" s="224">
        <v>101329</v>
      </c>
      <c r="J144" s="224">
        <v>0</v>
      </c>
      <c r="K144" s="224"/>
      <c r="L144" s="224">
        <v>1</v>
      </c>
      <c r="M144" s="224">
        <v>476303.3</v>
      </c>
      <c r="N144" s="224">
        <v>239</v>
      </c>
      <c r="O144" s="224">
        <v>1</v>
      </c>
      <c r="P144" s="224">
        <v>318</v>
      </c>
      <c r="Q144" s="224">
        <v>1</v>
      </c>
      <c r="R144" s="224">
        <v>300</v>
      </c>
      <c r="S144" s="224">
        <v>0</v>
      </c>
      <c r="T144" s="224">
        <v>0</v>
      </c>
      <c r="U144" s="224">
        <v>604785.77</v>
      </c>
      <c r="V144" s="224">
        <v>421.16</v>
      </c>
      <c r="W144" s="19" t="s">
        <v>43</v>
      </c>
      <c r="X144" s="19" t="s">
        <v>43</v>
      </c>
      <c r="Y144" s="19" t="s">
        <v>43</v>
      </c>
      <c r="Z144" s="224">
        <v>3300</v>
      </c>
      <c r="AA144" s="224">
        <v>3200</v>
      </c>
      <c r="AB144" s="260">
        <v>0</v>
      </c>
      <c r="AC144" s="224">
        <v>0</v>
      </c>
      <c r="AD144" s="224">
        <v>0</v>
      </c>
      <c r="AE144" s="260">
        <v>0</v>
      </c>
      <c r="AF144" s="308">
        <v>548005.5</v>
      </c>
      <c r="AG144" s="222">
        <v>216920.88</v>
      </c>
      <c r="AH144" s="281">
        <f t="shared" si="62"/>
        <v>-331084.62</v>
      </c>
      <c r="AI144" s="222">
        <v>343095.73</v>
      </c>
      <c r="AJ144" s="281">
        <f t="shared" si="63"/>
        <v>560016.61</v>
      </c>
      <c r="AK144" s="222">
        <v>478502.6</v>
      </c>
      <c r="AL144" s="281">
        <f t="shared" si="64"/>
        <v>81514.010000000009</v>
      </c>
      <c r="AM144" s="281">
        <f t="shared" si="65"/>
        <v>2.2058853901016811</v>
      </c>
      <c r="AN144" s="281">
        <f t="shared" si="66"/>
        <v>0.85444358516437569</v>
      </c>
      <c r="AO144" s="222">
        <v>185300</v>
      </c>
      <c r="CA144" s="91" t="str">
        <f t="shared" si="60"/>
        <v>Züssow</v>
      </c>
      <c r="CB144" s="92">
        <f t="shared" si="60"/>
        <v>1436</v>
      </c>
      <c r="CC144" s="92"/>
      <c r="CD144" s="92">
        <f t="shared" si="67"/>
        <v>374974.3</v>
      </c>
      <c r="CE144" s="92">
        <f t="shared" si="68"/>
        <v>0</v>
      </c>
      <c r="CF144" s="92">
        <f t="shared" si="69"/>
        <v>476303.3</v>
      </c>
      <c r="CG144" s="92">
        <f t="shared" si="70"/>
        <v>476303.3</v>
      </c>
      <c r="CH144" s="92">
        <f t="shared" si="71"/>
        <v>267015.15999999997</v>
      </c>
      <c r="CI144" s="92">
        <f t="shared" si="72"/>
        <v>0</v>
      </c>
      <c r="CJ144" s="91" t="str">
        <f t="shared" si="73"/>
        <v>nein</v>
      </c>
      <c r="CK144" s="91" t="str">
        <f t="shared" si="73"/>
        <v>nein</v>
      </c>
      <c r="CL144" s="91" t="str">
        <f t="shared" si="61"/>
        <v>OK</v>
      </c>
      <c r="CM144" s="92">
        <f t="shared" si="74"/>
        <v>101329</v>
      </c>
      <c r="CN144" s="91" t="str">
        <f t="shared" si="75"/>
        <v>nein</v>
      </c>
      <c r="CO144" s="91">
        <f t="shared" si="76"/>
        <v>0</v>
      </c>
      <c r="CP144" s="91">
        <f t="shared" si="77"/>
        <v>0</v>
      </c>
      <c r="CQ144" s="91">
        <f t="shared" si="78"/>
        <v>1</v>
      </c>
      <c r="CR144" s="91">
        <f t="shared" si="79"/>
        <v>374974.3</v>
      </c>
      <c r="CS144" s="92">
        <f>CM144-'[2]2009'!CM144</f>
        <v>-295203.34999999998</v>
      </c>
      <c r="CT144" s="92">
        <f>CE144-'[2]2009'!CE144</f>
        <v>0</v>
      </c>
      <c r="CU144" s="92">
        <f t="shared" si="80"/>
        <v>478502.6</v>
      </c>
      <c r="CV144" s="92">
        <f t="shared" si="81"/>
        <v>185300</v>
      </c>
      <c r="CW144" s="153">
        <f t="shared" si="82"/>
        <v>2.39</v>
      </c>
      <c r="CX144" s="153">
        <f t="shared" si="83"/>
        <v>3.18</v>
      </c>
      <c r="CY144" s="153">
        <f t="shared" si="84"/>
        <v>3</v>
      </c>
      <c r="CZ144" s="92">
        <f t="shared" si="85"/>
        <v>604785.77</v>
      </c>
      <c r="DA144" s="92">
        <f t="shared" si="86"/>
        <v>3200</v>
      </c>
      <c r="DB144" s="91">
        <f t="shared" si="87"/>
        <v>1</v>
      </c>
      <c r="DC144" s="92">
        <f t="shared" si="88"/>
        <v>476303.3</v>
      </c>
    </row>
    <row r="145" spans="79:107" x14ac:dyDescent="0.25">
      <c r="CA145" s="93" t="s">
        <v>478</v>
      </c>
      <c r="CB145" s="94">
        <f>SUM(CB5:CB144)</f>
        <v>112380</v>
      </c>
      <c r="CC145" s="94">
        <f t="shared" ref="CC145:CM145" si="89">SUM(CC5:CC144)</f>
        <v>0</v>
      </c>
      <c r="CD145" s="94">
        <f t="shared" si="89"/>
        <v>16982979.169999998</v>
      </c>
      <c r="CE145" s="94">
        <f t="shared" si="89"/>
        <v>5017438.4899999993</v>
      </c>
      <c r="CF145" s="94">
        <f t="shared" si="89"/>
        <v>19911283.560000006</v>
      </c>
      <c r="CG145" s="94">
        <f t="shared" si="70"/>
        <v>14893845.070000008</v>
      </c>
      <c r="CH145" s="94">
        <f t="shared" si="89"/>
        <v>32211345.879999999</v>
      </c>
      <c r="CI145" s="94">
        <f>COUNTIFS(CI5:CI144,"1",CL5:CL144,"OK")</f>
        <v>10</v>
      </c>
      <c r="CJ145" s="94">
        <f>COUNTIFS(CJ5:CJ144,"ja",CL5:CL144,"OK")</f>
        <v>15</v>
      </c>
      <c r="CK145" s="94">
        <f>COUNTIFS(CK5:CK144,"ja",CL5:CL144,"OK")</f>
        <v>0</v>
      </c>
      <c r="CL145" s="94">
        <f>COUNTIF(CL5:CL144,"OK")</f>
        <v>65</v>
      </c>
      <c r="CM145" s="94">
        <f t="shared" si="89"/>
        <v>10519794.799999999</v>
      </c>
      <c r="CN145" s="94">
        <f>COUNTIFS(CN5:CN144,"ja",CL5:CL144,"OK")</f>
        <v>0</v>
      </c>
      <c r="CO145" s="94">
        <f>COUNTIFS(CO5:CO144,"1",CL5:CL144,"OK")</f>
        <v>15</v>
      </c>
      <c r="CP145" s="94">
        <f>COUNTIFS(CP5:CP144,"1",CL5:CL144,"OK")</f>
        <v>0</v>
      </c>
      <c r="CQ145" s="94">
        <f>COUNTIFS(CQ5:CQ144,"1",CL5:CL144,"OK")</f>
        <v>65</v>
      </c>
      <c r="CR145" s="94">
        <f>COUNTIFS(CR5:CR144,"1",CL5:CL144,"OK")</f>
        <v>0</v>
      </c>
      <c r="CS145" s="92"/>
      <c r="CT145" s="92"/>
      <c r="CU145" s="94">
        <f t="shared" ref="CU145:DA145" si="90">SUM(CU5:CU144)</f>
        <v>32911995.119999997</v>
      </c>
      <c r="CV145" s="94">
        <f t="shared" si="90"/>
        <v>8545122.3599999994</v>
      </c>
      <c r="CW145" s="173">
        <f>CW146</f>
        <v>1.397642857142857</v>
      </c>
      <c r="CX145" s="173">
        <f>CX146</f>
        <v>1.8206428571428572</v>
      </c>
      <c r="CY145" s="173">
        <f>CY146</f>
        <v>1.6952857142857147</v>
      </c>
      <c r="CZ145" s="94">
        <f t="shared" si="90"/>
        <v>97231253.200000003</v>
      </c>
      <c r="DA145" s="94">
        <f t="shared" si="90"/>
        <v>444100.92</v>
      </c>
      <c r="DB145" s="94">
        <f>COUNTIFS(DB5:DB144,"1",CL5:CL144,"OK")</f>
        <v>65</v>
      </c>
      <c r="DC145" s="94">
        <f t="shared" ref="DC145" si="91">SUM(DC5:DC144)</f>
        <v>14893845.07</v>
      </c>
    </row>
    <row r="146" spans="79:107" x14ac:dyDescent="0.25">
      <c r="CA146" s="93" t="s">
        <v>426</v>
      </c>
      <c r="CB146" s="96">
        <f>AVERAGE(CB5:CB144)</f>
        <v>802.71428571428567</v>
      </c>
      <c r="CC146" s="96">
        <f>IFERROR(AVERAGE(CC5:CC144),0)</f>
        <v>0</v>
      </c>
      <c r="CD146" s="96">
        <f t="shared" ref="CD146:CH146" si="92">AVERAGE(CD5:CD144)</f>
        <v>121306.99407142856</v>
      </c>
      <c r="CE146" s="96">
        <f>IFERROR(AVERAGE(CE5:CE144),0)</f>
        <v>35838.846357142851</v>
      </c>
      <c r="CF146" s="96">
        <f>IFERROR(AVERAGE(CF5:CF144),0)</f>
        <v>142223.45400000006</v>
      </c>
      <c r="CG146" s="96">
        <f t="shared" si="92"/>
        <v>106384.60764285714</v>
      </c>
      <c r="CH146" s="96">
        <f t="shared" si="92"/>
        <v>230081.04199999999</v>
      </c>
      <c r="CI146" s="96" t="str">
        <f>IF(CI145&gt;CI149,"ja","nein")</f>
        <v>nein</v>
      </c>
      <c r="CJ146" s="96" t="str">
        <f t="shared" ref="CJ146:CK146" si="93">IF(CJ145&gt;CJ149,"ja","nein")</f>
        <v>nein</v>
      </c>
      <c r="CK146" s="96" t="str">
        <f t="shared" si="93"/>
        <v>nein</v>
      </c>
      <c r="CL146" s="97">
        <f>CL145/CL147</f>
        <v>0.4642857142857143</v>
      </c>
      <c r="CM146" s="96">
        <f>IFERROR(AVERAGE(CM5:CM144),0)</f>
        <v>75141.391428571427</v>
      </c>
      <c r="CN146" s="96" t="str">
        <f t="shared" ref="CN146" si="94">IF(CN145&gt;CN149,"ja","nein")</f>
        <v>nein</v>
      </c>
      <c r="CO146" s="96" t="str">
        <f t="shared" ref="CO146" si="95">CJ146</f>
        <v>nein</v>
      </c>
      <c r="CP146" s="96" t="str">
        <f>CK146</f>
        <v>nein</v>
      </c>
      <c r="CQ146" s="97">
        <f>CL146</f>
        <v>0.4642857142857143</v>
      </c>
      <c r="CR146" s="96" t="str">
        <f>IF(CR145&gt;CR149,"ja","nein")</f>
        <v>nein</v>
      </c>
      <c r="CS146" s="92"/>
      <c r="CT146" s="92"/>
      <c r="CU146" s="96">
        <f t="shared" ref="CU146:CV146" si="96">AVERAGE(CU5:CU144)</f>
        <v>235085.6794285714</v>
      </c>
      <c r="CV146" s="96">
        <f t="shared" si="96"/>
        <v>61036.588285714279</v>
      </c>
      <c r="CW146" s="173">
        <f>AVERAGE(CW5:CW144)</f>
        <v>1.397642857142857</v>
      </c>
      <c r="CX146" s="173">
        <f>AVERAGE(CX5:CX144)</f>
        <v>1.8206428571428572</v>
      </c>
      <c r="CY146" s="173">
        <f>AVERAGE(CY5:CY144)</f>
        <v>1.6952857142857147</v>
      </c>
      <c r="CZ146" s="96">
        <f t="shared" ref="CZ146:DA146" si="97">AVERAGE(CZ5:CZ144)</f>
        <v>694508.95142857148</v>
      </c>
      <c r="DA146" s="96">
        <f t="shared" si="97"/>
        <v>3172.1494285714284</v>
      </c>
      <c r="DB146" s="96" t="str">
        <f>IF(DB145&gt;DB149,"ja","nein")</f>
        <v>ja</v>
      </c>
      <c r="DC146" s="96">
        <f>AVERAGE(DC5:DC144)</f>
        <v>106384.60764285714</v>
      </c>
    </row>
    <row r="147" spans="79:107" x14ac:dyDescent="0.25">
      <c r="CA147" s="93" t="s">
        <v>427</v>
      </c>
      <c r="CB147" s="93"/>
      <c r="CC147" s="93"/>
      <c r="CD147" s="93"/>
      <c r="CE147" s="93"/>
      <c r="CF147" s="93"/>
      <c r="CG147" s="93"/>
      <c r="CH147" s="93"/>
      <c r="CI147" s="93"/>
      <c r="CJ147" s="93"/>
      <c r="CK147" s="93"/>
      <c r="CL147" s="93">
        <f>COUNTA(CL5:CL144)</f>
        <v>140</v>
      </c>
      <c r="CM147" s="95">
        <f>COUNTIF(CM5:CM144,"&gt;0")</f>
        <v>52</v>
      </c>
      <c r="CN147" s="93">
        <f t="shared" ref="CN147:CN148" si="98">IF(CQ147=0,2,IF(CI147="ja",1,0))</f>
        <v>2</v>
      </c>
      <c r="CO147" s="93">
        <f t="shared" ref="CO147:CO148" si="99">IF(CQ147=0,2,IF(CJ147="ja",1,0))</f>
        <v>2</v>
      </c>
      <c r="CP147" s="93">
        <f t="shared" ref="CP147:CP148" si="100">IF(CQ147=0,2,IF(CK147="ja",1,0))</f>
        <v>2</v>
      </c>
      <c r="CQ147" s="93">
        <f t="shared" ref="CQ147:CQ148" si="101">IF(CL147="OK",1,0)</f>
        <v>0</v>
      </c>
      <c r="CR147" s="95">
        <f t="shared" ref="CR147:CS147" si="102">COUNTIF(CR5:CR144,"&gt;0")</f>
        <v>65</v>
      </c>
      <c r="CS147" s="95">
        <f t="shared" si="102"/>
        <v>15</v>
      </c>
      <c r="CT147" s="95">
        <f>COUNTIF(CT5:CT144,"&gt;0")</f>
        <v>17</v>
      </c>
      <c r="CU147" s="182"/>
      <c r="CV147" s="182"/>
      <c r="CW147" s="182"/>
      <c r="CX147" s="182"/>
      <c r="CY147" s="182"/>
      <c r="CZ147" s="182"/>
      <c r="DA147" s="182"/>
      <c r="DB147" s="95">
        <f t="shared" ref="DB147" si="103">COUNTIF(DB5:DB144,"&gt;0")</f>
        <v>65</v>
      </c>
    </row>
    <row r="148" spans="79:107" x14ac:dyDescent="0.25">
      <c r="CA148" s="93" t="s">
        <v>428</v>
      </c>
      <c r="CB148" s="93"/>
      <c r="CC148" s="93"/>
      <c r="CD148" s="93"/>
      <c r="CE148" s="93"/>
      <c r="CF148" s="93"/>
      <c r="CG148" s="93"/>
      <c r="CH148" s="93"/>
      <c r="CI148" s="93"/>
      <c r="CJ148" s="93"/>
      <c r="CK148" s="93"/>
      <c r="CL148" s="97">
        <f>CL149/CL147</f>
        <v>0.5357142857142857</v>
      </c>
      <c r="CM148" s="93"/>
      <c r="CN148" s="93">
        <f t="shared" si="98"/>
        <v>2</v>
      </c>
      <c r="CO148" s="93">
        <f t="shared" si="99"/>
        <v>2</v>
      </c>
      <c r="CP148" s="93">
        <f t="shared" si="100"/>
        <v>2</v>
      </c>
      <c r="CQ148" s="93">
        <f t="shared" si="101"/>
        <v>0</v>
      </c>
      <c r="CR148" s="93"/>
      <c r="CS148" s="92"/>
      <c r="CT148" s="92"/>
      <c r="CU148" s="182"/>
      <c r="CV148" s="182"/>
      <c r="CW148" s="182"/>
      <c r="CX148" s="182"/>
      <c r="CY148" s="182"/>
      <c r="CZ148" s="182"/>
      <c r="DA148" s="182"/>
    </row>
    <row r="149" spans="79:107" x14ac:dyDescent="0.25">
      <c r="CA149" s="93"/>
      <c r="CB149" s="93"/>
      <c r="CC149" s="93"/>
      <c r="CD149" s="93"/>
      <c r="CE149" s="93"/>
      <c r="CF149" s="93"/>
      <c r="CG149" s="93"/>
      <c r="CH149" s="93"/>
      <c r="CI149" s="93">
        <f>COUNTIFS(CI5:CI144,"0",CL5:CL144,"OK")</f>
        <v>55</v>
      </c>
      <c r="CJ149" s="93">
        <f>COUNTIFS(CJ5:CJ144,"nein",CL5:CL144,"OK")</f>
        <v>39</v>
      </c>
      <c r="CK149" s="93">
        <f>COUNTIFS(CK5:CK144,"nein",CL5:CL144,"OK")</f>
        <v>65</v>
      </c>
      <c r="CL149" s="93">
        <f>COUNTIF(CL5:CL144,"keine Daten")</f>
        <v>75</v>
      </c>
      <c r="CM149" s="93"/>
      <c r="CN149" s="93">
        <f>COUNTIFS(CN5:CN144,"nein",CL5:CL144,"OK")</f>
        <v>65</v>
      </c>
      <c r="CO149" s="93">
        <f>COUNTIFS(CO5:CO144,"0",CL5:CL144,"OK")</f>
        <v>50</v>
      </c>
      <c r="CP149" s="93">
        <f>COUNTIFS(CP5:CP144,"0",CL5:CL144,"OK")</f>
        <v>65</v>
      </c>
      <c r="CQ149" s="93">
        <f>COUNTIFS(CQ5:CQ144,"0",CL5:CL144,"OK")</f>
        <v>0</v>
      </c>
      <c r="CR149" s="93">
        <f>COUNTIFS(CR5:CR144,"0",CL5:CL144,"OK")</f>
        <v>0</v>
      </c>
      <c r="CS149" s="92"/>
      <c r="CT149" s="92"/>
      <c r="CU149" s="182"/>
      <c r="CV149" s="182"/>
      <c r="CW149" s="182"/>
      <c r="CX149" s="182"/>
      <c r="CY149" s="182"/>
      <c r="CZ149" s="182"/>
      <c r="DA149" s="182"/>
      <c r="DB149" s="93">
        <f>COUNTIFS(DB5:DB144,"0",CL5:CL144,"OK")</f>
        <v>0</v>
      </c>
    </row>
    <row r="150" spans="79:107" x14ac:dyDescent="0.25">
      <c r="CA150" t="s">
        <v>18</v>
      </c>
      <c r="CB150" t="s">
        <v>225</v>
      </c>
      <c r="CD150" t="s">
        <v>421</v>
      </c>
      <c r="CE150" t="s">
        <v>227</v>
      </c>
      <c r="CF150" t="s">
        <v>229</v>
      </c>
      <c r="CG150" t="s">
        <v>422</v>
      </c>
      <c r="CH150" t="s">
        <v>20</v>
      </c>
      <c r="CI150" t="s">
        <v>4</v>
      </c>
      <c r="CJ150" t="s">
        <v>33</v>
      </c>
      <c r="CK150" t="s">
        <v>34</v>
      </c>
      <c r="CL150" t="s">
        <v>423</v>
      </c>
      <c r="CM150" t="s">
        <v>23</v>
      </c>
      <c r="CN150" t="s">
        <v>4</v>
      </c>
      <c r="CO150" t="s">
        <v>33</v>
      </c>
      <c r="CP150" t="s">
        <v>34</v>
      </c>
      <c r="CQ150" t="s">
        <v>423</v>
      </c>
      <c r="CR150" t="s">
        <v>22</v>
      </c>
      <c r="CS150" t="s">
        <v>424</v>
      </c>
      <c r="CT150" t="s">
        <v>425</v>
      </c>
    </row>
  </sheetData>
  <mergeCells count="19">
    <mergeCell ref="H2:H4"/>
    <mergeCell ref="O2:O4"/>
    <mergeCell ref="Q2:Q4"/>
    <mergeCell ref="S2:S4"/>
    <mergeCell ref="T2:T4"/>
    <mergeCell ref="AL2:AL4"/>
    <mergeCell ref="AM2:AM4"/>
    <mergeCell ref="AN2:AN4"/>
    <mergeCell ref="AO2:AO4"/>
    <mergeCell ref="Z3:AA3"/>
    <mergeCell ref="AB3:AC3"/>
    <mergeCell ref="AD3:AE3"/>
    <mergeCell ref="AF2:AF4"/>
    <mergeCell ref="AG2:AG4"/>
    <mergeCell ref="AH2:AH4"/>
    <mergeCell ref="AI2:AI4"/>
    <mergeCell ref="AJ2:AJ4"/>
    <mergeCell ref="AK2:AK4"/>
    <mergeCell ref="Z2:AE2"/>
  </mergeCells>
  <conditionalFormatting sqref="CA4:CT4">
    <cfRule type="containsText" dxfId="15" priority="1" operator="containsText" text="falsch">
      <formula>NOT(ISERROR(SEARCH("falsch",CA4)))</formula>
    </cfRule>
  </conditionalFormatting>
  <pageMargins left="0.7" right="0.7" top="0.78740157499999996" bottom="0.78740157499999996"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50"/>
  <sheetViews>
    <sheetView topLeftCell="CN1" workbookViewId="0">
      <selection activeCell="CR1" sqref="CR1:CR1048576"/>
    </sheetView>
  </sheetViews>
  <sheetFormatPr baseColWidth="10" defaultRowHeight="15" outlineLevelCol="1" x14ac:dyDescent="0.25"/>
  <cols>
    <col min="1" max="3" width="11.42578125" outlineLevel="1"/>
    <col min="4" max="4" width="11.5703125" bestFit="1" customWidth="1" outlineLevel="1"/>
    <col min="5" max="5" width="14.7109375" bestFit="1" customWidth="1" outlineLevel="1"/>
    <col min="6" max="6" width="11.85546875" bestFit="1" customWidth="1" outlineLevel="1"/>
    <col min="7" max="7" width="14.28515625" bestFit="1" customWidth="1" outlineLevel="1"/>
    <col min="8" max="9" width="11.5703125" bestFit="1" customWidth="1" outlineLevel="1"/>
    <col min="10" max="10" width="12.28515625" bestFit="1" customWidth="1" outlineLevel="1"/>
    <col min="11" max="11" width="11.5703125" bestFit="1" customWidth="1" outlineLevel="1"/>
    <col min="12" max="12" width="13.5703125" bestFit="1" customWidth="1" outlineLevel="1"/>
    <col min="13" max="13" width="11.5703125" bestFit="1" customWidth="1" outlineLevel="1"/>
    <col min="14" max="14" width="13.5703125" bestFit="1" customWidth="1" outlineLevel="1"/>
    <col min="15" max="21" width="11.5703125" bestFit="1" customWidth="1" outlineLevel="1"/>
    <col min="22" max="22" width="13.28515625" bestFit="1" customWidth="1" outlineLevel="1"/>
    <col min="23" max="23" width="11.5703125" bestFit="1" customWidth="1" outlineLevel="1"/>
    <col min="24" max="26" width="11.42578125" outlineLevel="1"/>
    <col min="27" max="27" width="14.28515625" bestFit="1" customWidth="1" outlineLevel="1"/>
    <col min="28" max="33" width="11.5703125" bestFit="1" customWidth="1" outlineLevel="1"/>
    <col min="34" max="35" width="13.5703125" bestFit="1" customWidth="1" outlineLevel="1"/>
    <col min="36" max="36" width="14.28515625" bestFit="1" customWidth="1" outlineLevel="1"/>
    <col min="37" max="40" width="13.5703125" bestFit="1" customWidth="1" outlineLevel="1"/>
    <col min="41" max="42" width="11.5703125" bestFit="1" customWidth="1" outlineLevel="1"/>
    <col min="43" max="43" width="13.5703125" bestFit="1" customWidth="1" outlineLevel="1"/>
    <col min="44" max="44" width="11.42578125" outlineLevel="1"/>
    <col min="46" max="77" width="0" hidden="1" customWidth="1" outlineLevel="1"/>
    <col min="78" max="78" width="11.42578125" collapsed="1"/>
  </cols>
  <sheetData>
    <row r="1" spans="1:107" ht="24" thickBot="1" x14ac:dyDescent="0.3">
      <c r="A1" s="1">
        <v>2011</v>
      </c>
      <c r="B1" s="2"/>
      <c r="C1" s="2"/>
      <c r="D1" s="2"/>
      <c r="E1" s="2"/>
      <c r="F1" s="2"/>
      <c r="G1" s="2"/>
      <c r="H1" s="2"/>
      <c r="I1" s="2"/>
      <c r="J1" s="2"/>
      <c r="K1" s="2"/>
      <c r="L1" s="2"/>
      <c r="M1" s="2"/>
      <c r="N1" s="2"/>
      <c r="O1" s="2"/>
      <c r="P1" s="2"/>
      <c r="Q1" s="2"/>
      <c r="R1" s="2"/>
      <c r="S1" s="2"/>
      <c r="T1" s="2"/>
      <c r="U1" s="2"/>
      <c r="V1" s="2"/>
      <c r="W1" s="2"/>
      <c r="X1" s="2"/>
      <c r="Y1" s="2"/>
      <c r="Z1" s="2"/>
      <c r="AA1" s="2"/>
      <c r="AB1" s="2"/>
      <c r="AC1" s="2"/>
      <c r="AD1" s="3"/>
      <c r="AE1" s="3"/>
      <c r="AF1" s="3"/>
      <c r="AG1" s="3"/>
      <c r="AH1" s="3"/>
      <c r="AI1" s="3"/>
      <c r="AJ1" s="4"/>
      <c r="AK1" s="3"/>
      <c r="AL1" s="4"/>
      <c r="AM1" s="3"/>
      <c r="AN1" s="4"/>
      <c r="AO1" s="4"/>
      <c r="AP1" s="5"/>
      <c r="AQ1" s="2"/>
    </row>
    <row r="2" spans="1:107" ht="24" thickBot="1" x14ac:dyDescent="0.3">
      <c r="A2" s="6"/>
      <c r="B2" s="7"/>
      <c r="C2" s="7"/>
      <c r="D2" s="7"/>
      <c r="E2" s="7"/>
      <c r="F2" s="7"/>
      <c r="G2" s="7"/>
      <c r="H2" s="7"/>
      <c r="I2" s="530" t="s">
        <v>0</v>
      </c>
      <c r="J2" s="7"/>
      <c r="K2" s="7"/>
      <c r="L2" s="7"/>
      <c r="M2" s="7"/>
      <c r="N2" s="7"/>
      <c r="O2" s="7"/>
      <c r="P2" s="537" t="s">
        <v>232</v>
      </c>
      <c r="Q2" s="7"/>
      <c r="R2" s="537" t="s">
        <v>233</v>
      </c>
      <c r="S2" s="7"/>
      <c r="T2" s="530" t="s">
        <v>234</v>
      </c>
      <c r="U2" s="7"/>
      <c r="V2" s="7"/>
      <c r="W2" s="7"/>
      <c r="X2" s="7"/>
      <c r="Y2" s="7"/>
      <c r="Z2" s="7"/>
      <c r="AA2" s="7"/>
      <c r="AB2" s="528" t="s">
        <v>235</v>
      </c>
      <c r="AC2" s="529"/>
      <c r="AD2" s="529"/>
      <c r="AE2" s="529"/>
      <c r="AF2" s="529"/>
      <c r="AG2" s="529"/>
      <c r="AH2" s="519" t="s">
        <v>236</v>
      </c>
      <c r="AI2" s="522" t="s">
        <v>237</v>
      </c>
      <c r="AJ2" s="504" t="s">
        <v>8</v>
      </c>
      <c r="AK2" s="522" t="s">
        <v>238</v>
      </c>
      <c r="AL2" s="525" t="s">
        <v>10</v>
      </c>
      <c r="AM2" s="522" t="s">
        <v>239</v>
      </c>
      <c r="AN2" s="504" t="s">
        <v>12</v>
      </c>
      <c r="AO2" s="504" t="s">
        <v>13</v>
      </c>
      <c r="AP2" s="507" t="s">
        <v>14</v>
      </c>
      <c r="AQ2" s="510" t="s">
        <v>240</v>
      </c>
      <c r="CA2" s="88"/>
      <c r="CB2" s="88"/>
      <c r="CC2" s="88"/>
      <c r="CD2" s="88"/>
      <c r="CE2" s="88"/>
      <c r="CF2" s="88"/>
      <c r="CG2" s="88"/>
      <c r="CH2" s="88"/>
      <c r="CI2" s="88"/>
      <c r="CJ2" s="88"/>
      <c r="CK2" s="88"/>
      <c r="CL2" s="88"/>
      <c r="CM2" s="88"/>
      <c r="CN2" s="88">
        <v>14</v>
      </c>
      <c r="CO2" s="88">
        <v>15</v>
      </c>
      <c r="CP2" s="88">
        <v>16</v>
      </c>
      <c r="CQ2" s="88">
        <v>17</v>
      </c>
      <c r="CR2" s="88">
        <v>18</v>
      </c>
      <c r="CS2" s="88">
        <v>19</v>
      </c>
      <c r="CT2" s="88">
        <v>20</v>
      </c>
      <c r="CU2" s="174">
        <v>21</v>
      </c>
      <c r="CV2" s="174">
        <v>22</v>
      </c>
      <c r="CW2" s="174">
        <v>23</v>
      </c>
      <c r="CX2" s="174">
        <v>24</v>
      </c>
      <c r="CY2" s="174">
        <v>25</v>
      </c>
      <c r="CZ2" s="174">
        <v>26</v>
      </c>
      <c r="DA2" s="88">
        <v>27</v>
      </c>
      <c r="DB2" s="88">
        <v>28</v>
      </c>
      <c r="DC2" s="88">
        <v>29</v>
      </c>
    </row>
    <row r="3" spans="1:107" ht="186" thickBot="1" x14ac:dyDescent="0.3">
      <c r="A3" s="8" t="s">
        <v>16</v>
      </c>
      <c r="B3" s="9" t="s">
        <v>17</v>
      </c>
      <c r="C3" s="8" t="s">
        <v>18</v>
      </c>
      <c r="D3" s="8" t="s">
        <v>241</v>
      </c>
      <c r="E3" s="8" t="s">
        <v>20</v>
      </c>
      <c r="F3" s="8" t="s">
        <v>21</v>
      </c>
      <c r="G3" s="8" t="s">
        <v>22</v>
      </c>
      <c r="H3" s="8" t="s">
        <v>242</v>
      </c>
      <c r="I3" s="531"/>
      <c r="J3" s="8" t="s">
        <v>23</v>
      </c>
      <c r="K3" s="8" t="s">
        <v>243</v>
      </c>
      <c r="L3" s="8" t="s">
        <v>244</v>
      </c>
      <c r="M3" s="8" t="s">
        <v>245</v>
      </c>
      <c r="N3" s="8" t="s">
        <v>246</v>
      </c>
      <c r="O3" s="8" t="s">
        <v>28</v>
      </c>
      <c r="P3" s="538"/>
      <c r="Q3" s="8" t="s">
        <v>29</v>
      </c>
      <c r="R3" s="538"/>
      <c r="S3" s="8" t="s">
        <v>30</v>
      </c>
      <c r="T3" s="533"/>
      <c r="U3" s="8" t="s">
        <v>4</v>
      </c>
      <c r="V3" s="8" t="s">
        <v>247</v>
      </c>
      <c r="W3" s="8" t="s">
        <v>32</v>
      </c>
      <c r="X3" s="9" t="s">
        <v>33</v>
      </c>
      <c r="Y3" s="8" t="s">
        <v>34</v>
      </c>
      <c r="Z3" s="8" t="s">
        <v>35</v>
      </c>
      <c r="AA3" s="9" t="s">
        <v>248</v>
      </c>
      <c r="AB3" s="513" t="s">
        <v>36</v>
      </c>
      <c r="AC3" s="514"/>
      <c r="AD3" s="515" t="s">
        <v>37</v>
      </c>
      <c r="AE3" s="516"/>
      <c r="AF3" s="517" t="s">
        <v>38</v>
      </c>
      <c r="AG3" s="518"/>
      <c r="AH3" s="520"/>
      <c r="AI3" s="523"/>
      <c r="AJ3" s="505"/>
      <c r="AK3" s="523"/>
      <c r="AL3" s="526"/>
      <c r="AM3" s="523"/>
      <c r="AN3" s="505"/>
      <c r="AO3" s="505"/>
      <c r="AP3" s="508"/>
      <c r="AQ3" s="511"/>
      <c r="CA3" s="89" t="str">
        <f>C3</f>
        <v>Gemeinde</v>
      </c>
      <c r="CB3" s="89" t="str">
        <f>D3</f>
        <v>Einwohner am 31.12.2010</v>
      </c>
      <c r="CC3" s="90"/>
      <c r="CD3" s="89" t="s">
        <v>421</v>
      </c>
      <c r="CE3" s="90" t="str">
        <f>L3</f>
        <v>Kassenkredite per 31.12.2011 (Gesamt in €)</v>
      </c>
      <c r="CF3" s="90" t="str">
        <f>N3</f>
        <v>Guthaben auf Konten gesamt per 31.12.2011  in €</v>
      </c>
      <c r="CG3" s="89" t="s">
        <v>422</v>
      </c>
      <c r="CH3" s="89" t="str">
        <f>E3</f>
        <v>Ergebnis Verwaltungshaushalt vor Zuführung zum Vermögenshaushalt in €</v>
      </c>
      <c r="CI3" s="89" t="str">
        <f>U3</f>
        <v>Festsetzung aller drei Hebesätze unterhalb der gewogenen Durchschnitts-hebesätze?                    ja =1/nein = 0</v>
      </c>
      <c r="CJ3" s="89" t="str">
        <f>X3</f>
        <v>Haushalts-sicherungskonzept vorhanden?         ja/nein</v>
      </c>
      <c r="CK3" s="89" t="str">
        <f>Y3</f>
        <v>Wurde eine Konsolidierungs-vereinbarung abgeschlossen? ja/nein</v>
      </c>
      <c r="CL3" s="89" t="s">
        <v>423</v>
      </c>
      <c r="CM3" s="89" t="str">
        <f>J3</f>
        <v>Höhe der Rücklagen in €</v>
      </c>
      <c r="CN3" s="89" t="str">
        <f>CI3</f>
        <v>Festsetzung aller drei Hebesätze unterhalb der gewogenen Durchschnitts-hebesätze?                    ja =1/nein = 0</v>
      </c>
      <c r="CO3" s="89" t="str">
        <f t="shared" ref="CO3:CQ3" si="0">CJ3</f>
        <v>Haushalts-sicherungskonzept vorhanden?         ja/nein</v>
      </c>
      <c r="CP3" s="89" t="str">
        <f t="shared" si="0"/>
        <v>Wurde eine Konsolidierungs-vereinbarung abgeschlossen? ja/nein</v>
      </c>
      <c r="CQ3" s="89" t="str">
        <f t="shared" si="0"/>
        <v>Vollständig</v>
      </c>
      <c r="CR3" s="89" t="str">
        <f>G3</f>
        <v>Ist- Überschuss/ Fehlbetrag laut kassenmäßigem Abschluss</v>
      </c>
      <c r="CS3" s="89" t="s">
        <v>424</v>
      </c>
      <c r="CT3" s="89" t="s">
        <v>425</v>
      </c>
      <c r="CU3" s="89" t="str">
        <f>AM2</f>
        <v>Kreisumlage 2011</v>
      </c>
      <c r="CV3" s="89" t="str">
        <f>AQ2</f>
        <v>Amtsumlage 2011</v>
      </c>
      <c r="CW3" s="89" t="str">
        <f>O3</f>
        <v>Hebesatz Grundsteuer A</v>
      </c>
      <c r="CX3" s="89" t="str">
        <f>Q3</f>
        <v>Hebesatz Grundsteuer B</v>
      </c>
      <c r="CY3" s="89" t="str">
        <f>S3</f>
        <v>Hebesatz Gewerbe-steuer</v>
      </c>
      <c r="CZ3" s="89" t="str">
        <f>V3</f>
        <v xml:space="preserve"> Investitionskredite per 31.12.2011 (Gesamt in €)</v>
      </c>
      <c r="DA3" s="89" t="s">
        <v>430</v>
      </c>
      <c r="DB3" s="89" t="str">
        <f>G3</f>
        <v>Ist- Überschuss/ Fehlbetrag laut kassenmäßigem Abschluss</v>
      </c>
      <c r="DC3" s="89" t="str">
        <f>CG3</f>
        <v>Kontosalden</v>
      </c>
    </row>
    <row r="4" spans="1:107" ht="15.75" thickBot="1" x14ac:dyDescent="0.3">
      <c r="A4" s="10"/>
      <c r="B4" s="10"/>
      <c r="C4" s="10"/>
      <c r="D4" s="10"/>
      <c r="E4" s="10"/>
      <c r="F4" s="10"/>
      <c r="G4" s="10"/>
      <c r="H4" s="10"/>
      <c r="I4" s="532"/>
      <c r="J4" s="10"/>
      <c r="K4" s="10"/>
      <c r="L4" s="10"/>
      <c r="M4" s="10"/>
      <c r="N4" s="10"/>
      <c r="O4" s="10"/>
      <c r="P4" s="539"/>
      <c r="Q4" s="10"/>
      <c r="R4" s="539"/>
      <c r="S4" s="10"/>
      <c r="T4" s="534"/>
      <c r="U4" s="10"/>
      <c r="V4" s="10"/>
      <c r="W4" s="10"/>
      <c r="X4" s="10"/>
      <c r="Y4" s="10"/>
      <c r="Z4" s="10"/>
      <c r="AA4" s="10"/>
      <c r="AB4" s="11" t="s">
        <v>39</v>
      </c>
      <c r="AC4" s="12" t="s">
        <v>40</v>
      </c>
      <c r="AD4" s="13" t="s">
        <v>39</v>
      </c>
      <c r="AE4" s="14" t="s">
        <v>40</v>
      </c>
      <c r="AF4" s="15" t="s">
        <v>39</v>
      </c>
      <c r="AG4" s="16" t="s">
        <v>40</v>
      </c>
      <c r="AH4" s="521"/>
      <c r="AI4" s="543"/>
      <c r="AJ4" s="540"/>
      <c r="AK4" s="543"/>
      <c r="AL4" s="526"/>
      <c r="AM4" s="543"/>
      <c r="AN4" s="540"/>
      <c r="AO4" s="540"/>
      <c r="AP4" s="541"/>
      <c r="AQ4" s="542"/>
      <c r="CA4" s="2" t="str">
        <f>IF(CA3=CA150,"OK")</f>
        <v>OK</v>
      </c>
      <c r="CB4" s="2" t="str">
        <f t="shared" ref="CB4:CT4" si="1">IF(CB3=CB150,"OK")</f>
        <v>OK</v>
      </c>
      <c r="CC4" s="2" t="str">
        <f t="shared" si="1"/>
        <v>OK</v>
      </c>
      <c r="CD4" s="2" t="str">
        <f t="shared" si="1"/>
        <v>OK</v>
      </c>
      <c r="CE4" s="2" t="str">
        <f t="shared" si="1"/>
        <v>OK</v>
      </c>
      <c r="CF4" s="2" t="str">
        <f t="shared" si="1"/>
        <v>OK</v>
      </c>
      <c r="CG4" s="2" t="str">
        <f t="shared" si="1"/>
        <v>OK</v>
      </c>
      <c r="CH4" s="2" t="str">
        <f t="shared" si="1"/>
        <v>OK</v>
      </c>
      <c r="CI4" s="2" t="str">
        <f t="shared" si="1"/>
        <v>OK</v>
      </c>
      <c r="CJ4" s="2" t="str">
        <f t="shared" si="1"/>
        <v>OK</v>
      </c>
      <c r="CK4" s="2" t="str">
        <f t="shared" si="1"/>
        <v>OK</v>
      </c>
      <c r="CL4" s="2" t="str">
        <f t="shared" si="1"/>
        <v>OK</v>
      </c>
      <c r="CM4" s="2" t="str">
        <f t="shared" si="1"/>
        <v>OK</v>
      </c>
      <c r="CN4" s="2" t="str">
        <f t="shared" si="1"/>
        <v>OK</v>
      </c>
      <c r="CO4" s="2" t="str">
        <f t="shared" si="1"/>
        <v>OK</v>
      </c>
      <c r="CP4" s="2" t="str">
        <f t="shared" si="1"/>
        <v>OK</v>
      </c>
      <c r="CQ4" s="2" t="str">
        <f t="shared" si="1"/>
        <v>OK</v>
      </c>
      <c r="CR4" s="2" t="str">
        <f t="shared" si="1"/>
        <v>OK</v>
      </c>
      <c r="CS4" s="2" t="str">
        <f t="shared" si="1"/>
        <v>OK</v>
      </c>
      <c r="CT4" s="2" t="str">
        <f t="shared" si="1"/>
        <v>OK</v>
      </c>
      <c r="CW4" s="98">
        <v>2.4866000000000001</v>
      </c>
      <c r="CX4" s="98">
        <v>3.2403</v>
      </c>
      <c r="CY4" s="98">
        <v>2.9758</v>
      </c>
    </row>
    <row r="5" spans="1:107" x14ac:dyDescent="0.25">
      <c r="A5" s="17">
        <v>13075039</v>
      </c>
      <c r="B5" s="18">
        <v>501</v>
      </c>
      <c r="C5" s="18" t="s">
        <v>41</v>
      </c>
      <c r="D5" s="221"/>
      <c r="E5" s="221"/>
      <c r="F5" s="221"/>
      <c r="G5" s="221"/>
      <c r="H5" s="222"/>
      <c r="I5" s="222"/>
      <c r="J5" s="222"/>
      <c r="K5" s="222"/>
      <c r="L5" s="222"/>
      <c r="M5" s="222"/>
      <c r="N5" s="222"/>
      <c r="O5" s="222"/>
      <c r="P5" s="222"/>
      <c r="Q5" s="222"/>
      <c r="R5" s="222"/>
      <c r="S5" s="222"/>
      <c r="T5" s="222"/>
      <c r="U5" s="222"/>
      <c r="V5" s="222"/>
      <c r="W5" s="222"/>
      <c r="X5" s="19"/>
      <c r="Y5" s="19"/>
      <c r="Z5" s="19"/>
      <c r="AA5" s="222"/>
      <c r="AB5" s="222"/>
      <c r="AC5" s="222"/>
      <c r="AD5" s="295"/>
      <c r="AE5" s="222"/>
      <c r="AF5" s="222"/>
      <c r="AG5" s="295"/>
      <c r="AH5" s="349"/>
      <c r="AI5" s="350"/>
      <c r="AJ5" s="351">
        <f>AI5-AH5</f>
        <v>0</v>
      </c>
      <c r="AK5" s="350"/>
      <c r="AL5" s="351">
        <f>AI5+AK5</f>
        <v>0</v>
      </c>
      <c r="AM5" s="350"/>
      <c r="AN5" s="351">
        <f>AL5-AM5</f>
        <v>0</v>
      </c>
      <c r="AO5" s="351" t="e">
        <f>AM5/AI5</f>
        <v>#DIV/0!</v>
      </c>
      <c r="AP5" s="351" t="e">
        <f>AM5/AL5</f>
        <v>#DIV/0!</v>
      </c>
      <c r="AQ5" s="350"/>
      <c r="CA5" s="91" t="str">
        <f t="shared" ref="CA5:CB20" si="2">C5</f>
        <v>Greifswald, Hansestadt</v>
      </c>
      <c r="CB5" s="92">
        <f t="shared" si="2"/>
        <v>0</v>
      </c>
      <c r="CC5" s="92"/>
      <c r="CD5" s="92">
        <f>G5</f>
        <v>0</v>
      </c>
      <c r="CE5" s="92">
        <f>L5</f>
        <v>0</v>
      </c>
      <c r="CF5" s="92">
        <f>N5</f>
        <v>0</v>
      </c>
      <c r="CG5" s="92">
        <f>CF5-CE5</f>
        <v>0</v>
      </c>
      <c r="CH5" s="92">
        <f>E5</f>
        <v>0</v>
      </c>
      <c r="CI5" s="92">
        <f>U5</f>
        <v>0</v>
      </c>
      <c r="CJ5" s="91">
        <f>X5</f>
        <v>0</v>
      </c>
      <c r="CK5" s="91">
        <f>Y5</f>
        <v>0</v>
      </c>
      <c r="CL5" s="91" t="str">
        <f>IF(CB5=0,"keine Daten",IF(CD5=0,"keine Daten","OK"))</f>
        <v>keine Daten</v>
      </c>
      <c r="CM5" s="92">
        <f>J5</f>
        <v>0</v>
      </c>
      <c r="CN5" s="91" t="str">
        <f>IF(CQ5=0,"keine Angabe",IF(CI5="ja","ja","nein"))</f>
        <v>keine Angabe</v>
      </c>
      <c r="CO5" s="91">
        <f>IF(CQ5=0,2,IF(CJ5="ja",1,0))</f>
        <v>2</v>
      </c>
      <c r="CP5" s="91">
        <f>IF(CQ5=0,2,IF(CK5="ja",1,0))</f>
        <v>2</v>
      </c>
      <c r="CQ5" s="91">
        <f>IF(CL5="OK",1,0)</f>
        <v>0</v>
      </c>
      <c r="CR5" s="91">
        <f>G5</f>
        <v>0</v>
      </c>
      <c r="CS5" s="92">
        <f>CM5-'[2]2010'!CM5</f>
        <v>0</v>
      </c>
      <c r="CT5" s="92">
        <f>CE5-'[2]2010'!CE5</f>
        <v>0</v>
      </c>
      <c r="CU5" s="92">
        <f>AM5</f>
        <v>0</v>
      </c>
      <c r="CV5" s="92">
        <f>AQ5</f>
        <v>0</v>
      </c>
      <c r="CW5" s="153">
        <f>O5/100</f>
        <v>0</v>
      </c>
      <c r="CX5" s="153">
        <f>Q5/100</f>
        <v>0</v>
      </c>
      <c r="CY5" s="153">
        <f>S5/100</f>
        <v>0</v>
      </c>
      <c r="CZ5" s="92">
        <f>V5</f>
        <v>0</v>
      </c>
      <c r="DA5" s="92">
        <f>AC5+AE5+AG5</f>
        <v>0</v>
      </c>
      <c r="DB5" s="91">
        <f>IF(G5&gt;0,1,0)</f>
        <v>0</v>
      </c>
      <c r="DC5" s="92">
        <f>CG5</f>
        <v>0</v>
      </c>
    </row>
    <row r="6" spans="1:107" x14ac:dyDescent="0.25">
      <c r="A6" s="20">
        <v>13075005</v>
      </c>
      <c r="B6" s="21">
        <v>511</v>
      </c>
      <c r="C6" s="21" t="s">
        <v>42</v>
      </c>
      <c r="D6" s="223">
        <v>13234</v>
      </c>
      <c r="E6" s="223">
        <v>363528.45</v>
      </c>
      <c r="F6" s="223">
        <v>363528.45</v>
      </c>
      <c r="G6" s="223">
        <v>7459.26</v>
      </c>
      <c r="H6" s="224">
        <v>0</v>
      </c>
      <c r="I6" s="224">
        <v>1</v>
      </c>
      <c r="J6" s="224">
        <v>869622.4</v>
      </c>
      <c r="K6" s="224">
        <v>0</v>
      </c>
      <c r="L6" s="224">
        <v>0</v>
      </c>
      <c r="M6" s="224">
        <v>1</v>
      </c>
      <c r="N6" s="224">
        <v>1005966.3</v>
      </c>
      <c r="O6" s="224">
        <v>250</v>
      </c>
      <c r="P6" s="224">
        <v>0</v>
      </c>
      <c r="Q6" s="224">
        <v>350</v>
      </c>
      <c r="R6" s="224">
        <v>0</v>
      </c>
      <c r="S6" s="224">
        <v>350</v>
      </c>
      <c r="T6" s="224">
        <v>0</v>
      </c>
      <c r="U6" s="224">
        <v>0</v>
      </c>
      <c r="V6" s="224">
        <v>7511722.9400000004</v>
      </c>
      <c r="W6" s="224">
        <v>567.61</v>
      </c>
      <c r="X6" s="22"/>
      <c r="Y6" s="22" t="s">
        <v>43</v>
      </c>
      <c r="Z6" s="22" t="s">
        <v>43</v>
      </c>
      <c r="AA6" s="224">
        <v>104741059.09999999</v>
      </c>
      <c r="AB6" s="224">
        <v>22800</v>
      </c>
      <c r="AC6" s="224">
        <v>14754.91</v>
      </c>
      <c r="AD6" s="260">
        <v>70000</v>
      </c>
      <c r="AE6" s="224">
        <v>13132.59</v>
      </c>
      <c r="AF6" s="224">
        <v>0</v>
      </c>
      <c r="AG6" s="260">
        <v>0</v>
      </c>
      <c r="AH6" s="352">
        <v>6553456.3700000001</v>
      </c>
      <c r="AI6" s="350">
        <v>4889431.2300000004</v>
      </c>
      <c r="AJ6" s="351">
        <f t="shared" ref="AJ6:AJ69" si="3">AI6-AH6</f>
        <v>-1664025.1399999997</v>
      </c>
      <c r="AK6" s="350">
        <v>2204941.63</v>
      </c>
      <c r="AL6" s="351">
        <f t="shared" ref="AL6:AL69" si="4">AI6+AK6</f>
        <v>7094372.8600000003</v>
      </c>
      <c r="AM6" s="350">
        <v>4074525.14</v>
      </c>
      <c r="AN6" s="351">
        <f t="shared" ref="AN6:AN69" si="5">AL6-AM6</f>
        <v>3019847.72</v>
      </c>
      <c r="AO6" s="351">
        <f t="shared" ref="AO6:AO69" si="6">AM6/AI6</f>
        <v>0.83333315233068528</v>
      </c>
      <c r="AP6" s="351">
        <f t="shared" ref="AP6:AP69" si="7">AM6/AL6</f>
        <v>0.57433196991566071</v>
      </c>
      <c r="AQ6" s="350"/>
      <c r="CA6" s="91" t="str">
        <f t="shared" si="2"/>
        <v>Anklam, Stadt</v>
      </c>
      <c r="CB6" s="92">
        <f t="shared" si="2"/>
        <v>13234</v>
      </c>
      <c r="CC6" s="92"/>
      <c r="CD6" s="92">
        <f t="shared" ref="CD6:CD69" si="8">G6</f>
        <v>7459.26</v>
      </c>
      <c r="CE6" s="92">
        <f t="shared" ref="CE6:CE69" si="9">L6</f>
        <v>0</v>
      </c>
      <c r="CF6" s="92">
        <f t="shared" ref="CF6:CF69" si="10">N6</f>
        <v>1005966.3</v>
      </c>
      <c r="CG6" s="92">
        <f t="shared" ref="CG6:CG69" si="11">CF6-CE6</f>
        <v>1005966.3</v>
      </c>
      <c r="CH6" s="92">
        <f t="shared" ref="CH6:CH69" si="12">E6</f>
        <v>363528.45</v>
      </c>
      <c r="CI6" s="92">
        <f t="shared" ref="CI6:CI69" si="13">U6</f>
        <v>0</v>
      </c>
      <c r="CJ6" s="91">
        <f t="shared" ref="CJ6:CK69" si="14">X6</f>
        <v>0</v>
      </c>
      <c r="CK6" s="91" t="str">
        <f t="shared" si="14"/>
        <v>nein</v>
      </c>
      <c r="CL6" s="91" t="str">
        <f t="shared" ref="CL6:CL52" si="15">IF(CB6=0,"keine Daten",IF(CD6=0,"keine Daten","OK"))</f>
        <v>OK</v>
      </c>
      <c r="CM6" s="92">
        <f t="shared" ref="CM6:CM69" si="16">J6</f>
        <v>869622.4</v>
      </c>
      <c r="CN6" s="91" t="str">
        <f t="shared" ref="CN6:CN69" si="17">IF(CQ6=0,"keine Angabe",IF(CI6="ja","ja","nein"))</f>
        <v>nein</v>
      </c>
      <c r="CO6" s="91">
        <f t="shared" ref="CO6:CO69" si="18">IF(CQ6=0,2,IF(CJ6="ja",1,0))</f>
        <v>0</v>
      </c>
      <c r="CP6" s="91">
        <f t="shared" ref="CP6:CP69" si="19">IF(CQ6=0,2,IF(CK6="ja",1,0))</f>
        <v>0</v>
      </c>
      <c r="CQ6" s="91">
        <f t="shared" ref="CQ6:CQ69" si="20">IF(CL6="OK",1,0)</f>
        <v>1</v>
      </c>
      <c r="CR6" s="91">
        <f t="shared" ref="CR6:CR69" si="21">G6</f>
        <v>7459.26</v>
      </c>
      <c r="CS6" s="92">
        <f>CM6-'[2]2010'!CM6</f>
        <v>670507.15</v>
      </c>
      <c r="CT6" s="92">
        <f>CE6-'[2]2010'!CE6</f>
        <v>0</v>
      </c>
      <c r="CU6" s="92">
        <f t="shared" ref="CU6:CU69" si="22">AM6</f>
        <v>4074525.14</v>
      </c>
      <c r="CV6" s="92">
        <f t="shared" ref="CV6:CV69" si="23">AQ6</f>
        <v>0</v>
      </c>
      <c r="CW6" s="153">
        <f t="shared" ref="CW6:CW69" si="24">O6/100</f>
        <v>2.5</v>
      </c>
      <c r="CX6" s="153">
        <f t="shared" ref="CX6:CX69" si="25">Q6/100</f>
        <v>3.5</v>
      </c>
      <c r="CY6" s="153">
        <f t="shared" ref="CY6:CY69" si="26">S6/100</f>
        <v>3.5</v>
      </c>
      <c r="CZ6" s="92">
        <f t="shared" ref="CZ6:CZ69" si="27">V6</f>
        <v>7511722.9400000004</v>
      </c>
      <c r="DA6" s="92">
        <f t="shared" ref="DA6:DA69" si="28">AC6+AE6+AG6</f>
        <v>27887.5</v>
      </c>
      <c r="DB6" s="91">
        <f t="shared" ref="DB6:DB69" si="29">IF(G6&gt;0,1,0)</f>
        <v>1</v>
      </c>
      <c r="DC6" s="92">
        <f t="shared" ref="DC6:DC69" si="30">CG6</f>
        <v>1005966.3</v>
      </c>
    </row>
    <row r="7" spans="1:107" x14ac:dyDescent="0.25">
      <c r="A7" s="20">
        <v>13075049</v>
      </c>
      <c r="B7" s="21">
        <v>512</v>
      </c>
      <c r="C7" s="21" t="s">
        <v>44</v>
      </c>
      <c r="D7" s="223"/>
      <c r="E7" s="223"/>
      <c r="F7" s="223"/>
      <c r="G7" s="223"/>
      <c r="H7" s="224"/>
      <c r="I7" s="224"/>
      <c r="J7" s="224"/>
      <c r="K7" s="224"/>
      <c r="L7" s="224"/>
      <c r="M7" s="224"/>
      <c r="N7" s="224"/>
      <c r="O7" s="224"/>
      <c r="P7" s="224"/>
      <c r="Q7" s="224"/>
      <c r="R7" s="224"/>
      <c r="S7" s="224"/>
      <c r="T7" s="224"/>
      <c r="U7" s="224"/>
      <c r="V7" s="224"/>
      <c r="W7" s="224"/>
      <c r="X7" s="22"/>
      <c r="Y7" s="22"/>
      <c r="Z7" s="22"/>
      <c r="AA7" s="224"/>
      <c r="AB7" s="224"/>
      <c r="AC7" s="224"/>
      <c r="AD7" s="260"/>
      <c r="AE7" s="224"/>
      <c r="AF7" s="224"/>
      <c r="AG7" s="260"/>
      <c r="AH7" s="352"/>
      <c r="AI7" s="350"/>
      <c r="AJ7" s="351">
        <f t="shared" si="3"/>
        <v>0</v>
      </c>
      <c r="AK7" s="350"/>
      <c r="AL7" s="351">
        <f t="shared" si="4"/>
        <v>0</v>
      </c>
      <c r="AM7" s="350"/>
      <c r="AN7" s="351">
        <f t="shared" si="5"/>
        <v>0</v>
      </c>
      <c r="AO7" s="351" t="e">
        <f t="shared" si="6"/>
        <v>#DIV/0!</v>
      </c>
      <c r="AP7" s="351" t="e">
        <f t="shared" si="7"/>
        <v>#DIV/0!</v>
      </c>
      <c r="AQ7" s="350"/>
      <c r="CA7" s="91" t="str">
        <f t="shared" si="2"/>
        <v>Heringsdorf</v>
      </c>
      <c r="CB7" s="92">
        <f t="shared" si="2"/>
        <v>0</v>
      </c>
      <c r="CC7" s="92"/>
      <c r="CD7" s="92">
        <f t="shared" si="8"/>
        <v>0</v>
      </c>
      <c r="CE7" s="92">
        <f t="shared" si="9"/>
        <v>0</v>
      </c>
      <c r="CF7" s="92">
        <f t="shared" si="10"/>
        <v>0</v>
      </c>
      <c r="CG7" s="92">
        <f t="shared" si="11"/>
        <v>0</v>
      </c>
      <c r="CH7" s="92">
        <f t="shared" si="12"/>
        <v>0</v>
      </c>
      <c r="CI7" s="92">
        <f t="shared" si="13"/>
        <v>0</v>
      </c>
      <c r="CJ7" s="91">
        <f t="shared" si="14"/>
        <v>0</v>
      </c>
      <c r="CK7" s="91">
        <f t="shared" si="14"/>
        <v>0</v>
      </c>
      <c r="CL7" s="91" t="str">
        <f t="shared" si="15"/>
        <v>keine Daten</v>
      </c>
      <c r="CM7" s="92">
        <f t="shared" si="16"/>
        <v>0</v>
      </c>
      <c r="CN7" s="91" t="str">
        <f t="shared" si="17"/>
        <v>keine Angabe</v>
      </c>
      <c r="CO7" s="91">
        <f t="shared" si="18"/>
        <v>2</v>
      </c>
      <c r="CP7" s="91">
        <f t="shared" si="19"/>
        <v>2</v>
      </c>
      <c r="CQ7" s="91">
        <f t="shared" si="20"/>
        <v>0</v>
      </c>
      <c r="CR7" s="91">
        <f t="shared" si="21"/>
        <v>0</v>
      </c>
      <c r="CS7" s="92">
        <f>CM7-'[2]2010'!CM7</f>
        <v>0</v>
      </c>
      <c r="CT7" s="92">
        <f>CE7-'[2]2010'!CE7</f>
        <v>0</v>
      </c>
      <c r="CU7" s="92">
        <f t="shared" si="22"/>
        <v>0</v>
      </c>
      <c r="CV7" s="92">
        <f t="shared" si="23"/>
        <v>0</v>
      </c>
      <c r="CW7" s="153">
        <f t="shared" si="24"/>
        <v>0</v>
      </c>
      <c r="CX7" s="153">
        <f t="shared" si="25"/>
        <v>0</v>
      </c>
      <c r="CY7" s="153">
        <f t="shared" si="26"/>
        <v>0</v>
      </c>
      <c r="CZ7" s="92">
        <f t="shared" si="27"/>
        <v>0</v>
      </c>
      <c r="DA7" s="92">
        <f t="shared" si="28"/>
        <v>0</v>
      </c>
      <c r="DB7" s="91">
        <f t="shared" si="29"/>
        <v>0</v>
      </c>
      <c r="DC7" s="92">
        <f t="shared" si="30"/>
        <v>0</v>
      </c>
    </row>
    <row r="8" spans="1:107" x14ac:dyDescent="0.25">
      <c r="A8" s="20">
        <v>13075105</v>
      </c>
      <c r="B8" s="21">
        <v>513</v>
      </c>
      <c r="C8" s="21" t="s">
        <v>45</v>
      </c>
      <c r="D8" s="223">
        <v>11319</v>
      </c>
      <c r="E8" s="223">
        <v>12270400.529999999</v>
      </c>
      <c r="F8" s="223">
        <v>908914.66</v>
      </c>
      <c r="G8" s="223">
        <v>1613317.87</v>
      </c>
      <c r="H8" s="224">
        <v>0</v>
      </c>
      <c r="I8" s="224">
        <v>1</v>
      </c>
      <c r="J8" s="224">
        <v>1574607.68</v>
      </c>
      <c r="K8" s="224">
        <v>0</v>
      </c>
      <c r="L8" s="224">
        <v>0</v>
      </c>
      <c r="M8" s="224">
        <v>1</v>
      </c>
      <c r="N8" s="224">
        <v>1613317.87</v>
      </c>
      <c r="O8" s="224">
        <v>250</v>
      </c>
      <c r="P8" s="224">
        <v>0</v>
      </c>
      <c r="Q8" s="224">
        <v>350</v>
      </c>
      <c r="R8" s="224">
        <v>0</v>
      </c>
      <c r="S8" s="224">
        <v>360</v>
      </c>
      <c r="T8" s="224">
        <v>0</v>
      </c>
      <c r="U8" s="224">
        <v>0</v>
      </c>
      <c r="V8" s="224">
        <v>6722330.2599999998</v>
      </c>
      <c r="W8" s="224">
        <v>590.91999999999996</v>
      </c>
      <c r="X8" s="22" t="s">
        <v>56</v>
      </c>
      <c r="Y8" s="22" t="s">
        <v>43</v>
      </c>
      <c r="Z8" s="22" t="s">
        <v>43</v>
      </c>
      <c r="AA8" s="224">
        <v>38286979.990000002</v>
      </c>
      <c r="AB8" s="224">
        <v>22000</v>
      </c>
      <c r="AC8" s="224">
        <v>21428.36</v>
      </c>
      <c r="AD8" s="260">
        <v>65500</v>
      </c>
      <c r="AE8" s="224">
        <v>70493.48</v>
      </c>
      <c r="AF8" s="224">
        <v>0</v>
      </c>
      <c r="AG8" s="260">
        <v>0</v>
      </c>
      <c r="AH8" s="352">
        <v>4185082.6</v>
      </c>
      <c r="AI8" s="350">
        <v>3061408.92</v>
      </c>
      <c r="AJ8" s="351">
        <f t="shared" si="3"/>
        <v>-1123673.6800000002</v>
      </c>
      <c r="AK8" s="350">
        <v>2540386.12</v>
      </c>
      <c r="AL8" s="351">
        <f t="shared" si="4"/>
        <v>5601795.04</v>
      </c>
      <c r="AM8" s="350">
        <v>3122267.88</v>
      </c>
      <c r="AN8" s="351">
        <f t="shared" si="5"/>
        <v>2479527.16</v>
      </c>
      <c r="AO8" s="351">
        <f t="shared" si="6"/>
        <v>1.019879395922058</v>
      </c>
      <c r="AP8" s="351">
        <f t="shared" si="7"/>
        <v>0.55736917500644578</v>
      </c>
      <c r="AQ8" s="350"/>
      <c r="CA8" s="91" t="str">
        <f t="shared" si="2"/>
        <v>Pasewalk, Stadt</v>
      </c>
      <c r="CB8" s="92">
        <f t="shared" si="2"/>
        <v>11319</v>
      </c>
      <c r="CC8" s="92"/>
      <c r="CD8" s="92">
        <f t="shared" si="8"/>
        <v>1613317.87</v>
      </c>
      <c r="CE8" s="92">
        <f t="shared" si="9"/>
        <v>0</v>
      </c>
      <c r="CF8" s="92">
        <f t="shared" si="10"/>
        <v>1613317.87</v>
      </c>
      <c r="CG8" s="92">
        <f t="shared" si="11"/>
        <v>1613317.87</v>
      </c>
      <c r="CH8" s="92">
        <f t="shared" si="12"/>
        <v>12270400.529999999</v>
      </c>
      <c r="CI8" s="92">
        <f t="shared" si="13"/>
        <v>0</v>
      </c>
      <c r="CJ8" s="91" t="str">
        <f t="shared" si="14"/>
        <v>ja</v>
      </c>
      <c r="CK8" s="91" t="str">
        <f t="shared" si="14"/>
        <v>nein</v>
      </c>
      <c r="CL8" s="91" t="str">
        <f t="shared" si="15"/>
        <v>OK</v>
      </c>
      <c r="CM8" s="92">
        <f t="shared" si="16"/>
        <v>1574607.68</v>
      </c>
      <c r="CN8" s="91" t="str">
        <f t="shared" si="17"/>
        <v>nein</v>
      </c>
      <c r="CO8" s="91">
        <f t="shared" si="18"/>
        <v>1</v>
      </c>
      <c r="CP8" s="91">
        <f t="shared" si="19"/>
        <v>0</v>
      </c>
      <c r="CQ8" s="91">
        <f t="shared" si="20"/>
        <v>1</v>
      </c>
      <c r="CR8" s="91">
        <f t="shared" si="21"/>
        <v>1613317.87</v>
      </c>
      <c r="CS8" s="92">
        <f>CM8-'[2]2010'!CM8</f>
        <v>599179.89999999991</v>
      </c>
      <c r="CT8" s="92">
        <f>CE8-'[2]2010'!CE8</f>
        <v>0</v>
      </c>
      <c r="CU8" s="92">
        <f t="shared" si="22"/>
        <v>3122267.88</v>
      </c>
      <c r="CV8" s="92">
        <f t="shared" si="23"/>
        <v>0</v>
      </c>
      <c r="CW8" s="153">
        <f t="shared" si="24"/>
        <v>2.5</v>
      </c>
      <c r="CX8" s="153">
        <f t="shared" si="25"/>
        <v>3.5</v>
      </c>
      <c r="CY8" s="153">
        <f t="shared" si="26"/>
        <v>3.6</v>
      </c>
      <c r="CZ8" s="92">
        <f t="shared" si="27"/>
        <v>6722330.2599999998</v>
      </c>
      <c r="DA8" s="92">
        <f t="shared" si="28"/>
        <v>91921.84</v>
      </c>
      <c r="DB8" s="91">
        <f t="shared" si="29"/>
        <v>1</v>
      </c>
      <c r="DC8" s="92">
        <f t="shared" si="30"/>
        <v>1613317.87</v>
      </c>
    </row>
    <row r="9" spans="1:107" x14ac:dyDescent="0.25">
      <c r="A9" s="20">
        <v>13075130</v>
      </c>
      <c r="B9" s="21">
        <v>514</v>
      </c>
      <c r="C9" s="21" t="s">
        <v>46</v>
      </c>
      <c r="D9" s="223">
        <v>5517</v>
      </c>
      <c r="E9" s="223">
        <v>194883.89</v>
      </c>
      <c r="F9" s="223">
        <v>352650</v>
      </c>
      <c r="G9" s="223">
        <v>157766.10999999999</v>
      </c>
      <c r="H9" s="224">
        <v>0</v>
      </c>
      <c r="I9" s="224">
        <v>1</v>
      </c>
      <c r="J9" s="224">
        <v>152231</v>
      </c>
      <c r="K9" s="224">
        <v>0</v>
      </c>
      <c r="L9" s="224">
        <v>0</v>
      </c>
      <c r="M9" s="224">
        <v>1</v>
      </c>
      <c r="N9" s="224">
        <v>164255</v>
      </c>
      <c r="O9" s="224">
        <v>250</v>
      </c>
      <c r="P9" s="224">
        <v>0</v>
      </c>
      <c r="Q9" s="224">
        <v>345</v>
      </c>
      <c r="R9" s="224">
        <v>0</v>
      </c>
      <c r="S9" s="224">
        <v>350</v>
      </c>
      <c r="T9" s="224">
        <v>0</v>
      </c>
      <c r="U9" s="224">
        <v>0</v>
      </c>
      <c r="V9" s="224">
        <v>5741882</v>
      </c>
      <c r="W9" s="224">
        <v>1040.76</v>
      </c>
      <c r="X9" s="22" t="s">
        <v>56</v>
      </c>
      <c r="Y9" s="22" t="s">
        <v>43</v>
      </c>
      <c r="Z9" s="22" t="s">
        <v>43</v>
      </c>
      <c r="AA9" s="224">
        <v>13081128.91</v>
      </c>
      <c r="AB9" s="224">
        <v>16000</v>
      </c>
      <c r="AC9" s="224">
        <v>15747.51</v>
      </c>
      <c r="AD9" s="260">
        <v>10000</v>
      </c>
      <c r="AE9" s="224">
        <v>10977.95</v>
      </c>
      <c r="AF9" s="224">
        <v>0</v>
      </c>
      <c r="AG9" s="260">
        <v>0</v>
      </c>
      <c r="AH9" s="352">
        <v>1518215</v>
      </c>
      <c r="AI9" s="350">
        <v>1045375.42</v>
      </c>
      <c r="AJ9" s="351">
        <f t="shared" si="3"/>
        <v>-472839.57999999996</v>
      </c>
      <c r="AK9" s="350">
        <v>1590173.68</v>
      </c>
      <c r="AL9" s="351">
        <f t="shared" si="4"/>
        <v>2635549.1</v>
      </c>
      <c r="AM9" s="350">
        <v>1415072.4</v>
      </c>
      <c r="AN9" s="351">
        <f t="shared" si="5"/>
        <v>1220476.7000000002</v>
      </c>
      <c r="AO9" s="351">
        <f t="shared" si="6"/>
        <v>1.3536499643353006</v>
      </c>
      <c r="AP9" s="351">
        <f t="shared" si="7"/>
        <v>0.53691748713768972</v>
      </c>
      <c r="AQ9" s="350"/>
      <c r="CA9" s="91" t="str">
        <f t="shared" si="2"/>
        <v>Strasburg (Uckermark)</v>
      </c>
      <c r="CB9" s="92">
        <f t="shared" si="2"/>
        <v>5517</v>
      </c>
      <c r="CC9" s="92"/>
      <c r="CD9" s="92">
        <f t="shared" si="8"/>
        <v>157766.10999999999</v>
      </c>
      <c r="CE9" s="92">
        <f t="shared" si="9"/>
        <v>0</v>
      </c>
      <c r="CF9" s="92">
        <f t="shared" si="10"/>
        <v>164255</v>
      </c>
      <c r="CG9" s="92">
        <f t="shared" si="11"/>
        <v>164255</v>
      </c>
      <c r="CH9" s="92">
        <f t="shared" si="12"/>
        <v>194883.89</v>
      </c>
      <c r="CI9" s="92">
        <f t="shared" si="13"/>
        <v>0</v>
      </c>
      <c r="CJ9" s="91" t="str">
        <f t="shared" si="14"/>
        <v>ja</v>
      </c>
      <c r="CK9" s="91" t="str">
        <f t="shared" si="14"/>
        <v>nein</v>
      </c>
      <c r="CL9" s="91" t="str">
        <f t="shared" si="15"/>
        <v>OK</v>
      </c>
      <c r="CM9" s="92">
        <f t="shared" si="16"/>
        <v>152231</v>
      </c>
      <c r="CN9" s="91" t="str">
        <f t="shared" si="17"/>
        <v>nein</v>
      </c>
      <c r="CO9" s="91">
        <f t="shared" si="18"/>
        <v>1</v>
      </c>
      <c r="CP9" s="91">
        <f t="shared" si="19"/>
        <v>0</v>
      </c>
      <c r="CQ9" s="91">
        <f t="shared" si="20"/>
        <v>1</v>
      </c>
      <c r="CR9" s="91">
        <f t="shared" si="21"/>
        <v>157766.10999999999</v>
      </c>
      <c r="CS9" s="92">
        <f>CM9-'[2]2010'!CM9</f>
        <v>-20008</v>
      </c>
      <c r="CT9" s="92">
        <f>CE9-'[2]2010'!CE9</f>
        <v>-113011</v>
      </c>
      <c r="CU9" s="92">
        <f t="shared" si="22"/>
        <v>1415072.4</v>
      </c>
      <c r="CV9" s="92">
        <f t="shared" si="23"/>
        <v>0</v>
      </c>
      <c r="CW9" s="153">
        <f t="shared" si="24"/>
        <v>2.5</v>
      </c>
      <c r="CX9" s="153">
        <f t="shared" si="25"/>
        <v>3.45</v>
      </c>
      <c r="CY9" s="153">
        <f t="shared" si="26"/>
        <v>3.5</v>
      </c>
      <c r="CZ9" s="92">
        <f t="shared" si="27"/>
        <v>5741882</v>
      </c>
      <c r="DA9" s="92">
        <f t="shared" si="28"/>
        <v>26725.46</v>
      </c>
      <c r="DB9" s="91">
        <f t="shared" si="29"/>
        <v>1</v>
      </c>
      <c r="DC9" s="92">
        <f t="shared" si="30"/>
        <v>164255</v>
      </c>
    </row>
    <row r="10" spans="1:107" x14ac:dyDescent="0.25">
      <c r="A10" s="20">
        <v>13075136</v>
      </c>
      <c r="B10" s="21">
        <v>515</v>
      </c>
      <c r="C10" s="21" t="s">
        <v>47</v>
      </c>
      <c r="D10" s="223">
        <v>9984</v>
      </c>
      <c r="E10" s="223"/>
      <c r="F10" s="223"/>
      <c r="G10" s="223"/>
      <c r="H10" s="224"/>
      <c r="I10" s="224"/>
      <c r="J10" s="224"/>
      <c r="K10" s="224"/>
      <c r="L10" s="224"/>
      <c r="M10" s="224"/>
      <c r="N10" s="224"/>
      <c r="O10" s="224">
        <v>300</v>
      </c>
      <c r="P10" s="224">
        <v>0</v>
      </c>
      <c r="Q10" s="224">
        <v>380</v>
      </c>
      <c r="R10" s="224">
        <v>0</v>
      </c>
      <c r="S10" s="224">
        <v>400</v>
      </c>
      <c r="T10" s="224">
        <v>0</v>
      </c>
      <c r="U10" s="224">
        <v>0</v>
      </c>
      <c r="V10" s="224">
        <v>2822187</v>
      </c>
      <c r="W10" s="224">
        <v>282.67</v>
      </c>
      <c r="X10" s="22" t="s">
        <v>56</v>
      </c>
      <c r="Y10" s="22" t="s">
        <v>43</v>
      </c>
      <c r="Z10" s="22" t="s">
        <v>43</v>
      </c>
      <c r="AA10" s="224">
        <v>31932068.620000001</v>
      </c>
      <c r="AB10" s="224">
        <v>29000</v>
      </c>
      <c r="AC10" s="224">
        <v>25589.66</v>
      </c>
      <c r="AD10" s="260">
        <v>30000</v>
      </c>
      <c r="AE10" s="224">
        <v>23517.15</v>
      </c>
      <c r="AF10" s="224">
        <v>0</v>
      </c>
      <c r="AG10" s="260">
        <v>0</v>
      </c>
      <c r="AH10" s="352">
        <v>2926401.09</v>
      </c>
      <c r="AI10" s="350">
        <v>2089875.99</v>
      </c>
      <c r="AJ10" s="351">
        <f t="shared" si="3"/>
        <v>-836525.09999999986</v>
      </c>
      <c r="AK10" s="350">
        <v>2834212.99</v>
      </c>
      <c r="AL10" s="351">
        <f t="shared" si="4"/>
        <v>4924088.9800000004</v>
      </c>
      <c r="AM10" s="350">
        <v>2453569.35</v>
      </c>
      <c r="AN10" s="351">
        <f t="shared" si="5"/>
        <v>2470519.6300000004</v>
      </c>
      <c r="AO10" s="351">
        <f t="shared" si="6"/>
        <v>1.1740262875597705</v>
      </c>
      <c r="AP10" s="351">
        <f t="shared" si="7"/>
        <v>0.49827884101314512</v>
      </c>
      <c r="AQ10" s="350"/>
      <c r="CA10" s="91" t="str">
        <f t="shared" si="2"/>
        <v>Ueckermünde, Stadt</v>
      </c>
      <c r="CB10" s="92">
        <f t="shared" si="2"/>
        <v>9984</v>
      </c>
      <c r="CC10" s="92"/>
      <c r="CD10" s="92">
        <f t="shared" si="8"/>
        <v>0</v>
      </c>
      <c r="CE10" s="92">
        <f t="shared" si="9"/>
        <v>0</v>
      </c>
      <c r="CF10" s="92">
        <f t="shared" si="10"/>
        <v>0</v>
      </c>
      <c r="CG10" s="92">
        <f t="shared" si="11"/>
        <v>0</v>
      </c>
      <c r="CH10" s="92">
        <f t="shared" si="12"/>
        <v>0</v>
      </c>
      <c r="CI10" s="92">
        <f t="shared" si="13"/>
        <v>0</v>
      </c>
      <c r="CJ10" s="91" t="str">
        <f t="shared" si="14"/>
        <v>ja</v>
      </c>
      <c r="CK10" s="91" t="str">
        <f t="shared" si="14"/>
        <v>nein</v>
      </c>
      <c r="CL10" s="91" t="str">
        <f t="shared" si="15"/>
        <v>keine Daten</v>
      </c>
      <c r="CM10" s="92">
        <f t="shared" si="16"/>
        <v>0</v>
      </c>
      <c r="CN10" s="91" t="str">
        <f t="shared" si="17"/>
        <v>keine Angabe</v>
      </c>
      <c r="CO10" s="91">
        <f t="shared" si="18"/>
        <v>2</v>
      </c>
      <c r="CP10" s="91">
        <f t="shared" si="19"/>
        <v>2</v>
      </c>
      <c r="CQ10" s="91">
        <f t="shared" si="20"/>
        <v>0</v>
      </c>
      <c r="CR10" s="91">
        <f t="shared" si="21"/>
        <v>0</v>
      </c>
      <c r="CS10" s="92">
        <f>CM10-'[2]2010'!CM10</f>
        <v>0</v>
      </c>
      <c r="CT10" s="92">
        <f>CE10-'[2]2010'!CE10</f>
        <v>0</v>
      </c>
      <c r="CU10" s="92">
        <f t="shared" si="22"/>
        <v>2453569.35</v>
      </c>
      <c r="CV10" s="92">
        <f t="shared" si="23"/>
        <v>0</v>
      </c>
      <c r="CW10" s="153">
        <f t="shared" si="24"/>
        <v>3</v>
      </c>
      <c r="CX10" s="153">
        <f t="shared" si="25"/>
        <v>3.8</v>
      </c>
      <c r="CY10" s="153">
        <f t="shared" si="26"/>
        <v>4</v>
      </c>
      <c r="CZ10" s="92">
        <f t="shared" si="27"/>
        <v>2822187</v>
      </c>
      <c r="DA10" s="92">
        <f t="shared" si="28"/>
        <v>49106.81</v>
      </c>
      <c r="DB10" s="91">
        <f t="shared" si="29"/>
        <v>0</v>
      </c>
      <c r="DC10" s="92">
        <f t="shared" si="30"/>
        <v>0</v>
      </c>
    </row>
    <row r="11" spans="1:107" x14ac:dyDescent="0.25">
      <c r="A11" s="20">
        <v>13075021</v>
      </c>
      <c r="B11" s="21">
        <v>5551</v>
      </c>
      <c r="C11" s="21" t="s">
        <v>48</v>
      </c>
      <c r="D11" s="223"/>
      <c r="E11" s="223"/>
      <c r="F11" s="223"/>
      <c r="G11" s="223"/>
      <c r="H11" s="224"/>
      <c r="I11" s="224"/>
      <c r="J11" s="224"/>
      <c r="K11" s="224"/>
      <c r="L11" s="224"/>
      <c r="M11" s="224"/>
      <c r="N11" s="224"/>
      <c r="O11" s="224"/>
      <c r="P11" s="224"/>
      <c r="Q11" s="224"/>
      <c r="R11" s="224"/>
      <c r="S11" s="224"/>
      <c r="T11" s="224"/>
      <c r="U11" s="224"/>
      <c r="V11" s="224"/>
      <c r="W11" s="224"/>
      <c r="X11" s="22"/>
      <c r="Y11" s="22"/>
      <c r="Z11" s="22"/>
      <c r="AA11" s="224"/>
      <c r="AB11" s="224"/>
      <c r="AC11" s="224"/>
      <c r="AD11" s="260"/>
      <c r="AE11" s="224"/>
      <c r="AF11" s="224"/>
      <c r="AG11" s="260"/>
      <c r="AH11" s="352"/>
      <c r="AI11" s="350"/>
      <c r="AJ11" s="351">
        <f t="shared" si="3"/>
        <v>0</v>
      </c>
      <c r="AK11" s="350"/>
      <c r="AL11" s="351">
        <f t="shared" si="4"/>
        <v>0</v>
      </c>
      <c r="AM11" s="350"/>
      <c r="AN11" s="351">
        <f t="shared" si="5"/>
        <v>0</v>
      </c>
      <c r="AO11" s="351" t="e">
        <f t="shared" si="6"/>
        <v>#DIV/0!</v>
      </c>
      <c r="AP11" s="351" t="e">
        <f t="shared" si="7"/>
        <v>#DIV/0!</v>
      </c>
      <c r="AQ11" s="350"/>
      <c r="CA11" s="91" t="str">
        <f t="shared" si="2"/>
        <v>Buggenhagen</v>
      </c>
      <c r="CB11" s="92">
        <f t="shared" si="2"/>
        <v>0</v>
      </c>
      <c r="CC11" s="92"/>
      <c r="CD11" s="92">
        <f t="shared" si="8"/>
        <v>0</v>
      </c>
      <c r="CE11" s="92">
        <f t="shared" si="9"/>
        <v>0</v>
      </c>
      <c r="CF11" s="92">
        <f t="shared" si="10"/>
        <v>0</v>
      </c>
      <c r="CG11" s="92">
        <f t="shared" si="11"/>
        <v>0</v>
      </c>
      <c r="CH11" s="92">
        <f t="shared" si="12"/>
        <v>0</v>
      </c>
      <c r="CI11" s="92">
        <f t="shared" si="13"/>
        <v>0</v>
      </c>
      <c r="CJ11" s="91">
        <f t="shared" si="14"/>
        <v>0</v>
      </c>
      <c r="CK11" s="91">
        <f t="shared" si="14"/>
        <v>0</v>
      </c>
      <c r="CL11" s="91" t="str">
        <f t="shared" si="15"/>
        <v>keine Daten</v>
      </c>
      <c r="CM11" s="92">
        <f t="shared" si="16"/>
        <v>0</v>
      </c>
      <c r="CN11" s="91" t="str">
        <f t="shared" si="17"/>
        <v>keine Angabe</v>
      </c>
      <c r="CO11" s="91">
        <f t="shared" si="18"/>
        <v>2</v>
      </c>
      <c r="CP11" s="91">
        <f t="shared" si="19"/>
        <v>2</v>
      </c>
      <c r="CQ11" s="91">
        <f t="shared" si="20"/>
        <v>0</v>
      </c>
      <c r="CR11" s="91">
        <f t="shared" si="21"/>
        <v>0</v>
      </c>
      <c r="CS11" s="92">
        <f>CM11-'[2]2010'!CM11</f>
        <v>0</v>
      </c>
      <c r="CT11" s="92">
        <f>CE11-'[2]2010'!CE11</f>
        <v>0</v>
      </c>
      <c r="CU11" s="92">
        <f t="shared" si="22"/>
        <v>0</v>
      </c>
      <c r="CV11" s="92">
        <f t="shared" si="23"/>
        <v>0</v>
      </c>
      <c r="CW11" s="153">
        <f t="shared" si="24"/>
        <v>0</v>
      </c>
      <c r="CX11" s="153">
        <f t="shared" si="25"/>
        <v>0</v>
      </c>
      <c r="CY11" s="153">
        <f t="shared" si="26"/>
        <v>0</v>
      </c>
      <c r="CZ11" s="92">
        <f t="shared" si="27"/>
        <v>0</v>
      </c>
      <c r="DA11" s="92">
        <f t="shared" si="28"/>
        <v>0</v>
      </c>
      <c r="DB11" s="91">
        <f t="shared" si="29"/>
        <v>0</v>
      </c>
      <c r="DC11" s="92">
        <f t="shared" si="30"/>
        <v>0</v>
      </c>
    </row>
    <row r="12" spans="1:107" x14ac:dyDescent="0.25">
      <c r="A12" s="20">
        <v>13075072</v>
      </c>
      <c r="B12" s="21">
        <v>5551</v>
      </c>
      <c r="C12" s="21" t="s">
        <v>49</v>
      </c>
      <c r="D12" s="223"/>
      <c r="E12" s="223"/>
      <c r="F12" s="223"/>
      <c r="G12" s="223"/>
      <c r="H12" s="224"/>
      <c r="I12" s="224"/>
      <c r="J12" s="224"/>
      <c r="K12" s="224"/>
      <c r="L12" s="224"/>
      <c r="M12" s="224"/>
      <c r="N12" s="224"/>
      <c r="O12" s="224"/>
      <c r="P12" s="224"/>
      <c r="Q12" s="224"/>
      <c r="R12" s="224"/>
      <c r="S12" s="224"/>
      <c r="T12" s="224"/>
      <c r="U12" s="224"/>
      <c r="V12" s="224"/>
      <c r="W12" s="224"/>
      <c r="X12" s="22"/>
      <c r="Y12" s="22"/>
      <c r="Z12" s="22"/>
      <c r="AA12" s="224"/>
      <c r="AB12" s="224"/>
      <c r="AC12" s="224"/>
      <c r="AD12" s="260"/>
      <c r="AE12" s="224"/>
      <c r="AF12" s="224"/>
      <c r="AG12" s="260"/>
      <c r="AH12" s="352"/>
      <c r="AI12" s="350"/>
      <c r="AJ12" s="351">
        <f t="shared" si="3"/>
        <v>0</v>
      </c>
      <c r="AK12" s="350"/>
      <c r="AL12" s="351">
        <f t="shared" si="4"/>
        <v>0</v>
      </c>
      <c r="AM12" s="350"/>
      <c r="AN12" s="351">
        <f t="shared" si="5"/>
        <v>0</v>
      </c>
      <c r="AO12" s="351" t="e">
        <f t="shared" si="6"/>
        <v>#DIV/0!</v>
      </c>
      <c r="AP12" s="351" t="e">
        <f t="shared" si="7"/>
        <v>#DIV/0!</v>
      </c>
      <c r="AQ12" s="350"/>
      <c r="CA12" s="91" t="str">
        <f t="shared" si="2"/>
        <v>Krummin</v>
      </c>
      <c r="CB12" s="92">
        <f t="shared" si="2"/>
        <v>0</v>
      </c>
      <c r="CC12" s="92"/>
      <c r="CD12" s="92">
        <f t="shared" si="8"/>
        <v>0</v>
      </c>
      <c r="CE12" s="92">
        <f t="shared" si="9"/>
        <v>0</v>
      </c>
      <c r="CF12" s="92">
        <f t="shared" si="10"/>
        <v>0</v>
      </c>
      <c r="CG12" s="92">
        <f t="shared" si="11"/>
        <v>0</v>
      </c>
      <c r="CH12" s="92">
        <f t="shared" si="12"/>
        <v>0</v>
      </c>
      <c r="CI12" s="92">
        <f t="shared" si="13"/>
        <v>0</v>
      </c>
      <c r="CJ12" s="91">
        <f t="shared" si="14"/>
        <v>0</v>
      </c>
      <c r="CK12" s="91">
        <f t="shared" si="14"/>
        <v>0</v>
      </c>
      <c r="CL12" s="91" t="str">
        <f t="shared" si="15"/>
        <v>keine Daten</v>
      </c>
      <c r="CM12" s="92">
        <f t="shared" si="16"/>
        <v>0</v>
      </c>
      <c r="CN12" s="91" t="str">
        <f t="shared" si="17"/>
        <v>keine Angabe</v>
      </c>
      <c r="CO12" s="91">
        <f t="shared" si="18"/>
        <v>2</v>
      </c>
      <c r="CP12" s="91">
        <f t="shared" si="19"/>
        <v>2</v>
      </c>
      <c r="CQ12" s="91">
        <f t="shared" si="20"/>
        <v>0</v>
      </c>
      <c r="CR12" s="91">
        <f t="shared" si="21"/>
        <v>0</v>
      </c>
      <c r="CS12" s="92">
        <f>CM12-'[2]2010'!CM12</f>
        <v>0</v>
      </c>
      <c r="CT12" s="92">
        <f>CE12-'[2]2010'!CE12</f>
        <v>0</v>
      </c>
      <c r="CU12" s="92">
        <f t="shared" si="22"/>
        <v>0</v>
      </c>
      <c r="CV12" s="92">
        <f t="shared" si="23"/>
        <v>0</v>
      </c>
      <c r="CW12" s="153">
        <f t="shared" si="24"/>
        <v>0</v>
      </c>
      <c r="CX12" s="153">
        <f t="shared" si="25"/>
        <v>0</v>
      </c>
      <c r="CY12" s="153">
        <f t="shared" si="26"/>
        <v>0</v>
      </c>
      <c r="CZ12" s="92">
        <f t="shared" si="27"/>
        <v>0</v>
      </c>
      <c r="DA12" s="92">
        <f t="shared" si="28"/>
        <v>0</v>
      </c>
      <c r="DB12" s="91">
        <f t="shared" si="29"/>
        <v>0</v>
      </c>
      <c r="DC12" s="92">
        <f t="shared" si="30"/>
        <v>0</v>
      </c>
    </row>
    <row r="13" spans="1:107" x14ac:dyDescent="0.25">
      <c r="A13" s="20">
        <v>13075074</v>
      </c>
      <c r="B13" s="21">
        <v>5551</v>
      </c>
      <c r="C13" s="21" t="s">
        <v>50</v>
      </c>
      <c r="D13" s="223"/>
      <c r="E13" s="223"/>
      <c r="F13" s="223"/>
      <c r="G13" s="223"/>
      <c r="H13" s="224"/>
      <c r="I13" s="224"/>
      <c r="J13" s="224"/>
      <c r="K13" s="224"/>
      <c r="L13" s="224"/>
      <c r="M13" s="224"/>
      <c r="N13" s="224"/>
      <c r="O13" s="224"/>
      <c r="P13" s="224"/>
      <c r="Q13" s="224"/>
      <c r="R13" s="224"/>
      <c r="S13" s="224"/>
      <c r="T13" s="224"/>
      <c r="U13" s="224"/>
      <c r="V13" s="224"/>
      <c r="W13" s="224"/>
      <c r="X13" s="22"/>
      <c r="Y13" s="22"/>
      <c r="Z13" s="22"/>
      <c r="AA13" s="224"/>
      <c r="AB13" s="224"/>
      <c r="AC13" s="224"/>
      <c r="AD13" s="260"/>
      <c r="AE13" s="224"/>
      <c r="AF13" s="224"/>
      <c r="AG13" s="260"/>
      <c r="AH13" s="352"/>
      <c r="AI13" s="350"/>
      <c r="AJ13" s="351">
        <f t="shared" si="3"/>
        <v>0</v>
      </c>
      <c r="AK13" s="350"/>
      <c r="AL13" s="351">
        <f t="shared" si="4"/>
        <v>0</v>
      </c>
      <c r="AM13" s="350"/>
      <c r="AN13" s="351">
        <f t="shared" si="5"/>
        <v>0</v>
      </c>
      <c r="AO13" s="351" t="e">
        <f t="shared" si="6"/>
        <v>#DIV/0!</v>
      </c>
      <c r="AP13" s="351" t="e">
        <f t="shared" si="7"/>
        <v>#DIV/0!</v>
      </c>
      <c r="AQ13" s="350"/>
      <c r="CA13" s="91" t="str">
        <f t="shared" si="2"/>
        <v>Lassan, Stadt</v>
      </c>
      <c r="CB13" s="92">
        <f t="shared" si="2"/>
        <v>0</v>
      </c>
      <c r="CC13" s="92"/>
      <c r="CD13" s="92">
        <f t="shared" si="8"/>
        <v>0</v>
      </c>
      <c r="CE13" s="92">
        <f t="shared" si="9"/>
        <v>0</v>
      </c>
      <c r="CF13" s="92">
        <f t="shared" si="10"/>
        <v>0</v>
      </c>
      <c r="CG13" s="92">
        <f t="shared" si="11"/>
        <v>0</v>
      </c>
      <c r="CH13" s="92">
        <f t="shared" si="12"/>
        <v>0</v>
      </c>
      <c r="CI13" s="92">
        <f t="shared" si="13"/>
        <v>0</v>
      </c>
      <c r="CJ13" s="91">
        <f t="shared" si="14"/>
        <v>0</v>
      </c>
      <c r="CK13" s="91">
        <f t="shared" si="14"/>
        <v>0</v>
      </c>
      <c r="CL13" s="91" t="str">
        <f t="shared" si="15"/>
        <v>keine Daten</v>
      </c>
      <c r="CM13" s="92">
        <f t="shared" si="16"/>
        <v>0</v>
      </c>
      <c r="CN13" s="91" t="str">
        <f t="shared" si="17"/>
        <v>keine Angabe</v>
      </c>
      <c r="CO13" s="91">
        <f t="shared" si="18"/>
        <v>2</v>
      </c>
      <c r="CP13" s="91">
        <f t="shared" si="19"/>
        <v>2</v>
      </c>
      <c r="CQ13" s="91">
        <f t="shared" si="20"/>
        <v>0</v>
      </c>
      <c r="CR13" s="91">
        <f t="shared" si="21"/>
        <v>0</v>
      </c>
      <c r="CS13" s="92">
        <f>CM13-'[2]2010'!CM13</f>
        <v>0</v>
      </c>
      <c r="CT13" s="92">
        <f>CE13-'[2]2010'!CE13</f>
        <v>0</v>
      </c>
      <c r="CU13" s="92">
        <f t="shared" si="22"/>
        <v>0</v>
      </c>
      <c r="CV13" s="92">
        <f t="shared" si="23"/>
        <v>0</v>
      </c>
      <c r="CW13" s="153">
        <f t="shared" si="24"/>
        <v>0</v>
      </c>
      <c r="CX13" s="153">
        <f t="shared" si="25"/>
        <v>0</v>
      </c>
      <c r="CY13" s="153">
        <f t="shared" si="26"/>
        <v>0</v>
      </c>
      <c r="CZ13" s="92">
        <f t="shared" si="27"/>
        <v>0</v>
      </c>
      <c r="DA13" s="92">
        <f t="shared" si="28"/>
        <v>0</v>
      </c>
      <c r="DB13" s="91">
        <f t="shared" si="29"/>
        <v>0</v>
      </c>
      <c r="DC13" s="92">
        <f t="shared" si="30"/>
        <v>0</v>
      </c>
    </row>
    <row r="14" spans="1:107" x14ac:dyDescent="0.25">
      <c r="A14" s="20">
        <v>13075087</v>
      </c>
      <c r="B14" s="21">
        <v>5551</v>
      </c>
      <c r="C14" s="21" t="s">
        <v>51</v>
      </c>
      <c r="D14" s="223"/>
      <c r="E14" s="223"/>
      <c r="F14" s="223"/>
      <c r="G14" s="223"/>
      <c r="H14" s="224"/>
      <c r="I14" s="224"/>
      <c r="J14" s="224"/>
      <c r="K14" s="224"/>
      <c r="L14" s="224"/>
      <c r="M14" s="224"/>
      <c r="N14" s="224"/>
      <c r="O14" s="224"/>
      <c r="P14" s="224"/>
      <c r="Q14" s="224"/>
      <c r="R14" s="224"/>
      <c r="S14" s="224"/>
      <c r="T14" s="224"/>
      <c r="U14" s="224"/>
      <c r="V14" s="224"/>
      <c r="W14" s="224"/>
      <c r="X14" s="22"/>
      <c r="Y14" s="22"/>
      <c r="Z14" s="22"/>
      <c r="AA14" s="224"/>
      <c r="AB14" s="224"/>
      <c r="AC14" s="224"/>
      <c r="AD14" s="260"/>
      <c r="AE14" s="224"/>
      <c r="AF14" s="224"/>
      <c r="AG14" s="260"/>
      <c r="AH14" s="352"/>
      <c r="AI14" s="350"/>
      <c r="AJ14" s="351">
        <f t="shared" si="3"/>
        <v>0</v>
      </c>
      <c r="AK14" s="350"/>
      <c r="AL14" s="351">
        <f t="shared" si="4"/>
        <v>0</v>
      </c>
      <c r="AM14" s="350"/>
      <c r="AN14" s="351">
        <f t="shared" si="5"/>
        <v>0</v>
      </c>
      <c r="AO14" s="351" t="e">
        <f t="shared" si="6"/>
        <v>#DIV/0!</v>
      </c>
      <c r="AP14" s="351" t="e">
        <f t="shared" si="7"/>
        <v>#DIV/0!</v>
      </c>
      <c r="AQ14" s="350"/>
      <c r="CA14" s="91" t="str">
        <f t="shared" si="2"/>
        <v>Lütow</v>
      </c>
      <c r="CB14" s="92">
        <f t="shared" si="2"/>
        <v>0</v>
      </c>
      <c r="CC14" s="92"/>
      <c r="CD14" s="92">
        <f t="shared" si="8"/>
        <v>0</v>
      </c>
      <c r="CE14" s="92">
        <f t="shared" si="9"/>
        <v>0</v>
      </c>
      <c r="CF14" s="92">
        <f t="shared" si="10"/>
        <v>0</v>
      </c>
      <c r="CG14" s="92">
        <f t="shared" si="11"/>
        <v>0</v>
      </c>
      <c r="CH14" s="92">
        <f t="shared" si="12"/>
        <v>0</v>
      </c>
      <c r="CI14" s="92">
        <f t="shared" si="13"/>
        <v>0</v>
      </c>
      <c r="CJ14" s="91">
        <f t="shared" si="14"/>
        <v>0</v>
      </c>
      <c r="CK14" s="91">
        <f t="shared" si="14"/>
        <v>0</v>
      </c>
      <c r="CL14" s="91" t="str">
        <f t="shared" si="15"/>
        <v>keine Daten</v>
      </c>
      <c r="CM14" s="92">
        <f t="shared" si="16"/>
        <v>0</v>
      </c>
      <c r="CN14" s="91" t="str">
        <f t="shared" si="17"/>
        <v>keine Angabe</v>
      </c>
      <c r="CO14" s="91">
        <f t="shared" si="18"/>
        <v>2</v>
      </c>
      <c r="CP14" s="91">
        <f t="shared" si="19"/>
        <v>2</v>
      </c>
      <c r="CQ14" s="91">
        <f t="shared" si="20"/>
        <v>0</v>
      </c>
      <c r="CR14" s="91">
        <f t="shared" si="21"/>
        <v>0</v>
      </c>
      <c r="CS14" s="92">
        <f>CM14-'[2]2010'!CM14</f>
        <v>0</v>
      </c>
      <c r="CT14" s="92">
        <f>CE14-'[2]2010'!CE14</f>
        <v>0</v>
      </c>
      <c r="CU14" s="92">
        <f t="shared" si="22"/>
        <v>0</v>
      </c>
      <c r="CV14" s="92">
        <f t="shared" si="23"/>
        <v>0</v>
      </c>
      <c r="CW14" s="153">
        <f t="shared" si="24"/>
        <v>0</v>
      </c>
      <c r="CX14" s="153">
        <f t="shared" si="25"/>
        <v>0</v>
      </c>
      <c r="CY14" s="153">
        <f t="shared" si="26"/>
        <v>0</v>
      </c>
      <c r="CZ14" s="92">
        <f t="shared" si="27"/>
        <v>0</v>
      </c>
      <c r="DA14" s="92">
        <f t="shared" si="28"/>
        <v>0</v>
      </c>
      <c r="DB14" s="91">
        <f t="shared" si="29"/>
        <v>0</v>
      </c>
      <c r="DC14" s="92">
        <f t="shared" si="30"/>
        <v>0</v>
      </c>
    </row>
    <row r="15" spans="1:107" x14ac:dyDescent="0.25">
      <c r="A15" s="20">
        <v>13075124</v>
      </c>
      <c r="B15" s="21">
        <v>5551</v>
      </c>
      <c r="C15" s="21" t="s">
        <v>52</v>
      </c>
      <c r="D15" s="223"/>
      <c r="E15" s="223"/>
      <c r="F15" s="223"/>
      <c r="G15" s="223"/>
      <c r="H15" s="224"/>
      <c r="I15" s="224"/>
      <c r="J15" s="224"/>
      <c r="K15" s="224"/>
      <c r="L15" s="224"/>
      <c r="M15" s="224"/>
      <c r="N15" s="224"/>
      <c r="O15" s="224"/>
      <c r="P15" s="224"/>
      <c r="Q15" s="224"/>
      <c r="R15" s="224"/>
      <c r="S15" s="224"/>
      <c r="T15" s="224"/>
      <c r="U15" s="224"/>
      <c r="V15" s="224"/>
      <c r="W15" s="224"/>
      <c r="X15" s="22"/>
      <c r="Y15" s="22"/>
      <c r="Z15" s="22"/>
      <c r="AA15" s="224"/>
      <c r="AB15" s="224"/>
      <c r="AC15" s="224"/>
      <c r="AD15" s="260"/>
      <c r="AE15" s="224"/>
      <c r="AF15" s="224"/>
      <c r="AG15" s="260"/>
      <c r="AH15" s="352"/>
      <c r="AI15" s="350"/>
      <c r="AJ15" s="351">
        <f t="shared" si="3"/>
        <v>0</v>
      </c>
      <c r="AK15" s="350"/>
      <c r="AL15" s="351">
        <f t="shared" si="4"/>
        <v>0</v>
      </c>
      <c r="AM15" s="350"/>
      <c r="AN15" s="351">
        <f t="shared" si="5"/>
        <v>0</v>
      </c>
      <c r="AO15" s="351" t="e">
        <f t="shared" si="6"/>
        <v>#DIV/0!</v>
      </c>
      <c r="AP15" s="351" t="e">
        <f t="shared" si="7"/>
        <v>#DIV/0!</v>
      </c>
      <c r="AQ15" s="350"/>
      <c r="CA15" s="91" t="str">
        <f t="shared" si="2"/>
        <v>Sauzin</v>
      </c>
      <c r="CB15" s="92">
        <f t="shared" si="2"/>
        <v>0</v>
      </c>
      <c r="CC15" s="92"/>
      <c r="CD15" s="92">
        <f t="shared" si="8"/>
        <v>0</v>
      </c>
      <c r="CE15" s="92">
        <f t="shared" si="9"/>
        <v>0</v>
      </c>
      <c r="CF15" s="92">
        <f t="shared" si="10"/>
        <v>0</v>
      </c>
      <c r="CG15" s="92">
        <f t="shared" si="11"/>
        <v>0</v>
      </c>
      <c r="CH15" s="92">
        <f t="shared" si="12"/>
        <v>0</v>
      </c>
      <c r="CI15" s="92">
        <f t="shared" si="13"/>
        <v>0</v>
      </c>
      <c r="CJ15" s="91">
        <f t="shared" si="14"/>
        <v>0</v>
      </c>
      <c r="CK15" s="91">
        <f t="shared" si="14"/>
        <v>0</v>
      </c>
      <c r="CL15" s="91" t="str">
        <f t="shared" si="15"/>
        <v>keine Daten</v>
      </c>
      <c r="CM15" s="92">
        <f t="shared" si="16"/>
        <v>0</v>
      </c>
      <c r="CN15" s="91" t="str">
        <f t="shared" si="17"/>
        <v>keine Angabe</v>
      </c>
      <c r="CO15" s="91">
        <f t="shared" si="18"/>
        <v>2</v>
      </c>
      <c r="CP15" s="91">
        <f t="shared" si="19"/>
        <v>2</v>
      </c>
      <c r="CQ15" s="91">
        <f t="shared" si="20"/>
        <v>0</v>
      </c>
      <c r="CR15" s="91">
        <f t="shared" si="21"/>
        <v>0</v>
      </c>
      <c r="CS15" s="92">
        <f>CM15-'[2]2010'!CM15</f>
        <v>0</v>
      </c>
      <c r="CT15" s="92">
        <f>CE15-'[2]2010'!CE15</f>
        <v>0</v>
      </c>
      <c r="CU15" s="92">
        <f t="shared" si="22"/>
        <v>0</v>
      </c>
      <c r="CV15" s="92">
        <f t="shared" si="23"/>
        <v>0</v>
      </c>
      <c r="CW15" s="153">
        <f t="shared" si="24"/>
        <v>0</v>
      </c>
      <c r="CX15" s="153">
        <f t="shared" si="25"/>
        <v>0</v>
      </c>
      <c r="CY15" s="153">
        <f t="shared" si="26"/>
        <v>0</v>
      </c>
      <c r="CZ15" s="92">
        <f t="shared" si="27"/>
        <v>0</v>
      </c>
      <c r="DA15" s="92">
        <f t="shared" si="28"/>
        <v>0</v>
      </c>
      <c r="DB15" s="91">
        <f t="shared" si="29"/>
        <v>0</v>
      </c>
      <c r="DC15" s="92">
        <f t="shared" si="30"/>
        <v>0</v>
      </c>
    </row>
    <row r="16" spans="1:107" x14ac:dyDescent="0.25">
      <c r="A16" s="20">
        <v>13075144</v>
      </c>
      <c r="B16" s="21">
        <v>5551</v>
      </c>
      <c r="C16" s="21" t="s">
        <v>53</v>
      </c>
      <c r="D16" s="223"/>
      <c r="E16" s="223"/>
      <c r="F16" s="223"/>
      <c r="G16" s="223"/>
      <c r="H16" s="224"/>
      <c r="I16" s="224"/>
      <c r="J16" s="224"/>
      <c r="K16" s="224"/>
      <c r="L16" s="224"/>
      <c r="M16" s="224"/>
      <c r="N16" s="224"/>
      <c r="O16" s="224"/>
      <c r="P16" s="224"/>
      <c r="Q16" s="224"/>
      <c r="R16" s="224"/>
      <c r="S16" s="224"/>
      <c r="T16" s="224"/>
      <c r="U16" s="224"/>
      <c r="V16" s="224"/>
      <c r="W16" s="224"/>
      <c r="X16" s="22"/>
      <c r="Y16" s="22"/>
      <c r="Z16" s="22"/>
      <c r="AA16" s="224"/>
      <c r="AB16" s="224"/>
      <c r="AC16" s="224"/>
      <c r="AD16" s="260"/>
      <c r="AE16" s="224"/>
      <c r="AF16" s="224"/>
      <c r="AG16" s="260"/>
      <c r="AH16" s="352"/>
      <c r="AI16" s="350"/>
      <c r="AJ16" s="351">
        <f t="shared" si="3"/>
        <v>0</v>
      </c>
      <c r="AK16" s="350"/>
      <c r="AL16" s="351">
        <f t="shared" si="4"/>
        <v>0</v>
      </c>
      <c r="AM16" s="350"/>
      <c r="AN16" s="351">
        <f t="shared" si="5"/>
        <v>0</v>
      </c>
      <c r="AO16" s="351" t="e">
        <f t="shared" si="6"/>
        <v>#DIV/0!</v>
      </c>
      <c r="AP16" s="351" t="e">
        <f t="shared" si="7"/>
        <v>#DIV/0!</v>
      </c>
      <c r="AQ16" s="350"/>
      <c r="CA16" s="91" t="str">
        <f t="shared" si="2"/>
        <v>Wolgast, Stadt</v>
      </c>
      <c r="CB16" s="92">
        <f t="shared" si="2"/>
        <v>0</v>
      </c>
      <c r="CC16" s="92"/>
      <c r="CD16" s="92">
        <f t="shared" si="8"/>
        <v>0</v>
      </c>
      <c r="CE16" s="92">
        <f t="shared" si="9"/>
        <v>0</v>
      </c>
      <c r="CF16" s="92">
        <f t="shared" si="10"/>
        <v>0</v>
      </c>
      <c r="CG16" s="92">
        <f t="shared" si="11"/>
        <v>0</v>
      </c>
      <c r="CH16" s="92">
        <f t="shared" si="12"/>
        <v>0</v>
      </c>
      <c r="CI16" s="92">
        <f t="shared" si="13"/>
        <v>0</v>
      </c>
      <c r="CJ16" s="91">
        <f t="shared" si="14"/>
        <v>0</v>
      </c>
      <c r="CK16" s="91">
        <f t="shared" si="14"/>
        <v>0</v>
      </c>
      <c r="CL16" s="91" t="str">
        <f t="shared" si="15"/>
        <v>keine Daten</v>
      </c>
      <c r="CM16" s="92">
        <f t="shared" si="16"/>
        <v>0</v>
      </c>
      <c r="CN16" s="91" t="str">
        <f t="shared" si="17"/>
        <v>keine Angabe</v>
      </c>
      <c r="CO16" s="91">
        <f t="shared" si="18"/>
        <v>2</v>
      </c>
      <c r="CP16" s="91">
        <f t="shared" si="19"/>
        <v>2</v>
      </c>
      <c r="CQ16" s="91">
        <f t="shared" si="20"/>
        <v>0</v>
      </c>
      <c r="CR16" s="91">
        <f t="shared" si="21"/>
        <v>0</v>
      </c>
      <c r="CS16" s="92">
        <f>CM16-'[2]2010'!CM16</f>
        <v>0</v>
      </c>
      <c r="CT16" s="92">
        <f>CE16-'[2]2010'!CE16</f>
        <v>0</v>
      </c>
      <c r="CU16" s="92">
        <f t="shared" si="22"/>
        <v>0</v>
      </c>
      <c r="CV16" s="92">
        <f t="shared" si="23"/>
        <v>0</v>
      </c>
      <c r="CW16" s="153">
        <f t="shared" si="24"/>
        <v>0</v>
      </c>
      <c r="CX16" s="153">
        <f t="shared" si="25"/>
        <v>0</v>
      </c>
      <c r="CY16" s="153">
        <f t="shared" si="26"/>
        <v>0</v>
      </c>
      <c r="CZ16" s="92">
        <f t="shared" si="27"/>
        <v>0</v>
      </c>
      <c r="DA16" s="92">
        <f t="shared" si="28"/>
        <v>0</v>
      </c>
      <c r="DB16" s="91">
        <f t="shared" si="29"/>
        <v>0</v>
      </c>
      <c r="DC16" s="92">
        <f t="shared" si="30"/>
        <v>0</v>
      </c>
    </row>
    <row r="17" spans="1:107" x14ac:dyDescent="0.25">
      <c r="A17" s="20">
        <v>13075147</v>
      </c>
      <c r="B17" s="21">
        <v>5551</v>
      </c>
      <c r="C17" s="21" t="s">
        <v>54</v>
      </c>
      <c r="D17" s="223"/>
      <c r="E17" s="223"/>
      <c r="F17" s="223"/>
      <c r="G17" s="223"/>
      <c r="H17" s="224"/>
      <c r="I17" s="224"/>
      <c r="J17" s="224"/>
      <c r="K17" s="224"/>
      <c r="L17" s="224"/>
      <c r="M17" s="224"/>
      <c r="N17" s="224"/>
      <c r="O17" s="224"/>
      <c r="P17" s="224"/>
      <c r="Q17" s="224"/>
      <c r="R17" s="224"/>
      <c r="S17" s="224"/>
      <c r="T17" s="224"/>
      <c r="U17" s="224"/>
      <c r="V17" s="224"/>
      <c r="W17" s="224"/>
      <c r="X17" s="22"/>
      <c r="Y17" s="22"/>
      <c r="Z17" s="22"/>
      <c r="AA17" s="224"/>
      <c r="AB17" s="224"/>
      <c r="AC17" s="224"/>
      <c r="AD17" s="260"/>
      <c r="AE17" s="224"/>
      <c r="AF17" s="224"/>
      <c r="AG17" s="260"/>
      <c r="AH17" s="352"/>
      <c r="AI17" s="350"/>
      <c r="AJ17" s="351">
        <f t="shared" si="3"/>
        <v>0</v>
      </c>
      <c r="AK17" s="350"/>
      <c r="AL17" s="351">
        <f t="shared" si="4"/>
        <v>0</v>
      </c>
      <c r="AM17" s="350"/>
      <c r="AN17" s="351">
        <f t="shared" si="5"/>
        <v>0</v>
      </c>
      <c r="AO17" s="351" t="e">
        <f t="shared" si="6"/>
        <v>#DIV/0!</v>
      </c>
      <c r="AP17" s="351" t="e">
        <f t="shared" si="7"/>
        <v>#DIV/0!</v>
      </c>
      <c r="AQ17" s="350"/>
      <c r="CA17" s="91" t="str">
        <f t="shared" si="2"/>
        <v>Zemitz</v>
      </c>
      <c r="CB17" s="92">
        <f t="shared" si="2"/>
        <v>0</v>
      </c>
      <c r="CC17" s="92"/>
      <c r="CD17" s="92">
        <f t="shared" si="8"/>
        <v>0</v>
      </c>
      <c r="CE17" s="92">
        <f t="shared" si="9"/>
        <v>0</v>
      </c>
      <c r="CF17" s="92">
        <f t="shared" si="10"/>
        <v>0</v>
      </c>
      <c r="CG17" s="92">
        <f t="shared" si="11"/>
        <v>0</v>
      </c>
      <c r="CH17" s="92">
        <f t="shared" si="12"/>
        <v>0</v>
      </c>
      <c r="CI17" s="92">
        <f t="shared" si="13"/>
        <v>0</v>
      </c>
      <c r="CJ17" s="91">
        <f t="shared" si="14"/>
        <v>0</v>
      </c>
      <c r="CK17" s="91">
        <f t="shared" si="14"/>
        <v>0</v>
      </c>
      <c r="CL17" s="91" t="str">
        <f t="shared" si="15"/>
        <v>keine Daten</v>
      </c>
      <c r="CM17" s="92">
        <f t="shared" si="16"/>
        <v>0</v>
      </c>
      <c r="CN17" s="91" t="str">
        <f t="shared" si="17"/>
        <v>keine Angabe</v>
      </c>
      <c r="CO17" s="91">
        <f t="shared" si="18"/>
        <v>2</v>
      </c>
      <c r="CP17" s="91">
        <f t="shared" si="19"/>
        <v>2</v>
      </c>
      <c r="CQ17" s="91">
        <f t="shared" si="20"/>
        <v>0</v>
      </c>
      <c r="CR17" s="91">
        <f t="shared" si="21"/>
        <v>0</v>
      </c>
      <c r="CS17" s="92">
        <f>CM17-'[2]2010'!CM17</f>
        <v>0</v>
      </c>
      <c r="CT17" s="92">
        <f>CE17-'[2]2010'!CE17</f>
        <v>0</v>
      </c>
      <c r="CU17" s="92">
        <f t="shared" si="22"/>
        <v>0</v>
      </c>
      <c r="CV17" s="92">
        <f t="shared" si="23"/>
        <v>0</v>
      </c>
      <c r="CW17" s="153">
        <f t="shared" si="24"/>
        <v>0</v>
      </c>
      <c r="CX17" s="153">
        <f t="shared" si="25"/>
        <v>0</v>
      </c>
      <c r="CY17" s="153">
        <f t="shared" si="26"/>
        <v>0</v>
      </c>
      <c r="CZ17" s="92">
        <f t="shared" si="27"/>
        <v>0</v>
      </c>
      <c r="DA17" s="92">
        <f t="shared" si="28"/>
        <v>0</v>
      </c>
      <c r="DB17" s="91">
        <f t="shared" si="29"/>
        <v>0</v>
      </c>
      <c r="DC17" s="92">
        <f t="shared" si="30"/>
        <v>0</v>
      </c>
    </row>
    <row r="18" spans="1:107" x14ac:dyDescent="0.25">
      <c r="A18" s="20">
        <v>13075001</v>
      </c>
      <c r="B18" s="21">
        <v>5552</v>
      </c>
      <c r="C18" s="21" t="s">
        <v>55</v>
      </c>
      <c r="D18" s="223">
        <v>677</v>
      </c>
      <c r="E18" s="223"/>
      <c r="F18" s="223"/>
      <c r="G18" s="223"/>
      <c r="H18" s="224"/>
      <c r="I18" s="224"/>
      <c r="J18" s="224"/>
      <c r="K18" s="224"/>
      <c r="L18" s="224"/>
      <c r="M18" s="224"/>
      <c r="N18" s="224"/>
      <c r="O18" s="224">
        <v>250</v>
      </c>
      <c r="P18" s="224">
        <v>0</v>
      </c>
      <c r="Q18" s="224">
        <v>360</v>
      </c>
      <c r="R18" s="224">
        <v>0</v>
      </c>
      <c r="S18" s="224">
        <v>340</v>
      </c>
      <c r="T18" s="224">
        <v>0</v>
      </c>
      <c r="U18" s="224">
        <v>0</v>
      </c>
      <c r="V18" s="238">
        <v>1402599.41</v>
      </c>
      <c r="W18" s="239">
        <v>2071.7864254062038</v>
      </c>
      <c r="X18" s="24" t="s">
        <v>249</v>
      </c>
      <c r="Y18" s="24" t="s">
        <v>43</v>
      </c>
      <c r="Z18" s="24" t="s">
        <v>56</v>
      </c>
      <c r="AA18" s="224">
        <v>1549778.92</v>
      </c>
      <c r="AB18" s="224">
        <v>3500</v>
      </c>
      <c r="AC18" s="224">
        <v>3571.9</v>
      </c>
      <c r="AD18" s="260">
        <v>0</v>
      </c>
      <c r="AE18" s="224">
        <v>0</v>
      </c>
      <c r="AF18" s="224">
        <v>3000</v>
      </c>
      <c r="AG18" s="260">
        <v>3694.9</v>
      </c>
      <c r="AH18" s="336">
        <v>156141</v>
      </c>
      <c r="AI18" s="242">
        <v>89701.799999999988</v>
      </c>
      <c r="AJ18" s="351">
        <f t="shared" si="3"/>
        <v>-66439.200000000012</v>
      </c>
      <c r="AK18" s="284">
        <v>231819.13</v>
      </c>
      <c r="AL18" s="351">
        <f t="shared" si="4"/>
        <v>321520.93</v>
      </c>
      <c r="AM18" s="353">
        <v>174190.56</v>
      </c>
      <c r="AN18" s="351">
        <f t="shared" si="5"/>
        <v>147330.37</v>
      </c>
      <c r="AO18" s="351">
        <f t="shared" si="6"/>
        <v>1.9418847782318751</v>
      </c>
      <c r="AP18" s="351">
        <f t="shared" si="7"/>
        <v>0.54177051553066857</v>
      </c>
      <c r="AQ18" s="222">
        <v>84024.63</v>
      </c>
      <c r="CA18" s="91" t="str">
        <f t="shared" si="2"/>
        <v>Ahlbeck</v>
      </c>
      <c r="CB18" s="92">
        <f t="shared" si="2"/>
        <v>677</v>
      </c>
      <c r="CC18" s="92"/>
      <c r="CD18" s="92">
        <f t="shared" si="8"/>
        <v>0</v>
      </c>
      <c r="CE18" s="92">
        <f t="shared" si="9"/>
        <v>0</v>
      </c>
      <c r="CF18" s="92">
        <f t="shared" si="10"/>
        <v>0</v>
      </c>
      <c r="CG18" s="92">
        <f t="shared" si="11"/>
        <v>0</v>
      </c>
      <c r="CH18" s="92">
        <f t="shared" si="12"/>
        <v>0</v>
      </c>
      <c r="CI18" s="92">
        <f t="shared" si="13"/>
        <v>0</v>
      </c>
      <c r="CJ18" s="91" t="str">
        <f t="shared" si="14"/>
        <v>Ja</v>
      </c>
      <c r="CK18" s="91" t="str">
        <f t="shared" si="14"/>
        <v>nein</v>
      </c>
      <c r="CL18" s="91" t="str">
        <f t="shared" si="15"/>
        <v>keine Daten</v>
      </c>
      <c r="CM18" s="92">
        <f t="shared" si="16"/>
        <v>0</v>
      </c>
      <c r="CN18" s="91" t="str">
        <f t="shared" si="17"/>
        <v>keine Angabe</v>
      </c>
      <c r="CO18" s="91">
        <f t="shared" si="18"/>
        <v>2</v>
      </c>
      <c r="CP18" s="91">
        <f t="shared" si="19"/>
        <v>2</v>
      </c>
      <c r="CQ18" s="91">
        <f t="shared" si="20"/>
        <v>0</v>
      </c>
      <c r="CR18" s="91">
        <f t="shared" si="21"/>
        <v>0</v>
      </c>
      <c r="CS18" s="92">
        <f>CM18-'[2]2010'!CM18</f>
        <v>0</v>
      </c>
      <c r="CT18" s="92">
        <f>CE18-'[2]2010'!CE18</f>
        <v>0</v>
      </c>
      <c r="CU18" s="92">
        <f t="shared" si="22"/>
        <v>174190.56</v>
      </c>
      <c r="CV18" s="92">
        <f t="shared" si="23"/>
        <v>84024.63</v>
      </c>
      <c r="CW18" s="153">
        <f t="shared" si="24"/>
        <v>2.5</v>
      </c>
      <c r="CX18" s="153">
        <f t="shared" si="25"/>
        <v>3.6</v>
      </c>
      <c r="CY18" s="153">
        <f t="shared" si="26"/>
        <v>3.4</v>
      </c>
      <c r="CZ18" s="92">
        <f t="shared" si="27"/>
        <v>1402599.41</v>
      </c>
      <c r="DA18" s="92">
        <f t="shared" si="28"/>
        <v>7266.8</v>
      </c>
      <c r="DB18" s="91">
        <f t="shared" si="29"/>
        <v>0</v>
      </c>
      <c r="DC18" s="92">
        <f t="shared" si="30"/>
        <v>0</v>
      </c>
    </row>
    <row r="19" spans="1:107" x14ac:dyDescent="0.25">
      <c r="A19" s="20">
        <v>13075003</v>
      </c>
      <c r="B19" s="21">
        <v>5552</v>
      </c>
      <c r="C19" s="21" t="s">
        <v>57</v>
      </c>
      <c r="D19" s="223">
        <v>535</v>
      </c>
      <c r="E19" s="223"/>
      <c r="F19" s="223"/>
      <c r="G19" s="223"/>
      <c r="H19" s="224"/>
      <c r="I19" s="224"/>
      <c r="J19" s="224"/>
      <c r="K19" s="224"/>
      <c r="L19" s="224"/>
      <c r="M19" s="224"/>
      <c r="N19" s="224"/>
      <c r="O19" s="224">
        <v>250</v>
      </c>
      <c r="P19" s="224">
        <v>0</v>
      </c>
      <c r="Q19" s="224">
        <v>340</v>
      </c>
      <c r="R19" s="224">
        <v>0</v>
      </c>
      <c r="S19" s="224">
        <v>340</v>
      </c>
      <c r="T19" s="224">
        <v>0</v>
      </c>
      <c r="U19" s="224">
        <v>0</v>
      </c>
      <c r="V19" s="238">
        <v>34282.42</v>
      </c>
      <c r="W19" s="239">
        <v>64.079289719626161</v>
      </c>
      <c r="X19" s="24" t="s">
        <v>249</v>
      </c>
      <c r="Y19" s="24" t="s">
        <v>43</v>
      </c>
      <c r="Z19" s="24" t="s">
        <v>56</v>
      </c>
      <c r="AA19" s="224">
        <v>2840770.8</v>
      </c>
      <c r="AB19" s="224">
        <v>1300</v>
      </c>
      <c r="AC19" s="224">
        <v>1180.67</v>
      </c>
      <c r="AD19" s="260">
        <v>0</v>
      </c>
      <c r="AE19" s="224">
        <v>0</v>
      </c>
      <c r="AF19" s="224">
        <v>4500</v>
      </c>
      <c r="AG19" s="260">
        <v>5314.09</v>
      </c>
      <c r="AH19" s="336">
        <v>102754</v>
      </c>
      <c r="AI19" s="242">
        <v>49717.5</v>
      </c>
      <c r="AJ19" s="351">
        <f t="shared" si="3"/>
        <v>-53036.5</v>
      </c>
      <c r="AK19" s="284">
        <v>185422.09</v>
      </c>
      <c r="AL19" s="351">
        <f t="shared" si="4"/>
        <v>235139.59</v>
      </c>
      <c r="AM19" s="353">
        <v>131886.6</v>
      </c>
      <c r="AN19" s="351">
        <f t="shared" si="5"/>
        <v>103252.98999999999</v>
      </c>
      <c r="AO19" s="351">
        <f t="shared" si="6"/>
        <v>2.6527198672499623</v>
      </c>
      <c r="AP19" s="351">
        <f t="shared" si="7"/>
        <v>0.5608864079417677</v>
      </c>
      <c r="AQ19" s="222">
        <v>63620.39</v>
      </c>
      <c r="CA19" s="91" t="str">
        <f t="shared" si="2"/>
        <v>Altwarp</v>
      </c>
      <c r="CB19" s="92">
        <f t="shared" si="2"/>
        <v>535</v>
      </c>
      <c r="CC19" s="92"/>
      <c r="CD19" s="92">
        <f t="shared" si="8"/>
        <v>0</v>
      </c>
      <c r="CE19" s="92">
        <f t="shared" si="9"/>
        <v>0</v>
      </c>
      <c r="CF19" s="92">
        <f t="shared" si="10"/>
        <v>0</v>
      </c>
      <c r="CG19" s="92">
        <f t="shared" si="11"/>
        <v>0</v>
      </c>
      <c r="CH19" s="92">
        <f t="shared" si="12"/>
        <v>0</v>
      </c>
      <c r="CI19" s="92">
        <f t="shared" si="13"/>
        <v>0</v>
      </c>
      <c r="CJ19" s="91" t="str">
        <f t="shared" si="14"/>
        <v>Ja</v>
      </c>
      <c r="CK19" s="91" t="str">
        <f t="shared" si="14"/>
        <v>nein</v>
      </c>
      <c r="CL19" s="91" t="str">
        <f t="shared" si="15"/>
        <v>keine Daten</v>
      </c>
      <c r="CM19" s="92">
        <f t="shared" si="16"/>
        <v>0</v>
      </c>
      <c r="CN19" s="91" t="str">
        <f t="shared" si="17"/>
        <v>keine Angabe</v>
      </c>
      <c r="CO19" s="91">
        <f t="shared" si="18"/>
        <v>2</v>
      </c>
      <c r="CP19" s="91">
        <f t="shared" si="19"/>
        <v>2</v>
      </c>
      <c r="CQ19" s="91">
        <f t="shared" si="20"/>
        <v>0</v>
      </c>
      <c r="CR19" s="91">
        <f t="shared" si="21"/>
        <v>0</v>
      </c>
      <c r="CS19" s="92">
        <f>CM19-'[2]2010'!CM19</f>
        <v>0</v>
      </c>
      <c r="CT19" s="92">
        <f>CE19-'[2]2010'!CE19</f>
        <v>0</v>
      </c>
      <c r="CU19" s="92">
        <f t="shared" si="22"/>
        <v>131886.6</v>
      </c>
      <c r="CV19" s="92">
        <f t="shared" si="23"/>
        <v>63620.39</v>
      </c>
      <c r="CW19" s="153">
        <f t="shared" si="24"/>
        <v>2.5</v>
      </c>
      <c r="CX19" s="153">
        <f t="shared" si="25"/>
        <v>3.4</v>
      </c>
      <c r="CY19" s="153">
        <f t="shared" si="26"/>
        <v>3.4</v>
      </c>
      <c r="CZ19" s="92">
        <f t="shared" si="27"/>
        <v>34282.42</v>
      </c>
      <c r="DA19" s="92">
        <f t="shared" si="28"/>
        <v>6494.76</v>
      </c>
      <c r="DB19" s="91">
        <f t="shared" si="29"/>
        <v>0</v>
      </c>
      <c r="DC19" s="92">
        <f t="shared" si="30"/>
        <v>0</v>
      </c>
    </row>
    <row r="20" spans="1:107" x14ac:dyDescent="0.25">
      <c r="A20" s="20">
        <v>13075031</v>
      </c>
      <c r="B20" s="21">
        <v>5552</v>
      </c>
      <c r="C20" s="21" t="s">
        <v>58</v>
      </c>
      <c r="D20" s="223">
        <v>5198</v>
      </c>
      <c r="E20" s="223"/>
      <c r="F20" s="223"/>
      <c r="G20" s="223"/>
      <c r="H20" s="224"/>
      <c r="I20" s="224"/>
      <c r="J20" s="224"/>
      <c r="K20" s="224"/>
      <c r="L20" s="224"/>
      <c r="M20" s="224"/>
      <c r="N20" s="224"/>
      <c r="O20" s="224">
        <v>272</v>
      </c>
      <c r="P20" s="224">
        <v>0</v>
      </c>
      <c r="Q20" s="224">
        <v>480</v>
      </c>
      <c r="R20" s="224">
        <v>0</v>
      </c>
      <c r="S20" s="224">
        <v>326</v>
      </c>
      <c r="T20" s="224">
        <v>0</v>
      </c>
      <c r="U20" s="224">
        <v>0</v>
      </c>
      <c r="V20" s="238">
        <v>10377900.08</v>
      </c>
      <c r="W20" s="239">
        <v>1996.5179068872644</v>
      </c>
      <c r="X20" s="24" t="s">
        <v>249</v>
      </c>
      <c r="Y20" s="24" t="s">
        <v>56</v>
      </c>
      <c r="Z20" s="24" t="s">
        <v>56</v>
      </c>
      <c r="AA20" s="224">
        <v>16665648.199999999</v>
      </c>
      <c r="AB20" s="224">
        <v>14000</v>
      </c>
      <c r="AC20" s="224">
        <v>13936.25</v>
      </c>
      <c r="AD20" s="260">
        <v>20000</v>
      </c>
      <c r="AE20" s="224">
        <v>19164</v>
      </c>
      <c r="AF20" s="224">
        <v>3500</v>
      </c>
      <c r="AG20" s="260">
        <v>2775.05</v>
      </c>
      <c r="AH20" s="339">
        <v>1695044</v>
      </c>
      <c r="AI20" s="242">
        <v>925239.93000000017</v>
      </c>
      <c r="AJ20" s="351">
        <f t="shared" si="3"/>
        <v>-769804.06999999983</v>
      </c>
      <c r="AK20" s="322">
        <v>1355795.93</v>
      </c>
      <c r="AL20" s="351">
        <f t="shared" si="4"/>
        <v>2281035.8600000003</v>
      </c>
      <c r="AM20" s="353">
        <v>1348321.8</v>
      </c>
      <c r="AN20" s="351">
        <f t="shared" si="5"/>
        <v>932714.06000000029</v>
      </c>
      <c r="AO20" s="351">
        <f t="shared" si="6"/>
        <v>1.4572671977094631</v>
      </c>
      <c r="AP20" s="351">
        <f t="shared" si="7"/>
        <v>0.59110065897867992</v>
      </c>
      <c r="AQ20" s="222">
        <v>650345.5</v>
      </c>
      <c r="CA20" s="91" t="str">
        <f t="shared" si="2"/>
        <v>Eggesin, Stadt</v>
      </c>
      <c r="CB20" s="92">
        <f t="shared" si="2"/>
        <v>5198</v>
      </c>
      <c r="CC20" s="92"/>
      <c r="CD20" s="92">
        <f t="shared" si="8"/>
        <v>0</v>
      </c>
      <c r="CE20" s="92">
        <f t="shared" si="9"/>
        <v>0</v>
      </c>
      <c r="CF20" s="92">
        <f t="shared" si="10"/>
        <v>0</v>
      </c>
      <c r="CG20" s="92">
        <f t="shared" si="11"/>
        <v>0</v>
      </c>
      <c r="CH20" s="92">
        <f t="shared" si="12"/>
        <v>0</v>
      </c>
      <c r="CI20" s="92">
        <f t="shared" si="13"/>
        <v>0</v>
      </c>
      <c r="CJ20" s="91" t="str">
        <f t="shared" si="14"/>
        <v>Ja</v>
      </c>
      <c r="CK20" s="91" t="str">
        <f t="shared" si="14"/>
        <v>ja</v>
      </c>
      <c r="CL20" s="91" t="str">
        <f t="shared" si="15"/>
        <v>keine Daten</v>
      </c>
      <c r="CM20" s="92">
        <f t="shared" si="16"/>
        <v>0</v>
      </c>
      <c r="CN20" s="91" t="str">
        <f t="shared" si="17"/>
        <v>keine Angabe</v>
      </c>
      <c r="CO20" s="91">
        <f t="shared" si="18"/>
        <v>2</v>
      </c>
      <c r="CP20" s="91">
        <f t="shared" si="19"/>
        <v>2</v>
      </c>
      <c r="CQ20" s="91">
        <f t="shared" si="20"/>
        <v>0</v>
      </c>
      <c r="CR20" s="91">
        <f t="shared" si="21"/>
        <v>0</v>
      </c>
      <c r="CS20" s="92">
        <f>CM20-'[2]2010'!CM20</f>
        <v>0</v>
      </c>
      <c r="CT20" s="92">
        <f>CE20-'[2]2010'!CE20</f>
        <v>0</v>
      </c>
      <c r="CU20" s="92">
        <f t="shared" si="22"/>
        <v>1348321.8</v>
      </c>
      <c r="CV20" s="92">
        <f t="shared" si="23"/>
        <v>650345.5</v>
      </c>
      <c r="CW20" s="153">
        <f t="shared" si="24"/>
        <v>2.72</v>
      </c>
      <c r="CX20" s="153">
        <f t="shared" si="25"/>
        <v>4.8</v>
      </c>
      <c r="CY20" s="153">
        <f t="shared" si="26"/>
        <v>3.26</v>
      </c>
      <c r="CZ20" s="92">
        <f t="shared" si="27"/>
        <v>10377900.08</v>
      </c>
      <c r="DA20" s="92">
        <f t="shared" si="28"/>
        <v>35875.300000000003</v>
      </c>
      <c r="DB20" s="91">
        <f t="shared" si="29"/>
        <v>0</v>
      </c>
      <c r="DC20" s="92">
        <f t="shared" si="30"/>
        <v>0</v>
      </c>
    </row>
    <row r="21" spans="1:107" x14ac:dyDescent="0.25">
      <c r="A21" s="20">
        <v>13075037</v>
      </c>
      <c r="B21" s="21">
        <v>5552</v>
      </c>
      <c r="C21" s="21" t="s">
        <v>59</v>
      </c>
      <c r="D21" s="223">
        <v>452</v>
      </c>
      <c r="E21" s="223"/>
      <c r="F21" s="223"/>
      <c r="G21" s="223"/>
      <c r="H21" s="224"/>
      <c r="I21" s="224"/>
      <c r="J21" s="224"/>
      <c r="K21" s="224"/>
      <c r="L21" s="224"/>
      <c r="M21" s="224"/>
      <c r="N21" s="224"/>
      <c r="O21" s="224">
        <v>250</v>
      </c>
      <c r="P21" s="224">
        <v>0</v>
      </c>
      <c r="Q21" s="224">
        <v>340</v>
      </c>
      <c r="R21" s="224">
        <v>0</v>
      </c>
      <c r="S21" s="224">
        <v>300</v>
      </c>
      <c r="T21" s="224">
        <v>0</v>
      </c>
      <c r="U21" s="224">
        <v>0</v>
      </c>
      <c r="V21" s="238">
        <v>456486.22</v>
      </c>
      <c r="W21" s="239">
        <v>1009.9252654867256</v>
      </c>
      <c r="X21" s="24" t="s">
        <v>249</v>
      </c>
      <c r="Y21" s="24" t="s">
        <v>43</v>
      </c>
      <c r="Z21" s="24" t="s">
        <v>56</v>
      </c>
      <c r="AA21" s="224">
        <v>743140.5</v>
      </c>
      <c r="AB21" s="224">
        <v>1600</v>
      </c>
      <c r="AC21" s="224">
        <v>1572.93</v>
      </c>
      <c r="AD21" s="260">
        <v>0</v>
      </c>
      <c r="AE21" s="224">
        <v>0</v>
      </c>
      <c r="AF21" s="224">
        <v>3500</v>
      </c>
      <c r="AG21" s="260">
        <v>3357.97</v>
      </c>
      <c r="AH21" s="336">
        <v>124551</v>
      </c>
      <c r="AI21" s="242">
        <v>57746.720000000001</v>
      </c>
      <c r="AJ21" s="351">
        <f t="shared" si="3"/>
        <v>-66804.28</v>
      </c>
      <c r="AK21" s="284">
        <v>125649.08</v>
      </c>
      <c r="AL21" s="351">
        <f t="shared" si="4"/>
        <v>183395.8</v>
      </c>
      <c r="AM21" s="353">
        <v>116253.72</v>
      </c>
      <c r="AN21" s="351">
        <f t="shared" si="5"/>
        <v>67142.079999999987</v>
      </c>
      <c r="AO21" s="351">
        <f t="shared" si="6"/>
        <v>2.0131657694151288</v>
      </c>
      <c r="AP21" s="351">
        <f t="shared" si="7"/>
        <v>0.63389521461233034</v>
      </c>
      <c r="AQ21" s="222">
        <v>56074.080000000002</v>
      </c>
      <c r="CA21" s="91" t="str">
        <f t="shared" ref="CA21:CB84" si="31">C21</f>
        <v>Grambin</v>
      </c>
      <c r="CB21" s="92">
        <f t="shared" si="31"/>
        <v>452</v>
      </c>
      <c r="CC21" s="92"/>
      <c r="CD21" s="92">
        <f t="shared" si="8"/>
        <v>0</v>
      </c>
      <c r="CE21" s="92">
        <f t="shared" si="9"/>
        <v>0</v>
      </c>
      <c r="CF21" s="92">
        <f t="shared" si="10"/>
        <v>0</v>
      </c>
      <c r="CG21" s="92">
        <f t="shared" si="11"/>
        <v>0</v>
      </c>
      <c r="CH21" s="92">
        <f t="shared" si="12"/>
        <v>0</v>
      </c>
      <c r="CI21" s="92">
        <f t="shared" si="13"/>
        <v>0</v>
      </c>
      <c r="CJ21" s="91" t="str">
        <f t="shared" si="14"/>
        <v>Ja</v>
      </c>
      <c r="CK21" s="91" t="str">
        <f t="shared" si="14"/>
        <v>nein</v>
      </c>
      <c r="CL21" s="91" t="str">
        <f t="shared" si="15"/>
        <v>keine Daten</v>
      </c>
      <c r="CM21" s="92">
        <f t="shared" si="16"/>
        <v>0</v>
      </c>
      <c r="CN21" s="91" t="str">
        <f t="shared" si="17"/>
        <v>keine Angabe</v>
      </c>
      <c r="CO21" s="91">
        <f t="shared" si="18"/>
        <v>2</v>
      </c>
      <c r="CP21" s="91">
        <f t="shared" si="19"/>
        <v>2</v>
      </c>
      <c r="CQ21" s="91">
        <f t="shared" si="20"/>
        <v>0</v>
      </c>
      <c r="CR21" s="91">
        <f t="shared" si="21"/>
        <v>0</v>
      </c>
      <c r="CS21" s="92">
        <f>CM21-'[2]2010'!CM21</f>
        <v>0</v>
      </c>
      <c r="CT21" s="92">
        <f>CE21-'[2]2010'!CE21</f>
        <v>0</v>
      </c>
      <c r="CU21" s="92">
        <f t="shared" si="22"/>
        <v>116253.72</v>
      </c>
      <c r="CV21" s="92">
        <f t="shared" si="23"/>
        <v>56074.080000000002</v>
      </c>
      <c r="CW21" s="153">
        <f t="shared" si="24"/>
        <v>2.5</v>
      </c>
      <c r="CX21" s="153">
        <f t="shared" si="25"/>
        <v>3.4</v>
      </c>
      <c r="CY21" s="153">
        <f t="shared" si="26"/>
        <v>3</v>
      </c>
      <c r="CZ21" s="92">
        <f t="shared" si="27"/>
        <v>456486.22</v>
      </c>
      <c r="DA21" s="92">
        <f t="shared" si="28"/>
        <v>4930.8999999999996</v>
      </c>
      <c r="DB21" s="91">
        <f t="shared" si="29"/>
        <v>0</v>
      </c>
      <c r="DC21" s="92">
        <f t="shared" si="30"/>
        <v>0</v>
      </c>
    </row>
    <row r="22" spans="1:107" x14ac:dyDescent="0.25">
      <c r="A22" s="20">
        <v>13075051</v>
      </c>
      <c r="B22" s="21">
        <v>5552</v>
      </c>
      <c r="C22" s="21" t="s">
        <v>60</v>
      </c>
      <c r="D22" s="223">
        <v>349</v>
      </c>
      <c r="E22" s="223"/>
      <c r="F22" s="223"/>
      <c r="G22" s="223"/>
      <c r="H22" s="224"/>
      <c r="I22" s="224"/>
      <c r="J22" s="224"/>
      <c r="K22" s="224"/>
      <c r="L22" s="224"/>
      <c r="M22" s="224"/>
      <c r="N22" s="224"/>
      <c r="O22" s="224">
        <v>250</v>
      </c>
      <c r="P22" s="224">
        <v>0</v>
      </c>
      <c r="Q22" s="224">
        <v>350</v>
      </c>
      <c r="R22" s="224">
        <v>0</v>
      </c>
      <c r="S22" s="224">
        <v>200</v>
      </c>
      <c r="T22" s="224">
        <v>1</v>
      </c>
      <c r="U22" s="224">
        <v>0</v>
      </c>
      <c r="V22" s="238">
        <v>93776.3</v>
      </c>
      <c r="W22" s="239">
        <v>268.7</v>
      </c>
      <c r="X22" s="24" t="s">
        <v>249</v>
      </c>
      <c r="Y22" s="24" t="s">
        <v>43</v>
      </c>
      <c r="Z22" s="24" t="s">
        <v>56</v>
      </c>
      <c r="AA22" s="224">
        <v>543730.03</v>
      </c>
      <c r="AB22" s="224">
        <v>1000</v>
      </c>
      <c r="AC22" s="224">
        <v>1168.83</v>
      </c>
      <c r="AD22" s="260">
        <v>0</v>
      </c>
      <c r="AE22" s="224">
        <v>0</v>
      </c>
      <c r="AF22" s="224">
        <v>3500</v>
      </c>
      <c r="AG22" s="260">
        <v>3742.83</v>
      </c>
      <c r="AH22" s="336">
        <v>76296</v>
      </c>
      <c r="AI22" s="242">
        <v>48387.29</v>
      </c>
      <c r="AJ22" s="351">
        <f t="shared" si="3"/>
        <v>-27908.71</v>
      </c>
      <c r="AK22" s="284">
        <v>118787.66</v>
      </c>
      <c r="AL22" s="351">
        <f t="shared" si="4"/>
        <v>167174.95000000001</v>
      </c>
      <c r="AM22" s="353">
        <v>81808.92</v>
      </c>
      <c r="AN22" s="351">
        <f t="shared" si="5"/>
        <v>85366.030000000013</v>
      </c>
      <c r="AO22" s="351">
        <f t="shared" si="6"/>
        <v>1.6907109284276924</v>
      </c>
      <c r="AP22" s="351">
        <f t="shared" si="7"/>
        <v>0.48936111540634525</v>
      </c>
      <c r="AQ22" s="222">
        <v>39463.75</v>
      </c>
      <c r="CA22" s="91" t="str">
        <f t="shared" si="31"/>
        <v>Hintersee</v>
      </c>
      <c r="CB22" s="92">
        <f t="shared" si="31"/>
        <v>349</v>
      </c>
      <c r="CC22" s="92"/>
      <c r="CD22" s="92">
        <f t="shared" si="8"/>
        <v>0</v>
      </c>
      <c r="CE22" s="92">
        <f t="shared" si="9"/>
        <v>0</v>
      </c>
      <c r="CF22" s="92">
        <f t="shared" si="10"/>
        <v>0</v>
      </c>
      <c r="CG22" s="92">
        <f t="shared" si="11"/>
        <v>0</v>
      </c>
      <c r="CH22" s="92">
        <f t="shared" si="12"/>
        <v>0</v>
      </c>
      <c r="CI22" s="92">
        <f t="shared" si="13"/>
        <v>0</v>
      </c>
      <c r="CJ22" s="91" t="str">
        <f t="shared" si="14"/>
        <v>Ja</v>
      </c>
      <c r="CK22" s="91" t="str">
        <f t="shared" si="14"/>
        <v>nein</v>
      </c>
      <c r="CL22" s="91" t="str">
        <f t="shared" si="15"/>
        <v>keine Daten</v>
      </c>
      <c r="CM22" s="92">
        <f t="shared" si="16"/>
        <v>0</v>
      </c>
      <c r="CN22" s="91" t="str">
        <f t="shared" si="17"/>
        <v>keine Angabe</v>
      </c>
      <c r="CO22" s="91">
        <f t="shared" si="18"/>
        <v>2</v>
      </c>
      <c r="CP22" s="91">
        <f t="shared" si="19"/>
        <v>2</v>
      </c>
      <c r="CQ22" s="91">
        <f t="shared" si="20"/>
        <v>0</v>
      </c>
      <c r="CR22" s="91">
        <f t="shared" si="21"/>
        <v>0</v>
      </c>
      <c r="CS22" s="92">
        <f>CM22-'[2]2010'!CM22</f>
        <v>0</v>
      </c>
      <c r="CT22" s="92">
        <f>CE22-'[2]2010'!CE22</f>
        <v>0</v>
      </c>
      <c r="CU22" s="92">
        <f t="shared" si="22"/>
        <v>81808.92</v>
      </c>
      <c r="CV22" s="92">
        <f t="shared" si="23"/>
        <v>39463.75</v>
      </c>
      <c r="CW22" s="153">
        <f t="shared" si="24"/>
        <v>2.5</v>
      </c>
      <c r="CX22" s="153">
        <f t="shared" si="25"/>
        <v>3.5</v>
      </c>
      <c r="CY22" s="153">
        <f t="shared" si="26"/>
        <v>2</v>
      </c>
      <c r="CZ22" s="92">
        <f t="shared" si="27"/>
        <v>93776.3</v>
      </c>
      <c r="DA22" s="92">
        <f t="shared" si="28"/>
        <v>4911.66</v>
      </c>
      <c r="DB22" s="91">
        <f t="shared" si="29"/>
        <v>0</v>
      </c>
      <c r="DC22" s="92">
        <f t="shared" si="30"/>
        <v>0</v>
      </c>
    </row>
    <row r="23" spans="1:107" x14ac:dyDescent="0.25">
      <c r="A23" s="20">
        <v>13075075</v>
      </c>
      <c r="B23" s="21">
        <v>5552</v>
      </c>
      <c r="C23" s="21" t="s">
        <v>61</v>
      </c>
      <c r="D23" s="223">
        <v>747</v>
      </c>
      <c r="E23" s="223"/>
      <c r="F23" s="223"/>
      <c r="G23" s="223"/>
      <c r="H23" s="224"/>
      <c r="I23" s="224"/>
      <c r="J23" s="224"/>
      <c r="K23" s="224"/>
      <c r="L23" s="224"/>
      <c r="M23" s="224"/>
      <c r="N23" s="224"/>
      <c r="O23" s="224">
        <v>250</v>
      </c>
      <c r="P23" s="224">
        <v>0</v>
      </c>
      <c r="Q23" s="224">
        <v>325</v>
      </c>
      <c r="R23" s="224">
        <v>0</v>
      </c>
      <c r="S23" s="224">
        <v>300</v>
      </c>
      <c r="T23" s="224">
        <v>0</v>
      </c>
      <c r="U23" s="224">
        <v>0</v>
      </c>
      <c r="V23" s="238">
        <v>1465681.31</v>
      </c>
      <c r="W23" s="239">
        <v>1962.090107095047</v>
      </c>
      <c r="X23" s="24" t="s">
        <v>249</v>
      </c>
      <c r="Y23" s="24" t="s">
        <v>43</v>
      </c>
      <c r="Z23" s="24" t="s">
        <v>56</v>
      </c>
      <c r="AA23" s="224">
        <v>755019.33</v>
      </c>
      <c r="AB23" s="224">
        <v>1800</v>
      </c>
      <c r="AC23" s="224">
        <v>2498.2800000000002</v>
      </c>
      <c r="AD23" s="260">
        <v>0</v>
      </c>
      <c r="AE23" s="224">
        <v>0</v>
      </c>
      <c r="AF23" s="224">
        <v>0</v>
      </c>
      <c r="AG23" s="260">
        <v>0</v>
      </c>
      <c r="AH23" s="339">
        <v>145753</v>
      </c>
      <c r="AI23" s="242">
        <v>71980.05</v>
      </c>
      <c r="AJ23" s="351">
        <f t="shared" si="3"/>
        <v>-73772.95</v>
      </c>
      <c r="AK23" s="284">
        <v>256186.14</v>
      </c>
      <c r="AL23" s="351">
        <f t="shared" si="4"/>
        <v>328166.19</v>
      </c>
      <c r="AM23" s="353">
        <v>182389.44</v>
      </c>
      <c r="AN23" s="351">
        <f t="shared" si="5"/>
        <v>145776.75</v>
      </c>
      <c r="AO23" s="351">
        <f t="shared" si="6"/>
        <v>2.5338887650119721</v>
      </c>
      <c r="AP23" s="351">
        <f t="shared" si="7"/>
        <v>0.55578376309881283</v>
      </c>
      <c r="AQ23" s="222">
        <v>87980.24</v>
      </c>
      <c r="CA23" s="91" t="str">
        <f t="shared" si="31"/>
        <v>Leopoldshagen</v>
      </c>
      <c r="CB23" s="92">
        <f t="shared" si="31"/>
        <v>747</v>
      </c>
      <c r="CC23" s="92"/>
      <c r="CD23" s="92">
        <f t="shared" si="8"/>
        <v>0</v>
      </c>
      <c r="CE23" s="92">
        <f t="shared" si="9"/>
        <v>0</v>
      </c>
      <c r="CF23" s="92">
        <f t="shared" si="10"/>
        <v>0</v>
      </c>
      <c r="CG23" s="92">
        <f t="shared" si="11"/>
        <v>0</v>
      </c>
      <c r="CH23" s="92">
        <f t="shared" si="12"/>
        <v>0</v>
      </c>
      <c r="CI23" s="92">
        <f t="shared" si="13"/>
        <v>0</v>
      </c>
      <c r="CJ23" s="91" t="str">
        <f t="shared" si="14"/>
        <v>Ja</v>
      </c>
      <c r="CK23" s="91" t="str">
        <f t="shared" si="14"/>
        <v>nein</v>
      </c>
      <c r="CL23" s="91" t="str">
        <f t="shared" si="15"/>
        <v>keine Daten</v>
      </c>
      <c r="CM23" s="92">
        <f t="shared" si="16"/>
        <v>0</v>
      </c>
      <c r="CN23" s="91" t="str">
        <f t="shared" si="17"/>
        <v>keine Angabe</v>
      </c>
      <c r="CO23" s="91">
        <f t="shared" si="18"/>
        <v>2</v>
      </c>
      <c r="CP23" s="91">
        <f t="shared" si="19"/>
        <v>2</v>
      </c>
      <c r="CQ23" s="91">
        <f t="shared" si="20"/>
        <v>0</v>
      </c>
      <c r="CR23" s="91">
        <f t="shared" si="21"/>
        <v>0</v>
      </c>
      <c r="CS23" s="92">
        <f>CM23-'[2]2010'!CM23</f>
        <v>0</v>
      </c>
      <c r="CT23" s="92">
        <f>CE23-'[2]2010'!CE23</f>
        <v>0</v>
      </c>
      <c r="CU23" s="92">
        <f t="shared" si="22"/>
        <v>182389.44</v>
      </c>
      <c r="CV23" s="92">
        <f t="shared" si="23"/>
        <v>87980.24</v>
      </c>
      <c r="CW23" s="153">
        <f t="shared" si="24"/>
        <v>2.5</v>
      </c>
      <c r="CX23" s="153">
        <f t="shared" si="25"/>
        <v>3.25</v>
      </c>
      <c r="CY23" s="153">
        <f t="shared" si="26"/>
        <v>3</v>
      </c>
      <c r="CZ23" s="92">
        <f t="shared" si="27"/>
        <v>1465681.31</v>
      </c>
      <c r="DA23" s="92">
        <f t="shared" si="28"/>
        <v>2498.2800000000002</v>
      </c>
      <c r="DB23" s="91">
        <f t="shared" si="29"/>
        <v>0</v>
      </c>
      <c r="DC23" s="92">
        <f t="shared" si="30"/>
        <v>0</v>
      </c>
    </row>
    <row r="24" spans="1:107" x14ac:dyDescent="0.25">
      <c r="A24" s="20">
        <v>13075078</v>
      </c>
      <c r="B24" s="21">
        <v>5552</v>
      </c>
      <c r="C24" s="21" t="s">
        <v>62</v>
      </c>
      <c r="D24" s="223">
        <v>808</v>
      </c>
      <c r="E24" s="223"/>
      <c r="F24" s="223"/>
      <c r="G24" s="223"/>
      <c r="H24" s="224"/>
      <c r="I24" s="224"/>
      <c r="J24" s="224"/>
      <c r="K24" s="224"/>
      <c r="L24" s="224"/>
      <c r="M24" s="224"/>
      <c r="N24" s="224"/>
      <c r="O24" s="224">
        <v>210</v>
      </c>
      <c r="P24" s="224">
        <v>1</v>
      </c>
      <c r="Q24" s="224">
        <v>334</v>
      </c>
      <c r="R24" s="224">
        <v>0</v>
      </c>
      <c r="S24" s="224">
        <v>300</v>
      </c>
      <c r="T24" s="224">
        <v>0</v>
      </c>
      <c r="U24" s="224">
        <v>0</v>
      </c>
      <c r="V24" s="238">
        <v>1342165.67</v>
      </c>
      <c r="W24" s="239">
        <v>1661.0961262376236</v>
      </c>
      <c r="X24" s="24" t="s">
        <v>249</v>
      </c>
      <c r="Y24" s="24" t="s">
        <v>43</v>
      </c>
      <c r="Z24" s="24" t="s">
        <v>56</v>
      </c>
      <c r="AA24" s="224">
        <v>369961.37</v>
      </c>
      <c r="AB24" s="224">
        <v>2600</v>
      </c>
      <c r="AC24" s="224">
        <v>3675.79</v>
      </c>
      <c r="AD24" s="260">
        <v>0</v>
      </c>
      <c r="AE24" s="224">
        <v>0</v>
      </c>
      <c r="AF24" s="224">
        <v>1900</v>
      </c>
      <c r="AG24" s="260">
        <v>2024.16</v>
      </c>
      <c r="AH24" s="336">
        <v>208474</v>
      </c>
      <c r="AI24" s="242">
        <v>76159.689999999988</v>
      </c>
      <c r="AJ24" s="351">
        <f t="shared" si="3"/>
        <v>-132314.31</v>
      </c>
      <c r="AK24" s="284">
        <v>248473.94</v>
      </c>
      <c r="AL24" s="351">
        <f t="shared" si="4"/>
        <v>324633.63</v>
      </c>
      <c r="AM24" s="353">
        <v>211446</v>
      </c>
      <c r="AN24" s="351">
        <f t="shared" si="5"/>
        <v>113187.63</v>
      </c>
      <c r="AO24" s="351">
        <f t="shared" si="6"/>
        <v>2.7763505865110538</v>
      </c>
      <c r="AP24" s="351">
        <f t="shared" si="7"/>
        <v>0.65133732447867465</v>
      </c>
      <c r="AQ24" s="222">
        <v>101989.52</v>
      </c>
      <c r="CA24" s="91" t="str">
        <f t="shared" si="31"/>
        <v>Liepgarten</v>
      </c>
      <c r="CB24" s="92">
        <f t="shared" si="31"/>
        <v>808</v>
      </c>
      <c r="CC24" s="92"/>
      <c r="CD24" s="92">
        <f t="shared" si="8"/>
        <v>0</v>
      </c>
      <c r="CE24" s="92">
        <f t="shared" si="9"/>
        <v>0</v>
      </c>
      <c r="CF24" s="92">
        <f t="shared" si="10"/>
        <v>0</v>
      </c>
      <c r="CG24" s="92">
        <f t="shared" si="11"/>
        <v>0</v>
      </c>
      <c r="CH24" s="92">
        <f t="shared" si="12"/>
        <v>0</v>
      </c>
      <c r="CI24" s="92">
        <f t="shared" si="13"/>
        <v>0</v>
      </c>
      <c r="CJ24" s="91" t="str">
        <f t="shared" si="14"/>
        <v>Ja</v>
      </c>
      <c r="CK24" s="91" t="str">
        <f t="shared" si="14"/>
        <v>nein</v>
      </c>
      <c r="CL24" s="91" t="str">
        <f t="shared" si="15"/>
        <v>keine Daten</v>
      </c>
      <c r="CM24" s="92">
        <f t="shared" si="16"/>
        <v>0</v>
      </c>
      <c r="CN24" s="91" t="str">
        <f t="shared" si="17"/>
        <v>keine Angabe</v>
      </c>
      <c r="CO24" s="91">
        <f t="shared" si="18"/>
        <v>2</v>
      </c>
      <c r="CP24" s="91">
        <f t="shared" si="19"/>
        <v>2</v>
      </c>
      <c r="CQ24" s="91">
        <f t="shared" si="20"/>
        <v>0</v>
      </c>
      <c r="CR24" s="91">
        <f t="shared" si="21"/>
        <v>0</v>
      </c>
      <c r="CS24" s="92">
        <f>CM24-'[2]2010'!CM24</f>
        <v>0</v>
      </c>
      <c r="CT24" s="92">
        <f>CE24-'[2]2010'!CE24</f>
        <v>0</v>
      </c>
      <c r="CU24" s="92">
        <f t="shared" si="22"/>
        <v>211446</v>
      </c>
      <c r="CV24" s="92">
        <f t="shared" si="23"/>
        <v>101989.52</v>
      </c>
      <c r="CW24" s="153">
        <f t="shared" si="24"/>
        <v>2.1</v>
      </c>
      <c r="CX24" s="153">
        <f t="shared" si="25"/>
        <v>3.34</v>
      </c>
      <c r="CY24" s="153">
        <f t="shared" si="26"/>
        <v>3</v>
      </c>
      <c r="CZ24" s="92">
        <f t="shared" si="27"/>
        <v>1342165.67</v>
      </c>
      <c r="DA24" s="92">
        <f t="shared" si="28"/>
        <v>5699.95</v>
      </c>
      <c r="DB24" s="91">
        <f t="shared" si="29"/>
        <v>0</v>
      </c>
      <c r="DC24" s="92">
        <f t="shared" si="30"/>
        <v>0</v>
      </c>
    </row>
    <row r="25" spans="1:107" x14ac:dyDescent="0.25">
      <c r="A25" s="20">
        <v>13075084</v>
      </c>
      <c r="B25" s="21">
        <v>5552</v>
      </c>
      <c r="C25" s="21" t="s">
        <v>63</v>
      </c>
      <c r="D25" s="223">
        <v>391</v>
      </c>
      <c r="E25" s="223"/>
      <c r="F25" s="223"/>
      <c r="G25" s="223"/>
      <c r="H25" s="224"/>
      <c r="I25" s="224"/>
      <c r="J25" s="224"/>
      <c r="K25" s="224"/>
      <c r="L25" s="224"/>
      <c r="M25" s="224"/>
      <c r="N25" s="224"/>
      <c r="O25" s="224">
        <v>250</v>
      </c>
      <c r="P25" s="224">
        <v>0</v>
      </c>
      <c r="Q25" s="224">
        <v>350</v>
      </c>
      <c r="R25" s="224">
        <v>0</v>
      </c>
      <c r="S25" s="224">
        <v>300</v>
      </c>
      <c r="T25" s="224">
        <v>0</v>
      </c>
      <c r="U25" s="224">
        <v>0</v>
      </c>
      <c r="V25" s="238">
        <v>245794.16</v>
      </c>
      <c r="W25" s="239">
        <v>628.62956521739136</v>
      </c>
      <c r="X25" s="24" t="s">
        <v>249</v>
      </c>
      <c r="Y25" s="24" t="s">
        <v>43</v>
      </c>
      <c r="Z25" s="24" t="s">
        <v>56</v>
      </c>
      <c r="AA25" s="224">
        <v>928763.12</v>
      </c>
      <c r="AB25" s="224">
        <v>1500</v>
      </c>
      <c r="AC25" s="224">
        <v>1418.33</v>
      </c>
      <c r="AD25" s="260">
        <v>0</v>
      </c>
      <c r="AE25" s="224">
        <v>0</v>
      </c>
      <c r="AF25" s="224">
        <v>2000</v>
      </c>
      <c r="AG25" s="260">
        <v>1844.98</v>
      </c>
      <c r="AH25" s="336">
        <v>86464</v>
      </c>
      <c r="AI25" s="242">
        <v>90107.37</v>
      </c>
      <c r="AJ25" s="351">
        <f t="shared" si="3"/>
        <v>3643.3699999999953</v>
      </c>
      <c r="AK25" s="284">
        <v>130367.3</v>
      </c>
      <c r="AL25" s="351">
        <f t="shared" si="4"/>
        <v>220474.66999999998</v>
      </c>
      <c r="AM25" s="353">
        <v>96021.36</v>
      </c>
      <c r="AN25" s="351">
        <f t="shared" si="5"/>
        <v>124453.30999999998</v>
      </c>
      <c r="AO25" s="351">
        <f t="shared" si="6"/>
        <v>1.065632700188675</v>
      </c>
      <c r="AP25" s="351">
        <f t="shared" si="7"/>
        <v>0.43552105101234534</v>
      </c>
      <c r="AQ25" s="222">
        <v>46319.96</v>
      </c>
      <c r="CA25" s="91" t="str">
        <f t="shared" si="31"/>
        <v>Lübs</v>
      </c>
      <c r="CB25" s="92">
        <f t="shared" si="31"/>
        <v>391</v>
      </c>
      <c r="CC25" s="92"/>
      <c r="CD25" s="92">
        <f t="shared" si="8"/>
        <v>0</v>
      </c>
      <c r="CE25" s="92">
        <f t="shared" si="9"/>
        <v>0</v>
      </c>
      <c r="CF25" s="92">
        <f t="shared" si="10"/>
        <v>0</v>
      </c>
      <c r="CG25" s="92">
        <f t="shared" si="11"/>
        <v>0</v>
      </c>
      <c r="CH25" s="92">
        <f t="shared" si="12"/>
        <v>0</v>
      </c>
      <c r="CI25" s="92">
        <f t="shared" si="13"/>
        <v>0</v>
      </c>
      <c r="CJ25" s="91" t="str">
        <f t="shared" si="14"/>
        <v>Ja</v>
      </c>
      <c r="CK25" s="91" t="str">
        <f t="shared" si="14"/>
        <v>nein</v>
      </c>
      <c r="CL25" s="91" t="str">
        <f t="shared" si="15"/>
        <v>keine Daten</v>
      </c>
      <c r="CM25" s="92">
        <f t="shared" si="16"/>
        <v>0</v>
      </c>
      <c r="CN25" s="91" t="str">
        <f t="shared" si="17"/>
        <v>keine Angabe</v>
      </c>
      <c r="CO25" s="91">
        <f t="shared" si="18"/>
        <v>2</v>
      </c>
      <c r="CP25" s="91">
        <f t="shared" si="19"/>
        <v>2</v>
      </c>
      <c r="CQ25" s="91">
        <f t="shared" si="20"/>
        <v>0</v>
      </c>
      <c r="CR25" s="91">
        <f t="shared" si="21"/>
        <v>0</v>
      </c>
      <c r="CS25" s="92">
        <f>CM25-'[2]2010'!CM25</f>
        <v>0</v>
      </c>
      <c r="CT25" s="92">
        <f>CE25-'[2]2010'!CE25</f>
        <v>0</v>
      </c>
      <c r="CU25" s="92">
        <f t="shared" si="22"/>
        <v>96021.36</v>
      </c>
      <c r="CV25" s="92">
        <f t="shared" si="23"/>
        <v>46319.96</v>
      </c>
      <c r="CW25" s="153">
        <f t="shared" si="24"/>
        <v>2.5</v>
      </c>
      <c r="CX25" s="153">
        <f t="shared" si="25"/>
        <v>3.5</v>
      </c>
      <c r="CY25" s="153">
        <f t="shared" si="26"/>
        <v>3</v>
      </c>
      <c r="CZ25" s="92">
        <f t="shared" si="27"/>
        <v>245794.16</v>
      </c>
      <c r="DA25" s="92">
        <f t="shared" si="28"/>
        <v>3263.31</v>
      </c>
      <c r="DB25" s="91">
        <f t="shared" si="29"/>
        <v>0</v>
      </c>
      <c r="DC25" s="92">
        <f t="shared" si="30"/>
        <v>0</v>
      </c>
    </row>
    <row r="26" spans="1:107" x14ac:dyDescent="0.25">
      <c r="A26" s="20">
        <v>13075085</v>
      </c>
      <c r="B26" s="21">
        <v>5552</v>
      </c>
      <c r="C26" s="21" t="s">
        <v>64</v>
      </c>
      <c r="D26" s="223">
        <v>651</v>
      </c>
      <c r="E26" s="223"/>
      <c r="F26" s="223"/>
      <c r="G26" s="223"/>
      <c r="H26" s="224"/>
      <c r="I26" s="224"/>
      <c r="J26" s="224"/>
      <c r="K26" s="224"/>
      <c r="L26" s="224"/>
      <c r="M26" s="224"/>
      <c r="N26" s="224"/>
      <c r="O26" s="224">
        <v>200</v>
      </c>
      <c r="P26" s="224">
        <v>1</v>
      </c>
      <c r="Q26" s="224">
        <v>300</v>
      </c>
      <c r="R26" s="224">
        <v>1</v>
      </c>
      <c r="S26" s="224">
        <v>300</v>
      </c>
      <c r="T26" s="224">
        <v>0</v>
      </c>
      <c r="U26" s="224">
        <v>0</v>
      </c>
      <c r="V26" s="238">
        <v>352865.23</v>
      </c>
      <c r="W26" s="239">
        <v>542.03568356374808</v>
      </c>
      <c r="X26" s="24" t="s">
        <v>249</v>
      </c>
      <c r="Y26" s="24" t="s">
        <v>43</v>
      </c>
      <c r="Z26" s="24" t="s">
        <v>56</v>
      </c>
      <c r="AA26" s="224">
        <v>971058.96</v>
      </c>
      <c r="AB26" s="224">
        <v>2600</v>
      </c>
      <c r="AC26" s="224">
        <v>2595.84</v>
      </c>
      <c r="AD26" s="260">
        <v>0</v>
      </c>
      <c r="AE26" s="224">
        <v>0</v>
      </c>
      <c r="AF26" s="224">
        <v>5000</v>
      </c>
      <c r="AG26" s="260">
        <v>4343.22</v>
      </c>
      <c r="AH26" s="336">
        <v>152017</v>
      </c>
      <c r="AI26" s="242">
        <v>97648.450000000012</v>
      </c>
      <c r="AJ26" s="351">
        <f t="shared" si="3"/>
        <v>-54368.549999999988</v>
      </c>
      <c r="AK26" s="284">
        <v>212079.54</v>
      </c>
      <c r="AL26" s="351">
        <f t="shared" si="4"/>
        <v>309727.99</v>
      </c>
      <c r="AM26" s="353">
        <v>170765.16</v>
      </c>
      <c r="AN26" s="351">
        <f t="shared" si="5"/>
        <v>138962.82999999999</v>
      </c>
      <c r="AO26" s="351">
        <f t="shared" si="6"/>
        <v>1.7487749165501345</v>
      </c>
      <c r="AP26" s="351">
        <f t="shared" si="7"/>
        <v>0.55133912824604581</v>
      </c>
      <c r="AQ26" s="222">
        <v>82368.22</v>
      </c>
      <c r="CA26" s="91" t="str">
        <f t="shared" si="31"/>
        <v>Luckow</v>
      </c>
      <c r="CB26" s="92">
        <f t="shared" si="31"/>
        <v>651</v>
      </c>
      <c r="CC26" s="92"/>
      <c r="CD26" s="92">
        <f t="shared" si="8"/>
        <v>0</v>
      </c>
      <c r="CE26" s="92">
        <f t="shared" si="9"/>
        <v>0</v>
      </c>
      <c r="CF26" s="92">
        <f t="shared" si="10"/>
        <v>0</v>
      </c>
      <c r="CG26" s="92">
        <f t="shared" si="11"/>
        <v>0</v>
      </c>
      <c r="CH26" s="92">
        <f t="shared" si="12"/>
        <v>0</v>
      </c>
      <c r="CI26" s="92">
        <f t="shared" si="13"/>
        <v>0</v>
      </c>
      <c r="CJ26" s="91" t="str">
        <f t="shared" si="14"/>
        <v>Ja</v>
      </c>
      <c r="CK26" s="91" t="str">
        <f t="shared" si="14"/>
        <v>nein</v>
      </c>
      <c r="CL26" s="91" t="str">
        <f t="shared" si="15"/>
        <v>keine Daten</v>
      </c>
      <c r="CM26" s="92">
        <f t="shared" si="16"/>
        <v>0</v>
      </c>
      <c r="CN26" s="91" t="str">
        <f t="shared" si="17"/>
        <v>keine Angabe</v>
      </c>
      <c r="CO26" s="91">
        <f t="shared" si="18"/>
        <v>2</v>
      </c>
      <c r="CP26" s="91">
        <f t="shared" si="19"/>
        <v>2</v>
      </c>
      <c r="CQ26" s="91">
        <f t="shared" si="20"/>
        <v>0</v>
      </c>
      <c r="CR26" s="91">
        <f t="shared" si="21"/>
        <v>0</v>
      </c>
      <c r="CS26" s="92">
        <f>CM26-'[2]2010'!CM26</f>
        <v>0</v>
      </c>
      <c r="CT26" s="92">
        <f>CE26-'[2]2010'!CE26</f>
        <v>0</v>
      </c>
      <c r="CU26" s="92">
        <f t="shared" si="22"/>
        <v>170765.16</v>
      </c>
      <c r="CV26" s="92">
        <f t="shared" si="23"/>
        <v>82368.22</v>
      </c>
      <c r="CW26" s="153">
        <f t="shared" si="24"/>
        <v>2</v>
      </c>
      <c r="CX26" s="153">
        <f t="shared" si="25"/>
        <v>3</v>
      </c>
      <c r="CY26" s="153">
        <f t="shared" si="26"/>
        <v>3</v>
      </c>
      <c r="CZ26" s="92">
        <f t="shared" si="27"/>
        <v>352865.23</v>
      </c>
      <c r="DA26" s="92">
        <f t="shared" si="28"/>
        <v>6939.06</v>
      </c>
      <c r="DB26" s="91">
        <f t="shared" si="29"/>
        <v>0</v>
      </c>
      <c r="DC26" s="92">
        <f t="shared" si="30"/>
        <v>0</v>
      </c>
    </row>
    <row r="27" spans="1:107" x14ac:dyDescent="0.25">
      <c r="A27" s="20">
        <v>13075089</v>
      </c>
      <c r="B27" s="21">
        <v>5552</v>
      </c>
      <c r="C27" s="21" t="s">
        <v>65</v>
      </c>
      <c r="D27" s="223">
        <v>445</v>
      </c>
      <c r="E27" s="223"/>
      <c r="F27" s="223"/>
      <c r="G27" s="223"/>
      <c r="H27" s="224"/>
      <c r="I27" s="224"/>
      <c r="J27" s="224"/>
      <c r="K27" s="224"/>
      <c r="L27" s="224"/>
      <c r="M27" s="224"/>
      <c r="N27" s="224"/>
      <c r="O27" s="224">
        <v>227</v>
      </c>
      <c r="P27" s="224">
        <v>1</v>
      </c>
      <c r="Q27" s="224">
        <v>331</v>
      </c>
      <c r="R27" s="224">
        <v>0</v>
      </c>
      <c r="S27" s="224">
        <v>331</v>
      </c>
      <c r="T27" s="224">
        <v>0</v>
      </c>
      <c r="U27" s="224">
        <v>0</v>
      </c>
      <c r="V27" s="238">
        <v>184380.74</v>
      </c>
      <c r="W27" s="239">
        <v>414.3387415730337</v>
      </c>
      <c r="X27" s="24" t="s">
        <v>249</v>
      </c>
      <c r="Y27" s="24" t="s">
        <v>43</v>
      </c>
      <c r="Z27" s="24" t="s">
        <v>56</v>
      </c>
      <c r="AA27" s="224">
        <v>245419.48</v>
      </c>
      <c r="AB27" s="224">
        <v>1500</v>
      </c>
      <c r="AC27" s="224">
        <v>1565.25</v>
      </c>
      <c r="AD27" s="260">
        <v>0</v>
      </c>
      <c r="AE27" s="224">
        <v>0</v>
      </c>
      <c r="AF27" s="224">
        <v>500</v>
      </c>
      <c r="AG27" s="260">
        <v>500.06</v>
      </c>
      <c r="AH27" s="336">
        <v>79723</v>
      </c>
      <c r="AI27" s="242">
        <v>33298.39</v>
      </c>
      <c r="AJ27" s="351">
        <f t="shared" si="3"/>
        <v>-46424.61</v>
      </c>
      <c r="AK27" s="284">
        <v>153452.87</v>
      </c>
      <c r="AL27" s="351">
        <f t="shared" si="4"/>
        <v>186751.26</v>
      </c>
      <c r="AM27" s="353">
        <v>109760.04</v>
      </c>
      <c r="AN27" s="351">
        <f t="shared" si="5"/>
        <v>76991.220000000016</v>
      </c>
      <c r="AO27" s="351">
        <f t="shared" si="6"/>
        <v>3.2962566658628241</v>
      </c>
      <c r="AP27" s="351">
        <f t="shared" si="7"/>
        <v>0.58773386589198906</v>
      </c>
      <c r="AQ27" s="222">
        <v>52944.81</v>
      </c>
      <c r="CA27" s="91" t="str">
        <f t="shared" si="31"/>
        <v>Meiersberg</v>
      </c>
      <c r="CB27" s="92">
        <f t="shared" si="31"/>
        <v>445</v>
      </c>
      <c r="CC27" s="92"/>
      <c r="CD27" s="92">
        <f t="shared" si="8"/>
        <v>0</v>
      </c>
      <c r="CE27" s="92">
        <f t="shared" si="9"/>
        <v>0</v>
      </c>
      <c r="CF27" s="92">
        <f t="shared" si="10"/>
        <v>0</v>
      </c>
      <c r="CG27" s="92">
        <f t="shared" si="11"/>
        <v>0</v>
      </c>
      <c r="CH27" s="92">
        <f t="shared" si="12"/>
        <v>0</v>
      </c>
      <c r="CI27" s="92">
        <f t="shared" si="13"/>
        <v>0</v>
      </c>
      <c r="CJ27" s="91" t="str">
        <f t="shared" si="14"/>
        <v>Ja</v>
      </c>
      <c r="CK27" s="91" t="str">
        <f t="shared" si="14"/>
        <v>nein</v>
      </c>
      <c r="CL27" s="91" t="str">
        <f t="shared" si="15"/>
        <v>keine Daten</v>
      </c>
      <c r="CM27" s="92">
        <f t="shared" si="16"/>
        <v>0</v>
      </c>
      <c r="CN27" s="91" t="str">
        <f t="shared" si="17"/>
        <v>keine Angabe</v>
      </c>
      <c r="CO27" s="91">
        <f t="shared" si="18"/>
        <v>2</v>
      </c>
      <c r="CP27" s="91">
        <f t="shared" si="19"/>
        <v>2</v>
      </c>
      <c r="CQ27" s="91">
        <f t="shared" si="20"/>
        <v>0</v>
      </c>
      <c r="CR27" s="91">
        <f t="shared" si="21"/>
        <v>0</v>
      </c>
      <c r="CS27" s="92">
        <f>CM27-'[2]2010'!CM27</f>
        <v>0</v>
      </c>
      <c r="CT27" s="92">
        <f>CE27-'[2]2010'!CE27</f>
        <v>0</v>
      </c>
      <c r="CU27" s="92">
        <f t="shared" si="22"/>
        <v>109760.04</v>
      </c>
      <c r="CV27" s="92">
        <f t="shared" si="23"/>
        <v>52944.81</v>
      </c>
      <c r="CW27" s="153">
        <f t="shared" si="24"/>
        <v>2.27</v>
      </c>
      <c r="CX27" s="153">
        <f t="shared" si="25"/>
        <v>3.31</v>
      </c>
      <c r="CY27" s="153">
        <f t="shared" si="26"/>
        <v>3.31</v>
      </c>
      <c r="CZ27" s="92">
        <f t="shared" si="27"/>
        <v>184380.74</v>
      </c>
      <c r="DA27" s="92">
        <f t="shared" si="28"/>
        <v>2065.31</v>
      </c>
      <c r="DB27" s="91">
        <f t="shared" si="29"/>
        <v>0</v>
      </c>
      <c r="DC27" s="92">
        <f t="shared" si="30"/>
        <v>0</v>
      </c>
    </row>
    <row r="28" spans="1:107" x14ac:dyDescent="0.25">
      <c r="A28" s="20">
        <v>13075093</v>
      </c>
      <c r="B28" s="21">
        <v>5552</v>
      </c>
      <c r="C28" s="21" t="s">
        <v>66</v>
      </c>
      <c r="D28" s="223">
        <v>769</v>
      </c>
      <c r="E28" s="223"/>
      <c r="F28" s="223"/>
      <c r="G28" s="223"/>
      <c r="H28" s="224"/>
      <c r="I28" s="224"/>
      <c r="J28" s="224"/>
      <c r="K28" s="224"/>
      <c r="L28" s="224"/>
      <c r="M28" s="224"/>
      <c r="N28" s="224"/>
      <c r="O28" s="224">
        <v>240</v>
      </c>
      <c r="P28" s="224">
        <v>1</v>
      </c>
      <c r="Q28" s="224">
        <v>340</v>
      </c>
      <c r="R28" s="224">
        <v>0</v>
      </c>
      <c r="S28" s="224">
        <v>300</v>
      </c>
      <c r="T28" s="224">
        <v>0</v>
      </c>
      <c r="U28" s="224">
        <v>0</v>
      </c>
      <c r="V28" s="238">
        <v>218467.35</v>
      </c>
      <c r="W28" s="239">
        <v>284.09278283485048</v>
      </c>
      <c r="X28" s="24" t="s">
        <v>249</v>
      </c>
      <c r="Y28" s="24" t="s">
        <v>43</v>
      </c>
      <c r="Z28" s="24" t="s">
        <v>56</v>
      </c>
      <c r="AA28" s="224">
        <v>1542198.79</v>
      </c>
      <c r="AB28" s="224">
        <v>11600</v>
      </c>
      <c r="AC28" s="224">
        <v>1651.98</v>
      </c>
      <c r="AD28" s="260">
        <v>0</v>
      </c>
      <c r="AE28" s="224">
        <v>0</v>
      </c>
      <c r="AF28" s="224">
        <v>18200</v>
      </c>
      <c r="AG28" s="260">
        <v>18087.36</v>
      </c>
      <c r="AH28" s="339">
        <v>178791</v>
      </c>
      <c r="AI28" s="242">
        <v>115347.08</v>
      </c>
      <c r="AJ28" s="351">
        <f t="shared" si="3"/>
        <v>-63443.92</v>
      </c>
      <c r="AK28" s="284">
        <v>251323.61</v>
      </c>
      <c r="AL28" s="351">
        <f t="shared" si="4"/>
        <v>366670.69</v>
      </c>
      <c r="AM28" s="353">
        <v>193296.48</v>
      </c>
      <c r="AN28" s="351">
        <f t="shared" si="5"/>
        <v>173374.21</v>
      </c>
      <c r="AO28" s="351">
        <f t="shared" si="6"/>
        <v>1.675781302829686</v>
      </c>
      <c r="AP28" s="351">
        <f t="shared" si="7"/>
        <v>0.52716643372831362</v>
      </c>
      <c r="AQ28" s="222">
        <v>93238.86</v>
      </c>
      <c r="CA28" s="91" t="str">
        <f t="shared" si="31"/>
        <v>Mönkebude</v>
      </c>
      <c r="CB28" s="92">
        <f t="shared" si="31"/>
        <v>769</v>
      </c>
      <c r="CC28" s="92"/>
      <c r="CD28" s="92">
        <f t="shared" si="8"/>
        <v>0</v>
      </c>
      <c r="CE28" s="92">
        <f t="shared" si="9"/>
        <v>0</v>
      </c>
      <c r="CF28" s="92">
        <f t="shared" si="10"/>
        <v>0</v>
      </c>
      <c r="CG28" s="92">
        <f t="shared" si="11"/>
        <v>0</v>
      </c>
      <c r="CH28" s="92">
        <f t="shared" si="12"/>
        <v>0</v>
      </c>
      <c r="CI28" s="92">
        <f t="shared" si="13"/>
        <v>0</v>
      </c>
      <c r="CJ28" s="91" t="str">
        <f t="shared" si="14"/>
        <v>Ja</v>
      </c>
      <c r="CK28" s="91" t="str">
        <f t="shared" si="14"/>
        <v>nein</v>
      </c>
      <c r="CL28" s="91" t="str">
        <f t="shared" si="15"/>
        <v>keine Daten</v>
      </c>
      <c r="CM28" s="92">
        <f t="shared" si="16"/>
        <v>0</v>
      </c>
      <c r="CN28" s="91" t="str">
        <f t="shared" si="17"/>
        <v>keine Angabe</v>
      </c>
      <c r="CO28" s="91">
        <f t="shared" si="18"/>
        <v>2</v>
      </c>
      <c r="CP28" s="91">
        <f t="shared" si="19"/>
        <v>2</v>
      </c>
      <c r="CQ28" s="91">
        <f t="shared" si="20"/>
        <v>0</v>
      </c>
      <c r="CR28" s="91">
        <f t="shared" si="21"/>
        <v>0</v>
      </c>
      <c r="CS28" s="92">
        <f>CM28-'[2]2010'!CM28</f>
        <v>0</v>
      </c>
      <c r="CT28" s="92">
        <f>CE28-'[2]2010'!CE28</f>
        <v>0</v>
      </c>
      <c r="CU28" s="92">
        <f t="shared" si="22"/>
        <v>193296.48</v>
      </c>
      <c r="CV28" s="92">
        <f t="shared" si="23"/>
        <v>93238.86</v>
      </c>
      <c r="CW28" s="153">
        <f t="shared" si="24"/>
        <v>2.4</v>
      </c>
      <c r="CX28" s="153">
        <f t="shared" si="25"/>
        <v>3.4</v>
      </c>
      <c r="CY28" s="153">
        <f t="shared" si="26"/>
        <v>3</v>
      </c>
      <c r="CZ28" s="92">
        <f t="shared" si="27"/>
        <v>218467.35</v>
      </c>
      <c r="DA28" s="92">
        <f t="shared" si="28"/>
        <v>19739.34</v>
      </c>
      <c r="DB28" s="91">
        <f t="shared" si="29"/>
        <v>0</v>
      </c>
      <c r="DC28" s="92">
        <f t="shared" si="30"/>
        <v>0</v>
      </c>
    </row>
    <row r="29" spans="1:107" x14ac:dyDescent="0.25">
      <c r="A29" s="20">
        <v>13075139</v>
      </c>
      <c r="B29" s="21">
        <v>5552</v>
      </c>
      <c r="C29" s="21" t="s">
        <v>67</v>
      </c>
      <c r="D29" s="223">
        <v>369</v>
      </c>
      <c r="E29" s="223"/>
      <c r="F29" s="223"/>
      <c r="G29" s="223"/>
      <c r="H29" s="224"/>
      <c r="I29" s="224"/>
      <c r="J29" s="224"/>
      <c r="K29" s="224">
        <v>1</v>
      </c>
      <c r="L29" s="224">
        <v>32942.269999999997</v>
      </c>
      <c r="M29" s="224">
        <v>0</v>
      </c>
      <c r="N29" s="224">
        <v>0</v>
      </c>
      <c r="O29" s="224">
        <v>200</v>
      </c>
      <c r="P29" s="224">
        <v>1</v>
      </c>
      <c r="Q29" s="224">
        <v>300</v>
      </c>
      <c r="R29" s="224">
        <v>1</v>
      </c>
      <c r="S29" s="224">
        <v>300</v>
      </c>
      <c r="T29" s="224">
        <v>0</v>
      </c>
      <c r="U29" s="224">
        <v>0</v>
      </c>
      <c r="V29" s="238">
        <v>166891.31</v>
      </c>
      <c r="W29" s="239">
        <v>452.27997289972899</v>
      </c>
      <c r="X29" s="24" t="s">
        <v>249</v>
      </c>
      <c r="Y29" s="24" t="s">
        <v>43</v>
      </c>
      <c r="Z29" s="24" t="s">
        <v>56</v>
      </c>
      <c r="AA29" s="224">
        <v>609806.93999999994</v>
      </c>
      <c r="AB29" s="224">
        <v>1200</v>
      </c>
      <c r="AC29" s="224">
        <v>1370.75</v>
      </c>
      <c r="AD29" s="260">
        <v>0</v>
      </c>
      <c r="AE29" s="224">
        <v>0</v>
      </c>
      <c r="AF29" s="224">
        <v>0</v>
      </c>
      <c r="AG29" s="260">
        <v>0</v>
      </c>
      <c r="AH29" s="336">
        <v>91394</v>
      </c>
      <c r="AI29" s="242">
        <v>28371.969999999998</v>
      </c>
      <c r="AJ29" s="351">
        <f t="shared" si="3"/>
        <v>-63022.03</v>
      </c>
      <c r="AK29" s="322">
        <v>115168.87</v>
      </c>
      <c r="AL29" s="351">
        <f t="shared" si="4"/>
        <v>143540.84</v>
      </c>
      <c r="AM29" s="353">
        <v>97123.199999999997</v>
      </c>
      <c r="AN29" s="351">
        <f t="shared" si="5"/>
        <v>46417.64</v>
      </c>
      <c r="AO29" s="351">
        <f t="shared" si="6"/>
        <v>3.4232095973596479</v>
      </c>
      <c r="AP29" s="351">
        <f t="shared" si="7"/>
        <v>0.67662415797483144</v>
      </c>
      <c r="AQ29" s="222">
        <v>46846.720000000001</v>
      </c>
      <c r="CA29" s="91" t="str">
        <f t="shared" si="31"/>
        <v>Vogelsang-Warsin</v>
      </c>
      <c r="CB29" s="92">
        <f t="shared" si="31"/>
        <v>369</v>
      </c>
      <c r="CC29" s="92"/>
      <c r="CD29" s="92">
        <f t="shared" si="8"/>
        <v>0</v>
      </c>
      <c r="CE29" s="92">
        <f t="shared" si="9"/>
        <v>32942.269999999997</v>
      </c>
      <c r="CF29" s="92">
        <f t="shared" si="10"/>
        <v>0</v>
      </c>
      <c r="CG29" s="92">
        <f t="shared" si="11"/>
        <v>-32942.269999999997</v>
      </c>
      <c r="CH29" s="92">
        <f t="shared" si="12"/>
        <v>0</v>
      </c>
      <c r="CI29" s="92">
        <f t="shared" si="13"/>
        <v>0</v>
      </c>
      <c r="CJ29" s="91" t="str">
        <f t="shared" si="14"/>
        <v>Ja</v>
      </c>
      <c r="CK29" s="91" t="str">
        <f t="shared" si="14"/>
        <v>nein</v>
      </c>
      <c r="CL29" s="91" t="str">
        <f t="shared" si="15"/>
        <v>keine Daten</v>
      </c>
      <c r="CM29" s="92">
        <f t="shared" si="16"/>
        <v>0</v>
      </c>
      <c r="CN29" s="91" t="str">
        <f t="shared" si="17"/>
        <v>keine Angabe</v>
      </c>
      <c r="CO29" s="91">
        <f t="shared" si="18"/>
        <v>2</v>
      </c>
      <c r="CP29" s="91">
        <f t="shared" si="19"/>
        <v>2</v>
      </c>
      <c r="CQ29" s="91">
        <f t="shared" si="20"/>
        <v>0</v>
      </c>
      <c r="CR29" s="91">
        <f t="shared" si="21"/>
        <v>0</v>
      </c>
      <c r="CS29" s="92">
        <f>CM29-'[2]2010'!CM29</f>
        <v>0</v>
      </c>
      <c r="CT29" s="92">
        <f>CE29-'[2]2010'!CE29</f>
        <v>15833.189999999995</v>
      </c>
      <c r="CU29" s="92">
        <f t="shared" si="22"/>
        <v>97123.199999999997</v>
      </c>
      <c r="CV29" s="92">
        <f t="shared" si="23"/>
        <v>46846.720000000001</v>
      </c>
      <c r="CW29" s="153">
        <f t="shared" si="24"/>
        <v>2</v>
      </c>
      <c r="CX29" s="153">
        <f t="shared" si="25"/>
        <v>3</v>
      </c>
      <c r="CY29" s="153">
        <f t="shared" si="26"/>
        <v>3</v>
      </c>
      <c r="CZ29" s="92">
        <f t="shared" si="27"/>
        <v>166891.31</v>
      </c>
      <c r="DA29" s="92">
        <f t="shared" si="28"/>
        <v>1370.75</v>
      </c>
      <c r="DB29" s="91">
        <f t="shared" si="29"/>
        <v>0</v>
      </c>
      <c r="DC29" s="92">
        <f t="shared" si="30"/>
        <v>-32942.269999999997</v>
      </c>
    </row>
    <row r="30" spans="1:107" x14ac:dyDescent="0.25">
      <c r="A30" s="20">
        <v>13075007</v>
      </c>
      <c r="B30" s="21">
        <v>5553</v>
      </c>
      <c r="C30" s="21" t="s">
        <v>68</v>
      </c>
      <c r="D30" s="223">
        <v>376</v>
      </c>
      <c r="E30" s="223">
        <v>7643</v>
      </c>
      <c r="F30" s="223">
        <v>0</v>
      </c>
      <c r="G30" s="223">
        <v>272775</v>
      </c>
      <c r="H30" s="224">
        <v>0</v>
      </c>
      <c r="I30" s="224">
        <v>1</v>
      </c>
      <c r="J30" s="224">
        <v>305000</v>
      </c>
      <c r="K30" s="224">
        <v>0</v>
      </c>
      <c r="L30" s="223">
        <v>0</v>
      </c>
      <c r="M30" s="224">
        <v>1</v>
      </c>
      <c r="N30" s="223">
        <v>272775</v>
      </c>
      <c r="O30" s="224">
        <v>250</v>
      </c>
      <c r="P30" s="224">
        <v>0</v>
      </c>
      <c r="Q30" s="224">
        <v>300</v>
      </c>
      <c r="R30" s="224">
        <v>1</v>
      </c>
      <c r="S30" s="224">
        <v>300</v>
      </c>
      <c r="T30" s="224">
        <v>0</v>
      </c>
      <c r="U30" s="223">
        <v>0</v>
      </c>
      <c r="V30" s="224">
        <v>0</v>
      </c>
      <c r="W30" s="224">
        <v>0</v>
      </c>
      <c r="X30" s="24" t="s">
        <v>43</v>
      </c>
      <c r="Y30" s="24" t="s">
        <v>43</v>
      </c>
      <c r="Z30" s="24" t="s">
        <v>43</v>
      </c>
      <c r="AA30" s="224">
        <v>1385226</v>
      </c>
      <c r="AB30" s="224">
        <v>1600</v>
      </c>
      <c r="AC30" s="224">
        <v>1676</v>
      </c>
      <c r="AD30" s="260">
        <v>0</v>
      </c>
      <c r="AE30" s="260">
        <v>0</v>
      </c>
      <c r="AF30" s="260">
        <v>0</v>
      </c>
      <c r="AG30" s="260">
        <v>0</v>
      </c>
      <c r="AH30" s="223">
        <v>193831</v>
      </c>
      <c r="AI30" s="350">
        <v>113792</v>
      </c>
      <c r="AJ30" s="351">
        <f t="shared" si="3"/>
        <v>-80039</v>
      </c>
      <c r="AK30" s="350">
        <v>54159</v>
      </c>
      <c r="AL30" s="351">
        <f t="shared" si="4"/>
        <v>167951</v>
      </c>
      <c r="AM30" s="350">
        <v>98601</v>
      </c>
      <c r="AN30" s="351">
        <f t="shared" si="5"/>
        <v>69350</v>
      </c>
      <c r="AO30" s="351">
        <f t="shared" si="6"/>
        <v>0.86650203880764909</v>
      </c>
      <c r="AP30" s="351">
        <f t="shared" si="7"/>
        <v>0.58708194652011603</v>
      </c>
      <c r="AQ30" s="350">
        <v>50241</v>
      </c>
      <c r="CA30" s="91" t="str">
        <f t="shared" si="31"/>
        <v>Bargischow</v>
      </c>
      <c r="CB30" s="92">
        <f t="shared" si="31"/>
        <v>376</v>
      </c>
      <c r="CC30" s="92"/>
      <c r="CD30" s="92">
        <f t="shared" si="8"/>
        <v>272775</v>
      </c>
      <c r="CE30" s="92">
        <f t="shared" si="9"/>
        <v>0</v>
      </c>
      <c r="CF30" s="92">
        <f t="shared" si="10"/>
        <v>272775</v>
      </c>
      <c r="CG30" s="92">
        <f t="shared" si="11"/>
        <v>272775</v>
      </c>
      <c r="CH30" s="92">
        <f t="shared" si="12"/>
        <v>7643</v>
      </c>
      <c r="CI30" s="92">
        <f t="shared" si="13"/>
        <v>0</v>
      </c>
      <c r="CJ30" s="91" t="str">
        <f t="shared" si="14"/>
        <v>nein</v>
      </c>
      <c r="CK30" s="91" t="str">
        <f t="shared" si="14"/>
        <v>nein</v>
      </c>
      <c r="CL30" s="91" t="str">
        <f t="shared" si="15"/>
        <v>OK</v>
      </c>
      <c r="CM30" s="92">
        <f t="shared" si="16"/>
        <v>305000</v>
      </c>
      <c r="CN30" s="91" t="str">
        <f t="shared" si="17"/>
        <v>nein</v>
      </c>
      <c r="CO30" s="91">
        <f t="shared" si="18"/>
        <v>0</v>
      </c>
      <c r="CP30" s="91">
        <f t="shared" si="19"/>
        <v>0</v>
      </c>
      <c r="CQ30" s="91">
        <f t="shared" si="20"/>
        <v>1</v>
      </c>
      <c r="CR30" s="91">
        <f t="shared" si="21"/>
        <v>272775</v>
      </c>
      <c r="CS30" s="92">
        <f>CM30-'[2]2010'!CM30</f>
        <v>11000</v>
      </c>
      <c r="CT30" s="92">
        <f>CE30-'[2]2010'!CE30</f>
        <v>0</v>
      </c>
      <c r="CU30" s="92">
        <f t="shared" si="22"/>
        <v>98601</v>
      </c>
      <c r="CV30" s="92">
        <f t="shared" si="23"/>
        <v>50241</v>
      </c>
      <c r="CW30" s="153">
        <f t="shared" si="24"/>
        <v>2.5</v>
      </c>
      <c r="CX30" s="153">
        <f t="shared" si="25"/>
        <v>3</v>
      </c>
      <c r="CY30" s="153">
        <f t="shared" si="26"/>
        <v>3</v>
      </c>
      <c r="CZ30" s="92">
        <f t="shared" si="27"/>
        <v>0</v>
      </c>
      <c r="DA30" s="92">
        <f t="shared" si="28"/>
        <v>1676</v>
      </c>
      <c r="DB30" s="91">
        <f t="shared" si="29"/>
        <v>1</v>
      </c>
      <c r="DC30" s="92">
        <f t="shared" si="30"/>
        <v>272775</v>
      </c>
    </row>
    <row r="31" spans="1:107" x14ac:dyDescent="0.25">
      <c r="A31" s="20">
        <v>13075013</v>
      </c>
      <c r="B31" s="21">
        <v>5553</v>
      </c>
      <c r="C31" s="21" t="s">
        <v>70</v>
      </c>
      <c r="D31" s="223">
        <v>264</v>
      </c>
      <c r="E31" s="223">
        <v>13830</v>
      </c>
      <c r="F31" s="223">
        <v>34128</v>
      </c>
      <c r="G31" s="223">
        <v>43713</v>
      </c>
      <c r="H31" s="224">
        <v>0</v>
      </c>
      <c r="I31" s="224">
        <v>1</v>
      </c>
      <c r="J31" s="224">
        <v>1000</v>
      </c>
      <c r="K31" s="224">
        <v>1</v>
      </c>
      <c r="L31" s="223">
        <v>43713</v>
      </c>
      <c r="M31" s="224">
        <v>0</v>
      </c>
      <c r="N31" s="223">
        <v>0</v>
      </c>
      <c r="O31" s="224">
        <v>300</v>
      </c>
      <c r="P31" s="224">
        <v>0</v>
      </c>
      <c r="Q31" s="224">
        <v>325</v>
      </c>
      <c r="R31" s="224">
        <v>0</v>
      </c>
      <c r="S31" s="224">
        <v>300</v>
      </c>
      <c r="T31" s="224">
        <v>0</v>
      </c>
      <c r="U31" s="223">
        <v>0</v>
      </c>
      <c r="V31" s="224">
        <v>769181</v>
      </c>
      <c r="W31" s="224">
        <v>2913.564393939394</v>
      </c>
      <c r="X31" s="24" t="s">
        <v>43</v>
      </c>
      <c r="Y31" s="24" t="s">
        <v>43</v>
      </c>
      <c r="Z31" s="24" t="s">
        <v>43</v>
      </c>
      <c r="AA31" s="224">
        <v>959475</v>
      </c>
      <c r="AB31" s="224">
        <v>900</v>
      </c>
      <c r="AC31" s="224">
        <v>975</v>
      </c>
      <c r="AD31" s="260">
        <v>0</v>
      </c>
      <c r="AE31" s="260">
        <v>0</v>
      </c>
      <c r="AF31" s="260">
        <v>0</v>
      </c>
      <c r="AG31" s="260">
        <v>0</v>
      </c>
      <c r="AH31" s="223">
        <v>49168</v>
      </c>
      <c r="AI31" s="350">
        <v>28279</v>
      </c>
      <c r="AJ31" s="351">
        <f t="shared" si="3"/>
        <v>-20889</v>
      </c>
      <c r="AK31" s="350">
        <v>90283</v>
      </c>
      <c r="AL31" s="351">
        <f t="shared" si="4"/>
        <v>118562</v>
      </c>
      <c r="AM31" s="350">
        <v>60201</v>
      </c>
      <c r="AN31" s="351">
        <f t="shared" si="5"/>
        <v>58361</v>
      </c>
      <c r="AO31" s="351">
        <f t="shared" si="6"/>
        <v>2.1288235086106297</v>
      </c>
      <c r="AP31" s="351">
        <f t="shared" si="7"/>
        <v>0.50775965317724059</v>
      </c>
      <c r="AQ31" s="350">
        <v>30675</v>
      </c>
      <c r="CA31" s="91" t="str">
        <f t="shared" si="31"/>
        <v>Blesewitz</v>
      </c>
      <c r="CB31" s="92">
        <f t="shared" si="31"/>
        <v>264</v>
      </c>
      <c r="CC31" s="92"/>
      <c r="CD31" s="92">
        <f t="shared" si="8"/>
        <v>43713</v>
      </c>
      <c r="CE31" s="92">
        <f t="shared" si="9"/>
        <v>43713</v>
      </c>
      <c r="CF31" s="92">
        <f t="shared" si="10"/>
        <v>0</v>
      </c>
      <c r="CG31" s="92">
        <f t="shared" si="11"/>
        <v>-43713</v>
      </c>
      <c r="CH31" s="92">
        <f t="shared" si="12"/>
        <v>13830</v>
      </c>
      <c r="CI31" s="92">
        <f t="shared" si="13"/>
        <v>0</v>
      </c>
      <c r="CJ31" s="91" t="str">
        <f t="shared" si="14"/>
        <v>nein</v>
      </c>
      <c r="CK31" s="91" t="str">
        <f t="shared" si="14"/>
        <v>nein</v>
      </c>
      <c r="CL31" s="91" t="str">
        <f t="shared" si="15"/>
        <v>OK</v>
      </c>
      <c r="CM31" s="92">
        <f t="shared" si="16"/>
        <v>1000</v>
      </c>
      <c r="CN31" s="91" t="str">
        <f t="shared" si="17"/>
        <v>nein</v>
      </c>
      <c r="CO31" s="91">
        <f t="shared" si="18"/>
        <v>0</v>
      </c>
      <c r="CP31" s="91">
        <f t="shared" si="19"/>
        <v>0</v>
      </c>
      <c r="CQ31" s="91">
        <f t="shared" si="20"/>
        <v>1</v>
      </c>
      <c r="CR31" s="91">
        <f t="shared" si="21"/>
        <v>43713</v>
      </c>
      <c r="CS31" s="92">
        <f>CM31-'[2]2010'!CM31</f>
        <v>-8000</v>
      </c>
      <c r="CT31" s="92">
        <f>CE31-'[2]2010'!CE31</f>
        <v>43713</v>
      </c>
      <c r="CU31" s="92">
        <f t="shared" si="22"/>
        <v>60201</v>
      </c>
      <c r="CV31" s="92">
        <f t="shared" si="23"/>
        <v>30675</v>
      </c>
      <c r="CW31" s="153">
        <f t="shared" si="24"/>
        <v>3</v>
      </c>
      <c r="CX31" s="153">
        <f t="shared" si="25"/>
        <v>3.25</v>
      </c>
      <c r="CY31" s="153">
        <f t="shared" si="26"/>
        <v>3</v>
      </c>
      <c r="CZ31" s="92">
        <f t="shared" si="27"/>
        <v>769181</v>
      </c>
      <c r="DA31" s="92">
        <f t="shared" si="28"/>
        <v>975</v>
      </c>
      <c r="DB31" s="91">
        <f t="shared" si="29"/>
        <v>1</v>
      </c>
      <c r="DC31" s="92">
        <f t="shared" si="30"/>
        <v>-43713</v>
      </c>
    </row>
    <row r="32" spans="1:107" x14ac:dyDescent="0.25">
      <c r="A32" s="20">
        <v>13075015</v>
      </c>
      <c r="B32" s="21">
        <v>5553</v>
      </c>
      <c r="C32" s="21" t="s">
        <v>71</v>
      </c>
      <c r="D32" s="223">
        <v>551</v>
      </c>
      <c r="E32" s="223">
        <v>77161</v>
      </c>
      <c r="F32" s="223">
        <v>77161</v>
      </c>
      <c r="G32" s="223">
        <v>58580</v>
      </c>
      <c r="H32" s="224">
        <v>0</v>
      </c>
      <c r="I32" s="224">
        <v>1</v>
      </c>
      <c r="J32" s="224">
        <v>47000</v>
      </c>
      <c r="K32" s="224">
        <v>1</v>
      </c>
      <c r="L32" s="223">
        <v>58580</v>
      </c>
      <c r="M32" s="224">
        <v>0</v>
      </c>
      <c r="N32" s="223">
        <v>0</v>
      </c>
      <c r="O32" s="224">
        <v>250</v>
      </c>
      <c r="P32" s="224">
        <v>0</v>
      </c>
      <c r="Q32" s="224">
        <v>325</v>
      </c>
      <c r="R32" s="224">
        <v>0</v>
      </c>
      <c r="S32" s="224">
        <v>300</v>
      </c>
      <c r="T32" s="224">
        <v>0</v>
      </c>
      <c r="U32" s="223">
        <v>0</v>
      </c>
      <c r="V32" s="224">
        <v>580280</v>
      </c>
      <c r="W32" s="224">
        <v>1053.1397459165155</v>
      </c>
      <c r="X32" s="24" t="s">
        <v>43</v>
      </c>
      <c r="Y32" s="24" t="s">
        <v>43</v>
      </c>
      <c r="Z32" s="24" t="s">
        <v>43</v>
      </c>
      <c r="AA32" s="224">
        <v>3395249</v>
      </c>
      <c r="AB32" s="224">
        <v>3000</v>
      </c>
      <c r="AC32" s="224">
        <v>2856</v>
      </c>
      <c r="AD32" s="260">
        <v>0</v>
      </c>
      <c r="AE32" s="260">
        <v>0</v>
      </c>
      <c r="AF32" s="260">
        <v>0</v>
      </c>
      <c r="AG32" s="260">
        <v>0</v>
      </c>
      <c r="AH32" s="223">
        <v>103426</v>
      </c>
      <c r="AI32" s="350">
        <v>100208</v>
      </c>
      <c r="AJ32" s="351">
        <f t="shared" si="3"/>
        <v>-3218</v>
      </c>
      <c r="AK32" s="350">
        <v>187967</v>
      </c>
      <c r="AL32" s="351">
        <f t="shared" si="4"/>
        <v>288175</v>
      </c>
      <c r="AM32" s="350">
        <v>123669</v>
      </c>
      <c r="AN32" s="351">
        <f t="shared" si="5"/>
        <v>164506</v>
      </c>
      <c r="AO32" s="351">
        <f t="shared" si="6"/>
        <v>1.2341230241098515</v>
      </c>
      <c r="AP32" s="351">
        <f t="shared" si="7"/>
        <v>0.42914548451461787</v>
      </c>
      <c r="AQ32" s="350">
        <v>63014</v>
      </c>
      <c r="CA32" s="91" t="str">
        <f t="shared" si="31"/>
        <v>Boldekow</v>
      </c>
      <c r="CB32" s="92">
        <f t="shared" si="31"/>
        <v>551</v>
      </c>
      <c r="CC32" s="92"/>
      <c r="CD32" s="92">
        <f t="shared" si="8"/>
        <v>58580</v>
      </c>
      <c r="CE32" s="92">
        <f t="shared" si="9"/>
        <v>58580</v>
      </c>
      <c r="CF32" s="92">
        <f t="shared" si="10"/>
        <v>0</v>
      </c>
      <c r="CG32" s="92">
        <f t="shared" si="11"/>
        <v>-58580</v>
      </c>
      <c r="CH32" s="92">
        <f t="shared" si="12"/>
        <v>77161</v>
      </c>
      <c r="CI32" s="92">
        <f t="shared" si="13"/>
        <v>0</v>
      </c>
      <c r="CJ32" s="91" t="str">
        <f t="shared" si="14"/>
        <v>nein</v>
      </c>
      <c r="CK32" s="91" t="str">
        <f t="shared" si="14"/>
        <v>nein</v>
      </c>
      <c r="CL32" s="91" t="str">
        <f t="shared" si="15"/>
        <v>OK</v>
      </c>
      <c r="CM32" s="92">
        <f t="shared" si="16"/>
        <v>47000</v>
      </c>
      <c r="CN32" s="91" t="str">
        <f t="shared" si="17"/>
        <v>nein</v>
      </c>
      <c r="CO32" s="91">
        <f t="shared" si="18"/>
        <v>0</v>
      </c>
      <c r="CP32" s="91">
        <f t="shared" si="19"/>
        <v>0</v>
      </c>
      <c r="CQ32" s="91">
        <f t="shared" si="20"/>
        <v>1</v>
      </c>
      <c r="CR32" s="91">
        <f t="shared" si="21"/>
        <v>58580</v>
      </c>
      <c r="CS32" s="92">
        <f>CM32-'[2]2010'!CM32</f>
        <v>-7000</v>
      </c>
      <c r="CT32" s="92">
        <f>CE32-'[2]2010'!CE32</f>
        <v>2241</v>
      </c>
      <c r="CU32" s="92">
        <f t="shared" si="22"/>
        <v>123669</v>
      </c>
      <c r="CV32" s="92">
        <f t="shared" si="23"/>
        <v>63014</v>
      </c>
      <c r="CW32" s="153">
        <f t="shared" si="24"/>
        <v>2.5</v>
      </c>
      <c r="CX32" s="153">
        <f t="shared" si="25"/>
        <v>3.25</v>
      </c>
      <c r="CY32" s="153">
        <f t="shared" si="26"/>
        <v>3</v>
      </c>
      <c r="CZ32" s="92">
        <f t="shared" si="27"/>
        <v>580280</v>
      </c>
      <c r="DA32" s="92">
        <f t="shared" si="28"/>
        <v>2856</v>
      </c>
      <c r="DB32" s="91">
        <f t="shared" si="29"/>
        <v>1</v>
      </c>
      <c r="DC32" s="92">
        <f t="shared" si="30"/>
        <v>-58580</v>
      </c>
    </row>
    <row r="33" spans="1:107" x14ac:dyDescent="0.25">
      <c r="A33" s="20">
        <v>13075020</v>
      </c>
      <c r="B33" s="21">
        <v>5553</v>
      </c>
      <c r="C33" s="21" t="s">
        <v>72</v>
      </c>
      <c r="D33" s="223">
        <v>309</v>
      </c>
      <c r="E33" s="223">
        <v>4926</v>
      </c>
      <c r="F33" s="223">
        <v>12034</v>
      </c>
      <c r="G33" s="223">
        <v>2507</v>
      </c>
      <c r="H33" s="224">
        <v>0</v>
      </c>
      <c r="I33" s="224">
        <v>1</v>
      </c>
      <c r="J33" s="224">
        <v>46000</v>
      </c>
      <c r="K33" s="224">
        <v>1</v>
      </c>
      <c r="L33" s="223">
        <v>2507</v>
      </c>
      <c r="M33" s="224">
        <v>0</v>
      </c>
      <c r="N33" s="223">
        <v>0</v>
      </c>
      <c r="O33" s="224">
        <v>250</v>
      </c>
      <c r="P33" s="224">
        <v>0</v>
      </c>
      <c r="Q33" s="224">
        <v>320</v>
      </c>
      <c r="R33" s="224">
        <v>1</v>
      </c>
      <c r="S33" s="224">
        <v>300</v>
      </c>
      <c r="T33" s="224">
        <v>0</v>
      </c>
      <c r="U33" s="223">
        <v>0</v>
      </c>
      <c r="V33" s="224">
        <v>494616</v>
      </c>
      <c r="W33" s="224">
        <v>1600.6990291262136</v>
      </c>
      <c r="X33" s="24" t="s">
        <v>43</v>
      </c>
      <c r="Y33" s="24" t="s">
        <v>43</v>
      </c>
      <c r="Z33" s="24" t="s">
        <v>43</v>
      </c>
      <c r="AA33" s="224">
        <v>1168384</v>
      </c>
      <c r="AB33" s="224">
        <v>1100</v>
      </c>
      <c r="AC33" s="224">
        <v>1044</v>
      </c>
      <c r="AD33" s="260">
        <v>0</v>
      </c>
      <c r="AE33" s="260">
        <v>0</v>
      </c>
      <c r="AF33" s="260">
        <v>0</v>
      </c>
      <c r="AG33" s="260">
        <v>0</v>
      </c>
      <c r="AH33" s="223">
        <v>62757</v>
      </c>
      <c r="AI33" s="350">
        <v>37562</v>
      </c>
      <c r="AJ33" s="351">
        <f t="shared" si="3"/>
        <v>-25195</v>
      </c>
      <c r="AK33" s="350">
        <v>102429</v>
      </c>
      <c r="AL33" s="351">
        <f t="shared" si="4"/>
        <v>139991</v>
      </c>
      <c r="AM33" s="350">
        <v>77535</v>
      </c>
      <c r="AN33" s="351">
        <f t="shared" si="5"/>
        <v>62456</v>
      </c>
      <c r="AO33" s="351">
        <f t="shared" si="6"/>
        <v>2.0641872104786754</v>
      </c>
      <c r="AP33" s="351">
        <f t="shared" si="7"/>
        <v>0.55385703366645</v>
      </c>
      <c r="AQ33" s="350">
        <v>39507</v>
      </c>
      <c r="CA33" s="91" t="str">
        <f t="shared" si="31"/>
        <v>Bugewitz</v>
      </c>
      <c r="CB33" s="92">
        <f t="shared" si="31"/>
        <v>309</v>
      </c>
      <c r="CC33" s="92"/>
      <c r="CD33" s="92">
        <f t="shared" si="8"/>
        <v>2507</v>
      </c>
      <c r="CE33" s="92">
        <f t="shared" si="9"/>
        <v>2507</v>
      </c>
      <c r="CF33" s="92">
        <f t="shared" si="10"/>
        <v>0</v>
      </c>
      <c r="CG33" s="92">
        <f t="shared" si="11"/>
        <v>-2507</v>
      </c>
      <c r="CH33" s="92">
        <f t="shared" si="12"/>
        <v>4926</v>
      </c>
      <c r="CI33" s="92">
        <f t="shared" si="13"/>
        <v>0</v>
      </c>
      <c r="CJ33" s="91" t="str">
        <f t="shared" si="14"/>
        <v>nein</v>
      </c>
      <c r="CK33" s="91" t="str">
        <f t="shared" si="14"/>
        <v>nein</v>
      </c>
      <c r="CL33" s="91" t="str">
        <f t="shared" si="15"/>
        <v>OK</v>
      </c>
      <c r="CM33" s="92">
        <f t="shared" si="16"/>
        <v>46000</v>
      </c>
      <c r="CN33" s="91" t="str">
        <f t="shared" si="17"/>
        <v>nein</v>
      </c>
      <c r="CO33" s="91">
        <f t="shared" si="18"/>
        <v>0</v>
      </c>
      <c r="CP33" s="91">
        <f t="shared" si="19"/>
        <v>0</v>
      </c>
      <c r="CQ33" s="91">
        <f t="shared" si="20"/>
        <v>1</v>
      </c>
      <c r="CR33" s="91">
        <f t="shared" si="21"/>
        <v>2507</v>
      </c>
      <c r="CS33" s="92">
        <f>CM33-'[2]2010'!CM33</f>
        <v>46000</v>
      </c>
      <c r="CT33" s="92">
        <f>CE33-'[2]2010'!CE33</f>
        <v>2507</v>
      </c>
      <c r="CU33" s="92">
        <f t="shared" si="22"/>
        <v>77535</v>
      </c>
      <c r="CV33" s="92">
        <f t="shared" si="23"/>
        <v>39507</v>
      </c>
      <c r="CW33" s="153">
        <f t="shared" si="24"/>
        <v>2.5</v>
      </c>
      <c r="CX33" s="153">
        <f t="shared" si="25"/>
        <v>3.2</v>
      </c>
      <c r="CY33" s="153">
        <f t="shared" si="26"/>
        <v>3</v>
      </c>
      <c r="CZ33" s="92">
        <f t="shared" si="27"/>
        <v>494616</v>
      </c>
      <c r="DA33" s="92">
        <f t="shared" si="28"/>
        <v>1044</v>
      </c>
      <c r="DB33" s="91">
        <f t="shared" si="29"/>
        <v>1</v>
      </c>
      <c r="DC33" s="92">
        <f t="shared" si="30"/>
        <v>-2507</v>
      </c>
    </row>
    <row r="34" spans="1:107" x14ac:dyDescent="0.25">
      <c r="A34" s="20">
        <v>13075022</v>
      </c>
      <c r="B34" s="21">
        <v>5553</v>
      </c>
      <c r="C34" s="21" t="s">
        <v>73</v>
      </c>
      <c r="D34" s="223">
        <v>463</v>
      </c>
      <c r="E34" s="223">
        <v>14842</v>
      </c>
      <c r="F34" s="223">
        <v>5675</v>
      </c>
      <c r="G34" s="223">
        <v>133100</v>
      </c>
      <c r="H34" s="224">
        <v>0</v>
      </c>
      <c r="I34" s="224">
        <v>1</v>
      </c>
      <c r="J34" s="224">
        <v>134000</v>
      </c>
      <c r="K34" s="224">
        <v>0</v>
      </c>
      <c r="L34" s="223">
        <v>0</v>
      </c>
      <c r="M34" s="224">
        <v>1</v>
      </c>
      <c r="N34" s="223">
        <v>133100</v>
      </c>
      <c r="O34" s="224">
        <v>300</v>
      </c>
      <c r="P34" s="224">
        <v>0</v>
      </c>
      <c r="Q34" s="224">
        <v>325</v>
      </c>
      <c r="R34" s="224">
        <v>0</v>
      </c>
      <c r="S34" s="224">
        <v>300</v>
      </c>
      <c r="T34" s="224">
        <v>0</v>
      </c>
      <c r="U34" s="223">
        <v>0</v>
      </c>
      <c r="V34" s="224">
        <v>46972</v>
      </c>
      <c r="W34" s="224">
        <v>101.45140388768898</v>
      </c>
      <c r="X34" s="24" t="s">
        <v>43</v>
      </c>
      <c r="Y34" s="24" t="s">
        <v>43</v>
      </c>
      <c r="Z34" s="24" t="s">
        <v>43</v>
      </c>
      <c r="AA34" s="224">
        <v>1446736</v>
      </c>
      <c r="AB34" s="224">
        <v>1700</v>
      </c>
      <c r="AC34" s="224">
        <v>1644</v>
      </c>
      <c r="AD34" s="260">
        <v>0</v>
      </c>
      <c r="AE34" s="260">
        <v>0</v>
      </c>
      <c r="AF34" s="260">
        <v>0</v>
      </c>
      <c r="AG34" s="260">
        <v>0</v>
      </c>
      <c r="AH34" s="223">
        <v>145086</v>
      </c>
      <c r="AI34" s="350">
        <v>60762</v>
      </c>
      <c r="AJ34" s="351">
        <f t="shared" si="3"/>
        <v>-84324</v>
      </c>
      <c r="AK34" s="350">
        <v>123034</v>
      </c>
      <c r="AL34" s="351">
        <f t="shared" si="4"/>
        <v>183796</v>
      </c>
      <c r="AM34" s="350">
        <v>124675</v>
      </c>
      <c r="AN34" s="351">
        <f t="shared" si="5"/>
        <v>59121</v>
      </c>
      <c r="AO34" s="351">
        <f t="shared" si="6"/>
        <v>2.0518580691879795</v>
      </c>
      <c r="AP34" s="351">
        <f t="shared" si="7"/>
        <v>0.67833358723802473</v>
      </c>
      <c r="AQ34" s="350">
        <v>63527</v>
      </c>
      <c r="CA34" s="91" t="str">
        <f t="shared" si="31"/>
        <v>Butzow</v>
      </c>
      <c r="CB34" s="92">
        <f t="shared" si="31"/>
        <v>463</v>
      </c>
      <c r="CC34" s="92"/>
      <c r="CD34" s="92">
        <f t="shared" si="8"/>
        <v>133100</v>
      </c>
      <c r="CE34" s="92">
        <f t="shared" si="9"/>
        <v>0</v>
      </c>
      <c r="CF34" s="92">
        <f t="shared" si="10"/>
        <v>133100</v>
      </c>
      <c r="CG34" s="92">
        <f t="shared" si="11"/>
        <v>133100</v>
      </c>
      <c r="CH34" s="92">
        <f t="shared" si="12"/>
        <v>14842</v>
      </c>
      <c r="CI34" s="92">
        <f t="shared" si="13"/>
        <v>0</v>
      </c>
      <c r="CJ34" s="91" t="str">
        <f t="shared" si="14"/>
        <v>nein</v>
      </c>
      <c r="CK34" s="91" t="str">
        <f t="shared" si="14"/>
        <v>nein</v>
      </c>
      <c r="CL34" s="91" t="str">
        <f t="shared" si="15"/>
        <v>OK</v>
      </c>
      <c r="CM34" s="92">
        <f t="shared" si="16"/>
        <v>134000</v>
      </c>
      <c r="CN34" s="91" t="str">
        <f t="shared" si="17"/>
        <v>nein</v>
      </c>
      <c r="CO34" s="91">
        <f t="shared" si="18"/>
        <v>0</v>
      </c>
      <c r="CP34" s="91">
        <f t="shared" si="19"/>
        <v>0</v>
      </c>
      <c r="CQ34" s="91">
        <f t="shared" si="20"/>
        <v>1</v>
      </c>
      <c r="CR34" s="91">
        <f t="shared" si="21"/>
        <v>133100</v>
      </c>
      <c r="CS34" s="92">
        <f>CM34-'[2]2010'!CM34</f>
        <v>-42000</v>
      </c>
      <c r="CT34" s="92">
        <f>CE34-'[2]2010'!CE34</f>
        <v>0</v>
      </c>
      <c r="CU34" s="92">
        <f t="shared" si="22"/>
        <v>124675</v>
      </c>
      <c r="CV34" s="92">
        <f t="shared" si="23"/>
        <v>63527</v>
      </c>
      <c r="CW34" s="153">
        <f t="shared" si="24"/>
        <v>3</v>
      </c>
      <c r="CX34" s="153">
        <f t="shared" si="25"/>
        <v>3.25</v>
      </c>
      <c r="CY34" s="153">
        <f t="shared" si="26"/>
        <v>3</v>
      </c>
      <c r="CZ34" s="92">
        <f t="shared" si="27"/>
        <v>46972</v>
      </c>
      <c r="DA34" s="92">
        <f t="shared" si="28"/>
        <v>1644</v>
      </c>
      <c r="DB34" s="91">
        <f t="shared" si="29"/>
        <v>1</v>
      </c>
      <c r="DC34" s="92">
        <f t="shared" si="30"/>
        <v>133100</v>
      </c>
    </row>
    <row r="35" spans="1:107" x14ac:dyDescent="0.25">
      <c r="A35" s="20">
        <v>13075029</v>
      </c>
      <c r="B35" s="21">
        <v>5553</v>
      </c>
      <c r="C35" s="21" t="s">
        <v>74</v>
      </c>
      <c r="D35" s="223">
        <v>2664</v>
      </c>
      <c r="E35" s="223">
        <v>219158</v>
      </c>
      <c r="F35" s="223">
        <v>0</v>
      </c>
      <c r="G35" s="223">
        <v>225294</v>
      </c>
      <c r="H35" s="224">
        <v>0</v>
      </c>
      <c r="I35" s="224">
        <v>0</v>
      </c>
      <c r="J35" s="224">
        <v>0</v>
      </c>
      <c r="K35" s="224">
        <v>1</v>
      </c>
      <c r="L35" s="223">
        <v>225294</v>
      </c>
      <c r="M35" s="224">
        <v>0</v>
      </c>
      <c r="N35" s="223">
        <v>0</v>
      </c>
      <c r="O35" s="224">
        <v>320</v>
      </c>
      <c r="P35" s="224">
        <v>0</v>
      </c>
      <c r="Q35" s="224">
        <v>340</v>
      </c>
      <c r="R35" s="224">
        <v>0</v>
      </c>
      <c r="S35" s="224">
        <v>320</v>
      </c>
      <c r="T35" s="224">
        <v>0</v>
      </c>
      <c r="U35" s="223">
        <v>0</v>
      </c>
      <c r="V35" s="224">
        <v>1359616</v>
      </c>
      <c r="W35" s="224">
        <v>510.36636636636638</v>
      </c>
      <c r="X35" s="24" t="s">
        <v>43</v>
      </c>
      <c r="Y35" s="24" t="s">
        <v>43</v>
      </c>
      <c r="Z35" s="24" t="s">
        <v>43</v>
      </c>
      <c r="AA35" s="224">
        <v>12018262</v>
      </c>
      <c r="AB35" s="224">
        <v>7400</v>
      </c>
      <c r="AC35" s="224">
        <v>7311</v>
      </c>
      <c r="AD35" s="260">
        <v>0</v>
      </c>
      <c r="AE35" s="260">
        <v>0</v>
      </c>
      <c r="AF35" s="260">
        <v>0</v>
      </c>
      <c r="AG35" s="260">
        <v>0</v>
      </c>
      <c r="AH35" s="223">
        <v>532049</v>
      </c>
      <c r="AI35" s="350">
        <v>364211</v>
      </c>
      <c r="AJ35" s="351">
        <f t="shared" si="3"/>
        <v>-167838</v>
      </c>
      <c r="AK35" s="350">
        <v>888489</v>
      </c>
      <c r="AL35" s="351">
        <f t="shared" si="4"/>
        <v>1252700</v>
      </c>
      <c r="AM35" s="350">
        <v>600996</v>
      </c>
      <c r="AN35" s="351">
        <f t="shared" si="5"/>
        <v>651704</v>
      </c>
      <c r="AO35" s="351">
        <f t="shared" si="6"/>
        <v>1.6501313798869337</v>
      </c>
      <c r="AP35" s="351">
        <f t="shared" si="7"/>
        <v>0.47976051728266944</v>
      </c>
      <c r="AQ35" s="350">
        <v>306231</v>
      </c>
      <c r="CA35" s="91" t="str">
        <f t="shared" si="31"/>
        <v>Ducherow</v>
      </c>
      <c r="CB35" s="92">
        <f t="shared" si="31"/>
        <v>2664</v>
      </c>
      <c r="CC35" s="92"/>
      <c r="CD35" s="92">
        <f t="shared" si="8"/>
        <v>225294</v>
      </c>
      <c r="CE35" s="92">
        <f t="shared" si="9"/>
        <v>225294</v>
      </c>
      <c r="CF35" s="92">
        <f t="shared" si="10"/>
        <v>0</v>
      </c>
      <c r="CG35" s="92">
        <f t="shared" si="11"/>
        <v>-225294</v>
      </c>
      <c r="CH35" s="92">
        <f t="shared" si="12"/>
        <v>219158</v>
      </c>
      <c r="CI35" s="92">
        <f t="shared" si="13"/>
        <v>0</v>
      </c>
      <c r="CJ35" s="91" t="str">
        <f t="shared" si="14"/>
        <v>nein</v>
      </c>
      <c r="CK35" s="91" t="str">
        <f t="shared" si="14"/>
        <v>nein</v>
      </c>
      <c r="CL35" s="91" t="str">
        <f t="shared" si="15"/>
        <v>OK</v>
      </c>
      <c r="CM35" s="92">
        <f t="shared" si="16"/>
        <v>0</v>
      </c>
      <c r="CN35" s="91" t="str">
        <f t="shared" si="17"/>
        <v>nein</v>
      </c>
      <c r="CO35" s="91">
        <f t="shared" si="18"/>
        <v>0</v>
      </c>
      <c r="CP35" s="91">
        <f t="shared" si="19"/>
        <v>0</v>
      </c>
      <c r="CQ35" s="91">
        <f t="shared" si="20"/>
        <v>1</v>
      </c>
      <c r="CR35" s="91">
        <f t="shared" si="21"/>
        <v>225294</v>
      </c>
      <c r="CS35" s="92">
        <f>CM35-'[2]2010'!CM35</f>
        <v>0</v>
      </c>
      <c r="CT35" s="92">
        <f>CE35-'[2]2010'!CE35</f>
        <v>-72236</v>
      </c>
      <c r="CU35" s="92">
        <f t="shared" si="22"/>
        <v>600996</v>
      </c>
      <c r="CV35" s="92">
        <f t="shared" si="23"/>
        <v>306231</v>
      </c>
      <c r="CW35" s="153">
        <f t="shared" si="24"/>
        <v>3.2</v>
      </c>
      <c r="CX35" s="153">
        <f t="shared" si="25"/>
        <v>3.4</v>
      </c>
      <c r="CY35" s="153">
        <f t="shared" si="26"/>
        <v>3.2</v>
      </c>
      <c r="CZ35" s="92">
        <f t="shared" si="27"/>
        <v>1359616</v>
      </c>
      <c r="DA35" s="92">
        <f t="shared" si="28"/>
        <v>7311</v>
      </c>
      <c r="DB35" s="91">
        <f t="shared" si="29"/>
        <v>1</v>
      </c>
      <c r="DC35" s="92">
        <f t="shared" si="30"/>
        <v>-225294</v>
      </c>
    </row>
    <row r="36" spans="1:107" x14ac:dyDescent="0.25">
      <c r="A36" s="20">
        <v>13075053</v>
      </c>
      <c r="B36" s="21">
        <v>5553</v>
      </c>
      <c r="C36" s="21" t="s">
        <v>75</v>
      </c>
      <c r="D36" s="223">
        <v>199</v>
      </c>
      <c r="E36" s="223">
        <v>38273</v>
      </c>
      <c r="F36" s="223">
        <v>2432</v>
      </c>
      <c r="G36" s="223">
        <v>209211</v>
      </c>
      <c r="H36" s="224">
        <v>0</v>
      </c>
      <c r="I36" s="224">
        <v>1</v>
      </c>
      <c r="J36" s="224">
        <v>252000</v>
      </c>
      <c r="K36" s="224">
        <v>0</v>
      </c>
      <c r="L36" s="223">
        <v>0</v>
      </c>
      <c r="M36" s="224">
        <v>1</v>
      </c>
      <c r="N36" s="223">
        <v>209211</v>
      </c>
      <c r="O36" s="224">
        <v>250</v>
      </c>
      <c r="P36" s="224">
        <v>0</v>
      </c>
      <c r="Q36" s="224">
        <v>300</v>
      </c>
      <c r="R36" s="224">
        <v>1</v>
      </c>
      <c r="S36" s="224">
        <v>260</v>
      </c>
      <c r="T36" s="224">
        <v>1</v>
      </c>
      <c r="U36" s="223">
        <v>0</v>
      </c>
      <c r="V36" s="224">
        <v>840622</v>
      </c>
      <c r="W36" s="224">
        <v>4224.2311557788944</v>
      </c>
      <c r="X36" s="24" t="s">
        <v>43</v>
      </c>
      <c r="Y36" s="24" t="s">
        <v>43</v>
      </c>
      <c r="Z36" s="24" t="s">
        <v>43</v>
      </c>
      <c r="AA36" s="224">
        <v>354557</v>
      </c>
      <c r="AB36" s="224">
        <v>700</v>
      </c>
      <c r="AC36" s="224">
        <v>746</v>
      </c>
      <c r="AD36" s="260">
        <v>0</v>
      </c>
      <c r="AE36" s="260">
        <v>0</v>
      </c>
      <c r="AF36" s="260">
        <v>0</v>
      </c>
      <c r="AG36" s="260">
        <v>0</v>
      </c>
      <c r="AH36" s="223">
        <v>31544</v>
      </c>
      <c r="AI36" s="350">
        <v>26006</v>
      </c>
      <c r="AJ36" s="351">
        <f t="shared" si="3"/>
        <v>-5538</v>
      </c>
      <c r="AK36" s="350">
        <v>71289</v>
      </c>
      <c r="AL36" s="351">
        <f t="shared" si="4"/>
        <v>97295</v>
      </c>
      <c r="AM36" s="350">
        <v>42887</v>
      </c>
      <c r="AN36" s="351">
        <f t="shared" si="5"/>
        <v>54408</v>
      </c>
      <c r="AO36" s="351">
        <f t="shared" si="6"/>
        <v>1.6491194339767745</v>
      </c>
      <c r="AP36" s="351">
        <f t="shared" si="7"/>
        <v>0.44079346317899171</v>
      </c>
      <c r="AQ36" s="350">
        <v>21852</v>
      </c>
      <c r="CA36" s="91" t="str">
        <f t="shared" si="31"/>
        <v>Iven</v>
      </c>
      <c r="CB36" s="92">
        <f t="shared" si="31"/>
        <v>199</v>
      </c>
      <c r="CC36" s="92"/>
      <c r="CD36" s="92">
        <f t="shared" si="8"/>
        <v>209211</v>
      </c>
      <c r="CE36" s="92">
        <f t="shared" si="9"/>
        <v>0</v>
      </c>
      <c r="CF36" s="92">
        <f t="shared" si="10"/>
        <v>209211</v>
      </c>
      <c r="CG36" s="92">
        <f t="shared" si="11"/>
        <v>209211</v>
      </c>
      <c r="CH36" s="92">
        <f t="shared" si="12"/>
        <v>38273</v>
      </c>
      <c r="CI36" s="92">
        <f t="shared" si="13"/>
        <v>0</v>
      </c>
      <c r="CJ36" s="91" t="str">
        <f t="shared" si="14"/>
        <v>nein</v>
      </c>
      <c r="CK36" s="91" t="str">
        <f t="shared" si="14"/>
        <v>nein</v>
      </c>
      <c r="CL36" s="91" t="str">
        <f t="shared" si="15"/>
        <v>OK</v>
      </c>
      <c r="CM36" s="92">
        <f t="shared" si="16"/>
        <v>252000</v>
      </c>
      <c r="CN36" s="91" t="str">
        <f t="shared" si="17"/>
        <v>nein</v>
      </c>
      <c r="CO36" s="91">
        <f t="shared" si="18"/>
        <v>0</v>
      </c>
      <c r="CP36" s="91">
        <f t="shared" si="19"/>
        <v>0</v>
      </c>
      <c r="CQ36" s="91">
        <f t="shared" si="20"/>
        <v>1</v>
      </c>
      <c r="CR36" s="91">
        <f t="shared" si="21"/>
        <v>209211</v>
      </c>
      <c r="CS36" s="92">
        <f>CM36-'[2]2010'!CM36</f>
        <v>81000</v>
      </c>
      <c r="CT36" s="92">
        <f>CE36-'[2]2010'!CE36</f>
        <v>0</v>
      </c>
      <c r="CU36" s="92">
        <f t="shared" si="22"/>
        <v>42887</v>
      </c>
      <c r="CV36" s="92">
        <f t="shared" si="23"/>
        <v>21852</v>
      </c>
      <c r="CW36" s="153">
        <f t="shared" si="24"/>
        <v>2.5</v>
      </c>
      <c r="CX36" s="153">
        <f t="shared" si="25"/>
        <v>3</v>
      </c>
      <c r="CY36" s="153">
        <f t="shared" si="26"/>
        <v>2.6</v>
      </c>
      <c r="CZ36" s="92">
        <f t="shared" si="27"/>
        <v>840622</v>
      </c>
      <c r="DA36" s="92">
        <f t="shared" si="28"/>
        <v>746</v>
      </c>
      <c r="DB36" s="91">
        <f t="shared" si="29"/>
        <v>1</v>
      </c>
      <c r="DC36" s="92">
        <f t="shared" si="30"/>
        <v>209211</v>
      </c>
    </row>
    <row r="37" spans="1:107" x14ac:dyDescent="0.25">
      <c r="A37" s="20">
        <v>13075068</v>
      </c>
      <c r="B37" s="21">
        <v>5553</v>
      </c>
      <c r="C37" s="21" t="s">
        <v>76</v>
      </c>
      <c r="D37" s="223">
        <v>736</v>
      </c>
      <c r="E37" s="223">
        <v>96337</v>
      </c>
      <c r="F37" s="223">
        <v>33914</v>
      </c>
      <c r="G37" s="223">
        <v>52528</v>
      </c>
      <c r="H37" s="224">
        <v>0</v>
      </c>
      <c r="I37" s="224">
        <v>0</v>
      </c>
      <c r="J37" s="224">
        <v>0</v>
      </c>
      <c r="K37" s="224">
        <v>0</v>
      </c>
      <c r="L37" s="223">
        <v>0</v>
      </c>
      <c r="M37" s="224">
        <v>1</v>
      </c>
      <c r="N37" s="223">
        <v>52528</v>
      </c>
      <c r="O37" s="224">
        <v>250</v>
      </c>
      <c r="P37" s="224">
        <v>0</v>
      </c>
      <c r="Q37" s="224">
        <v>330</v>
      </c>
      <c r="R37" s="224">
        <v>0</v>
      </c>
      <c r="S37" s="224">
        <v>300</v>
      </c>
      <c r="T37" s="224">
        <v>0</v>
      </c>
      <c r="U37" s="223">
        <v>0</v>
      </c>
      <c r="V37" s="224">
        <v>4334517</v>
      </c>
      <c r="W37" s="224">
        <v>5889.289402173913</v>
      </c>
      <c r="X37" s="24" t="s">
        <v>43</v>
      </c>
      <c r="Y37" s="24" t="s">
        <v>43</v>
      </c>
      <c r="Z37" s="24" t="s">
        <v>43</v>
      </c>
      <c r="AA37" s="224">
        <v>999130</v>
      </c>
      <c r="AB37" s="224">
        <v>2300</v>
      </c>
      <c r="AC37" s="224">
        <v>2256</v>
      </c>
      <c r="AD37" s="260">
        <v>0</v>
      </c>
      <c r="AE37" s="260">
        <v>0</v>
      </c>
      <c r="AF37" s="260">
        <v>0</v>
      </c>
      <c r="AG37" s="260">
        <v>0</v>
      </c>
      <c r="AH37" s="223">
        <v>284275</v>
      </c>
      <c r="AI37" s="350">
        <v>201901</v>
      </c>
      <c r="AJ37" s="351">
        <f t="shared" si="3"/>
        <v>-82374</v>
      </c>
      <c r="AK37" s="350">
        <v>163098</v>
      </c>
      <c r="AL37" s="351">
        <f t="shared" si="4"/>
        <v>364999</v>
      </c>
      <c r="AM37" s="350">
        <v>190490</v>
      </c>
      <c r="AN37" s="351">
        <f t="shared" si="5"/>
        <v>174509</v>
      </c>
      <c r="AO37" s="351">
        <f t="shared" si="6"/>
        <v>0.94348220167309726</v>
      </c>
      <c r="AP37" s="351">
        <f t="shared" si="7"/>
        <v>0.52189184079956386</v>
      </c>
      <c r="AQ37" s="350">
        <v>97062</v>
      </c>
      <c r="CA37" s="91" t="str">
        <f t="shared" si="31"/>
        <v>Krien</v>
      </c>
      <c r="CB37" s="92">
        <f t="shared" si="31"/>
        <v>736</v>
      </c>
      <c r="CC37" s="92"/>
      <c r="CD37" s="92">
        <f t="shared" si="8"/>
        <v>52528</v>
      </c>
      <c r="CE37" s="92">
        <f t="shared" si="9"/>
        <v>0</v>
      </c>
      <c r="CF37" s="92">
        <f t="shared" si="10"/>
        <v>52528</v>
      </c>
      <c r="CG37" s="92">
        <f t="shared" si="11"/>
        <v>52528</v>
      </c>
      <c r="CH37" s="92">
        <f t="shared" si="12"/>
        <v>96337</v>
      </c>
      <c r="CI37" s="92">
        <f t="shared" si="13"/>
        <v>0</v>
      </c>
      <c r="CJ37" s="91" t="str">
        <f t="shared" si="14"/>
        <v>nein</v>
      </c>
      <c r="CK37" s="91" t="str">
        <f t="shared" si="14"/>
        <v>nein</v>
      </c>
      <c r="CL37" s="91" t="str">
        <f t="shared" si="15"/>
        <v>OK</v>
      </c>
      <c r="CM37" s="92">
        <f t="shared" si="16"/>
        <v>0</v>
      </c>
      <c r="CN37" s="91" t="str">
        <f t="shared" si="17"/>
        <v>nein</v>
      </c>
      <c r="CO37" s="91">
        <f t="shared" si="18"/>
        <v>0</v>
      </c>
      <c r="CP37" s="91">
        <f t="shared" si="19"/>
        <v>0</v>
      </c>
      <c r="CQ37" s="91">
        <f t="shared" si="20"/>
        <v>1</v>
      </c>
      <c r="CR37" s="91">
        <f t="shared" si="21"/>
        <v>52528</v>
      </c>
      <c r="CS37" s="92">
        <f>CM37-'[2]2010'!CM37</f>
        <v>-6000</v>
      </c>
      <c r="CT37" s="92">
        <f>CE37-'[2]2010'!CE37</f>
        <v>0</v>
      </c>
      <c r="CU37" s="92">
        <f t="shared" si="22"/>
        <v>190490</v>
      </c>
      <c r="CV37" s="92">
        <f t="shared" si="23"/>
        <v>97062</v>
      </c>
      <c r="CW37" s="153">
        <f t="shared" si="24"/>
        <v>2.5</v>
      </c>
      <c r="CX37" s="153">
        <f t="shared" si="25"/>
        <v>3.3</v>
      </c>
      <c r="CY37" s="153">
        <f t="shared" si="26"/>
        <v>3</v>
      </c>
      <c r="CZ37" s="92">
        <f t="shared" si="27"/>
        <v>4334517</v>
      </c>
      <c r="DA37" s="92">
        <f t="shared" si="28"/>
        <v>2256</v>
      </c>
      <c r="DB37" s="91">
        <f t="shared" si="29"/>
        <v>1</v>
      </c>
      <c r="DC37" s="92">
        <f t="shared" si="30"/>
        <v>52528</v>
      </c>
    </row>
    <row r="38" spans="1:107" x14ac:dyDescent="0.25">
      <c r="A38" s="20">
        <v>13075073</v>
      </c>
      <c r="B38" s="21">
        <v>5553</v>
      </c>
      <c r="C38" s="21" t="s">
        <v>77</v>
      </c>
      <c r="D38" s="223">
        <v>179</v>
      </c>
      <c r="E38" s="223">
        <v>57824</v>
      </c>
      <c r="F38" s="223">
        <v>674</v>
      </c>
      <c r="G38" s="223">
        <v>59614</v>
      </c>
      <c r="H38" s="224">
        <v>0</v>
      </c>
      <c r="I38" s="224">
        <v>0</v>
      </c>
      <c r="J38" s="224">
        <v>0</v>
      </c>
      <c r="K38" s="224">
        <v>1</v>
      </c>
      <c r="L38" s="223">
        <v>59614</v>
      </c>
      <c r="M38" s="224">
        <v>0</v>
      </c>
      <c r="N38" s="223">
        <v>0</v>
      </c>
      <c r="O38" s="224">
        <v>300</v>
      </c>
      <c r="P38" s="224">
        <v>0</v>
      </c>
      <c r="Q38" s="224">
        <v>300</v>
      </c>
      <c r="R38" s="224">
        <v>1</v>
      </c>
      <c r="S38" s="224">
        <v>300</v>
      </c>
      <c r="T38" s="224">
        <v>0</v>
      </c>
      <c r="U38" s="223">
        <v>0</v>
      </c>
      <c r="V38" s="224">
        <v>21537</v>
      </c>
      <c r="W38" s="224">
        <v>120.31843575418995</v>
      </c>
      <c r="X38" s="24" t="s">
        <v>43</v>
      </c>
      <c r="Y38" s="24" t="s">
        <v>43</v>
      </c>
      <c r="Z38" s="24" t="s">
        <v>43</v>
      </c>
      <c r="AA38" s="224">
        <v>299175</v>
      </c>
      <c r="AB38" s="224">
        <v>700</v>
      </c>
      <c r="AC38" s="224">
        <v>800</v>
      </c>
      <c r="AD38" s="260">
        <v>0</v>
      </c>
      <c r="AE38" s="260">
        <v>0</v>
      </c>
      <c r="AF38" s="260">
        <v>0</v>
      </c>
      <c r="AG38" s="260">
        <v>0</v>
      </c>
      <c r="AH38" s="223">
        <v>36567</v>
      </c>
      <c r="AI38" s="350">
        <v>22334</v>
      </c>
      <c r="AJ38" s="351">
        <f t="shared" si="3"/>
        <v>-14233</v>
      </c>
      <c r="AK38" s="350">
        <v>59208</v>
      </c>
      <c r="AL38" s="351">
        <f t="shared" si="4"/>
        <v>81542</v>
      </c>
      <c r="AM38" s="350">
        <v>42318</v>
      </c>
      <c r="AN38" s="351">
        <f t="shared" si="5"/>
        <v>39224</v>
      </c>
      <c r="AO38" s="351">
        <f t="shared" si="6"/>
        <v>1.8947792603205875</v>
      </c>
      <c r="AP38" s="351">
        <f t="shared" si="7"/>
        <v>0.51897181820411564</v>
      </c>
      <c r="AQ38" s="350">
        <v>42318</v>
      </c>
      <c r="CA38" s="91" t="str">
        <f t="shared" si="31"/>
        <v>Krusenfelde</v>
      </c>
      <c r="CB38" s="92">
        <f t="shared" si="31"/>
        <v>179</v>
      </c>
      <c r="CC38" s="92"/>
      <c r="CD38" s="92">
        <f t="shared" si="8"/>
        <v>59614</v>
      </c>
      <c r="CE38" s="92">
        <f t="shared" si="9"/>
        <v>59614</v>
      </c>
      <c r="CF38" s="92">
        <f t="shared" si="10"/>
        <v>0</v>
      </c>
      <c r="CG38" s="92">
        <f t="shared" si="11"/>
        <v>-59614</v>
      </c>
      <c r="CH38" s="92">
        <f t="shared" si="12"/>
        <v>57824</v>
      </c>
      <c r="CI38" s="92">
        <f t="shared" si="13"/>
        <v>0</v>
      </c>
      <c r="CJ38" s="91" t="str">
        <f t="shared" si="14"/>
        <v>nein</v>
      </c>
      <c r="CK38" s="91" t="str">
        <f t="shared" si="14"/>
        <v>nein</v>
      </c>
      <c r="CL38" s="91" t="str">
        <f t="shared" si="15"/>
        <v>OK</v>
      </c>
      <c r="CM38" s="92">
        <f t="shared" si="16"/>
        <v>0</v>
      </c>
      <c r="CN38" s="91" t="str">
        <f t="shared" si="17"/>
        <v>nein</v>
      </c>
      <c r="CO38" s="91">
        <f t="shared" si="18"/>
        <v>0</v>
      </c>
      <c r="CP38" s="91">
        <f t="shared" si="19"/>
        <v>0</v>
      </c>
      <c r="CQ38" s="91">
        <f t="shared" si="20"/>
        <v>1</v>
      </c>
      <c r="CR38" s="91">
        <f t="shared" si="21"/>
        <v>59614</v>
      </c>
      <c r="CS38" s="92">
        <f>CM38-'[2]2010'!CM38</f>
        <v>0</v>
      </c>
      <c r="CT38" s="92">
        <f>CE38-'[2]2010'!CE38</f>
        <v>27527</v>
      </c>
      <c r="CU38" s="92">
        <f t="shared" si="22"/>
        <v>42318</v>
      </c>
      <c r="CV38" s="92">
        <f t="shared" si="23"/>
        <v>42318</v>
      </c>
      <c r="CW38" s="153">
        <f t="shared" si="24"/>
        <v>3</v>
      </c>
      <c r="CX38" s="153">
        <f t="shared" si="25"/>
        <v>3</v>
      </c>
      <c r="CY38" s="153">
        <f t="shared" si="26"/>
        <v>3</v>
      </c>
      <c r="CZ38" s="92">
        <f t="shared" si="27"/>
        <v>21537</v>
      </c>
      <c r="DA38" s="92">
        <f t="shared" si="28"/>
        <v>800</v>
      </c>
      <c r="DB38" s="91">
        <f t="shared" si="29"/>
        <v>1</v>
      </c>
      <c r="DC38" s="92">
        <f t="shared" si="30"/>
        <v>-59614</v>
      </c>
    </row>
    <row r="39" spans="1:107" x14ac:dyDescent="0.25">
      <c r="A39" s="20">
        <v>13075088</v>
      </c>
      <c r="B39" s="21">
        <v>5553</v>
      </c>
      <c r="C39" s="21" t="s">
        <v>78</v>
      </c>
      <c r="D39" s="223">
        <v>583</v>
      </c>
      <c r="E39" s="223">
        <v>113340</v>
      </c>
      <c r="F39" s="223">
        <v>4161</v>
      </c>
      <c r="G39" s="223">
        <v>548685</v>
      </c>
      <c r="H39" s="224">
        <v>0</v>
      </c>
      <c r="I39" s="224">
        <v>1</v>
      </c>
      <c r="J39" s="224">
        <v>178000</v>
      </c>
      <c r="K39" s="224">
        <v>0</v>
      </c>
      <c r="L39" s="223">
        <v>0</v>
      </c>
      <c r="M39" s="224">
        <v>1</v>
      </c>
      <c r="N39" s="223">
        <v>548685</v>
      </c>
      <c r="O39" s="224">
        <v>300</v>
      </c>
      <c r="P39" s="224">
        <v>0</v>
      </c>
      <c r="Q39" s="224">
        <v>300</v>
      </c>
      <c r="R39" s="224">
        <v>1</v>
      </c>
      <c r="S39" s="224">
        <v>300</v>
      </c>
      <c r="T39" s="224">
        <v>0</v>
      </c>
      <c r="U39" s="223">
        <v>0</v>
      </c>
      <c r="V39" s="224">
        <v>887160</v>
      </c>
      <c r="W39" s="224">
        <v>1521.7152658662092</v>
      </c>
      <c r="X39" s="24" t="s">
        <v>43</v>
      </c>
      <c r="Y39" s="24" t="s">
        <v>43</v>
      </c>
      <c r="Z39" s="24" t="s">
        <v>43</v>
      </c>
      <c r="AA39" s="224">
        <v>2276426</v>
      </c>
      <c r="AB39" s="224">
        <v>2600</v>
      </c>
      <c r="AC39" s="224">
        <v>2225</v>
      </c>
      <c r="AD39" s="260">
        <v>0</v>
      </c>
      <c r="AE39" s="260">
        <v>0</v>
      </c>
      <c r="AF39" s="260">
        <v>0</v>
      </c>
      <c r="AG39" s="260">
        <v>0</v>
      </c>
      <c r="AH39" s="223">
        <v>147617</v>
      </c>
      <c r="AI39" s="350">
        <v>136807</v>
      </c>
      <c r="AJ39" s="351">
        <f t="shared" si="3"/>
        <v>-10810</v>
      </c>
      <c r="AK39" s="350">
        <v>175731</v>
      </c>
      <c r="AL39" s="351">
        <f t="shared" si="4"/>
        <v>312538</v>
      </c>
      <c r="AM39" s="350">
        <v>150691</v>
      </c>
      <c r="AN39" s="351">
        <f t="shared" si="5"/>
        <v>161847</v>
      </c>
      <c r="AO39" s="351">
        <f t="shared" si="6"/>
        <v>1.1014860350713049</v>
      </c>
      <c r="AP39" s="351">
        <f t="shared" si="7"/>
        <v>0.48215257024745789</v>
      </c>
      <c r="AQ39" s="350">
        <v>76783</v>
      </c>
      <c r="CA39" s="91" t="str">
        <f t="shared" si="31"/>
        <v>Medow</v>
      </c>
      <c r="CB39" s="92">
        <f t="shared" si="31"/>
        <v>583</v>
      </c>
      <c r="CC39" s="92"/>
      <c r="CD39" s="92">
        <f t="shared" si="8"/>
        <v>548685</v>
      </c>
      <c r="CE39" s="92">
        <f t="shared" si="9"/>
        <v>0</v>
      </c>
      <c r="CF39" s="92">
        <f t="shared" si="10"/>
        <v>548685</v>
      </c>
      <c r="CG39" s="92">
        <f t="shared" si="11"/>
        <v>548685</v>
      </c>
      <c r="CH39" s="92">
        <f t="shared" si="12"/>
        <v>113340</v>
      </c>
      <c r="CI39" s="92">
        <f t="shared" si="13"/>
        <v>0</v>
      </c>
      <c r="CJ39" s="91" t="str">
        <f t="shared" si="14"/>
        <v>nein</v>
      </c>
      <c r="CK39" s="91" t="str">
        <f t="shared" si="14"/>
        <v>nein</v>
      </c>
      <c r="CL39" s="91" t="str">
        <f t="shared" si="15"/>
        <v>OK</v>
      </c>
      <c r="CM39" s="92">
        <f t="shared" si="16"/>
        <v>178000</v>
      </c>
      <c r="CN39" s="91" t="str">
        <f t="shared" si="17"/>
        <v>nein</v>
      </c>
      <c r="CO39" s="91">
        <f t="shared" si="18"/>
        <v>0</v>
      </c>
      <c r="CP39" s="91">
        <f t="shared" si="19"/>
        <v>0</v>
      </c>
      <c r="CQ39" s="91">
        <f t="shared" si="20"/>
        <v>1</v>
      </c>
      <c r="CR39" s="91">
        <f t="shared" si="21"/>
        <v>548685</v>
      </c>
      <c r="CS39" s="92">
        <f>CM39-'[2]2010'!CM39</f>
        <v>10000</v>
      </c>
      <c r="CT39" s="92">
        <f>CE39-'[2]2010'!CE39</f>
        <v>0</v>
      </c>
      <c r="CU39" s="92">
        <f t="shared" si="22"/>
        <v>150691</v>
      </c>
      <c r="CV39" s="92">
        <f t="shared" si="23"/>
        <v>76783</v>
      </c>
      <c r="CW39" s="153">
        <f t="shared" si="24"/>
        <v>3</v>
      </c>
      <c r="CX39" s="153">
        <f t="shared" si="25"/>
        <v>3</v>
      </c>
      <c r="CY39" s="153">
        <f t="shared" si="26"/>
        <v>3</v>
      </c>
      <c r="CZ39" s="92">
        <f t="shared" si="27"/>
        <v>887160</v>
      </c>
      <c r="DA39" s="92">
        <f t="shared" si="28"/>
        <v>2225</v>
      </c>
      <c r="DB39" s="91">
        <f t="shared" si="29"/>
        <v>1</v>
      </c>
      <c r="DC39" s="92">
        <f t="shared" si="30"/>
        <v>548685</v>
      </c>
    </row>
    <row r="40" spans="1:107" x14ac:dyDescent="0.25">
      <c r="A40" s="20">
        <v>13075098</v>
      </c>
      <c r="B40" s="21">
        <v>5553</v>
      </c>
      <c r="C40" s="21" t="s">
        <v>79</v>
      </c>
      <c r="D40" s="223">
        <v>608</v>
      </c>
      <c r="E40" s="223">
        <v>75326</v>
      </c>
      <c r="F40" s="223">
        <v>85240</v>
      </c>
      <c r="G40" s="223">
        <v>24218</v>
      </c>
      <c r="H40" s="224">
        <v>0</v>
      </c>
      <c r="I40" s="224">
        <v>0</v>
      </c>
      <c r="J40" s="224">
        <v>0</v>
      </c>
      <c r="K40" s="224">
        <v>1</v>
      </c>
      <c r="L40" s="223">
        <v>24218</v>
      </c>
      <c r="M40" s="224">
        <v>0</v>
      </c>
      <c r="N40" s="223">
        <v>0</v>
      </c>
      <c r="O40" s="224">
        <v>250</v>
      </c>
      <c r="P40" s="224">
        <v>0</v>
      </c>
      <c r="Q40" s="224">
        <v>300</v>
      </c>
      <c r="R40" s="224">
        <v>1</v>
      </c>
      <c r="S40" s="224">
        <v>250</v>
      </c>
      <c r="T40" s="224">
        <v>1</v>
      </c>
      <c r="U40" s="223">
        <v>0</v>
      </c>
      <c r="V40" s="224">
        <v>50507</v>
      </c>
      <c r="W40" s="224">
        <v>83.07072368421052</v>
      </c>
      <c r="X40" s="24" t="s">
        <v>43</v>
      </c>
      <c r="Y40" s="24" t="s">
        <v>43</v>
      </c>
      <c r="Z40" s="24" t="s">
        <v>43</v>
      </c>
      <c r="AA40" s="224">
        <v>2311201</v>
      </c>
      <c r="AB40" s="224">
        <v>2100</v>
      </c>
      <c r="AC40" s="224">
        <v>1761</v>
      </c>
      <c r="AD40" s="260">
        <v>0</v>
      </c>
      <c r="AE40" s="260">
        <v>0</v>
      </c>
      <c r="AF40" s="260">
        <v>0</v>
      </c>
      <c r="AG40" s="260">
        <v>0</v>
      </c>
      <c r="AH40" s="223">
        <v>204007</v>
      </c>
      <c r="AI40" s="350">
        <v>71202</v>
      </c>
      <c r="AJ40" s="351">
        <f t="shared" si="3"/>
        <v>-132805</v>
      </c>
      <c r="AK40" s="350">
        <v>153230</v>
      </c>
      <c r="AL40" s="351">
        <f t="shared" si="4"/>
        <v>224432</v>
      </c>
      <c r="AM40" s="350">
        <v>183689</v>
      </c>
      <c r="AN40" s="351">
        <f t="shared" si="5"/>
        <v>40743</v>
      </c>
      <c r="AO40" s="351">
        <f t="shared" si="6"/>
        <v>2.5798292182803855</v>
      </c>
      <c r="AP40" s="351">
        <f t="shared" si="7"/>
        <v>0.81846171668924217</v>
      </c>
      <c r="AQ40" s="350">
        <v>93597</v>
      </c>
      <c r="CA40" s="91" t="str">
        <f t="shared" si="31"/>
        <v>Neu Kosenow</v>
      </c>
      <c r="CB40" s="92">
        <f t="shared" si="31"/>
        <v>608</v>
      </c>
      <c r="CC40" s="92"/>
      <c r="CD40" s="92">
        <f t="shared" si="8"/>
        <v>24218</v>
      </c>
      <c r="CE40" s="92">
        <f t="shared" si="9"/>
        <v>24218</v>
      </c>
      <c r="CF40" s="92">
        <f t="shared" si="10"/>
        <v>0</v>
      </c>
      <c r="CG40" s="92">
        <f t="shared" si="11"/>
        <v>-24218</v>
      </c>
      <c r="CH40" s="92">
        <f t="shared" si="12"/>
        <v>75326</v>
      </c>
      <c r="CI40" s="92">
        <f t="shared" si="13"/>
        <v>0</v>
      </c>
      <c r="CJ40" s="91" t="str">
        <f t="shared" si="14"/>
        <v>nein</v>
      </c>
      <c r="CK40" s="91" t="str">
        <f t="shared" si="14"/>
        <v>nein</v>
      </c>
      <c r="CL40" s="91" t="str">
        <f t="shared" si="15"/>
        <v>OK</v>
      </c>
      <c r="CM40" s="92">
        <f t="shared" si="16"/>
        <v>0</v>
      </c>
      <c r="CN40" s="91" t="str">
        <f t="shared" si="17"/>
        <v>nein</v>
      </c>
      <c r="CO40" s="91">
        <f t="shared" si="18"/>
        <v>0</v>
      </c>
      <c r="CP40" s="91">
        <f t="shared" si="19"/>
        <v>0</v>
      </c>
      <c r="CQ40" s="91">
        <f t="shared" si="20"/>
        <v>1</v>
      </c>
      <c r="CR40" s="91">
        <f t="shared" si="21"/>
        <v>24218</v>
      </c>
      <c r="CS40" s="92">
        <f>CM40-'[2]2010'!CM40</f>
        <v>0</v>
      </c>
      <c r="CT40" s="92">
        <f>CE40-'[2]2010'!CE40</f>
        <v>24218</v>
      </c>
      <c r="CU40" s="92">
        <f t="shared" si="22"/>
        <v>183689</v>
      </c>
      <c r="CV40" s="92">
        <f t="shared" si="23"/>
        <v>93597</v>
      </c>
      <c r="CW40" s="153">
        <f t="shared" si="24"/>
        <v>2.5</v>
      </c>
      <c r="CX40" s="153">
        <f t="shared" si="25"/>
        <v>3</v>
      </c>
      <c r="CY40" s="153">
        <f t="shared" si="26"/>
        <v>2.5</v>
      </c>
      <c r="CZ40" s="92">
        <f t="shared" si="27"/>
        <v>50507</v>
      </c>
      <c r="DA40" s="92">
        <f t="shared" si="28"/>
        <v>1761</v>
      </c>
      <c r="DB40" s="91">
        <f t="shared" si="29"/>
        <v>1</v>
      </c>
      <c r="DC40" s="92">
        <f t="shared" si="30"/>
        <v>-24218</v>
      </c>
    </row>
    <row r="41" spans="1:107" x14ac:dyDescent="0.25">
      <c r="A41" s="20">
        <v>13075101</v>
      </c>
      <c r="B41" s="21">
        <v>5553</v>
      </c>
      <c r="C41" s="21" t="s">
        <v>80</v>
      </c>
      <c r="D41" s="223">
        <v>295</v>
      </c>
      <c r="E41" s="223">
        <v>78315</v>
      </c>
      <c r="F41" s="223">
        <v>78315</v>
      </c>
      <c r="G41" s="223">
        <v>299965</v>
      </c>
      <c r="H41" s="224">
        <v>0</v>
      </c>
      <c r="I41" s="224">
        <v>1</v>
      </c>
      <c r="J41" s="224">
        <v>242000</v>
      </c>
      <c r="K41" s="224">
        <v>0</v>
      </c>
      <c r="L41" s="223">
        <v>0</v>
      </c>
      <c r="M41" s="224">
        <v>1</v>
      </c>
      <c r="N41" s="223">
        <v>299965</v>
      </c>
      <c r="O41" s="224">
        <v>300</v>
      </c>
      <c r="P41" s="224">
        <v>0</v>
      </c>
      <c r="Q41" s="224">
        <v>325</v>
      </c>
      <c r="R41" s="224">
        <v>0</v>
      </c>
      <c r="S41" s="224">
        <v>300</v>
      </c>
      <c r="T41" s="224">
        <v>0</v>
      </c>
      <c r="U41" s="223">
        <v>0</v>
      </c>
      <c r="V41" s="224">
        <v>138006</v>
      </c>
      <c r="W41" s="224">
        <v>467.81694915254235</v>
      </c>
      <c r="X41" s="24" t="s">
        <v>43</v>
      </c>
      <c r="Y41" s="24" t="s">
        <v>43</v>
      </c>
      <c r="Z41" s="24" t="s">
        <v>43</v>
      </c>
      <c r="AA41" s="224">
        <v>996281</v>
      </c>
      <c r="AB41" s="224">
        <v>1000</v>
      </c>
      <c r="AC41" s="224">
        <v>971</v>
      </c>
      <c r="AD41" s="260">
        <v>0</v>
      </c>
      <c r="AE41" s="260">
        <v>0</v>
      </c>
      <c r="AF41" s="260">
        <v>0</v>
      </c>
      <c r="AG41" s="260">
        <v>0</v>
      </c>
      <c r="AH41" s="223">
        <v>147398</v>
      </c>
      <c r="AI41" s="350">
        <v>114729</v>
      </c>
      <c r="AJ41" s="351">
        <f t="shared" si="3"/>
        <v>-32669</v>
      </c>
      <c r="AK41" s="350">
        <v>45419</v>
      </c>
      <c r="AL41" s="351">
        <f t="shared" si="4"/>
        <v>160148</v>
      </c>
      <c r="AM41" s="350">
        <v>90617</v>
      </c>
      <c r="AN41" s="351">
        <f t="shared" si="5"/>
        <v>69531</v>
      </c>
      <c r="AO41" s="351">
        <f t="shared" si="6"/>
        <v>0.78983517680795612</v>
      </c>
      <c r="AP41" s="351">
        <f t="shared" si="7"/>
        <v>0.56583285460948618</v>
      </c>
      <c r="AQ41" s="350">
        <v>46173</v>
      </c>
      <c r="CA41" s="91" t="str">
        <f t="shared" si="31"/>
        <v>Neuenkirchen</v>
      </c>
      <c r="CB41" s="92">
        <f t="shared" si="31"/>
        <v>295</v>
      </c>
      <c r="CC41" s="92"/>
      <c r="CD41" s="92">
        <f t="shared" si="8"/>
        <v>299965</v>
      </c>
      <c r="CE41" s="92">
        <f t="shared" si="9"/>
        <v>0</v>
      </c>
      <c r="CF41" s="92">
        <f t="shared" si="10"/>
        <v>299965</v>
      </c>
      <c r="CG41" s="92">
        <f t="shared" si="11"/>
        <v>299965</v>
      </c>
      <c r="CH41" s="92">
        <f t="shared" si="12"/>
        <v>78315</v>
      </c>
      <c r="CI41" s="92">
        <f t="shared" si="13"/>
        <v>0</v>
      </c>
      <c r="CJ41" s="91" t="str">
        <f t="shared" si="14"/>
        <v>nein</v>
      </c>
      <c r="CK41" s="91" t="str">
        <f t="shared" si="14"/>
        <v>nein</v>
      </c>
      <c r="CL41" s="91" t="str">
        <f t="shared" si="15"/>
        <v>OK</v>
      </c>
      <c r="CM41" s="92">
        <f t="shared" si="16"/>
        <v>242000</v>
      </c>
      <c r="CN41" s="91" t="str">
        <f t="shared" si="17"/>
        <v>nein</v>
      </c>
      <c r="CO41" s="91">
        <f t="shared" si="18"/>
        <v>0</v>
      </c>
      <c r="CP41" s="91">
        <f t="shared" si="19"/>
        <v>0</v>
      </c>
      <c r="CQ41" s="91">
        <f t="shared" si="20"/>
        <v>1</v>
      </c>
      <c r="CR41" s="91">
        <f t="shared" si="21"/>
        <v>299965</v>
      </c>
      <c r="CS41" s="92">
        <f>CM41-'[2]2010'!CM41</f>
        <v>36000</v>
      </c>
      <c r="CT41" s="92">
        <f>CE41-'[2]2010'!CE41</f>
        <v>0</v>
      </c>
      <c r="CU41" s="92">
        <f t="shared" si="22"/>
        <v>90617</v>
      </c>
      <c r="CV41" s="92">
        <f t="shared" si="23"/>
        <v>46173</v>
      </c>
      <c r="CW41" s="153">
        <f t="shared" si="24"/>
        <v>3</v>
      </c>
      <c r="CX41" s="153">
        <f t="shared" si="25"/>
        <v>3.25</v>
      </c>
      <c r="CY41" s="153">
        <f t="shared" si="26"/>
        <v>3</v>
      </c>
      <c r="CZ41" s="92">
        <f t="shared" si="27"/>
        <v>138006</v>
      </c>
      <c r="DA41" s="92">
        <f t="shared" si="28"/>
        <v>971</v>
      </c>
      <c r="DB41" s="91">
        <f t="shared" si="29"/>
        <v>1</v>
      </c>
      <c r="DC41" s="92">
        <f t="shared" si="30"/>
        <v>299965</v>
      </c>
    </row>
    <row r="42" spans="1:107" x14ac:dyDescent="0.25">
      <c r="A42" s="20">
        <v>13075110</v>
      </c>
      <c r="B42" s="21">
        <v>5553</v>
      </c>
      <c r="C42" s="21" t="s">
        <v>81</v>
      </c>
      <c r="D42" s="223">
        <v>371</v>
      </c>
      <c r="E42" s="223">
        <v>62613</v>
      </c>
      <c r="F42" s="223">
        <v>0</v>
      </c>
      <c r="G42" s="223">
        <v>179749</v>
      </c>
      <c r="H42" s="224">
        <v>0</v>
      </c>
      <c r="I42" s="224">
        <v>1</v>
      </c>
      <c r="J42" s="224">
        <v>179000</v>
      </c>
      <c r="K42" s="224">
        <v>0</v>
      </c>
      <c r="L42" s="223">
        <v>0</v>
      </c>
      <c r="M42" s="224">
        <v>1</v>
      </c>
      <c r="N42" s="223">
        <v>179749</v>
      </c>
      <c r="O42" s="224">
        <v>250</v>
      </c>
      <c r="P42" s="224">
        <v>0</v>
      </c>
      <c r="Q42" s="224">
        <v>300</v>
      </c>
      <c r="R42" s="224">
        <v>1</v>
      </c>
      <c r="S42" s="224">
        <v>270</v>
      </c>
      <c r="T42" s="224">
        <v>1</v>
      </c>
      <c r="U42" s="223">
        <v>0</v>
      </c>
      <c r="V42" s="224">
        <v>0</v>
      </c>
      <c r="W42" s="224">
        <v>0</v>
      </c>
      <c r="X42" s="24" t="s">
        <v>43</v>
      </c>
      <c r="Y42" s="24" t="s">
        <v>43</v>
      </c>
      <c r="Z42" s="24" t="s">
        <v>43</v>
      </c>
      <c r="AA42" s="224">
        <v>1210235</v>
      </c>
      <c r="AB42" s="224">
        <v>1400</v>
      </c>
      <c r="AC42" s="224">
        <v>1436</v>
      </c>
      <c r="AD42" s="260">
        <v>0</v>
      </c>
      <c r="AE42" s="260">
        <v>0</v>
      </c>
      <c r="AF42" s="260">
        <v>0</v>
      </c>
      <c r="AG42" s="260">
        <v>0</v>
      </c>
      <c r="AH42" s="223">
        <v>107804</v>
      </c>
      <c r="AI42" s="350">
        <v>50531</v>
      </c>
      <c r="AJ42" s="351">
        <f t="shared" si="3"/>
        <v>-57273</v>
      </c>
      <c r="AK42" s="350">
        <v>103509</v>
      </c>
      <c r="AL42" s="351">
        <f t="shared" si="4"/>
        <v>154040</v>
      </c>
      <c r="AM42" s="350">
        <v>102571</v>
      </c>
      <c r="AN42" s="351">
        <f t="shared" si="5"/>
        <v>51469</v>
      </c>
      <c r="AO42" s="351">
        <f t="shared" si="6"/>
        <v>2.0298628564643488</v>
      </c>
      <c r="AP42" s="351">
        <f t="shared" si="7"/>
        <v>0.66587250064918202</v>
      </c>
      <c r="AQ42" s="350">
        <v>52264</v>
      </c>
      <c r="CA42" s="91" t="str">
        <f t="shared" si="31"/>
        <v>Postlow</v>
      </c>
      <c r="CB42" s="92">
        <f t="shared" si="31"/>
        <v>371</v>
      </c>
      <c r="CC42" s="92"/>
      <c r="CD42" s="92">
        <f t="shared" si="8"/>
        <v>179749</v>
      </c>
      <c r="CE42" s="92">
        <f t="shared" si="9"/>
        <v>0</v>
      </c>
      <c r="CF42" s="92">
        <f t="shared" si="10"/>
        <v>179749</v>
      </c>
      <c r="CG42" s="92">
        <f t="shared" si="11"/>
        <v>179749</v>
      </c>
      <c r="CH42" s="92">
        <f t="shared" si="12"/>
        <v>62613</v>
      </c>
      <c r="CI42" s="92">
        <f t="shared" si="13"/>
        <v>0</v>
      </c>
      <c r="CJ42" s="91" t="str">
        <f t="shared" si="14"/>
        <v>nein</v>
      </c>
      <c r="CK42" s="91" t="str">
        <f t="shared" si="14"/>
        <v>nein</v>
      </c>
      <c r="CL42" s="91" t="str">
        <f t="shared" si="15"/>
        <v>OK</v>
      </c>
      <c r="CM42" s="92">
        <f t="shared" si="16"/>
        <v>179000</v>
      </c>
      <c r="CN42" s="91" t="str">
        <f t="shared" si="17"/>
        <v>nein</v>
      </c>
      <c r="CO42" s="91">
        <f t="shared" si="18"/>
        <v>0</v>
      </c>
      <c r="CP42" s="91">
        <f t="shared" si="19"/>
        <v>0</v>
      </c>
      <c r="CQ42" s="91">
        <f t="shared" si="20"/>
        <v>1</v>
      </c>
      <c r="CR42" s="91">
        <f t="shared" si="21"/>
        <v>179749</v>
      </c>
      <c r="CS42" s="92">
        <f>CM42-'[2]2010'!CM42</f>
        <v>-50000</v>
      </c>
      <c r="CT42" s="92">
        <f>CE42-'[2]2010'!CE42</f>
        <v>0</v>
      </c>
      <c r="CU42" s="92">
        <f t="shared" si="22"/>
        <v>102571</v>
      </c>
      <c r="CV42" s="92">
        <f t="shared" si="23"/>
        <v>52264</v>
      </c>
      <c r="CW42" s="153">
        <f t="shared" si="24"/>
        <v>2.5</v>
      </c>
      <c r="CX42" s="153">
        <f t="shared" si="25"/>
        <v>3</v>
      </c>
      <c r="CY42" s="153">
        <f t="shared" si="26"/>
        <v>2.7</v>
      </c>
      <c r="CZ42" s="92">
        <f t="shared" si="27"/>
        <v>0</v>
      </c>
      <c r="DA42" s="92">
        <f t="shared" si="28"/>
        <v>1436</v>
      </c>
      <c r="DB42" s="91">
        <f t="shared" si="29"/>
        <v>1</v>
      </c>
      <c r="DC42" s="92">
        <f t="shared" si="30"/>
        <v>179749</v>
      </c>
    </row>
    <row r="43" spans="1:107" x14ac:dyDescent="0.25">
      <c r="A43" s="20">
        <v>13075116</v>
      </c>
      <c r="B43" s="21">
        <v>5553</v>
      </c>
      <c r="C43" s="21" t="s">
        <v>82</v>
      </c>
      <c r="D43" s="223">
        <v>161</v>
      </c>
      <c r="E43" s="223">
        <v>66580</v>
      </c>
      <c r="F43" s="223">
        <v>2270</v>
      </c>
      <c r="G43" s="223">
        <v>5672</v>
      </c>
      <c r="H43" s="224">
        <v>0</v>
      </c>
      <c r="I43" s="224">
        <v>0</v>
      </c>
      <c r="J43" s="224">
        <v>0</v>
      </c>
      <c r="K43" s="224">
        <v>1</v>
      </c>
      <c r="L43" s="223">
        <v>5672</v>
      </c>
      <c r="M43" s="224">
        <v>0</v>
      </c>
      <c r="N43" s="223">
        <v>0</v>
      </c>
      <c r="O43" s="224">
        <v>250</v>
      </c>
      <c r="P43" s="224">
        <v>0</v>
      </c>
      <c r="Q43" s="224">
        <v>250</v>
      </c>
      <c r="R43" s="224">
        <v>1</v>
      </c>
      <c r="S43" s="224">
        <v>300</v>
      </c>
      <c r="T43" s="224">
        <v>0</v>
      </c>
      <c r="U43" s="223">
        <v>0</v>
      </c>
      <c r="V43" s="224">
        <v>87789</v>
      </c>
      <c r="W43" s="224">
        <v>545.27329192546586</v>
      </c>
      <c r="X43" s="24" t="s">
        <v>43</v>
      </c>
      <c r="Y43" s="24" t="s">
        <v>43</v>
      </c>
      <c r="Z43" s="24" t="s">
        <v>43</v>
      </c>
      <c r="AA43" s="224">
        <v>1205011</v>
      </c>
      <c r="AB43" s="224">
        <v>700</v>
      </c>
      <c r="AC43" s="224">
        <v>673</v>
      </c>
      <c r="AD43" s="260">
        <v>0</v>
      </c>
      <c r="AE43" s="260">
        <v>0</v>
      </c>
      <c r="AF43" s="260">
        <v>0</v>
      </c>
      <c r="AG43" s="260">
        <v>0</v>
      </c>
      <c r="AH43" s="223">
        <v>28545</v>
      </c>
      <c r="AI43" s="350">
        <v>19311</v>
      </c>
      <c r="AJ43" s="351">
        <f t="shared" si="3"/>
        <v>-9234</v>
      </c>
      <c r="AK43" s="350">
        <v>55861</v>
      </c>
      <c r="AL43" s="351">
        <f t="shared" si="4"/>
        <v>75172</v>
      </c>
      <c r="AM43" s="350">
        <v>35613</v>
      </c>
      <c r="AN43" s="351">
        <f t="shared" si="5"/>
        <v>39559</v>
      </c>
      <c r="AO43" s="351">
        <f t="shared" si="6"/>
        <v>1.8441820723939724</v>
      </c>
      <c r="AP43" s="351">
        <f t="shared" si="7"/>
        <v>0.47375352524876285</v>
      </c>
      <c r="AQ43" s="350">
        <v>18146</v>
      </c>
      <c r="CA43" s="91" t="str">
        <f t="shared" si="31"/>
        <v>Rossin</v>
      </c>
      <c r="CB43" s="92">
        <f t="shared" si="31"/>
        <v>161</v>
      </c>
      <c r="CC43" s="92"/>
      <c r="CD43" s="92">
        <f t="shared" si="8"/>
        <v>5672</v>
      </c>
      <c r="CE43" s="92">
        <f t="shared" si="9"/>
        <v>5672</v>
      </c>
      <c r="CF43" s="92">
        <f t="shared" si="10"/>
        <v>0</v>
      </c>
      <c r="CG43" s="92">
        <f t="shared" si="11"/>
        <v>-5672</v>
      </c>
      <c r="CH43" s="92">
        <f t="shared" si="12"/>
        <v>66580</v>
      </c>
      <c r="CI43" s="92">
        <f t="shared" si="13"/>
        <v>0</v>
      </c>
      <c r="CJ43" s="91" t="str">
        <f t="shared" si="14"/>
        <v>nein</v>
      </c>
      <c r="CK43" s="91" t="str">
        <f t="shared" si="14"/>
        <v>nein</v>
      </c>
      <c r="CL43" s="91" t="str">
        <f t="shared" si="15"/>
        <v>OK</v>
      </c>
      <c r="CM43" s="92">
        <f t="shared" si="16"/>
        <v>0</v>
      </c>
      <c r="CN43" s="91" t="str">
        <f t="shared" si="17"/>
        <v>nein</v>
      </c>
      <c r="CO43" s="91">
        <f t="shared" si="18"/>
        <v>0</v>
      </c>
      <c r="CP43" s="91">
        <f t="shared" si="19"/>
        <v>0</v>
      </c>
      <c r="CQ43" s="91">
        <f t="shared" si="20"/>
        <v>1</v>
      </c>
      <c r="CR43" s="91">
        <f t="shared" si="21"/>
        <v>5672</v>
      </c>
      <c r="CS43" s="92">
        <f>CM43-'[2]2010'!CM43</f>
        <v>0</v>
      </c>
      <c r="CT43" s="92">
        <f>CE43-'[2]2010'!CE43</f>
        <v>5672</v>
      </c>
      <c r="CU43" s="92">
        <f t="shared" si="22"/>
        <v>35613</v>
      </c>
      <c r="CV43" s="92">
        <f t="shared" si="23"/>
        <v>18146</v>
      </c>
      <c r="CW43" s="153">
        <f t="shared" si="24"/>
        <v>2.5</v>
      </c>
      <c r="CX43" s="153">
        <f t="shared" si="25"/>
        <v>2.5</v>
      </c>
      <c r="CY43" s="153">
        <f t="shared" si="26"/>
        <v>3</v>
      </c>
      <c r="CZ43" s="92">
        <f t="shared" si="27"/>
        <v>87789</v>
      </c>
      <c r="DA43" s="92">
        <f t="shared" si="28"/>
        <v>673</v>
      </c>
      <c r="DB43" s="91">
        <f t="shared" si="29"/>
        <v>1</v>
      </c>
      <c r="DC43" s="92">
        <f t="shared" si="30"/>
        <v>-5672</v>
      </c>
    </row>
    <row r="44" spans="1:107" x14ac:dyDescent="0.25">
      <c r="A44" s="20">
        <v>13075122</v>
      </c>
      <c r="B44" s="21">
        <v>5553</v>
      </c>
      <c r="C44" s="21" t="s">
        <v>83</v>
      </c>
      <c r="D44" s="223">
        <v>465</v>
      </c>
      <c r="E44" s="223">
        <v>6925</v>
      </c>
      <c r="F44" s="223">
        <v>0</v>
      </c>
      <c r="G44" s="223">
        <v>148583</v>
      </c>
      <c r="H44" s="224">
        <v>0</v>
      </c>
      <c r="I44" s="224">
        <v>1</v>
      </c>
      <c r="J44" s="224">
        <v>129000</v>
      </c>
      <c r="K44" s="224">
        <v>0</v>
      </c>
      <c r="L44" s="223">
        <v>0</v>
      </c>
      <c r="M44" s="224">
        <v>1</v>
      </c>
      <c r="N44" s="223">
        <v>148583</v>
      </c>
      <c r="O44" s="224">
        <v>250</v>
      </c>
      <c r="P44" s="224">
        <v>0</v>
      </c>
      <c r="Q44" s="224">
        <v>325</v>
      </c>
      <c r="R44" s="224">
        <v>0</v>
      </c>
      <c r="S44" s="224">
        <v>300</v>
      </c>
      <c r="T44" s="224">
        <v>0</v>
      </c>
      <c r="U44" s="223">
        <v>0</v>
      </c>
      <c r="V44" s="224">
        <v>0</v>
      </c>
      <c r="W44" s="224">
        <v>0</v>
      </c>
      <c r="X44" s="24" t="s">
        <v>43</v>
      </c>
      <c r="Y44" s="24" t="s">
        <v>43</v>
      </c>
      <c r="Z44" s="24" t="s">
        <v>43</v>
      </c>
      <c r="AA44" s="224">
        <v>1875505</v>
      </c>
      <c r="AB44" s="224">
        <v>2000</v>
      </c>
      <c r="AC44" s="224">
        <v>1935</v>
      </c>
      <c r="AD44" s="260">
        <v>0</v>
      </c>
      <c r="AE44" s="260">
        <v>0</v>
      </c>
      <c r="AF44" s="260">
        <v>0</v>
      </c>
      <c r="AG44" s="260">
        <v>0</v>
      </c>
      <c r="AH44" s="223">
        <v>127620</v>
      </c>
      <c r="AI44" s="350">
        <v>91320</v>
      </c>
      <c r="AJ44" s="351">
        <f t="shared" si="3"/>
        <v>-36300</v>
      </c>
      <c r="AK44" s="350">
        <v>134422</v>
      </c>
      <c r="AL44" s="351">
        <f t="shared" si="4"/>
        <v>225742</v>
      </c>
      <c r="AM44" s="350">
        <v>116316</v>
      </c>
      <c r="AN44" s="351">
        <f t="shared" si="5"/>
        <v>109426</v>
      </c>
      <c r="AO44" s="351">
        <f t="shared" si="6"/>
        <v>1.273718791064389</v>
      </c>
      <c r="AP44" s="351">
        <f t="shared" si="7"/>
        <v>0.51526078443532886</v>
      </c>
      <c r="AQ44" s="350">
        <v>59267</v>
      </c>
      <c r="CA44" s="91" t="str">
        <f t="shared" si="31"/>
        <v>Sarnow</v>
      </c>
      <c r="CB44" s="92">
        <f t="shared" si="31"/>
        <v>465</v>
      </c>
      <c r="CC44" s="92"/>
      <c r="CD44" s="92">
        <f t="shared" si="8"/>
        <v>148583</v>
      </c>
      <c r="CE44" s="92">
        <f t="shared" si="9"/>
        <v>0</v>
      </c>
      <c r="CF44" s="92">
        <f t="shared" si="10"/>
        <v>148583</v>
      </c>
      <c r="CG44" s="92">
        <f t="shared" si="11"/>
        <v>148583</v>
      </c>
      <c r="CH44" s="92">
        <f t="shared" si="12"/>
        <v>6925</v>
      </c>
      <c r="CI44" s="92">
        <f t="shared" si="13"/>
        <v>0</v>
      </c>
      <c r="CJ44" s="91" t="str">
        <f t="shared" si="14"/>
        <v>nein</v>
      </c>
      <c r="CK44" s="91" t="str">
        <f t="shared" si="14"/>
        <v>nein</v>
      </c>
      <c r="CL44" s="91" t="str">
        <f t="shared" si="15"/>
        <v>OK</v>
      </c>
      <c r="CM44" s="92">
        <f t="shared" si="16"/>
        <v>129000</v>
      </c>
      <c r="CN44" s="91" t="str">
        <f t="shared" si="17"/>
        <v>nein</v>
      </c>
      <c r="CO44" s="91">
        <f t="shared" si="18"/>
        <v>0</v>
      </c>
      <c r="CP44" s="91">
        <f t="shared" si="19"/>
        <v>0</v>
      </c>
      <c r="CQ44" s="91">
        <f t="shared" si="20"/>
        <v>1</v>
      </c>
      <c r="CR44" s="91">
        <f t="shared" si="21"/>
        <v>148583</v>
      </c>
      <c r="CS44" s="92">
        <f>CM44-'[2]2010'!CM44</f>
        <v>7000</v>
      </c>
      <c r="CT44" s="92">
        <f>CE44-'[2]2010'!CE44</f>
        <v>0</v>
      </c>
      <c r="CU44" s="92">
        <f t="shared" si="22"/>
        <v>116316</v>
      </c>
      <c r="CV44" s="92">
        <f t="shared" si="23"/>
        <v>59267</v>
      </c>
      <c r="CW44" s="153">
        <f t="shared" si="24"/>
        <v>2.5</v>
      </c>
      <c r="CX44" s="153">
        <f t="shared" si="25"/>
        <v>3.25</v>
      </c>
      <c r="CY44" s="153">
        <f t="shared" si="26"/>
        <v>3</v>
      </c>
      <c r="CZ44" s="92">
        <f t="shared" si="27"/>
        <v>0</v>
      </c>
      <c r="DA44" s="92">
        <f t="shared" si="28"/>
        <v>1935</v>
      </c>
      <c r="DB44" s="91">
        <f t="shared" si="29"/>
        <v>1</v>
      </c>
      <c r="DC44" s="92">
        <f t="shared" si="30"/>
        <v>148583</v>
      </c>
    </row>
    <row r="45" spans="1:107" x14ac:dyDescent="0.25">
      <c r="A45" s="20">
        <v>13075127</v>
      </c>
      <c r="B45" s="21">
        <v>5553</v>
      </c>
      <c r="C45" s="21" t="s">
        <v>84</v>
      </c>
      <c r="D45" s="223">
        <v>1145</v>
      </c>
      <c r="E45" s="223">
        <v>172749</v>
      </c>
      <c r="F45" s="223">
        <v>92972</v>
      </c>
      <c r="G45" s="223">
        <v>329263</v>
      </c>
      <c r="H45" s="224">
        <v>0</v>
      </c>
      <c r="I45" s="224">
        <v>1</v>
      </c>
      <c r="J45" s="224">
        <v>58000</v>
      </c>
      <c r="K45" s="224">
        <v>1</v>
      </c>
      <c r="L45" s="223">
        <v>329263</v>
      </c>
      <c r="M45" s="224">
        <v>0</v>
      </c>
      <c r="N45" s="223">
        <v>0</v>
      </c>
      <c r="O45" s="224">
        <v>250</v>
      </c>
      <c r="P45" s="224">
        <v>0</v>
      </c>
      <c r="Q45" s="224">
        <v>325</v>
      </c>
      <c r="R45" s="224">
        <v>0</v>
      </c>
      <c r="S45" s="224">
        <v>300</v>
      </c>
      <c r="T45" s="224">
        <v>0</v>
      </c>
      <c r="U45" s="223">
        <v>0</v>
      </c>
      <c r="V45" s="224">
        <v>462715</v>
      </c>
      <c r="W45" s="224">
        <v>404.11790393013098</v>
      </c>
      <c r="X45" s="24" t="s">
        <v>43</v>
      </c>
      <c r="Y45" s="24" t="s">
        <v>43</v>
      </c>
      <c r="Z45" s="24" t="s">
        <v>43</v>
      </c>
      <c r="AA45" s="224">
        <v>5995813</v>
      </c>
      <c r="AB45" s="224">
        <v>3000</v>
      </c>
      <c r="AC45" s="224">
        <v>3227</v>
      </c>
      <c r="AD45" s="260">
        <v>0</v>
      </c>
      <c r="AE45" s="260">
        <v>0</v>
      </c>
      <c r="AF45" s="260">
        <v>0</v>
      </c>
      <c r="AG45" s="260">
        <v>0</v>
      </c>
      <c r="AH45" s="223">
        <v>572334</v>
      </c>
      <c r="AI45" s="350">
        <v>155427</v>
      </c>
      <c r="AJ45" s="351">
        <f t="shared" si="3"/>
        <v>-416907</v>
      </c>
      <c r="AK45" s="350">
        <v>176069</v>
      </c>
      <c r="AL45" s="351">
        <f t="shared" si="4"/>
        <v>331496</v>
      </c>
      <c r="AM45" s="350">
        <v>355210</v>
      </c>
      <c r="AN45" s="351">
        <f t="shared" si="5"/>
        <v>-23714</v>
      </c>
      <c r="AO45" s="351">
        <f t="shared" si="6"/>
        <v>2.2853815617621134</v>
      </c>
      <c r="AP45" s="351">
        <f t="shared" si="7"/>
        <v>1.0715363081304148</v>
      </c>
      <c r="AQ45" s="350">
        <v>180993</v>
      </c>
      <c r="CA45" s="91" t="str">
        <f t="shared" si="31"/>
        <v>Spantekow</v>
      </c>
      <c r="CB45" s="92">
        <f t="shared" si="31"/>
        <v>1145</v>
      </c>
      <c r="CC45" s="92"/>
      <c r="CD45" s="92">
        <f t="shared" si="8"/>
        <v>329263</v>
      </c>
      <c r="CE45" s="92">
        <f t="shared" si="9"/>
        <v>329263</v>
      </c>
      <c r="CF45" s="92">
        <f t="shared" si="10"/>
        <v>0</v>
      </c>
      <c r="CG45" s="92">
        <f t="shared" si="11"/>
        <v>-329263</v>
      </c>
      <c r="CH45" s="92">
        <f t="shared" si="12"/>
        <v>172749</v>
      </c>
      <c r="CI45" s="92">
        <f t="shared" si="13"/>
        <v>0</v>
      </c>
      <c r="CJ45" s="91" t="str">
        <f t="shared" si="14"/>
        <v>nein</v>
      </c>
      <c r="CK45" s="91" t="str">
        <f t="shared" si="14"/>
        <v>nein</v>
      </c>
      <c r="CL45" s="91" t="str">
        <f t="shared" si="15"/>
        <v>OK</v>
      </c>
      <c r="CM45" s="92">
        <f t="shared" si="16"/>
        <v>58000</v>
      </c>
      <c r="CN45" s="91" t="str">
        <f t="shared" si="17"/>
        <v>nein</v>
      </c>
      <c r="CO45" s="91">
        <f t="shared" si="18"/>
        <v>0</v>
      </c>
      <c r="CP45" s="91">
        <f t="shared" si="19"/>
        <v>0</v>
      </c>
      <c r="CQ45" s="91">
        <f t="shared" si="20"/>
        <v>1</v>
      </c>
      <c r="CR45" s="91">
        <f t="shared" si="21"/>
        <v>329263</v>
      </c>
      <c r="CS45" s="92">
        <f>CM45-'[2]2010'!CM45</f>
        <v>-268000</v>
      </c>
      <c r="CT45" s="92">
        <f>CE45-'[2]2010'!CE45</f>
        <v>329263</v>
      </c>
      <c r="CU45" s="92">
        <f t="shared" si="22"/>
        <v>355210</v>
      </c>
      <c r="CV45" s="92">
        <f t="shared" si="23"/>
        <v>180993</v>
      </c>
      <c r="CW45" s="153">
        <f t="shared" si="24"/>
        <v>2.5</v>
      </c>
      <c r="CX45" s="153">
        <f t="shared" si="25"/>
        <v>3.25</v>
      </c>
      <c r="CY45" s="153">
        <f t="shared" si="26"/>
        <v>3</v>
      </c>
      <c r="CZ45" s="92">
        <f t="shared" si="27"/>
        <v>462715</v>
      </c>
      <c r="DA45" s="92">
        <f t="shared" si="28"/>
        <v>3227</v>
      </c>
      <c r="DB45" s="91">
        <f t="shared" si="29"/>
        <v>1</v>
      </c>
      <c r="DC45" s="92">
        <f t="shared" si="30"/>
        <v>-329263</v>
      </c>
    </row>
    <row r="46" spans="1:107" x14ac:dyDescent="0.25">
      <c r="A46" s="20">
        <v>13075128</v>
      </c>
      <c r="B46" s="21">
        <v>5553</v>
      </c>
      <c r="C46" s="21" t="s">
        <v>85</v>
      </c>
      <c r="D46" s="223">
        <v>362</v>
      </c>
      <c r="E46" s="223">
        <v>105027</v>
      </c>
      <c r="F46" s="223">
        <v>3681</v>
      </c>
      <c r="G46" s="223">
        <v>1044053</v>
      </c>
      <c r="H46" s="224">
        <v>0</v>
      </c>
      <c r="I46" s="224">
        <v>1</v>
      </c>
      <c r="J46" s="224">
        <v>196000</v>
      </c>
      <c r="K46" s="224"/>
      <c r="L46" s="223"/>
      <c r="M46" s="224">
        <v>1</v>
      </c>
      <c r="N46" s="223">
        <v>1044053</v>
      </c>
      <c r="O46" s="224">
        <v>250</v>
      </c>
      <c r="P46" s="224">
        <v>0</v>
      </c>
      <c r="Q46" s="224">
        <v>315</v>
      </c>
      <c r="R46" s="224">
        <v>1</v>
      </c>
      <c r="S46" s="224">
        <v>271</v>
      </c>
      <c r="T46" s="224">
        <v>1</v>
      </c>
      <c r="U46" s="223">
        <v>0</v>
      </c>
      <c r="V46" s="224">
        <v>1318109</v>
      </c>
      <c r="W46" s="224">
        <v>3641.185082872928</v>
      </c>
      <c r="X46" s="24" t="s">
        <v>43</v>
      </c>
      <c r="Y46" s="24" t="s">
        <v>43</v>
      </c>
      <c r="Z46" s="24" t="s">
        <v>43</v>
      </c>
      <c r="AA46" s="224">
        <v>1183739</v>
      </c>
      <c r="AB46" s="224">
        <v>1100</v>
      </c>
      <c r="AC46" s="224">
        <v>1123</v>
      </c>
      <c r="AD46" s="260">
        <v>0</v>
      </c>
      <c r="AE46" s="260">
        <v>0</v>
      </c>
      <c r="AF46" s="260">
        <v>0</v>
      </c>
      <c r="AG46" s="260">
        <v>0</v>
      </c>
      <c r="AH46" s="223">
        <v>115628</v>
      </c>
      <c r="AI46" s="350">
        <v>28607</v>
      </c>
      <c r="AJ46" s="351">
        <f t="shared" si="3"/>
        <v>-87021</v>
      </c>
      <c r="AK46" s="350">
        <v>94734</v>
      </c>
      <c r="AL46" s="351">
        <f t="shared" si="4"/>
        <v>123341</v>
      </c>
      <c r="AM46" s="350">
        <v>50067</v>
      </c>
      <c r="AN46" s="351">
        <f t="shared" si="5"/>
        <v>73274</v>
      </c>
      <c r="AO46" s="351">
        <f t="shared" si="6"/>
        <v>1.7501660432761212</v>
      </c>
      <c r="AP46" s="351">
        <f t="shared" si="7"/>
        <v>0.4059234155714645</v>
      </c>
      <c r="AQ46" s="350">
        <v>25511</v>
      </c>
      <c r="CA46" s="91" t="str">
        <f t="shared" si="31"/>
        <v>Stolpe an der Peene</v>
      </c>
      <c r="CB46" s="92">
        <f t="shared" si="31"/>
        <v>362</v>
      </c>
      <c r="CC46" s="92"/>
      <c r="CD46" s="92">
        <f t="shared" si="8"/>
        <v>1044053</v>
      </c>
      <c r="CE46" s="92">
        <f t="shared" si="9"/>
        <v>0</v>
      </c>
      <c r="CF46" s="92">
        <f t="shared" si="10"/>
        <v>1044053</v>
      </c>
      <c r="CG46" s="92">
        <f t="shared" si="11"/>
        <v>1044053</v>
      </c>
      <c r="CH46" s="92">
        <f t="shared" si="12"/>
        <v>105027</v>
      </c>
      <c r="CI46" s="92">
        <f t="shared" si="13"/>
        <v>0</v>
      </c>
      <c r="CJ46" s="91" t="str">
        <f t="shared" si="14"/>
        <v>nein</v>
      </c>
      <c r="CK46" s="91" t="str">
        <f t="shared" si="14"/>
        <v>nein</v>
      </c>
      <c r="CL46" s="91" t="str">
        <f t="shared" si="15"/>
        <v>OK</v>
      </c>
      <c r="CM46" s="92">
        <f t="shared" si="16"/>
        <v>196000</v>
      </c>
      <c r="CN46" s="91" t="str">
        <f t="shared" si="17"/>
        <v>nein</v>
      </c>
      <c r="CO46" s="91">
        <f t="shared" si="18"/>
        <v>0</v>
      </c>
      <c r="CP46" s="91">
        <f t="shared" si="19"/>
        <v>0</v>
      </c>
      <c r="CQ46" s="91">
        <f t="shared" si="20"/>
        <v>1</v>
      </c>
      <c r="CR46" s="91">
        <f t="shared" si="21"/>
        <v>1044053</v>
      </c>
      <c r="CS46" s="92">
        <f>CM46-'[2]2010'!CM46</f>
        <v>-269000</v>
      </c>
      <c r="CT46" s="92">
        <f>CE46-'[2]2010'!CE46</f>
        <v>0</v>
      </c>
      <c r="CU46" s="92">
        <f t="shared" si="22"/>
        <v>50067</v>
      </c>
      <c r="CV46" s="92">
        <f t="shared" si="23"/>
        <v>25511</v>
      </c>
      <c r="CW46" s="153">
        <f t="shared" si="24"/>
        <v>2.5</v>
      </c>
      <c r="CX46" s="153">
        <f t="shared" si="25"/>
        <v>3.15</v>
      </c>
      <c r="CY46" s="153">
        <f t="shared" si="26"/>
        <v>2.71</v>
      </c>
      <c r="CZ46" s="92">
        <f t="shared" si="27"/>
        <v>1318109</v>
      </c>
      <c r="DA46" s="92">
        <f t="shared" si="28"/>
        <v>1123</v>
      </c>
      <c r="DB46" s="91">
        <f t="shared" si="29"/>
        <v>1</v>
      </c>
      <c r="DC46" s="92">
        <f t="shared" si="30"/>
        <v>1044053</v>
      </c>
    </row>
    <row r="47" spans="1:107" x14ac:dyDescent="0.25">
      <c r="A47" s="20">
        <v>13075155</v>
      </c>
      <c r="B47" s="21">
        <v>5553</v>
      </c>
      <c r="C47" s="21" t="s">
        <v>86</v>
      </c>
      <c r="D47" s="223">
        <v>931</v>
      </c>
      <c r="E47" s="223">
        <v>205797</v>
      </c>
      <c r="F47" s="223">
        <v>275</v>
      </c>
      <c r="G47" s="223">
        <v>76326</v>
      </c>
      <c r="H47" s="224">
        <v>0</v>
      </c>
      <c r="I47" s="224">
        <v>0</v>
      </c>
      <c r="J47" s="224">
        <v>0</v>
      </c>
      <c r="K47" s="224">
        <v>1</v>
      </c>
      <c r="L47" s="224">
        <v>17746</v>
      </c>
      <c r="M47" s="224">
        <v>1</v>
      </c>
      <c r="N47" s="224">
        <v>94072</v>
      </c>
      <c r="O47" s="224">
        <v>275</v>
      </c>
      <c r="P47" s="224">
        <v>0</v>
      </c>
      <c r="Q47" s="224">
        <v>290</v>
      </c>
      <c r="R47" s="224">
        <v>1</v>
      </c>
      <c r="S47" s="224">
        <v>300</v>
      </c>
      <c r="T47" s="224">
        <v>0</v>
      </c>
      <c r="U47" s="224">
        <v>0</v>
      </c>
      <c r="V47" s="224">
        <v>1836950</v>
      </c>
      <c r="W47" s="224">
        <f>V47/D47</f>
        <v>1973.0934479054779</v>
      </c>
      <c r="X47" s="24" t="s">
        <v>43</v>
      </c>
      <c r="Y47" s="24" t="s">
        <v>43</v>
      </c>
      <c r="Z47" s="24" t="s">
        <v>43</v>
      </c>
      <c r="AA47" s="224">
        <v>2161218</v>
      </c>
      <c r="AB47" s="224">
        <v>3700</v>
      </c>
      <c r="AC47" s="224">
        <v>3963</v>
      </c>
      <c r="AD47" s="260">
        <v>0</v>
      </c>
      <c r="AE47" s="224">
        <v>0</v>
      </c>
      <c r="AF47" s="224">
        <v>0</v>
      </c>
      <c r="AG47" s="260">
        <v>0</v>
      </c>
      <c r="AH47" s="223">
        <v>116447</v>
      </c>
      <c r="AI47" s="350">
        <v>112322</v>
      </c>
      <c r="AJ47" s="351">
        <f t="shared" si="3"/>
        <v>-4125</v>
      </c>
      <c r="AK47" s="350">
        <v>282329</v>
      </c>
      <c r="AL47" s="351">
        <f t="shared" si="4"/>
        <v>394651</v>
      </c>
      <c r="AM47" s="350">
        <v>231533</v>
      </c>
      <c r="AN47" s="351">
        <f t="shared" si="5"/>
        <v>163118</v>
      </c>
      <c r="AO47" s="351">
        <f t="shared" si="6"/>
        <v>2.0613325973540357</v>
      </c>
      <c r="AP47" s="351">
        <f t="shared" si="7"/>
        <v>0.58667784954301394</v>
      </c>
      <c r="AQ47" s="350">
        <v>92205</v>
      </c>
      <c r="CA47" s="91" t="str">
        <f t="shared" si="31"/>
        <v>Neetzow-Liepen</v>
      </c>
      <c r="CB47" s="92">
        <f t="shared" si="31"/>
        <v>931</v>
      </c>
      <c r="CC47" s="92"/>
      <c r="CD47" s="92">
        <f t="shared" si="8"/>
        <v>76326</v>
      </c>
      <c r="CE47" s="92">
        <f t="shared" si="9"/>
        <v>17746</v>
      </c>
      <c r="CF47" s="92">
        <f t="shared" si="10"/>
        <v>94072</v>
      </c>
      <c r="CG47" s="92">
        <f t="shared" si="11"/>
        <v>76326</v>
      </c>
      <c r="CH47" s="92">
        <f t="shared" si="12"/>
        <v>205797</v>
      </c>
      <c r="CI47" s="92">
        <f t="shared" si="13"/>
        <v>0</v>
      </c>
      <c r="CJ47" s="91" t="str">
        <f t="shared" si="14"/>
        <v>nein</v>
      </c>
      <c r="CK47" s="91" t="str">
        <f t="shared" si="14"/>
        <v>nein</v>
      </c>
      <c r="CL47" s="91" t="str">
        <f t="shared" si="15"/>
        <v>OK</v>
      </c>
      <c r="CM47" s="92">
        <f t="shared" si="16"/>
        <v>0</v>
      </c>
      <c r="CN47" s="91" t="str">
        <f t="shared" si="17"/>
        <v>nein</v>
      </c>
      <c r="CO47" s="91">
        <f t="shared" si="18"/>
        <v>0</v>
      </c>
      <c r="CP47" s="91">
        <f t="shared" si="19"/>
        <v>0</v>
      </c>
      <c r="CQ47" s="91">
        <f t="shared" si="20"/>
        <v>1</v>
      </c>
      <c r="CR47" s="91">
        <f t="shared" si="21"/>
        <v>76326</v>
      </c>
      <c r="CS47" s="92">
        <f>CM47-'[2]2010'!CM47</f>
        <v>-141000</v>
      </c>
      <c r="CT47" s="92">
        <f>CE47-'[2]2010'!CE47</f>
        <v>17746</v>
      </c>
      <c r="CU47" s="92">
        <f t="shared" si="22"/>
        <v>231533</v>
      </c>
      <c r="CV47" s="92">
        <f t="shared" si="23"/>
        <v>92205</v>
      </c>
      <c r="CW47" s="153">
        <f t="shared" si="24"/>
        <v>2.75</v>
      </c>
      <c r="CX47" s="153">
        <f t="shared" si="25"/>
        <v>2.9</v>
      </c>
      <c r="CY47" s="153">
        <f t="shared" si="26"/>
        <v>3</v>
      </c>
      <c r="CZ47" s="92">
        <f t="shared" si="27"/>
        <v>1836950</v>
      </c>
      <c r="DA47" s="92">
        <f t="shared" si="28"/>
        <v>3963</v>
      </c>
      <c r="DB47" s="91">
        <f t="shared" si="29"/>
        <v>1</v>
      </c>
      <c r="DC47" s="92">
        <f t="shared" si="30"/>
        <v>76326</v>
      </c>
    </row>
    <row r="48" spans="1:107" x14ac:dyDescent="0.25">
      <c r="A48" s="20">
        <v>13075002</v>
      </c>
      <c r="B48" s="21">
        <v>5554</v>
      </c>
      <c r="C48" s="21" t="s">
        <v>87</v>
      </c>
      <c r="D48" s="223"/>
      <c r="E48" s="223"/>
      <c r="F48" s="223"/>
      <c r="G48" s="223"/>
      <c r="H48" s="224"/>
      <c r="I48" s="224"/>
      <c r="J48" s="224"/>
      <c r="K48" s="224"/>
      <c r="L48" s="224"/>
      <c r="M48" s="224"/>
      <c r="N48" s="224"/>
      <c r="O48" s="224"/>
      <c r="P48" s="224"/>
      <c r="Q48" s="224"/>
      <c r="R48" s="224"/>
      <c r="S48" s="224"/>
      <c r="T48" s="224"/>
      <c r="U48" s="224"/>
      <c r="V48" s="224"/>
      <c r="W48" s="224"/>
      <c r="X48" s="22"/>
      <c r="Y48" s="22"/>
      <c r="Z48" s="22"/>
      <c r="AA48" s="224"/>
      <c r="AB48" s="224"/>
      <c r="AC48" s="224"/>
      <c r="AD48" s="260"/>
      <c r="AE48" s="224"/>
      <c r="AF48" s="224"/>
      <c r="AG48" s="260"/>
      <c r="AH48" s="352"/>
      <c r="AI48" s="350"/>
      <c r="AJ48" s="351">
        <f t="shared" si="3"/>
        <v>0</v>
      </c>
      <c r="AK48" s="350"/>
      <c r="AL48" s="351">
        <f t="shared" si="4"/>
        <v>0</v>
      </c>
      <c r="AM48" s="350"/>
      <c r="AN48" s="351">
        <f t="shared" si="5"/>
        <v>0</v>
      </c>
      <c r="AO48" s="351" t="e">
        <f t="shared" si="6"/>
        <v>#DIV/0!</v>
      </c>
      <c r="AP48" s="351" t="e">
        <f t="shared" si="7"/>
        <v>#DIV/0!</v>
      </c>
      <c r="AQ48" s="350"/>
      <c r="CA48" s="91" t="str">
        <f t="shared" si="31"/>
        <v>Alt Tellin</v>
      </c>
      <c r="CB48" s="92">
        <f t="shared" si="31"/>
        <v>0</v>
      </c>
      <c r="CC48" s="92"/>
      <c r="CD48" s="92">
        <f t="shared" si="8"/>
        <v>0</v>
      </c>
      <c r="CE48" s="92">
        <f t="shared" si="9"/>
        <v>0</v>
      </c>
      <c r="CF48" s="92">
        <f t="shared" si="10"/>
        <v>0</v>
      </c>
      <c r="CG48" s="92">
        <f t="shared" si="11"/>
        <v>0</v>
      </c>
      <c r="CH48" s="92">
        <f t="shared" si="12"/>
        <v>0</v>
      </c>
      <c r="CI48" s="92">
        <f t="shared" si="13"/>
        <v>0</v>
      </c>
      <c r="CJ48" s="91">
        <f t="shared" si="14"/>
        <v>0</v>
      </c>
      <c r="CK48" s="91">
        <f t="shared" si="14"/>
        <v>0</v>
      </c>
      <c r="CL48" s="91" t="str">
        <f t="shared" si="15"/>
        <v>keine Daten</v>
      </c>
      <c r="CM48" s="92">
        <f t="shared" si="16"/>
        <v>0</v>
      </c>
      <c r="CN48" s="91" t="str">
        <f t="shared" si="17"/>
        <v>keine Angabe</v>
      </c>
      <c r="CO48" s="91">
        <f t="shared" si="18"/>
        <v>2</v>
      </c>
      <c r="CP48" s="91">
        <f t="shared" si="19"/>
        <v>2</v>
      </c>
      <c r="CQ48" s="91">
        <f t="shared" si="20"/>
        <v>0</v>
      </c>
      <c r="CR48" s="91">
        <f t="shared" si="21"/>
        <v>0</v>
      </c>
      <c r="CS48" s="92">
        <f>CM48-'[2]2010'!CM48</f>
        <v>0</v>
      </c>
      <c r="CT48" s="92">
        <f>CE48-'[2]2010'!CE48</f>
        <v>0</v>
      </c>
      <c r="CU48" s="92">
        <f t="shared" si="22"/>
        <v>0</v>
      </c>
      <c r="CV48" s="92">
        <f t="shared" si="23"/>
        <v>0</v>
      </c>
      <c r="CW48" s="153">
        <f t="shared" si="24"/>
        <v>0</v>
      </c>
      <c r="CX48" s="153">
        <f t="shared" si="25"/>
        <v>0</v>
      </c>
      <c r="CY48" s="153">
        <f t="shared" si="26"/>
        <v>0</v>
      </c>
      <c r="CZ48" s="92">
        <f t="shared" si="27"/>
        <v>0</v>
      </c>
      <c r="DA48" s="92">
        <f t="shared" si="28"/>
        <v>0</v>
      </c>
      <c r="DB48" s="91">
        <f t="shared" si="29"/>
        <v>0</v>
      </c>
      <c r="DC48" s="92">
        <f t="shared" si="30"/>
        <v>0</v>
      </c>
    </row>
    <row r="49" spans="1:107" x14ac:dyDescent="0.25">
      <c r="A49" s="20">
        <v>13075009</v>
      </c>
      <c r="B49" s="21">
        <v>5554</v>
      </c>
      <c r="C49" s="21" t="s">
        <v>88</v>
      </c>
      <c r="D49" s="223"/>
      <c r="E49" s="223"/>
      <c r="F49" s="223"/>
      <c r="G49" s="223"/>
      <c r="H49" s="224"/>
      <c r="I49" s="224"/>
      <c r="J49" s="224"/>
      <c r="K49" s="224"/>
      <c r="L49" s="224"/>
      <c r="M49" s="224"/>
      <c r="N49" s="224"/>
      <c r="O49" s="224"/>
      <c r="P49" s="224"/>
      <c r="Q49" s="224"/>
      <c r="R49" s="224"/>
      <c r="S49" s="224"/>
      <c r="T49" s="224"/>
      <c r="U49" s="224"/>
      <c r="V49" s="224"/>
      <c r="W49" s="224"/>
      <c r="X49" s="22"/>
      <c r="Y49" s="22"/>
      <c r="Z49" s="22"/>
      <c r="AA49" s="224"/>
      <c r="AB49" s="224"/>
      <c r="AC49" s="224"/>
      <c r="AD49" s="260"/>
      <c r="AE49" s="224"/>
      <c r="AF49" s="224"/>
      <c r="AG49" s="260"/>
      <c r="AH49" s="352"/>
      <c r="AI49" s="350"/>
      <c r="AJ49" s="351">
        <f t="shared" si="3"/>
        <v>0</v>
      </c>
      <c r="AK49" s="350"/>
      <c r="AL49" s="351">
        <f t="shared" si="4"/>
        <v>0</v>
      </c>
      <c r="AM49" s="350"/>
      <c r="AN49" s="351">
        <f t="shared" si="5"/>
        <v>0</v>
      </c>
      <c r="AO49" s="351" t="e">
        <f t="shared" si="6"/>
        <v>#DIV/0!</v>
      </c>
      <c r="AP49" s="351" t="e">
        <f t="shared" si="7"/>
        <v>#DIV/0!</v>
      </c>
      <c r="AQ49" s="350"/>
      <c r="CA49" s="91" t="str">
        <f t="shared" si="31"/>
        <v>Bentzin</v>
      </c>
      <c r="CB49" s="92">
        <f t="shared" si="31"/>
        <v>0</v>
      </c>
      <c r="CC49" s="92"/>
      <c r="CD49" s="92">
        <f t="shared" si="8"/>
        <v>0</v>
      </c>
      <c r="CE49" s="92">
        <f t="shared" si="9"/>
        <v>0</v>
      </c>
      <c r="CF49" s="92">
        <f t="shared" si="10"/>
        <v>0</v>
      </c>
      <c r="CG49" s="92">
        <f t="shared" si="11"/>
        <v>0</v>
      </c>
      <c r="CH49" s="92">
        <f t="shared" si="12"/>
        <v>0</v>
      </c>
      <c r="CI49" s="92">
        <f t="shared" si="13"/>
        <v>0</v>
      </c>
      <c r="CJ49" s="91">
        <f t="shared" si="14"/>
        <v>0</v>
      </c>
      <c r="CK49" s="91">
        <f t="shared" si="14"/>
        <v>0</v>
      </c>
      <c r="CL49" s="91" t="str">
        <f t="shared" si="15"/>
        <v>keine Daten</v>
      </c>
      <c r="CM49" s="92">
        <f t="shared" si="16"/>
        <v>0</v>
      </c>
      <c r="CN49" s="91" t="str">
        <f t="shared" si="17"/>
        <v>keine Angabe</v>
      </c>
      <c r="CO49" s="91">
        <f t="shared" si="18"/>
        <v>2</v>
      </c>
      <c r="CP49" s="91">
        <f t="shared" si="19"/>
        <v>2</v>
      </c>
      <c r="CQ49" s="91">
        <f t="shared" si="20"/>
        <v>0</v>
      </c>
      <c r="CR49" s="91">
        <f t="shared" si="21"/>
        <v>0</v>
      </c>
      <c r="CS49" s="92">
        <f>CM49-'[2]2010'!CM49</f>
        <v>0</v>
      </c>
      <c r="CT49" s="92">
        <f>CE49-'[2]2010'!CE49</f>
        <v>0</v>
      </c>
      <c r="CU49" s="92">
        <f t="shared" si="22"/>
        <v>0</v>
      </c>
      <c r="CV49" s="92">
        <f t="shared" si="23"/>
        <v>0</v>
      </c>
      <c r="CW49" s="153">
        <f t="shared" si="24"/>
        <v>0</v>
      </c>
      <c r="CX49" s="153">
        <f t="shared" si="25"/>
        <v>0</v>
      </c>
      <c r="CY49" s="153">
        <f t="shared" si="26"/>
        <v>0</v>
      </c>
      <c r="CZ49" s="92">
        <f t="shared" si="27"/>
        <v>0</v>
      </c>
      <c r="DA49" s="92">
        <f t="shared" si="28"/>
        <v>0</v>
      </c>
      <c r="DB49" s="91">
        <f t="shared" si="29"/>
        <v>0</v>
      </c>
      <c r="DC49" s="92">
        <f t="shared" si="30"/>
        <v>0</v>
      </c>
    </row>
    <row r="50" spans="1:107" x14ac:dyDescent="0.25">
      <c r="A50" s="20">
        <v>13075023</v>
      </c>
      <c r="B50" s="21">
        <v>5554</v>
      </c>
      <c r="C50" s="21" t="s">
        <v>89</v>
      </c>
      <c r="D50" s="223"/>
      <c r="E50" s="223"/>
      <c r="F50" s="223"/>
      <c r="G50" s="223"/>
      <c r="H50" s="224"/>
      <c r="I50" s="224"/>
      <c r="J50" s="224"/>
      <c r="K50" s="224"/>
      <c r="L50" s="224"/>
      <c r="M50" s="224"/>
      <c r="N50" s="224"/>
      <c r="O50" s="224"/>
      <c r="P50" s="224"/>
      <c r="Q50" s="224"/>
      <c r="R50" s="224"/>
      <c r="S50" s="224"/>
      <c r="T50" s="224"/>
      <c r="U50" s="224"/>
      <c r="V50" s="224"/>
      <c r="W50" s="224"/>
      <c r="X50" s="22"/>
      <c r="Y50" s="22"/>
      <c r="Z50" s="22"/>
      <c r="AA50" s="224"/>
      <c r="AB50" s="224"/>
      <c r="AC50" s="224"/>
      <c r="AD50" s="260"/>
      <c r="AE50" s="224"/>
      <c r="AF50" s="224"/>
      <c r="AG50" s="260"/>
      <c r="AH50" s="352"/>
      <c r="AI50" s="350"/>
      <c r="AJ50" s="351">
        <f t="shared" si="3"/>
        <v>0</v>
      </c>
      <c r="AK50" s="350"/>
      <c r="AL50" s="351">
        <f t="shared" si="4"/>
        <v>0</v>
      </c>
      <c r="AM50" s="350"/>
      <c r="AN50" s="351">
        <f t="shared" si="5"/>
        <v>0</v>
      </c>
      <c r="AO50" s="351" t="e">
        <f t="shared" si="6"/>
        <v>#DIV/0!</v>
      </c>
      <c r="AP50" s="351" t="e">
        <f t="shared" si="7"/>
        <v>#DIV/0!</v>
      </c>
      <c r="AQ50" s="350"/>
      <c r="CA50" s="91" t="str">
        <f t="shared" si="31"/>
        <v>Daberkow</v>
      </c>
      <c r="CB50" s="92">
        <f t="shared" si="31"/>
        <v>0</v>
      </c>
      <c r="CC50" s="92"/>
      <c r="CD50" s="92">
        <f t="shared" si="8"/>
        <v>0</v>
      </c>
      <c r="CE50" s="92">
        <f t="shared" si="9"/>
        <v>0</v>
      </c>
      <c r="CF50" s="92">
        <f t="shared" si="10"/>
        <v>0</v>
      </c>
      <c r="CG50" s="92">
        <f t="shared" si="11"/>
        <v>0</v>
      </c>
      <c r="CH50" s="92">
        <f t="shared" si="12"/>
        <v>0</v>
      </c>
      <c r="CI50" s="92">
        <f t="shared" si="13"/>
        <v>0</v>
      </c>
      <c r="CJ50" s="91">
        <f t="shared" si="14"/>
        <v>0</v>
      </c>
      <c r="CK50" s="91">
        <f t="shared" si="14"/>
        <v>0</v>
      </c>
      <c r="CL50" s="91" t="str">
        <f t="shared" si="15"/>
        <v>keine Daten</v>
      </c>
      <c r="CM50" s="92">
        <f t="shared" si="16"/>
        <v>0</v>
      </c>
      <c r="CN50" s="91" t="str">
        <f t="shared" si="17"/>
        <v>keine Angabe</v>
      </c>
      <c r="CO50" s="91">
        <f t="shared" si="18"/>
        <v>2</v>
      </c>
      <c r="CP50" s="91">
        <f t="shared" si="19"/>
        <v>2</v>
      </c>
      <c r="CQ50" s="91">
        <f t="shared" si="20"/>
        <v>0</v>
      </c>
      <c r="CR50" s="91">
        <f t="shared" si="21"/>
        <v>0</v>
      </c>
      <c r="CS50" s="92">
        <f>CM50-'[2]2010'!CM50</f>
        <v>0</v>
      </c>
      <c r="CT50" s="92">
        <f>CE50-'[2]2010'!CE50</f>
        <v>0</v>
      </c>
      <c r="CU50" s="92">
        <f t="shared" si="22"/>
        <v>0</v>
      </c>
      <c r="CV50" s="92">
        <f t="shared" si="23"/>
        <v>0</v>
      </c>
      <c r="CW50" s="153">
        <f t="shared" si="24"/>
        <v>0</v>
      </c>
      <c r="CX50" s="153">
        <f t="shared" si="25"/>
        <v>0</v>
      </c>
      <c r="CY50" s="153">
        <f t="shared" si="26"/>
        <v>0</v>
      </c>
      <c r="CZ50" s="92">
        <f t="shared" si="27"/>
        <v>0</v>
      </c>
      <c r="DA50" s="92">
        <f t="shared" si="28"/>
        <v>0</v>
      </c>
      <c r="DB50" s="91">
        <f t="shared" si="29"/>
        <v>0</v>
      </c>
      <c r="DC50" s="92">
        <f t="shared" si="30"/>
        <v>0</v>
      </c>
    </row>
    <row r="51" spans="1:107" x14ac:dyDescent="0.25">
      <c r="A51" s="20">
        <v>13075054</v>
      </c>
      <c r="B51" s="21">
        <v>5554</v>
      </c>
      <c r="C51" s="21" t="s">
        <v>90</v>
      </c>
      <c r="D51" s="223"/>
      <c r="E51" s="223"/>
      <c r="F51" s="223"/>
      <c r="G51" s="223"/>
      <c r="H51" s="224"/>
      <c r="I51" s="224"/>
      <c r="J51" s="224"/>
      <c r="K51" s="224"/>
      <c r="L51" s="224"/>
      <c r="M51" s="224"/>
      <c r="N51" s="224"/>
      <c r="O51" s="224"/>
      <c r="P51" s="224"/>
      <c r="Q51" s="224"/>
      <c r="R51" s="224"/>
      <c r="S51" s="224"/>
      <c r="T51" s="224"/>
      <c r="U51" s="224"/>
      <c r="V51" s="224"/>
      <c r="W51" s="224"/>
      <c r="X51" s="22"/>
      <c r="Y51" s="22"/>
      <c r="Z51" s="22"/>
      <c r="AA51" s="224"/>
      <c r="AB51" s="224"/>
      <c r="AC51" s="224"/>
      <c r="AD51" s="260"/>
      <c r="AE51" s="224"/>
      <c r="AF51" s="224"/>
      <c r="AG51" s="260"/>
      <c r="AH51" s="352"/>
      <c r="AI51" s="350"/>
      <c r="AJ51" s="351">
        <f t="shared" si="3"/>
        <v>0</v>
      </c>
      <c r="AK51" s="350"/>
      <c r="AL51" s="351">
        <f t="shared" si="4"/>
        <v>0</v>
      </c>
      <c r="AM51" s="350"/>
      <c r="AN51" s="351">
        <f t="shared" si="5"/>
        <v>0</v>
      </c>
      <c r="AO51" s="351" t="e">
        <f t="shared" si="6"/>
        <v>#DIV/0!</v>
      </c>
      <c r="AP51" s="351" t="e">
        <f t="shared" si="7"/>
        <v>#DIV/0!</v>
      </c>
      <c r="AQ51" s="350"/>
      <c r="CA51" s="91" t="str">
        <f t="shared" si="31"/>
        <v>Jarmen, Stadt</v>
      </c>
      <c r="CB51" s="92">
        <f t="shared" si="31"/>
        <v>0</v>
      </c>
      <c r="CC51" s="92"/>
      <c r="CD51" s="92">
        <f t="shared" si="8"/>
        <v>0</v>
      </c>
      <c r="CE51" s="92">
        <f t="shared" si="9"/>
        <v>0</v>
      </c>
      <c r="CF51" s="92">
        <f t="shared" si="10"/>
        <v>0</v>
      </c>
      <c r="CG51" s="92">
        <f t="shared" si="11"/>
        <v>0</v>
      </c>
      <c r="CH51" s="92">
        <f t="shared" si="12"/>
        <v>0</v>
      </c>
      <c r="CI51" s="92">
        <f t="shared" si="13"/>
        <v>0</v>
      </c>
      <c r="CJ51" s="91">
        <f t="shared" si="14"/>
        <v>0</v>
      </c>
      <c r="CK51" s="91">
        <f t="shared" si="14"/>
        <v>0</v>
      </c>
      <c r="CL51" s="91" t="str">
        <f t="shared" si="15"/>
        <v>keine Daten</v>
      </c>
      <c r="CM51" s="92">
        <f t="shared" si="16"/>
        <v>0</v>
      </c>
      <c r="CN51" s="91" t="str">
        <f t="shared" si="17"/>
        <v>keine Angabe</v>
      </c>
      <c r="CO51" s="91">
        <f t="shared" si="18"/>
        <v>2</v>
      </c>
      <c r="CP51" s="91">
        <f t="shared" si="19"/>
        <v>2</v>
      </c>
      <c r="CQ51" s="91">
        <f t="shared" si="20"/>
        <v>0</v>
      </c>
      <c r="CR51" s="91">
        <f t="shared" si="21"/>
        <v>0</v>
      </c>
      <c r="CS51" s="92">
        <f>CM51-'[2]2010'!CM51</f>
        <v>0</v>
      </c>
      <c r="CT51" s="92">
        <f>CE51-'[2]2010'!CE51</f>
        <v>0</v>
      </c>
      <c r="CU51" s="92">
        <f t="shared" si="22"/>
        <v>0</v>
      </c>
      <c r="CV51" s="92">
        <f t="shared" si="23"/>
        <v>0</v>
      </c>
      <c r="CW51" s="153">
        <f t="shared" si="24"/>
        <v>0</v>
      </c>
      <c r="CX51" s="153">
        <f t="shared" si="25"/>
        <v>0</v>
      </c>
      <c r="CY51" s="153">
        <f t="shared" si="26"/>
        <v>0</v>
      </c>
      <c r="CZ51" s="92">
        <f t="shared" si="27"/>
        <v>0</v>
      </c>
      <c r="DA51" s="92">
        <f t="shared" si="28"/>
        <v>0</v>
      </c>
      <c r="DB51" s="91">
        <f t="shared" si="29"/>
        <v>0</v>
      </c>
      <c r="DC51" s="92">
        <f t="shared" si="30"/>
        <v>0</v>
      </c>
    </row>
    <row r="52" spans="1:107" x14ac:dyDescent="0.25">
      <c r="A52" s="20">
        <v>13075070</v>
      </c>
      <c r="B52" s="21">
        <v>5554</v>
      </c>
      <c r="C52" s="21" t="s">
        <v>91</v>
      </c>
      <c r="D52" s="223"/>
      <c r="E52" s="223"/>
      <c r="F52" s="223"/>
      <c r="G52" s="223"/>
      <c r="H52" s="224"/>
      <c r="I52" s="224"/>
      <c r="J52" s="224"/>
      <c r="K52" s="224"/>
      <c r="L52" s="224"/>
      <c r="M52" s="224"/>
      <c r="N52" s="224"/>
      <c r="O52" s="224"/>
      <c r="P52" s="224"/>
      <c r="Q52" s="224"/>
      <c r="R52" s="224"/>
      <c r="S52" s="224"/>
      <c r="T52" s="224"/>
      <c r="U52" s="224"/>
      <c r="V52" s="224"/>
      <c r="W52" s="224"/>
      <c r="X52" s="22"/>
      <c r="Y52" s="22"/>
      <c r="Z52" s="22"/>
      <c r="AA52" s="224"/>
      <c r="AB52" s="224"/>
      <c r="AC52" s="224"/>
      <c r="AD52" s="260"/>
      <c r="AE52" s="224"/>
      <c r="AF52" s="224"/>
      <c r="AG52" s="260"/>
      <c r="AH52" s="352"/>
      <c r="AI52" s="350"/>
      <c r="AJ52" s="351">
        <f t="shared" si="3"/>
        <v>0</v>
      </c>
      <c r="AK52" s="350"/>
      <c r="AL52" s="351">
        <f t="shared" si="4"/>
        <v>0</v>
      </c>
      <c r="AM52" s="350"/>
      <c r="AN52" s="351">
        <f t="shared" si="5"/>
        <v>0</v>
      </c>
      <c r="AO52" s="351" t="e">
        <f t="shared" si="6"/>
        <v>#DIV/0!</v>
      </c>
      <c r="AP52" s="351" t="e">
        <f t="shared" si="7"/>
        <v>#DIV/0!</v>
      </c>
      <c r="AQ52" s="350"/>
      <c r="CA52" s="91" t="str">
        <f t="shared" si="31"/>
        <v>Kruckow</v>
      </c>
      <c r="CB52" s="92">
        <f t="shared" si="31"/>
        <v>0</v>
      </c>
      <c r="CC52" s="92"/>
      <c r="CD52" s="92">
        <f t="shared" si="8"/>
        <v>0</v>
      </c>
      <c r="CE52" s="92">
        <f t="shared" si="9"/>
        <v>0</v>
      </c>
      <c r="CF52" s="92">
        <f t="shared" si="10"/>
        <v>0</v>
      </c>
      <c r="CG52" s="92">
        <f t="shared" si="11"/>
        <v>0</v>
      </c>
      <c r="CH52" s="92">
        <f t="shared" si="12"/>
        <v>0</v>
      </c>
      <c r="CI52" s="92">
        <f t="shared" si="13"/>
        <v>0</v>
      </c>
      <c r="CJ52" s="91">
        <f t="shared" si="14"/>
        <v>0</v>
      </c>
      <c r="CK52" s="91">
        <f t="shared" si="14"/>
        <v>0</v>
      </c>
      <c r="CL52" s="91" t="str">
        <f t="shared" si="15"/>
        <v>keine Daten</v>
      </c>
      <c r="CM52" s="92">
        <f t="shared" si="16"/>
        <v>0</v>
      </c>
      <c r="CN52" s="91" t="str">
        <f t="shared" si="17"/>
        <v>keine Angabe</v>
      </c>
      <c r="CO52" s="91">
        <f t="shared" si="18"/>
        <v>2</v>
      </c>
      <c r="CP52" s="91">
        <f t="shared" si="19"/>
        <v>2</v>
      </c>
      <c r="CQ52" s="91">
        <f t="shared" si="20"/>
        <v>0</v>
      </c>
      <c r="CR52" s="91">
        <f t="shared" si="21"/>
        <v>0</v>
      </c>
      <c r="CS52" s="92">
        <f>CM52-'[2]2010'!CM52</f>
        <v>0</v>
      </c>
      <c r="CT52" s="92">
        <f>CE52-'[2]2010'!CE52</f>
        <v>0</v>
      </c>
      <c r="CU52" s="92">
        <f t="shared" si="22"/>
        <v>0</v>
      </c>
      <c r="CV52" s="92">
        <f t="shared" si="23"/>
        <v>0</v>
      </c>
      <c r="CW52" s="153">
        <f t="shared" si="24"/>
        <v>0</v>
      </c>
      <c r="CX52" s="153">
        <f t="shared" si="25"/>
        <v>0</v>
      </c>
      <c r="CY52" s="153">
        <f t="shared" si="26"/>
        <v>0</v>
      </c>
      <c r="CZ52" s="92">
        <f t="shared" si="27"/>
        <v>0</v>
      </c>
      <c r="DA52" s="92">
        <f t="shared" si="28"/>
        <v>0</v>
      </c>
      <c r="DB52" s="91">
        <f t="shared" si="29"/>
        <v>0</v>
      </c>
      <c r="DC52" s="92">
        <f t="shared" si="30"/>
        <v>0</v>
      </c>
    </row>
    <row r="53" spans="1:107" x14ac:dyDescent="0.25">
      <c r="A53" s="20">
        <v>13075134</v>
      </c>
      <c r="B53" s="21">
        <v>5554</v>
      </c>
      <c r="C53" s="21" t="s">
        <v>92</v>
      </c>
      <c r="D53" s="223"/>
      <c r="E53" s="223"/>
      <c r="F53" s="223"/>
      <c r="G53" s="223"/>
      <c r="H53" s="224"/>
      <c r="I53" s="224"/>
      <c r="J53" s="224"/>
      <c r="K53" s="224"/>
      <c r="L53" s="224"/>
      <c r="M53" s="224"/>
      <c r="N53" s="224"/>
      <c r="O53" s="224"/>
      <c r="P53" s="224"/>
      <c r="Q53" s="224"/>
      <c r="R53" s="224"/>
      <c r="S53" s="224"/>
      <c r="T53" s="224"/>
      <c r="U53" s="224"/>
      <c r="V53" s="224"/>
      <c r="W53" s="224"/>
      <c r="X53" s="22"/>
      <c r="Y53" s="22"/>
      <c r="Z53" s="22"/>
      <c r="AA53" s="224"/>
      <c r="AB53" s="224"/>
      <c r="AC53" s="224"/>
      <c r="AD53" s="260"/>
      <c r="AE53" s="224"/>
      <c r="AF53" s="224"/>
      <c r="AG53" s="260"/>
      <c r="AH53" s="352"/>
      <c r="AI53" s="350"/>
      <c r="AJ53" s="351">
        <f t="shared" si="3"/>
        <v>0</v>
      </c>
      <c r="AK53" s="350"/>
      <c r="AL53" s="351">
        <f t="shared" si="4"/>
        <v>0</v>
      </c>
      <c r="AM53" s="350"/>
      <c r="AN53" s="351">
        <f t="shared" si="5"/>
        <v>0</v>
      </c>
      <c r="AO53" s="351" t="e">
        <f t="shared" si="6"/>
        <v>#DIV/0!</v>
      </c>
      <c r="AP53" s="351" t="e">
        <f t="shared" si="7"/>
        <v>#DIV/0!</v>
      </c>
      <c r="AQ53" s="350"/>
      <c r="CA53" s="91" t="str">
        <f t="shared" si="31"/>
        <v>Tutow</v>
      </c>
      <c r="CB53" s="92">
        <f t="shared" si="31"/>
        <v>0</v>
      </c>
      <c r="CC53" s="92"/>
      <c r="CD53" s="92">
        <f t="shared" si="8"/>
        <v>0</v>
      </c>
      <c r="CE53" s="92">
        <f t="shared" si="9"/>
        <v>0</v>
      </c>
      <c r="CF53" s="92">
        <f t="shared" si="10"/>
        <v>0</v>
      </c>
      <c r="CG53" s="92">
        <f t="shared" si="11"/>
        <v>0</v>
      </c>
      <c r="CH53" s="92">
        <f t="shared" si="12"/>
        <v>0</v>
      </c>
      <c r="CI53" s="92">
        <f t="shared" si="13"/>
        <v>0</v>
      </c>
      <c r="CJ53" s="91">
        <f t="shared" si="14"/>
        <v>0</v>
      </c>
      <c r="CK53" s="91">
        <f t="shared" si="14"/>
        <v>0</v>
      </c>
      <c r="CL53" s="91" t="str">
        <f>IF(CB53=0,"keine Daten",IF(CD53=0,"keine Daten","OK"))</f>
        <v>keine Daten</v>
      </c>
      <c r="CM53" s="92">
        <f t="shared" si="16"/>
        <v>0</v>
      </c>
      <c r="CN53" s="91" t="str">
        <f t="shared" si="17"/>
        <v>keine Angabe</v>
      </c>
      <c r="CO53" s="91">
        <f t="shared" si="18"/>
        <v>2</v>
      </c>
      <c r="CP53" s="91">
        <f t="shared" si="19"/>
        <v>2</v>
      </c>
      <c r="CQ53" s="91">
        <f t="shared" si="20"/>
        <v>0</v>
      </c>
      <c r="CR53" s="91">
        <f t="shared" si="21"/>
        <v>0</v>
      </c>
      <c r="CS53" s="92">
        <f>CM53-'[2]2010'!CM53</f>
        <v>0</v>
      </c>
      <c r="CT53" s="92">
        <f>CE53-'[2]2010'!CE53</f>
        <v>0</v>
      </c>
      <c r="CU53" s="92">
        <f t="shared" si="22"/>
        <v>0</v>
      </c>
      <c r="CV53" s="92">
        <f t="shared" si="23"/>
        <v>0</v>
      </c>
      <c r="CW53" s="153">
        <f t="shared" si="24"/>
        <v>0</v>
      </c>
      <c r="CX53" s="153">
        <f t="shared" si="25"/>
        <v>0</v>
      </c>
      <c r="CY53" s="153">
        <f t="shared" si="26"/>
        <v>0</v>
      </c>
      <c r="CZ53" s="92">
        <f t="shared" si="27"/>
        <v>0</v>
      </c>
      <c r="DA53" s="92">
        <f t="shared" si="28"/>
        <v>0</v>
      </c>
      <c r="DB53" s="91">
        <f t="shared" si="29"/>
        <v>0</v>
      </c>
      <c r="DC53" s="92">
        <f t="shared" si="30"/>
        <v>0</v>
      </c>
    </row>
    <row r="54" spans="1:107" x14ac:dyDescent="0.25">
      <c r="A54" s="20">
        <v>13075140</v>
      </c>
      <c r="B54" s="21">
        <v>5554</v>
      </c>
      <c r="C54" s="21" t="s">
        <v>93</v>
      </c>
      <c r="D54" s="223"/>
      <c r="E54" s="223"/>
      <c r="F54" s="223"/>
      <c r="G54" s="223"/>
      <c r="H54" s="224"/>
      <c r="I54" s="224"/>
      <c r="J54" s="224"/>
      <c r="K54" s="224"/>
      <c r="L54" s="224"/>
      <c r="M54" s="224"/>
      <c r="N54" s="224"/>
      <c r="O54" s="224"/>
      <c r="P54" s="224"/>
      <c r="Q54" s="224"/>
      <c r="R54" s="224"/>
      <c r="S54" s="224"/>
      <c r="T54" s="224"/>
      <c r="U54" s="224"/>
      <c r="V54" s="224"/>
      <c r="W54" s="224"/>
      <c r="X54" s="22"/>
      <c r="Y54" s="22"/>
      <c r="Z54" s="22"/>
      <c r="AA54" s="224"/>
      <c r="AB54" s="224"/>
      <c r="AC54" s="224"/>
      <c r="AD54" s="260"/>
      <c r="AE54" s="224"/>
      <c r="AF54" s="224"/>
      <c r="AG54" s="260"/>
      <c r="AH54" s="352"/>
      <c r="AI54" s="350"/>
      <c r="AJ54" s="351">
        <f t="shared" si="3"/>
        <v>0</v>
      </c>
      <c r="AK54" s="350"/>
      <c r="AL54" s="351">
        <f t="shared" si="4"/>
        <v>0</v>
      </c>
      <c r="AM54" s="350"/>
      <c r="AN54" s="351">
        <f t="shared" si="5"/>
        <v>0</v>
      </c>
      <c r="AO54" s="351" t="e">
        <f t="shared" si="6"/>
        <v>#DIV/0!</v>
      </c>
      <c r="AP54" s="351" t="e">
        <f t="shared" si="7"/>
        <v>#DIV/0!</v>
      </c>
      <c r="AQ54" s="350"/>
      <c r="CA54" s="91" t="str">
        <f t="shared" si="31"/>
        <v>Völschow</v>
      </c>
      <c r="CB54" s="92">
        <f t="shared" si="31"/>
        <v>0</v>
      </c>
      <c r="CC54" s="92"/>
      <c r="CD54" s="92">
        <f t="shared" si="8"/>
        <v>0</v>
      </c>
      <c r="CE54" s="92">
        <f t="shared" si="9"/>
        <v>0</v>
      </c>
      <c r="CF54" s="92">
        <f t="shared" si="10"/>
        <v>0</v>
      </c>
      <c r="CG54" s="92">
        <f t="shared" si="11"/>
        <v>0</v>
      </c>
      <c r="CH54" s="92">
        <f t="shared" si="12"/>
        <v>0</v>
      </c>
      <c r="CI54" s="92">
        <f t="shared" si="13"/>
        <v>0</v>
      </c>
      <c r="CJ54" s="91">
        <f t="shared" si="14"/>
        <v>0</v>
      </c>
      <c r="CK54" s="91">
        <f t="shared" si="14"/>
        <v>0</v>
      </c>
      <c r="CL54" s="91" t="str">
        <f t="shared" ref="CL54:CL117" si="32">IF(CB54=0,"keine Daten",IF(CD54=0,"keine Daten","OK"))</f>
        <v>keine Daten</v>
      </c>
      <c r="CM54" s="92">
        <f t="shared" si="16"/>
        <v>0</v>
      </c>
      <c r="CN54" s="91" t="str">
        <f t="shared" si="17"/>
        <v>keine Angabe</v>
      </c>
      <c r="CO54" s="91">
        <f t="shared" si="18"/>
        <v>2</v>
      </c>
      <c r="CP54" s="91">
        <f t="shared" si="19"/>
        <v>2</v>
      </c>
      <c r="CQ54" s="91">
        <f t="shared" si="20"/>
        <v>0</v>
      </c>
      <c r="CR54" s="91">
        <f t="shared" si="21"/>
        <v>0</v>
      </c>
      <c r="CS54" s="92">
        <f>CM54-'[2]2010'!CM54</f>
        <v>0</v>
      </c>
      <c r="CT54" s="92">
        <f>CE54-'[2]2010'!CE54</f>
        <v>0</v>
      </c>
      <c r="CU54" s="92">
        <f t="shared" si="22"/>
        <v>0</v>
      </c>
      <c r="CV54" s="92">
        <f t="shared" si="23"/>
        <v>0</v>
      </c>
      <c r="CW54" s="153">
        <f t="shared" si="24"/>
        <v>0</v>
      </c>
      <c r="CX54" s="153">
        <f t="shared" si="25"/>
        <v>0</v>
      </c>
      <c r="CY54" s="153">
        <f t="shared" si="26"/>
        <v>0</v>
      </c>
      <c r="CZ54" s="92">
        <f t="shared" si="27"/>
        <v>0</v>
      </c>
      <c r="DA54" s="92">
        <f t="shared" si="28"/>
        <v>0</v>
      </c>
      <c r="DB54" s="91">
        <f t="shared" si="29"/>
        <v>0</v>
      </c>
      <c r="DC54" s="92">
        <f t="shared" si="30"/>
        <v>0</v>
      </c>
    </row>
    <row r="55" spans="1:107" x14ac:dyDescent="0.25">
      <c r="A55" s="20">
        <v>13075008</v>
      </c>
      <c r="B55" s="21">
        <v>5555</v>
      </c>
      <c r="C55" s="21" t="s">
        <v>94</v>
      </c>
      <c r="D55" s="223">
        <v>779</v>
      </c>
      <c r="E55" s="223"/>
      <c r="F55" s="223">
        <v>32931</v>
      </c>
      <c r="G55" s="223">
        <v>168575</v>
      </c>
      <c r="H55" s="224">
        <v>1</v>
      </c>
      <c r="I55" s="224">
        <v>0</v>
      </c>
      <c r="J55" s="224">
        <v>0</v>
      </c>
      <c r="K55" s="224">
        <v>1</v>
      </c>
      <c r="L55" s="224">
        <v>175098</v>
      </c>
      <c r="M55" s="224">
        <v>1</v>
      </c>
      <c r="N55" s="224">
        <v>14939</v>
      </c>
      <c r="O55" s="224">
        <v>250</v>
      </c>
      <c r="P55" s="224">
        <v>0</v>
      </c>
      <c r="Q55" s="224">
        <v>345</v>
      </c>
      <c r="R55" s="224">
        <v>0</v>
      </c>
      <c r="S55" s="224">
        <v>300</v>
      </c>
      <c r="T55" s="224">
        <v>0</v>
      </c>
      <c r="U55" s="224">
        <v>0</v>
      </c>
      <c r="V55" s="224">
        <v>258752</v>
      </c>
      <c r="W55" s="224">
        <v>332.16</v>
      </c>
      <c r="X55" s="22" t="s">
        <v>56</v>
      </c>
      <c r="Y55" s="22" t="s">
        <v>43</v>
      </c>
      <c r="Z55" s="22" t="s">
        <v>56</v>
      </c>
      <c r="AA55" s="224">
        <v>0</v>
      </c>
      <c r="AB55" s="224">
        <v>2000</v>
      </c>
      <c r="AC55" s="224">
        <v>1763</v>
      </c>
      <c r="AD55" s="260">
        <v>0</v>
      </c>
      <c r="AE55" s="224">
        <v>0</v>
      </c>
      <c r="AF55" s="224">
        <v>0</v>
      </c>
      <c r="AG55" s="260">
        <v>0</v>
      </c>
      <c r="AH55" s="352">
        <v>233861</v>
      </c>
      <c r="AI55" s="350">
        <v>175811</v>
      </c>
      <c r="AJ55" s="351">
        <f t="shared" si="3"/>
        <v>-58050</v>
      </c>
      <c r="AK55" s="350">
        <v>204327</v>
      </c>
      <c r="AL55" s="351">
        <f t="shared" si="4"/>
        <v>380138</v>
      </c>
      <c r="AM55" s="350">
        <v>190475</v>
      </c>
      <c r="AN55" s="351">
        <f t="shared" si="5"/>
        <v>189663</v>
      </c>
      <c r="AO55" s="351">
        <f t="shared" si="6"/>
        <v>1.0834077503682933</v>
      </c>
      <c r="AP55" s="351">
        <f t="shared" si="7"/>
        <v>0.50106803318794757</v>
      </c>
      <c r="AQ55" s="350">
        <v>70383</v>
      </c>
      <c r="CA55" s="91" t="str">
        <f t="shared" si="31"/>
        <v>Behrenhoff</v>
      </c>
      <c r="CB55" s="92">
        <f t="shared" si="31"/>
        <v>779</v>
      </c>
      <c r="CC55" s="92"/>
      <c r="CD55" s="92">
        <f t="shared" si="8"/>
        <v>168575</v>
      </c>
      <c r="CE55" s="92">
        <f t="shared" si="9"/>
        <v>175098</v>
      </c>
      <c r="CF55" s="92">
        <f t="shared" si="10"/>
        <v>14939</v>
      </c>
      <c r="CG55" s="92">
        <f t="shared" si="11"/>
        <v>-160159</v>
      </c>
      <c r="CH55" s="92">
        <f t="shared" si="12"/>
        <v>0</v>
      </c>
      <c r="CI55" s="92">
        <f t="shared" si="13"/>
        <v>0</v>
      </c>
      <c r="CJ55" s="91" t="str">
        <f t="shared" si="14"/>
        <v>ja</v>
      </c>
      <c r="CK55" s="91" t="str">
        <f t="shared" si="14"/>
        <v>nein</v>
      </c>
      <c r="CL55" s="91" t="str">
        <f t="shared" si="32"/>
        <v>OK</v>
      </c>
      <c r="CM55" s="92">
        <f t="shared" si="16"/>
        <v>0</v>
      </c>
      <c r="CN55" s="91" t="str">
        <f t="shared" si="17"/>
        <v>nein</v>
      </c>
      <c r="CO55" s="91">
        <f t="shared" si="18"/>
        <v>1</v>
      </c>
      <c r="CP55" s="91">
        <f t="shared" si="19"/>
        <v>0</v>
      </c>
      <c r="CQ55" s="91">
        <f t="shared" si="20"/>
        <v>1</v>
      </c>
      <c r="CR55" s="91">
        <f t="shared" si="21"/>
        <v>168575</v>
      </c>
      <c r="CS55" s="92">
        <f>CM55-'[2]2010'!CM55</f>
        <v>0</v>
      </c>
      <c r="CT55" s="92">
        <f>CE55-'[2]2010'!CE55</f>
        <v>7473</v>
      </c>
      <c r="CU55" s="92">
        <f t="shared" si="22"/>
        <v>190475</v>
      </c>
      <c r="CV55" s="92">
        <f t="shared" si="23"/>
        <v>70383</v>
      </c>
      <c r="CW55" s="153">
        <f t="shared" si="24"/>
        <v>2.5</v>
      </c>
      <c r="CX55" s="153">
        <f t="shared" si="25"/>
        <v>3.45</v>
      </c>
      <c r="CY55" s="153">
        <f t="shared" si="26"/>
        <v>3</v>
      </c>
      <c r="CZ55" s="92">
        <f t="shared" si="27"/>
        <v>258752</v>
      </c>
      <c r="DA55" s="92">
        <f t="shared" si="28"/>
        <v>1763</v>
      </c>
      <c r="DB55" s="91">
        <f t="shared" si="29"/>
        <v>1</v>
      </c>
      <c r="DC55" s="92">
        <f t="shared" si="30"/>
        <v>-160159</v>
      </c>
    </row>
    <row r="56" spans="1:107" x14ac:dyDescent="0.25">
      <c r="A56" s="20">
        <v>13075025</v>
      </c>
      <c r="B56" s="21">
        <v>5555</v>
      </c>
      <c r="C56" s="21" t="s">
        <v>95</v>
      </c>
      <c r="D56" s="223">
        <v>402</v>
      </c>
      <c r="E56" s="223"/>
      <c r="F56" s="223">
        <v>8615</v>
      </c>
      <c r="G56" s="223">
        <v>97455</v>
      </c>
      <c r="H56" s="224">
        <v>1</v>
      </c>
      <c r="I56" s="224">
        <v>0</v>
      </c>
      <c r="J56" s="224">
        <v>0</v>
      </c>
      <c r="K56" s="224">
        <v>1</v>
      </c>
      <c r="L56" s="224">
        <v>120146</v>
      </c>
      <c r="M56" s="224">
        <v>1</v>
      </c>
      <c r="N56" s="224">
        <v>22058</v>
      </c>
      <c r="O56" s="224">
        <v>250</v>
      </c>
      <c r="P56" s="224">
        <v>0</v>
      </c>
      <c r="Q56" s="224">
        <v>345</v>
      </c>
      <c r="R56" s="224">
        <v>0</v>
      </c>
      <c r="S56" s="224">
        <v>300</v>
      </c>
      <c r="T56" s="224">
        <v>0</v>
      </c>
      <c r="U56" s="224">
        <v>0</v>
      </c>
      <c r="V56" s="224">
        <v>42065</v>
      </c>
      <c r="W56" s="224">
        <v>104.64</v>
      </c>
      <c r="X56" s="22" t="s">
        <v>56</v>
      </c>
      <c r="Y56" s="22" t="s">
        <v>43</v>
      </c>
      <c r="Z56" s="22" t="s">
        <v>56</v>
      </c>
      <c r="AA56" s="224">
        <v>0</v>
      </c>
      <c r="AB56" s="224">
        <v>1000</v>
      </c>
      <c r="AC56" s="224">
        <v>900</v>
      </c>
      <c r="AD56" s="260">
        <v>0</v>
      </c>
      <c r="AE56" s="224">
        <v>0</v>
      </c>
      <c r="AF56" s="224">
        <v>0</v>
      </c>
      <c r="AG56" s="260">
        <v>0</v>
      </c>
      <c r="AH56" s="352">
        <v>96542</v>
      </c>
      <c r="AI56" s="350">
        <v>75380</v>
      </c>
      <c r="AJ56" s="351">
        <f t="shared" si="3"/>
        <v>-21162</v>
      </c>
      <c r="AK56" s="350">
        <v>131197</v>
      </c>
      <c r="AL56" s="351">
        <f t="shared" si="4"/>
        <v>206577</v>
      </c>
      <c r="AM56" s="350">
        <v>106660</v>
      </c>
      <c r="AN56" s="351">
        <f t="shared" si="5"/>
        <v>99917</v>
      </c>
      <c r="AO56" s="351">
        <f t="shared" si="6"/>
        <v>1.4149641814804987</v>
      </c>
      <c r="AP56" s="351">
        <f t="shared" si="7"/>
        <v>0.51632079079471582</v>
      </c>
      <c r="AQ56" s="350">
        <v>30791</v>
      </c>
      <c r="CA56" s="91" t="str">
        <f t="shared" si="31"/>
        <v>Dargelin</v>
      </c>
      <c r="CB56" s="92">
        <f t="shared" si="31"/>
        <v>402</v>
      </c>
      <c r="CC56" s="92"/>
      <c r="CD56" s="92">
        <f t="shared" si="8"/>
        <v>97455</v>
      </c>
      <c r="CE56" s="92">
        <f t="shared" si="9"/>
        <v>120146</v>
      </c>
      <c r="CF56" s="92">
        <f t="shared" si="10"/>
        <v>22058</v>
      </c>
      <c r="CG56" s="92">
        <f t="shared" si="11"/>
        <v>-98088</v>
      </c>
      <c r="CH56" s="92">
        <f t="shared" si="12"/>
        <v>0</v>
      </c>
      <c r="CI56" s="92">
        <f t="shared" si="13"/>
        <v>0</v>
      </c>
      <c r="CJ56" s="91" t="str">
        <f t="shared" si="14"/>
        <v>ja</v>
      </c>
      <c r="CK56" s="91" t="str">
        <f t="shared" si="14"/>
        <v>nein</v>
      </c>
      <c r="CL56" s="91" t="str">
        <f t="shared" si="32"/>
        <v>OK</v>
      </c>
      <c r="CM56" s="92">
        <f t="shared" si="16"/>
        <v>0</v>
      </c>
      <c r="CN56" s="91" t="str">
        <f t="shared" si="17"/>
        <v>nein</v>
      </c>
      <c r="CO56" s="91">
        <f t="shared" si="18"/>
        <v>1</v>
      </c>
      <c r="CP56" s="91">
        <f t="shared" si="19"/>
        <v>0</v>
      </c>
      <c r="CQ56" s="91">
        <f t="shared" si="20"/>
        <v>1</v>
      </c>
      <c r="CR56" s="91">
        <f t="shared" si="21"/>
        <v>97455</v>
      </c>
      <c r="CS56" s="92">
        <f>CM56-'[2]2010'!CM56</f>
        <v>0</v>
      </c>
      <c r="CT56" s="92">
        <f>CE56-'[2]2010'!CE56</f>
        <v>20092</v>
      </c>
      <c r="CU56" s="92">
        <f t="shared" si="22"/>
        <v>106660</v>
      </c>
      <c r="CV56" s="92">
        <f t="shared" si="23"/>
        <v>30791</v>
      </c>
      <c r="CW56" s="153">
        <f t="shared" si="24"/>
        <v>2.5</v>
      </c>
      <c r="CX56" s="153">
        <f t="shared" si="25"/>
        <v>3.45</v>
      </c>
      <c r="CY56" s="153">
        <f t="shared" si="26"/>
        <v>3</v>
      </c>
      <c r="CZ56" s="92">
        <f t="shared" si="27"/>
        <v>42065</v>
      </c>
      <c r="DA56" s="92">
        <f t="shared" si="28"/>
        <v>900</v>
      </c>
      <c r="DB56" s="91">
        <f t="shared" si="29"/>
        <v>1</v>
      </c>
      <c r="DC56" s="92">
        <f t="shared" si="30"/>
        <v>-98088</v>
      </c>
    </row>
    <row r="57" spans="1:107" x14ac:dyDescent="0.25">
      <c r="A57" s="20">
        <v>13075027</v>
      </c>
      <c r="B57" s="21">
        <v>5555</v>
      </c>
      <c r="C57" s="21" t="s">
        <v>96</v>
      </c>
      <c r="D57" s="223">
        <v>1075</v>
      </c>
      <c r="E57" s="223"/>
      <c r="F57" s="223">
        <v>63321</v>
      </c>
      <c r="G57" s="223">
        <v>1637</v>
      </c>
      <c r="H57" s="224">
        <v>0</v>
      </c>
      <c r="I57" s="224">
        <v>1</v>
      </c>
      <c r="J57" s="224">
        <v>636059</v>
      </c>
      <c r="K57" s="224">
        <v>0</v>
      </c>
      <c r="L57" s="224">
        <v>0</v>
      </c>
      <c r="M57" s="224">
        <v>1</v>
      </c>
      <c r="N57" s="224">
        <v>839027</v>
      </c>
      <c r="O57" s="224">
        <v>236</v>
      </c>
      <c r="P57" s="224">
        <v>1</v>
      </c>
      <c r="Q57" s="224">
        <v>316</v>
      </c>
      <c r="R57" s="224">
        <v>1</v>
      </c>
      <c r="S57" s="224">
        <v>273</v>
      </c>
      <c r="T57" s="224">
        <v>1</v>
      </c>
      <c r="U57" s="224">
        <v>1</v>
      </c>
      <c r="V57" s="224">
        <v>1420870</v>
      </c>
      <c r="W57" s="224">
        <v>1321.74</v>
      </c>
      <c r="X57" s="22" t="s">
        <v>43</v>
      </c>
      <c r="Y57" s="22" t="s">
        <v>43</v>
      </c>
      <c r="Z57" s="22" t="s">
        <v>43</v>
      </c>
      <c r="AA57" s="224">
        <v>0</v>
      </c>
      <c r="AB57" s="224">
        <v>2200</v>
      </c>
      <c r="AC57" s="224">
        <v>2318</v>
      </c>
      <c r="AD57" s="260">
        <v>0</v>
      </c>
      <c r="AE57" s="224">
        <v>0</v>
      </c>
      <c r="AF57" s="224">
        <v>0</v>
      </c>
      <c r="AG57" s="260">
        <v>0</v>
      </c>
      <c r="AH57" s="352">
        <v>363335</v>
      </c>
      <c r="AI57" s="350">
        <v>302460</v>
      </c>
      <c r="AJ57" s="351">
        <f t="shared" si="3"/>
        <v>-60875</v>
      </c>
      <c r="AK57" s="350">
        <v>245914</v>
      </c>
      <c r="AL57" s="351">
        <f t="shared" si="4"/>
        <v>548374</v>
      </c>
      <c r="AM57" s="350">
        <v>301730</v>
      </c>
      <c r="AN57" s="351">
        <f t="shared" si="5"/>
        <v>246644</v>
      </c>
      <c r="AO57" s="351">
        <f t="shared" si="6"/>
        <v>0.9975864577134167</v>
      </c>
      <c r="AP57" s="351">
        <f t="shared" si="7"/>
        <v>0.55022667011929816</v>
      </c>
      <c r="AQ57" s="350">
        <v>111494</v>
      </c>
      <c r="CA57" s="91" t="str">
        <f t="shared" si="31"/>
        <v>Dersekow</v>
      </c>
      <c r="CB57" s="92">
        <f t="shared" si="31"/>
        <v>1075</v>
      </c>
      <c r="CC57" s="92"/>
      <c r="CD57" s="92">
        <f t="shared" si="8"/>
        <v>1637</v>
      </c>
      <c r="CE57" s="92">
        <f t="shared" si="9"/>
        <v>0</v>
      </c>
      <c r="CF57" s="92">
        <f t="shared" si="10"/>
        <v>839027</v>
      </c>
      <c r="CG57" s="92">
        <f t="shared" si="11"/>
        <v>839027</v>
      </c>
      <c r="CH57" s="92">
        <f t="shared" si="12"/>
        <v>0</v>
      </c>
      <c r="CI57" s="92">
        <f t="shared" si="13"/>
        <v>1</v>
      </c>
      <c r="CJ57" s="91" t="str">
        <f t="shared" si="14"/>
        <v>nein</v>
      </c>
      <c r="CK57" s="91" t="str">
        <f t="shared" si="14"/>
        <v>nein</v>
      </c>
      <c r="CL57" s="91" t="str">
        <f t="shared" si="32"/>
        <v>OK</v>
      </c>
      <c r="CM57" s="92">
        <f t="shared" si="16"/>
        <v>636059</v>
      </c>
      <c r="CN57" s="91" t="str">
        <f t="shared" si="17"/>
        <v>nein</v>
      </c>
      <c r="CO57" s="91">
        <f t="shared" si="18"/>
        <v>0</v>
      </c>
      <c r="CP57" s="91">
        <f t="shared" si="19"/>
        <v>0</v>
      </c>
      <c r="CQ57" s="91">
        <f t="shared" si="20"/>
        <v>1</v>
      </c>
      <c r="CR57" s="91">
        <f t="shared" si="21"/>
        <v>1637</v>
      </c>
      <c r="CS57" s="92">
        <f>CM57-'[2]2010'!CM57</f>
        <v>50809</v>
      </c>
      <c r="CT57" s="92">
        <f>CE57-'[2]2010'!CE57</f>
        <v>0</v>
      </c>
      <c r="CU57" s="92">
        <f t="shared" si="22"/>
        <v>301730</v>
      </c>
      <c r="CV57" s="92">
        <f t="shared" si="23"/>
        <v>111494</v>
      </c>
      <c r="CW57" s="153">
        <f t="shared" si="24"/>
        <v>2.36</v>
      </c>
      <c r="CX57" s="153">
        <f t="shared" si="25"/>
        <v>3.16</v>
      </c>
      <c r="CY57" s="153">
        <f t="shared" si="26"/>
        <v>2.73</v>
      </c>
      <c r="CZ57" s="92">
        <f t="shared" si="27"/>
        <v>1420870</v>
      </c>
      <c r="DA57" s="92">
        <f t="shared" si="28"/>
        <v>2318</v>
      </c>
      <c r="DB57" s="91">
        <f t="shared" si="29"/>
        <v>1</v>
      </c>
      <c r="DC57" s="92">
        <f t="shared" si="30"/>
        <v>839027</v>
      </c>
    </row>
    <row r="58" spans="1:107" x14ac:dyDescent="0.25">
      <c r="A58" s="20">
        <v>13075028</v>
      </c>
      <c r="B58" s="21">
        <v>5555</v>
      </c>
      <c r="C58" s="21" t="s">
        <v>97</v>
      </c>
      <c r="D58" s="223">
        <v>477</v>
      </c>
      <c r="E58" s="223"/>
      <c r="F58" s="223">
        <v>8309</v>
      </c>
      <c r="G58" s="223">
        <v>1557</v>
      </c>
      <c r="H58" s="224">
        <v>0</v>
      </c>
      <c r="I58" s="224">
        <v>1</v>
      </c>
      <c r="J58" s="224">
        <v>176807</v>
      </c>
      <c r="K58" s="224">
        <v>0</v>
      </c>
      <c r="L58" s="224">
        <v>0</v>
      </c>
      <c r="M58" s="224">
        <v>1</v>
      </c>
      <c r="N58" s="224">
        <v>175250</v>
      </c>
      <c r="O58" s="224">
        <v>250</v>
      </c>
      <c r="P58" s="224">
        <v>0</v>
      </c>
      <c r="Q58" s="224">
        <v>330</v>
      </c>
      <c r="R58" s="224">
        <v>0</v>
      </c>
      <c r="S58" s="224">
        <v>273</v>
      </c>
      <c r="T58" s="224">
        <v>1</v>
      </c>
      <c r="U58" s="224">
        <v>0</v>
      </c>
      <c r="V58" s="224">
        <v>97060</v>
      </c>
      <c r="W58" s="224">
        <v>203.48</v>
      </c>
      <c r="X58" s="22" t="s">
        <v>43</v>
      </c>
      <c r="Y58" s="22" t="s">
        <v>43</v>
      </c>
      <c r="Z58" s="22" t="s">
        <v>43</v>
      </c>
      <c r="AA58" s="224">
        <v>0</v>
      </c>
      <c r="AB58" s="224">
        <v>1000</v>
      </c>
      <c r="AC58" s="224">
        <v>762</v>
      </c>
      <c r="AD58" s="260">
        <v>0</v>
      </c>
      <c r="AE58" s="224">
        <v>0</v>
      </c>
      <c r="AF58" s="224">
        <v>0</v>
      </c>
      <c r="AG58" s="260">
        <v>0</v>
      </c>
      <c r="AH58" s="352">
        <v>144007</v>
      </c>
      <c r="AI58" s="350">
        <v>67985</v>
      </c>
      <c r="AJ58" s="351">
        <f t="shared" si="3"/>
        <v>-76022</v>
      </c>
      <c r="AK58" s="350">
        <v>124648</v>
      </c>
      <c r="AL58" s="351">
        <f t="shared" si="4"/>
        <v>192633</v>
      </c>
      <c r="AM58" s="350">
        <v>127739</v>
      </c>
      <c r="AN58" s="351">
        <f t="shared" si="5"/>
        <v>64894</v>
      </c>
      <c r="AO58" s="351">
        <f t="shared" si="6"/>
        <v>1.878929175553431</v>
      </c>
      <c r="AP58" s="351">
        <f t="shared" si="7"/>
        <v>0.66312106440744834</v>
      </c>
      <c r="AQ58" s="350">
        <v>47201</v>
      </c>
      <c r="CA58" s="91" t="str">
        <f t="shared" si="31"/>
        <v>Diedrichshagen</v>
      </c>
      <c r="CB58" s="92">
        <f t="shared" si="31"/>
        <v>477</v>
      </c>
      <c r="CC58" s="92"/>
      <c r="CD58" s="92">
        <f t="shared" si="8"/>
        <v>1557</v>
      </c>
      <c r="CE58" s="92">
        <f t="shared" si="9"/>
        <v>0</v>
      </c>
      <c r="CF58" s="92">
        <f t="shared" si="10"/>
        <v>175250</v>
      </c>
      <c r="CG58" s="92">
        <f t="shared" si="11"/>
        <v>175250</v>
      </c>
      <c r="CH58" s="92">
        <f t="shared" si="12"/>
        <v>0</v>
      </c>
      <c r="CI58" s="92">
        <f t="shared" si="13"/>
        <v>0</v>
      </c>
      <c r="CJ58" s="91" t="str">
        <f t="shared" si="14"/>
        <v>nein</v>
      </c>
      <c r="CK58" s="91" t="str">
        <f t="shared" si="14"/>
        <v>nein</v>
      </c>
      <c r="CL58" s="91" t="str">
        <f t="shared" si="32"/>
        <v>OK</v>
      </c>
      <c r="CM58" s="92">
        <f t="shared" si="16"/>
        <v>176807</v>
      </c>
      <c r="CN58" s="91" t="str">
        <f t="shared" si="17"/>
        <v>nein</v>
      </c>
      <c r="CO58" s="91">
        <f t="shared" si="18"/>
        <v>0</v>
      </c>
      <c r="CP58" s="91">
        <f t="shared" si="19"/>
        <v>0</v>
      </c>
      <c r="CQ58" s="91">
        <f t="shared" si="20"/>
        <v>1</v>
      </c>
      <c r="CR58" s="91">
        <f t="shared" si="21"/>
        <v>1557</v>
      </c>
      <c r="CS58" s="92">
        <f>CM58-'[2]2010'!CM58</f>
        <v>-11873</v>
      </c>
      <c r="CT58" s="92">
        <f>CE58-'[2]2010'!CE58</f>
        <v>0</v>
      </c>
      <c r="CU58" s="92">
        <f t="shared" si="22"/>
        <v>127739</v>
      </c>
      <c r="CV58" s="92">
        <f t="shared" si="23"/>
        <v>47201</v>
      </c>
      <c r="CW58" s="153">
        <f t="shared" si="24"/>
        <v>2.5</v>
      </c>
      <c r="CX58" s="153">
        <f t="shared" si="25"/>
        <v>3.3</v>
      </c>
      <c r="CY58" s="153">
        <f t="shared" si="26"/>
        <v>2.73</v>
      </c>
      <c r="CZ58" s="92">
        <f t="shared" si="27"/>
        <v>97060</v>
      </c>
      <c r="DA58" s="92">
        <f t="shared" si="28"/>
        <v>762</v>
      </c>
      <c r="DB58" s="91">
        <f t="shared" si="29"/>
        <v>1</v>
      </c>
      <c r="DC58" s="92">
        <f t="shared" si="30"/>
        <v>175250</v>
      </c>
    </row>
    <row r="59" spans="1:107" x14ac:dyDescent="0.25">
      <c r="A59" s="20">
        <v>13075050</v>
      </c>
      <c r="B59" s="21">
        <v>5555</v>
      </c>
      <c r="C59" s="21" t="s">
        <v>98</v>
      </c>
      <c r="D59" s="223">
        <v>807</v>
      </c>
      <c r="E59" s="223"/>
      <c r="F59" s="223">
        <v>72862</v>
      </c>
      <c r="G59" s="223">
        <v>114351</v>
      </c>
      <c r="H59" s="224">
        <v>0</v>
      </c>
      <c r="I59" s="224">
        <v>1</v>
      </c>
      <c r="J59" s="224">
        <v>878686</v>
      </c>
      <c r="K59" s="224">
        <v>0</v>
      </c>
      <c r="L59" s="224">
        <v>0</v>
      </c>
      <c r="M59" s="224">
        <v>1</v>
      </c>
      <c r="N59" s="224">
        <v>926734</v>
      </c>
      <c r="O59" s="224">
        <v>250</v>
      </c>
      <c r="P59" s="224">
        <v>0</v>
      </c>
      <c r="Q59" s="224">
        <v>300</v>
      </c>
      <c r="R59" s="224">
        <v>1</v>
      </c>
      <c r="S59" s="224">
        <v>300</v>
      </c>
      <c r="T59" s="224">
        <v>0</v>
      </c>
      <c r="U59" s="224">
        <v>0</v>
      </c>
      <c r="V59" s="224">
        <v>0</v>
      </c>
      <c r="W59" s="224">
        <v>0</v>
      </c>
      <c r="X59" s="22" t="s">
        <v>43</v>
      </c>
      <c r="Y59" s="22" t="s">
        <v>43</v>
      </c>
      <c r="Z59" s="22" t="s">
        <v>43</v>
      </c>
      <c r="AA59" s="224">
        <v>0</v>
      </c>
      <c r="AB59" s="224">
        <v>1200</v>
      </c>
      <c r="AC59" s="224">
        <v>1193</v>
      </c>
      <c r="AD59" s="260">
        <v>0</v>
      </c>
      <c r="AE59" s="224">
        <v>0</v>
      </c>
      <c r="AF59" s="224">
        <v>0</v>
      </c>
      <c r="AG59" s="260">
        <v>0</v>
      </c>
      <c r="AH59" s="352">
        <v>265793</v>
      </c>
      <c r="AI59" s="350">
        <v>87037</v>
      </c>
      <c r="AJ59" s="351">
        <f t="shared" si="3"/>
        <v>-178756</v>
      </c>
      <c r="AK59" s="350">
        <v>188412</v>
      </c>
      <c r="AL59" s="351">
        <f t="shared" si="4"/>
        <v>275449</v>
      </c>
      <c r="AM59" s="350">
        <v>218176</v>
      </c>
      <c r="AN59" s="351">
        <f t="shared" si="5"/>
        <v>57273</v>
      </c>
      <c r="AO59" s="351">
        <f t="shared" si="6"/>
        <v>2.5067040454059768</v>
      </c>
      <c r="AP59" s="351">
        <f t="shared" si="7"/>
        <v>0.7920740318534466</v>
      </c>
      <c r="AQ59" s="350">
        <v>80619</v>
      </c>
      <c r="CA59" s="91" t="str">
        <f t="shared" si="31"/>
        <v>Hinrichshagen</v>
      </c>
      <c r="CB59" s="92">
        <f t="shared" si="31"/>
        <v>807</v>
      </c>
      <c r="CC59" s="92"/>
      <c r="CD59" s="92">
        <f t="shared" si="8"/>
        <v>114351</v>
      </c>
      <c r="CE59" s="92">
        <f t="shared" si="9"/>
        <v>0</v>
      </c>
      <c r="CF59" s="92">
        <f t="shared" si="10"/>
        <v>926734</v>
      </c>
      <c r="CG59" s="92">
        <f t="shared" si="11"/>
        <v>926734</v>
      </c>
      <c r="CH59" s="92">
        <f t="shared" si="12"/>
        <v>0</v>
      </c>
      <c r="CI59" s="92">
        <f t="shared" si="13"/>
        <v>0</v>
      </c>
      <c r="CJ59" s="91" t="str">
        <f t="shared" si="14"/>
        <v>nein</v>
      </c>
      <c r="CK59" s="91" t="str">
        <f t="shared" si="14"/>
        <v>nein</v>
      </c>
      <c r="CL59" s="91" t="str">
        <f t="shared" si="32"/>
        <v>OK</v>
      </c>
      <c r="CM59" s="92">
        <f t="shared" si="16"/>
        <v>878686</v>
      </c>
      <c r="CN59" s="91" t="str">
        <f t="shared" si="17"/>
        <v>nein</v>
      </c>
      <c r="CO59" s="91">
        <f t="shared" si="18"/>
        <v>0</v>
      </c>
      <c r="CP59" s="91">
        <f t="shared" si="19"/>
        <v>0</v>
      </c>
      <c r="CQ59" s="91">
        <f t="shared" si="20"/>
        <v>1</v>
      </c>
      <c r="CR59" s="91">
        <f t="shared" si="21"/>
        <v>114351</v>
      </c>
      <c r="CS59" s="92">
        <f>CM59-'[2]2010'!CM59</f>
        <v>-13976</v>
      </c>
      <c r="CT59" s="92">
        <f>CE59-'[2]2010'!CE59</f>
        <v>0</v>
      </c>
      <c r="CU59" s="92">
        <f t="shared" si="22"/>
        <v>218176</v>
      </c>
      <c r="CV59" s="92">
        <f t="shared" si="23"/>
        <v>80619</v>
      </c>
      <c r="CW59" s="153">
        <f t="shared" si="24"/>
        <v>2.5</v>
      </c>
      <c r="CX59" s="153">
        <f t="shared" si="25"/>
        <v>3</v>
      </c>
      <c r="CY59" s="153">
        <f t="shared" si="26"/>
        <v>3</v>
      </c>
      <c r="CZ59" s="92">
        <f t="shared" si="27"/>
        <v>0</v>
      </c>
      <c r="DA59" s="92">
        <f t="shared" si="28"/>
        <v>1193</v>
      </c>
      <c r="DB59" s="91">
        <f t="shared" si="29"/>
        <v>1</v>
      </c>
      <c r="DC59" s="92">
        <f t="shared" si="30"/>
        <v>926734</v>
      </c>
    </row>
    <row r="60" spans="1:107" x14ac:dyDescent="0.25">
      <c r="A60" s="20">
        <v>13075076</v>
      </c>
      <c r="B60" s="21">
        <v>5555</v>
      </c>
      <c r="C60" s="21" t="s">
        <v>99</v>
      </c>
      <c r="D60" s="223">
        <v>403</v>
      </c>
      <c r="E60" s="223"/>
      <c r="F60" s="223">
        <v>0</v>
      </c>
      <c r="G60" s="223">
        <v>5519</v>
      </c>
      <c r="H60" s="224">
        <v>0</v>
      </c>
      <c r="I60" s="224">
        <v>1</v>
      </c>
      <c r="J60" s="224">
        <v>102067</v>
      </c>
      <c r="K60" s="224">
        <v>0</v>
      </c>
      <c r="L60" s="224">
        <v>0</v>
      </c>
      <c r="M60" s="224">
        <v>1</v>
      </c>
      <c r="N60" s="224">
        <v>100759</v>
      </c>
      <c r="O60" s="224">
        <v>300</v>
      </c>
      <c r="P60" s="224">
        <v>0</v>
      </c>
      <c r="Q60" s="224">
        <v>325</v>
      </c>
      <c r="R60" s="224">
        <v>0</v>
      </c>
      <c r="S60" s="224">
        <v>290</v>
      </c>
      <c r="T60" s="224">
        <v>1</v>
      </c>
      <c r="U60" s="224">
        <v>0</v>
      </c>
      <c r="V60" s="224">
        <v>0</v>
      </c>
      <c r="W60" s="224">
        <v>0</v>
      </c>
      <c r="X60" s="22" t="s">
        <v>43</v>
      </c>
      <c r="Y60" s="22" t="s">
        <v>43</v>
      </c>
      <c r="Z60" s="22" t="s">
        <v>43</v>
      </c>
      <c r="AA60" s="224">
        <v>0</v>
      </c>
      <c r="AB60" s="224">
        <v>1100</v>
      </c>
      <c r="AC60" s="224">
        <v>1089</v>
      </c>
      <c r="AD60" s="260">
        <v>0</v>
      </c>
      <c r="AE60" s="224"/>
      <c r="AF60" s="224">
        <v>0</v>
      </c>
      <c r="AG60" s="260">
        <v>0</v>
      </c>
      <c r="AH60" s="352">
        <v>213682</v>
      </c>
      <c r="AI60" s="350">
        <v>120606</v>
      </c>
      <c r="AJ60" s="351">
        <f t="shared" si="3"/>
        <v>-93076</v>
      </c>
      <c r="AK60" s="350">
        <v>52310</v>
      </c>
      <c r="AL60" s="351">
        <f t="shared" si="4"/>
        <v>172916</v>
      </c>
      <c r="AM60" s="350">
        <v>115708</v>
      </c>
      <c r="AN60" s="351">
        <f t="shared" si="5"/>
        <v>57208</v>
      </c>
      <c r="AO60" s="351">
        <f t="shared" si="6"/>
        <v>0.95938842180322703</v>
      </c>
      <c r="AP60" s="351">
        <f t="shared" si="7"/>
        <v>0.66915727867866481</v>
      </c>
      <c r="AQ60" s="350">
        <v>43834</v>
      </c>
      <c r="CA60" s="91" t="str">
        <f t="shared" si="31"/>
        <v>Levenhagen</v>
      </c>
      <c r="CB60" s="92">
        <f t="shared" si="31"/>
        <v>403</v>
      </c>
      <c r="CC60" s="92"/>
      <c r="CD60" s="92">
        <f t="shared" si="8"/>
        <v>5519</v>
      </c>
      <c r="CE60" s="92">
        <f t="shared" si="9"/>
        <v>0</v>
      </c>
      <c r="CF60" s="92">
        <f t="shared" si="10"/>
        <v>100759</v>
      </c>
      <c r="CG60" s="92">
        <f t="shared" si="11"/>
        <v>100759</v>
      </c>
      <c r="CH60" s="92">
        <f t="shared" si="12"/>
        <v>0</v>
      </c>
      <c r="CI60" s="92">
        <f t="shared" si="13"/>
        <v>0</v>
      </c>
      <c r="CJ60" s="91" t="str">
        <f t="shared" si="14"/>
        <v>nein</v>
      </c>
      <c r="CK60" s="91" t="str">
        <f t="shared" si="14"/>
        <v>nein</v>
      </c>
      <c r="CL60" s="91" t="str">
        <f t="shared" si="32"/>
        <v>OK</v>
      </c>
      <c r="CM60" s="92">
        <f t="shared" si="16"/>
        <v>102067</v>
      </c>
      <c r="CN60" s="91" t="str">
        <f t="shared" si="17"/>
        <v>nein</v>
      </c>
      <c r="CO60" s="91">
        <f t="shared" si="18"/>
        <v>0</v>
      </c>
      <c r="CP60" s="91">
        <f t="shared" si="19"/>
        <v>0</v>
      </c>
      <c r="CQ60" s="91">
        <f t="shared" si="20"/>
        <v>1</v>
      </c>
      <c r="CR60" s="91">
        <f t="shared" si="21"/>
        <v>5519</v>
      </c>
      <c r="CS60" s="92">
        <f>CM60-'[2]2010'!CM60</f>
        <v>-87089</v>
      </c>
      <c r="CT60" s="92">
        <f>CE60-'[2]2010'!CE60</f>
        <v>0</v>
      </c>
      <c r="CU60" s="92">
        <f t="shared" si="22"/>
        <v>115708</v>
      </c>
      <c r="CV60" s="92">
        <f t="shared" si="23"/>
        <v>43834</v>
      </c>
      <c r="CW60" s="153">
        <f t="shared" si="24"/>
        <v>3</v>
      </c>
      <c r="CX60" s="153">
        <f t="shared" si="25"/>
        <v>3.25</v>
      </c>
      <c r="CY60" s="153">
        <f t="shared" si="26"/>
        <v>2.9</v>
      </c>
      <c r="CZ60" s="92">
        <f t="shared" si="27"/>
        <v>0</v>
      </c>
      <c r="DA60" s="92">
        <f t="shared" si="28"/>
        <v>1089</v>
      </c>
      <c r="DB60" s="91">
        <f t="shared" si="29"/>
        <v>1</v>
      </c>
      <c r="DC60" s="92">
        <f t="shared" si="30"/>
        <v>100759</v>
      </c>
    </row>
    <row r="61" spans="1:107" x14ac:dyDescent="0.25">
      <c r="A61" s="20">
        <v>13075091</v>
      </c>
      <c r="B61" s="21">
        <v>5555</v>
      </c>
      <c r="C61" s="21" t="s">
        <v>100</v>
      </c>
      <c r="D61" s="223">
        <v>1039</v>
      </c>
      <c r="E61" s="223"/>
      <c r="F61" s="223">
        <v>53889</v>
      </c>
      <c r="G61" s="223">
        <v>24452</v>
      </c>
      <c r="H61" s="224">
        <v>0</v>
      </c>
      <c r="I61" s="224">
        <v>1</v>
      </c>
      <c r="J61" s="224">
        <v>905433</v>
      </c>
      <c r="K61" s="224">
        <v>0</v>
      </c>
      <c r="L61" s="224">
        <v>0</v>
      </c>
      <c r="M61" s="224">
        <v>1</v>
      </c>
      <c r="N61" s="224">
        <v>1052936</v>
      </c>
      <c r="O61" s="224">
        <v>200</v>
      </c>
      <c r="P61" s="224">
        <v>1</v>
      </c>
      <c r="Q61" s="224">
        <v>300</v>
      </c>
      <c r="R61" s="224">
        <v>1</v>
      </c>
      <c r="S61" s="224">
        <v>287</v>
      </c>
      <c r="T61" s="224">
        <v>1</v>
      </c>
      <c r="U61" s="224">
        <v>1</v>
      </c>
      <c r="V61" s="224">
        <v>513161</v>
      </c>
      <c r="W61" s="224">
        <v>493.9</v>
      </c>
      <c r="X61" s="22" t="s">
        <v>43</v>
      </c>
      <c r="Y61" s="22" t="s">
        <v>43</v>
      </c>
      <c r="Z61" s="22" t="s">
        <v>43</v>
      </c>
      <c r="AA61" s="224">
        <v>0</v>
      </c>
      <c r="AB61" s="224">
        <v>2500</v>
      </c>
      <c r="AC61" s="224">
        <v>2458</v>
      </c>
      <c r="AD61" s="260">
        <v>0</v>
      </c>
      <c r="AE61" s="224">
        <v>0</v>
      </c>
      <c r="AF61" s="224">
        <v>0</v>
      </c>
      <c r="AG61" s="260">
        <v>0</v>
      </c>
      <c r="AH61" s="352">
        <v>475196</v>
      </c>
      <c r="AI61" s="350">
        <v>293639</v>
      </c>
      <c r="AJ61" s="351">
        <f t="shared" si="3"/>
        <v>-181557</v>
      </c>
      <c r="AK61" s="350">
        <v>169736</v>
      </c>
      <c r="AL61" s="351">
        <f t="shared" si="4"/>
        <v>463375</v>
      </c>
      <c r="AM61" s="350">
        <v>297122</v>
      </c>
      <c r="AN61" s="351">
        <f t="shared" si="5"/>
        <v>166253</v>
      </c>
      <c r="AO61" s="351">
        <f t="shared" si="6"/>
        <v>1.0118615034106504</v>
      </c>
      <c r="AP61" s="351">
        <f t="shared" si="7"/>
        <v>0.64121284057189099</v>
      </c>
      <c r="AQ61" s="350">
        <v>109791</v>
      </c>
      <c r="CA61" s="91" t="str">
        <f t="shared" si="31"/>
        <v>Mesekenhagen</v>
      </c>
      <c r="CB61" s="92">
        <f t="shared" si="31"/>
        <v>1039</v>
      </c>
      <c r="CC61" s="92"/>
      <c r="CD61" s="92">
        <f t="shared" si="8"/>
        <v>24452</v>
      </c>
      <c r="CE61" s="92">
        <f t="shared" si="9"/>
        <v>0</v>
      </c>
      <c r="CF61" s="92">
        <f t="shared" si="10"/>
        <v>1052936</v>
      </c>
      <c r="CG61" s="92">
        <f t="shared" si="11"/>
        <v>1052936</v>
      </c>
      <c r="CH61" s="92">
        <f t="shared" si="12"/>
        <v>0</v>
      </c>
      <c r="CI61" s="92">
        <f t="shared" si="13"/>
        <v>1</v>
      </c>
      <c r="CJ61" s="91" t="str">
        <f t="shared" si="14"/>
        <v>nein</v>
      </c>
      <c r="CK61" s="91" t="str">
        <f t="shared" si="14"/>
        <v>nein</v>
      </c>
      <c r="CL61" s="91" t="str">
        <f t="shared" si="32"/>
        <v>OK</v>
      </c>
      <c r="CM61" s="92">
        <f t="shared" si="16"/>
        <v>905433</v>
      </c>
      <c r="CN61" s="91" t="str">
        <f t="shared" si="17"/>
        <v>nein</v>
      </c>
      <c r="CO61" s="91">
        <f t="shared" si="18"/>
        <v>0</v>
      </c>
      <c r="CP61" s="91">
        <f t="shared" si="19"/>
        <v>0</v>
      </c>
      <c r="CQ61" s="91">
        <f t="shared" si="20"/>
        <v>1</v>
      </c>
      <c r="CR61" s="91">
        <f t="shared" si="21"/>
        <v>24452</v>
      </c>
      <c r="CS61" s="92">
        <f>CM61-'[2]2010'!CM61</f>
        <v>0</v>
      </c>
      <c r="CT61" s="92">
        <f>CE61-'[2]2010'!CE61</f>
        <v>0</v>
      </c>
      <c r="CU61" s="92">
        <f t="shared" si="22"/>
        <v>297122</v>
      </c>
      <c r="CV61" s="92">
        <f t="shared" si="23"/>
        <v>109791</v>
      </c>
      <c r="CW61" s="153">
        <f t="shared" si="24"/>
        <v>2</v>
      </c>
      <c r="CX61" s="153">
        <f t="shared" si="25"/>
        <v>3</v>
      </c>
      <c r="CY61" s="153">
        <f t="shared" si="26"/>
        <v>2.87</v>
      </c>
      <c r="CZ61" s="92">
        <f t="shared" si="27"/>
        <v>513161</v>
      </c>
      <c r="DA61" s="92">
        <f t="shared" si="28"/>
        <v>2458</v>
      </c>
      <c r="DB61" s="91">
        <f t="shared" si="29"/>
        <v>1</v>
      </c>
      <c r="DC61" s="92">
        <f t="shared" si="30"/>
        <v>1052936</v>
      </c>
    </row>
    <row r="62" spans="1:107" x14ac:dyDescent="0.25">
      <c r="A62" s="20">
        <v>13075102</v>
      </c>
      <c r="B62" s="21">
        <v>5555</v>
      </c>
      <c r="C62" s="21" t="s">
        <v>80</v>
      </c>
      <c r="D62" s="223">
        <v>2319</v>
      </c>
      <c r="E62" s="223"/>
      <c r="F62" s="223">
        <v>120523</v>
      </c>
      <c r="G62" s="223">
        <v>262105</v>
      </c>
      <c r="H62" s="224">
        <v>1</v>
      </c>
      <c r="I62" s="224">
        <v>0</v>
      </c>
      <c r="J62" s="224">
        <v>0</v>
      </c>
      <c r="K62" s="224">
        <v>1</v>
      </c>
      <c r="L62" s="224">
        <v>305087</v>
      </c>
      <c r="M62" s="224">
        <v>1</v>
      </c>
      <c r="N62" s="224">
        <v>140459</v>
      </c>
      <c r="O62" s="224">
        <v>250</v>
      </c>
      <c r="P62" s="224">
        <v>0</v>
      </c>
      <c r="Q62" s="224">
        <v>350</v>
      </c>
      <c r="R62" s="224">
        <v>0</v>
      </c>
      <c r="S62" s="224">
        <v>300</v>
      </c>
      <c r="T62" s="224">
        <v>0</v>
      </c>
      <c r="U62" s="224">
        <v>0</v>
      </c>
      <c r="V62" s="224">
        <v>768922</v>
      </c>
      <c r="W62" s="224">
        <v>331.58</v>
      </c>
      <c r="X62" s="22" t="s">
        <v>56</v>
      </c>
      <c r="Y62" s="22" t="s">
        <v>250</v>
      </c>
      <c r="Z62" s="22" t="s">
        <v>56</v>
      </c>
      <c r="AA62" s="224">
        <v>0</v>
      </c>
      <c r="AB62" s="224">
        <v>4700</v>
      </c>
      <c r="AC62" s="224">
        <v>4327</v>
      </c>
      <c r="AD62" s="260">
        <v>0</v>
      </c>
      <c r="AE62" s="224">
        <v>0</v>
      </c>
      <c r="AF62" s="224">
        <v>0</v>
      </c>
      <c r="AG62" s="260">
        <v>0</v>
      </c>
      <c r="AH62" s="352">
        <v>1215129</v>
      </c>
      <c r="AI62" s="350">
        <v>599474</v>
      </c>
      <c r="AJ62" s="351">
        <f t="shared" si="3"/>
        <v>-615655</v>
      </c>
      <c r="AK62" s="350">
        <v>309346</v>
      </c>
      <c r="AL62" s="351">
        <f t="shared" si="4"/>
        <v>908820</v>
      </c>
      <c r="AM62" s="350">
        <v>704553</v>
      </c>
      <c r="AN62" s="351">
        <f t="shared" si="5"/>
        <v>204267</v>
      </c>
      <c r="AO62" s="351">
        <f t="shared" si="6"/>
        <v>1.1752853334756803</v>
      </c>
      <c r="AP62" s="351">
        <f t="shared" si="7"/>
        <v>0.77523932131775264</v>
      </c>
      <c r="AQ62" s="350">
        <v>272021</v>
      </c>
      <c r="CA62" s="91" t="str">
        <f t="shared" si="31"/>
        <v>Neuenkirchen</v>
      </c>
      <c r="CB62" s="92">
        <f t="shared" si="31"/>
        <v>2319</v>
      </c>
      <c r="CC62" s="92"/>
      <c r="CD62" s="92">
        <f t="shared" si="8"/>
        <v>262105</v>
      </c>
      <c r="CE62" s="92">
        <f t="shared" si="9"/>
        <v>305087</v>
      </c>
      <c r="CF62" s="92">
        <f t="shared" si="10"/>
        <v>140459</v>
      </c>
      <c r="CG62" s="92">
        <f t="shared" si="11"/>
        <v>-164628</v>
      </c>
      <c r="CH62" s="92">
        <f t="shared" si="12"/>
        <v>0</v>
      </c>
      <c r="CI62" s="92">
        <f t="shared" si="13"/>
        <v>0</v>
      </c>
      <c r="CJ62" s="91" t="str">
        <f t="shared" si="14"/>
        <v>ja</v>
      </c>
      <c r="CK62" s="91" t="str">
        <f t="shared" si="14"/>
        <v>nrin</v>
      </c>
      <c r="CL62" s="91" t="str">
        <f t="shared" si="32"/>
        <v>OK</v>
      </c>
      <c r="CM62" s="92">
        <f t="shared" si="16"/>
        <v>0</v>
      </c>
      <c r="CN62" s="91" t="str">
        <f t="shared" si="17"/>
        <v>nein</v>
      </c>
      <c r="CO62" s="91">
        <f t="shared" si="18"/>
        <v>1</v>
      </c>
      <c r="CP62" s="91">
        <f t="shared" si="19"/>
        <v>0</v>
      </c>
      <c r="CQ62" s="91">
        <f t="shared" si="20"/>
        <v>1</v>
      </c>
      <c r="CR62" s="91">
        <f t="shared" si="21"/>
        <v>262105</v>
      </c>
      <c r="CS62" s="92">
        <f>CM62-'[2]2010'!CM62</f>
        <v>0</v>
      </c>
      <c r="CT62" s="92">
        <f>CE62-'[2]2010'!CE62</f>
        <v>70498</v>
      </c>
      <c r="CU62" s="92">
        <f t="shared" si="22"/>
        <v>704553</v>
      </c>
      <c r="CV62" s="92">
        <f t="shared" si="23"/>
        <v>272021</v>
      </c>
      <c r="CW62" s="153">
        <f t="shared" si="24"/>
        <v>2.5</v>
      </c>
      <c r="CX62" s="153">
        <f t="shared" si="25"/>
        <v>3.5</v>
      </c>
      <c r="CY62" s="153">
        <f t="shared" si="26"/>
        <v>3</v>
      </c>
      <c r="CZ62" s="92">
        <f t="shared" si="27"/>
        <v>768922</v>
      </c>
      <c r="DA62" s="92">
        <f t="shared" si="28"/>
        <v>4327</v>
      </c>
      <c r="DB62" s="91">
        <f t="shared" si="29"/>
        <v>1</v>
      </c>
      <c r="DC62" s="92">
        <f t="shared" si="30"/>
        <v>-164628</v>
      </c>
    </row>
    <row r="63" spans="1:107" x14ac:dyDescent="0.25">
      <c r="A63" s="20">
        <v>13075141</v>
      </c>
      <c r="B63" s="21">
        <v>5555</v>
      </c>
      <c r="C63" s="21" t="s">
        <v>101</v>
      </c>
      <c r="D63" s="223">
        <v>1441</v>
      </c>
      <c r="E63" s="223"/>
      <c r="F63" s="223">
        <v>107944</v>
      </c>
      <c r="G63" s="223">
        <v>2693483</v>
      </c>
      <c r="H63" s="224">
        <v>1</v>
      </c>
      <c r="I63" s="224">
        <v>0</v>
      </c>
      <c r="J63" s="224">
        <v>0</v>
      </c>
      <c r="K63" s="224">
        <v>1</v>
      </c>
      <c r="L63" s="224">
        <v>2750983</v>
      </c>
      <c r="M63" s="224">
        <v>1</v>
      </c>
      <c r="N63" s="224">
        <v>53559</v>
      </c>
      <c r="O63" s="224">
        <v>300</v>
      </c>
      <c r="P63" s="224">
        <v>0</v>
      </c>
      <c r="Q63" s="224">
        <v>360</v>
      </c>
      <c r="R63" s="224">
        <v>0</v>
      </c>
      <c r="S63" s="224">
        <v>380</v>
      </c>
      <c r="T63" s="224">
        <v>0</v>
      </c>
      <c r="U63" s="224">
        <v>0</v>
      </c>
      <c r="V63" s="224">
        <v>389940</v>
      </c>
      <c r="W63" s="224">
        <v>270.61</v>
      </c>
      <c r="X63" s="22" t="s">
        <v>56</v>
      </c>
      <c r="Y63" s="22" t="s">
        <v>43</v>
      </c>
      <c r="Z63" s="22" t="s">
        <v>56</v>
      </c>
      <c r="AA63" s="224">
        <v>0</v>
      </c>
      <c r="AB63" s="224">
        <v>4100</v>
      </c>
      <c r="AC63" s="224">
        <v>3679</v>
      </c>
      <c r="AD63" s="260">
        <v>0</v>
      </c>
      <c r="AE63" s="224">
        <v>0</v>
      </c>
      <c r="AF63" s="224">
        <v>0</v>
      </c>
      <c r="AG63" s="260">
        <v>0</v>
      </c>
      <c r="AH63" s="352">
        <v>626940</v>
      </c>
      <c r="AI63" s="350">
        <v>149884</v>
      </c>
      <c r="AJ63" s="351">
        <f t="shared" si="3"/>
        <v>-477056</v>
      </c>
      <c r="AK63" s="350">
        <v>268025</v>
      </c>
      <c r="AL63" s="351">
        <f t="shared" si="4"/>
        <v>417909</v>
      </c>
      <c r="AM63" s="350">
        <v>393868</v>
      </c>
      <c r="AN63" s="351">
        <f t="shared" si="5"/>
        <v>24041</v>
      </c>
      <c r="AO63" s="351">
        <f t="shared" si="6"/>
        <v>2.6278188465746846</v>
      </c>
      <c r="AP63" s="351">
        <f t="shared" si="7"/>
        <v>0.94247312213903023</v>
      </c>
      <c r="AQ63" s="350">
        <v>146259</v>
      </c>
      <c r="CA63" s="91" t="str">
        <f t="shared" si="31"/>
        <v>Wackerow</v>
      </c>
      <c r="CB63" s="92">
        <f t="shared" si="31"/>
        <v>1441</v>
      </c>
      <c r="CC63" s="92"/>
      <c r="CD63" s="92">
        <f t="shared" si="8"/>
        <v>2693483</v>
      </c>
      <c r="CE63" s="92">
        <f t="shared" si="9"/>
        <v>2750983</v>
      </c>
      <c r="CF63" s="92">
        <f t="shared" si="10"/>
        <v>53559</v>
      </c>
      <c r="CG63" s="92">
        <f t="shared" si="11"/>
        <v>-2697424</v>
      </c>
      <c r="CH63" s="92">
        <f t="shared" si="12"/>
        <v>0</v>
      </c>
      <c r="CI63" s="92">
        <f t="shared" si="13"/>
        <v>0</v>
      </c>
      <c r="CJ63" s="91" t="str">
        <f t="shared" si="14"/>
        <v>ja</v>
      </c>
      <c r="CK63" s="91" t="str">
        <f t="shared" si="14"/>
        <v>nein</v>
      </c>
      <c r="CL63" s="91" t="str">
        <f t="shared" si="32"/>
        <v>OK</v>
      </c>
      <c r="CM63" s="92">
        <f t="shared" si="16"/>
        <v>0</v>
      </c>
      <c r="CN63" s="91" t="str">
        <f t="shared" si="17"/>
        <v>nein</v>
      </c>
      <c r="CO63" s="91">
        <f t="shared" si="18"/>
        <v>1</v>
      </c>
      <c r="CP63" s="91">
        <f t="shared" si="19"/>
        <v>0</v>
      </c>
      <c r="CQ63" s="91">
        <f t="shared" si="20"/>
        <v>1</v>
      </c>
      <c r="CR63" s="91">
        <f t="shared" si="21"/>
        <v>2693483</v>
      </c>
      <c r="CS63" s="92">
        <f>CM63-'[2]2010'!CM63</f>
        <v>0</v>
      </c>
      <c r="CT63" s="92">
        <f>CE63-'[2]2010'!CE63</f>
        <v>317891</v>
      </c>
      <c r="CU63" s="92">
        <f t="shared" si="22"/>
        <v>393868</v>
      </c>
      <c r="CV63" s="92">
        <f t="shared" si="23"/>
        <v>146259</v>
      </c>
      <c r="CW63" s="153">
        <f t="shared" si="24"/>
        <v>3</v>
      </c>
      <c r="CX63" s="153">
        <f t="shared" si="25"/>
        <v>3.6</v>
      </c>
      <c r="CY63" s="153">
        <f t="shared" si="26"/>
        <v>3.8</v>
      </c>
      <c r="CZ63" s="92">
        <f t="shared" si="27"/>
        <v>389940</v>
      </c>
      <c r="DA63" s="92">
        <f t="shared" si="28"/>
        <v>3679</v>
      </c>
      <c r="DB63" s="91">
        <f t="shared" si="29"/>
        <v>1</v>
      </c>
      <c r="DC63" s="92">
        <f t="shared" si="30"/>
        <v>-2697424</v>
      </c>
    </row>
    <row r="64" spans="1:107" x14ac:dyDescent="0.25">
      <c r="A64" s="20">
        <v>13075142</v>
      </c>
      <c r="B64" s="21">
        <v>5555</v>
      </c>
      <c r="C64" s="21" t="s">
        <v>102</v>
      </c>
      <c r="D64" s="223">
        <v>1542</v>
      </c>
      <c r="E64" s="223"/>
      <c r="F64" s="223">
        <v>76803</v>
      </c>
      <c r="G64" s="223">
        <v>29752</v>
      </c>
      <c r="H64" s="224">
        <v>0</v>
      </c>
      <c r="I64" s="224">
        <v>1</v>
      </c>
      <c r="J64" s="224">
        <v>69214</v>
      </c>
      <c r="K64" s="224">
        <v>0</v>
      </c>
      <c r="L64" s="224">
        <v>0</v>
      </c>
      <c r="M64" s="224">
        <v>1</v>
      </c>
      <c r="N64" s="224">
        <v>181428</v>
      </c>
      <c r="O64" s="224">
        <v>250</v>
      </c>
      <c r="P64" s="224">
        <v>0</v>
      </c>
      <c r="Q64" s="224">
        <v>350</v>
      </c>
      <c r="R64" s="224">
        <v>0</v>
      </c>
      <c r="S64" s="224">
        <v>320</v>
      </c>
      <c r="T64" s="224">
        <v>0</v>
      </c>
      <c r="U64" s="224">
        <v>0</v>
      </c>
      <c r="V64" s="224">
        <v>1622450</v>
      </c>
      <c r="W64" s="224">
        <v>1078.1199999999999</v>
      </c>
      <c r="X64" s="22" t="s">
        <v>43</v>
      </c>
      <c r="Y64" s="22" t="s">
        <v>43</v>
      </c>
      <c r="Z64" s="22" t="s">
        <v>43</v>
      </c>
      <c r="AA64" s="224">
        <v>0</v>
      </c>
      <c r="AB64" s="224">
        <v>4400</v>
      </c>
      <c r="AC64" s="224">
        <v>3829</v>
      </c>
      <c r="AD64" s="260">
        <v>0</v>
      </c>
      <c r="AE64" s="224">
        <v>0</v>
      </c>
      <c r="AF64" s="224">
        <v>0</v>
      </c>
      <c r="AG64" s="260">
        <v>0</v>
      </c>
      <c r="AH64" s="352">
        <v>687645</v>
      </c>
      <c r="AI64" s="350">
        <v>354164</v>
      </c>
      <c r="AJ64" s="351">
        <f t="shared" si="3"/>
        <v>-333481</v>
      </c>
      <c r="AK64" s="350">
        <v>275016</v>
      </c>
      <c r="AL64" s="351">
        <f t="shared" si="4"/>
        <v>629180</v>
      </c>
      <c r="AM64" s="350">
        <v>441715</v>
      </c>
      <c r="AN64" s="351">
        <f t="shared" si="5"/>
        <v>187465</v>
      </c>
      <c r="AO64" s="351">
        <f t="shared" si="6"/>
        <v>1.247204684835274</v>
      </c>
      <c r="AP64" s="351">
        <f t="shared" si="7"/>
        <v>0.70204869830573124</v>
      </c>
      <c r="AQ64" s="350">
        <v>163220</v>
      </c>
      <c r="CA64" s="91" t="str">
        <f t="shared" si="31"/>
        <v>Weitenhagen</v>
      </c>
      <c r="CB64" s="92">
        <f t="shared" si="31"/>
        <v>1542</v>
      </c>
      <c r="CC64" s="92"/>
      <c r="CD64" s="92">
        <f t="shared" si="8"/>
        <v>29752</v>
      </c>
      <c r="CE64" s="92">
        <f t="shared" si="9"/>
        <v>0</v>
      </c>
      <c r="CF64" s="92">
        <f t="shared" si="10"/>
        <v>181428</v>
      </c>
      <c r="CG64" s="92">
        <f t="shared" si="11"/>
        <v>181428</v>
      </c>
      <c r="CH64" s="92">
        <f t="shared" si="12"/>
        <v>0</v>
      </c>
      <c r="CI64" s="92">
        <f t="shared" si="13"/>
        <v>0</v>
      </c>
      <c r="CJ64" s="91" t="str">
        <f t="shared" si="14"/>
        <v>nein</v>
      </c>
      <c r="CK64" s="91" t="str">
        <f t="shared" si="14"/>
        <v>nein</v>
      </c>
      <c r="CL64" s="91" t="str">
        <f t="shared" si="32"/>
        <v>OK</v>
      </c>
      <c r="CM64" s="92">
        <f t="shared" si="16"/>
        <v>69214</v>
      </c>
      <c r="CN64" s="91" t="str">
        <f t="shared" si="17"/>
        <v>nein</v>
      </c>
      <c r="CO64" s="91">
        <f t="shared" si="18"/>
        <v>0</v>
      </c>
      <c r="CP64" s="91">
        <f t="shared" si="19"/>
        <v>0</v>
      </c>
      <c r="CQ64" s="91">
        <f t="shared" si="20"/>
        <v>1</v>
      </c>
      <c r="CR64" s="91">
        <f t="shared" si="21"/>
        <v>29752</v>
      </c>
      <c r="CS64" s="92">
        <f>CM64-'[2]2010'!CM64</f>
        <v>35769</v>
      </c>
      <c r="CT64" s="92">
        <f>CE64-'[2]2010'!CE64</f>
        <v>0</v>
      </c>
      <c r="CU64" s="92">
        <f t="shared" si="22"/>
        <v>441715</v>
      </c>
      <c r="CV64" s="92">
        <f t="shared" si="23"/>
        <v>163220</v>
      </c>
      <c r="CW64" s="153">
        <f t="shared" si="24"/>
        <v>2.5</v>
      </c>
      <c r="CX64" s="153">
        <f t="shared" si="25"/>
        <v>3.5</v>
      </c>
      <c r="CY64" s="153">
        <f t="shared" si="26"/>
        <v>3.2</v>
      </c>
      <c r="CZ64" s="92">
        <f t="shared" si="27"/>
        <v>1622450</v>
      </c>
      <c r="DA64" s="92">
        <f t="shared" si="28"/>
        <v>3829</v>
      </c>
      <c r="DB64" s="91">
        <f t="shared" si="29"/>
        <v>1</v>
      </c>
      <c r="DC64" s="92">
        <f t="shared" si="30"/>
        <v>181428</v>
      </c>
    </row>
    <row r="65" spans="1:107" x14ac:dyDescent="0.25">
      <c r="A65" s="20">
        <v>13075011</v>
      </c>
      <c r="B65" s="21">
        <v>5556</v>
      </c>
      <c r="C65" s="21" t="s">
        <v>103</v>
      </c>
      <c r="D65" s="225">
        <v>407</v>
      </c>
      <c r="E65" s="225">
        <v>7300</v>
      </c>
      <c r="F65" s="225">
        <v>7300</v>
      </c>
      <c r="G65" s="225">
        <v>103338.89</v>
      </c>
      <c r="H65" s="227">
        <v>1</v>
      </c>
      <c r="I65" s="227">
        <v>0</v>
      </c>
      <c r="J65" s="227"/>
      <c r="K65" s="227">
        <v>1</v>
      </c>
      <c r="L65" s="225">
        <v>103338.89</v>
      </c>
      <c r="M65" s="227">
        <v>0</v>
      </c>
      <c r="N65" s="225"/>
      <c r="O65" s="227">
        <v>250</v>
      </c>
      <c r="P65" s="227">
        <v>0</v>
      </c>
      <c r="Q65" s="227">
        <v>350</v>
      </c>
      <c r="R65" s="227">
        <v>0</v>
      </c>
      <c r="S65" s="227">
        <v>350</v>
      </c>
      <c r="T65" s="227">
        <v>0</v>
      </c>
      <c r="U65" s="227">
        <v>0</v>
      </c>
      <c r="V65" s="227">
        <v>144468.62</v>
      </c>
      <c r="W65" s="227">
        <v>354.95975429975431</v>
      </c>
      <c r="X65" s="26" t="s">
        <v>56</v>
      </c>
      <c r="Y65" s="26" t="s">
        <v>43</v>
      </c>
      <c r="Z65" s="26" t="s">
        <v>43</v>
      </c>
      <c r="AA65" s="227"/>
      <c r="AB65" s="227">
        <v>900</v>
      </c>
      <c r="AC65" s="227">
        <v>855</v>
      </c>
      <c r="AD65" s="286"/>
      <c r="AE65" s="227"/>
      <c r="AF65" s="227"/>
      <c r="AG65" s="286"/>
      <c r="AH65" s="354">
        <v>71059.460000000006</v>
      </c>
      <c r="AI65" s="355">
        <v>37812.480000000003</v>
      </c>
      <c r="AJ65" s="351">
        <f t="shared" si="3"/>
        <v>-33246.980000000003</v>
      </c>
      <c r="AK65" s="356">
        <v>136201.79999999999</v>
      </c>
      <c r="AL65" s="351">
        <f t="shared" si="4"/>
        <v>174014.28</v>
      </c>
      <c r="AM65" s="356">
        <v>95821.440000000002</v>
      </c>
      <c r="AN65" s="351">
        <f t="shared" si="5"/>
        <v>78192.84</v>
      </c>
      <c r="AO65" s="351">
        <f t="shared" si="6"/>
        <v>2.5341220676348124</v>
      </c>
      <c r="AP65" s="351">
        <f t="shared" si="7"/>
        <v>0.55065273953379001</v>
      </c>
      <c r="AQ65" s="356">
        <v>53534.04</v>
      </c>
      <c r="CA65" s="91" t="str">
        <f t="shared" si="31"/>
        <v>Bergholz</v>
      </c>
      <c r="CB65" s="92">
        <f t="shared" si="31"/>
        <v>407</v>
      </c>
      <c r="CC65" s="92"/>
      <c r="CD65" s="92">
        <f t="shared" si="8"/>
        <v>103338.89</v>
      </c>
      <c r="CE65" s="92">
        <f t="shared" si="9"/>
        <v>103338.89</v>
      </c>
      <c r="CF65" s="92">
        <f t="shared" si="10"/>
        <v>0</v>
      </c>
      <c r="CG65" s="92">
        <f t="shared" si="11"/>
        <v>-103338.89</v>
      </c>
      <c r="CH65" s="92">
        <f t="shared" si="12"/>
        <v>7300</v>
      </c>
      <c r="CI65" s="92">
        <f t="shared" si="13"/>
        <v>0</v>
      </c>
      <c r="CJ65" s="91" t="str">
        <f t="shared" si="14"/>
        <v>ja</v>
      </c>
      <c r="CK65" s="91" t="str">
        <f t="shared" si="14"/>
        <v>nein</v>
      </c>
      <c r="CL65" s="91" t="str">
        <f t="shared" si="32"/>
        <v>OK</v>
      </c>
      <c r="CM65" s="92">
        <f t="shared" si="16"/>
        <v>0</v>
      </c>
      <c r="CN65" s="91" t="str">
        <f t="shared" si="17"/>
        <v>nein</v>
      </c>
      <c r="CO65" s="91">
        <f t="shared" si="18"/>
        <v>1</v>
      </c>
      <c r="CP65" s="91">
        <f t="shared" si="19"/>
        <v>0</v>
      </c>
      <c r="CQ65" s="91">
        <f t="shared" si="20"/>
        <v>1</v>
      </c>
      <c r="CR65" s="91">
        <f t="shared" si="21"/>
        <v>103338.89</v>
      </c>
      <c r="CS65" s="92">
        <f>CM65-'[2]2010'!CM65</f>
        <v>-12969.05</v>
      </c>
      <c r="CT65" s="92">
        <f>CE65-'[2]2010'!CE65</f>
        <v>66586.92</v>
      </c>
      <c r="CU65" s="92">
        <f t="shared" si="22"/>
        <v>95821.440000000002</v>
      </c>
      <c r="CV65" s="92">
        <f t="shared" si="23"/>
        <v>53534.04</v>
      </c>
      <c r="CW65" s="153">
        <f t="shared" si="24"/>
        <v>2.5</v>
      </c>
      <c r="CX65" s="153">
        <f t="shared" si="25"/>
        <v>3.5</v>
      </c>
      <c r="CY65" s="153">
        <f t="shared" si="26"/>
        <v>3.5</v>
      </c>
      <c r="CZ65" s="92">
        <f t="shared" si="27"/>
        <v>144468.62</v>
      </c>
      <c r="DA65" s="92">
        <f t="shared" si="28"/>
        <v>855</v>
      </c>
      <c r="DB65" s="91">
        <f t="shared" si="29"/>
        <v>1</v>
      </c>
      <c r="DC65" s="92">
        <f t="shared" si="30"/>
        <v>-103338.89</v>
      </c>
    </row>
    <row r="66" spans="1:107" x14ac:dyDescent="0.25">
      <c r="A66" s="20">
        <v>13075012</v>
      </c>
      <c r="B66" s="21">
        <v>5556</v>
      </c>
      <c r="C66" s="21" t="s">
        <v>104</v>
      </c>
      <c r="D66" s="225">
        <v>550</v>
      </c>
      <c r="E66" s="225">
        <v>23623.56</v>
      </c>
      <c r="F66" s="225">
        <v>23623.56</v>
      </c>
      <c r="G66" s="225">
        <v>27015.61</v>
      </c>
      <c r="H66" s="227">
        <v>0</v>
      </c>
      <c r="I66" s="227">
        <v>1</v>
      </c>
      <c r="J66" s="227">
        <v>33589.19</v>
      </c>
      <c r="K66" s="227">
        <v>0</v>
      </c>
      <c r="L66" s="227"/>
      <c r="M66" s="227">
        <v>1</v>
      </c>
      <c r="N66" s="225">
        <v>27015.61</v>
      </c>
      <c r="O66" s="227">
        <v>200</v>
      </c>
      <c r="P66" s="227">
        <v>1</v>
      </c>
      <c r="Q66" s="227">
        <v>300</v>
      </c>
      <c r="R66" s="227">
        <v>1</v>
      </c>
      <c r="S66" s="227">
        <v>280</v>
      </c>
      <c r="T66" s="227">
        <v>1</v>
      </c>
      <c r="U66" s="227">
        <v>1</v>
      </c>
      <c r="V66" s="227">
        <v>297921.07</v>
      </c>
      <c r="W66" s="227">
        <v>541.67467272727276</v>
      </c>
      <c r="X66" s="26" t="s">
        <v>199</v>
      </c>
      <c r="Y66" s="26" t="s">
        <v>43</v>
      </c>
      <c r="Z66" s="26" t="s">
        <v>43</v>
      </c>
      <c r="AA66" s="227"/>
      <c r="AB66" s="227">
        <v>2000</v>
      </c>
      <c r="AC66" s="227">
        <v>1728.33</v>
      </c>
      <c r="AD66" s="286"/>
      <c r="AE66" s="227"/>
      <c r="AF66" s="227"/>
      <c r="AG66" s="286"/>
      <c r="AH66" s="354">
        <v>88742.99</v>
      </c>
      <c r="AI66" s="355">
        <v>46337.409999999996</v>
      </c>
      <c r="AJ66" s="351">
        <f t="shared" si="3"/>
        <v>-42405.580000000009</v>
      </c>
      <c r="AK66" s="356">
        <v>188251.66</v>
      </c>
      <c r="AL66" s="351">
        <f t="shared" si="4"/>
        <v>234589.07</v>
      </c>
      <c r="AM66" s="356">
        <v>125481.36</v>
      </c>
      <c r="AN66" s="351">
        <f t="shared" si="5"/>
        <v>109107.71</v>
      </c>
      <c r="AO66" s="351">
        <f t="shared" si="6"/>
        <v>2.7079925269884528</v>
      </c>
      <c r="AP66" s="351">
        <f t="shared" si="7"/>
        <v>0.53489857818183939</v>
      </c>
      <c r="AQ66" s="356">
        <v>70104.63</v>
      </c>
      <c r="CA66" s="91" t="str">
        <f t="shared" si="31"/>
        <v>Blankensee</v>
      </c>
      <c r="CB66" s="92">
        <f t="shared" si="31"/>
        <v>550</v>
      </c>
      <c r="CC66" s="92"/>
      <c r="CD66" s="92">
        <f t="shared" si="8"/>
        <v>27015.61</v>
      </c>
      <c r="CE66" s="92">
        <f t="shared" si="9"/>
        <v>0</v>
      </c>
      <c r="CF66" s="92">
        <f t="shared" si="10"/>
        <v>27015.61</v>
      </c>
      <c r="CG66" s="92">
        <f t="shared" si="11"/>
        <v>27015.61</v>
      </c>
      <c r="CH66" s="92">
        <f t="shared" si="12"/>
        <v>23623.56</v>
      </c>
      <c r="CI66" s="92">
        <f t="shared" si="13"/>
        <v>1</v>
      </c>
      <c r="CJ66" s="91" t="str">
        <f t="shared" si="14"/>
        <v xml:space="preserve">nein </v>
      </c>
      <c r="CK66" s="91" t="str">
        <f t="shared" si="14"/>
        <v>nein</v>
      </c>
      <c r="CL66" s="91" t="str">
        <f t="shared" si="32"/>
        <v>OK</v>
      </c>
      <c r="CM66" s="92">
        <f t="shared" si="16"/>
        <v>33589.19</v>
      </c>
      <c r="CN66" s="91" t="str">
        <f t="shared" si="17"/>
        <v>nein</v>
      </c>
      <c r="CO66" s="91">
        <f t="shared" si="18"/>
        <v>0</v>
      </c>
      <c r="CP66" s="91">
        <f t="shared" si="19"/>
        <v>0</v>
      </c>
      <c r="CQ66" s="91">
        <f t="shared" si="20"/>
        <v>1</v>
      </c>
      <c r="CR66" s="91">
        <f t="shared" si="21"/>
        <v>27015.61</v>
      </c>
      <c r="CS66" s="92">
        <f>CM66-'[2]2010'!CM66</f>
        <v>-80487.13</v>
      </c>
      <c r="CT66" s="92">
        <f>CE66-'[2]2010'!CE66</f>
        <v>0</v>
      </c>
      <c r="CU66" s="92">
        <f t="shared" si="22"/>
        <v>125481.36</v>
      </c>
      <c r="CV66" s="92">
        <f t="shared" si="23"/>
        <v>70104.63</v>
      </c>
      <c r="CW66" s="153">
        <f t="shared" si="24"/>
        <v>2</v>
      </c>
      <c r="CX66" s="153">
        <f t="shared" si="25"/>
        <v>3</v>
      </c>
      <c r="CY66" s="153">
        <f t="shared" si="26"/>
        <v>2.8</v>
      </c>
      <c r="CZ66" s="92">
        <f t="shared" si="27"/>
        <v>297921.07</v>
      </c>
      <c r="DA66" s="92">
        <f t="shared" si="28"/>
        <v>1728.33</v>
      </c>
      <c r="DB66" s="91">
        <f t="shared" si="29"/>
        <v>1</v>
      </c>
      <c r="DC66" s="92">
        <f t="shared" si="30"/>
        <v>27015.61</v>
      </c>
    </row>
    <row r="67" spans="1:107" x14ac:dyDescent="0.25">
      <c r="A67" s="20">
        <v>13075016</v>
      </c>
      <c r="B67" s="21">
        <v>5556</v>
      </c>
      <c r="C67" s="21" t="s">
        <v>105</v>
      </c>
      <c r="D67" s="225">
        <v>597</v>
      </c>
      <c r="E67" s="225">
        <v>51394.07</v>
      </c>
      <c r="F67" s="225">
        <v>51394.07</v>
      </c>
      <c r="G67" s="225">
        <v>45257.91</v>
      </c>
      <c r="H67" s="227">
        <v>0</v>
      </c>
      <c r="I67" s="227">
        <v>1</v>
      </c>
      <c r="J67" s="227">
        <v>73104.41</v>
      </c>
      <c r="K67" s="227">
        <v>0</v>
      </c>
      <c r="L67" s="227"/>
      <c r="M67" s="227">
        <v>1</v>
      </c>
      <c r="N67" s="225">
        <v>45257.91</v>
      </c>
      <c r="O67" s="227">
        <v>200</v>
      </c>
      <c r="P67" s="227">
        <v>1</v>
      </c>
      <c r="Q67" s="227">
        <v>300</v>
      </c>
      <c r="R67" s="227">
        <v>1</v>
      </c>
      <c r="S67" s="227">
        <v>200</v>
      </c>
      <c r="T67" s="227">
        <v>1</v>
      </c>
      <c r="U67" s="227">
        <v>1</v>
      </c>
      <c r="V67" s="227"/>
      <c r="W67" s="227"/>
      <c r="X67" s="26" t="s">
        <v>199</v>
      </c>
      <c r="Y67" s="26" t="s">
        <v>43</v>
      </c>
      <c r="Z67" s="26" t="s">
        <v>43</v>
      </c>
      <c r="AA67" s="227"/>
      <c r="AB67" s="227">
        <v>1400</v>
      </c>
      <c r="AC67" s="227">
        <v>1406.5</v>
      </c>
      <c r="AD67" s="286"/>
      <c r="AE67" s="227"/>
      <c r="AF67" s="227"/>
      <c r="AG67" s="286"/>
      <c r="AH67" s="354">
        <v>106451.87</v>
      </c>
      <c r="AI67" s="355">
        <v>49394.1</v>
      </c>
      <c r="AJ67" s="351">
        <f t="shared" si="3"/>
        <v>-57057.77</v>
      </c>
      <c r="AK67" s="356">
        <v>198506.42</v>
      </c>
      <c r="AL67" s="351">
        <f t="shared" si="4"/>
        <v>247900.52000000002</v>
      </c>
      <c r="AM67" s="356">
        <v>140153.28</v>
      </c>
      <c r="AN67" s="351">
        <f t="shared" si="5"/>
        <v>107747.24000000002</v>
      </c>
      <c r="AO67" s="351">
        <f t="shared" si="6"/>
        <v>2.8374498168809636</v>
      </c>
      <c r="AP67" s="351">
        <f t="shared" si="7"/>
        <v>0.56536097624966652</v>
      </c>
      <c r="AQ67" s="356">
        <v>78301.67</v>
      </c>
      <c r="CA67" s="91" t="str">
        <f t="shared" si="31"/>
        <v>Boock</v>
      </c>
      <c r="CB67" s="92">
        <f t="shared" si="31"/>
        <v>597</v>
      </c>
      <c r="CC67" s="92"/>
      <c r="CD67" s="92">
        <f t="shared" si="8"/>
        <v>45257.91</v>
      </c>
      <c r="CE67" s="92">
        <f t="shared" si="9"/>
        <v>0</v>
      </c>
      <c r="CF67" s="92">
        <f t="shared" si="10"/>
        <v>45257.91</v>
      </c>
      <c r="CG67" s="92">
        <f t="shared" si="11"/>
        <v>45257.91</v>
      </c>
      <c r="CH67" s="92">
        <f t="shared" si="12"/>
        <v>51394.07</v>
      </c>
      <c r="CI67" s="92">
        <f t="shared" si="13"/>
        <v>1</v>
      </c>
      <c r="CJ67" s="91" t="str">
        <f t="shared" si="14"/>
        <v xml:space="preserve">nein </v>
      </c>
      <c r="CK67" s="91" t="str">
        <f t="shared" si="14"/>
        <v>nein</v>
      </c>
      <c r="CL67" s="91" t="str">
        <f t="shared" si="32"/>
        <v>OK</v>
      </c>
      <c r="CM67" s="92">
        <f t="shared" si="16"/>
        <v>73104.41</v>
      </c>
      <c r="CN67" s="91" t="str">
        <f t="shared" si="17"/>
        <v>nein</v>
      </c>
      <c r="CO67" s="91">
        <f t="shared" si="18"/>
        <v>0</v>
      </c>
      <c r="CP67" s="91">
        <f t="shared" si="19"/>
        <v>0</v>
      </c>
      <c r="CQ67" s="91">
        <f t="shared" si="20"/>
        <v>1</v>
      </c>
      <c r="CR67" s="91">
        <f t="shared" si="21"/>
        <v>45257.91</v>
      </c>
      <c r="CS67" s="92">
        <f>CM67-'[2]2010'!CM67</f>
        <v>-76354.97</v>
      </c>
      <c r="CT67" s="92">
        <f>CE67-'[2]2010'!CE67</f>
        <v>0</v>
      </c>
      <c r="CU67" s="92">
        <f t="shared" si="22"/>
        <v>140153.28</v>
      </c>
      <c r="CV67" s="92">
        <f t="shared" si="23"/>
        <v>78301.67</v>
      </c>
      <c r="CW67" s="153">
        <f t="shared" si="24"/>
        <v>2</v>
      </c>
      <c r="CX67" s="153">
        <f t="shared" si="25"/>
        <v>3</v>
      </c>
      <c r="CY67" s="153">
        <f t="shared" si="26"/>
        <v>2</v>
      </c>
      <c r="CZ67" s="92">
        <f t="shared" si="27"/>
        <v>0</v>
      </c>
      <c r="DA67" s="92">
        <f t="shared" si="28"/>
        <v>1406.5</v>
      </c>
      <c r="DB67" s="91">
        <f t="shared" si="29"/>
        <v>1</v>
      </c>
      <c r="DC67" s="92">
        <f t="shared" si="30"/>
        <v>45257.91</v>
      </c>
    </row>
    <row r="68" spans="1:107" x14ac:dyDescent="0.25">
      <c r="A68" s="20">
        <v>13075035</v>
      </c>
      <c r="B68" s="21">
        <v>5556</v>
      </c>
      <c r="C68" s="21" t="s">
        <v>106</v>
      </c>
      <c r="D68" s="225">
        <v>174</v>
      </c>
      <c r="E68" s="225">
        <v>55358.29</v>
      </c>
      <c r="F68" s="225">
        <v>55358.29</v>
      </c>
      <c r="G68" s="225">
        <v>167080.06</v>
      </c>
      <c r="H68" s="227">
        <v>0</v>
      </c>
      <c r="I68" s="227">
        <v>1</v>
      </c>
      <c r="J68" s="227">
        <v>184554.01</v>
      </c>
      <c r="K68" s="227">
        <v>0</v>
      </c>
      <c r="L68" s="227"/>
      <c r="M68" s="227">
        <v>1</v>
      </c>
      <c r="N68" s="225">
        <v>167080.06</v>
      </c>
      <c r="O68" s="227">
        <v>250</v>
      </c>
      <c r="P68" s="227">
        <v>0</v>
      </c>
      <c r="Q68" s="227">
        <v>315</v>
      </c>
      <c r="R68" s="227">
        <v>1</v>
      </c>
      <c r="S68" s="227">
        <v>300</v>
      </c>
      <c r="T68" s="227">
        <v>0</v>
      </c>
      <c r="U68" s="227">
        <v>0</v>
      </c>
      <c r="V68" s="227">
        <v>457006.22</v>
      </c>
      <c r="W68" s="227">
        <v>2626.4725287356318</v>
      </c>
      <c r="X68" s="26" t="s">
        <v>199</v>
      </c>
      <c r="Y68" s="26" t="s">
        <v>43</v>
      </c>
      <c r="Z68" s="26" t="s">
        <v>43</v>
      </c>
      <c r="AA68" s="227"/>
      <c r="AB68" s="227">
        <v>600</v>
      </c>
      <c r="AC68" s="227">
        <v>543.12</v>
      </c>
      <c r="AD68" s="286"/>
      <c r="AE68" s="227"/>
      <c r="AF68" s="227"/>
      <c r="AG68" s="286"/>
      <c r="AH68" s="354">
        <v>42862.27</v>
      </c>
      <c r="AI68" s="355">
        <v>48421.670000000006</v>
      </c>
      <c r="AJ68" s="351">
        <f t="shared" si="3"/>
        <v>5559.4000000000087</v>
      </c>
      <c r="AK68" s="356">
        <v>51038.52</v>
      </c>
      <c r="AL68" s="351">
        <f t="shared" si="4"/>
        <v>99460.19</v>
      </c>
      <c r="AM68" s="356">
        <v>40977.839999999997</v>
      </c>
      <c r="AN68" s="351">
        <f t="shared" si="5"/>
        <v>58482.350000000006</v>
      </c>
      <c r="AO68" s="351">
        <f t="shared" si="6"/>
        <v>0.8462706883095934</v>
      </c>
      <c r="AP68" s="351">
        <f t="shared" si="7"/>
        <v>0.41200243031910549</v>
      </c>
      <c r="AQ68" s="356">
        <v>22893.56</v>
      </c>
      <c r="CA68" s="91" t="str">
        <f t="shared" si="31"/>
        <v>Glasow</v>
      </c>
      <c r="CB68" s="92">
        <f t="shared" si="31"/>
        <v>174</v>
      </c>
      <c r="CC68" s="92"/>
      <c r="CD68" s="92">
        <f t="shared" si="8"/>
        <v>167080.06</v>
      </c>
      <c r="CE68" s="92">
        <f t="shared" si="9"/>
        <v>0</v>
      </c>
      <c r="CF68" s="92">
        <f t="shared" si="10"/>
        <v>167080.06</v>
      </c>
      <c r="CG68" s="92">
        <f t="shared" si="11"/>
        <v>167080.06</v>
      </c>
      <c r="CH68" s="92">
        <f t="shared" si="12"/>
        <v>55358.29</v>
      </c>
      <c r="CI68" s="92">
        <f t="shared" si="13"/>
        <v>0</v>
      </c>
      <c r="CJ68" s="91" t="str">
        <f t="shared" si="14"/>
        <v xml:space="preserve">nein </v>
      </c>
      <c r="CK68" s="91" t="str">
        <f t="shared" si="14"/>
        <v>nein</v>
      </c>
      <c r="CL68" s="91" t="str">
        <f t="shared" si="32"/>
        <v>OK</v>
      </c>
      <c r="CM68" s="92">
        <f t="shared" si="16"/>
        <v>184554.01</v>
      </c>
      <c r="CN68" s="91" t="str">
        <f t="shared" si="17"/>
        <v>nein</v>
      </c>
      <c r="CO68" s="91">
        <f t="shared" si="18"/>
        <v>0</v>
      </c>
      <c r="CP68" s="91">
        <f t="shared" si="19"/>
        <v>0</v>
      </c>
      <c r="CQ68" s="91">
        <f t="shared" si="20"/>
        <v>1</v>
      </c>
      <c r="CR68" s="91">
        <f t="shared" si="21"/>
        <v>167080.06</v>
      </c>
      <c r="CS68" s="92">
        <f>CM68-'[2]2010'!CM68</f>
        <v>46347.110000000015</v>
      </c>
      <c r="CT68" s="92">
        <f>CE68-'[2]2010'!CE68</f>
        <v>0</v>
      </c>
      <c r="CU68" s="92">
        <f t="shared" si="22"/>
        <v>40977.839999999997</v>
      </c>
      <c r="CV68" s="92">
        <f t="shared" si="23"/>
        <v>22893.56</v>
      </c>
      <c r="CW68" s="153">
        <f t="shared" si="24"/>
        <v>2.5</v>
      </c>
      <c r="CX68" s="153">
        <f t="shared" si="25"/>
        <v>3.15</v>
      </c>
      <c r="CY68" s="153">
        <f t="shared" si="26"/>
        <v>3</v>
      </c>
      <c r="CZ68" s="92">
        <f t="shared" si="27"/>
        <v>457006.22</v>
      </c>
      <c r="DA68" s="92">
        <f t="shared" si="28"/>
        <v>543.12</v>
      </c>
      <c r="DB68" s="91">
        <f t="shared" si="29"/>
        <v>1</v>
      </c>
      <c r="DC68" s="92">
        <f t="shared" si="30"/>
        <v>167080.06</v>
      </c>
    </row>
    <row r="69" spans="1:107" x14ac:dyDescent="0.25">
      <c r="A69" s="20">
        <v>13075038</v>
      </c>
      <c r="B69" s="21">
        <v>5556</v>
      </c>
      <c r="C69" s="21" t="s">
        <v>107</v>
      </c>
      <c r="D69" s="225">
        <v>1011</v>
      </c>
      <c r="E69" s="225">
        <v>29700</v>
      </c>
      <c r="F69" s="225">
        <v>29700</v>
      </c>
      <c r="G69" s="225">
        <v>13323.42</v>
      </c>
      <c r="H69" s="227">
        <v>1</v>
      </c>
      <c r="I69" s="227">
        <v>1</v>
      </c>
      <c r="J69" s="227">
        <v>29.11</v>
      </c>
      <c r="K69" s="227">
        <v>1</v>
      </c>
      <c r="L69" s="225">
        <v>13323.42</v>
      </c>
      <c r="M69" s="227">
        <v>0</v>
      </c>
      <c r="N69" s="225"/>
      <c r="O69" s="227">
        <v>220</v>
      </c>
      <c r="P69" s="227">
        <v>1</v>
      </c>
      <c r="Q69" s="227">
        <v>330</v>
      </c>
      <c r="R69" s="227">
        <v>0</v>
      </c>
      <c r="S69" s="227">
        <v>308</v>
      </c>
      <c r="T69" s="227">
        <v>0</v>
      </c>
      <c r="U69" s="227">
        <v>0</v>
      </c>
      <c r="V69" s="227">
        <v>217712.99</v>
      </c>
      <c r="W69" s="227">
        <v>215.3442037586548</v>
      </c>
      <c r="X69" s="26" t="s">
        <v>56</v>
      </c>
      <c r="Y69" s="26" t="s">
        <v>43</v>
      </c>
      <c r="Z69" s="26" t="s">
        <v>43</v>
      </c>
      <c r="AA69" s="227"/>
      <c r="AB69" s="227">
        <v>2700</v>
      </c>
      <c r="AC69" s="227">
        <v>2317.12</v>
      </c>
      <c r="AD69" s="286"/>
      <c r="AE69" s="227"/>
      <c r="AF69" s="227"/>
      <c r="AG69" s="286"/>
      <c r="AH69" s="354">
        <v>196710.03</v>
      </c>
      <c r="AI69" s="355">
        <v>85935.260000000009</v>
      </c>
      <c r="AJ69" s="351">
        <f t="shared" si="3"/>
        <v>-110774.76999999999</v>
      </c>
      <c r="AK69" s="356">
        <v>326696.32000000001</v>
      </c>
      <c r="AL69" s="351">
        <f t="shared" si="4"/>
        <v>412631.58</v>
      </c>
      <c r="AM69" s="356">
        <v>241053.48</v>
      </c>
      <c r="AN69" s="351">
        <f t="shared" si="5"/>
        <v>171578.1</v>
      </c>
      <c r="AO69" s="351">
        <f t="shared" si="6"/>
        <v>2.8050590642304449</v>
      </c>
      <c r="AP69" s="351">
        <f t="shared" si="7"/>
        <v>0.58418572810156699</v>
      </c>
      <c r="AQ69" s="356">
        <v>134673.07</v>
      </c>
      <c r="CA69" s="91" t="str">
        <f t="shared" si="31"/>
        <v>Grambow</v>
      </c>
      <c r="CB69" s="92">
        <f t="shared" si="31"/>
        <v>1011</v>
      </c>
      <c r="CC69" s="92"/>
      <c r="CD69" s="92">
        <f t="shared" si="8"/>
        <v>13323.42</v>
      </c>
      <c r="CE69" s="92">
        <f t="shared" si="9"/>
        <v>13323.42</v>
      </c>
      <c r="CF69" s="92">
        <f t="shared" si="10"/>
        <v>0</v>
      </c>
      <c r="CG69" s="92">
        <f t="shared" si="11"/>
        <v>-13323.42</v>
      </c>
      <c r="CH69" s="92">
        <f t="shared" si="12"/>
        <v>29700</v>
      </c>
      <c r="CI69" s="92">
        <f t="shared" si="13"/>
        <v>0</v>
      </c>
      <c r="CJ69" s="91" t="str">
        <f t="shared" si="14"/>
        <v>ja</v>
      </c>
      <c r="CK69" s="91" t="str">
        <f t="shared" si="14"/>
        <v>nein</v>
      </c>
      <c r="CL69" s="91" t="str">
        <f t="shared" si="32"/>
        <v>OK</v>
      </c>
      <c r="CM69" s="92">
        <f t="shared" si="16"/>
        <v>29.11</v>
      </c>
      <c r="CN69" s="91" t="str">
        <f t="shared" si="17"/>
        <v>nein</v>
      </c>
      <c r="CO69" s="91">
        <f t="shared" si="18"/>
        <v>1</v>
      </c>
      <c r="CP69" s="91">
        <f t="shared" si="19"/>
        <v>0</v>
      </c>
      <c r="CQ69" s="91">
        <f t="shared" si="20"/>
        <v>1</v>
      </c>
      <c r="CR69" s="91">
        <f t="shared" si="21"/>
        <v>13323.42</v>
      </c>
      <c r="CS69" s="92">
        <f>CM69-'[2]2010'!CM69</f>
        <v>-55438.92</v>
      </c>
      <c r="CT69" s="92">
        <f>CE69-'[2]2010'!CE69</f>
        <v>13323.42</v>
      </c>
      <c r="CU69" s="92">
        <f t="shared" si="22"/>
        <v>241053.48</v>
      </c>
      <c r="CV69" s="92">
        <f t="shared" si="23"/>
        <v>134673.07</v>
      </c>
      <c r="CW69" s="153">
        <f t="shared" si="24"/>
        <v>2.2000000000000002</v>
      </c>
      <c r="CX69" s="153">
        <f t="shared" si="25"/>
        <v>3.3</v>
      </c>
      <c r="CY69" s="153">
        <f t="shared" si="26"/>
        <v>3.08</v>
      </c>
      <c r="CZ69" s="92">
        <f t="shared" si="27"/>
        <v>217712.99</v>
      </c>
      <c r="DA69" s="92">
        <f t="shared" si="28"/>
        <v>2317.12</v>
      </c>
      <c r="DB69" s="91">
        <f t="shared" si="29"/>
        <v>1</v>
      </c>
      <c r="DC69" s="92">
        <f t="shared" si="30"/>
        <v>-13323.42</v>
      </c>
    </row>
    <row r="70" spans="1:107" x14ac:dyDescent="0.25">
      <c r="A70" s="20">
        <v>13075067</v>
      </c>
      <c r="B70" s="21">
        <v>5556</v>
      </c>
      <c r="C70" s="21" t="s">
        <v>108</v>
      </c>
      <c r="D70" s="225">
        <v>735</v>
      </c>
      <c r="E70" s="225">
        <v>18700</v>
      </c>
      <c r="F70" s="225">
        <v>18700</v>
      </c>
      <c r="G70" s="225">
        <v>255076.5</v>
      </c>
      <c r="H70" s="227">
        <v>0</v>
      </c>
      <c r="I70" s="227">
        <v>1</v>
      </c>
      <c r="J70" s="227">
        <v>262872.77</v>
      </c>
      <c r="K70" s="227">
        <v>0</v>
      </c>
      <c r="L70" s="227"/>
      <c r="M70" s="227">
        <v>1</v>
      </c>
      <c r="N70" s="225">
        <v>255076.5</v>
      </c>
      <c r="O70" s="227">
        <v>239</v>
      </c>
      <c r="P70" s="227">
        <v>1</v>
      </c>
      <c r="Q70" s="227">
        <v>347</v>
      </c>
      <c r="R70" s="227">
        <v>0</v>
      </c>
      <c r="S70" s="227">
        <v>300</v>
      </c>
      <c r="T70" s="227">
        <v>0</v>
      </c>
      <c r="U70" s="227">
        <v>0</v>
      </c>
      <c r="V70" s="227">
        <v>329994.99</v>
      </c>
      <c r="W70" s="227">
        <v>448.97277551020409</v>
      </c>
      <c r="X70" s="26" t="s">
        <v>199</v>
      </c>
      <c r="Y70" s="26" t="s">
        <v>43</v>
      </c>
      <c r="Z70" s="26" t="s">
        <v>43</v>
      </c>
      <c r="AA70" s="227"/>
      <c r="AB70" s="227">
        <v>2400</v>
      </c>
      <c r="AC70" s="227">
        <v>2303.33</v>
      </c>
      <c r="AD70" s="286"/>
      <c r="AE70" s="227"/>
      <c r="AF70" s="227"/>
      <c r="AG70" s="286"/>
      <c r="AH70" s="354">
        <v>323630.45</v>
      </c>
      <c r="AI70" s="355">
        <v>137122.12</v>
      </c>
      <c r="AJ70" s="351">
        <f t="shared" ref="AJ70:AJ133" si="33">AI70-AH70</f>
        <v>-186508.33000000002</v>
      </c>
      <c r="AK70" s="356">
        <v>133471.12</v>
      </c>
      <c r="AL70" s="351">
        <f t="shared" ref="AL70:AL133" si="34">AI70+AK70</f>
        <v>270593.24</v>
      </c>
      <c r="AM70" s="356">
        <v>233731.20000000001</v>
      </c>
      <c r="AN70" s="351">
        <f t="shared" ref="AN70:AN133" si="35">AL70-AM70</f>
        <v>36862.039999999979</v>
      </c>
      <c r="AO70" s="351">
        <f t="shared" ref="AO70:AO133" si="36">AM70/AI70</f>
        <v>1.7045477418231283</v>
      </c>
      <c r="AP70" s="351">
        <f t="shared" ref="AP70:AP133" si="37">AM70/AL70</f>
        <v>0.86377324134187539</v>
      </c>
      <c r="AQ70" s="356">
        <v>130582.56</v>
      </c>
      <c r="CA70" s="91" t="str">
        <f t="shared" si="31"/>
        <v>Krackow</v>
      </c>
      <c r="CB70" s="92">
        <f t="shared" si="31"/>
        <v>735</v>
      </c>
      <c r="CC70" s="92"/>
      <c r="CD70" s="92">
        <f t="shared" ref="CD70:CD133" si="38">G70</f>
        <v>255076.5</v>
      </c>
      <c r="CE70" s="92">
        <f t="shared" ref="CE70:CE133" si="39">L70</f>
        <v>0</v>
      </c>
      <c r="CF70" s="92">
        <f t="shared" ref="CF70:CF133" si="40">N70</f>
        <v>255076.5</v>
      </c>
      <c r="CG70" s="92">
        <f t="shared" ref="CG70:CG133" si="41">CF70-CE70</f>
        <v>255076.5</v>
      </c>
      <c r="CH70" s="92">
        <f t="shared" ref="CH70:CH133" si="42">E70</f>
        <v>18700</v>
      </c>
      <c r="CI70" s="92">
        <f t="shared" ref="CI70:CI133" si="43">U70</f>
        <v>0</v>
      </c>
      <c r="CJ70" s="91" t="str">
        <f t="shared" ref="CJ70:CK133" si="44">X70</f>
        <v xml:space="preserve">nein </v>
      </c>
      <c r="CK70" s="91" t="str">
        <f t="shared" si="44"/>
        <v>nein</v>
      </c>
      <c r="CL70" s="91" t="str">
        <f t="shared" si="32"/>
        <v>OK</v>
      </c>
      <c r="CM70" s="92">
        <f t="shared" ref="CM70:CM133" si="45">J70</f>
        <v>262872.77</v>
      </c>
      <c r="CN70" s="91" t="str">
        <f t="shared" ref="CN70:CN133" si="46">IF(CQ70=0,"keine Angabe",IF(CI70="ja","ja","nein"))</f>
        <v>nein</v>
      </c>
      <c r="CO70" s="91">
        <f t="shared" ref="CO70:CO133" si="47">IF(CQ70=0,2,IF(CJ70="ja",1,0))</f>
        <v>0</v>
      </c>
      <c r="CP70" s="91">
        <f t="shared" ref="CP70:CP133" si="48">IF(CQ70=0,2,IF(CK70="ja",1,0))</f>
        <v>0</v>
      </c>
      <c r="CQ70" s="91">
        <f t="shared" ref="CQ70:CQ133" si="49">IF(CL70="OK",1,0)</f>
        <v>1</v>
      </c>
      <c r="CR70" s="91">
        <f t="shared" ref="CR70:CR133" si="50">G70</f>
        <v>255076.5</v>
      </c>
      <c r="CS70" s="92">
        <f>CM70-'[2]2010'!CM70</f>
        <v>-177983.82</v>
      </c>
      <c r="CT70" s="92">
        <f>CE70-'[2]2010'!CE70</f>
        <v>0</v>
      </c>
      <c r="CU70" s="92">
        <f t="shared" ref="CU70:CU133" si="51">AM70</f>
        <v>233731.20000000001</v>
      </c>
      <c r="CV70" s="92">
        <f t="shared" ref="CV70:CV133" si="52">AQ70</f>
        <v>130582.56</v>
      </c>
      <c r="CW70" s="153">
        <f t="shared" ref="CW70:CW133" si="53">O70/100</f>
        <v>2.39</v>
      </c>
      <c r="CX70" s="153">
        <f t="shared" ref="CX70:CX133" si="54">Q70/100</f>
        <v>3.47</v>
      </c>
      <c r="CY70" s="153">
        <f t="shared" ref="CY70:CY133" si="55">S70/100</f>
        <v>3</v>
      </c>
      <c r="CZ70" s="92">
        <f t="shared" ref="CZ70:CZ133" si="56">V70</f>
        <v>329994.99</v>
      </c>
      <c r="DA70" s="92">
        <f t="shared" ref="DA70:DA133" si="57">AC70+AE70+AG70</f>
        <v>2303.33</v>
      </c>
      <c r="DB70" s="91">
        <f t="shared" ref="DB70:DB133" si="58">IF(G70&gt;0,1,0)</f>
        <v>1</v>
      </c>
      <c r="DC70" s="92">
        <f t="shared" ref="DC70:DC133" si="59">CG70</f>
        <v>255076.5</v>
      </c>
    </row>
    <row r="71" spans="1:107" x14ac:dyDescent="0.25">
      <c r="A71" s="20">
        <v>13075079</v>
      </c>
      <c r="B71" s="21">
        <v>5556</v>
      </c>
      <c r="C71" s="21" t="s">
        <v>109</v>
      </c>
      <c r="D71" s="225">
        <v>3027</v>
      </c>
      <c r="E71" s="225">
        <v>265742.09999999998</v>
      </c>
      <c r="F71" s="225">
        <v>265742.09999999998</v>
      </c>
      <c r="G71" s="225">
        <v>415901.38</v>
      </c>
      <c r="H71" s="227">
        <v>1</v>
      </c>
      <c r="I71" s="227">
        <v>1</v>
      </c>
      <c r="J71" s="227">
        <v>121721.02</v>
      </c>
      <c r="K71" s="227">
        <v>1</v>
      </c>
      <c r="L71" s="225">
        <v>415901.38</v>
      </c>
      <c r="M71" s="227">
        <v>0</v>
      </c>
      <c r="N71" s="225"/>
      <c r="O71" s="227">
        <v>250</v>
      </c>
      <c r="P71" s="227">
        <v>0</v>
      </c>
      <c r="Q71" s="227">
        <v>350</v>
      </c>
      <c r="R71" s="227">
        <v>0</v>
      </c>
      <c r="S71" s="227">
        <v>280</v>
      </c>
      <c r="T71" s="227">
        <v>1</v>
      </c>
      <c r="U71" s="227">
        <v>0</v>
      </c>
      <c r="V71" s="227">
        <v>1713263.86</v>
      </c>
      <c r="W71" s="227">
        <v>565.99400726792203</v>
      </c>
      <c r="X71" s="26" t="s">
        <v>56</v>
      </c>
      <c r="Y71" s="26" t="s">
        <v>43</v>
      </c>
      <c r="Z71" s="26" t="s">
        <v>43</v>
      </c>
      <c r="AA71" s="227"/>
      <c r="AB71" s="227">
        <v>5300</v>
      </c>
      <c r="AC71" s="227">
        <v>4879.17</v>
      </c>
      <c r="AD71" s="286">
        <v>6000</v>
      </c>
      <c r="AE71" s="227">
        <v>6300</v>
      </c>
      <c r="AF71" s="227"/>
      <c r="AG71" s="286"/>
      <c r="AH71" s="354">
        <v>816656.36</v>
      </c>
      <c r="AI71" s="355">
        <v>450368.78</v>
      </c>
      <c r="AJ71" s="351">
        <f t="shared" si="33"/>
        <v>-366287.57999999996</v>
      </c>
      <c r="AK71" s="356">
        <v>846998.42</v>
      </c>
      <c r="AL71" s="351">
        <f t="shared" si="34"/>
        <v>1297367.2000000002</v>
      </c>
      <c r="AM71" s="356">
        <v>735315.96</v>
      </c>
      <c r="AN71" s="351">
        <f t="shared" si="35"/>
        <v>562051.24000000022</v>
      </c>
      <c r="AO71" s="351">
        <f t="shared" si="36"/>
        <v>1.6326974529628806</v>
      </c>
      <c r="AP71" s="351">
        <f t="shared" si="37"/>
        <v>0.56677551274612137</v>
      </c>
      <c r="AQ71" s="356">
        <v>410809.51</v>
      </c>
      <c r="CA71" s="91" t="str">
        <f t="shared" si="31"/>
        <v>Löcknitz</v>
      </c>
      <c r="CB71" s="92">
        <f t="shared" si="31"/>
        <v>3027</v>
      </c>
      <c r="CC71" s="92"/>
      <c r="CD71" s="92">
        <f t="shared" si="38"/>
        <v>415901.38</v>
      </c>
      <c r="CE71" s="92">
        <f t="shared" si="39"/>
        <v>415901.38</v>
      </c>
      <c r="CF71" s="92">
        <f t="shared" si="40"/>
        <v>0</v>
      </c>
      <c r="CG71" s="92">
        <f t="shared" si="41"/>
        <v>-415901.38</v>
      </c>
      <c r="CH71" s="92">
        <f t="shared" si="42"/>
        <v>265742.09999999998</v>
      </c>
      <c r="CI71" s="92">
        <f t="shared" si="43"/>
        <v>0</v>
      </c>
      <c r="CJ71" s="91" t="str">
        <f t="shared" si="44"/>
        <v>ja</v>
      </c>
      <c r="CK71" s="91" t="str">
        <f t="shared" si="44"/>
        <v>nein</v>
      </c>
      <c r="CL71" s="91" t="str">
        <f t="shared" si="32"/>
        <v>OK</v>
      </c>
      <c r="CM71" s="92">
        <f t="shared" si="45"/>
        <v>121721.02</v>
      </c>
      <c r="CN71" s="91" t="str">
        <f t="shared" si="46"/>
        <v>nein</v>
      </c>
      <c r="CO71" s="91">
        <f t="shared" si="47"/>
        <v>1</v>
      </c>
      <c r="CP71" s="91">
        <f t="shared" si="48"/>
        <v>0</v>
      </c>
      <c r="CQ71" s="91">
        <f t="shared" si="49"/>
        <v>1</v>
      </c>
      <c r="CR71" s="91">
        <f t="shared" si="50"/>
        <v>415901.38</v>
      </c>
      <c r="CS71" s="92">
        <f>CM71-'[2]2010'!CM71</f>
        <v>117606.61</v>
      </c>
      <c r="CT71" s="92">
        <f>CE71-'[2]2010'!CE71</f>
        <v>12801.960000000021</v>
      </c>
      <c r="CU71" s="92">
        <f t="shared" si="51"/>
        <v>735315.96</v>
      </c>
      <c r="CV71" s="92">
        <f t="shared" si="52"/>
        <v>410809.51</v>
      </c>
      <c r="CW71" s="153">
        <f t="shared" si="53"/>
        <v>2.5</v>
      </c>
      <c r="CX71" s="153">
        <f t="shared" si="54"/>
        <v>3.5</v>
      </c>
      <c r="CY71" s="153">
        <f t="shared" si="55"/>
        <v>2.8</v>
      </c>
      <c r="CZ71" s="92">
        <f t="shared" si="56"/>
        <v>1713263.86</v>
      </c>
      <c r="DA71" s="92">
        <f t="shared" si="57"/>
        <v>11179.17</v>
      </c>
      <c r="DB71" s="91">
        <f t="shared" si="58"/>
        <v>1</v>
      </c>
      <c r="DC71" s="92">
        <f t="shared" si="59"/>
        <v>-415901.38</v>
      </c>
    </row>
    <row r="72" spans="1:107" x14ac:dyDescent="0.25">
      <c r="A72" s="20">
        <v>13075095</v>
      </c>
      <c r="B72" s="21">
        <v>5556</v>
      </c>
      <c r="C72" s="21" t="s">
        <v>110</v>
      </c>
      <c r="D72" s="225">
        <v>343</v>
      </c>
      <c r="E72" s="225">
        <v>69900.429999999993</v>
      </c>
      <c r="F72" s="225">
        <v>69900.429999999993</v>
      </c>
      <c r="G72" s="225">
        <v>59657.05</v>
      </c>
      <c r="H72" s="227">
        <v>0</v>
      </c>
      <c r="I72" s="227">
        <v>1</v>
      </c>
      <c r="J72" s="227">
        <v>111691.64</v>
      </c>
      <c r="K72" s="227">
        <v>0</v>
      </c>
      <c r="L72" s="227"/>
      <c r="M72" s="227">
        <v>1</v>
      </c>
      <c r="N72" s="225">
        <v>59657.05</v>
      </c>
      <c r="O72" s="227">
        <v>235</v>
      </c>
      <c r="P72" s="227">
        <v>1</v>
      </c>
      <c r="Q72" s="227">
        <v>315</v>
      </c>
      <c r="R72" s="227">
        <v>1</v>
      </c>
      <c r="S72" s="227">
        <v>320</v>
      </c>
      <c r="T72" s="227">
        <v>0</v>
      </c>
      <c r="U72" s="227">
        <v>0</v>
      </c>
      <c r="V72" s="227">
        <v>277856.74</v>
      </c>
      <c r="W72" s="227">
        <v>810.07795918367344</v>
      </c>
      <c r="X72" s="26" t="s">
        <v>199</v>
      </c>
      <c r="Y72" s="26" t="s">
        <v>43</v>
      </c>
      <c r="Z72" s="26" t="s">
        <v>43</v>
      </c>
      <c r="AA72" s="227"/>
      <c r="AB72" s="227">
        <v>1200</v>
      </c>
      <c r="AC72" s="227">
        <v>1312.08</v>
      </c>
      <c r="AD72" s="286"/>
      <c r="AE72" s="227"/>
      <c r="AF72" s="227"/>
      <c r="AG72" s="286"/>
      <c r="AH72" s="354">
        <v>84369.95</v>
      </c>
      <c r="AI72" s="355">
        <v>64476.600000000006</v>
      </c>
      <c r="AJ72" s="351">
        <f t="shared" si="33"/>
        <v>-19893.349999999991</v>
      </c>
      <c r="AK72" s="356">
        <v>100681.32</v>
      </c>
      <c r="AL72" s="351">
        <f t="shared" si="34"/>
        <v>165157.92000000001</v>
      </c>
      <c r="AM72" s="356">
        <v>92080.68</v>
      </c>
      <c r="AN72" s="351">
        <f t="shared" si="35"/>
        <v>73077.24000000002</v>
      </c>
      <c r="AO72" s="351">
        <f t="shared" si="36"/>
        <v>1.4281255525260326</v>
      </c>
      <c r="AP72" s="351">
        <f t="shared" si="37"/>
        <v>0.55753111930690324</v>
      </c>
      <c r="AQ72" s="356">
        <v>51444.29</v>
      </c>
      <c r="CA72" s="91" t="str">
        <f t="shared" si="31"/>
        <v>Nadrensee</v>
      </c>
      <c r="CB72" s="92">
        <f t="shared" si="31"/>
        <v>343</v>
      </c>
      <c r="CC72" s="92"/>
      <c r="CD72" s="92">
        <f t="shared" si="38"/>
        <v>59657.05</v>
      </c>
      <c r="CE72" s="92">
        <f t="shared" si="39"/>
        <v>0</v>
      </c>
      <c r="CF72" s="92">
        <f t="shared" si="40"/>
        <v>59657.05</v>
      </c>
      <c r="CG72" s="92">
        <f t="shared" si="41"/>
        <v>59657.05</v>
      </c>
      <c r="CH72" s="92">
        <f t="shared" si="42"/>
        <v>69900.429999999993</v>
      </c>
      <c r="CI72" s="92">
        <f t="shared" si="43"/>
        <v>0</v>
      </c>
      <c r="CJ72" s="91" t="str">
        <f t="shared" si="44"/>
        <v xml:space="preserve">nein </v>
      </c>
      <c r="CK72" s="91" t="str">
        <f t="shared" si="44"/>
        <v>nein</v>
      </c>
      <c r="CL72" s="91" t="str">
        <f t="shared" si="32"/>
        <v>OK</v>
      </c>
      <c r="CM72" s="92">
        <f t="shared" si="45"/>
        <v>111691.64</v>
      </c>
      <c r="CN72" s="91" t="str">
        <f t="shared" si="46"/>
        <v>nein</v>
      </c>
      <c r="CO72" s="91">
        <f t="shared" si="47"/>
        <v>0</v>
      </c>
      <c r="CP72" s="91">
        <f t="shared" si="48"/>
        <v>0</v>
      </c>
      <c r="CQ72" s="91">
        <f t="shared" si="49"/>
        <v>1</v>
      </c>
      <c r="CR72" s="91">
        <f t="shared" si="50"/>
        <v>59657.05</v>
      </c>
      <c r="CS72" s="92">
        <f>CM72-'[2]2010'!CM72</f>
        <v>55776.9</v>
      </c>
      <c r="CT72" s="92">
        <f>CE72-'[2]2010'!CE72</f>
        <v>-2278.09</v>
      </c>
      <c r="CU72" s="92">
        <f t="shared" si="51"/>
        <v>92080.68</v>
      </c>
      <c r="CV72" s="92">
        <f t="shared" si="52"/>
        <v>51444.29</v>
      </c>
      <c r="CW72" s="153">
        <f t="shared" si="53"/>
        <v>2.35</v>
      </c>
      <c r="CX72" s="153">
        <f t="shared" si="54"/>
        <v>3.15</v>
      </c>
      <c r="CY72" s="153">
        <f t="shared" si="55"/>
        <v>3.2</v>
      </c>
      <c r="CZ72" s="92">
        <f t="shared" si="56"/>
        <v>277856.74</v>
      </c>
      <c r="DA72" s="92">
        <f t="shared" si="57"/>
        <v>1312.08</v>
      </c>
      <c r="DB72" s="91">
        <f t="shared" si="58"/>
        <v>1</v>
      </c>
      <c r="DC72" s="92">
        <f t="shared" si="59"/>
        <v>59657.05</v>
      </c>
    </row>
    <row r="73" spans="1:107" x14ac:dyDescent="0.25">
      <c r="A73" s="20">
        <v>13075107</v>
      </c>
      <c r="B73" s="21">
        <v>5556</v>
      </c>
      <c r="C73" s="21" t="s">
        <v>111</v>
      </c>
      <c r="D73" s="225">
        <v>1950</v>
      </c>
      <c r="E73" s="225">
        <v>977500</v>
      </c>
      <c r="F73" s="225">
        <v>977500</v>
      </c>
      <c r="G73" s="225">
        <v>1098465.18</v>
      </c>
      <c r="H73" s="227">
        <v>1</v>
      </c>
      <c r="I73" s="227">
        <v>0</v>
      </c>
      <c r="J73" s="227"/>
      <c r="K73" s="227">
        <v>1</v>
      </c>
      <c r="L73" s="225">
        <v>1098465.18</v>
      </c>
      <c r="M73" s="227">
        <v>0</v>
      </c>
      <c r="N73" s="225"/>
      <c r="O73" s="227">
        <v>250</v>
      </c>
      <c r="P73" s="227">
        <v>0</v>
      </c>
      <c r="Q73" s="227">
        <v>350</v>
      </c>
      <c r="R73" s="227">
        <v>0</v>
      </c>
      <c r="S73" s="227">
        <v>350</v>
      </c>
      <c r="T73" s="227">
        <v>0</v>
      </c>
      <c r="U73" s="227">
        <v>0</v>
      </c>
      <c r="V73" s="227">
        <v>3050306.98</v>
      </c>
      <c r="W73" s="227">
        <v>1564.2599897435898</v>
      </c>
      <c r="X73" s="26" t="s">
        <v>56</v>
      </c>
      <c r="Y73" s="26" t="s">
        <v>43</v>
      </c>
      <c r="Z73" s="26" t="s">
        <v>251</v>
      </c>
      <c r="AA73" s="227"/>
      <c r="AB73" s="227">
        <v>4800</v>
      </c>
      <c r="AC73" s="227">
        <v>4297.34</v>
      </c>
      <c r="AD73" s="286"/>
      <c r="AE73" s="227"/>
      <c r="AF73" s="227"/>
      <c r="AG73" s="286"/>
      <c r="AH73" s="354">
        <v>464533.72</v>
      </c>
      <c r="AI73" s="355">
        <v>240356.17</v>
      </c>
      <c r="AJ73" s="351">
        <f t="shared" si="33"/>
        <v>-224177.54999999996</v>
      </c>
      <c r="AK73" s="356">
        <v>581095.73</v>
      </c>
      <c r="AL73" s="351">
        <f t="shared" si="34"/>
        <v>821451.9</v>
      </c>
      <c r="AM73" s="356">
        <v>475806.36</v>
      </c>
      <c r="AN73" s="351">
        <f t="shared" si="35"/>
        <v>345645.54000000004</v>
      </c>
      <c r="AO73" s="351">
        <f t="shared" si="36"/>
        <v>1.979588707874651</v>
      </c>
      <c r="AP73" s="351">
        <f t="shared" si="37"/>
        <v>0.57922607519685565</v>
      </c>
      <c r="AQ73" s="356">
        <v>265825.88</v>
      </c>
      <c r="CA73" s="91" t="str">
        <f t="shared" si="31"/>
        <v>Penkun, Stadt</v>
      </c>
      <c r="CB73" s="92">
        <f t="shared" si="31"/>
        <v>1950</v>
      </c>
      <c r="CC73" s="92"/>
      <c r="CD73" s="92">
        <f t="shared" si="38"/>
        <v>1098465.18</v>
      </c>
      <c r="CE73" s="92">
        <f t="shared" si="39"/>
        <v>1098465.18</v>
      </c>
      <c r="CF73" s="92">
        <f t="shared" si="40"/>
        <v>0</v>
      </c>
      <c r="CG73" s="92">
        <f t="shared" si="41"/>
        <v>-1098465.18</v>
      </c>
      <c r="CH73" s="92">
        <f t="shared" si="42"/>
        <v>977500</v>
      </c>
      <c r="CI73" s="92">
        <f t="shared" si="43"/>
        <v>0</v>
      </c>
      <c r="CJ73" s="91" t="str">
        <f t="shared" si="44"/>
        <v>ja</v>
      </c>
      <c r="CK73" s="91" t="str">
        <f t="shared" si="44"/>
        <v>nein</v>
      </c>
      <c r="CL73" s="91" t="str">
        <f t="shared" si="32"/>
        <v>OK</v>
      </c>
      <c r="CM73" s="92">
        <f t="shared" si="45"/>
        <v>0</v>
      </c>
      <c r="CN73" s="91" t="str">
        <f t="shared" si="46"/>
        <v>nein</v>
      </c>
      <c r="CO73" s="91">
        <f t="shared" si="47"/>
        <v>1</v>
      </c>
      <c r="CP73" s="91">
        <f t="shared" si="48"/>
        <v>0</v>
      </c>
      <c r="CQ73" s="91">
        <f t="shared" si="49"/>
        <v>1</v>
      </c>
      <c r="CR73" s="91">
        <f t="shared" si="50"/>
        <v>1098465.18</v>
      </c>
      <c r="CS73" s="92">
        <f>CM73-'[2]2010'!CM73</f>
        <v>-43.94</v>
      </c>
      <c r="CT73" s="92">
        <f>CE73-'[2]2010'!CE73</f>
        <v>458174.06999999995</v>
      </c>
      <c r="CU73" s="92">
        <f t="shared" si="51"/>
        <v>475806.36</v>
      </c>
      <c r="CV73" s="92">
        <f t="shared" si="52"/>
        <v>265825.88</v>
      </c>
      <c r="CW73" s="153">
        <f t="shared" si="53"/>
        <v>2.5</v>
      </c>
      <c r="CX73" s="153">
        <f t="shared" si="54"/>
        <v>3.5</v>
      </c>
      <c r="CY73" s="153">
        <f t="shared" si="55"/>
        <v>3.5</v>
      </c>
      <c r="CZ73" s="92">
        <f t="shared" si="56"/>
        <v>3050306.98</v>
      </c>
      <c r="DA73" s="92">
        <f t="shared" si="57"/>
        <v>4297.34</v>
      </c>
      <c r="DB73" s="91">
        <f t="shared" si="58"/>
        <v>1</v>
      </c>
      <c r="DC73" s="92">
        <f t="shared" si="59"/>
        <v>-1098465.18</v>
      </c>
    </row>
    <row r="74" spans="1:107" x14ac:dyDescent="0.25">
      <c r="A74" s="20">
        <v>13075108</v>
      </c>
      <c r="B74" s="21">
        <v>5556</v>
      </c>
      <c r="C74" s="21" t="s">
        <v>112</v>
      </c>
      <c r="D74" s="225">
        <v>306</v>
      </c>
      <c r="E74" s="225">
        <v>600</v>
      </c>
      <c r="F74" s="225">
        <v>600</v>
      </c>
      <c r="G74" s="225">
        <v>9217.86</v>
      </c>
      <c r="H74" s="227">
        <v>1</v>
      </c>
      <c r="I74" s="227">
        <v>1</v>
      </c>
      <c r="J74" s="227">
        <v>5998.53</v>
      </c>
      <c r="K74" s="227">
        <v>1</v>
      </c>
      <c r="L74" s="225">
        <v>9217.86</v>
      </c>
      <c r="M74" s="227">
        <v>0</v>
      </c>
      <c r="N74" s="225"/>
      <c r="O74" s="227">
        <v>200</v>
      </c>
      <c r="P74" s="227">
        <v>1</v>
      </c>
      <c r="Q74" s="227">
        <v>300</v>
      </c>
      <c r="R74" s="227">
        <v>1</v>
      </c>
      <c r="S74" s="227">
        <v>250</v>
      </c>
      <c r="T74" s="227">
        <v>1</v>
      </c>
      <c r="U74" s="227">
        <v>1</v>
      </c>
      <c r="V74" s="227">
        <v>33469.83</v>
      </c>
      <c r="W74" s="227">
        <v>109.37852941176472</v>
      </c>
      <c r="X74" s="26" t="s">
        <v>56</v>
      </c>
      <c r="Y74" s="26" t="s">
        <v>43</v>
      </c>
      <c r="Z74" s="26" t="s">
        <v>43</v>
      </c>
      <c r="AA74" s="227"/>
      <c r="AB74" s="227">
        <v>1000</v>
      </c>
      <c r="AC74" s="227">
        <v>922.92</v>
      </c>
      <c r="AD74" s="286"/>
      <c r="AE74" s="227"/>
      <c r="AF74" s="227"/>
      <c r="AG74" s="286"/>
      <c r="AH74" s="354">
        <v>73821.53</v>
      </c>
      <c r="AI74" s="355">
        <v>27852.979999999996</v>
      </c>
      <c r="AJ74" s="351">
        <f t="shared" si="33"/>
        <v>-45968.55</v>
      </c>
      <c r="AK74" s="356">
        <v>90654.28</v>
      </c>
      <c r="AL74" s="351">
        <f t="shared" si="34"/>
        <v>118507.26</v>
      </c>
      <c r="AM74" s="356">
        <v>77554.92</v>
      </c>
      <c r="AN74" s="351">
        <f t="shared" si="35"/>
        <v>40952.339999999997</v>
      </c>
      <c r="AO74" s="351">
        <f t="shared" si="36"/>
        <v>2.7844388643513192</v>
      </c>
      <c r="AP74" s="351">
        <f t="shared" si="37"/>
        <v>0.65443180443122217</v>
      </c>
      <c r="AQ74" s="356">
        <v>43329.01</v>
      </c>
      <c r="CA74" s="91" t="str">
        <f t="shared" si="31"/>
        <v>Plöwen</v>
      </c>
      <c r="CB74" s="92">
        <f t="shared" si="31"/>
        <v>306</v>
      </c>
      <c r="CC74" s="92"/>
      <c r="CD74" s="92">
        <f t="shared" si="38"/>
        <v>9217.86</v>
      </c>
      <c r="CE74" s="92">
        <f t="shared" si="39"/>
        <v>9217.86</v>
      </c>
      <c r="CF74" s="92">
        <f t="shared" si="40"/>
        <v>0</v>
      </c>
      <c r="CG74" s="92">
        <f t="shared" si="41"/>
        <v>-9217.86</v>
      </c>
      <c r="CH74" s="92">
        <f t="shared" si="42"/>
        <v>600</v>
      </c>
      <c r="CI74" s="92">
        <f t="shared" si="43"/>
        <v>1</v>
      </c>
      <c r="CJ74" s="91" t="str">
        <f t="shared" si="44"/>
        <v>ja</v>
      </c>
      <c r="CK74" s="91" t="str">
        <f t="shared" si="44"/>
        <v>nein</v>
      </c>
      <c r="CL74" s="91" t="str">
        <f t="shared" si="32"/>
        <v>OK</v>
      </c>
      <c r="CM74" s="92">
        <f t="shared" si="45"/>
        <v>5998.53</v>
      </c>
      <c r="CN74" s="91" t="str">
        <f t="shared" si="46"/>
        <v>nein</v>
      </c>
      <c r="CO74" s="91">
        <f t="shared" si="47"/>
        <v>1</v>
      </c>
      <c r="CP74" s="91">
        <f t="shared" si="48"/>
        <v>0</v>
      </c>
      <c r="CQ74" s="91">
        <f t="shared" si="49"/>
        <v>1</v>
      </c>
      <c r="CR74" s="91">
        <f t="shared" si="50"/>
        <v>9217.86</v>
      </c>
      <c r="CS74" s="92">
        <f>CM74-'[2]2010'!CM74</f>
        <v>-30101.160000000003</v>
      </c>
      <c r="CT74" s="92">
        <f>CE74-'[2]2010'!CE74</f>
        <v>9217.86</v>
      </c>
      <c r="CU74" s="92">
        <f t="shared" si="51"/>
        <v>77554.92</v>
      </c>
      <c r="CV74" s="92">
        <f t="shared" si="52"/>
        <v>43329.01</v>
      </c>
      <c r="CW74" s="153">
        <f t="shared" si="53"/>
        <v>2</v>
      </c>
      <c r="CX74" s="153">
        <f t="shared" si="54"/>
        <v>3</v>
      </c>
      <c r="CY74" s="153">
        <f t="shared" si="55"/>
        <v>2.5</v>
      </c>
      <c r="CZ74" s="92">
        <f t="shared" si="56"/>
        <v>33469.83</v>
      </c>
      <c r="DA74" s="92">
        <f t="shared" si="57"/>
        <v>922.92</v>
      </c>
      <c r="DB74" s="91">
        <f t="shared" si="58"/>
        <v>1</v>
      </c>
      <c r="DC74" s="92">
        <f t="shared" si="59"/>
        <v>-9217.86</v>
      </c>
    </row>
    <row r="75" spans="1:107" x14ac:dyDescent="0.25">
      <c r="A75" s="20">
        <v>13075113</v>
      </c>
      <c r="B75" s="21">
        <v>5556</v>
      </c>
      <c r="C75" s="21" t="s">
        <v>113</v>
      </c>
      <c r="D75" s="225">
        <v>710</v>
      </c>
      <c r="E75" s="225">
        <v>1300</v>
      </c>
      <c r="F75" s="225">
        <v>1300</v>
      </c>
      <c r="G75" s="225">
        <v>4412.6899999999996</v>
      </c>
      <c r="H75" s="227">
        <v>1</v>
      </c>
      <c r="I75" s="227">
        <v>1</v>
      </c>
      <c r="J75" s="227">
        <v>19481.68</v>
      </c>
      <c r="K75" s="227">
        <v>1</v>
      </c>
      <c r="L75" s="225">
        <v>4412.6899999999996</v>
      </c>
      <c r="M75" s="227">
        <v>0</v>
      </c>
      <c r="N75" s="225"/>
      <c r="O75" s="227">
        <v>250</v>
      </c>
      <c r="P75" s="227">
        <v>0</v>
      </c>
      <c r="Q75" s="227">
        <v>350</v>
      </c>
      <c r="R75" s="227">
        <v>0</v>
      </c>
      <c r="S75" s="227">
        <v>330</v>
      </c>
      <c r="T75" s="227">
        <v>0</v>
      </c>
      <c r="U75" s="227">
        <v>0</v>
      </c>
      <c r="V75" s="227">
        <v>82064.160000000003</v>
      </c>
      <c r="W75" s="227">
        <v>115.58332394366198</v>
      </c>
      <c r="X75" s="26" t="s">
        <v>56</v>
      </c>
      <c r="Y75" s="26" t="s">
        <v>43</v>
      </c>
      <c r="Z75" s="26" t="s">
        <v>43</v>
      </c>
      <c r="AA75" s="227"/>
      <c r="AB75" s="227">
        <v>1500</v>
      </c>
      <c r="AC75" s="227">
        <v>1500</v>
      </c>
      <c r="AD75" s="286"/>
      <c r="AE75" s="227"/>
      <c r="AF75" s="227"/>
      <c r="AG75" s="286"/>
      <c r="AH75" s="354">
        <v>132817.26</v>
      </c>
      <c r="AI75" s="355">
        <v>103434.06</v>
      </c>
      <c r="AJ75" s="351">
        <f t="shared" si="33"/>
        <v>-29383.200000000012</v>
      </c>
      <c r="AK75" s="356">
        <v>232499.14</v>
      </c>
      <c r="AL75" s="351">
        <f t="shared" si="34"/>
        <v>335933.2</v>
      </c>
      <c r="AM75" s="356">
        <v>170009.16</v>
      </c>
      <c r="AN75" s="351">
        <f t="shared" si="35"/>
        <v>165924.04</v>
      </c>
      <c r="AO75" s="351">
        <f t="shared" si="36"/>
        <v>1.6436477500738151</v>
      </c>
      <c r="AP75" s="351">
        <f t="shared" si="37"/>
        <v>0.50608025643193344</v>
      </c>
      <c r="AQ75" s="356">
        <v>94981.78</v>
      </c>
      <c r="CA75" s="91" t="str">
        <f t="shared" si="31"/>
        <v>Ramin</v>
      </c>
      <c r="CB75" s="92">
        <f t="shared" si="31"/>
        <v>710</v>
      </c>
      <c r="CC75" s="92"/>
      <c r="CD75" s="92">
        <f t="shared" si="38"/>
        <v>4412.6899999999996</v>
      </c>
      <c r="CE75" s="92">
        <f t="shared" si="39"/>
        <v>4412.6899999999996</v>
      </c>
      <c r="CF75" s="92">
        <f t="shared" si="40"/>
        <v>0</v>
      </c>
      <c r="CG75" s="92">
        <f t="shared" si="41"/>
        <v>-4412.6899999999996</v>
      </c>
      <c r="CH75" s="92">
        <f t="shared" si="42"/>
        <v>1300</v>
      </c>
      <c r="CI75" s="92">
        <f t="shared" si="43"/>
        <v>0</v>
      </c>
      <c r="CJ75" s="91" t="str">
        <f t="shared" si="44"/>
        <v>ja</v>
      </c>
      <c r="CK75" s="91" t="str">
        <f t="shared" si="44"/>
        <v>nein</v>
      </c>
      <c r="CL75" s="91" t="str">
        <f t="shared" si="32"/>
        <v>OK</v>
      </c>
      <c r="CM75" s="92">
        <f t="shared" si="45"/>
        <v>19481.68</v>
      </c>
      <c r="CN75" s="91" t="str">
        <f t="shared" si="46"/>
        <v>nein</v>
      </c>
      <c r="CO75" s="91">
        <f t="shared" si="47"/>
        <v>1</v>
      </c>
      <c r="CP75" s="91">
        <f t="shared" si="48"/>
        <v>0</v>
      </c>
      <c r="CQ75" s="91">
        <f t="shared" si="49"/>
        <v>1</v>
      </c>
      <c r="CR75" s="91">
        <f t="shared" si="50"/>
        <v>4412.6899999999996</v>
      </c>
      <c r="CS75" s="92">
        <f>CM75-'[2]2010'!CM75</f>
        <v>13227.79</v>
      </c>
      <c r="CT75" s="92">
        <f>CE75-'[2]2010'!CE75</f>
        <v>-4676.4300000000012</v>
      </c>
      <c r="CU75" s="92">
        <f t="shared" si="51"/>
        <v>170009.16</v>
      </c>
      <c r="CV75" s="92">
        <f t="shared" si="52"/>
        <v>94981.78</v>
      </c>
      <c r="CW75" s="153">
        <f t="shared" si="53"/>
        <v>2.5</v>
      </c>
      <c r="CX75" s="153">
        <f t="shared" si="54"/>
        <v>3.5</v>
      </c>
      <c r="CY75" s="153">
        <f t="shared" si="55"/>
        <v>3.3</v>
      </c>
      <c r="CZ75" s="92">
        <f t="shared" si="56"/>
        <v>82064.160000000003</v>
      </c>
      <c r="DA75" s="92">
        <f t="shared" si="57"/>
        <v>1500</v>
      </c>
      <c r="DB75" s="91">
        <f t="shared" si="58"/>
        <v>1</v>
      </c>
      <c r="DC75" s="92">
        <f t="shared" si="59"/>
        <v>-4412.6899999999996</v>
      </c>
    </row>
    <row r="76" spans="1:107" x14ac:dyDescent="0.25">
      <c r="A76" s="20">
        <v>13075117</v>
      </c>
      <c r="B76" s="21">
        <v>5556</v>
      </c>
      <c r="C76" s="21" t="s">
        <v>114</v>
      </c>
      <c r="D76" s="225">
        <v>460</v>
      </c>
      <c r="E76" s="225">
        <v>6738.14</v>
      </c>
      <c r="F76" s="225">
        <v>6738.14</v>
      </c>
      <c r="G76" s="225">
        <v>2710.75</v>
      </c>
      <c r="H76" s="227">
        <v>0</v>
      </c>
      <c r="I76" s="227">
        <v>1</v>
      </c>
      <c r="J76" s="227">
        <v>11959.59</v>
      </c>
      <c r="K76" s="227">
        <v>0</v>
      </c>
      <c r="L76" s="227"/>
      <c r="M76" s="227">
        <v>1</v>
      </c>
      <c r="N76" s="225">
        <v>2710.75</v>
      </c>
      <c r="O76" s="227">
        <v>200</v>
      </c>
      <c r="P76" s="227">
        <v>1</v>
      </c>
      <c r="Q76" s="227">
        <v>300</v>
      </c>
      <c r="R76" s="227">
        <v>1</v>
      </c>
      <c r="S76" s="227">
        <v>300</v>
      </c>
      <c r="T76" s="227">
        <v>0</v>
      </c>
      <c r="U76" s="227">
        <v>0</v>
      </c>
      <c r="V76" s="227"/>
      <c r="W76" s="227"/>
      <c r="X76" s="26" t="s">
        <v>56</v>
      </c>
      <c r="Y76" s="26" t="s">
        <v>43</v>
      </c>
      <c r="Z76" s="26" t="s">
        <v>43</v>
      </c>
      <c r="AA76" s="227"/>
      <c r="AB76" s="227">
        <v>1200</v>
      </c>
      <c r="AC76" s="227">
        <v>1170</v>
      </c>
      <c r="AD76" s="286"/>
      <c r="AE76" s="227"/>
      <c r="AF76" s="227"/>
      <c r="AG76" s="286"/>
      <c r="AH76" s="354">
        <v>92947.42</v>
      </c>
      <c r="AI76" s="355">
        <v>50191.72</v>
      </c>
      <c r="AJ76" s="351">
        <f t="shared" si="33"/>
        <v>-42755.7</v>
      </c>
      <c r="AK76" s="356">
        <v>146660.68</v>
      </c>
      <c r="AL76" s="351">
        <f t="shared" si="34"/>
        <v>196852.4</v>
      </c>
      <c r="AM76" s="356">
        <v>113940</v>
      </c>
      <c r="AN76" s="351">
        <f t="shared" si="35"/>
        <v>82912.399999999994</v>
      </c>
      <c r="AO76" s="351">
        <f t="shared" si="36"/>
        <v>2.2700955456397987</v>
      </c>
      <c r="AP76" s="351">
        <f t="shared" si="37"/>
        <v>0.57880930077560655</v>
      </c>
      <c r="AQ76" s="356">
        <v>63656.480000000003</v>
      </c>
      <c r="CA76" s="91" t="str">
        <f t="shared" si="31"/>
        <v>Rossow</v>
      </c>
      <c r="CB76" s="92">
        <f t="shared" si="31"/>
        <v>460</v>
      </c>
      <c r="CC76" s="92"/>
      <c r="CD76" s="92">
        <f t="shared" si="38"/>
        <v>2710.75</v>
      </c>
      <c r="CE76" s="92">
        <f t="shared" si="39"/>
        <v>0</v>
      </c>
      <c r="CF76" s="92">
        <f t="shared" si="40"/>
        <v>2710.75</v>
      </c>
      <c r="CG76" s="92">
        <f t="shared" si="41"/>
        <v>2710.75</v>
      </c>
      <c r="CH76" s="92">
        <f t="shared" si="42"/>
        <v>6738.14</v>
      </c>
      <c r="CI76" s="92">
        <f t="shared" si="43"/>
        <v>0</v>
      </c>
      <c r="CJ76" s="91" t="str">
        <f t="shared" si="44"/>
        <v>ja</v>
      </c>
      <c r="CK76" s="91" t="str">
        <f t="shared" si="44"/>
        <v>nein</v>
      </c>
      <c r="CL76" s="91" t="str">
        <f t="shared" si="32"/>
        <v>OK</v>
      </c>
      <c r="CM76" s="92">
        <f t="shared" si="45"/>
        <v>11959.59</v>
      </c>
      <c r="CN76" s="91" t="str">
        <f t="shared" si="46"/>
        <v>nein</v>
      </c>
      <c r="CO76" s="91">
        <f t="shared" si="47"/>
        <v>1</v>
      </c>
      <c r="CP76" s="91">
        <f t="shared" si="48"/>
        <v>0</v>
      </c>
      <c r="CQ76" s="91">
        <f t="shared" si="49"/>
        <v>1</v>
      </c>
      <c r="CR76" s="91">
        <f t="shared" si="50"/>
        <v>2710.75</v>
      </c>
      <c r="CS76" s="92">
        <f>CM76-'[2]2010'!CM76</f>
        <v>-24243.7</v>
      </c>
      <c r="CT76" s="92">
        <f>CE76-'[2]2010'!CE76</f>
        <v>0</v>
      </c>
      <c r="CU76" s="92">
        <f t="shared" si="51"/>
        <v>113940</v>
      </c>
      <c r="CV76" s="92">
        <f t="shared" si="52"/>
        <v>63656.480000000003</v>
      </c>
      <c r="CW76" s="153">
        <f t="shared" si="53"/>
        <v>2</v>
      </c>
      <c r="CX76" s="153">
        <f t="shared" si="54"/>
        <v>3</v>
      </c>
      <c r="CY76" s="153">
        <f t="shared" si="55"/>
        <v>3</v>
      </c>
      <c r="CZ76" s="92">
        <f t="shared" si="56"/>
        <v>0</v>
      </c>
      <c r="DA76" s="92">
        <f t="shared" si="57"/>
        <v>1170</v>
      </c>
      <c r="DB76" s="91">
        <f t="shared" si="58"/>
        <v>1</v>
      </c>
      <c r="DC76" s="92">
        <f t="shared" si="59"/>
        <v>2710.75</v>
      </c>
    </row>
    <row r="77" spans="1:107" x14ac:dyDescent="0.25">
      <c r="A77" s="20">
        <v>13075119</v>
      </c>
      <c r="B77" s="21">
        <v>5556</v>
      </c>
      <c r="C77" s="21" t="s">
        <v>115</v>
      </c>
      <c r="D77" s="225">
        <v>682</v>
      </c>
      <c r="E77" s="225">
        <v>96865.51</v>
      </c>
      <c r="F77" s="225">
        <v>96865.51</v>
      </c>
      <c r="G77" s="225">
        <v>401846.97</v>
      </c>
      <c r="H77" s="227">
        <v>0</v>
      </c>
      <c r="I77" s="227">
        <v>1</v>
      </c>
      <c r="J77" s="227">
        <v>495778.41</v>
      </c>
      <c r="K77" s="227">
        <v>0</v>
      </c>
      <c r="L77" s="227"/>
      <c r="M77" s="227">
        <v>1</v>
      </c>
      <c r="N77" s="225">
        <v>401846.97</v>
      </c>
      <c r="O77" s="227">
        <v>200</v>
      </c>
      <c r="P77" s="227">
        <v>1</v>
      </c>
      <c r="Q77" s="227">
        <v>300</v>
      </c>
      <c r="R77" s="227">
        <v>1</v>
      </c>
      <c r="S77" s="227">
        <v>280</v>
      </c>
      <c r="T77" s="227">
        <v>1</v>
      </c>
      <c r="U77" s="227">
        <v>1</v>
      </c>
      <c r="V77" s="227"/>
      <c r="W77" s="227"/>
      <c r="X77" s="26" t="s">
        <v>199</v>
      </c>
      <c r="Y77" s="26" t="s">
        <v>43</v>
      </c>
      <c r="Z77" s="26" t="s">
        <v>43</v>
      </c>
      <c r="AA77" s="227"/>
      <c r="AB77" s="227">
        <v>2200</v>
      </c>
      <c r="AC77" s="227">
        <v>2018.75</v>
      </c>
      <c r="AD77" s="286"/>
      <c r="AE77" s="227"/>
      <c r="AF77" s="227"/>
      <c r="AG77" s="286"/>
      <c r="AH77" s="354">
        <v>148007.35</v>
      </c>
      <c r="AI77" s="355">
        <v>79561.040000000008</v>
      </c>
      <c r="AJ77" s="351">
        <f t="shared" si="33"/>
        <v>-68446.31</v>
      </c>
      <c r="AK77" s="356">
        <v>211563.68</v>
      </c>
      <c r="AL77" s="351">
        <f t="shared" si="34"/>
        <v>291124.71999999997</v>
      </c>
      <c r="AM77" s="356">
        <v>164516.04</v>
      </c>
      <c r="AN77" s="351">
        <f t="shared" si="35"/>
        <v>126608.67999999996</v>
      </c>
      <c r="AO77" s="351">
        <f t="shared" si="36"/>
        <v>2.0677964993921645</v>
      </c>
      <c r="AP77" s="351">
        <f t="shared" si="37"/>
        <v>0.56510501753337894</v>
      </c>
      <c r="AQ77" s="356">
        <v>91912.81</v>
      </c>
      <c r="CA77" s="91" t="str">
        <f t="shared" si="31"/>
        <v>Rothenklempenow</v>
      </c>
      <c r="CB77" s="92">
        <f t="shared" si="31"/>
        <v>682</v>
      </c>
      <c r="CC77" s="92"/>
      <c r="CD77" s="92">
        <f t="shared" si="38"/>
        <v>401846.97</v>
      </c>
      <c r="CE77" s="92">
        <f t="shared" si="39"/>
        <v>0</v>
      </c>
      <c r="CF77" s="92">
        <f t="shared" si="40"/>
        <v>401846.97</v>
      </c>
      <c r="CG77" s="92">
        <f t="shared" si="41"/>
        <v>401846.97</v>
      </c>
      <c r="CH77" s="92">
        <f t="shared" si="42"/>
        <v>96865.51</v>
      </c>
      <c r="CI77" s="92">
        <f t="shared" si="43"/>
        <v>1</v>
      </c>
      <c r="CJ77" s="91" t="str">
        <f t="shared" si="44"/>
        <v xml:space="preserve">nein </v>
      </c>
      <c r="CK77" s="91" t="str">
        <f t="shared" si="44"/>
        <v>nein</v>
      </c>
      <c r="CL77" s="91" t="str">
        <f t="shared" si="32"/>
        <v>OK</v>
      </c>
      <c r="CM77" s="92">
        <f t="shared" si="45"/>
        <v>495778.41</v>
      </c>
      <c r="CN77" s="91" t="str">
        <f t="shared" si="46"/>
        <v>nein</v>
      </c>
      <c r="CO77" s="91">
        <f t="shared" si="47"/>
        <v>0</v>
      </c>
      <c r="CP77" s="91">
        <f t="shared" si="48"/>
        <v>0</v>
      </c>
      <c r="CQ77" s="91">
        <f t="shared" si="49"/>
        <v>1</v>
      </c>
      <c r="CR77" s="91">
        <f t="shared" si="50"/>
        <v>401846.97</v>
      </c>
      <c r="CS77" s="92">
        <f>CM77-'[2]2010'!CM77</f>
        <v>-117369.76000000007</v>
      </c>
      <c r="CT77" s="92">
        <f>CE77-'[2]2010'!CE77</f>
        <v>0</v>
      </c>
      <c r="CU77" s="92">
        <f t="shared" si="51"/>
        <v>164516.04</v>
      </c>
      <c r="CV77" s="92">
        <f t="shared" si="52"/>
        <v>91912.81</v>
      </c>
      <c r="CW77" s="153">
        <f t="shared" si="53"/>
        <v>2</v>
      </c>
      <c r="CX77" s="153">
        <f t="shared" si="54"/>
        <v>3</v>
      </c>
      <c r="CY77" s="153">
        <f t="shared" si="55"/>
        <v>2.8</v>
      </c>
      <c r="CZ77" s="92">
        <f t="shared" si="56"/>
        <v>0</v>
      </c>
      <c r="DA77" s="92">
        <f t="shared" si="57"/>
        <v>2018.75</v>
      </c>
      <c r="DB77" s="91">
        <f t="shared" si="58"/>
        <v>1</v>
      </c>
      <c r="DC77" s="92">
        <f t="shared" si="59"/>
        <v>401846.97</v>
      </c>
    </row>
    <row r="78" spans="1:107" x14ac:dyDescent="0.25">
      <c r="A78" s="20">
        <v>13075018</v>
      </c>
      <c r="B78" s="21">
        <v>5557</v>
      </c>
      <c r="C78" s="21" t="s">
        <v>116</v>
      </c>
      <c r="D78" s="223"/>
      <c r="E78" s="223"/>
      <c r="F78" s="223"/>
      <c r="G78" s="223"/>
      <c r="H78" s="224"/>
      <c r="I78" s="224"/>
      <c r="J78" s="224"/>
      <c r="K78" s="224"/>
      <c r="L78" s="224"/>
      <c r="M78" s="224"/>
      <c r="N78" s="224"/>
      <c r="O78" s="224"/>
      <c r="P78" s="224"/>
      <c r="Q78" s="224"/>
      <c r="R78" s="224"/>
      <c r="S78" s="224"/>
      <c r="T78" s="224"/>
      <c r="U78" s="224"/>
      <c r="V78" s="224"/>
      <c r="W78" s="224"/>
      <c r="X78" s="22"/>
      <c r="Y78" s="22"/>
      <c r="Z78" s="22"/>
      <c r="AA78" s="224"/>
      <c r="AB78" s="224"/>
      <c r="AC78" s="224"/>
      <c r="AD78" s="260"/>
      <c r="AE78" s="224"/>
      <c r="AF78" s="224"/>
      <c r="AG78" s="260"/>
      <c r="AH78" s="352"/>
      <c r="AI78" s="350"/>
      <c r="AJ78" s="351">
        <f t="shared" si="33"/>
        <v>0</v>
      </c>
      <c r="AK78" s="350"/>
      <c r="AL78" s="351">
        <f t="shared" si="34"/>
        <v>0</v>
      </c>
      <c r="AM78" s="350"/>
      <c r="AN78" s="351">
        <f t="shared" si="35"/>
        <v>0</v>
      </c>
      <c r="AO78" s="351" t="e">
        <f t="shared" si="36"/>
        <v>#DIV/0!</v>
      </c>
      <c r="AP78" s="351" t="e">
        <f t="shared" si="37"/>
        <v>#DIV/0!</v>
      </c>
      <c r="AQ78" s="350"/>
      <c r="CA78" s="91" t="str">
        <f t="shared" si="31"/>
        <v>Brünzow</v>
      </c>
      <c r="CB78" s="92">
        <f t="shared" si="31"/>
        <v>0</v>
      </c>
      <c r="CC78" s="92"/>
      <c r="CD78" s="92">
        <f t="shared" si="38"/>
        <v>0</v>
      </c>
      <c r="CE78" s="92">
        <f t="shared" si="39"/>
        <v>0</v>
      </c>
      <c r="CF78" s="92">
        <f t="shared" si="40"/>
        <v>0</v>
      </c>
      <c r="CG78" s="92">
        <f t="shared" si="41"/>
        <v>0</v>
      </c>
      <c r="CH78" s="92">
        <f t="shared" si="42"/>
        <v>0</v>
      </c>
      <c r="CI78" s="92">
        <f t="shared" si="43"/>
        <v>0</v>
      </c>
      <c r="CJ78" s="91">
        <f t="shared" si="44"/>
        <v>0</v>
      </c>
      <c r="CK78" s="91">
        <f t="shared" si="44"/>
        <v>0</v>
      </c>
      <c r="CL78" s="91" t="str">
        <f t="shared" si="32"/>
        <v>keine Daten</v>
      </c>
      <c r="CM78" s="92">
        <f t="shared" si="45"/>
        <v>0</v>
      </c>
      <c r="CN78" s="91" t="str">
        <f t="shared" si="46"/>
        <v>keine Angabe</v>
      </c>
      <c r="CO78" s="91">
        <f t="shared" si="47"/>
        <v>2</v>
      </c>
      <c r="CP78" s="91">
        <f t="shared" si="48"/>
        <v>2</v>
      </c>
      <c r="CQ78" s="91">
        <f t="shared" si="49"/>
        <v>0</v>
      </c>
      <c r="CR78" s="91">
        <f t="shared" si="50"/>
        <v>0</v>
      </c>
      <c r="CS78" s="92">
        <f>CM78-'[2]2010'!CM78</f>
        <v>0</v>
      </c>
      <c r="CT78" s="92">
        <f>CE78-'[2]2010'!CE78</f>
        <v>0</v>
      </c>
      <c r="CU78" s="92">
        <f t="shared" si="51"/>
        <v>0</v>
      </c>
      <c r="CV78" s="92">
        <f t="shared" si="52"/>
        <v>0</v>
      </c>
      <c r="CW78" s="153">
        <f t="shared" si="53"/>
        <v>0</v>
      </c>
      <c r="CX78" s="153">
        <f t="shared" si="54"/>
        <v>0</v>
      </c>
      <c r="CY78" s="153">
        <f t="shared" si="55"/>
        <v>0</v>
      </c>
      <c r="CZ78" s="92">
        <f t="shared" si="56"/>
        <v>0</v>
      </c>
      <c r="DA78" s="92">
        <f t="shared" si="57"/>
        <v>0</v>
      </c>
      <c r="DB78" s="91">
        <f t="shared" si="58"/>
        <v>0</v>
      </c>
      <c r="DC78" s="92">
        <f t="shared" si="59"/>
        <v>0</v>
      </c>
    </row>
    <row r="79" spans="1:107" x14ac:dyDescent="0.25">
      <c r="A79" s="20">
        <v>13075046</v>
      </c>
      <c r="B79" s="21">
        <v>5557</v>
      </c>
      <c r="C79" s="21" t="s">
        <v>117</v>
      </c>
      <c r="D79" s="223"/>
      <c r="E79" s="223"/>
      <c r="F79" s="223"/>
      <c r="G79" s="223"/>
      <c r="H79" s="224"/>
      <c r="I79" s="224"/>
      <c r="J79" s="224"/>
      <c r="K79" s="224"/>
      <c r="L79" s="224"/>
      <c r="M79" s="224"/>
      <c r="N79" s="224"/>
      <c r="O79" s="224"/>
      <c r="P79" s="224"/>
      <c r="Q79" s="224"/>
      <c r="R79" s="224"/>
      <c r="S79" s="224"/>
      <c r="T79" s="224"/>
      <c r="U79" s="224"/>
      <c r="V79" s="224"/>
      <c r="W79" s="224"/>
      <c r="X79" s="22"/>
      <c r="Y79" s="22"/>
      <c r="Z79" s="22"/>
      <c r="AA79" s="224"/>
      <c r="AB79" s="224"/>
      <c r="AC79" s="224"/>
      <c r="AD79" s="260"/>
      <c r="AE79" s="224"/>
      <c r="AF79" s="224"/>
      <c r="AG79" s="260"/>
      <c r="AH79" s="352"/>
      <c r="AI79" s="350"/>
      <c r="AJ79" s="351">
        <f t="shared" si="33"/>
        <v>0</v>
      </c>
      <c r="AK79" s="350"/>
      <c r="AL79" s="351">
        <f t="shared" si="34"/>
        <v>0</v>
      </c>
      <c r="AM79" s="350"/>
      <c r="AN79" s="351">
        <f t="shared" si="35"/>
        <v>0</v>
      </c>
      <c r="AO79" s="351" t="e">
        <f t="shared" si="36"/>
        <v>#DIV/0!</v>
      </c>
      <c r="AP79" s="351" t="e">
        <f t="shared" si="37"/>
        <v>#DIV/0!</v>
      </c>
      <c r="AQ79" s="350"/>
      <c r="CA79" s="91" t="str">
        <f t="shared" si="31"/>
        <v>Hanshagen</v>
      </c>
      <c r="CB79" s="92">
        <f t="shared" si="31"/>
        <v>0</v>
      </c>
      <c r="CC79" s="92"/>
      <c r="CD79" s="92">
        <f t="shared" si="38"/>
        <v>0</v>
      </c>
      <c r="CE79" s="92">
        <f t="shared" si="39"/>
        <v>0</v>
      </c>
      <c r="CF79" s="92">
        <f t="shared" si="40"/>
        <v>0</v>
      </c>
      <c r="CG79" s="92">
        <f t="shared" si="41"/>
        <v>0</v>
      </c>
      <c r="CH79" s="92">
        <f t="shared" si="42"/>
        <v>0</v>
      </c>
      <c r="CI79" s="92">
        <f t="shared" si="43"/>
        <v>0</v>
      </c>
      <c r="CJ79" s="91">
        <f t="shared" si="44"/>
        <v>0</v>
      </c>
      <c r="CK79" s="91">
        <f t="shared" si="44"/>
        <v>0</v>
      </c>
      <c r="CL79" s="91" t="str">
        <f t="shared" si="32"/>
        <v>keine Daten</v>
      </c>
      <c r="CM79" s="92">
        <f t="shared" si="45"/>
        <v>0</v>
      </c>
      <c r="CN79" s="91" t="str">
        <f t="shared" si="46"/>
        <v>keine Angabe</v>
      </c>
      <c r="CO79" s="91">
        <f t="shared" si="47"/>
        <v>2</v>
      </c>
      <c r="CP79" s="91">
        <f t="shared" si="48"/>
        <v>2</v>
      </c>
      <c r="CQ79" s="91">
        <f t="shared" si="49"/>
        <v>0</v>
      </c>
      <c r="CR79" s="91">
        <f t="shared" si="50"/>
        <v>0</v>
      </c>
      <c r="CS79" s="92">
        <f>CM79-'[2]2010'!CM79</f>
        <v>0</v>
      </c>
      <c r="CT79" s="92">
        <f>CE79-'[2]2010'!CE79</f>
        <v>0</v>
      </c>
      <c r="CU79" s="92">
        <f t="shared" si="51"/>
        <v>0</v>
      </c>
      <c r="CV79" s="92">
        <f t="shared" si="52"/>
        <v>0</v>
      </c>
      <c r="CW79" s="153">
        <f t="shared" si="53"/>
        <v>0</v>
      </c>
      <c r="CX79" s="153">
        <f t="shared" si="54"/>
        <v>0</v>
      </c>
      <c r="CY79" s="153">
        <f t="shared" si="55"/>
        <v>0</v>
      </c>
      <c r="CZ79" s="92">
        <f t="shared" si="56"/>
        <v>0</v>
      </c>
      <c r="DA79" s="92">
        <f t="shared" si="57"/>
        <v>0</v>
      </c>
      <c r="DB79" s="91">
        <f t="shared" si="58"/>
        <v>0</v>
      </c>
      <c r="DC79" s="92">
        <f t="shared" si="59"/>
        <v>0</v>
      </c>
    </row>
    <row r="80" spans="1:107" x14ac:dyDescent="0.25">
      <c r="A80" s="20">
        <v>13075059</v>
      </c>
      <c r="B80" s="21">
        <v>5557</v>
      </c>
      <c r="C80" s="21" t="s">
        <v>118</v>
      </c>
      <c r="D80" s="223"/>
      <c r="E80" s="223"/>
      <c r="F80" s="223"/>
      <c r="G80" s="223"/>
      <c r="H80" s="224"/>
      <c r="I80" s="224"/>
      <c r="J80" s="224"/>
      <c r="K80" s="224"/>
      <c r="L80" s="224"/>
      <c r="M80" s="224"/>
      <c r="N80" s="224"/>
      <c r="O80" s="224"/>
      <c r="P80" s="224"/>
      <c r="Q80" s="224"/>
      <c r="R80" s="224"/>
      <c r="S80" s="224"/>
      <c r="T80" s="224"/>
      <c r="U80" s="224"/>
      <c r="V80" s="224"/>
      <c r="W80" s="224"/>
      <c r="X80" s="22"/>
      <c r="Y80" s="22"/>
      <c r="Z80" s="22"/>
      <c r="AA80" s="224"/>
      <c r="AB80" s="224"/>
      <c r="AC80" s="224"/>
      <c r="AD80" s="260"/>
      <c r="AE80" s="224"/>
      <c r="AF80" s="224"/>
      <c r="AG80" s="260"/>
      <c r="AH80" s="352"/>
      <c r="AI80" s="350"/>
      <c r="AJ80" s="351">
        <f t="shared" si="33"/>
        <v>0</v>
      </c>
      <c r="AK80" s="350"/>
      <c r="AL80" s="351">
        <f t="shared" si="34"/>
        <v>0</v>
      </c>
      <c r="AM80" s="350"/>
      <c r="AN80" s="351">
        <f t="shared" si="35"/>
        <v>0</v>
      </c>
      <c r="AO80" s="351" t="e">
        <f t="shared" si="36"/>
        <v>#DIV/0!</v>
      </c>
      <c r="AP80" s="351" t="e">
        <f t="shared" si="37"/>
        <v>#DIV/0!</v>
      </c>
      <c r="AQ80" s="350"/>
      <c r="CA80" s="91" t="str">
        <f t="shared" si="31"/>
        <v>Katzow</v>
      </c>
      <c r="CB80" s="92">
        <f t="shared" si="31"/>
        <v>0</v>
      </c>
      <c r="CC80" s="92"/>
      <c r="CD80" s="92">
        <f t="shared" si="38"/>
        <v>0</v>
      </c>
      <c r="CE80" s="92">
        <f t="shared" si="39"/>
        <v>0</v>
      </c>
      <c r="CF80" s="92">
        <f t="shared" si="40"/>
        <v>0</v>
      </c>
      <c r="CG80" s="92">
        <f t="shared" si="41"/>
        <v>0</v>
      </c>
      <c r="CH80" s="92">
        <f t="shared" si="42"/>
        <v>0</v>
      </c>
      <c r="CI80" s="92">
        <f t="shared" si="43"/>
        <v>0</v>
      </c>
      <c r="CJ80" s="91">
        <f t="shared" si="44"/>
        <v>0</v>
      </c>
      <c r="CK80" s="91">
        <f t="shared" si="44"/>
        <v>0</v>
      </c>
      <c r="CL80" s="91" t="str">
        <f t="shared" si="32"/>
        <v>keine Daten</v>
      </c>
      <c r="CM80" s="92">
        <f t="shared" si="45"/>
        <v>0</v>
      </c>
      <c r="CN80" s="91" t="str">
        <f t="shared" si="46"/>
        <v>keine Angabe</v>
      </c>
      <c r="CO80" s="91">
        <f t="shared" si="47"/>
        <v>2</v>
      </c>
      <c r="CP80" s="91">
        <f t="shared" si="48"/>
        <v>2</v>
      </c>
      <c r="CQ80" s="91">
        <f t="shared" si="49"/>
        <v>0</v>
      </c>
      <c r="CR80" s="91">
        <f t="shared" si="50"/>
        <v>0</v>
      </c>
      <c r="CS80" s="92">
        <f>CM80-'[2]2010'!CM80</f>
        <v>0</v>
      </c>
      <c r="CT80" s="92">
        <f>CE80-'[2]2010'!CE80</f>
        <v>0</v>
      </c>
      <c r="CU80" s="92">
        <f t="shared" si="51"/>
        <v>0</v>
      </c>
      <c r="CV80" s="92">
        <f t="shared" si="52"/>
        <v>0</v>
      </c>
      <c r="CW80" s="153">
        <f t="shared" si="53"/>
        <v>0</v>
      </c>
      <c r="CX80" s="153">
        <f t="shared" si="54"/>
        <v>0</v>
      </c>
      <c r="CY80" s="153">
        <f t="shared" si="55"/>
        <v>0</v>
      </c>
      <c r="CZ80" s="92">
        <f t="shared" si="56"/>
        <v>0</v>
      </c>
      <c r="DA80" s="92">
        <f t="shared" si="57"/>
        <v>0</v>
      </c>
      <c r="DB80" s="91">
        <f t="shared" si="58"/>
        <v>0</v>
      </c>
      <c r="DC80" s="92">
        <f t="shared" si="59"/>
        <v>0</v>
      </c>
    </row>
    <row r="81" spans="1:107" x14ac:dyDescent="0.25">
      <c r="A81" s="20">
        <v>13075060</v>
      </c>
      <c r="B81" s="21">
        <v>5557</v>
      </c>
      <c r="C81" s="21" t="s">
        <v>119</v>
      </c>
      <c r="D81" s="223"/>
      <c r="E81" s="223"/>
      <c r="F81" s="223"/>
      <c r="G81" s="223"/>
      <c r="H81" s="224"/>
      <c r="I81" s="224"/>
      <c r="J81" s="224"/>
      <c r="K81" s="224"/>
      <c r="L81" s="224"/>
      <c r="M81" s="224"/>
      <c r="N81" s="224"/>
      <c r="O81" s="224"/>
      <c r="P81" s="224"/>
      <c r="Q81" s="224"/>
      <c r="R81" s="224"/>
      <c r="S81" s="224"/>
      <c r="T81" s="224"/>
      <c r="U81" s="224"/>
      <c r="V81" s="224"/>
      <c r="W81" s="224"/>
      <c r="X81" s="22"/>
      <c r="Y81" s="22"/>
      <c r="Z81" s="22"/>
      <c r="AA81" s="224"/>
      <c r="AB81" s="224"/>
      <c r="AC81" s="224"/>
      <c r="AD81" s="260"/>
      <c r="AE81" s="224"/>
      <c r="AF81" s="224"/>
      <c r="AG81" s="260"/>
      <c r="AH81" s="352"/>
      <c r="AI81" s="350"/>
      <c r="AJ81" s="351">
        <f t="shared" si="33"/>
        <v>0</v>
      </c>
      <c r="AK81" s="350"/>
      <c r="AL81" s="351">
        <f t="shared" si="34"/>
        <v>0</v>
      </c>
      <c r="AM81" s="350"/>
      <c r="AN81" s="351">
        <f t="shared" si="35"/>
        <v>0</v>
      </c>
      <c r="AO81" s="351" t="e">
        <f t="shared" si="36"/>
        <v>#DIV/0!</v>
      </c>
      <c r="AP81" s="351" t="e">
        <f t="shared" si="37"/>
        <v>#DIV/0!</v>
      </c>
      <c r="AQ81" s="350"/>
      <c r="CA81" s="91" t="str">
        <f t="shared" si="31"/>
        <v>Kemnitz</v>
      </c>
      <c r="CB81" s="92">
        <f t="shared" si="31"/>
        <v>0</v>
      </c>
      <c r="CC81" s="92"/>
      <c r="CD81" s="92">
        <f t="shared" si="38"/>
        <v>0</v>
      </c>
      <c r="CE81" s="92">
        <f t="shared" si="39"/>
        <v>0</v>
      </c>
      <c r="CF81" s="92">
        <f t="shared" si="40"/>
        <v>0</v>
      </c>
      <c r="CG81" s="92">
        <f t="shared" si="41"/>
        <v>0</v>
      </c>
      <c r="CH81" s="92">
        <f t="shared" si="42"/>
        <v>0</v>
      </c>
      <c r="CI81" s="92">
        <f t="shared" si="43"/>
        <v>0</v>
      </c>
      <c r="CJ81" s="91">
        <f t="shared" si="44"/>
        <v>0</v>
      </c>
      <c r="CK81" s="91">
        <f t="shared" si="44"/>
        <v>0</v>
      </c>
      <c r="CL81" s="91" t="str">
        <f t="shared" si="32"/>
        <v>keine Daten</v>
      </c>
      <c r="CM81" s="92">
        <f t="shared" si="45"/>
        <v>0</v>
      </c>
      <c r="CN81" s="91" t="str">
        <f t="shared" si="46"/>
        <v>keine Angabe</v>
      </c>
      <c r="CO81" s="91">
        <f t="shared" si="47"/>
        <v>2</v>
      </c>
      <c r="CP81" s="91">
        <f t="shared" si="48"/>
        <v>2</v>
      </c>
      <c r="CQ81" s="91">
        <f t="shared" si="49"/>
        <v>0</v>
      </c>
      <c r="CR81" s="91">
        <f t="shared" si="50"/>
        <v>0</v>
      </c>
      <c r="CS81" s="92">
        <f>CM81-'[2]2010'!CM81</f>
        <v>0</v>
      </c>
      <c r="CT81" s="92">
        <f>CE81-'[2]2010'!CE81</f>
        <v>0</v>
      </c>
      <c r="CU81" s="92">
        <f t="shared" si="51"/>
        <v>0</v>
      </c>
      <c r="CV81" s="92">
        <f t="shared" si="52"/>
        <v>0</v>
      </c>
      <c r="CW81" s="153">
        <f t="shared" si="53"/>
        <v>0</v>
      </c>
      <c r="CX81" s="153">
        <f t="shared" si="54"/>
        <v>0</v>
      </c>
      <c r="CY81" s="153">
        <f t="shared" si="55"/>
        <v>0</v>
      </c>
      <c r="CZ81" s="92">
        <f t="shared" si="56"/>
        <v>0</v>
      </c>
      <c r="DA81" s="92">
        <f t="shared" si="57"/>
        <v>0</v>
      </c>
      <c r="DB81" s="91">
        <f t="shared" si="58"/>
        <v>0</v>
      </c>
      <c r="DC81" s="92">
        <f t="shared" si="59"/>
        <v>0</v>
      </c>
    </row>
    <row r="82" spans="1:107" x14ac:dyDescent="0.25">
      <c r="A82" s="20">
        <v>13075069</v>
      </c>
      <c r="B82" s="21">
        <v>5557</v>
      </c>
      <c r="C82" s="21" t="s">
        <v>120</v>
      </c>
      <c r="D82" s="223"/>
      <c r="E82" s="223"/>
      <c r="F82" s="223"/>
      <c r="G82" s="223"/>
      <c r="H82" s="224"/>
      <c r="I82" s="224"/>
      <c r="J82" s="224"/>
      <c r="K82" s="224"/>
      <c r="L82" s="224"/>
      <c r="M82" s="224"/>
      <c r="N82" s="224"/>
      <c r="O82" s="224"/>
      <c r="P82" s="224"/>
      <c r="Q82" s="224"/>
      <c r="R82" s="224"/>
      <c r="S82" s="224"/>
      <c r="T82" s="224"/>
      <c r="U82" s="224"/>
      <c r="V82" s="224"/>
      <c r="W82" s="224"/>
      <c r="X82" s="22"/>
      <c r="Y82" s="22"/>
      <c r="Z82" s="22"/>
      <c r="AA82" s="224"/>
      <c r="AB82" s="224"/>
      <c r="AC82" s="224"/>
      <c r="AD82" s="260"/>
      <c r="AE82" s="224"/>
      <c r="AF82" s="224"/>
      <c r="AG82" s="260"/>
      <c r="AH82" s="352"/>
      <c r="AI82" s="350"/>
      <c r="AJ82" s="351">
        <f t="shared" si="33"/>
        <v>0</v>
      </c>
      <c r="AK82" s="350"/>
      <c r="AL82" s="351">
        <f t="shared" si="34"/>
        <v>0</v>
      </c>
      <c r="AM82" s="350"/>
      <c r="AN82" s="351">
        <f t="shared" si="35"/>
        <v>0</v>
      </c>
      <c r="AO82" s="351" t="e">
        <f t="shared" si="36"/>
        <v>#DIV/0!</v>
      </c>
      <c r="AP82" s="351" t="e">
        <f t="shared" si="37"/>
        <v>#DIV/0!</v>
      </c>
      <c r="AQ82" s="350"/>
      <c r="CA82" s="91" t="str">
        <f t="shared" si="31"/>
        <v>Kröslin</v>
      </c>
      <c r="CB82" s="92">
        <f t="shared" si="31"/>
        <v>0</v>
      </c>
      <c r="CC82" s="92"/>
      <c r="CD82" s="92">
        <f t="shared" si="38"/>
        <v>0</v>
      </c>
      <c r="CE82" s="92">
        <f t="shared" si="39"/>
        <v>0</v>
      </c>
      <c r="CF82" s="92">
        <f t="shared" si="40"/>
        <v>0</v>
      </c>
      <c r="CG82" s="92">
        <f t="shared" si="41"/>
        <v>0</v>
      </c>
      <c r="CH82" s="92">
        <f t="shared" si="42"/>
        <v>0</v>
      </c>
      <c r="CI82" s="92">
        <f t="shared" si="43"/>
        <v>0</v>
      </c>
      <c r="CJ82" s="91">
        <f t="shared" si="44"/>
        <v>0</v>
      </c>
      <c r="CK82" s="91">
        <f t="shared" si="44"/>
        <v>0</v>
      </c>
      <c r="CL82" s="91" t="str">
        <f t="shared" si="32"/>
        <v>keine Daten</v>
      </c>
      <c r="CM82" s="92">
        <f t="shared" si="45"/>
        <v>0</v>
      </c>
      <c r="CN82" s="91" t="str">
        <f t="shared" si="46"/>
        <v>keine Angabe</v>
      </c>
      <c r="CO82" s="91">
        <f t="shared" si="47"/>
        <v>2</v>
      </c>
      <c r="CP82" s="91">
        <f t="shared" si="48"/>
        <v>2</v>
      </c>
      <c r="CQ82" s="91">
        <f t="shared" si="49"/>
        <v>0</v>
      </c>
      <c r="CR82" s="91">
        <f t="shared" si="50"/>
        <v>0</v>
      </c>
      <c r="CS82" s="92">
        <f>CM82-'[2]2010'!CM82</f>
        <v>0</v>
      </c>
      <c r="CT82" s="92">
        <f>CE82-'[2]2010'!CE82</f>
        <v>0</v>
      </c>
      <c r="CU82" s="92">
        <f t="shared" si="51"/>
        <v>0</v>
      </c>
      <c r="CV82" s="92">
        <f t="shared" si="52"/>
        <v>0</v>
      </c>
      <c r="CW82" s="153">
        <f t="shared" si="53"/>
        <v>0</v>
      </c>
      <c r="CX82" s="153">
        <f t="shared" si="54"/>
        <v>0</v>
      </c>
      <c r="CY82" s="153">
        <f t="shared" si="55"/>
        <v>0</v>
      </c>
      <c r="CZ82" s="92">
        <f t="shared" si="56"/>
        <v>0</v>
      </c>
      <c r="DA82" s="92">
        <f t="shared" si="57"/>
        <v>0</v>
      </c>
      <c r="DB82" s="91">
        <f t="shared" si="58"/>
        <v>0</v>
      </c>
      <c r="DC82" s="92">
        <f t="shared" si="59"/>
        <v>0</v>
      </c>
    </row>
    <row r="83" spans="1:107" x14ac:dyDescent="0.25">
      <c r="A83" s="20">
        <v>13075081</v>
      </c>
      <c r="B83" s="21">
        <v>5557</v>
      </c>
      <c r="C83" s="21" t="s">
        <v>121</v>
      </c>
      <c r="D83" s="223"/>
      <c r="E83" s="223"/>
      <c r="F83" s="223"/>
      <c r="G83" s="223"/>
      <c r="H83" s="224"/>
      <c r="I83" s="224"/>
      <c r="J83" s="224"/>
      <c r="K83" s="224"/>
      <c r="L83" s="224"/>
      <c r="M83" s="224"/>
      <c r="N83" s="224"/>
      <c r="O83" s="224"/>
      <c r="P83" s="224"/>
      <c r="Q83" s="224"/>
      <c r="R83" s="224"/>
      <c r="S83" s="224"/>
      <c r="T83" s="224"/>
      <c r="U83" s="224"/>
      <c r="V83" s="224"/>
      <c r="W83" s="224"/>
      <c r="X83" s="22"/>
      <c r="Y83" s="22"/>
      <c r="Z83" s="22"/>
      <c r="AA83" s="224"/>
      <c r="AB83" s="224"/>
      <c r="AC83" s="224"/>
      <c r="AD83" s="260"/>
      <c r="AE83" s="224"/>
      <c r="AF83" s="224"/>
      <c r="AG83" s="260"/>
      <c r="AH83" s="352"/>
      <c r="AI83" s="350"/>
      <c r="AJ83" s="351">
        <f t="shared" si="33"/>
        <v>0</v>
      </c>
      <c r="AK83" s="350"/>
      <c r="AL83" s="351">
        <f t="shared" si="34"/>
        <v>0</v>
      </c>
      <c r="AM83" s="350"/>
      <c r="AN83" s="351">
        <f t="shared" si="35"/>
        <v>0</v>
      </c>
      <c r="AO83" s="351" t="e">
        <f t="shared" si="36"/>
        <v>#DIV/0!</v>
      </c>
      <c r="AP83" s="351" t="e">
        <f t="shared" si="37"/>
        <v>#DIV/0!</v>
      </c>
      <c r="AQ83" s="350"/>
      <c r="CA83" s="91" t="str">
        <f t="shared" si="31"/>
        <v>Loissin</v>
      </c>
      <c r="CB83" s="92">
        <f t="shared" si="31"/>
        <v>0</v>
      </c>
      <c r="CC83" s="92"/>
      <c r="CD83" s="92">
        <f t="shared" si="38"/>
        <v>0</v>
      </c>
      <c r="CE83" s="92">
        <f t="shared" si="39"/>
        <v>0</v>
      </c>
      <c r="CF83" s="92">
        <f t="shared" si="40"/>
        <v>0</v>
      </c>
      <c r="CG83" s="92">
        <f t="shared" si="41"/>
        <v>0</v>
      </c>
      <c r="CH83" s="92">
        <f t="shared" si="42"/>
        <v>0</v>
      </c>
      <c r="CI83" s="92">
        <f t="shared" si="43"/>
        <v>0</v>
      </c>
      <c r="CJ83" s="91">
        <f t="shared" si="44"/>
        <v>0</v>
      </c>
      <c r="CK83" s="91">
        <f t="shared" si="44"/>
        <v>0</v>
      </c>
      <c r="CL83" s="91" t="str">
        <f t="shared" si="32"/>
        <v>keine Daten</v>
      </c>
      <c r="CM83" s="92">
        <f t="shared" si="45"/>
        <v>0</v>
      </c>
      <c r="CN83" s="91" t="str">
        <f t="shared" si="46"/>
        <v>keine Angabe</v>
      </c>
      <c r="CO83" s="91">
        <f t="shared" si="47"/>
        <v>2</v>
      </c>
      <c r="CP83" s="91">
        <f t="shared" si="48"/>
        <v>2</v>
      </c>
      <c r="CQ83" s="91">
        <f t="shared" si="49"/>
        <v>0</v>
      </c>
      <c r="CR83" s="91">
        <f t="shared" si="50"/>
        <v>0</v>
      </c>
      <c r="CS83" s="92">
        <f>CM83-'[2]2010'!CM83</f>
        <v>0</v>
      </c>
      <c r="CT83" s="92">
        <f>CE83-'[2]2010'!CE83</f>
        <v>0</v>
      </c>
      <c r="CU83" s="92">
        <f t="shared" si="51"/>
        <v>0</v>
      </c>
      <c r="CV83" s="92">
        <f t="shared" si="52"/>
        <v>0</v>
      </c>
      <c r="CW83" s="153">
        <f t="shared" si="53"/>
        <v>0</v>
      </c>
      <c r="CX83" s="153">
        <f t="shared" si="54"/>
        <v>0</v>
      </c>
      <c r="CY83" s="153">
        <f t="shared" si="55"/>
        <v>0</v>
      </c>
      <c r="CZ83" s="92">
        <f t="shared" si="56"/>
        <v>0</v>
      </c>
      <c r="DA83" s="92">
        <f t="shared" si="57"/>
        <v>0</v>
      </c>
      <c r="DB83" s="91">
        <f t="shared" si="58"/>
        <v>0</v>
      </c>
      <c r="DC83" s="92">
        <f t="shared" si="59"/>
        <v>0</v>
      </c>
    </row>
    <row r="84" spans="1:107" x14ac:dyDescent="0.25">
      <c r="A84" s="20">
        <v>13075083</v>
      </c>
      <c r="B84" s="21">
        <v>5557</v>
      </c>
      <c r="C84" s="21" t="s">
        <v>122</v>
      </c>
      <c r="D84" s="223"/>
      <c r="E84" s="223"/>
      <c r="F84" s="223"/>
      <c r="G84" s="223"/>
      <c r="H84" s="224"/>
      <c r="I84" s="224"/>
      <c r="J84" s="224"/>
      <c r="K84" s="224"/>
      <c r="L84" s="224"/>
      <c r="M84" s="224"/>
      <c r="N84" s="224"/>
      <c r="O84" s="224"/>
      <c r="P84" s="224"/>
      <c r="Q84" s="224"/>
      <c r="R84" s="224"/>
      <c r="S84" s="224"/>
      <c r="T84" s="224"/>
      <c r="U84" s="224"/>
      <c r="V84" s="224"/>
      <c r="W84" s="224"/>
      <c r="X84" s="22"/>
      <c r="Y84" s="22"/>
      <c r="Z84" s="22"/>
      <c r="AA84" s="224"/>
      <c r="AB84" s="224"/>
      <c r="AC84" s="224"/>
      <c r="AD84" s="260"/>
      <c r="AE84" s="224"/>
      <c r="AF84" s="224"/>
      <c r="AG84" s="260"/>
      <c r="AH84" s="352"/>
      <c r="AI84" s="350"/>
      <c r="AJ84" s="351">
        <f t="shared" si="33"/>
        <v>0</v>
      </c>
      <c r="AK84" s="350"/>
      <c r="AL84" s="351">
        <f t="shared" si="34"/>
        <v>0</v>
      </c>
      <c r="AM84" s="350"/>
      <c r="AN84" s="351">
        <f t="shared" si="35"/>
        <v>0</v>
      </c>
      <c r="AO84" s="351" t="e">
        <f t="shared" si="36"/>
        <v>#DIV/0!</v>
      </c>
      <c r="AP84" s="351" t="e">
        <f t="shared" si="37"/>
        <v>#DIV/0!</v>
      </c>
      <c r="AQ84" s="350"/>
      <c r="CA84" s="91" t="str">
        <f t="shared" si="31"/>
        <v>Lubmin</v>
      </c>
      <c r="CB84" s="92">
        <f t="shared" si="31"/>
        <v>0</v>
      </c>
      <c r="CC84" s="92"/>
      <c r="CD84" s="92">
        <f t="shared" si="38"/>
        <v>0</v>
      </c>
      <c r="CE84" s="92">
        <f t="shared" si="39"/>
        <v>0</v>
      </c>
      <c r="CF84" s="92">
        <f t="shared" si="40"/>
        <v>0</v>
      </c>
      <c r="CG84" s="92">
        <f t="shared" si="41"/>
        <v>0</v>
      </c>
      <c r="CH84" s="92">
        <f t="shared" si="42"/>
        <v>0</v>
      </c>
      <c r="CI84" s="92">
        <f t="shared" si="43"/>
        <v>0</v>
      </c>
      <c r="CJ84" s="91">
        <f t="shared" si="44"/>
        <v>0</v>
      </c>
      <c r="CK84" s="91">
        <f t="shared" si="44"/>
        <v>0</v>
      </c>
      <c r="CL84" s="91" t="str">
        <f t="shared" si="32"/>
        <v>keine Daten</v>
      </c>
      <c r="CM84" s="92">
        <f t="shared" si="45"/>
        <v>0</v>
      </c>
      <c r="CN84" s="91" t="str">
        <f t="shared" si="46"/>
        <v>keine Angabe</v>
      </c>
      <c r="CO84" s="91">
        <f t="shared" si="47"/>
        <v>2</v>
      </c>
      <c r="CP84" s="91">
        <f t="shared" si="48"/>
        <v>2</v>
      </c>
      <c r="CQ84" s="91">
        <f t="shared" si="49"/>
        <v>0</v>
      </c>
      <c r="CR84" s="91">
        <f t="shared" si="50"/>
        <v>0</v>
      </c>
      <c r="CS84" s="92">
        <f>CM84-'[2]2010'!CM84</f>
        <v>0</v>
      </c>
      <c r="CT84" s="92">
        <f>CE84-'[2]2010'!CE84</f>
        <v>0</v>
      </c>
      <c r="CU84" s="92">
        <f t="shared" si="51"/>
        <v>0</v>
      </c>
      <c r="CV84" s="92">
        <f t="shared" si="52"/>
        <v>0</v>
      </c>
      <c r="CW84" s="153">
        <f t="shared" si="53"/>
        <v>0</v>
      </c>
      <c r="CX84" s="153">
        <f t="shared" si="54"/>
        <v>0</v>
      </c>
      <c r="CY84" s="153">
        <f t="shared" si="55"/>
        <v>0</v>
      </c>
      <c r="CZ84" s="92">
        <f t="shared" si="56"/>
        <v>0</v>
      </c>
      <c r="DA84" s="92">
        <f t="shared" si="57"/>
        <v>0</v>
      </c>
      <c r="DB84" s="91">
        <f t="shared" si="58"/>
        <v>0</v>
      </c>
      <c r="DC84" s="92">
        <f t="shared" si="59"/>
        <v>0</v>
      </c>
    </row>
    <row r="85" spans="1:107" x14ac:dyDescent="0.25">
      <c r="A85" s="20">
        <v>13075097</v>
      </c>
      <c r="B85" s="21">
        <v>5557</v>
      </c>
      <c r="C85" s="21" t="s">
        <v>123</v>
      </c>
      <c r="D85" s="223"/>
      <c r="E85" s="223"/>
      <c r="F85" s="223"/>
      <c r="G85" s="223"/>
      <c r="H85" s="224"/>
      <c r="I85" s="224"/>
      <c r="J85" s="224"/>
      <c r="K85" s="224"/>
      <c r="L85" s="224"/>
      <c r="M85" s="224"/>
      <c r="N85" s="224"/>
      <c r="O85" s="224"/>
      <c r="P85" s="224"/>
      <c r="Q85" s="224"/>
      <c r="R85" s="224"/>
      <c r="S85" s="224"/>
      <c r="T85" s="224"/>
      <c r="U85" s="224"/>
      <c r="V85" s="224"/>
      <c r="W85" s="224"/>
      <c r="X85" s="22"/>
      <c r="Y85" s="22"/>
      <c r="Z85" s="22"/>
      <c r="AA85" s="224"/>
      <c r="AB85" s="224"/>
      <c r="AC85" s="224"/>
      <c r="AD85" s="260"/>
      <c r="AE85" s="224"/>
      <c r="AF85" s="224"/>
      <c r="AG85" s="260"/>
      <c r="AH85" s="352"/>
      <c r="AI85" s="350"/>
      <c r="AJ85" s="351">
        <f t="shared" si="33"/>
        <v>0</v>
      </c>
      <c r="AK85" s="350"/>
      <c r="AL85" s="351">
        <f t="shared" si="34"/>
        <v>0</v>
      </c>
      <c r="AM85" s="350"/>
      <c r="AN85" s="351">
        <f t="shared" si="35"/>
        <v>0</v>
      </c>
      <c r="AO85" s="351" t="e">
        <f t="shared" si="36"/>
        <v>#DIV/0!</v>
      </c>
      <c r="AP85" s="351" t="e">
        <f t="shared" si="37"/>
        <v>#DIV/0!</v>
      </c>
      <c r="AQ85" s="350"/>
      <c r="CA85" s="91" t="str">
        <f t="shared" ref="CA85:CB144" si="60">C85</f>
        <v>Neu Boltenhagen</v>
      </c>
      <c r="CB85" s="92">
        <f t="shared" si="60"/>
        <v>0</v>
      </c>
      <c r="CC85" s="92"/>
      <c r="CD85" s="92">
        <f t="shared" si="38"/>
        <v>0</v>
      </c>
      <c r="CE85" s="92">
        <f t="shared" si="39"/>
        <v>0</v>
      </c>
      <c r="CF85" s="92">
        <f t="shared" si="40"/>
        <v>0</v>
      </c>
      <c r="CG85" s="92">
        <f t="shared" si="41"/>
        <v>0</v>
      </c>
      <c r="CH85" s="92">
        <f t="shared" si="42"/>
        <v>0</v>
      </c>
      <c r="CI85" s="92">
        <f t="shared" si="43"/>
        <v>0</v>
      </c>
      <c r="CJ85" s="91">
        <f t="shared" si="44"/>
        <v>0</v>
      </c>
      <c r="CK85" s="91">
        <f t="shared" si="44"/>
        <v>0</v>
      </c>
      <c r="CL85" s="91" t="str">
        <f t="shared" si="32"/>
        <v>keine Daten</v>
      </c>
      <c r="CM85" s="92">
        <f t="shared" si="45"/>
        <v>0</v>
      </c>
      <c r="CN85" s="91" t="str">
        <f t="shared" si="46"/>
        <v>keine Angabe</v>
      </c>
      <c r="CO85" s="91">
        <f t="shared" si="47"/>
        <v>2</v>
      </c>
      <c r="CP85" s="91">
        <f t="shared" si="48"/>
        <v>2</v>
      </c>
      <c r="CQ85" s="91">
        <f t="shared" si="49"/>
        <v>0</v>
      </c>
      <c r="CR85" s="91">
        <f t="shared" si="50"/>
        <v>0</v>
      </c>
      <c r="CS85" s="92">
        <f>CM85-'[2]2010'!CM85</f>
        <v>0</v>
      </c>
      <c r="CT85" s="92">
        <f>CE85-'[2]2010'!CE85</f>
        <v>0</v>
      </c>
      <c r="CU85" s="92">
        <f t="shared" si="51"/>
        <v>0</v>
      </c>
      <c r="CV85" s="92">
        <f t="shared" si="52"/>
        <v>0</v>
      </c>
      <c r="CW85" s="153">
        <f t="shared" si="53"/>
        <v>0</v>
      </c>
      <c r="CX85" s="153">
        <f t="shared" si="54"/>
        <v>0</v>
      </c>
      <c r="CY85" s="153">
        <f t="shared" si="55"/>
        <v>0</v>
      </c>
      <c r="CZ85" s="92">
        <f t="shared" si="56"/>
        <v>0</v>
      </c>
      <c r="DA85" s="92">
        <f t="shared" si="57"/>
        <v>0</v>
      </c>
      <c r="DB85" s="91">
        <f t="shared" si="58"/>
        <v>0</v>
      </c>
      <c r="DC85" s="92">
        <f t="shared" si="59"/>
        <v>0</v>
      </c>
    </row>
    <row r="86" spans="1:107" x14ac:dyDescent="0.25">
      <c r="A86" s="20">
        <v>13075120</v>
      </c>
      <c r="B86" s="21">
        <v>5557</v>
      </c>
      <c r="C86" s="21" t="s">
        <v>124</v>
      </c>
      <c r="D86" s="223"/>
      <c r="E86" s="223"/>
      <c r="F86" s="223"/>
      <c r="G86" s="223"/>
      <c r="H86" s="224"/>
      <c r="I86" s="224"/>
      <c r="J86" s="224"/>
      <c r="K86" s="224"/>
      <c r="L86" s="224"/>
      <c r="M86" s="224"/>
      <c r="N86" s="224"/>
      <c r="O86" s="224"/>
      <c r="P86" s="224"/>
      <c r="Q86" s="224"/>
      <c r="R86" s="224"/>
      <c r="S86" s="224"/>
      <c r="T86" s="224"/>
      <c r="U86" s="224"/>
      <c r="V86" s="224"/>
      <c r="W86" s="224"/>
      <c r="X86" s="22"/>
      <c r="Y86" s="22"/>
      <c r="Z86" s="22"/>
      <c r="AA86" s="224"/>
      <c r="AB86" s="224"/>
      <c r="AC86" s="224"/>
      <c r="AD86" s="260"/>
      <c r="AE86" s="224"/>
      <c r="AF86" s="224"/>
      <c r="AG86" s="260"/>
      <c r="AH86" s="352"/>
      <c r="AI86" s="350"/>
      <c r="AJ86" s="351">
        <f t="shared" si="33"/>
        <v>0</v>
      </c>
      <c r="AK86" s="350"/>
      <c r="AL86" s="351">
        <f t="shared" si="34"/>
        <v>0</v>
      </c>
      <c r="AM86" s="350"/>
      <c r="AN86" s="351">
        <f t="shared" si="35"/>
        <v>0</v>
      </c>
      <c r="AO86" s="351" t="e">
        <f t="shared" si="36"/>
        <v>#DIV/0!</v>
      </c>
      <c r="AP86" s="351" t="e">
        <f t="shared" si="37"/>
        <v>#DIV/0!</v>
      </c>
      <c r="AQ86" s="350"/>
      <c r="CA86" s="91" t="str">
        <f t="shared" si="60"/>
        <v>Rubenow</v>
      </c>
      <c r="CB86" s="92">
        <f t="shared" si="60"/>
        <v>0</v>
      </c>
      <c r="CC86" s="92"/>
      <c r="CD86" s="92">
        <f t="shared" si="38"/>
        <v>0</v>
      </c>
      <c r="CE86" s="92">
        <f t="shared" si="39"/>
        <v>0</v>
      </c>
      <c r="CF86" s="92">
        <f t="shared" si="40"/>
        <v>0</v>
      </c>
      <c r="CG86" s="92">
        <f t="shared" si="41"/>
        <v>0</v>
      </c>
      <c r="CH86" s="92">
        <f t="shared" si="42"/>
        <v>0</v>
      </c>
      <c r="CI86" s="92">
        <f t="shared" si="43"/>
        <v>0</v>
      </c>
      <c r="CJ86" s="91">
        <f t="shared" si="44"/>
        <v>0</v>
      </c>
      <c r="CK86" s="91">
        <f t="shared" si="44"/>
        <v>0</v>
      </c>
      <c r="CL86" s="91" t="str">
        <f t="shared" si="32"/>
        <v>keine Daten</v>
      </c>
      <c r="CM86" s="92">
        <f t="shared" si="45"/>
        <v>0</v>
      </c>
      <c r="CN86" s="91" t="str">
        <f t="shared" si="46"/>
        <v>keine Angabe</v>
      </c>
      <c r="CO86" s="91">
        <f t="shared" si="47"/>
        <v>2</v>
      </c>
      <c r="CP86" s="91">
        <f t="shared" si="48"/>
        <v>2</v>
      </c>
      <c r="CQ86" s="91">
        <f t="shared" si="49"/>
        <v>0</v>
      </c>
      <c r="CR86" s="91">
        <f t="shared" si="50"/>
        <v>0</v>
      </c>
      <c r="CS86" s="92">
        <f>CM86-'[2]2010'!CM86</f>
        <v>0</v>
      </c>
      <c r="CT86" s="92">
        <f>CE86-'[2]2010'!CE86</f>
        <v>0</v>
      </c>
      <c r="CU86" s="92">
        <f t="shared" si="51"/>
        <v>0</v>
      </c>
      <c r="CV86" s="92">
        <f t="shared" si="52"/>
        <v>0</v>
      </c>
      <c r="CW86" s="153">
        <f t="shared" si="53"/>
        <v>0</v>
      </c>
      <c r="CX86" s="153">
        <f t="shared" si="54"/>
        <v>0</v>
      </c>
      <c r="CY86" s="153">
        <f t="shared" si="55"/>
        <v>0</v>
      </c>
      <c r="CZ86" s="92">
        <f t="shared" si="56"/>
        <v>0</v>
      </c>
      <c r="DA86" s="92">
        <f t="shared" si="57"/>
        <v>0</v>
      </c>
      <c r="DB86" s="91">
        <f t="shared" si="58"/>
        <v>0</v>
      </c>
      <c r="DC86" s="92">
        <f t="shared" si="59"/>
        <v>0</v>
      </c>
    </row>
    <row r="87" spans="1:107" x14ac:dyDescent="0.25">
      <c r="A87" s="20">
        <v>13075146</v>
      </c>
      <c r="B87" s="21">
        <v>5557</v>
      </c>
      <c r="C87" s="21" t="s">
        <v>125</v>
      </c>
      <c r="D87" s="223"/>
      <c r="E87" s="223"/>
      <c r="F87" s="223"/>
      <c r="G87" s="223"/>
      <c r="H87" s="224"/>
      <c r="I87" s="224"/>
      <c r="J87" s="224"/>
      <c r="K87" s="224"/>
      <c r="L87" s="224"/>
      <c r="M87" s="224"/>
      <c r="N87" s="224"/>
      <c r="O87" s="224"/>
      <c r="P87" s="224"/>
      <c r="Q87" s="224"/>
      <c r="R87" s="224"/>
      <c r="S87" s="224"/>
      <c r="T87" s="224"/>
      <c r="U87" s="224"/>
      <c r="V87" s="224"/>
      <c r="W87" s="224"/>
      <c r="X87" s="22"/>
      <c r="Y87" s="22"/>
      <c r="Z87" s="22"/>
      <c r="AA87" s="224"/>
      <c r="AB87" s="224"/>
      <c r="AC87" s="224"/>
      <c r="AD87" s="260"/>
      <c r="AE87" s="224"/>
      <c r="AF87" s="224"/>
      <c r="AG87" s="260"/>
      <c r="AH87" s="352"/>
      <c r="AI87" s="350"/>
      <c r="AJ87" s="351">
        <f t="shared" si="33"/>
        <v>0</v>
      </c>
      <c r="AK87" s="350"/>
      <c r="AL87" s="351">
        <f t="shared" si="34"/>
        <v>0</v>
      </c>
      <c r="AM87" s="350"/>
      <c r="AN87" s="351">
        <f t="shared" si="35"/>
        <v>0</v>
      </c>
      <c r="AO87" s="351" t="e">
        <f t="shared" si="36"/>
        <v>#DIV/0!</v>
      </c>
      <c r="AP87" s="351" t="e">
        <f t="shared" si="37"/>
        <v>#DIV/0!</v>
      </c>
      <c r="AQ87" s="350"/>
      <c r="CA87" s="91" t="str">
        <f t="shared" si="60"/>
        <v>Wusterhusen</v>
      </c>
      <c r="CB87" s="92">
        <f t="shared" si="60"/>
        <v>0</v>
      </c>
      <c r="CC87" s="92"/>
      <c r="CD87" s="92">
        <f t="shared" si="38"/>
        <v>0</v>
      </c>
      <c r="CE87" s="92">
        <f t="shared" si="39"/>
        <v>0</v>
      </c>
      <c r="CF87" s="92">
        <f t="shared" si="40"/>
        <v>0</v>
      </c>
      <c r="CG87" s="92">
        <f t="shared" si="41"/>
        <v>0</v>
      </c>
      <c r="CH87" s="92">
        <f t="shared" si="42"/>
        <v>0</v>
      </c>
      <c r="CI87" s="92">
        <f t="shared" si="43"/>
        <v>0</v>
      </c>
      <c r="CJ87" s="91">
        <f t="shared" si="44"/>
        <v>0</v>
      </c>
      <c r="CK87" s="91">
        <f t="shared" si="44"/>
        <v>0</v>
      </c>
      <c r="CL87" s="91" t="str">
        <f t="shared" si="32"/>
        <v>keine Daten</v>
      </c>
      <c r="CM87" s="92">
        <f t="shared" si="45"/>
        <v>0</v>
      </c>
      <c r="CN87" s="91" t="str">
        <f t="shared" si="46"/>
        <v>keine Angabe</v>
      </c>
      <c r="CO87" s="91">
        <f t="shared" si="47"/>
        <v>2</v>
      </c>
      <c r="CP87" s="91">
        <f t="shared" si="48"/>
        <v>2</v>
      </c>
      <c r="CQ87" s="91">
        <f t="shared" si="49"/>
        <v>0</v>
      </c>
      <c r="CR87" s="91">
        <f t="shared" si="50"/>
        <v>0</v>
      </c>
      <c r="CS87" s="92">
        <f>CM87-'[2]2010'!CM87</f>
        <v>0</v>
      </c>
      <c r="CT87" s="92">
        <f>CE87-'[2]2010'!CE87</f>
        <v>0</v>
      </c>
      <c r="CU87" s="92">
        <f t="shared" si="51"/>
        <v>0</v>
      </c>
      <c r="CV87" s="92">
        <f t="shared" si="52"/>
        <v>0</v>
      </c>
      <c r="CW87" s="153">
        <f t="shared" si="53"/>
        <v>0</v>
      </c>
      <c r="CX87" s="153">
        <f t="shared" si="54"/>
        <v>0</v>
      </c>
      <c r="CY87" s="153">
        <f t="shared" si="55"/>
        <v>0</v>
      </c>
      <c r="CZ87" s="92">
        <f t="shared" si="56"/>
        <v>0</v>
      </c>
      <c r="DA87" s="92">
        <f t="shared" si="57"/>
        <v>0</v>
      </c>
      <c r="DB87" s="91">
        <f t="shared" si="58"/>
        <v>0</v>
      </c>
      <c r="DC87" s="92">
        <f t="shared" si="59"/>
        <v>0</v>
      </c>
    </row>
    <row r="88" spans="1:107" x14ac:dyDescent="0.25">
      <c r="A88" s="20">
        <v>13075036</v>
      </c>
      <c r="B88" s="21">
        <v>5558</v>
      </c>
      <c r="C88" s="21" t="s">
        <v>126</v>
      </c>
      <c r="D88" s="223"/>
      <c r="E88" s="223"/>
      <c r="F88" s="223"/>
      <c r="G88" s="223"/>
      <c r="H88" s="224"/>
      <c r="I88" s="224"/>
      <c r="J88" s="224"/>
      <c r="K88" s="224"/>
      <c r="L88" s="224"/>
      <c r="M88" s="224"/>
      <c r="N88" s="224"/>
      <c r="O88" s="224"/>
      <c r="P88" s="224"/>
      <c r="Q88" s="224"/>
      <c r="R88" s="224"/>
      <c r="S88" s="224"/>
      <c r="T88" s="224"/>
      <c r="U88" s="224"/>
      <c r="V88" s="224"/>
      <c r="W88" s="224"/>
      <c r="X88" s="22"/>
      <c r="Y88" s="22"/>
      <c r="Z88" s="22"/>
      <c r="AA88" s="224"/>
      <c r="AB88" s="224"/>
      <c r="AC88" s="224"/>
      <c r="AD88" s="260"/>
      <c r="AE88" s="224"/>
      <c r="AF88" s="224"/>
      <c r="AG88" s="260"/>
      <c r="AH88" s="352"/>
      <c r="AI88" s="350"/>
      <c r="AJ88" s="351">
        <f t="shared" si="33"/>
        <v>0</v>
      </c>
      <c r="AK88" s="350"/>
      <c r="AL88" s="351">
        <f t="shared" si="34"/>
        <v>0</v>
      </c>
      <c r="AM88" s="350"/>
      <c r="AN88" s="351">
        <f t="shared" si="35"/>
        <v>0</v>
      </c>
      <c r="AO88" s="351" t="e">
        <f t="shared" si="36"/>
        <v>#DIV/0!</v>
      </c>
      <c r="AP88" s="351" t="e">
        <f t="shared" si="37"/>
        <v>#DIV/0!</v>
      </c>
      <c r="AQ88" s="350"/>
      <c r="CA88" s="91" t="str">
        <f t="shared" si="60"/>
        <v>Görmin</v>
      </c>
      <c r="CB88" s="92">
        <f t="shared" si="60"/>
        <v>0</v>
      </c>
      <c r="CC88" s="92"/>
      <c r="CD88" s="92">
        <f t="shared" si="38"/>
        <v>0</v>
      </c>
      <c r="CE88" s="92">
        <f t="shared" si="39"/>
        <v>0</v>
      </c>
      <c r="CF88" s="92">
        <f t="shared" si="40"/>
        <v>0</v>
      </c>
      <c r="CG88" s="92">
        <f t="shared" si="41"/>
        <v>0</v>
      </c>
      <c r="CH88" s="92">
        <f t="shared" si="42"/>
        <v>0</v>
      </c>
      <c r="CI88" s="92">
        <f t="shared" si="43"/>
        <v>0</v>
      </c>
      <c r="CJ88" s="91">
        <f t="shared" si="44"/>
        <v>0</v>
      </c>
      <c r="CK88" s="91">
        <f t="shared" si="44"/>
        <v>0</v>
      </c>
      <c r="CL88" s="91" t="str">
        <f t="shared" si="32"/>
        <v>keine Daten</v>
      </c>
      <c r="CM88" s="92">
        <f t="shared" si="45"/>
        <v>0</v>
      </c>
      <c r="CN88" s="91" t="str">
        <f t="shared" si="46"/>
        <v>keine Angabe</v>
      </c>
      <c r="CO88" s="91">
        <f t="shared" si="47"/>
        <v>2</v>
      </c>
      <c r="CP88" s="91">
        <f t="shared" si="48"/>
        <v>2</v>
      </c>
      <c r="CQ88" s="91">
        <f t="shared" si="49"/>
        <v>0</v>
      </c>
      <c r="CR88" s="91">
        <f t="shared" si="50"/>
        <v>0</v>
      </c>
      <c r="CS88" s="92">
        <f>CM88-'[2]2010'!CM88</f>
        <v>0</v>
      </c>
      <c r="CT88" s="92">
        <f>CE88-'[2]2010'!CE88</f>
        <v>0</v>
      </c>
      <c r="CU88" s="92">
        <f t="shared" si="51"/>
        <v>0</v>
      </c>
      <c r="CV88" s="92">
        <f t="shared" si="52"/>
        <v>0</v>
      </c>
      <c r="CW88" s="153">
        <f t="shared" si="53"/>
        <v>0</v>
      </c>
      <c r="CX88" s="153">
        <f t="shared" si="54"/>
        <v>0</v>
      </c>
      <c r="CY88" s="153">
        <f t="shared" si="55"/>
        <v>0</v>
      </c>
      <c r="CZ88" s="92">
        <f t="shared" si="56"/>
        <v>0</v>
      </c>
      <c r="DA88" s="92">
        <f t="shared" si="57"/>
        <v>0</v>
      </c>
      <c r="DB88" s="91">
        <f t="shared" si="58"/>
        <v>0</v>
      </c>
      <c r="DC88" s="92">
        <f t="shared" si="59"/>
        <v>0</v>
      </c>
    </row>
    <row r="89" spans="1:107" x14ac:dyDescent="0.25">
      <c r="A89" s="20">
        <v>13075082</v>
      </c>
      <c r="B89" s="21">
        <v>5558</v>
      </c>
      <c r="C89" s="21" t="s">
        <v>127</v>
      </c>
      <c r="D89" s="223"/>
      <c r="E89" s="223"/>
      <c r="F89" s="223"/>
      <c r="G89" s="223"/>
      <c r="H89" s="224"/>
      <c r="I89" s="224"/>
      <c r="J89" s="224"/>
      <c r="K89" s="224"/>
      <c r="L89" s="224"/>
      <c r="M89" s="224"/>
      <c r="N89" s="224"/>
      <c r="O89" s="224"/>
      <c r="P89" s="224"/>
      <c r="Q89" s="224"/>
      <c r="R89" s="224"/>
      <c r="S89" s="224"/>
      <c r="T89" s="224"/>
      <c r="U89" s="224"/>
      <c r="V89" s="224"/>
      <c r="W89" s="224"/>
      <c r="X89" s="22"/>
      <c r="Y89" s="22"/>
      <c r="Z89" s="22"/>
      <c r="AA89" s="224"/>
      <c r="AB89" s="224"/>
      <c r="AC89" s="224"/>
      <c r="AD89" s="260"/>
      <c r="AE89" s="224"/>
      <c r="AF89" s="224"/>
      <c r="AG89" s="260"/>
      <c r="AH89" s="352"/>
      <c r="AI89" s="350"/>
      <c r="AJ89" s="351">
        <f t="shared" si="33"/>
        <v>0</v>
      </c>
      <c r="AK89" s="350"/>
      <c r="AL89" s="351">
        <f t="shared" si="34"/>
        <v>0</v>
      </c>
      <c r="AM89" s="350"/>
      <c r="AN89" s="351">
        <f t="shared" si="35"/>
        <v>0</v>
      </c>
      <c r="AO89" s="351" t="e">
        <f t="shared" si="36"/>
        <v>#DIV/0!</v>
      </c>
      <c r="AP89" s="351" t="e">
        <f t="shared" si="37"/>
        <v>#DIV/0!</v>
      </c>
      <c r="AQ89" s="350"/>
      <c r="CA89" s="91" t="str">
        <f t="shared" si="60"/>
        <v>Loitz, Stadt</v>
      </c>
      <c r="CB89" s="92">
        <f t="shared" si="60"/>
        <v>0</v>
      </c>
      <c r="CC89" s="92"/>
      <c r="CD89" s="92">
        <f t="shared" si="38"/>
        <v>0</v>
      </c>
      <c r="CE89" s="92">
        <f t="shared" si="39"/>
        <v>0</v>
      </c>
      <c r="CF89" s="92">
        <f t="shared" si="40"/>
        <v>0</v>
      </c>
      <c r="CG89" s="92">
        <f t="shared" si="41"/>
        <v>0</v>
      </c>
      <c r="CH89" s="92">
        <f t="shared" si="42"/>
        <v>0</v>
      </c>
      <c r="CI89" s="92">
        <f t="shared" si="43"/>
        <v>0</v>
      </c>
      <c r="CJ89" s="91">
        <f t="shared" si="44"/>
        <v>0</v>
      </c>
      <c r="CK89" s="91">
        <f t="shared" si="44"/>
        <v>0</v>
      </c>
      <c r="CL89" s="91" t="str">
        <f t="shared" si="32"/>
        <v>keine Daten</v>
      </c>
      <c r="CM89" s="92">
        <f t="shared" si="45"/>
        <v>0</v>
      </c>
      <c r="CN89" s="91" t="str">
        <f t="shared" si="46"/>
        <v>keine Angabe</v>
      </c>
      <c r="CO89" s="91">
        <f t="shared" si="47"/>
        <v>2</v>
      </c>
      <c r="CP89" s="91">
        <f t="shared" si="48"/>
        <v>2</v>
      </c>
      <c r="CQ89" s="91">
        <f t="shared" si="49"/>
        <v>0</v>
      </c>
      <c r="CR89" s="91">
        <f t="shared" si="50"/>
        <v>0</v>
      </c>
      <c r="CS89" s="92">
        <f>CM89-'[2]2010'!CM89</f>
        <v>0</v>
      </c>
      <c r="CT89" s="92">
        <f>CE89-'[2]2010'!CE89</f>
        <v>0</v>
      </c>
      <c r="CU89" s="92">
        <f t="shared" si="51"/>
        <v>0</v>
      </c>
      <c r="CV89" s="92">
        <f t="shared" si="52"/>
        <v>0</v>
      </c>
      <c r="CW89" s="153">
        <f t="shared" si="53"/>
        <v>0</v>
      </c>
      <c r="CX89" s="153">
        <f t="shared" si="54"/>
        <v>0</v>
      </c>
      <c r="CY89" s="153">
        <f t="shared" si="55"/>
        <v>0</v>
      </c>
      <c r="CZ89" s="92">
        <f t="shared" si="56"/>
        <v>0</v>
      </c>
      <c r="DA89" s="92">
        <f t="shared" si="57"/>
        <v>0</v>
      </c>
      <c r="DB89" s="91">
        <f t="shared" si="58"/>
        <v>0</v>
      </c>
      <c r="DC89" s="92">
        <f t="shared" si="59"/>
        <v>0</v>
      </c>
    </row>
    <row r="90" spans="1:107" x14ac:dyDescent="0.25">
      <c r="A90" s="20">
        <v>13075123</v>
      </c>
      <c r="B90" s="21">
        <v>5558</v>
      </c>
      <c r="C90" s="21" t="s">
        <v>128</v>
      </c>
      <c r="D90" s="223"/>
      <c r="E90" s="223"/>
      <c r="F90" s="223"/>
      <c r="G90" s="223"/>
      <c r="H90" s="224"/>
      <c r="I90" s="224"/>
      <c r="J90" s="224"/>
      <c r="K90" s="224"/>
      <c r="L90" s="224"/>
      <c r="M90" s="224"/>
      <c r="N90" s="224"/>
      <c r="O90" s="224"/>
      <c r="P90" s="224"/>
      <c r="Q90" s="224"/>
      <c r="R90" s="224"/>
      <c r="S90" s="224"/>
      <c r="T90" s="224"/>
      <c r="U90" s="224"/>
      <c r="V90" s="224"/>
      <c r="W90" s="224"/>
      <c r="X90" s="22"/>
      <c r="Y90" s="22"/>
      <c r="Z90" s="22"/>
      <c r="AA90" s="224"/>
      <c r="AB90" s="224"/>
      <c r="AC90" s="224"/>
      <c r="AD90" s="260"/>
      <c r="AE90" s="224"/>
      <c r="AF90" s="224"/>
      <c r="AG90" s="260"/>
      <c r="AH90" s="352"/>
      <c r="AI90" s="350"/>
      <c r="AJ90" s="351">
        <f t="shared" si="33"/>
        <v>0</v>
      </c>
      <c r="AK90" s="350"/>
      <c r="AL90" s="351">
        <f t="shared" si="34"/>
        <v>0</v>
      </c>
      <c r="AM90" s="350"/>
      <c r="AN90" s="351">
        <f t="shared" si="35"/>
        <v>0</v>
      </c>
      <c r="AO90" s="351" t="e">
        <f t="shared" si="36"/>
        <v>#DIV/0!</v>
      </c>
      <c r="AP90" s="351" t="e">
        <f t="shared" si="37"/>
        <v>#DIV/0!</v>
      </c>
      <c r="AQ90" s="350"/>
      <c r="CA90" s="91" t="str">
        <f t="shared" si="60"/>
        <v>Sassen-Trantow</v>
      </c>
      <c r="CB90" s="92">
        <f t="shared" si="60"/>
        <v>0</v>
      </c>
      <c r="CC90" s="92"/>
      <c r="CD90" s="92">
        <f t="shared" si="38"/>
        <v>0</v>
      </c>
      <c r="CE90" s="92">
        <f t="shared" si="39"/>
        <v>0</v>
      </c>
      <c r="CF90" s="92">
        <f t="shared" si="40"/>
        <v>0</v>
      </c>
      <c r="CG90" s="92">
        <f t="shared" si="41"/>
        <v>0</v>
      </c>
      <c r="CH90" s="92">
        <f t="shared" si="42"/>
        <v>0</v>
      </c>
      <c r="CI90" s="92">
        <f t="shared" si="43"/>
        <v>0</v>
      </c>
      <c r="CJ90" s="91">
        <f t="shared" si="44"/>
        <v>0</v>
      </c>
      <c r="CK90" s="91">
        <f t="shared" si="44"/>
        <v>0</v>
      </c>
      <c r="CL90" s="91" t="str">
        <f t="shared" si="32"/>
        <v>keine Daten</v>
      </c>
      <c r="CM90" s="92">
        <f t="shared" si="45"/>
        <v>0</v>
      </c>
      <c r="CN90" s="91" t="str">
        <f t="shared" si="46"/>
        <v>keine Angabe</v>
      </c>
      <c r="CO90" s="91">
        <f t="shared" si="47"/>
        <v>2</v>
      </c>
      <c r="CP90" s="91">
        <f t="shared" si="48"/>
        <v>2</v>
      </c>
      <c r="CQ90" s="91">
        <f t="shared" si="49"/>
        <v>0</v>
      </c>
      <c r="CR90" s="91">
        <f t="shared" si="50"/>
        <v>0</v>
      </c>
      <c r="CS90" s="92">
        <f>CM90-'[2]2010'!CM90</f>
        <v>0</v>
      </c>
      <c r="CT90" s="92">
        <f>CE90-'[2]2010'!CE90</f>
        <v>0</v>
      </c>
      <c r="CU90" s="92">
        <f t="shared" si="51"/>
        <v>0</v>
      </c>
      <c r="CV90" s="92">
        <f t="shared" si="52"/>
        <v>0</v>
      </c>
      <c r="CW90" s="153">
        <f t="shared" si="53"/>
        <v>0</v>
      </c>
      <c r="CX90" s="153">
        <f t="shared" si="54"/>
        <v>0</v>
      </c>
      <c r="CY90" s="153">
        <f t="shared" si="55"/>
        <v>0</v>
      </c>
      <c r="CZ90" s="92">
        <f t="shared" si="56"/>
        <v>0</v>
      </c>
      <c r="DA90" s="92">
        <f t="shared" si="57"/>
        <v>0</v>
      </c>
      <c r="DB90" s="91">
        <f t="shared" si="58"/>
        <v>0</v>
      </c>
      <c r="DC90" s="92">
        <f t="shared" si="59"/>
        <v>0</v>
      </c>
    </row>
    <row r="91" spans="1:107" x14ac:dyDescent="0.25">
      <c r="A91" s="20">
        <v>13075004</v>
      </c>
      <c r="B91" s="21">
        <v>5559</v>
      </c>
      <c r="C91" s="21" t="s">
        <v>129</v>
      </c>
      <c r="D91" s="228">
        <v>376</v>
      </c>
      <c r="E91" s="228">
        <v>35470.14</v>
      </c>
      <c r="F91" s="228">
        <v>56443.67</v>
      </c>
      <c r="G91" s="228">
        <v>84845.69</v>
      </c>
      <c r="H91" s="245">
        <v>1</v>
      </c>
      <c r="I91" s="245">
        <v>0</v>
      </c>
      <c r="J91" s="230">
        <v>0</v>
      </c>
      <c r="K91" s="245">
        <v>1</v>
      </c>
      <c r="L91" s="247">
        <v>84845.69</v>
      </c>
      <c r="M91" s="245">
        <v>0</v>
      </c>
      <c r="N91" s="230"/>
      <c r="O91" s="245">
        <v>250</v>
      </c>
      <c r="P91" s="245">
        <v>0</v>
      </c>
      <c r="Q91" s="245">
        <v>350</v>
      </c>
      <c r="R91" s="245">
        <v>0</v>
      </c>
      <c r="S91" s="245">
        <v>350</v>
      </c>
      <c r="T91" s="245">
        <v>0</v>
      </c>
      <c r="U91" s="245">
        <v>0</v>
      </c>
      <c r="V91" s="230">
        <v>1564799.41</v>
      </c>
      <c r="W91" s="230">
        <v>4161.7005585106381</v>
      </c>
      <c r="X91" s="29" t="s">
        <v>43</v>
      </c>
      <c r="Y91" s="29" t="s">
        <v>43</v>
      </c>
      <c r="Z91" s="29" t="s">
        <v>43</v>
      </c>
      <c r="AA91" s="230">
        <v>572599.1</v>
      </c>
      <c r="AB91" s="230">
        <v>1200</v>
      </c>
      <c r="AC91" s="230">
        <v>1180.5</v>
      </c>
      <c r="AD91" s="291">
        <v>0</v>
      </c>
      <c r="AE91" s="230">
        <v>0</v>
      </c>
      <c r="AF91" s="230">
        <v>0</v>
      </c>
      <c r="AG91" s="291">
        <v>0</v>
      </c>
      <c r="AH91" s="357">
        <v>96834.94</v>
      </c>
      <c r="AI91" s="358">
        <v>68259.88</v>
      </c>
      <c r="AJ91" s="351">
        <f t="shared" si="33"/>
        <v>-28575.059999999998</v>
      </c>
      <c r="AK91" s="359">
        <v>178093.26</v>
      </c>
      <c r="AL91" s="351">
        <f t="shared" si="34"/>
        <v>246353.14</v>
      </c>
      <c r="AM91" s="358">
        <v>125406.72</v>
      </c>
      <c r="AN91" s="351">
        <f t="shared" si="35"/>
        <v>120946.42000000001</v>
      </c>
      <c r="AO91" s="351">
        <f t="shared" si="36"/>
        <v>1.837195143032774</v>
      </c>
      <c r="AP91" s="351">
        <f t="shared" si="37"/>
        <v>0.50905265506256581</v>
      </c>
      <c r="AQ91" s="358">
        <v>66349.69</v>
      </c>
      <c r="CA91" s="91" t="str">
        <f t="shared" si="60"/>
        <v>Altwigshagen</v>
      </c>
      <c r="CB91" s="92">
        <f t="shared" si="60"/>
        <v>376</v>
      </c>
      <c r="CC91" s="92"/>
      <c r="CD91" s="92">
        <f t="shared" si="38"/>
        <v>84845.69</v>
      </c>
      <c r="CE91" s="92">
        <f t="shared" si="39"/>
        <v>84845.69</v>
      </c>
      <c r="CF91" s="92">
        <f t="shared" si="40"/>
        <v>0</v>
      </c>
      <c r="CG91" s="92">
        <f t="shared" si="41"/>
        <v>-84845.69</v>
      </c>
      <c r="CH91" s="92">
        <f t="shared" si="42"/>
        <v>35470.14</v>
      </c>
      <c r="CI91" s="92">
        <f t="shared" si="43"/>
        <v>0</v>
      </c>
      <c r="CJ91" s="91" t="str">
        <f t="shared" si="44"/>
        <v>nein</v>
      </c>
      <c r="CK91" s="91" t="str">
        <f t="shared" si="44"/>
        <v>nein</v>
      </c>
      <c r="CL91" s="91" t="str">
        <f t="shared" si="32"/>
        <v>OK</v>
      </c>
      <c r="CM91" s="92">
        <f t="shared" si="45"/>
        <v>0</v>
      </c>
      <c r="CN91" s="91" t="str">
        <f t="shared" si="46"/>
        <v>nein</v>
      </c>
      <c r="CO91" s="91">
        <f t="shared" si="47"/>
        <v>0</v>
      </c>
      <c r="CP91" s="91">
        <f t="shared" si="48"/>
        <v>0</v>
      </c>
      <c r="CQ91" s="91">
        <f t="shared" si="49"/>
        <v>1</v>
      </c>
      <c r="CR91" s="91">
        <f t="shared" si="50"/>
        <v>84845.69</v>
      </c>
      <c r="CS91" s="92">
        <f>CM91-'[2]2010'!CM91</f>
        <v>-69084.149999999994</v>
      </c>
      <c r="CT91" s="92">
        <f>CE91-'[2]2010'!CE91</f>
        <v>84845.69</v>
      </c>
      <c r="CU91" s="92">
        <f t="shared" si="51"/>
        <v>125406.72</v>
      </c>
      <c r="CV91" s="92">
        <f t="shared" si="52"/>
        <v>66349.69</v>
      </c>
      <c r="CW91" s="153">
        <f t="shared" si="53"/>
        <v>2.5</v>
      </c>
      <c r="CX91" s="153">
        <f t="shared" si="54"/>
        <v>3.5</v>
      </c>
      <c r="CY91" s="153">
        <f t="shared" si="55"/>
        <v>3.5</v>
      </c>
      <c r="CZ91" s="92">
        <f t="shared" si="56"/>
        <v>1564799.41</v>
      </c>
      <c r="DA91" s="92">
        <f t="shared" si="57"/>
        <v>1180.5</v>
      </c>
      <c r="DB91" s="91">
        <f t="shared" si="58"/>
        <v>1</v>
      </c>
      <c r="DC91" s="92">
        <f t="shared" si="59"/>
        <v>-84845.69</v>
      </c>
    </row>
    <row r="92" spans="1:107" x14ac:dyDescent="0.25">
      <c r="A92" s="20">
        <v>13075033</v>
      </c>
      <c r="B92" s="21">
        <v>5559</v>
      </c>
      <c r="C92" s="21" t="s">
        <v>130</v>
      </c>
      <c r="D92" s="228">
        <v>2869</v>
      </c>
      <c r="E92" s="228">
        <v>400463.18</v>
      </c>
      <c r="F92" s="228">
        <v>121236.45</v>
      </c>
      <c r="G92" s="228">
        <v>221132.2</v>
      </c>
      <c r="H92" s="245">
        <v>1</v>
      </c>
      <c r="I92" s="245">
        <v>0</v>
      </c>
      <c r="J92" s="230">
        <v>0</v>
      </c>
      <c r="K92" s="245">
        <v>1</v>
      </c>
      <c r="L92" s="247">
        <v>221132.2</v>
      </c>
      <c r="M92" s="245">
        <v>0</v>
      </c>
      <c r="N92" s="230"/>
      <c r="O92" s="245">
        <v>280</v>
      </c>
      <c r="P92" s="245">
        <v>0</v>
      </c>
      <c r="Q92" s="245">
        <v>350</v>
      </c>
      <c r="R92" s="245">
        <v>0</v>
      </c>
      <c r="S92" s="245">
        <v>400</v>
      </c>
      <c r="T92" s="245">
        <v>0</v>
      </c>
      <c r="U92" s="245">
        <v>0</v>
      </c>
      <c r="V92" s="230">
        <v>5301506.5199999996</v>
      </c>
      <c r="W92" s="230">
        <v>1847.8586685256184</v>
      </c>
      <c r="X92" s="29" t="s">
        <v>56</v>
      </c>
      <c r="Y92" s="29" t="s">
        <v>43</v>
      </c>
      <c r="Z92" s="29" t="s">
        <v>43</v>
      </c>
      <c r="AA92" s="230">
        <v>6467170.1200000001</v>
      </c>
      <c r="AB92" s="230">
        <v>4300</v>
      </c>
      <c r="AC92" s="230">
        <v>4511.49</v>
      </c>
      <c r="AD92" s="291">
        <v>300</v>
      </c>
      <c r="AE92" s="230">
        <v>372</v>
      </c>
      <c r="AF92" s="230">
        <v>0</v>
      </c>
      <c r="AG92" s="291">
        <v>0</v>
      </c>
      <c r="AH92" s="357">
        <v>687476.52</v>
      </c>
      <c r="AI92" s="358">
        <v>398228.72</v>
      </c>
      <c r="AJ92" s="351">
        <f t="shared" si="33"/>
        <v>-289247.80000000005</v>
      </c>
      <c r="AK92" s="359">
        <v>888169.06</v>
      </c>
      <c r="AL92" s="351">
        <f t="shared" si="34"/>
        <v>1286397.78</v>
      </c>
      <c r="AM92" s="358">
        <v>689101.56</v>
      </c>
      <c r="AN92" s="351">
        <f t="shared" si="35"/>
        <v>597296.22</v>
      </c>
      <c r="AO92" s="351">
        <f t="shared" si="36"/>
        <v>1.730416530480273</v>
      </c>
      <c r="AP92" s="351">
        <f t="shared" si="37"/>
        <v>0.53568310728894453</v>
      </c>
      <c r="AQ92" s="358">
        <v>364587.25</v>
      </c>
      <c r="CA92" s="91" t="str">
        <f t="shared" si="60"/>
        <v>Ferdinandshof</v>
      </c>
      <c r="CB92" s="92">
        <f t="shared" si="60"/>
        <v>2869</v>
      </c>
      <c r="CC92" s="92"/>
      <c r="CD92" s="92">
        <f t="shared" si="38"/>
        <v>221132.2</v>
      </c>
      <c r="CE92" s="92">
        <f t="shared" si="39"/>
        <v>221132.2</v>
      </c>
      <c r="CF92" s="92">
        <f t="shared" si="40"/>
        <v>0</v>
      </c>
      <c r="CG92" s="92">
        <f t="shared" si="41"/>
        <v>-221132.2</v>
      </c>
      <c r="CH92" s="92">
        <f t="shared" si="42"/>
        <v>400463.18</v>
      </c>
      <c r="CI92" s="92">
        <f t="shared" si="43"/>
        <v>0</v>
      </c>
      <c r="CJ92" s="91" t="str">
        <f t="shared" si="44"/>
        <v>ja</v>
      </c>
      <c r="CK92" s="91" t="str">
        <f t="shared" si="44"/>
        <v>nein</v>
      </c>
      <c r="CL92" s="91" t="str">
        <f t="shared" si="32"/>
        <v>OK</v>
      </c>
      <c r="CM92" s="92">
        <f t="shared" si="45"/>
        <v>0</v>
      </c>
      <c r="CN92" s="91" t="str">
        <f t="shared" si="46"/>
        <v>nein</v>
      </c>
      <c r="CO92" s="91">
        <f t="shared" si="47"/>
        <v>1</v>
      </c>
      <c r="CP92" s="91">
        <f t="shared" si="48"/>
        <v>0</v>
      </c>
      <c r="CQ92" s="91">
        <f t="shared" si="49"/>
        <v>1</v>
      </c>
      <c r="CR92" s="91">
        <f t="shared" si="50"/>
        <v>221132.2</v>
      </c>
      <c r="CS92" s="92">
        <f>CM92-'[2]2010'!CM92</f>
        <v>0</v>
      </c>
      <c r="CT92" s="92">
        <f>CE92-'[2]2010'!CE92</f>
        <v>221132.2</v>
      </c>
      <c r="CU92" s="92">
        <f t="shared" si="51"/>
        <v>689101.56</v>
      </c>
      <c r="CV92" s="92">
        <f t="shared" si="52"/>
        <v>364587.25</v>
      </c>
      <c r="CW92" s="153">
        <f t="shared" si="53"/>
        <v>2.8</v>
      </c>
      <c r="CX92" s="153">
        <f t="shared" si="54"/>
        <v>3.5</v>
      </c>
      <c r="CY92" s="153">
        <f t="shared" si="55"/>
        <v>4</v>
      </c>
      <c r="CZ92" s="92">
        <f t="shared" si="56"/>
        <v>5301506.5199999996</v>
      </c>
      <c r="DA92" s="92">
        <f t="shared" si="57"/>
        <v>4883.49</v>
      </c>
      <c r="DB92" s="91">
        <f t="shared" si="58"/>
        <v>1</v>
      </c>
      <c r="DC92" s="92">
        <f t="shared" si="59"/>
        <v>-221132.2</v>
      </c>
    </row>
    <row r="93" spans="1:107" x14ac:dyDescent="0.25">
      <c r="A93" s="20">
        <v>13075045</v>
      </c>
      <c r="B93" s="21">
        <v>5559</v>
      </c>
      <c r="C93" s="21" t="s">
        <v>131</v>
      </c>
      <c r="D93" s="228">
        <v>512</v>
      </c>
      <c r="E93" s="228">
        <v>100565.82</v>
      </c>
      <c r="F93" s="228">
        <v>4200.3500000000004</v>
      </c>
      <c r="G93" s="228">
        <v>103102.29</v>
      </c>
      <c r="H93" s="245">
        <v>1</v>
      </c>
      <c r="I93" s="245">
        <v>0</v>
      </c>
      <c r="J93" s="230">
        <v>0</v>
      </c>
      <c r="K93" s="245">
        <v>1</v>
      </c>
      <c r="L93" s="247">
        <v>103102.29</v>
      </c>
      <c r="M93" s="245">
        <v>0</v>
      </c>
      <c r="N93" s="230"/>
      <c r="O93" s="245">
        <v>240</v>
      </c>
      <c r="P93" s="245">
        <v>1</v>
      </c>
      <c r="Q93" s="245">
        <v>350</v>
      </c>
      <c r="R93" s="245">
        <v>0</v>
      </c>
      <c r="S93" s="245">
        <v>310</v>
      </c>
      <c r="T93" s="245">
        <v>0</v>
      </c>
      <c r="U93" s="245">
        <v>0</v>
      </c>
      <c r="V93" s="230">
        <v>100177.71</v>
      </c>
      <c r="W93" s="230">
        <v>195.65958984375001</v>
      </c>
      <c r="X93" s="29" t="s">
        <v>56</v>
      </c>
      <c r="Y93" s="29" t="s">
        <v>43</v>
      </c>
      <c r="Z93" s="29" t="s">
        <v>43</v>
      </c>
      <c r="AA93" s="230">
        <v>320962.88</v>
      </c>
      <c r="AB93" s="230">
        <v>1200</v>
      </c>
      <c r="AC93" s="230">
        <v>1254.92</v>
      </c>
      <c r="AD93" s="291">
        <v>0</v>
      </c>
      <c r="AE93" s="230">
        <v>0</v>
      </c>
      <c r="AF93" s="230">
        <v>0</v>
      </c>
      <c r="AG93" s="291">
        <v>0</v>
      </c>
      <c r="AH93" s="357">
        <v>84773.58</v>
      </c>
      <c r="AI93" s="358">
        <v>40665.35</v>
      </c>
      <c r="AJ93" s="351">
        <f t="shared" si="33"/>
        <v>-44108.23</v>
      </c>
      <c r="AK93" s="359">
        <v>181249.95</v>
      </c>
      <c r="AL93" s="351">
        <f t="shared" si="34"/>
        <v>221915.30000000002</v>
      </c>
      <c r="AM93" s="358">
        <v>123412.32</v>
      </c>
      <c r="AN93" s="351">
        <f t="shared" si="35"/>
        <v>98502.98000000001</v>
      </c>
      <c r="AO93" s="351">
        <f t="shared" si="36"/>
        <v>3.034827439085118</v>
      </c>
      <c r="AP93" s="351">
        <f t="shared" si="37"/>
        <v>0.55612353001347814</v>
      </c>
      <c r="AQ93" s="358">
        <v>65294.55</v>
      </c>
      <c r="CA93" s="91" t="str">
        <f t="shared" si="60"/>
        <v>Hammer a. d. Uecker</v>
      </c>
      <c r="CB93" s="92">
        <f t="shared" si="60"/>
        <v>512</v>
      </c>
      <c r="CC93" s="92"/>
      <c r="CD93" s="92">
        <f t="shared" si="38"/>
        <v>103102.29</v>
      </c>
      <c r="CE93" s="92">
        <f t="shared" si="39"/>
        <v>103102.29</v>
      </c>
      <c r="CF93" s="92">
        <f t="shared" si="40"/>
        <v>0</v>
      </c>
      <c r="CG93" s="92">
        <f t="shared" si="41"/>
        <v>-103102.29</v>
      </c>
      <c r="CH93" s="92">
        <f t="shared" si="42"/>
        <v>100565.82</v>
      </c>
      <c r="CI93" s="92">
        <f t="shared" si="43"/>
        <v>0</v>
      </c>
      <c r="CJ93" s="91" t="str">
        <f t="shared" si="44"/>
        <v>ja</v>
      </c>
      <c r="CK93" s="91" t="str">
        <f t="shared" si="44"/>
        <v>nein</v>
      </c>
      <c r="CL93" s="91" t="str">
        <f t="shared" si="32"/>
        <v>OK</v>
      </c>
      <c r="CM93" s="92">
        <f t="shared" si="45"/>
        <v>0</v>
      </c>
      <c r="CN93" s="91" t="str">
        <f t="shared" si="46"/>
        <v>nein</v>
      </c>
      <c r="CO93" s="91">
        <f t="shared" si="47"/>
        <v>1</v>
      </c>
      <c r="CP93" s="91">
        <f t="shared" si="48"/>
        <v>0</v>
      </c>
      <c r="CQ93" s="91">
        <f t="shared" si="49"/>
        <v>1</v>
      </c>
      <c r="CR93" s="91">
        <f t="shared" si="50"/>
        <v>103102.29</v>
      </c>
      <c r="CS93" s="92">
        <f>CM93-'[2]2010'!CM93</f>
        <v>0</v>
      </c>
      <c r="CT93" s="92">
        <f>CE93-'[2]2010'!CE93</f>
        <v>-2201.3899999999994</v>
      </c>
      <c r="CU93" s="92">
        <f t="shared" si="51"/>
        <v>123412.32</v>
      </c>
      <c r="CV93" s="92">
        <f t="shared" si="52"/>
        <v>65294.55</v>
      </c>
      <c r="CW93" s="153">
        <f t="shared" si="53"/>
        <v>2.4</v>
      </c>
      <c r="CX93" s="153">
        <f t="shared" si="54"/>
        <v>3.5</v>
      </c>
      <c r="CY93" s="153">
        <f t="shared" si="55"/>
        <v>3.1</v>
      </c>
      <c r="CZ93" s="92">
        <f t="shared" si="56"/>
        <v>100177.71</v>
      </c>
      <c r="DA93" s="92">
        <f t="shared" si="57"/>
        <v>1254.92</v>
      </c>
      <c r="DB93" s="91">
        <f t="shared" si="58"/>
        <v>1</v>
      </c>
      <c r="DC93" s="92">
        <f t="shared" si="59"/>
        <v>-103102.29</v>
      </c>
    </row>
    <row r="94" spans="1:107" x14ac:dyDescent="0.25">
      <c r="A94" s="20">
        <v>13075048</v>
      </c>
      <c r="B94" s="21">
        <v>5559</v>
      </c>
      <c r="C94" s="21" t="s">
        <v>132</v>
      </c>
      <c r="D94" s="228">
        <v>470</v>
      </c>
      <c r="E94" s="228">
        <v>10339.25</v>
      </c>
      <c r="F94" s="228">
        <v>0</v>
      </c>
      <c r="G94" s="228">
        <v>9899.82</v>
      </c>
      <c r="H94" s="245">
        <v>1</v>
      </c>
      <c r="I94" s="245">
        <v>0</v>
      </c>
      <c r="J94" s="230">
        <v>0</v>
      </c>
      <c r="K94" s="245">
        <v>1</v>
      </c>
      <c r="L94" s="247">
        <v>9899.82</v>
      </c>
      <c r="M94" s="245">
        <v>0</v>
      </c>
      <c r="N94" s="230"/>
      <c r="O94" s="245">
        <v>350</v>
      </c>
      <c r="P94" s="245">
        <v>0</v>
      </c>
      <c r="Q94" s="245">
        <v>360</v>
      </c>
      <c r="R94" s="245">
        <v>0</v>
      </c>
      <c r="S94" s="245">
        <v>400</v>
      </c>
      <c r="T94" s="245">
        <v>0</v>
      </c>
      <c r="U94" s="245">
        <v>0</v>
      </c>
      <c r="V94" s="230">
        <v>0</v>
      </c>
      <c r="W94" s="230">
        <v>0</v>
      </c>
      <c r="X94" s="29" t="s">
        <v>56</v>
      </c>
      <c r="Y94" s="29" t="s">
        <v>43</v>
      </c>
      <c r="Z94" s="29" t="s">
        <v>43</v>
      </c>
      <c r="AA94" s="230">
        <v>492776.23</v>
      </c>
      <c r="AB94" s="230">
        <v>1900</v>
      </c>
      <c r="AC94" s="230">
        <v>1923.51</v>
      </c>
      <c r="AD94" s="291">
        <v>0</v>
      </c>
      <c r="AE94" s="230">
        <v>0</v>
      </c>
      <c r="AF94" s="230">
        <v>0</v>
      </c>
      <c r="AG94" s="291">
        <v>0</v>
      </c>
      <c r="AH94" s="357">
        <v>83205.990000000005</v>
      </c>
      <c r="AI94" s="358">
        <v>58720.26</v>
      </c>
      <c r="AJ94" s="351">
        <f t="shared" si="33"/>
        <v>-24485.730000000003</v>
      </c>
      <c r="AK94" s="359">
        <v>163149.89000000001</v>
      </c>
      <c r="AL94" s="351">
        <f t="shared" si="34"/>
        <v>221870.15000000002</v>
      </c>
      <c r="AM94" s="358">
        <v>111810.72</v>
      </c>
      <c r="AN94" s="351">
        <f t="shared" si="35"/>
        <v>110059.43000000002</v>
      </c>
      <c r="AO94" s="351">
        <f t="shared" si="36"/>
        <v>1.9041250839148192</v>
      </c>
      <c r="AP94" s="351">
        <f t="shared" si="37"/>
        <v>0.50394665528463378</v>
      </c>
      <c r="AQ94" s="358">
        <v>59156.4</v>
      </c>
      <c r="CA94" s="91" t="str">
        <f t="shared" si="60"/>
        <v>Heinrichswalde</v>
      </c>
      <c r="CB94" s="92">
        <f t="shared" si="60"/>
        <v>470</v>
      </c>
      <c r="CC94" s="92"/>
      <c r="CD94" s="92">
        <f t="shared" si="38"/>
        <v>9899.82</v>
      </c>
      <c r="CE94" s="92">
        <f t="shared" si="39"/>
        <v>9899.82</v>
      </c>
      <c r="CF94" s="92">
        <f t="shared" si="40"/>
        <v>0</v>
      </c>
      <c r="CG94" s="92">
        <f t="shared" si="41"/>
        <v>-9899.82</v>
      </c>
      <c r="CH94" s="92">
        <f t="shared" si="42"/>
        <v>10339.25</v>
      </c>
      <c r="CI94" s="92">
        <f t="shared" si="43"/>
        <v>0</v>
      </c>
      <c r="CJ94" s="91" t="str">
        <f t="shared" si="44"/>
        <v>ja</v>
      </c>
      <c r="CK94" s="91" t="str">
        <f t="shared" si="44"/>
        <v>nein</v>
      </c>
      <c r="CL94" s="91" t="str">
        <f t="shared" si="32"/>
        <v>OK</v>
      </c>
      <c r="CM94" s="92">
        <f t="shared" si="45"/>
        <v>0</v>
      </c>
      <c r="CN94" s="91" t="str">
        <f t="shared" si="46"/>
        <v>nein</v>
      </c>
      <c r="CO94" s="91">
        <f t="shared" si="47"/>
        <v>1</v>
      </c>
      <c r="CP94" s="91">
        <f t="shared" si="48"/>
        <v>0</v>
      </c>
      <c r="CQ94" s="91">
        <f t="shared" si="49"/>
        <v>1</v>
      </c>
      <c r="CR94" s="91">
        <f t="shared" si="50"/>
        <v>9899.82</v>
      </c>
      <c r="CS94" s="92">
        <f>CM94-'[2]2010'!CM94</f>
        <v>-11435.2</v>
      </c>
      <c r="CT94" s="92">
        <f>CE94-'[2]2010'!CE94</f>
        <v>9899.82</v>
      </c>
      <c r="CU94" s="92">
        <f t="shared" si="51"/>
        <v>111810.72</v>
      </c>
      <c r="CV94" s="92">
        <f t="shared" si="52"/>
        <v>59156.4</v>
      </c>
      <c r="CW94" s="153">
        <f t="shared" si="53"/>
        <v>3.5</v>
      </c>
      <c r="CX94" s="153">
        <f t="shared" si="54"/>
        <v>3.6</v>
      </c>
      <c r="CY94" s="153">
        <f t="shared" si="55"/>
        <v>4</v>
      </c>
      <c r="CZ94" s="92">
        <f t="shared" si="56"/>
        <v>0</v>
      </c>
      <c r="DA94" s="92">
        <f t="shared" si="57"/>
        <v>1923.51</v>
      </c>
      <c r="DB94" s="91">
        <f t="shared" si="58"/>
        <v>1</v>
      </c>
      <c r="DC94" s="92">
        <f t="shared" si="59"/>
        <v>-9899.82</v>
      </c>
    </row>
    <row r="95" spans="1:107" x14ac:dyDescent="0.25">
      <c r="A95" s="20">
        <v>13075118</v>
      </c>
      <c r="B95" s="21">
        <v>5559</v>
      </c>
      <c r="C95" s="21" t="s">
        <v>133</v>
      </c>
      <c r="D95" s="228">
        <v>329</v>
      </c>
      <c r="E95" s="228">
        <v>4698.55</v>
      </c>
      <c r="F95" s="228">
        <v>0</v>
      </c>
      <c r="G95" s="228">
        <v>71330.77</v>
      </c>
      <c r="H95" s="245">
        <v>0</v>
      </c>
      <c r="I95" s="245">
        <v>1</v>
      </c>
      <c r="J95" s="230">
        <v>31706.91</v>
      </c>
      <c r="K95" s="245">
        <v>0</v>
      </c>
      <c r="L95" s="247"/>
      <c r="M95" s="245">
        <v>1</v>
      </c>
      <c r="N95" s="247">
        <v>71330.77</v>
      </c>
      <c r="O95" s="245">
        <v>350</v>
      </c>
      <c r="P95" s="245">
        <v>0</v>
      </c>
      <c r="Q95" s="245">
        <v>310</v>
      </c>
      <c r="R95" s="245">
        <v>1</v>
      </c>
      <c r="S95" s="245">
        <v>350</v>
      </c>
      <c r="T95" s="245">
        <v>0</v>
      </c>
      <c r="U95" s="245">
        <v>0</v>
      </c>
      <c r="V95" s="230">
        <v>11397.3</v>
      </c>
      <c r="W95" s="230">
        <v>34.642249240121579</v>
      </c>
      <c r="X95" s="29" t="s">
        <v>43</v>
      </c>
      <c r="Y95" s="29" t="s">
        <v>43</v>
      </c>
      <c r="Z95" s="29" t="s">
        <v>43</v>
      </c>
      <c r="AA95" s="230">
        <v>354809.47</v>
      </c>
      <c r="AB95" s="230">
        <v>1600</v>
      </c>
      <c r="AC95" s="230">
        <v>1651.2</v>
      </c>
      <c r="AD95" s="291">
        <v>0</v>
      </c>
      <c r="AE95" s="230">
        <v>0</v>
      </c>
      <c r="AF95" s="230">
        <v>0</v>
      </c>
      <c r="AG95" s="291">
        <v>0</v>
      </c>
      <c r="AH95" s="357">
        <v>75307.009999999995</v>
      </c>
      <c r="AI95" s="358">
        <v>37884.879999999997</v>
      </c>
      <c r="AJ95" s="351">
        <f t="shared" si="33"/>
        <v>-37422.129999999997</v>
      </c>
      <c r="AK95" s="359">
        <v>103967.24</v>
      </c>
      <c r="AL95" s="351">
        <f t="shared" si="34"/>
        <v>141852.12</v>
      </c>
      <c r="AM95" s="358">
        <v>80508.479999999996</v>
      </c>
      <c r="AN95" s="351">
        <f t="shared" si="35"/>
        <v>61343.64</v>
      </c>
      <c r="AO95" s="351">
        <f t="shared" si="36"/>
        <v>2.1250820907971728</v>
      </c>
      <c r="AP95" s="351">
        <f t="shared" si="37"/>
        <v>0.56755218039744493</v>
      </c>
      <c r="AQ95" s="358">
        <v>42595.13</v>
      </c>
      <c r="CA95" s="91" t="str">
        <f t="shared" si="60"/>
        <v>Rothemühl</v>
      </c>
      <c r="CB95" s="92">
        <f t="shared" si="60"/>
        <v>329</v>
      </c>
      <c r="CC95" s="92"/>
      <c r="CD95" s="92">
        <f t="shared" si="38"/>
        <v>71330.77</v>
      </c>
      <c r="CE95" s="92">
        <f t="shared" si="39"/>
        <v>0</v>
      </c>
      <c r="CF95" s="92">
        <f t="shared" si="40"/>
        <v>71330.77</v>
      </c>
      <c r="CG95" s="92">
        <f t="shared" si="41"/>
        <v>71330.77</v>
      </c>
      <c r="CH95" s="92">
        <f t="shared" si="42"/>
        <v>4698.55</v>
      </c>
      <c r="CI95" s="92">
        <f t="shared" si="43"/>
        <v>0</v>
      </c>
      <c r="CJ95" s="91" t="str">
        <f t="shared" si="44"/>
        <v>nein</v>
      </c>
      <c r="CK95" s="91" t="str">
        <f t="shared" si="44"/>
        <v>nein</v>
      </c>
      <c r="CL95" s="91" t="str">
        <f t="shared" si="32"/>
        <v>OK</v>
      </c>
      <c r="CM95" s="92">
        <f t="shared" si="45"/>
        <v>31706.91</v>
      </c>
      <c r="CN95" s="91" t="str">
        <f t="shared" si="46"/>
        <v>nein</v>
      </c>
      <c r="CO95" s="91">
        <f t="shared" si="47"/>
        <v>0</v>
      </c>
      <c r="CP95" s="91">
        <f t="shared" si="48"/>
        <v>0</v>
      </c>
      <c r="CQ95" s="91">
        <f t="shared" si="49"/>
        <v>1</v>
      </c>
      <c r="CR95" s="91">
        <f t="shared" si="50"/>
        <v>71330.77</v>
      </c>
      <c r="CS95" s="92">
        <f>CM95-'[2]2010'!CM95</f>
        <v>0</v>
      </c>
      <c r="CT95" s="92">
        <f>CE95-'[2]2010'!CE95</f>
        <v>0</v>
      </c>
      <c r="CU95" s="92">
        <f t="shared" si="51"/>
        <v>80508.479999999996</v>
      </c>
      <c r="CV95" s="92">
        <f t="shared" si="52"/>
        <v>42595.13</v>
      </c>
      <c r="CW95" s="153">
        <f t="shared" si="53"/>
        <v>3.5</v>
      </c>
      <c r="CX95" s="153">
        <f t="shared" si="54"/>
        <v>3.1</v>
      </c>
      <c r="CY95" s="153">
        <f t="shared" si="55"/>
        <v>3.5</v>
      </c>
      <c r="CZ95" s="92">
        <f t="shared" si="56"/>
        <v>11397.3</v>
      </c>
      <c r="DA95" s="92">
        <f t="shared" si="57"/>
        <v>1651.2</v>
      </c>
      <c r="DB95" s="91">
        <f t="shared" si="58"/>
        <v>1</v>
      </c>
      <c r="DC95" s="92">
        <f t="shared" si="59"/>
        <v>71330.77</v>
      </c>
    </row>
    <row r="96" spans="1:107" x14ac:dyDescent="0.25">
      <c r="A96" s="20">
        <v>13075131</v>
      </c>
      <c r="B96" s="21">
        <v>5559</v>
      </c>
      <c r="C96" s="21" t="s">
        <v>134</v>
      </c>
      <c r="D96" s="228">
        <v>9413</v>
      </c>
      <c r="E96" s="228">
        <v>2002712.03</v>
      </c>
      <c r="F96" s="228">
        <v>519012.25</v>
      </c>
      <c r="G96" s="228">
        <v>1164785.04</v>
      </c>
      <c r="H96" s="245">
        <v>1</v>
      </c>
      <c r="I96" s="245">
        <v>1</v>
      </c>
      <c r="J96" s="230">
        <v>413.6</v>
      </c>
      <c r="K96" s="245">
        <v>1</v>
      </c>
      <c r="L96" s="247">
        <v>1164785.04</v>
      </c>
      <c r="M96" s="245">
        <v>0</v>
      </c>
      <c r="N96" s="230"/>
      <c r="O96" s="245">
        <v>300</v>
      </c>
      <c r="P96" s="245">
        <v>0</v>
      </c>
      <c r="Q96" s="245">
        <v>380</v>
      </c>
      <c r="R96" s="245">
        <v>0</v>
      </c>
      <c r="S96" s="245">
        <v>400</v>
      </c>
      <c r="T96" s="245">
        <v>0</v>
      </c>
      <c r="U96" s="245">
        <v>0</v>
      </c>
      <c r="V96" s="230">
        <v>9896176.6199999992</v>
      </c>
      <c r="W96" s="230">
        <v>1051.3307787102942</v>
      </c>
      <c r="X96" s="29" t="s">
        <v>43</v>
      </c>
      <c r="Y96" s="29" t="s">
        <v>43</v>
      </c>
      <c r="Z96" s="29" t="s">
        <v>43</v>
      </c>
      <c r="AA96" s="230">
        <v>26907250.82</v>
      </c>
      <c r="AB96" s="230">
        <v>18000</v>
      </c>
      <c r="AC96" s="230">
        <v>17166.439999999999</v>
      </c>
      <c r="AD96" s="291">
        <v>3000</v>
      </c>
      <c r="AE96" s="230">
        <v>51880.05</v>
      </c>
      <c r="AF96" s="230">
        <v>0</v>
      </c>
      <c r="AG96" s="291">
        <v>0</v>
      </c>
      <c r="AH96" s="357">
        <v>3908524.35</v>
      </c>
      <c r="AI96" s="358">
        <v>2177274.2599999998</v>
      </c>
      <c r="AJ96" s="351">
        <f t="shared" si="33"/>
        <v>-1731250.0900000003</v>
      </c>
      <c r="AK96" s="359">
        <v>1922248.67</v>
      </c>
      <c r="AL96" s="351">
        <f t="shared" si="34"/>
        <v>4099522.9299999997</v>
      </c>
      <c r="AM96" s="358">
        <v>2532212.04</v>
      </c>
      <c r="AN96" s="351">
        <f t="shared" si="35"/>
        <v>1567310.8899999997</v>
      </c>
      <c r="AO96" s="351">
        <f t="shared" si="36"/>
        <v>1.1630193249058114</v>
      </c>
      <c r="AP96" s="351">
        <f t="shared" si="37"/>
        <v>0.61768456555504625</v>
      </c>
      <c r="AQ96" s="358">
        <v>1339733.1399999999</v>
      </c>
      <c r="CA96" s="91" t="str">
        <f t="shared" si="60"/>
        <v>Torgelow, Stadt</v>
      </c>
      <c r="CB96" s="92">
        <f t="shared" si="60"/>
        <v>9413</v>
      </c>
      <c r="CC96" s="92"/>
      <c r="CD96" s="92">
        <f t="shared" si="38"/>
        <v>1164785.04</v>
      </c>
      <c r="CE96" s="92">
        <f t="shared" si="39"/>
        <v>1164785.04</v>
      </c>
      <c r="CF96" s="92">
        <f t="shared" si="40"/>
        <v>0</v>
      </c>
      <c r="CG96" s="92">
        <f t="shared" si="41"/>
        <v>-1164785.04</v>
      </c>
      <c r="CH96" s="92">
        <f t="shared" si="42"/>
        <v>2002712.03</v>
      </c>
      <c r="CI96" s="92">
        <f t="shared" si="43"/>
        <v>0</v>
      </c>
      <c r="CJ96" s="91" t="str">
        <f t="shared" si="44"/>
        <v>nein</v>
      </c>
      <c r="CK96" s="91" t="str">
        <f t="shared" si="44"/>
        <v>nein</v>
      </c>
      <c r="CL96" s="91" t="str">
        <f t="shared" si="32"/>
        <v>OK</v>
      </c>
      <c r="CM96" s="92">
        <f t="shared" si="45"/>
        <v>413.6</v>
      </c>
      <c r="CN96" s="91" t="str">
        <f t="shared" si="46"/>
        <v>nein</v>
      </c>
      <c r="CO96" s="91">
        <f t="shared" si="47"/>
        <v>0</v>
      </c>
      <c r="CP96" s="91">
        <f t="shared" si="48"/>
        <v>0</v>
      </c>
      <c r="CQ96" s="91">
        <f t="shared" si="49"/>
        <v>1</v>
      </c>
      <c r="CR96" s="91">
        <f t="shared" si="50"/>
        <v>1164785.04</v>
      </c>
      <c r="CS96" s="92">
        <f>CM96-'[2]2010'!CM96</f>
        <v>0</v>
      </c>
      <c r="CT96" s="92">
        <f>CE96-'[2]2010'!CE96</f>
        <v>1164785.04</v>
      </c>
      <c r="CU96" s="92">
        <f t="shared" si="51"/>
        <v>2532212.04</v>
      </c>
      <c r="CV96" s="92">
        <f t="shared" si="52"/>
        <v>1339733.1399999999</v>
      </c>
      <c r="CW96" s="153">
        <f t="shared" si="53"/>
        <v>3</v>
      </c>
      <c r="CX96" s="153">
        <f t="shared" si="54"/>
        <v>3.8</v>
      </c>
      <c r="CY96" s="153">
        <f t="shared" si="55"/>
        <v>4</v>
      </c>
      <c r="CZ96" s="92">
        <f t="shared" si="56"/>
        <v>9896176.6199999992</v>
      </c>
      <c r="DA96" s="92">
        <f t="shared" si="57"/>
        <v>69046.490000000005</v>
      </c>
      <c r="DB96" s="91">
        <f t="shared" si="58"/>
        <v>1</v>
      </c>
      <c r="DC96" s="92">
        <f t="shared" si="59"/>
        <v>-1164785.04</v>
      </c>
    </row>
    <row r="97" spans="1:107" x14ac:dyDescent="0.25">
      <c r="A97" s="20">
        <v>13075143</v>
      </c>
      <c r="B97" s="21">
        <v>5559</v>
      </c>
      <c r="C97" s="21" t="s">
        <v>135</v>
      </c>
      <c r="D97" s="228">
        <v>873</v>
      </c>
      <c r="E97" s="228">
        <v>324461.64</v>
      </c>
      <c r="F97" s="228">
        <v>30409.79</v>
      </c>
      <c r="G97" s="228">
        <v>170529.03</v>
      </c>
      <c r="H97" s="245">
        <v>1</v>
      </c>
      <c r="I97" s="245">
        <v>0</v>
      </c>
      <c r="J97" s="230">
        <v>0</v>
      </c>
      <c r="K97" s="245">
        <v>1</v>
      </c>
      <c r="L97" s="247">
        <v>170529.03</v>
      </c>
      <c r="M97" s="245">
        <v>0</v>
      </c>
      <c r="N97" s="230"/>
      <c r="O97" s="245">
        <v>250</v>
      </c>
      <c r="P97" s="245">
        <v>0</v>
      </c>
      <c r="Q97" s="245">
        <v>360</v>
      </c>
      <c r="R97" s="245">
        <v>0</v>
      </c>
      <c r="S97" s="245">
        <v>330</v>
      </c>
      <c r="T97" s="245">
        <v>0</v>
      </c>
      <c r="U97" s="245">
        <v>0</v>
      </c>
      <c r="V97" s="230">
        <v>927105.65</v>
      </c>
      <c r="W97" s="230">
        <v>1061.9766895761741</v>
      </c>
      <c r="X97" s="29" t="s">
        <v>56</v>
      </c>
      <c r="Y97" s="29" t="s">
        <v>43</v>
      </c>
      <c r="Z97" s="29" t="s">
        <v>43</v>
      </c>
      <c r="AA97" s="230">
        <v>115931.76</v>
      </c>
      <c r="AB97" s="230">
        <v>2600</v>
      </c>
      <c r="AC97" s="230">
        <v>2858.43</v>
      </c>
      <c r="AD97" s="291">
        <v>0</v>
      </c>
      <c r="AE97" s="230">
        <v>0</v>
      </c>
      <c r="AF97" s="230">
        <v>0</v>
      </c>
      <c r="AG97" s="291">
        <v>0</v>
      </c>
      <c r="AH97" s="357">
        <v>213031.77</v>
      </c>
      <c r="AI97" s="358">
        <v>126092.37</v>
      </c>
      <c r="AJ97" s="351">
        <f t="shared" si="33"/>
        <v>-86939.4</v>
      </c>
      <c r="AK97" s="359">
        <v>267953.61</v>
      </c>
      <c r="AL97" s="351">
        <f t="shared" si="34"/>
        <v>394045.98</v>
      </c>
      <c r="AM97" s="358">
        <v>192167.88</v>
      </c>
      <c r="AN97" s="351">
        <f t="shared" si="35"/>
        <v>201878.09999999998</v>
      </c>
      <c r="AO97" s="351">
        <f t="shared" si="36"/>
        <v>1.524024649548581</v>
      </c>
      <c r="AP97" s="351">
        <f t="shared" si="37"/>
        <v>0.48767882367433368</v>
      </c>
      <c r="AQ97" s="358">
        <v>101671.48</v>
      </c>
      <c r="CA97" s="91" t="str">
        <f t="shared" si="60"/>
        <v>Wilhelmsburg</v>
      </c>
      <c r="CB97" s="92">
        <f t="shared" si="60"/>
        <v>873</v>
      </c>
      <c r="CC97" s="92"/>
      <c r="CD97" s="92">
        <f t="shared" si="38"/>
        <v>170529.03</v>
      </c>
      <c r="CE97" s="92">
        <f t="shared" si="39"/>
        <v>170529.03</v>
      </c>
      <c r="CF97" s="92">
        <f t="shared" si="40"/>
        <v>0</v>
      </c>
      <c r="CG97" s="92">
        <f t="shared" si="41"/>
        <v>-170529.03</v>
      </c>
      <c r="CH97" s="92">
        <f t="shared" si="42"/>
        <v>324461.64</v>
      </c>
      <c r="CI97" s="92">
        <f t="shared" si="43"/>
        <v>0</v>
      </c>
      <c r="CJ97" s="91" t="str">
        <f t="shared" si="44"/>
        <v>ja</v>
      </c>
      <c r="CK97" s="91" t="str">
        <f t="shared" si="44"/>
        <v>nein</v>
      </c>
      <c r="CL97" s="91" t="str">
        <f t="shared" si="32"/>
        <v>OK</v>
      </c>
      <c r="CM97" s="92">
        <f t="shared" si="45"/>
        <v>0</v>
      </c>
      <c r="CN97" s="91" t="str">
        <f t="shared" si="46"/>
        <v>nein</v>
      </c>
      <c r="CO97" s="91">
        <f t="shared" si="47"/>
        <v>1</v>
      </c>
      <c r="CP97" s="91">
        <f t="shared" si="48"/>
        <v>0</v>
      </c>
      <c r="CQ97" s="91">
        <f t="shared" si="49"/>
        <v>1</v>
      </c>
      <c r="CR97" s="91">
        <f t="shared" si="50"/>
        <v>170529.03</v>
      </c>
      <c r="CS97" s="92">
        <f>CM97-'[2]2010'!CM97</f>
        <v>0</v>
      </c>
      <c r="CT97" s="92">
        <f>CE97-'[2]2010'!CE97</f>
        <v>-67247.56</v>
      </c>
      <c r="CU97" s="92">
        <f t="shared" si="51"/>
        <v>192167.88</v>
      </c>
      <c r="CV97" s="92">
        <f t="shared" si="52"/>
        <v>101671.48</v>
      </c>
      <c r="CW97" s="153">
        <f t="shared" si="53"/>
        <v>2.5</v>
      </c>
      <c r="CX97" s="153">
        <f t="shared" si="54"/>
        <v>3.6</v>
      </c>
      <c r="CY97" s="153">
        <f t="shared" si="55"/>
        <v>3.3</v>
      </c>
      <c r="CZ97" s="92">
        <f t="shared" si="56"/>
        <v>927105.65</v>
      </c>
      <c r="DA97" s="92">
        <f t="shared" si="57"/>
        <v>2858.43</v>
      </c>
      <c r="DB97" s="91">
        <f t="shared" si="58"/>
        <v>1</v>
      </c>
      <c r="DC97" s="92">
        <f t="shared" si="59"/>
        <v>-170529.03</v>
      </c>
    </row>
    <row r="98" spans="1:107" x14ac:dyDescent="0.25">
      <c r="A98" s="20">
        <v>13075017</v>
      </c>
      <c r="B98" s="21">
        <v>5560</v>
      </c>
      <c r="C98" s="21" t="s">
        <v>136</v>
      </c>
      <c r="D98" s="223"/>
      <c r="E98" s="223"/>
      <c r="F98" s="223"/>
      <c r="G98" s="223"/>
      <c r="H98" s="224"/>
      <c r="I98" s="224"/>
      <c r="J98" s="224"/>
      <c r="K98" s="224"/>
      <c r="L98" s="224"/>
      <c r="M98" s="224"/>
      <c r="N98" s="224"/>
      <c r="O98" s="224"/>
      <c r="P98" s="224"/>
      <c r="Q98" s="224"/>
      <c r="R98" s="224"/>
      <c r="S98" s="224"/>
      <c r="T98" s="224"/>
      <c r="U98" s="224"/>
      <c r="V98" s="224"/>
      <c r="W98" s="224"/>
      <c r="X98" s="22"/>
      <c r="Y98" s="22"/>
      <c r="Z98" s="22"/>
      <c r="AA98" s="224"/>
      <c r="AB98" s="224"/>
      <c r="AC98" s="224"/>
      <c r="AD98" s="260"/>
      <c r="AE98" s="224"/>
      <c r="AF98" s="224"/>
      <c r="AG98" s="260"/>
      <c r="AH98" s="352"/>
      <c r="AI98" s="350"/>
      <c r="AJ98" s="351">
        <f t="shared" si="33"/>
        <v>0</v>
      </c>
      <c r="AK98" s="350"/>
      <c r="AL98" s="351">
        <f t="shared" si="34"/>
        <v>0</v>
      </c>
      <c r="AM98" s="350"/>
      <c r="AN98" s="351">
        <f t="shared" si="35"/>
        <v>0</v>
      </c>
      <c r="AO98" s="351" t="e">
        <f t="shared" si="36"/>
        <v>#DIV/0!</v>
      </c>
      <c r="AP98" s="351" t="e">
        <f t="shared" si="37"/>
        <v>#DIV/0!</v>
      </c>
      <c r="AQ98" s="350"/>
      <c r="CA98" s="91" t="str">
        <f t="shared" si="60"/>
        <v>Brietzig</v>
      </c>
      <c r="CB98" s="92">
        <f t="shared" si="60"/>
        <v>0</v>
      </c>
      <c r="CC98" s="92"/>
      <c r="CD98" s="92">
        <f t="shared" si="38"/>
        <v>0</v>
      </c>
      <c r="CE98" s="92">
        <f t="shared" si="39"/>
        <v>0</v>
      </c>
      <c r="CF98" s="92">
        <f t="shared" si="40"/>
        <v>0</v>
      </c>
      <c r="CG98" s="92">
        <f t="shared" si="41"/>
        <v>0</v>
      </c>
      <c r="CH98" s="92">
        <f t="shared" si="42"/>
        <v>0</v>
      </c>
      <c r="CI98" s="92">
        <f t="shared" si="43"/>
        <v>0</v>
      </c>
      <c r="CJ98" s="91">
        <f t="shared" si="44"/>
        <v>0</v>
      </c>
      <c r="CK98" s="91">
        <f t="shared" si="44"/>
        <v>0</v>
      </c>
      <c r="CL98" s="91" t="str">
        <f t="shared" si="32"/>
        <v>keine Daten</v>
      </c>
      <c r="CM98" s="92">
        <f t="shared" si="45"/>
        <v>0</v>
      </c>
      <c r="CN98" s="91" t="str">
        <f t="shared" si="46"/>
        <v>keine Angabe</v>
      </c>
      <c r="CO98" s="91">
        <f t="shared" si="47"/>
        <v>2</v>
      </c>
      <c r="CP98" s="91">
        <f t="shared" si="48"/>
        <v>2</v>
      </c>
      <c r="CQ98" s="91">
        <f t="shared" si="49"/>
        <v>0</v>
      </c>
      <c r="CR98" s="91">
        <f t="shared" si="50"/>
        <v>0</v>
      </c>
      <c r="CS98" s="92">
        <f>CM98-'[2]2010'!CM98</f>
        <v>0</v>
      </c>
      <c r="CT98" s="92">
        <f>CE98-'[2]2010'!CE98</f>
        <v>0</v>
      </c>
      <c r="CU98" s="92">
        <f t="shared" si="51"/>
        <v>0</v>
      </c>
      <c r="CV98" s="92">
        <f t="shared" si="52"/>
        <v>0</v>
      </c>
      <c r="CW98" s="153">
        <f t="shared" si="53"/>
        <v>0</v>
      </c>
      <c r="CX98" s="153">
        <f t="shared" si="54"/>
        <v>0</v>
      </c>
      <c r="CY98" s="153">
        <f t="shared" si="55"/>
        <v>0</v>
      </c>
      <c r="CZ98" s="92">
        <f t="shared" si="56"/>
        <v>0</v>
      </c>
      <c r="DA98" s="92">
        <f t="shared" si="57"/>
        <v>0</v>
      </c>
      <c r="DB98" s="91">
        <f t="shared" si="58"/>
        <v>0</v>
      </c>
      <c r="DC98" s="92">
        <f t="shared" si="59"/>
        <v>0</v>
      </c>
    </row>
    <row r="99" spans="1:107" x14ac:dyDescent="0.25">
      <c r="A99" s="20">
        <v>13075032</v>
      </c>
      <c r="B99" s="21">
        <v>5560</v>
      </c>
      <c r="C99" s="21" t="s">
        <v>137</v>
      </c>
      <c r="D99" s="223"/>
      <c r="E99" s="223"/>
      <c r="F99" s="223"/>
      <c r="G99" s="223"/>
      <c r="H99" s="224"/>
      <c r="I99" s="224"/>
      <c r="J99" s="224"/>
      <c r="K99" s="224"/>
      <c r="L99" s="224"/>
      <c r="M99" s="224"/>
      <c r="N99" s="224"/>
      <c r="O99" s="224"/>
      <c r="P99" s="224"/>
      <c r="Q99" s="224"/>
      <c r="R99" s="224"/>
      <c r="S99" s="224"/>
      <c r="T99" s="224"/>
      <c r="U99" s="224"/>
      <c r="V99" s="224"/>
      <c r="W99" s="224"/>
      <c r="X99" s="22"/>
      <c r="Y99" s="22"/>
      <c r="Z99" s="22"/>
      <c r="AA99" s="224"/>
      <c r="AB99" s="224"/>
      <c r="AC99" s="224"/>
      <c r="AD99" s="260"/>
      <c r="AE99" s="224"/>
      <c r="AF99" s="224"/>
      <c r="AG99" s="260"/>
      <c r="AH99" s="352"/>
      <c r="AI99" s="350"/>
      <c r="AJ99" s="351">
        <f t="shared" si="33"/>
        <v>0</v>
      </c>
      <c r="AK99" s="350"/>
      <c r="AL99" s="351">
        <f t="shared" si="34"/>
        <v>0</v>
      </c>
      <c r="AM99" s="350"/>
      <c r="AN99" s="351">
        <f t="shared" si="35"/>
        <v>0</v>
      </c>
      <c r="AO99" s="351" t="e">
        <f t="shared" si="36"/>
        <v>#DIV/0!</v>
      </c>
      <c r="AP99" s="351" t="e">
        <f t="shared" si="37"/>
        <v>#DIV/0!</v>
      </c>
      <c r="AQ99" s="350"/>
      <c r="CA99" s="91" t="str">
        <f t="shared" si="60"/>
        <v>Fahrenwalde</v>
      </c>
      <c r="CB99" s="92">
        <f t="shared" si="60"/>
        <v>0</v>
      </c>
      <c r="CC99" s="92"/>
      <c r="CD99" s="92">
        <f t="shared" si="38"/>
        <v>0</v>
      </c>
      <c r="CE99" s="92">
        <f t="shared" si="39"/>
        <v>0</v>
      </c>
      <c r="CF99" s="92">
        <f t="shared" si="40"/>
        <v>0</v>
      </c>
      <c r="CG99" s="92">
        <f t="shared" si="41"/>
        <v>0</v>
      </c>
      <c r="CH99" s="92">
        <f t="shared" si="42"/>
        <v>0</v>
      </c>
      <c r="CI99" s="92">
        <f t="shared" si="43"/>
        <v>0</v>
      </c>
      <c r="CJ99" s="91">
        <f t="shared" si="44"/>
        <v>0</v>
      </c>
      <c r="CK99" s="91">
        <f t="shared" si="44"/>
        <v>0</v>
      </c>
      <c r="CL99" s="91" t="str">
        <f t="shared" si="32"/>
        <v>keine Daten</v>
      </c>
      <c r="CM99" s="92">
        <f t="shared" si="45"/>
        <v>0</v>
      </c>
      <c r="CN99" s="91" t="str">
        <f t="shared" si="46"/>
        <v>keine Angabe</v>
      </c>
      <c r="CO99" s="91">
        <f t="shared" si="47"/>
        <v>2</v>
      </c>
      <c r="CP99" s="91">
        <f t="shared" si="48"/>
        <v>2</v>
      </c>
      <c r="CQ99" s="91">
        <f t="shared" si="49"/>
        <v>0</v>
      </c>
      <c r="CR99" s="91">
        <f t="shared" si="50"/>
        <v>0</v>
      </c>
      <c r="CS99" s="92">
        <f>CM99-'[2]2010'!CM99</f>
        <v>0</v>
      </c>
      <c r="CT99" s="92">
        <f>CE99-'[2]2010'!CE99</f>
        <v>0</v>
      </c>
      <c r="CU99" s="92">
        <f t="shared" si="51"/>
        <v>0</v>
      </c>
      <c r="CV99" s="92">
        <f t="shared" si="52"/>
        <v>0</v>
      </c>
      <c r="CW99" s="153">
        <f t="shared" si="53"/>
        <v>0</v>
      </c>
      <c r="CX99" s="153">
        <f t="shared" si="54"/>
        <v>0</v>
      </c>
      <c r="CY99" s="153">
        <f t="shared" si="55"/>
        <v>0</v>
      </c>
      <c r="CZ99" s="92">
        <f t="shared" si="56"/>
        <v>0</v>
      </c>
      <c r="DA99" s="92">
        <f t="shared" si="57"/>
        <v>0</v>
      </c>
      <c r="DB99" s="91">
        <f t="shared" si="58"/>
        <v>0</v>
      </c>
      <c r="DC99" s="92">
        <f t="shared" si="59"/>
        <v>0</v>
      </c>
    </row>
    <row r="100" spans="1:107" x14ac:dyDescent="0.25">
      <c r="A100" s="20">
        <v>13075042</v>
      </c>
      <c r="B100" s="21">
        <v>5560</v>
      </c>
      <c r="C100" s="21" t="s">
        <v>138</v>
      </c>
      <c r="D100" s="223"/>
      <c r="E100" s="223"/>
      <c r="F100" s="223"/>
      <c r="G100" s="223"/>
      <c r="H100" s="224"/>
      <c r="I100" s="224"/>
      <c r="J100" s="224"/>
      <c r="K100" s="224"/>
      <c r="L100" s="224"/>
      <c r="M100" s="224"/>
      <c r="N100" s="224"/>
      <c r="O100" s="224"/>
      <c r="P100" s="224"/>
      <c r="Q100" s="224"/>
      <c r="R100" s="224"/>
      <c r="S100" s="224"/>
      <c r="T100" s="224"/>
      <c r="U100" s="224"/>
      <c r="V100" s="224"/>
      <c r="W100" s="224"/>
      <c r="X100" s="22"/>
      <c r="Y100" s="22"/>
      <c r="Z100" s="22"/>
      <c r="AA100" s="224"/>
      <c r="AB100" s="224"/>
      <c r="AC100" s="224"/>
      <c r="AD100" s="260"/>
      <c r="AE100" s="224"/>
      <c r="AF100" s="224"/>
      <c r="AG100" s="260"/>
      <c r="AH100" s="352"/>
      <c r="AI100" s="350"/>
      <c r="AJ100" s="351">
        <f t="shared" si="33"/>
        <v>0</v>
      </c>
      <c r="AK100" s="350"/>
      <c r="AL100" s="351">
        <f t="shared" si="34"/>
        <v>0</v>
      </c>
      <c r="AM100" s="350"/>
      <c r="AN100" s="351">
        <f t="shared" si="35"/>
        <v>0</v>
      </c>
      <c r="AO100" s="351" t="e">
        <f t="shared" si="36"/>
        <v>#DIV/0!</v>
      </c>
      <c r="AP100" s="351" t="e">
        <f t="shared" si="37"/>
        <v>#DIV/0!</v>
      </c>
      <c r="AQ100" s="350"/>
      <c r="CA100" s="91" t="str">
        <f t="shared" si="60"/>
        <v>Groß Luckow</v>
      </c>
      <c r="CB100" s="92">
        <f t="shared" si="60"/>
        <v>0</v>
      </c>
      <c r="CC100" s="92"/>
      <c r="CD100" s="92">
        <f t="shared" si="38"/>
        <v>0</v>
      </c>
      <c r="CE100" s="92">
        <f t="shared" si="39"/>
        <v>0</v>
      </c>
      <c r="CF100" s="92">
        <f t="shared" si="40"/>
        <v>0</v>
      </c>
      <c r="CG100" s="92">
        <f t="shared" si="41"/>
        <v>0</v>
      </c>
      <c r="CH100" s="92">
        <f t="shared" si="42"/>
        <v>0</v>
      </c>
      <c r="CI100" s="92">
        <f t="shared" si="43"/>
        <v>0</v>
      </c>
      <c r="CJ100" s="91">
        <f t="shared" si="44"/>
        <v>0</v>
      </c>
      <c r="CK100" s="91">
        <f t="shared" si="44"/>
        <v>0</v>
      </c>
      <c r="CL100" s="91" t="str">
        <f t="shared" si="32"/>
        <v>keine Daten</v>
      </c>
      <c r="CM100" s="92">
        <f t="shared" si="45"/>
        <v>0</v>
      </c>
      <c r="CN100" s="91" t="str">
        <f t="shared" si="46"/>
        <v>keine Angabe</v>
      </c>
      <c r="CO100" s="91">
        <f t="shared" si="47"/>
        <v>2</v>
      </c>
      <c r="CP100" s="91">
        <f t="shared" si="48"/>
        <v>2</v>
      </c>
      <c r="CQ100" s="91">
        <f t="shared" si="49"/>
        <v>0</v>
      </c>
      <c r="CR100" s="91">
        <f t="shared" si="50"/>
        <v>0</v>
      </c>
      <c r="CS100" s="92">
        <f>CM100-'[2]2010'!CM100</f>
        <v>0</v>
      </c>
      <c r="CT100" s="92">
        <f>CE100-'[2]2010'!CE100</f>
        <v>0</v>
      </c>
      <c r="CU100" s="92">
        <f t="shared" si="51"/>
        <v>0</v>
      </c>
      <c r="CV100" s="92">
        <f t="shared" si="52"/>
        <v>0</v>
      </c>
      <c r="CW100" s="153">
        <f t="shared" si="53"/>
        <v>0</v>
      </c>
      <c r="CX100" s="153">
        <f t="shared" si="54"/>
        <v>0</v>
      </c>
      <c r="CY100" s="153">
        <f t="shared" si="55"/>
        <v>0</v>
      </c>
      <c r="CZ100" s="92">
        <f t="shared" si="56"/>
        <v>0</v>
      </c>
      <c r="DA100" s="92">
        <f t="shared" si="57"/>
        <v>0</v>
      </c>
      <c r="DB100" s="91">
        <f t="shared" si="58"/>
        <v>0</v>
      </c>
      <c r="DC100" s="92">
        <f t="shared" si="59"/>
        <v>0</v>
      </c>
    </row>
    <row r="101" spans="1:107" x14ac:dyDescent="0.25">
      <c r="A101" s="20">
        <v>13075055</v>
      </c>
      <c r="B101" s="21">
        <v>5560</v>
      </c>
      <c r="C101" s="21" t="s">
        <v>139</v>
      </c>
      <c r="D101" s="223"/>
      <c r="E101" s="223"/>
      <c r="F101" s="223"/>
      <c r="G101" s="223"/>
      <c r="H101" s="224"/>
      <c r="I101" s="224"/>
      <c r="J101" s="224"/>
      <c r="K101" s="224"/>
      <c r="L101" s="224"/>
      <c r="M101" s="224"/>
      <c r="N101" s="224"/>
      <c r="O101" s="224"/>
      <c r="P101" s="224"/>
      <c r="Q101" s="224"/>
      <c r="R101" s="224"/>
      <c r="S101" s="224"/>
      <c r="T101" s="224"/>
      <c r="U101" s="224"/>
      <c r="V101" s="224"/>
      <c r="W101" s="224"/>
      <c r="X101" s="22"/>
      <c r="Y101" s="22"/>
      <c r="Z101" s="22"/>
      <c r="AA101" s="224"/>
      <c r="AB101" s="224"/>
      <c r="AC101" s="224"/>
      <c r="AD101" s="260"/>
      <c r="AE101" s="224"/>
      <c r="AF101" s="224"/>
      <c r="AG101" s="260"/>
      <c r="AH101" s="352"/>
      <c r="AI101" s="350"/>
      <c r="AJ101" s="351">
        <f t="shared" si="33"/>
        <v>0</v>
      </c>
      <c r="AK101" s="350"/>
      <c r="AL101" s="351">
        <f t="shared" si="34"/>
        <v>0</v>
      </c>
      <c r="AM101" s="350"/>
      <c r="AN101" s="351">
        <f t="shared" si="35"/>
        <v>0</v>
      </c>
      <c r="AO101" s="351" t="e">
        <f t="shared" si="36"/>
        <v>#DIV/0!</v>
      </c>
      <c r="AP101" s="351" t="e">
        <f t="shared" si="37"/>
        <v>#DIV/0!</v>
      </c>
      <c r="AQ101" s="350"/>
      <c r="CA101" s="91" t="str">
        <f t="shared" si="60"/>
        <v>Jatznick</v>
      </c>
      <c r="CB101" s="92">
        <f t="shared" si="60"/>
        <v>0</v>
      </c>
      <c r="CC101" s="92"/>
      <c r="CD101" s="92">
        <f t="shared" si="38"/>
        <v>0</v>
      </c>
      <c r="CE101" s="92">
        <f t="shared" si="39"/>
        <v>0</v>
      </c>
      <c r="CF101" s="92">
        <f t="shared" si="40"/>
        <v>0</v>
      </c>
      <c r="CG101" s="92">
        <f t="shared" si="41"/>
        <v>0</v>
      </c>
      <c r="CH101" s="92">
        <f t="shared" si="42"/>
        <v>0</v>
      </c>
      <c r="CI101" s="92">
        <f t="shared" si="43"/>
        <v>0</v>
      </c>
      <c r="CJ101" s="91">
        <f t="shared" si="44"/>
        <v>0</v>
      </c>
      <c r="CK101" s="91">
        <f t="shared" si="44"/>
        <v>0</v>
      </c>
      <c r="CL101" s="91" t="str">
        <f t="shared" si="32"/>
        <v>keine Daten</v>
      </c>
      <c r="CM101" s="92">
        <f t="shared" si="45"/>
        <v>0</v>
      </c>
      <c r="CN101" s="91" t="str">
        <f t="shared" si="46"/>
        <v>keine Angabe</v>
      </c>
      <c r="CO101" s="91">
        <f t="shared" si="47"/>
        <v>2</v>
      </c>
      <c r="CP101" s="91">
        <f t="shared" si="48"/>
        <v>2</v>
      </c>
      <c r="CQ101" s="91">
        <f t="shared" si="49"/>
        <v>0</v>
      </c>
      <c r="CR101" s="91">
        <f t="shared" si="50"/>
        <v>0</v>
      </c>
      <c r="CS101" s="92">
        <f>CM101-'[2]2010'!CM101</f>
        <v>0</v>
      </c>
      <c r="CT101" s="92">
        <f>CE101-'[2]2010'!CE101</f>
        <v>0</v>
      </c>
      <c r="CU101" s="92">
        <f t="shared" si="51"/>
        <v>0</v>
      </c>
      <c r="CV101" s="92">
        <f t="shared" si="52"/>
        <v>0</v>
      </c>
      <c r="CW101" s="153">
        <f t="shared" si="53"/>
        <v>0</v>
      </c>
      <c r="CX101" s="153">
        <f t="shared" si="54"/>
        <v>0</v>
      </c>
      <c r="CY101" s="153">
        <f t="shared" si="55"/>
        <v>0</v>
      </c>
      <c r="CZ101" s="92">
        <f t="shared" si="56"/>
        <v>0</v>
      </c>
      <c r="DA101" s="92">
        <f t="shared" si="57"/>
        <v>0</v>
      </c>
      <c r="DB101" s="91">
        <f t="shared" si="58"/>
        <v>0</v>
      </c>
      <c r="DC101" s="92">
        <f t="shared" si="59"/>
        <v>0</v>
      </c>
    </row>
    <row r="102" spans="1:107" x14ac:dyDescent="0.25">
      <c r="A102" s="20">
        <v>13075063</v>
      </c>
      <c r="B102" s="21">
        <v>5560</v>
      </c>
      <c r="C102" s="21" t="s">
        <v>140</v>
      </c>
      <c r="D102" s="223"/>
      <c r="E102" s="223"/>
      <c r="F102" s="223"/>
      <c r="G102" s="223"/>
      <c r="H102" s="224"/>
      <c r="I102" s="224"/>
      <c r="J102" s="224"/>
      <c r="K102" s="224"/>
      <c r="L102" s="224"/>
      <c r="M102" s="224"/>
      <c r="N102" s="224"/>
      <c r="O102" s="224"/>
      <c r="P102" s="224"/>
      <c r="Q102" s="224"/>
      <c r="R102" s="224"/>
      <c r="S102" s="224"/>
      <c r="T102" s="224"/>
      <c r="U102" s="224"/>
      <c r="V102" s="224"/>
      <c r="W102" s="224"/>
      <c r="X102" s="22"/>
      <c r="Y102" s="22"/>
      <c r="Z102" s="22"/>
      <c r="AA102" s="224"/>
      <c r="AB102" s="224"/>
      <c r="AC102" s="224"/>
      <c r="AD102" s="260"/>
      <c r="AE102" s="224"/>
      <c r="AF102" s="224"/>
      <c r="AG102" s="260"/>
      <c r="AH102" s="352"/>
      <c r="AI102" s="350"/>
      <c r="AJ102" s="351">
        <f t="shared" si="33"/>
        <v>0</v>
      </c>
      <c r="AK102" s="350"/>
      <c r="AL102" s="351">
        <f t="shared" si="34"/>
        <v>0</v>
      </c>
      <c r="AM102" s="350"/>
      <c r="AN102" s="351">
        <f t="shared" si="35"/>
        <v>0</v>
      </c>
      <c r="AO102" s="351" t="e">
        <f t="shared" si="36"/>
        <v>#DIV/0!</v>
      </c>
      <c r="AP102" s="351" t="e">
        <f t="shared" si="37"/>
        <v>#DIV/0!</v>
      </c>
      <c r="AQ102" s="350"/>
      <c r="CA102" s="91" t="str">
        <f t="shared" si="60"/>
        <v>Koblentz</v>
      </c>
      <c r="CB102" s="92">
        <f t="shared" si="60"/>
        <v>0</v>
      </c>
      <c r="CC102" s="92"/>
      <c r="CD102" s="92">
        <f t="shared" si="38"/>
        <v>0</v>
      </c>
      <c r="CE102" s="92">
        <f t="shared" si="39"/>
        <v>0</v>
      </c>
      <c r="CF102" s="92">
        <f t="shared" si="40"/>
        <v>0</v>
      </c>
      <c r="CG102" s="92">
        <f t="shared" si="41"/>
        <v>0</v>
      </c>
      <c r="CH102" s="92">
        <f t="shared" si="42"/>
        <v>0</v>
      </c>
      <c r="CI102" s="92">
        <f t="shared" si="43"/>
        <v>0</v>
      </c>
      <c r="CJ102" s="91">
        <f t="shared" si="44"/>
        <v>0</v>
      </c>
      <c r="CK102" s="91">
        <f t="shared" si="44"/>
        <v>0</v>
      </c>
      <c r="CL102" s="91" t="str">
        <f t="shared" si="32"/>
        <v>keine Daten</v>
      </c>
      <c r="CM102" s="92">
        <f t="shared" si="45"/>
        <v>0</v>
      </c>
      <c r="CN102" s="91" t="str">
        <f t="shared" si="46"/>
        <v>keine Angabe</v>
      </c>
      <c r="CO102" s="91">
        <f t="shared" si="47"/>
        <v>2</v>
      </c>
      <c r="CP102" s="91">
        <f t="shared" si="48"/>
        <v>2</v>
      </c>
      <c r="CQ102" s="91">
        <f t="shared" si="49"/>
        <v>0</v>
      </c>
      <c r="CR102" s="91">
        <f t="shared" si="50"/>
        <v>0</v>
      </c>
      <c r="CS102" s="92">
        <f>CM102-'[2]2010'!CM102</f>
        <v>0</v>
      </c>
      <c r="CT102" s="92">
        <f>CE102-'[2]2010'!CE102</f>
        <v>0</v>
      </c>
      <c r="CU102" s="92">
        <f t="shared" si="51"/>
        <v>0</v>
      </c>
      <c r="CV102" s="92">
        <f t="shared" si="52"/>
        <v>0</v>
      </c>
      <c r="CW102" s="153">
        <f t="shared" si="53"/>
        <v>0</v>
      </c>
      <c r="CX102" s="153">
        <f t="shared" si="54"/>
        <v>0</v>
      </c>
      <c r="CY102" s="153">
        <f t="shared" si="55"/>
        <v>0</v>
      </c>
      <c r="CZ102" s="92">
        <f t="shared" si="56"/>
        <v>0</v>
      </c>
      <c r="DA102" s="92">
        <f t="shared" si="57"/>
        <v>0</v>
      </c>
      <c r="DB102" s="91">
        <f t="shared" si="58"/>
        <v>0</v>
      </c>
      <c r="DC102" s="92">
        <f t="shared" si="59"/>
        <v>0</v>
      </c>
    </row>
    <row r="103" spans="1:107" x14ac:dyDescent="0.25">
      <c r="A103" s="20">
        <v>13075071</v>
      </c>
      <c r="B103" s="21">
        <v>5560</v>
      </c>
      <c r="C103" s="21" t="s">
        <v>141</v>
      </c>
      <c r="D103" s="223"/>
      <c r="E103" s="223"/>
      <c r="F103" s="223"/>
      <c r="G103" s="223"/>
      <c r="H103" s="224"/>
      <c r="I103" s="224"/>
      <c r="J103" s="224"/>
      <c r="K103" s="224"/>
      <c r="L103" s="224"/>
      <c r="M103" s="224"/>
      <c r="N103" s="224"/>
      <c r="O103" s="224"/>
      <c r="P103" s="224"/>
      <c r="Q103" s="224"/>
      <c r="R103" s="224"/>
      <c r="S103" s="224"/>
      <c r="T103" s="224"/>
      <c r="U103" s="224"/>
      <c r="V103" s="224"/>
      <c r="W103" s="224"/>
      <c r="X103" s="22"/>
      <c r="Y103" s="22"/>
      <c r="Z103" s="22"/>
      <c r="AA103" s="224"/>
      <c r="AB103" s="224"/>
      <c r="AC103" s="224"/>
      <c r="AD103" s="260"/>
      <c r="AE103" s="224"/>
      <c r="AF103" s="224"/>
      <c r="AG103" s="260"/>
      <c r="AH103" s="352"/>
      <c r="AI103" s="350"/>
      <c r="AJ103" s="351">
        <f t="shared" si="33"/>
        <v>0</v>
      </c>
      <c r="AK103" s="350"/>
      <c r="AL103" s="351">
        <f t="shared" si="34"/>
        <v>0</v>
      </c>
      <c r="AM103" s="350"/>
      <c r="AN103" s="351">
        <f t="shared" si="35"/>
        <v>0</v>
      </c>
      <c r="AO103" s="351" t="e">
        <f t="shared" si="36"/>
        <v>#DIV/0!</v>
      </c>
      <c r="AP103" s="351" t="e">
        <f t="shared" si="37"/>
        <v>#DIV/0!</v>
      </c>
      <c r="AQ103" s="350"/>
      <c r="CA103" s="91" t="str">
        <f t="shared" si="60"/>
        <v>Krugsdorf</v>
      </c>
      <c r="CB103" s="92">
        <f t="shared" si="60"/>
        <v>0</v>
      </c>
      <c r="CC103" s="92"/>
      <c r="CD103" s="92">
        <f t="shared" si="38"/>
        <v>0</v>
      </c>
      <c r="CE103" s="92">
        <f t="shared" si="39"/>
        <v>0</v>
      </c>
      <c r="CF103" s="92">
        <f t="shared" si="40"/>
        <v>0</v>
      </c>
      <c r="CG103" s="92">
        <f t="shared" si="41"/>
        <v>0</v>
      </c>
      <c r="CH103" s="92">
        <f t="shared" si="42"/>
        <v>0</v>
      </c>
      <c r="CI103" s="92">
        <f t="shared" si="43"/>
        <v>0</v>
      </c>
      <c r="CJ103" s="91">
        <f t="shared" si="44"/>
        <v>0</v>
      </c>
      <c r="CK103" s="91">
        <f t="shared" si="44"/>
        <v>0</v>
      </c>
      <c r="CL103" s="91" t="str">
        <f t="shared" si="32"/>
        <v>keine Daten</v>
      </c>
      <c r="CM103" s="92">
        <f t="shared" si="45"/>
        <v>0</v>
      </c>
      <c r="CN103" s="91" t="str">
        <f t="shared" si="46"/>
        <v>keine Angabe</v>
      </c>
      <c r="CO103" s="91">
        <f t="shared" si="47"/>
        <v>2</v>
      </c>
      <c r="CP103" s="91">
        <f t="shared" si="48"/>
        <v>2</v>
      </c>
      <c r="CQ103" s="91">
        <f t="shared" si="49"/>
        <v>0</v>
      </c>
      <c r="CR103" s="91">
        <f t="shared" si="50"/>
        <v>0</v>
      </c>
      <c r="CS103" s="92">
        <f>CM103-'[2]2010'!CM103</f>
        <v>0</v>
      </c>
      <c r="CT103" s="92">
        <f>CE103-'[2]2010'!CE103</f>
        <v>0</v>
      </c>
      <c r="CU103" s="92">
        <f t="shared" si="51"/>
        <v>0</v>
      </c>
      <c r="CV103" s="92">
        <f t="shared" si="52"/>
        <v>0</v>
      </c>
      <c r="CW103" s="153">
        <f t="shared" si="53"/>
        <v>0</v>
      </c>
      <c r="CX103" s="153">
        <f t="shared" si="54"/>
        <v>0</v>
      </c>
      <c r="CY103" s="153">
        <f t="shared" si="55"/>
        <v>0</v>
      </c>
      <c r="CZ103" s="92">
        <f t="shared" si="56"/>
        <v>0</v>
      </c>
      <c r="DA103" s="92">
        <f t="shared" si="57"/>
        <v>0</v>
      </c>
      <c r="DB103" s="91">
        <f t="shared" si="58"/>
        <v>0</v>
      </c>
      <c r="DC103" s="92">
        <f t="shared" si="59"/>
        <v>0</v>
      </c>
    </row>
    <row r="104" spans="1:107" x14ac:dyDescent="0.25">
      <c r="A104" s="20">
        <v>13075103</v>
      </c>
      <c r="B104" s="21">
        <v>5560</v>
      </c>
      <c r="C104" s="21" t="s">
        <v>142</v>
      </c>
      <c r="D104" s="223"/>
      <c r="E104" s="223"/>
      <c r="F104" s="223"/>
      <c r="G104" s="223"/>
      <c r="H104" s="224"/>
      <c r="I104" s="224"/>
      <c r="J104" s="224"/>
      <c r="K104" s="224"/>
      <c r="L104" s="224"/>
      <c r="M104" s="224"/>
      <c r="N104" s="224"/>
      <c r="O104" s="224"/>
      <c r="P104" s="224"/>
      <c r="Q104" s="224"/>
      <c r="R104" s="224"/>
      <c r="S104" s="224"/>
      <c r="T104" s="224"/>
      <c r="U104" s="224"/>
      <c r="V104" s="224"/>
      <c r="W104" s="224"/>
      <c r="X104" s="22"/>
      <c r="Y104" s="22"/>
      <c r="Z104" s="22"/>
      <c r="AA104" s="224"/>
      <c r="AB104" s="224"/>
      <c r="AC104" s="224"/>
      <c r="AD104" s="260"/>
      <c r="AE104" s="224"/>
      <c r="AF104" s="224"/>
      <c r="AG104" s="260"/>
      <c r="AH104" s="352"/>
      <c r="AI104" s="350"/>
      <c r="AJ104" s="351">
        <f t="shared" si="33"/>
        <v>0</v>
      </c>
      <c r="AK104" s="350"/>
      <c r="AL104" s="351">
        <f t="shared" si="34"/>
        <v>0</v>
      </c>
      <c r="AM104" s="350"/>
      <c r="AN104" s="351">
        <f t="shared" si="35"/>
        <v>0</v>
      </c>
      <c r="AO104" s="351" t="e">
        <f t="shared" si="36"/>
        <v>#DIV/0!</v>
      </c>
      <c r="AP104" s="351" t="e">
        <f t="shared" si="37"/>
        <v>#DIV/0!</v>
      </c>
      <c r="AQ104" s="350"/>
      <c r="CA104" s="91" t="str">
        <f t="shared" si="60"/>
        <v>Nieden</v>
      </c>
      <c r="CB104" s="92">
        <f t="shared" si="60"/>
        <v>0</v>
      </c>
      <c r="CC104" s="92"/>
      <c r="CD104" s="92">
        <f t="shared" si="38"/>
        <v>0</v>
      </c>
      <c r="CE104" s="92">
        <f t="shared" si="39"/>
        <v>0</v>
      </c>
      <c r="CF104" s="92">
        <f t="shared" si="40"/>
        <v>0</v>
      </c>
      <c r="CG104" s="92">
        <f t="shared" si="41"/>
        <v>0</v>
      </c>
      <c r="CH104" s="92">
        <f t="shared" si="42"/>
        <v>0</v>
      </c>
      <c r="CI104" s="92">
        <f t="shared" si="43"/>
        <v>0</v>
      </c>
      <c r="CJ104" s="91">
        <f t="shared" si="44"/>
        <v>0</v>
      </c>
      <c r="CK104" s="91">
        <f t="shared" si="44"/>
        <v>0</v>
      </c>
      <c r="CL104" s="91" t="str">
        <f t="shared" si="32"/>
        <v>keine Daten</v>
      </c>
      <c r="CM104" s="92">
        <f t="shared" si="45"/>
        <v>0</v>
      </c>
      <c r="CN104" s="91" t="str">
        <f t="shared" si="46"/>
        <v>keine Angabe</v>
      </c>
      <c r="CO104" s="91">
        <f t="shared" si="47"/>
        <v>2</v>
      </c>
      <c r="CP104" s="91">
        <f t="shared" si="48"/>
        <v>2</v>
      </c>
      <c r="CQ104" s="91">
        <f t="shared" si="49"/>
        <v>0</v>
      </c>
      <c r="CR104" s="91">
        <f t="shared" si="50"/>
        <v>0</v>
      </c>
      <c r="CS104" s="92">
        <f>CM104-'[2]2010'!CM104</f>
        <v>0</v>
      </c>
      <c r="CT104" s="92">
        <f>CE104-'[2]2010'!CE104</f>
        <v>0</v>
      </c>
      <c r="CU104" s="92">
        <f t="shared" si="51"/>
        <v>0</v>
      </c>
      <c r="CV104" s="92">
        <f t="shared" si="52"/>
        <v>0</v>
      </c>
      <c r="CW104" s="153">
        <f t="shared" si="53"/>
        <v>0</v>
      </c>
      <c r="CX104" s="153">
        <f t="shared" si="54"/>
        <v>0</v>
      </c>
      <c r="CY104" s="153">
        <f t="shared" si="55"/>
        <v>0</v>
      </c>
      <c r="CZ104" s="92">
        <f t="shared" si="56"/>
        <v>0</v>
      </c>
      <c r="DA104" s="92">
        <f t="shared" si="57"/>
        <v>0</v>
      </c>
      <c r="DB104" s="91">
        <f t="shared" si="58"/>
        <v>0</v>
      </c>
      <c r="DC104" s="92">
        <f t="shared" si="59"/>
        <v>0</v>
      </c>
    </row>
    <row r="105" spans="1:107" x14ac:dyDescent="0.25">
      <c r="A105" s="20">
        <v>13075104</v>
      </c>
      <c r="B105" s="21">
        <v>5560</v>
      </c>
      <c r="C105" s="21" t="s">
        <v>143</v>
      </c>
      <c r="D105" s="223"/>
      <c r="E105" s="223"/>
      <c r="F105" s="223"/>
      <c r="G105" s="223"/>
      <c r="H105" s="224"/>
      <c r="I105" s="224"/>
      <c r="J105" s="224"/>
      <c r="K105" s="224"/>
      <c r="L105" s="224"/>
      <c r="M105" s="224"/>
      <c r="N105" s="224"/>
      <c r="O105" s="224"/>
      <c r="P105" s="224"/>
      <c r="Q105" s="224"/>
      <c r="R105" s="224"/>
      <c r="S105" s="224"/>
      <c r="T105" s="224"/>
      <c r="U105" s="224"/>
      <c r="V105" s="224"/>
      <c r="W105" s="224"/>
      <c r="X105" s="22"/>
      <c r="Y105" s="22"/>
      <c r="Z105" s="22"/>
      <c r="AA105" s="224"/>
      <c r="AB105" s="224"/>
      <c r="AC105" s="224"/>
      <c r="AD105" s="260"/>
      <c r="AE105" s="224"/>
      <c r="AF105" s="224"/>
      <c r="AG105" s="260"/>
      <c r="AH105" s="352"/>
      <c r="AI105" s="350"/>
      <c r="AJ105" s="351">
        <f t="shared" si="33"/>
        <v>0</v>
      </c>
      <c r="AK105" s="350"/>
      <c r="AL105" s="351">
        <f t="shared" si="34"/>
        <v>0</v>
      </c>
      <c r="AM105" s="350"/>
      <c r="AN105" s="351">
        <f t="shared" si="35"/>
        <v>0</v>
      </c>
      <c r="AO105" s="351" t="e">
        <f t="shared" si="36"/>
        <v>#DIV/0!</v>
      </c>
      <c r="AP105" s="351" t="e">
        <f t="shared" si="37"/>
        <v>#DIV/0!</v>
      </c>
      <c r="AQ105" s="350"/>
      <c r="CA105" s="91" t="str">
        <f t="shared" si="60"/>
        <v>Papendorf</v>
      </c>
      <c r="CB105" s="92">
        <f t="shared" si="60"/>
        <v>0</v>
      </c>
      <c r="CC105" s="92"/>
      <c r="CD105" s="92">
        <f t="shared" si="38"/>
        <v>0</v>
      </c>
      <c r="CE105" s="92">
        <f t="shared" si="39"/>
        <v>0</v>
      </c>
      <c r="CF105" s="92">
        <f t="shared" si="40"/>
        <v>0</v>
      </c>
      <c r="CG105" s="92">
        <f t="shared" si="41"/>
        <v>0</v>
      </c>
      <c r="CH105" s="92">
        <f t="shared" si="42"/>
        <v>0</v>
      </c>
      <c r="CI105" s="92">
        <f t="shared" si="43"/>
        <v>0</v>
      </c>
      <c r="CJ105" s="91">
        <f t="shared" si="44"/>
        <v>0</v>
      </c>
      <c r="CK105" s="91">
        <f t="shared" si="44"/>
        <v>0</v>
      </c>
      <c r="CL105" s="91" t="str">
        <f t="shared" si="32"/>
        <v>keine Daten</v>
      </c>
      <c r="CM105" s="92">
        <f t="shared" si="45"/>
        <v>0</v>
      </c>
      <c r="CN105" s="91" t="str">
        <f t="shared" si="46"/>
        <v>keine Angabe</v>
      </c>
      <c r="CO105" s="91">
        <f t="shared" si="47"/>
        <v>2</v>
      </c>
      <c r="CP105" s="91">
        <f t="shared" si="48"/>
        <v>2</v>
      </c>
      <c r="CQ105" s="91">
        <f t="shared" si="49"/>
        <v>0</v>
      </c>
      <c r="CR105" s="91">
        <f t="shared" si="50"/>
        <v>0</v>
      </c>
      <c r="CS105" s="92">
        <f>CM105-'[2]2010'!CM105</f>
        <v>0</v>
      </c>
      <c r="CT105" s="92">
        <f>CE105-'[2]2010'!CE105</f>
        <v>0</v>
      </c>
      <c r="CU105" s="92">
        <f t="shared" si="51"/>
        <v>0</v>
      </c>
      <c r="CV105" s="92">
        <f t="shared" si="52"/>
        <v>0</v>
      </c>
      <c r="CW105" s="153">
        <f t="shared" si="53"/>
        <v>0</v>
      </c>
      <c r="CX105" s="153">
        <f t="shared" si="54"/>
        <v>0</v>
      </c>
      <c r="CY105" s="153">
        <f t="shared" si="55"/>
        <v>0</v>
      </c>
      <c r="CZ105" s="92">
        <f t="shared" si="56"/>
        <v>0</v>
      </c>
      <c r="DA105" s="92">
        <f t="shared" si="57"/>
        <v>0</v>
      </c>
      <c r="DB105" s="91">
        <f t="shared" si="58"/>
        <v>0</v>
      </c>
      <c r="DC105" s="92">
        <f t="shared" si="59"/>
        <v>0</v>
      </c>
    </row>
    <row r="106" spans="1:107" x14ac:dyDescent="0.25">
      <c r="A106" s="20">
        <v>13075109</v>
      </c>
      <c r="B106" s="21">
        <v>5560</v>
      </c>
      <c r="C106" s="21" t="s">
        <v>144</v>
      </c>
      <c r="D106" s="223"/>
      <c r="E106" s="223"/>
      <c r="F106" s="223"/>
      <c r="G106" s="223"/>
      <c r="H106" s="224"/>
      <c r="I106" s="224"/>
      <c r="J106" s="224"/>
      <c r="K106" s="224"/>
      <c r="L106" s="224"/>
      <c r="M106" s="224"/>
      <c r="N106" s="224"/>
      <c r="O106" s="224"/>
      <c r="P106" s="224"/>
      <c r="Q106" s="224"/>
      <c r="R106" s="224"/>
      <c r="S106" s="224"/>
      <c r="T106" s="224"/>
      <c r="U106" s="224"/>
      <c r="V106" s="224"/>
      <c r="W106" s="224"/>
      <c r="X106" s="22"/>
      <c r="Y106" s="22"/>
      <c r="Z106" s="22"/>
      <c r="AA106" s="224"/>
      <c r="AB106" s="224"/>
      <c r="AC106" s="224"/>
      <c r="AD106" s="260"/>
      <c r="AE106" s="224"/>
      <c r="AF106" s="224"/>
      <c r="AG106" s="260"/>
      <c r="AH106" s="352"/>
      <c r="AI106" s="350"/>
      <c r="AJ106" s="351">
        <f t="shared" si="33"/>
        <v>0</v>
      </c>
      <c r="AK106" s="350"/>
      <c r="AL106" s="351">
        <f t="shared" si="34"/>
        <v>0</v>
      </c>
      <c r="AM106" s="350"/>
      <c r="AN106" s="351">
        <f t="shared" si="35"/>
        <v>0</v>
      </c>
      <c r="AO106" s="351" t="e">
        <f t="shared" si="36"/>
        <v>#DIV/0!</v>
      </c>
      <c r="AP106" s="351" t="e">
        <f t="shared" si="37"/>
        <v>#DIV/0!</v>
      </c>
      <c r="AQ106" s="350"/>
      <c r="CA106" s="91" t="str">
        <f t="shared" si="60"/>
        <v>Polzow</v>
      </c>
      <c r="CB106" s="92">
        <f t="shared" si="60"/>
        <v>0</v>
      </c>
      <c r="CC106" s="92"/>
      <c r="CD106" s="92">
        <f t="shared" si="38"/>
        <v>0</v>
      </c>
      <c r="CE106" s="92">
        <f t="shared" si="39"/>
        <v>0</v>
      </c>
      <c r="CF106" s="92">
        <f t="shared" si="40"/>
        <v>0</v>
      </c>
      <c r="CG106" s="92">
        <f t="shared" si="41"/>
        <v>0</v>
      </c>
      <c r="CH106" s="92">
        <f t="shared" si="42"/>
        <v>0</v>
      </c>
      <c r="CI106" s="92">
        <f t="shared" si="43"/>
        <v>0</v>
      </c>
      <c r="CJ106" s="91">
        <f t="shared" si="44"/>
        <v>0</v>
      </c>
      <c r="CK106" s="91">
        <f t="shared" si="44"/>
        <v>0</v>
      </c>
      <c r="CL106" s="91" t="str">
        <f t="shared" si="32"/>
        <v>keine Daten</v>
      </c>
      <c r="CM106" s="92">
        <f t="shared" si="45"/>
        <v>0</v>
      </c>
      <c r="CN106" s="91" t="str">
        <f t="shared" si="46"/>
        <v>keine Angabe</v>
      </c>
      <c r="CO106" s="91">
        <f t="shared" si="47"/>
        <v>2</v>
      </c>
      <c r="CP106" s="91">
        <f t="shared" si="48"/>
        <v>2</v>
      </c>
      <c r="CQ106" s="91">
        <f t="shared" si="49"/>
        <v>0</v>
      </c>
      <c r="CR106" s="91">
        <f t="shared" si="50"/>
        <v>0</v>
      </c>
      <c r="CS106" s="92">
        <f>CM106-'[2]2010'!CM106</f>
        <v>0</v>
      </c>
      <c r="CT106" s="92">
        <f>CE106-'[2]2010'!CE106</f>
        <v>0</v>
      </c>
      <c r="CU106" s="92">
        <f t="shared" si="51"/>
        <v>0</v>
      </c>
      <c r="CV106" s="92">
        <f t="shared" si="52"/>
        <v>0</v>
      </c>
      <c r="CW106" s="153">
        <f t="shared" si="53"/>
        <v>0</v>
      </c>
      <c r="CX106" s="153">
        <f t="shared" si="54"/>
        <v>0</v>
      </c>
      <c r="CY106" s="153">
        <f t="shared" si="55"/>
        <v>0</v>
      </c>
      <c r="CZ106" s="92">
        <f t="shared" si="56"/>
        <v>0</v>
      </c>
      <c r="DA106" s="92">
        <f t="shared" si="57"/>
        <v>0</v>
      </c>
      <c r="DB106" s="91">
        <f t="shared" si="58"/>
        <v>0</v>
      </c>
      <c r="DC106" s="92">
        <f t="shared" si="59"/>
        <v>0</v>
      </c>
    </row>
    <row r="107" spans="1:107" x14ac:dyDescent="0.25">
      <c r="A107" s="20">
        <v>13075115</v>
      </c>
      <c r="B107" s="21">
        <v>5560</v>
      </c>
      <c r="C107" s="21" t="s">
        <v>145</v>
      </c>
      <c r="D107" s="223"/>
      <c r="E107" s="223"/>
      <c r="F107" s="223"/>
      <c r="G107" s="223"/>
      <c r="H107" s="224"/>
      <c r="I107" s="224"/>
      <c r="J107" s="224"/>
      <c r="K107" s="224"/>
      <c r="L107" s="224"/>
      <c r="M107" s="224"/>
      <c r="N107" s="224"/>
      <c r="O107" s="224"/>
      <c r="P107" s="224"/>
      <c r="Q107" s="224"/>
      <c r="R107" s="224"/>
      <c r="S107" s="224"/>
      <c r="T107" s="224"/>
      <c r="U107" s="224"/>
      <c r="V107" s="224"/>
      <c r="W107" s="224"/>
      <c r="X107" s="22"/>
      <c r="Y107" s="22"/>
      <c r="Z107" s="22"/>
      <c r="AA107" s="224"/>
      <c r="AB107" s="224"/>
      <c r="AC107" s="224"/>
      <c r="AD107" s="260"/>
      <c r="AE107" s="224"/>
      <c r="AF107" s="224"/>
      <c r="AG107" s="260"/>
      <c r="AH107" s="352"/>
      <c r="AI107" s="350"/>
      <c r="AJ107" s="351">
        <f t="shared" si="33"/>
        <v>0</v>
      </c>
      <c r="AK107" s="350"/>
      <c r="AL107" s="351">
        <f t="shared" si="34"/>
        <v>0</v>
      </c>
      <c r="AM107" s="350"/>
      <c r="AN107" s="351">
        <f t="shared" si="35"/>
        <v>0</v>
      </c>
      <c r="AO107" s="351" t="e">
        <f t="shared" si="36"/>
        <v>#DIV/0!</v>
      </c>
      <c r="AP107" s="351" t="e">
        <f t="shared" si="37"/>
        <v>#DIV/0!</v>
      </c>
      <c r="AQ107" s="350"/>
      <c r="CA107" s="91" t="str">
        <f t="shared" si="60"/>
        <v>Rollwitz</v>
      </c>
      <c r="CB107" s="92">
        <f t="shared" si="60"/>
        <v>0</v>
      </c>
      <c r="CC107" s="92"/>
      <c r="CD107" s="92">
        <f t="shared" si="38"/>
        <v>0</v>
      </c>
      <c r="CE107" s="92">
        <f t="shared" si="39"/>
        <v>0</v>
      </c>
      <c r="CF107" s="92">
        <f t="shared" si="40"/>
        <v>0</v>
      </c>
      <c r="CG107" s="92">
        <f t="shared" si="41"/>
        <v>0</v>
      </c>
      <c r="CH107" s="92">
        <f t="shared" si="42"/>
        <v>0</v>
      </c>
      <c r="CI107" s="92">
        <f t="shared" si="43"/>
        <v>0</v>
      </c>
      <c r="CJ107" s="91">
        <f t="shared" si="44"/>
        <v>0</v>
      </c>
      <c r="CK107" s="91">
        <f t="shared" si="44"/>
        <v>0</v>
      </c>
      <c r="CL107" s="91" t="str">
        <f t="shared" si="32"/>
        <v>keine Daten</v>
      </c>
      <c r="CM107" s="92">
        <f t="shared" si="45"/>
        <v>0</v>
      </c>
      <c r="CN107" s="91" t="str">
        <f t="shared" si="46"/>
        <v>keine Angabe</v>
      </c>
      <c r="CO107" s="91">
        <f t="shared" si="47"/>
        <v>2</v>
      </c>
      <c r="CP107" s="91">
        <f t="shared" si="48"/>
        <v>2</v>
      </c>
      <c r="CQ107" s="91">
        <f t="shared" si="49"/>
        <v>0</v>
      </c>
      <c r="CR107" s="91">
        <f t="shared" si="50"/>
        <v>0</v>
      </c>
      <c r="CS107" s="92">
        <f>CM107-'[2]2010'!CM107</f>
        <v>0</v>
      </c>
      <c r="CT107" s="92">
        <f>CE107-'[2]2010'!CE107</f>
        <v>0</v>
      </c>
      <c r="CU107" s="92">
        <f t="shared" si="51"/>
        <v>0</v>
      </c>
      <c r="CV107" s="92">
        <f t="shared" si="52"/>
        <v>0</v>
      </c>
      <c r="CW107" s="153">
        <f t="shared" si="53"/>
        <v>0</v>
      </c>
      <c r="CX107" s="153">
        <f t="shared" si="54"/>
        <v>0</v>
      </c>
      <c r="CY107" s="153">
        <f t="shared" si="55"/>
        <v>0</v>
      </c>
      <c r="CZ107" s="92">
        <f t="shared" si="56"/>
        <v>0</v>
      </c>
      <c r="DA107" s="92">
        <f t="shared" si="57"/>
        <v>0</v>
      </c>
      <c r="DB107" s="91">
        <f t="shared" si="58"/>
        <v>0</v>
      </c>
      <c r="DC107" s="92">
        <f t="shared" si="59"/>
        <v>0</v>
      </c>
    </row>
    <row r="108" spans="1:107" x14ac:dyDescent="0.25">
      <c r="A108" s="20">
        <v>13075126</v>
      </c>
      <c r="B108" s="21">
        <v>5560</v>
      </c>
      <c r="C108" s="21" t="s">
        <v>146</v>
      </c>
      <c r="D108" s="223"/>
      <c r="E108" s="223"/>
      <c r="F108" s="223"/>
      <c r="G108" s="223"/>
      <c r="H108" s="224"/>
      <c r="I108" s="224"/>
      <c r="J108" s="224"/>
      <c r="K108" s="224"/>
      <c r="L108" s="224"/>
      <c r="M108" s="224"/>
      <c r="N108" s="224"/>
      <c r="O108" s="224"/>
      <c r="P108" s="224"/>
      <c r="Q108" s="224"/>
      <c r="R108" s="224"/>
      <c r="S108" s="224"/>
      <c r="T108" s="224"/>
      <c r="U108" s="224"/>
      <c r="V108" s="224"/>
      <c r="W108" s="224"/>
      <c r="X108" s="22"/>
      <c r="Y108" s="22"/>
      <c r="Z108" s="22"/>
      <c r="AA108" s="224"/>
      <c r="AB108" s="224"/>
      <c r="AC108" s="224"/>
      <c r="AD108" s="260"/>
      <c r="AE108" s="224"/>
      <c r="AF108" s="224"/>
      <c r="AG108" s="260"/>
      <c r="AH108" s="352"/>
      <c r="AI108" s="350"/>
      <c r="AJ108" s="351">
        <f t="shared" si="33"/>
        <v>0</v>
      </c>
      <c r="AK108" s="350"/>
      <c r="AL108" s="351">
        <f t="shared" si="34"/>
        <v>0</v>
      </c>
      <c r="AM108" s="350"/>
      <c r="AN108" s="351">
        <f t="shared" si="35"/>
        <v>0</v>
      </c>
      <c r="AO108" s="351" t="e">
        <f t="shared" si="36"/>
        <v>#DIV/0!</v>
      </c>
      <c r="AP108" s="351" t="e">
        <f t="shared" si="37"/>
        <v>#DIV/0!</v>
      </c>
      <c r="AQ108" s="350"/>
      <c r="CA108" s="91" t="str">
        <f t="shared" si="60"/>
        <v>Schönwalde</v>
      </c>
      <c r="CB108" s="92">
        <f t="shared" si="60"/>
        <v>0</v>
      </c>
      <c r="CC108" s="92"/>
      <c r="CD108" s="92">
        <f t="shared" si="38"/>
        <v>0</v>
      </c>
      <c r="CE108" s="92">
        <f t="shared" si="39"/>
        <v>0</v>
      </c>
      <c r="CF108" s="92">
        <f t="shared" si="40"/>
        <v>0</v>
      </c>
      <c r="CG108" s="92">
        <f t="shared" si="41"/>
        <v>0</v>
      </c>
      <c r="CH108" s="92">
        <f t="shared" si="42"/>
        <v>0</v>
      </c>
      <c r="CI108" s="92">
        <f t="shared" si="43"/>
        <v>0</v>
      </c>
      <c r="CJ108" s="91">
        <f t="shared" si="44"/>
        <v>0</v>
      </c>
      <c r="CK108" s="91">
        <f t="shared" si="44"/>
        <v>0</v>
      </c>
      <c r="CL108" s="91" t="str">
        <f t="shared" si="32"/>
        <v>keine Daten</v>
      </c>
      <c r="CM108" s="92">
        <f t="shared" si="45"/>
        <v>0</v>
      </c>
      <c r="CN108" s="91" t="str">
        <f t="shared" si="46"/>
        <v>keine Angabe</v>
      </c>
      <c r="CO108" s="91">
        <f t="shared" si="47"/>
        <v>2</v>
      </c>
      <c r="CP108" s="91">
        <f t="shared" si="48"/>
        <v>2</v>
      </c>
      <c r="CQ108" s="91">
        <f t="shared" si="49"/>
        <v>0</v>
      </c>
      <c r="CR108" s="91">
        <f t="shared" si="50"/>
        <v>0</v>
      </c>
      <c r="CS108" s="92">
        <f>CM108-'[2]2010'!CM108</f>
        <v>0</v>
      </c>
      <c r="CT108" s="92">
        <f>CE108-'[2]2010'!CE108</f>
        <v>0</v>
      </c>
      <c r="CU108" s="92">
        <f t="shared" si="51"/>
        <v>0</v>
      </c>
      <c r="CV108" s="92">
        <f t="shared" si="52"/>
        <v>0</v>
      </c>
      <c r="CW108" s="153">
        <f t="shared" si="53"/>
        <v>0</v>
      </c>
      <c r="CX108" s="153">
        <f t="shared" si="54"/>
        <v>0</v>
      </c>
      <c r="CY108" s="153">
        <f t="shared" si="55"/>
        <v>0</v>
      </c>
      <c r="CZ108" s="92">
        <f t="shared" si="56"/>
        <v>0</v>
      </c>
      <c r="DA108" s="92">
        <f t="shared" si="57"/>
        <v>0</v>
      </c>
      <c r="DB108" s="91">
        <f t="shared" si="58"/>
        <v>0</v>
      </c>
      <c r="DC108" s="92">
        <f t="shared" si="59"/>
        <v>0</v>
      </c>
    </row>
    <row r="109" spans="1:107" x14ac:dyDescent="0.25">
      <c r="A109" s="20">
        <v>13075138</v>
      </c>
      <c r="B109" s="21">
        <v>5560</v>
      </c>
      <c r="C109" s="21" t="s">
        <v>147</v>
      </c>
      <c r="D109" s="223"/>
      <c r="E109" s="223"/>
      <c r="F109" s="223"/>
      <c r="G109" s="223"/>
      <c r="H109" s="224"/>
      <c r="I109" s="224"/>
      <c r="J109" s="224"/>
      <c r="K109" s="224"/>
      <c r="L109" s="224"/>
      <c r="M109" s="224"/>
      <c r="N109" s="224"/>
      <c r="O109" s="224"/>
      <c r="P109" s="224"/>
      <c r="Q109" s="224"/>
      <c r="R109" s="224"/>
      <c r="S109" s="224"/>
      <c r="T109" s="224"/>
      <c r="U109" s="224"/>
      <c r="V109" s="224"/>
      <c r="W109" s="224"/>
      <c r="X109" s="22"/>
      <c r="Y109" s="22"/>
      <c r="Z109" s="22"/>
      <c r="AA109" s="224"/>
      <c r="AB109" s="224"/>
      <c r="AC109" s="224"/>
      <c r="AD109" s="260"/>
      <c r="AE109" s="224"/>
      <c r="AF109" s="224"/>
      <c r="AG109" s="260"/>
      <c r="AH109" s="352"/>
      <c r="AI109" s="350"/>
      <c r="AJ109" s="351">
        <f t="shared" si="33"/>
        <v>0</v>
      </c>
      <c r="AK109" s="350"/>
      <c r="AL109" s="351">
        <f t="shared" si="34"/>
        <v>0</v>
      </c>
      <c r="AM109" s="350"/>
      <c r="AN109" s="351">
        <f t="shared" si="35"/>
        <v>0</v>
      </c>
      <c r="AO109" s="351" t="e">
        <f t="shared" si="36"/>
        <v>#DIV/0!</v>
      </c>
      <c r="AP109" s="351" t="e">
        <f t="shared" si="37"/>
        <v>#DIV/0!</v>
      </c>
      <c r="AQ109" s="350"/>
      <c r="CA109" s="91" t="str">
        <f t="shared" si="60"/>
        <v>Viereck</v>
      </c>
      <c r="CB109" s="92">
        <f t="shared" si="60"/>
        <v>0</v>
      </c>
      <c r="CC109" s="92"/>
      <c r="CD109" s="92">
        <f t="shared" si="38"/>
        <v>0</v>
      </c>
      <c r="CE109" s="92">
        <f t="shared" si="39"/>
        <v>0</v>
      </c>
      <c r="CF109" s="92">
        <f t="shared" si="40"/>
        <v>0</v>
      </c>
      <c r="CG109" s="92">
        <f t="shared" si="41"/>
        <v>0</v>
      </c>
      <c r="CH109" s="92">
        <f t="shared" si="42"/>
        <v>0</v>
      </c>
      <c r="CI109" s="92">
        <f t="shared" si="43"/>
        <v>0</v>
      </c>
      <c r="CJ109" s="91">
        <f t="shared" si="44"/>
        <v>0</v>
      </c>
      <c r="CK109" s="91">
        <f t="shared" si="44"/>
        <v>0</v>
      </c>
      <c r="CL109" s="91" t="str">
        <f t="shared" si="32"/>
        <v>keine Daten</v>
      </c>
      <c r="CM109" s="92">
        <f t="shared" si="45"/>
        <v>0</v>
      </c>
      <c r="CN109" s="91" t="str">
        <f t="shared" si="46"/>
        <v>keine Angabe</v>
      </c>
      <c r="CO109" s="91">
        <f t="shared" si="47"/>
        <v>2</v>
      </c>
      <c r="CP109" s="91">
        <f t="shared" si="48"/>
        <v>2</v>
      </c>
      <c r="CQ109" s="91">
        <f t="shared" si="49"/>
        <v>0</v>
      </c>
      <c r="CR109" s="91">
        <f t="shared" si="50"/>
        <v>0</v>
      </c>
      <c r="CS109" s="92">
        <f>CM109-'[2]2010'!CM109</f>
        <v>0</v>
      </c>
      <c r="CT109" s="92">
        <f>CE109-'[2]2010'!CE109</f>
        <v>0</v>
      </c>
      <c r="CU109" s="92">
        <f t="shared" si="51"/>
        <v>0</v>
      </c>
      <c r="CV109" s="92">
        <f t="shared" si="52"/>
        <v>0</v>
      </c>
      <c r="CW109" s="153">
        <f t="shared" si="53"/>
        <v>0</v>
      </c>
      <c r="CX109" s="153">
        <f t="shared" si="54"/>
        <v>0</v>
      </c>
      <c r="CY109" s="153">
        <f t="shared" si="55"/>
        <v>0</v>
      </c>
      <c r="CZ109" s="92">
        <f t="shared" si="56"/>
        <v>0</v>
      </c>
      <c r="DA109" s="92">
        <f t="shared" si="57"/>
        <v>0</v>
      </c>
      <c r="DB109" s="91">
        <f t="shared" si="58"/>
        <v>0</v>
      </c>
      <c r="DC109" s="92">
        <f t="shared" si="59"/>
        <v>0</v>
      </c>
    </row>
    <row r="110" spans="1:107" x14ac:dyDescent="0.25">
      <c r="A110" s="20">
        <v>13075149</v>
      </c>
      <c r="B110" s="21">
        <v>5560</v>
      </c>
      <c r="C110" s="21" t="s">
        <v>148</v>
      </c>
      <c r="D110" s="223"/>
      <c r="E110" s="223"/>
      <c r="F110" s="223"/>
      <c r="G110" s="223"/>
      <c r="H110" s="224"/>
      <c r="I110" s="224"/>
      <c r="J110" s="224"/>
      <c r="K110" s="224"/>
      <c r="L110" s="224"/>
      <c r="M110" s="224"/>
      <c r="N110" s="224"/>
      <c r="O110" s="224"/>
      <c r="P110" s="224"/>
      <c r="Q110" s="224"/>
      <c r="R110" s="224"/>
      <c r="S110" s="224"/>
      <c r="T110" s="224"/>
      <c r="U110" s="224"/>
      <c r="V110" s="224"/>
      <c r="W110" s="224"/>
      <c r="X110" s="22"/>
      <c r="Y110" s="22"/>
      <c r="Z110" s="22"/>
      <c r="AA110" s="224"/>
      <c r="AB110" s="224"/>
      <c r="AC110" s="224"/>
      <c r="AD110" s="260"/>
      <c r="AE110" s="224"/>
      <c r="AF110" s="224"/>
      <c r="AG110" s="260"/>
      <c r="AH110" s="352"/>
      <c r="AI110" s="350"/>
      <c r="AJ110" s="351">
        <f t="shared" si="33"/>
        <v>0</v>
      </c>
      <c r="AK110" s="350"/>
      <c r="AL110" s="351">
        <f t="shared" si="34"/>
        <v>0</v>
      </c>
      <c r="AM110" s="350"/>
      <c r="AN110" s="351">
        <f t="shared" si="35"/>
        <v>0</v>
      </c>
      <c r="AO110" s="351" t="e">
        <f t="shared" si="36"/>
        <v>#DIV/0!</v>
      </c>
      <c r="AP110" s="351" t="e">
        <f t="shared" si="37"/>
        <v>#DIV/0!</v>
      </c>
      <c r="AQ110" s="350"/>
      <c r="CA110" s="91" t="str">
        <f t="shared" si="60"/>
        <v>Zerrenthin</v>
      </c>
      <c r="CB110" s="92">
        <f t="shared" si="60"/>
        <v>0</v>
      </c>
      <c r="CC110" s="92"/>
      <c r="CD110" s="92">
        <f t="shared" si="38"/>
        <v>0</v>
      </c>
      <c r="CE110" s="92">
        <f t="shared" si="39"/>
        <v>0</v>
      </c>
      <c r="CF110" s="92">
        <f t="shared" si="40"/>
        <v>0</v>
      </c>
      <c r="CG110" s="92">
        <f t="shared" si="41"/>
        <v>0</v>
      </c>
      <c r="CH110" s="92">
        <f t="shared" si="42"/>
        <v>0</v>
      </c>
      <c r="CI110" s="92">
        <f t="shared" si="43"/>
        <v>0</v>
      </c>
      <c r="CJ110" s="91">
        <f t="shared" si="44"/>
        <v>0</v>
      </c>
      <c r="CK110" s="91">
        <f t="shared" si="44"/>
        <v>0</v>
      </c>
      <c r="CL110" s="91" t="str">
        <f t="shared" si="32"/>
        <v>keine Daten</v>
      </c>
      <c r="CM110" s="92">
        <f t="shared" si="45"/>
        <v>0</v>
      </c>
      <c r="CN110" s="91" t="str">
        <f t="shared" si="46"/>
        <v>keine Angabe</v>
      </c>
      <c r="CO110" s="91">
        <f t="shared" si="47"/>
        <v>2</v>
      </c>
      <c r="CP110" s="91">
        <f t="shared" si="48"/>
        <v>2</v>
      </c>
      <c r="CQ110" s="91">
        <f t="shared" si="49"/>
        <v>0</v>
      </c>
      <c r="CR110" s="91">
        <f t="shared" si="50"/>
        <v>0</v>
      </c>
      <c r="CS110" s="92">
        <f>CM110-'[2]2010'!CM110</f>
        <v>0</v>
      </c>
      <c r="CT110" s="92">
        <f>CE110-'[2]2010'!CE110</f>
        <v>0</v>
      </c>
      <c r="CU110" s="92">
        <f t="shared" si="51"/>
        <v>0</v>
      </c>
      <c r="CV110" s="92">
        <f t="shared" si="52"/>
        <v>0</v>
      </c>
      <c r="CW110" s="153">
        <f t="shared" si="53"/>
        <v>0</v>
      </c>
      <c r="CX110" s="153">
        <f t="shared" si="54"/>
        <v>0</v>
      </c>
      <c r="CY110" s="153">
        <f t="shared" si="55"/>
        <v>0</v>
      </c>
      <c r="CZ110" s="92">
        <f t="shared" si="56"/>
        <v>0</v>
      </c>
      <c r="DA110" s="92">
        <f t="shared" si="57"/>
        <v>0</v>
      </c>
      <c r="DB110" s="91">
        <f t="shared" si="58"/>
        <v>0</v>
      </c>
      <c r="DC110" s="92">
        <f t="shared" si="59"/>
        <v>0</v>
      </c>
    </row>
    <row r="111" spans="1:107" x14ac:dyDescent="0.25">
      <c r="A111" s="20">
        <v>13075058</v>
      </c>
      <c r="B111" s="21">
        <v>5561</v>
      </c>
      <c r="C111" s="21" t="s">
        <v>149</v>
      </c>
      <c r="D111" s="223"/>
      <c r="E111" s="223"/>
      <c r="F111" s="223"/>
      <c r="G111" s="223"/>
      <c r="H111" s="224"/>
      <c r="I111" s="224"/>
      <c r="J111" s="224"/>
      <c r="K111" s="224"/>
      <c r="L111" s="224"/>
      <c r="M111" s="224"/>
      <c r="N111" s="224"/>
      <c r="O111" s="224"/>
      <c r="P111" s="224"/>
      <c r="Q111" s="224"/>
      <c r="R111" s="224"/>
      <c r="S111" s="224"/>
      <c r="T111" s="224"/>
      <c r="U111" s="224"/>
      <c r="V111" s="224"/>
      <c r="W111" s="224"/>
      <c r="X111" s="22"/>
      <c r="Y111" s="22"/>
      <c r="Z111" s="22"/>
      <c r="AA111" s="224"/>
      <c r="AB111" s="224"/>
      <c r="AC111" s="224"/>
      <c r="AD111" s="260"/>
      <c r="AE111" s="224"/>
      <c r="AF111" s="224"/>
      <c r="AG111" s="260"/>
      <c r="AH111" s="352"/>
      <c r="AI111" s="350"/>
      <c r="AJ111" s="351">
        <f t="shared" si="33"/>
        <v>0</v>
      </c>
      <c r="AK111" s="350"/>
      <c r="AL111" s="351">
        <f t="shared" si="34"/>
        <v>0</v>
      </c>
      <c r="AM111" s="350"/>
      <c r="AN111" s="351">
        <f t="shared" si="35"/>
        <v>0</v>
      </c>
      <c r="AO111" s="351" t="e">
        <f t="shared" si="36"/>
        <v>#DIV/0!</v>
      </c>
      <c r="AP111" s="351" t="e">
        <f t="shared" si="37"/>
        <v>#DIV/0!</v>
      </c>
      <c r="AQ111" s="350"/>
      <c r="CA111" s="91" t="str">
        <f t="shared" si="60"/>
        <v>Karlshagen</v>
      </c>
      <c r="CB111" s="92">
        <f t="shared" si="60"/>
        <v>0</v>
      </c>
      <c r="CC111" s="92"/>
      <c r="CD111" s="92">
        <f t="shared" si="38"/>
        <v>0</v>
      </c>
      <c r="CE111" s="92">
        <f t="shared" si="39"/>
        <v>0</v>
      </c>
      <c r="CF111" s="92">
        <f t="shared" si="40"/>
        <v>0</v>
      </c>
      <c r="CG111" s="92">
        <f t="shared" si="41"/>
        <v>0</v>
      </c>
      <c r="CH111" s="92">
        <f t="shared" si="42"/>
        <v>0</v>
      </c>
      <c r="CI111" s="92">
        <f t="shared" si="43"/>
        <v>0</v>
      </c>
      <c r="CJ111" s="91">
        <f t="shared" si="44"/>
        <v>0</v>
      </c>
      <c r="CK111" s="91">
        <f t="shared" si="44"/>
        <v>0</v>
      </c>
      <c r="CL111" s="91" t="str">
        <f t="shared" si="32"/>
        <v>keine Daten</v>
      </c>
      <c r="CM111" s="92">
        <f t="shared" si="45"/>
        <v>0</v>
      </c>
      <c r="CN111" s="91" t="str">
        <f t="shared" si="46"/>
        <v>keine Angabe</v>
      </c>
      <c r="CO111" s="91">
        <f t="shared" si="47"/>
        <v>2</v>
      </c>
      <c r="CP111" s="91">
        <f t="shared" si="48"/>
        <v>2</v>
      </c>
      <c r="CQ111" s="91">
        <f t="shared" si="49"/>
        <v>0</v>
      </c>
      <c r="CR111" s="91">
        <f t="shared" si="50"/>
        <v>0</v>
      </c>
      <c r="CS111" s="92">
        <f>CM111-'[2]2010'!CM111</f>
        <v>0</v>
      </c>
      <c r="CT111" s="92">
        <f>CE111-'[2]2010'!CE111</f>
        <v>0</v>
      </c>
      <c r="CU111" s="92">
        <f t="shared" si="51"/>
        <v>0</v>
      </c>
      <c r="CV111" s="92">
        <f t="shared" si="52"/>
        <v>0</v>
      </c>
      <c r="CW111" s="153">
        <f t="shared" si="53"/>
        <v>0</v>
      </c>
      <c r="CX111" s="153">
        <f t="shared" si="54"/>
        <v>0</v>
      </c>
      <c r="CY111" s="153">
        <f t="shared" si="55"/>
        <v>0</v>
      </c>
      <c r="CZ111" s="92">
        <f t="shared" si="56"/>
        <v>0</v>
      </c>
      <c r="DA111" s="92">
        <f t="shared" si="57"/>
        <v>0</v>
      </c>
      <c r="DB111" s="91">
        <f t="shared" si="58"/>
        <v>0</v>
      </c>
      <c r="DC111" s="92">
        <f t="shared" si="59"/>
        <v>0</v>
      </c>
    </row>
    <row r="112" spans="1:107" x14ac:dyDescent="0.25">
      <c r="A112" s="20">
        <v>13075092</v>
      </c>
      <c r="B112" s="21">
        <v>5561</v>
      </c>
      <c r="C112" s="21" t="s">
        <v>150</v>
      </c>
      <c r="D112" s="223"/>
      <c r="E112" s="223"/>
      <c r="F112" s="223"/>
      <c r="G112" s="223"/>
      <c r="H112" s="224"/>
      <c r="I112" s="224"/>
      <c r="J112" s="224"/>
      <c r="K112" s="224"/>
      <c r="L112" s="224"/>
      <c r="M112" s="224"/>
      <c r="N112" s="224"/>
      <c r="O112" s="224"/>
      <c r="P112" s="224"/>
      <c r="Q112" s="224"/>
      <c r="R112" s="224"/>
      <c r="S112" s="224"/>
      <c r="T112" s="224"/>
      <c r="U112" s="224"/>
      <c r="V112" s="224"/>
      <c r="W112" s="224"/>
      <c r="X112" s="22"/>
      <c r="Y112" s="22"/>
      <c r="Z112" s="22"/>
      <c r="AA112" s="224"/>
      <c r="AB112" s="224"/>
      <c r="AC112" s="224"/>
      <c r="AD112" s="260"/>
      <c r="AE112" s="224"/>
      <c r="AF112" s="224"/>
      <c r="AG112" s="260"/>
      <c r="AH112" s="352"/>
      <c r="AI112" s="350"/>
      <c r="AJ112" s="351">
        <f t="shared" si="33"/>
        <v>0</v>
      </c>
      <c r="AK112" s="350"/>
      <c r="AL112" s="351">
        <f t="shared" si="34"/>
        <v>0</v>
      </c>
      <c r="AM112" s="350"/>
      <c r="AN112" s="351">
        <f t="shared" si="35"/>
        <v>0</v>
      </c>
      <c r="AO112" s="351" t="e">
        <f t="shared" si="36"/>
        <v>#DIV/0!</v>
      </c>
      <c r="AP112" s="351" t="e">
        <f t="shared" si="37"/>
        <v>#DIV/0!</v>
      </c>
      <c r="AQ112" s="350"/>
      <c r="CA112" s="91" t="str">
        <f t="shared" si="60"/>
        <v>Mölschow</v>
      </c>
      <c r="CB112" s="92">
        <f t="shared" si="60"/>
        <v>0</v>
      </c>
      <c r="CC112" s="92"/>
      <c r="CD112" s="92">
        <f t="shared" si="38"/>
        <v>0</v>
      </c>
      <c r="CE112" s="92">
        <f t="shared" si="39"/>
        <v>0</v>
      </c>
      <c r="CF112" s="92">
        <f t="shared" si="40"/>
        <v>0</v>
      </c>
      <c r="CG112" s="92">
        <f t="shared" si="41"/>
        <v>0</v>
      </c>
      <c r="CH112" s="92">
        <f t="shared" si="42"/>
        <v>0</v>
      </c>
      <c r="CI112" s="92">
        <f t="shared" si="43"/>
        <v>0</v>
      </c>
      <c r="CJ112" s="91">
        <f t="shared" si="44"/>
        <v>0</v>
      </c>
      <c r="CK112" s="91">
        <f t="shared" si="44"/>
        <v>0</v>
      </c>
      <c r="CL112" s="91" t="str">
        <f t="shared" si="32"/>
        <v>keine Daten</v>
      </c>
      <c r="CM112" s="92">
        <f t="shared" si="45"/>
        <v>0</v>
      </c>
      <c r="CN112" s="91" t="str">
        <f t="shared" si="46"/>
        <v>keine Angabe</v>
      </c>
      <c r="CO112" s="91">
        <f t="shared" si="47"/>
        <v>2</v>
      </c>
      <c r="CP112" s="91">
        <f t="shared" si="48"/>
        <v>2</v>
      </c>
      <c r="CQ112" s="91">
        <f t="shared" si="49"/>
        <v>0</v>
      </c>
      <c r="CR112" s="91">
        <f t="shared" si="50"/>
        <v>0</v>
      </c>
      <c r="CS112" s="92">
        <f>CM112-'[2]2010'!CM112</f>
        <v>0</v>
      </c>
      <c r="CT112" s="92">
        <f>CE112-'[2]2010'!CE112</f>
        <v>0</v>
      </c>
      <c r="CU112" s="92">
        <f t="shared" si="51"/>
        <v>0</v>
      </c>
      <c r="CV112" s="92">
        <f t="shared" si="52"/>
        <v>0</v>
      </c>
      <c r="CW112" s="153">
        <f t="shared" si="53"/>
        <v>0</v>
      </c>
      <c r="CX112" s="153">
        <f t="shared" si="54"/>
        <v>0</v>
      </c>
      <c r="CY112" s="153">
        <f t="shared" si="55"/>
        <v>0</v>
      </c>
      <c r="CZ112" s="92">
        <f t="shared" si="56"/>
        <v>0</v>
      </c>
      <c r="DA112" s="92">
        <f t="shared" si="57"/>
        <v>0</v>
      </c>
      <c r="DB112" s="91">
        <f t="shared" si="58"/>
        <v>0</v>
      </c>
      <c r="DC112" s="92">
        <f t="shared" si="59"/>
        <v>0</v>
      </c>
    </row>
    <row r="113" spans="1:107" x14ac:dyDescent="0.25">
      <c r="A113" s="20">
        <v>13075106</v>
      </c>
      <c r="B113" s="21">
        <v>5561</v>
      </c>
      <c r="C113" s="21" t="s">
        <v>151</v>
      </c>
      <c r="D113" s="223"/>
      <c r="E113" s="223"/>
      <c r="F113" s="223"/>
      <c r="G113" s="223"/>
      <c r="H113" s="224"/>
      <c r="I113" s="224"/>
      <c r="J113" s="224"/>
      <c r="K113" s="224"/>
      <c r="L113" s="224"/>
      <c r="M113" s="224"/>
      <c r="N113" s="224"/>
      <c r="O113" s="224"/>
      <c r="P113" s="224"/>
      <c r="Q113" s="224"/>
      <c r="R113" s="224"/>
      <c r="S113" s="224"/>
      <c r="T113" s="224"/>
      <c r="U113" s="224"/>
      <c r="V113" s="224"/>
      <c r="W113" s="224"/>
      <c r="X113" s="22"/>
      <c r="Y113" s="22"/>
      <c r="Z113" s="22"/>
      <c r="AA113" s="224"/>
      <c r="AB113" s="224"/>
      <c r="AC113" s="224"/>
      <c r="AD113" s="260"/>
      <c r="AE113" s="224"/>
      <c r="AF113" s="224"/>
      <c r="AG113" s="260"/>
      <c r="AH113" s="352"/>
      <c r="AI113" s="350"/>
      <c r="AJ113" s="351">
        <f t="shared" si="33"/>
        <v>0</v>
      </c>
      <c r="AK113" s="350"/>
      <c r="AL113" s="351">
        <f t="shared" si="34"/>
        <v>0</v>
      </c>
      <c r="AM113" s="350"/>
      <c r="AN113" s="351">
        <f t="shared" si="35"/>
        <v>0</v>
      </c>
      <c r="AO113" s="351" t="e">
        <f t="shared" si="36"/>
        <v>#DIV/0!</v>
      </c>
      <c r="AP113" s="351" t="e">
        <f t="shared" si="37"/>
        <v>#DIV/0!</v>
      </c>
      <c r="AQ113" s="350"/>
      <c r="CA113" s="91" t="str">
        <f t="shared" si="60"/>
        <v>Peenemünde</v>
      </c>
      <c r="CB113" s="92">
        <f t="shared" si="60"/>
        <v>0</v>
      </c>
      <c r="CC113" s="92"/>
      <c r="CD113" s="92">
        <f t="shared" si="38"/>
        <v>0</v>
      </c>
      <c r="CE113" s="92">
        <f t="shared" si="39"/>
        <v>0</v>
      </c>
      <c r="CF113" s="92">
        <f t="shared" si="40"/>
        <v>0</v>
      </c>
      <c r="CG113" s="92">
        <f t="shared" si="41"/>
        <v>0</v>
      </c>
      <c r="CH113" s="92">
        <f t="shared" si="42"/>
        <v>0</v>
      </c>
      <c r="CI113" s="92">
        <f t="shared" si="43"/>
        <v>0</v>
      </c>
      <c r="CJ113" s="91">
        <f t="shared" si="44"/>
        <v>0</v>
      </c>
      <c r="CK113" s="91">
        <f t="shared" si="44"/>
        <v>0</v>
      </c>
      <c r="CL113" s="91" t="str">
        <f t="shared" si="32"/>
        <v>keine Daten</v>
      </c>
      <c r="CM113" s="92">
        <f t="shared" si="45"/>
        <v>0</v>
      </c>
      <c r="CN113" s="91" t="str">
        <f t="shared" si="46"/>
        <v>keine Angabe</v>
      </c>
      <c r="CO113" s="91">
        <f t="shared" si="47"/>
        <v>2</v>
      </c>
      <c r="CP113" s="91">
        <f t="shared" si="48"/>
        <v>2</v>
      </c>
      <c r="CQ113" s="91">
        <f t="shared" si="49"/>
        <v>0</v>
      </c>
      <c r="CR113" s="91">
        <f t="shared" si="50"/>
        <v>0</v>
      </c>
      <c r="CS113" s="92">
        <f>CM113-'[2]2010'!CM113</f>
        <v>0</v>
      </c>
      <c r="CT113" s="92">
        <f>CE113-'[2]2010'!CE113</f>
        <v>0</v>
      </c>
      <c r="CU113" s="92">
        <f t="shared" si="51"/>
        <v>0</v>
      </c>
      <c r="CV113" s="92">
        <f t="shared" si="52"/>
        <v>0</v>
      </c>
      <c r="CW113" s="153">
        <f t="shared" si="53"/>
        <v>0</v>
      </c>
      <c r="CX113" s="153">
        <f t="shared" si="54"/>
        <v>0</v>
      </c>
      <c r="CY113" s="153">
        <f t="shared" si="55"/>
        <v>0</v>
      </c>
      <c r="CZ113" s="92">
        <f t="shared" si="56"/>
        <v>0</v>
      </c>
      <c r="DA113" s="92">
        <f t="shared" si="57"/>
        <v>0</v>
      </c>
      <c r="DB113" s="91">
        <f t="shared" si="58"/>
        <v>0</v>
      </c>
      <c r="DC113" s="92">
        <f t="shared" si="59"/>
        <v>0</v>
      </c>
    </row>
    <row r="114" spans="1:107" x14ac:dyDescent="0.25">
      <c r="A114" s="20">
        <v>13075133</v>
      </c>
      <c r="B114" s="21">
        <v>5561</v>
      </c>
      <c r="C114" s="21" t="s">
        <v>152</v>
      </c>
      <c r="D114" s="223"/>
      <c r="E114" s="223"/>
      <c r="F114" s="223"/>
      <c r="G114" s="223"/>
      <c r="H114" s="224"/>
      <c r="I114" s="224"/>
      <c r="J114" s="224"/>
      <c r="K114" s="224"/>
      <c r="L114" s="224"/>
      <c r="M114" s="224"/>
      <c r="N114" s="224"/>
      <c r="O114" s="224"/>
      <c r="P114" s="224"/>
      <c r="Q114" s="224"/>
      <c r="R114" s="224"/>
      <c r="S114" s="224"/>
      <c r="T114" s="224"/>
      <c r="U114" s="224"/>
      <c r="V114" s="224"/>
      <c r="W114" s="224"/>
      <c r="X114" s="22"/>
      <c r="Y114" s="22"/>
      <c r="Z114" s="22"/>
      <c r="AA114" s="224"/>
      <c r="AB114" s="224"/>
      <c r="AC114" s="224"/>
      <c r="AD114" s="260"/>
      <c r="AE114" s="224"/>
      <c r="AF114" s="224"/>
      <c r="AG114" s="260"/>
      <c r="AH114" s="352"/>
      <c r="AI114" s="350"/>
      <c r="AJ114" s="351">
        <f t="shared" si="33"/>
        <v>0</v>
      </c>
      <c r="AK114" s="350"/>
      <c r="AL114" s="351">
        <f t="shared" si="34"/>
        <v>0</v>
      </c>
      <c r="AM114" s="350"/>
      <c r="AN114" s="351">
        <f t="shared" si="35"/>
        <v>0</v>
      </c>
      <c r="AO114" s="351" t="e">
        <f t="shared" si="36"/>
        <v>#DIV/0!</v>
      </c>
      <c r="AP114" s="351" t="e">
        <f t="shared" si="37"/>
        <v>#DIV/0!</v>
      </c>
      <c r="AQ114" s="350"/>
      <c r="CA114" s="91" t="str">
        <f t="shared" si="60"/>
        <v>Trassenheide</v>
      </c>
      <c r="CB114" s="92">
        <f t="shared" si="60"/>
        <v>0</v>
      </c>
      <c r="CC114" s="92"/>
      <c r="CD114" s="92">
        <f t="shared" si="38"/>
        <v>0</v>
      </c>
      <c r="CE114" s="92">
        <f t="shared" si="39"/>
        <v>0</v>
      </c>
      <c r="CF114" s="92">
        <f t="shared" si="40"/>
        <v>0</v>
      </c>
      <c r="CG114" s="92">
        <f t="shared" si="41"/>
        <v>0</v>
      </c>
      <c r="CH114" s="92">
        <f t="shared" si="42"/>
        <v>0</v>
      </c>
      <c r="CI114" s="92">
        <f t="shared" si="43"/>
        <v>0</v>
      </c>
      <c r="CJ114" s="91">
        <f t="shared" si="44"/>
        <v>0</v>
      </c>
      <c r="CK114" s="91">
        <f t="shared" si="44"/>
        <v>0</v>
      </c>
      <c r="CL114" s="91" t="str">
        <f t="shared" si="32"/>
        <v>keine Daten</v>
      </c>
      <c r="CM114" s="92">
        <f t="shared" si="45"/>
        <v>0</v>
      </c>
      <c r="CN114" s="91" t="str">
        <f t="shared" si="46"/>
        <v>keine Angabe</v>
      </c>
      <c r="CO114" s="91">
        <f t="shared" si="47"/>
        <v>2</v>
      </c>
      <c r="CP114" s="91">
        <f t="shared" si="48"/>
        <v>2</v>
      </c>
      <c r="CQ114" s="91">
        <f t="shared" si="49"/>
        <v>0</v>
      </c>
      <c r="CR114" s="91">
        <f t="shared" si="50"/>
        <v>0</v>
      </c>
      <c r="CS114" s="92">
        <f>CM114-'[2]2010'!CM114</f>
        <v>0</v>
      </c>
      <c r="CT114" s="92">
        <f>CE114-'[2]2010'!CE114</f>
        <v>0</v>
      </c>
      <c r="CU114" s="92">
        <f t="shared" si="51"/>
        <v>0</v>
      </c>
      <c r="CV114" s="92">
        <f t="shared" si="52"/>
        <v>0</v>
      </c>
      <c r="CW114" s="153">
        <f t="shared" si="53"/>
        <v>0</v>
      </c>
      <c r="CX114" s="153">
        <f t="shared" si="54"/>
        <v>0</v>
      </c>
      <c r="CY114" s="153">
        <f t="shared" si="55"/>
        <v>0</v>
      </c>
      <c r="CZ114" s="92">
        <f t="shared" si="56"/>
        <v>0</v>
      </c>
      <c r="DA114" s="92">
        <f t="shared" si="57"/>
        <v>0</v>
      </c>
      <c r="DB114" s="91">
        <f t="shared" si="58"/>
        <v>0</v>
      </c>
      <c r="DC114" s="92">
        <f t="shared" si="59"/>
        <v>0</v>
      </c>
    </row>
    <row r="115" spans="1:107" x14ac:dyDescent="0.25">
      <c r="A115" s="20">
        <v>13075151</v>
      </c>
      <c r="B115" s="21">
        <v>5561</v>
      </c>
      <c r="C115" s="21" t="s">
        <v>153</v>
      </c>
      <c r="D115" s="223"/>
      <c r="E115" s="223"/>
      <c r="F115" s="223"/>
      <c r="G115" s="223"/>
      <c r="H115" s="224"/>
      <c r="I115" s="224"/>
      <c r="J115" s="224"/>
      <c r="K115" s="224"/>
      <c r="L115" s="224"/>
      <c r="M115" s="224"/>
      <c r="N115" s="224"/>
      <c r="O115" s="224"/>
      <c r="P115" s="224"/>
      <c r="Q115" s="224"/>
      <c r="R115" s="224"/>
      <c r="S115" s="224"/>
      <c r="T115" s="224"/>
      <c r="U115" s="224"/>
      <c r="V115" s="224"/>
      <c r="W115" s="224"/>
      <c r="X115" s="22"/>
      <c r="Y115" s="22"/>
      <c r="Z115" s="22"/>
      <c r="AA115" s="224"/>
      <c r="AB115" s="224"/>
      <c r="AC115" s="224"/>
      <c r="AD115" s="260"/>
      <c r="AE115" s="224"/>
      <c r="AF115" s="224"/>
      <c r="AG115" s="260"/>
      <c r="AH115" s="352"/>
      <c r="AI115" s="350"/>
      <c r="AJ115" s="351">
        <f t="shared" si="33"/>
        <v>0</v>
      </c>
      <c r="AK115" s="350"/>
      <c r="AL115" s="351">
        <f t="shared" si="34"/>
        <v>0</v>
      </c>
      <c r="AM115" s="350"/>
      <c r="AN115" s="351">
        <f t="shared" si="35"/>
        <v>0</v>
      </c>
      <c r="AO115" s="351" t="e">
        <f t="shared" si="36"/>
        <v>#DIV/0!</v>
      </c>
      <c r="AP115" s="351" t="e">
        <f t="shared" si="37"/>
        <v>#DIV/0!</v>
      </c>
      <c r="AQ115" s="350"/>
      <c r="CA115" s="91" t="str">
        <f t="shared" si="60"/>
        <v>Zinnowitz</v>
      </c>
      <c r="CB115" s="92">
        <f t="shared" si="60"/>
        <v>0</v>
      </c>
      <c r="CC115" s="92"/>
      <c r="CD115" s="92">
        <f t="shared" si="38"/>
        <v>0</v>
      </c>
      <c r="CE115" s="92">
        <f t="shared" si="39"/>
        <v>0</v>
      </c>
      <c r="CF115" s="92">
        <f t="shared" si="40"/>
        <v>0</v>
      </c>
      <c r="CG115" s="92">
        <f t="shared" si="41"/>
        <v>0</v>
      </c>
      <c r="CH115" s="92">
        <f t="shared" si="42"/>
        <v>0</v>
      </c>
      <c r="CI115" s="92">
        <f t="shared" si="43"/>
        <v>0</v>
      </c>
      <c r="CJ115" s="91">
        <f t="shared" si="44"/>
        <v>0</v>
      </c>
      <c r="CK115" s="91">
        <f t="shared" si="44"/>
        <v>0</v>
      </c>
      <c r="CL115" s="91" t="str">
        <f t="shared" si="32"/>
        <v>keine Daten</v>
      </c>
      <c r="CM115" s="92">
        <f t="shared" si="45"/>
        <v>0</v>
      </c>
      <c r="CN115" s="91" t="str">
        <f t="shared" si="46"/>
        <v>keine Angabe</v>
      </c>
      <c r="CO115" s="91">
        <f t="shared" si="47"/>
        <v>2</v>
      </c>
      <c r="CP115" s="91">
        <f t="shared" si="48"/>
        <v>2</v>
      </c>
      <c r="CQ115" s="91">
        <f t="shared" si="49"/>
        <v>0</v>
      </c>
      <c r="CR115" s="91">
        <f t="shared" si="50"/>
        <v>0</v>
      </c>
      <c r="CS115" s="92">
        <f>CM115-'[2]2010'!CM115</f>
        <v>0</v>
      </c>
      <c r="CT115" s="92">
        <f>CE115-'[2]2010'!CE115</f>
        <v>0</v>
      </c>
      <c r="CU115" s="92">
        <f t="shared" si="51"/>
        <v>0</v>
      </c>
      <c r="CV115" s="92">
        <f t="shared" si="52"/>
        <v>0</v>
      </c>
      <c r="CW115" s="153">
        <f t="shared" si="53"/>
        <v>0</v>
      </c>
      <c r="CX115" s="153">
        <f t="shared" si="54"/>
        <v>0</v>
      </c>
      <c r="CY115" s="153">
        <f t="shared" si="55"/>
        <v>0</v>
      </c>
      <c r="CZ115" s="92">
        <f t="shared" si="56"/>
        <v>0</v>
      </c>
      <c r="DA115" s="92">
        <f t="shared" si="57"/>
        <v>0</v>
      </c>
      <c r="DB115" s="91">
        <f t="shared" si="58"/>
        <v>0</v>
      </c>
      <c r="DC115" s="92">
        <f t="shared" si="59"/>
        <v>0</v>
      </c>
    </row>
    <row r="116" spans="1:107" x14ac:dyDescent="0.25">
      <c r="A116" s="20">
        <v>13075010</v>
      </c>
      <c r="B116" s="21">
        <v>5562</v>
      </c>
      <c r="C116" s="21" t="s">
        <v>154</v>
      </c>
      <c r="D116" s="223"/>
      <c r="E116" s="223"/>
      <c r="F116" s="223"/>
      <c r="G116" s="223"/>
      <c r="H116" s="224"/>
      <c r="I116" s="224"/>
      <c r="J116" s="224"/>
      <c r="K116" s="224"/>
      <c r="L116" s="224"/>
      <c r="M116" s="224"/>
      <c r="N116" s="224"/>
      <c r="O116" s="224"/>
      <c r="P116" s="224"/>
      <c r="Q116" s="224"/>
      <c r="R116" s="224"/>
      <c r="S116" s="224"/>
      <c r="T116" s="224"/>
      <c r="U116" s="224"/>
      <c r="V116" s="224"/>
      <c r="W116" s="224"/>
      <c r="X116" s="22"/>
      <c r="Y116" s="22"/>
      <c r="Z116" s="22"/>
      <c r="AA116" s="224"/>
      <c r="AB116" s="224"/>
      <c r="AC116" s="224"/>
      <c r="AD116" s="260"/>
      <c r="AE116" s="224"/>
      <c r="AF116" s="224"/>
      <c r="AG116" s="260"/>
      <c r="AH116" s="352"/>
      <c r="AI116" s="350"/>
      <c r="AJ116" s="351">
        <f t="shared" si="33"/>
        <v>0</v>
      </c>
      <c r="AK116" s="350"/>
      <c r="AL116" s="351">
        <f t="shared" si="34"/>
        <v>0</v>
      </c>
      <c r="AM116" s="350"/>
      <c r="AN116" s="351">
        <f t="shared" si="35"/>
        <v>0</v>
      </c>
      <c r="AO116" s="351" t="e">
        <f t="shared" si="36"/>
        <v>#DIV/0!</v>
      </c>
      <c r="AP116" s="351" t="e">
        <f t="shared" si="37"/>
        <v>#DIV/0!</v>
      </c>
      <c r="AQ116" s="350"/>
      <c r="CA116" s="91" t="str">
        <f t="shared" si="60"/>
        <v>Benz</v>
      </c>
      <c r="CB116" s="92">
        <f t="shared" si="60"/>
        <v>0</v>
      </c>
      <c r="CC116" s="92"/>
      <c r="CD116" s="92">
        <f t="shared" si="38"/>
        <v>0</v>
      </c>
      <c r="CE116" s="92">
        <f t="shared" si="39"/>
        <v>0</v>
      </c>
      <c r="CF116" s="92">
        <f t="shared" si="40"/>
        <v>0</v>
      </c>
      <c r="CG116" s="92">
        <f t="shared" si="41"/>
        <v>0</v>
      </c>
      <c r="CH116" s="92">
        <f t="shared" si="42"/>
        <v>0</v>
      </c>
      <c r="CI116" s="92">
        <f t="shared" si="43"/>
        <v>0</v>
      </c>
      <c r="CJ116" s="91">
        <f t="shared" si="44"/>
        <v>0</v>
      </c>
      <c r="CK116" s="91">
        <f t="shared" si="44"/>
        <v>0</v>
      </c>
      <c r="CL116" s="91" t="str">
        <f t="shared" si="32"/>
        <v>keine Daten</v>
      </c>
      <c r="CM116" s="92">
        <f t="shared" si="45"/>
        <v>0</v>
      </c>
      <c r="CN116" s="91" t="str">
        <f t="shared" si="46"/>
        <v>keine Angabe</v>
      </c>
      <c r="CO116" s="91">
        <f t="shared" si="47"/>
        <v>2</v>
      </c>
      <c r="CP116" s="91">
        <f t="shared" si="48"/>
        <v>2</v>
      </c>
      <c r="CQ116" s="91">
        <f t="shared" si="49"/>
        <v>0</v>
      </c>
      <c r="CR116" s="91">
        <f t="shared" si="50"/>
        <v>0</v>
      </c>
      <c r="CS116" s="92">
        <f>CM116-'[2]2010'!CM116</f>
        <v>0</v>
      </c>
      <c r="CT116" s="92">
        <f>CE116-'[2]2010'!CE116</f>
        <v>0</v>
      </c>
      <c r="CU116" s="92">
        <f t="shared" si="51"/>
        <v>0</v>
      </c>
      <c r="CV116" s="92">
        <f t="shared" si="52"/>
        <v>0</v>
      </c>
      <c r="CW116" s="153">
        <f t="shared" si="53"/>
        <v>0</v>
      </c>
      <c r="CX116" s="153">
        <f t="shared" si="54"/>
        <v>0</v>
      </c>
      <c r="CY116" s="153">
        <f t="shared" si="55"/>
        <v>0</v>
      </c>
      <c r="CZ116" s="92">
        <f t="shared" si="56"/>
        <v>0</v>
      </c>
      <c r="DA116" s="92">
        <f t="shared" si="57"/>
        <v>0</v>
      </c>
      <c r="DB116" s="91">
        <f t="shared" si="58"/>
        <v>0</v>
      </c>
      <c r="DC116" s="92">
        <f t="shared" si="59"/>
        <v>0</v>
      </c>
    </row>
    <row r="117" spans="1:107" x14ac:dyDescent="0.25">
      <c r="A117" s="20">
        <v>13075026</v>
      </c>
      <c r="B117" s="21">
        <v>5562</v>
      </c>
      <c r="C117" s="21" t="s">
        <v>155</v>
      </c>
      <c r="D117" s="223"/>
      <c r="E117" s="223"/>
      <c r="F117" s="223"/>
      <c r="G117" s="223"/>
      <c r="H117" s="224"/>
      <c r="I117" s="224"/>
      <c r="J117" s="224"/>
      <c r="K117" s="224"/>
      <c r="L117" s="224"/>
      <c r="M117" s="224"/>
      <c r="N117" s="224"/>
      <c r="O117" s="224"/>
      <c r="P117" s="224"/>
      <c r="Q117" s="224"/>
      <c r="R117" s="224"/>
      <c r="S117" s="224"/>
      <c r="T117" s="224"/>
      <c r="U117" s="224"/>
      <c r="V117" s="224"/>
      <c r="W117" s="224"/>
      <c r="X117" s="22"/>
      <c r="Y117" s="22"/>
      <c r="Z117" s="22"/>
      <c r="AA117" s="224"/>
      <c r="AB117" s="224"/>
      <c r="AC117" s="224"/>
      <c r="AD117" s="260"/>
      <c r="AE117" s="224"/>
      <c r="AF117" s="224"/>
      <c r="AG117" s="260"/>
      <c r="AH117" s="352"/>
      <c r="AI117" s="350"/>
      <c r="AJ117" s="351">
        <f t="shared" si="33"/>
        <v>0</v>
      </c>
      <c r="AK117" s="350"/>
      <c r="AL117" s="351">
        <f t="shared" si="34"/>
        <v>0</v>
      </c>
      <c r="AM117" s="350"/>
      <c r="AN117" s="351">
        <f t="shared" si="35"/>
        <v>0</v>
      </c>
      <c r="AO117" s="351" t="e">
        <f t="shared" si="36"/>
        <v>#DIV/0!</v>
      </c>
      <c r="AP117" s="351" t="e">
        <f t="shared" si="37"/>
        <v>#DIV/0!</v>
      </c>
      <c r="AQ117" s="350"/>
      <c r="CA117" s="91" t="str">
        <f t="shared" si="60"/>
        <v>Dargen</v>
      </c>
      <c r="CB117" s="92">
        <f t="shared" si="60"/>
        <v>0</v>
      </c>
      <c r="CC117" s="92"/>
      <c r="CD117" s="92">
        <f t="shared" si="38"/>
        <v>0</v>
      </c>
      <c r="CE117" s="92">
        <f t="shared" si="39"/>
        <v>0</v>
      </c>
      <c r="CF117" s="92">
        <f t="shared" si="40"/>
        <v>0</v>
      </c>
      <c r="CG117" s="92">
        <f t="shared" si="41"/>
        <v>0</v>
      </c>
      <c r="CH117" s="92">
        <f t="shared" si="42"/>
        <v>0</v>
      </c>
      <c r="CI117" s="92">
        <f t="shared" si="43"/>
        <v>0</v>
      </c>
      <c r="CJ117" s="91">
        <f t="shared" si="44"/>
        <v>0</v>
      </c>
      <c r="CK117" s="91">
        <f t="shared" si="44"/>
        <v>0</v>
      </c>
      <c r="CL117" s="91" t="str">
        <f t="shared" si="32"/>
        <v>keine Daten</v>
      </c>
      <c r="CM117" s="92">
        <f t="shared" si="45"/>
        <v>0</v>
      </c>
      <c r="CN117" s="91" t="str">
        <f t="shared" si="46"/>
        <v>keine Angabe</v>
      </c>
      <c r="CO117" s="91">
        <f t="shared" si="47"/>
        <v>2</v>
      </c>
      <c r="CP117" s="91">
        <f t="shared" si="48"/>
        <v>2</v>
      </c>
      <c r="CQ117" s="91">
        <f t="shared" si="49"/>
        <v>0</v>
      </c>
      <c r="CR117" s="91">
        <f t="shared" si="50"/>
        <v>0</v>
      </c>
      <c r="CS117" s="92">
        <f>CM117-'[2]2010'!CM117</f>
        <v>0</v>
      </c>
      <c r="CT117" s="92">
        <f>CE117-'[2]2010'!CE117</f>
        <v>0</v>
      </c>
      <c r="CU117" s="92">
        <f t="shared" si="51"/>
        <v>0</v>
      </c>
      <c r="CV117" s="92">
        <f t="shared" si="52"/>
        <v>0</v>
      </c>
      <c r="CW117" s="153">
        <f t="shared" si="53"/>
        <v>0</v>
      </c>
      <c r="CX117" s="153">
        <f t="shared" si="54"/>
        <v>0</v>
      </c>
      <c r="CY117" s="153">
        <f t="shared" si="55"/>
        <v>0</v>
      </c>
      <c r="CZ117" s="92">
        <f t="shared" si="56"/>
        <v>0</v>
      </c>
      <c r="DA117" s="92">
        <f t="shared" si="57"/>
        <v>0</v>
      </c>
      <c r="DB117" s="91">
        <f t="shared" si="58"/>
        <v>0</v>
      </c>
      <c r="DC117" s="92">
        <f t="shared" si="59"/>
        <v>0</v>
      </c>
    </row>
    <row r="118" spans="1:107" x14ac:dyDescent="0.25">
      <c r="A118" s="20">
        <v>13075034</v>
      </c>
      <c r="B118" s="21">
        <v>5562</v>
      </c>
      <c r="C118" s="21" t="s">
        <v>156</v>
      </c>
      <c r="D118" s="223"/>
      <c r="E118" s="223"/>
      <c r="F118" s="223"/>
      <c r="G118" s="223"/>
      <c r="H118" s="224"/>
      <c r="I118" s="224"/>
      <c r="J118" s="224"/>
      <c r="K118" s="224"/>
      <c r="L118" s="224"/>
      <c r="M118" s="224"/>
      <c r="N118" s="224"/>
      <c r="O118" s="224"/>
      <c r="P118" s="224"/>
      <c r="Q118" s="224"/>
      <c r="R118" s="224"/>
      <c r="S118" s="224"/>
      <c r="T118" s="224"/>
      <c r="U118" s="224"/>
      <c r="V118" s="224"/>
      <c r="W118" s="224"/>
      <c r="X118" s="22"/>
      <c r="Y118" s="22"/>
      <c r="Z118" s="22"/>
      <c r="AA118" s="224"/>
      <c r="AB118" s="224"/>
      <c r="AC118" s="224"/>
      <c r="AD118" s="260"/>
      <c r="AE118" s="224"/>
      <c r="AF118" s="224"/>
      <c r="AG118" s="260"/>
      <c r="AH118" s="352"/>
      <c r="AI118" s="350"/>
      <c r="AJ118" s="351">
        <f t="shared" si="33"/>
        <v>0</v>
      </c>
      <c r="AK118" s="350"/>
      <c r="AL118" s="351">
        <f t="shared" si="34"/>
        <v>0</v>
      </c>
      <c r="AM118" s="350"/>
      <c r="AN118" s="351">
        <f t="shared" si="35"/>
        <v>0</v>
      </c>
      <c r="AO118" s="351" t="e">
        <f t="shared" si="36"/>
        <v>#DIV/0!</v>
      </c>
      <c r="AP118" s="351" t="e">
        <f t="shared" si="37"/>
        <v>#DIV/0!</v>
      </c>
      <c r="AQ118" s="350"/>
      <c r="CA118" s="91" t="str">
        <f t="shared" si="60"/>
        <v>Garz</v>
      </c>
      <c r="CB118" s="92">
        <f t="shared" si="60"/>
        <v>0</v>
      </c>
      <c r="CC118" s="92"/>
      <c r="CD118" s="92">
        <f t="shared" si="38"/>
        <v>0</v>
      </c>
      <c r="CE118" s="92">
        <f t="shared" si="39"/>
        <v>0</v>
      </c>
      <c r="CF118" s="92">
        <f t="shared" si="40"/>
        <v>0</v>
      </c>
      <c r="CG118" s="92">
        <f t="shared" si="41"/>
        <v>0</v>
      </c>
      <c r="CH118" s="92">
        <f t="shared" si="42"/>
        <v>0</v>
      </c>
      <c r="CI118" s="92">
        <f t="shared" si="43"/>
        <v>0</v>
      </c>
      <c r="CJ118" s="91">
        <f t="shared" si="44"/>
        <v>0</v>
      </c>
      <c r="CK118" s="91">
        <f t="shared" si="44"/>
        <v>0</v>
      </c>
      <c r="CL118" s="91" t="str">
        <f t="shared" ref="CL118:CL144" si="61">IF(CB118=0,"keine Daten",IF(CD118=0,"keine Daten","OK"))</f>
        <v>keine Daten</v>
      </c>
      <c r="CM118" s="92">
        <f t="shared" si="45"/>
        <v>0</v>
      </c>
      <c r="CN118" s="91" t="str">
        <f t="shared" si="46"/>
        <v>keine Angabe</v>
      </c>
      <c r="CO118" s="91">
        <f t="shared" si="47"/>
        <v>2</v>
      </c>
      <c r="CP118" s="91">
        <f t="shared" si="48"/>
        <v>2</v>
      </c>
      <c r="CQ118" s="91">
        <f t="shared" si="49"/>
        <v>0</v>
      </c>
      <c r="CR118" s="91">
        <f t="shared" si="50"/>
        <v>0</v>
      </c>
      <c r="CS118" s="92">
        <f>CM118-'[2]2010'!CM118</f>
        <v>0</v>
      </c>
      <c r="CT118" s="92">
        <f>CE118-'[2]2010'!CE118</f>
        <v>0</v>
      </c>
      <c r="CU118" s="92">
        <f t="shared" si="51"/>
        <v>0</v>
      </c>
      <c r="CV118" s="92">
        <f t="shared" si="52"/>
        <v>0</v>
      </c>
      <c r="CW118" s="153">
        <f t="shared" si="53"/>
        <v>0</v>
      </c>
      <c r="CX118" s="153">
        <f t="shared" si="54"/>
        <v>0</v>
      </c>
      <c r="CY118" s="153">
        <f t="shared" si="55"/>
        <v>0</v>
      </c>
      <c r="CZ118" s="92">
        <f t="shared" si="56"/>
        <v>0</v>
      </c>
      <c r="DA118" s="92">
        <f t="shared" si="57"/>
        <v>0</v>
      </c>
      <c r="DB118" s="91">
        <f t="shared" si="58"/>
        <v>0</v>
      </c>
      <c r="DC118" s="92">
        <f t="shared" si="59"/>
        <v>0</v>
      </c>
    </row>
    <row r="119" spans="1:107" x14ac:dyDescent="0.25">
      <c r="A119" s="20">
        <v>13075056</v>
      </c>
      <c r="B119" s="21">
        <v>5562</v>
      </c>
      <c r="C119" s="21" t="s">
        <v>157</v>
      </c>
      <c r="D119" s="223"/>
      <c r="E119" s="223"/>
      <c r="F119" s="223"/>
      <c r="G119" s="223"/>
      <c r="H119" s="224"/>
      <c r="I119" s="224"/>
      <c r="J119" s="224"/>
      <c r="K119" s="224"/>
      <c r="L119" s="224"/>
      <c r="M119" s="224"/>
      <c r="N119" s="224"/>
      <c r="O119" s="224"/>
      <c r="P119" s="224"/>
      <c r="Q119" s="224"/>
      <c r="R119" s="224"/>
      <c r="S119" s="224"/>
      <c r="T119" s="224"/>
      <c r="U119" s="224"/>
      <c r="V119" s="224"/>
      <c r="W119" s="224"/>
      <c r="X119" s="22"/>
      <c r="Y119" s="22"/>
      <c r="Z119" s="22"/>
      <c r="AA119" s="224"/>
      <c r="AB119" s="224"/>
      <c r="AC119" s="224"/>
      <c r="AD119" s="260"/>
      <c r="AE119" s="224"/>
      <c r="AF119" s="224"/>
      <c r="AG119" s="260"/>
      <c r="AH119" s="352"/>
      <c r="AI119" s="350"/>
      <c r="AJ119" s="351">
        <f t="shared" si="33"/>
        <v>0</v>
      </c>
      <c r="AK119" s="350"/>
      <c r="AL119" s="351">
        <f t="shared" si="34"/>
        <v>0</v>
      </c>
      <c r="AM119" s="350"/>
      <c r="AN119" s="351">
        <f t="shared" si="35"/>
        <v>0</v>
      </c>
      <c r="AO119" s="351" t="e">
        <f t="shared" si="36"/>
        <v>#DIV/0!</v>
      </c>
      <c r="AP119" s="351" t="e">
        <f t="shared" si="37"/>
        <v>#DIV/0!</v>
      </c>
      <c r="AQ119" s="350"/>
      <c r="CA119" s="91" t="str">
        <f t="shared" si="60"/>
        <v>Kamminke</v>
      </c>
      <c r="CB119" s="92">
        <f t="shared" si="60"/>
        <v>0</v>
      </c>
      <c r="CC119" s="92"/>
      <c r="CD119" s="92">
        <f t="shared" si="38"/>
        <v>0</v>
      </c>
      <c r="CE119" s="92">
        <f t="shared" si="39"/>
        <v>0</v>
      </c>
      <c r="CF119" s="92">
        <f t="shared" si="40"/>
        <v>0</v>
      </c>
      <c r="CG119" s="92">
        <f t="shared" si="41"/>
        <v>0</v>
      </c>
      <c r="CH119" s="92">
        <f t="shared" si="42"/>
        <v>0</v>
      </c>
      <c r="CI119" s="92">
        <f t="shared" si="43"/>
        <v>0</v>
      </c>
      <c r="CJ119" s="91">
        <f t="shared" si="44"/>
        <v>0</v>
      </c>
      <c r="CK119" s="91">
        <f t="shared" si="44"/>
        <v>0</v>
      </c>
      <c r="CL119" s="91" t="str">
        <f t="shared" si="61"/>
        <v>keine Daten</v>
      </c>
      <c r="CM119" s="92">
        <f t="shared" si="45"/>
        <v>0</v>
      </c>
      <c r="CN119" s="91" t="str">
        <f t="shared" si="46"/>
        <v>keine Angabe</v>
      </c>
      <c r="CO119" s="91">
        <f t="shared" si="47"/>
        <v>2</v>
      </c>
      <c r="CP119" s="91">
        <f t="shared" si="48"/>
        <v>2</v>
      </c>
      <c r="CQ119" s="91">
        <f t="shared" si="49"/>
        <v>0</v>
      </c>
      <c r="CR119" s="91">
        <f t="shared" si="50"/>
        <v>0</v>
      </c>
      <c r="CS119" s="92">
        <f>CM119-'[2]2010'!CM119</f>
        <v>0</v>
      </c>
      <c r="CT119" s="92">
        <f>CE119-'[2]2010'!CE119</f>
        <v>0</v>
      </c>
      <c r="CU119" s="92">
        <f t="shared" si="51"/>
        <v>0</v>
      </c>
      <c r="CV119" s="92">
        <f t="shared" si="52"/>
        <v>0</v>
      </c>
      <c r="CW119" s="153">
        <f t="shared" si="53"/>
        <v>0</v>
      </c>
      <c r="CX119" s="153">
        <f t="shared" si="54"/>
        <v>0</v>
      </c>
      <c r="CY119" s="153">
        <f t="shared" si="55"/>
        <v>0</v>
      </c>
      <c r="CZ119" s="92">
        <f t="shared" si="56"/>
        <v>0</v>
      </c>
      <c r="DA119" s="92">
        <f t="shared" si="57"/>
        <v>0</v>
      </c>
      <c r="DB119" s="91">
        <f t="shared" si="58"/>
        <v>0</v>
      </c>
      <c r="DC119" s="92">
        <f t="shared" si="59"/>
        <v>0</v>
      </c>
    </row>
    <row r="120" spans="1:107" x14ac:dyDescent="0.25">
      <c r="A120" s="20">
        <v>13075065</v>
      </c>
      <c r="B120" s="21">
        <v>5562</v>
      </c>
      <c r="C120" s="21" t="s">
        <v>158</v>
      </c>
      <c r="D120" s="223"/>
      <c r="E120" s="223"/>
      <c r="F120" s="223"/>
      <c r="G120" s="223"/>
      <c r="H120" s="224"/>
      <c r="I120" s="224"/>
      <c r="J120" s="224"/>
      <c r="K120" s="224"/>
      <c r="L120" s="224"/>
      <c r="M120" s="224"/>
      <c r="N120" s="224"/>
      <c r="O120" s="224"/>
      <c r="P120" s="224"/>
      <c r="Q120" s="224"/>
      <c r="R120" s="224"/>
      <c r="S120" s="224"/>
      <c r="T120" s="224"/>
      <c r="U120" s="224"/>
      <c r="V120" s="224"/>
      <c r="W120" s="224"/>
      <c r="X120" s="22"/>
      <c r="Y120" s="22"/>
      <c r="Z120" s="22"/>
      <c r="AA120" s="224"/>
      <c r="AB120" s="224"/>
      <c r="AC120" s="224"/>
      <c r="AD120" s="260"/>
      <c r="AE120" s="224"/>
      <c r="AF120" s="224"/>
      <c r="AG120" s="260"/>
      <c r="AH120" s="352"/>
      <c r="AI120" s="350"/>
      <c r="AJ120" s="351">
        <f t="shared" si="33"/>
        <v>0</v>
      </c>
      <c r="AK120" s="350"/>
      <c r="AL120" s="351">
        <f t="shared" si="34"/>
        <v>0</v>
      </c>
      <c r="AM120" s="350"/>
      <c r="AN120" s="351">
        <f t="shared" si="35"/>
        <v>0</v>
      </c>
      <c r="AO120" s="351" t="e">
        <f t="shared" si="36"/>
        <v>#DIV/0!</v>
      </c>
      <c r="AP120" s="351" t="e">
        <f t="shared" si="37"/>
        <v>#DIV/0!</v>
      </c>
      <c r="AQ120" s="350"/>
      <c r="CA120" s="91" t="str">
        <f t="shared" si="60"/>
        <v>Korswandt</v>
      </c>
      <c r="CB120" s="92">
        <f t="shared" si="60"/>
        <v>0</v>
      </c>
      <c r="CC120" s="92"/>
      <c r="CD120" s="92">
        <f t="shared" si="38"/>
        <v>0</v>
      </c>
      <c r="CE120" s="92">
        <f t="shared" si="39"/>
        <v>0</v>
      </c>
      <c r="CF120" s="92">
        <f t="shared" si="40"/>
        <v>0</v>
      </c>
      <c r="CG120" s="92">
        <f t="shared" si="41"/>
        <v>0</v>
      </c>
      <c r="CH120" s="92">
        <f t="shared" si="42"/>
        <v>0</v>
      </c>
      <c r="CI120" s="92">
        <f t="shared" si="43"/>
        <v>0</v>
      </c>
      <c r="CJ120" s="91">
        <f t="shared" si="44"/>
        <v>0</v>
      </c>
      <c r="CK120" s="91">
        <f t="shared" si="44"/>
        <v>0</v>
      </c>
      <c r="CL120" s="91" t="str">
        <f t="shared" si="61"/>
        <v>keine Daten</v>
      </c>
      <c r="CM120" s="92">
        <f t="shared" si="45"/>
        <v>0</v>
      </c>
      <c r="CN120" s="91" t="str">
        <f t="shared" si="46"/>
        <v>keine Angabe</v>
      </c>
      <c r="CO120" s="91">
        <f t="shared" si="47"/>
        <v>2</v>
      </c>
      <c r="CP120" s="91">
        <f t="shared" si="48"/>
        <v>2</v>
      </c>
      <c r="CQ120" s="91">
        <f t="shared" si="49"/>
        <v>0</v>
      </c>
      <c r="CR120" s="91">
        <f t="shared" si="50"/>
        <v>0</v>
      </c>
      <c r="CS120" s="92">
        <f>CM120-'[2]2010'!CM120</f>
        <v>0</v>
      </c>
      <c r="CT120" s="92">
        <f>CE120-'[2]2010'!CE120</f>
        <v>0</v>
      </c>
      <c r="CU120" s="92">
        <f t="shared" si="51"/>
        <v>0</v>
      </c>
      <c r="CV120" s="92">
        <f t="shared" si="52"/>
        <v>0</v>
      </c>
      <c r="CW120" s="153">
        <f t="shared" si="53"/>
        <v>0</v>
      </c>
      <c r="CX120" s="153">
        <f t="shared" si="54"/>
        <v>0</v>
      </c>
      <c r="CY120" s="153">
        <f t="shared" si="55"/>
        <v>0</v>
      </c>
      <c r="CZ120" s="92">
        <f t="shared" si="56"/>
        <v>0</v>
      </c>
      <c r="DA120" s="92">
        <f t="shared" si="57"/>
        <v>0</v>
      </c>
      <c r="DB120" s="91">
        <f t="shared" si="58"/>
        <v>0</v>
      </c>
      <c r="DC120" s="92">
        <f t="shared" si="59"/>
        <v>0</v>
      </c>
    </row>
    <row r="121" spans="1:107" x14ac:dyDescent="0.25">
      <c r="A121" s="20">
        <v>13075066</v>
      </c>
      <c r="B121" s="21">
        <v>5562</v>
      </c>
      <c r="C121" s="21" t="s">
        <v>159</v>
      </c>
      <c r="D121" s="223"/>
      <c r="E121" s="223"/>
      <c r="F121" s="223"/>
      <c r="G121" s="223"/>
      <c r="H121" s="224"/>
      <c r="I121" s="224"/>
      <c r="J121" s="224"/>
      <c r="K121" s="224"/>
      <c r="L121" s="224"/>
      <c r="M121" s="224"/>
      <c r="N121" s="224"/>
      <c r="O121" s="224"/>
      <c r="P121" s="224"/>
      <c r="Q121" s="224"/>
      <c r="R121" s="224"/>
      <c r="S121" s="224"/>
      <c r="T121" s="224"/>
      <c r="U121" s="224"/>
      <c r="V121" s="224"/>
      <c r="W121" s="224"/>
      <c r="X121" s="22"/>
      <c r="Y121" s="22"/>
      <c r="Z121" s="22"/>
      <c r="AA121" s="224"/>
      <c r="AB121" s="224"/>
      <c r="AC121" s="224"/>
      <c r="AD121" s="260"/>
      <c r="AE121" s="224"/>
      <c r="AF121" s="224"/>
      <c r="AG121" s="260"/>
      <c r="AH121" s="352"/>
      <c r="AI121" s="350"/>
      <c r="AJ121" s="351">
        <f t="shared" si="33"/>
        <v>0</v>
      </c>
      <c r="AK121" s="350"/>
      <c r="AL121" s="351">
        <f t="shared" si="34"/>
        <v>0</v>
      </c>
      <c r="AM121" s="350"/>
      <c r="AN121" s="351">
        <f t="shared" si="35"/>
        <v>0</v>
      </c>
      <c r="AO121" s="351" t="e">
        <f t="shared" si="36"/>
        <v>#DIV/0!</v>
      </c>
      <c r="AP121" s="351" t="e">
        <f t="shared" si="37"/>
        <v>#DIV/0!</v>
      </c>
      <c r="AQ121" s="350"/>
      <c r="CA121" s="91" t="str">
        <f t="shared" si="60"/>
        <v>Koserow</v>
      </c>
      <c r="CB121" s="92">
        <f t="shared" si="60"/>
        <v>0</v>
      </c>
      <c r="CC121" s="92"/>
      <c r="CD121" s="92">
        <f t="shared" si="38"/>
        <v>0</v>
      </c>
      <c r="CE121" s="92">
        <f t="shared" si="39"/>
        <v>0</v>
      </c>
      <c r="CF121" s="92">
        <f t="shared" si="40"/>
        <v>0</v>
      </c>
      <c r="CG121" s="92">
        <f t="shared" si="41"/>
        <v>0</v>
      </c>
      <c r="CH121" s="92">
        <f t="shared" si="42"/>
        <v>0</v>
      </c>
      <c r="CI121" s="92">
        <f t="shared" si="43"/>
        <v>0</v>
      </c>
      <c r="CJ121" s="91">
        <f t="shared" si="44"/>
        <v>0</v>
      </c>
      <c r="CK121" s="91">
        <f t="shared" si="44"/>
        <v>0</v>
      </c>
      <c r="CL121" s="91" t="str">
        <f t="shared" si="61"/>
        <v>keine Daten</v>
      </c>
      <c r="CM121" s="92">
        <f t="shared" si="45"/>
        <v>0</v>
      </c>
      <c r="CN121" s="91" t="str">
        <f t="shared" si="46"/>
        <v>keine Angabe</v>
      </c>
      <c r="CO121" s="91">
        <f t="shared" si="47"/>
        <v>2</v>
      </c>
      <c r="CP121" s="91">
        <f t="shared" si="48"/>
        <v>2</v>
      </c>
      <c r="CQ121" s="91">
        <f t="shared" si="49"/>
        <v>0</v>
      </c>
      <c r="CR121" s="91">
        <f t="shared" si="50"/>
        <v>0</v>
      </c>
      <c r="CS121" s="92">
        <f>CM121-'[2]2010'!CM121</f>
        <v>0</v>
      </c>
      <c r="CT121" s="92">
        <f>CE121-'[2]2010'!CE121</f>
        <v>0</v>
      </c>
      <c r="CU121" s="92">
        <f t="shared" si="51"/>
        <v>0</v>
      </c>
      <c r="CV121" s="92">
        <f t="shared" si="52"/>
        <v>0</v>
      </c>
      <c r="CW121" s="153">
        <f t="shared" si="53"/>
        <v>0</v>
      </c>
      <c r="CX121" s="153">
        <f t="shared" si="54"/>
        <v>0</v>
      </c>
      <c r="CY121" s="153">
        <f t="shared" si="55"/>
        <v>0</v>
      </c>
      <c r="CZ121" s="92">
        <f t="shared" si="56"/>
        <v>0</v>
      </c>
      <c r="DA121" s="92">
        <f t="shared" si="57"/>
        <v>0</v>
      </c>
      <c r="DB121" s="91">
        <f t="shared" si="58"/>
        <v>0</v>
      </c>
      <c r="DC121" s="92">
        <f t="shared" si="59"/>
        <v>0</v>
      </c>
    </row>
    <row r="122" spans="1:107" x14ac:dyDescent="0.25">
      <c r="A122" s="20">
        <v>13075080</v>
      </c>
      <c r="B122" s="21">
        <v>5562</v>
      </c>
      <c r="C122" s="21" t="s">
        <v>160</v>
      </c>
      <c r="D122" s="223"/>
      <c r="E122" s="223"/>
      <c r="F122" s="223"/>
      <c r="G122" s="223"/>
      <c r="H122" s="224"/>
      <c r="I122" s="224"/>
      <c r="J122" s="224"/>
      <c r="K122" s="224"/>
      <c r="L122" s="224"/>
      <c r="M122" s="224"/>
      <c r="N122" s="224"/>
      <c r="O122" s="224"/>
      <c r="P122" s="224"/>
      <c r="Q122" s="224"/>
      <c r="R122" s="224"/>
      <c r="S122" s="224"/>
      <c r="T122" s="224"/>
      <c r="U122" s="224"/>
      <c r="V122" s="224"/>
      <c r="W122" s="224"/>
      <c r="X122" s="22"/>
      <c r="Y122" s="22"/>
      <c r="Z122" s="22"/>
      <c r="AA122" s="224"/>
      <c r="AB122" s="224"/>
      <c r="AC122" s="224"/>
      <c r="AD122" s="260"/>
      <c r="AE122" s="224"/>
      <c r="AF122" s="224"/>
      <c r="AG122" s="260"/>
      <c r="AH122" s="352"/>
      <c r="AI122" s="350"/>
      <c r="AJ122" s="351">
        <f t="shared" si="33"/>
        <v>0</v>
      </c>
      <c r="AK122" s="350"/>
      <c r="AL122" s="351">
        <f t="shared" si="34"/>
        <v>0</v>
      </c>
      <c r="AM122" s="350"/>
      <c r="AN122" s="351">
        <f t="shared" si="35"/>
        <v>0</v>
      </c>
      <c r="AO122" s="351" t="e">
        <f t="shared" si="36"/>
        <v>#DIV/0!</v>
      </c>
      <c r="AP122" s="351" t="e">
        <f t="shared" si="37"/>
        <v>#DIV/0!</v>
      </c>
      <c r="AQ122" s="350"/>
      <c r="CA122" s="91" t="str">
        <f t="shared" si="60"/>
        <v>Loddin</v>
      </c>
      <c r="CB122" s="92">
        <f t="shared" si="60"/>
        <v>0</v>
      </c>
      <c r="CC122" s="92"/>
      <c r="CD122" s="92">
        <f t="shared" si="38"/>
        <v>0</v>
      </c>
      <c r="CE122" s="92">
        <f t="shared" si="39"/>
        <v>0</v>
      </c>
      <c r="CF122" s="92">
        <f t="shared" si="40"/>
        <v>0</v>
      </c>
      <c r="CG122" s="92">
        <f t="shared" si="41"/>
        <v>0</v>
      </c>
      <c r="CH122" s="92">
        <f t="shared" si="42"/>
        <v>0</v>
      </c>
      <c r="CI122" s="92">
        <f t="shared" si="43"/>
        <v>0</v>
      </c>
      <c r="CJ122" s="91">
        <f t="shared" si="44"/>
        <v>0</v>
      </c>
      <c r="CK122" s="91">
        <f t="shared" si="44"/>
        <v>0</v>
      </c>
      <c r="CL122" s="91" t="str">
        <f t="shared" si="61"/>
        <v>keine Daten</v>
      </c>
      <c r="CM122" s="92">
        <f t="shared" si="45"/>
        <v>0</v>
      </c>
      <c r="CN122" s="91" t="str">
        <f t="shared" si="46"/>
        <v>keine Angabe</v>
      </c>
      <c r="CO122" s="91">
        <f t="shared" si="47"/>
        <v>2</v>
      </c>
      <c r="CP122" s="91">
        <f t="shared" si="48"/>
        <v>2</v>
      </c>
      <c r="CQ122" s="91">
        <f t="shared" si="49"/>
        <v>0</v>
      </c>
      <c r="CR122" s="91">
        <f t="shared" si="50"/>
        <v>0</v>
      </c>
      <c r="CS122" s="92">
        <f>CM122-'[2]2010'!CM122</f>
        <v>0</v>
      </c>
      <c r="CT122" s="92">
        <f>CE122-'[2]2010'!CE122</f>
        <v>0</v>
      </c>
      <c r="CU122" s="92">
        <f t="shared" si="51"/>
        <v>0</v>
      </c>
      <c r="CV122" s="92">
        <f t="shared" si="52"/>
        <v>0</v>
      </c>
      <c r="CW122" s="153">
        <f t="shared" si="53"/>
        <v>0</v>
      </c>
      <c r="CX122" s="153">
        <f t="shared" si="54"/>
        <v>0</v>
      </c>
      <c r="CY122" s="153">
        <f t="shared" si="55"/>
        <v>0</v>
      </c>
      <c r="CZ122" s="92">
        <f t="shared" si="56"/>
        <v>0</v>
      </c>
      <c r="DA122" s="92">
        <f t="shared" si="57"/>
        <v>0</v>
      </c>
      <c r="DB122" s="91">
        <f t="shared" si="58"/>
        <v>0</v>
      </c>
      <c r="DC122" s="92">
        <f t="shared" si="59"/>
        <v>0</v>
      </c>
    </row>
    <row r="123" spans="1:107" x14ac:dyDescent="0.25">
      <c r="A123" s="20">
        <v>13075090</v>
      </c>
      <c r="B123" s="21">
        <v>5562</v>
      </c>
      <c r="C123" s="21" t="s">
        <v>161</v>
      </c>
      <c r="D123" s="223"/>
      <c r="E123" s="223"/>
      <c r="F123" s="223"/>
      <c r="G123" s="223"/>
      <c r="H123" s="224"/>
      <c r="I123" s="224"/>
      <c r="J123" s="224"/>
      <c r="K123" s="224"/>
      <c r="L123" s="224"/>
      <c r="M123" s="224"/>
      <c r="N123" s="224"/>
      <c r="O123" s="224"/>
      <c r="P123" s="224"/>
      <c r="Q123" s="224"/>
      <c r="R123" s="224"/>
      <c r="S123" s="224"/>
      <c r="T123" s="224"/>
      <c r="U123" s="224"/>
      <c r="V123" s="224"/>
      <c r="W123" s="224"/>
      <c r="X123" s="22"/>
      <c r="Y123" s="22"/>
      <c r="Z123" s="22"/>
      <c r="AA123" s="224"/>
      <c r="AB123" s="224"/>
      <c r="AC123" s="224"/>
      <c r="AD123" s="260"/>
      <c r="AE123" s="224"/>
      <c r="AF123" s="224"/>
      <c r="AG123" s="260"/>
      <c r="AH123" s="352"/>
      <c r="AI123" s="350"/>
      <c r="AJ123" s="351">
        <f t="shared" si="33"/>
        <v>0</v>
      </c>
      <c r="AK123" s="350"/>
      <c r="AL123" s="351">
        <f t="shared" si="34"/>
        <v>0</v>
      </c>
      <c r="AM123" s="350"/>
      <c r="AN123" s="351">
        <f t="shared" si="35"/>
        <v>0</v>
      </c>
      <c r="AO123" s="351" t="e">
        <f t="shared" si="36"/>
        <v>#DIV/0!</v>
      </c>
      <c r="AP123" s="351" t="e">
        <f t="shared" si="37"/>
        <v>#DIV/0!</v>
      </c>
      <c r="AQ123" s="350"/>
      <c r="CA123" s="91" t="str">
        <f t="shared" si="60"/>
        <v>Mellenthin</v>
      </c>
      <c r="CB123" s="92">
        <f t="shared" si="60"/>
        <v>0</v>
      </c>
      <c r="CC123" s="92"/>
      <c r="CD123" s="92">
        <f t="shared" si="38"/>
        <v>0</v>
      </c>
      <c r="CE123" s="92">
        <f t="shared" si="39"/>
        <v>0</v>
      </c>
      <c r="CF123" s="92">
        <f t="shared" si="40"/>
        <v>0</v>
      </c>
      <c r="CG123" s="92">
        <f t="shared" si="41"/>
        <v>0</v>
      </c>
      <c r="CH123" s="92">
        <f t="shared" si="42"/>
        <v>0</v>
      </c>
      <c r="CI123" s="92">
        <f t="shared" si="43"/>
        <v>0</v>
      </c>
      <c r="CJ123" s="91">
        <f t="shared" si="44"/>
        <v>0</v>
      </c>
      <c r="CK123" s="91">
        <f t="shared" si="44"/>
        <v>0</v>
      </c>
      <c r="CL123" s="91" t="str">
        <f t="shared" si="61"/>
        <v>keine Daten</v>
      </c>
      <c r="CM123" s="92">
        <f t="shared" si="45"/>
        <v>0</v>
      </c>
      <c r="CN123" s="91" t="str">
        <f t="shared" si="46"/>
        <v>keine Angabe</v>
      </c>
      <c r="CO123" s="91">
        <f t="shared" si="47"/>
        <v>2</v>
      </c>
      <c r="CP123" s="91">
        <f t="shared" si="48"/>
        <v>2</v>
      </c>
      <c r="CQ123" s="91">
        <f t="shared" si="49"/>
        <v>0</v>
      </c>
      <c r="CR123" s="91">
        <f t="shared" si="50"/>
        <v>0</v>
      </c>
      <c r="CS123" s="92">
        <f>CM123-'[2]2010'!CM123</f>
        <v>0</v>
      </c>
      <c r="CT123" s="92">
        <f>CE123-'[2]2010'!CE123</f>
        <v>0</v>
      </c>
      <c r="CU123" s="92">
        <f t="shared" si="51"/>
        <v>0</v>
      </c>
      <c r="CV123" s="92">
        <f t="shared" si="52"/>
        <v>0</v>
      </c>
      <c r="CW123" s="153">
        <f t="shared" si="53"/>
        <v>0</v>
      </c>
      <c r="CX123" s="153">
        <f t="shared" si="54"/>
        <v>0</v>
      </c>
      <c r="CY123" s="153">
        <f t="shared" si="55"/>
        <v>0</v>
      </c>
      <c r="CZ123" s="92">
        <f t="shared" si="56"/>
        <v>0</v>
      </c>
      <c r="DA123" s="92">
        <f t="shared" si="57"/>
        <v>0</v>
      </c>
      <c r="DB123" s="91">
        <f t="shared" si="58"/>
        <v>0</v>
      </c>
      <c r="DC123" s="92">
        <f t="shared" si="59"/>
        <v>0</v>
      </c>
    </row>
    <row r="124" spans="1:107" x14ac:dyDescent="0.25">
      <c r="A124" s="20">
        <v>13075111</v>
      </c>
      <c r="B124" s="21">
        <v>5562</v>
      </c>
      <c r="C124" s="21" t="s">
        <v>162</v>
      </c>
      <c r="D124" s="223"/>
      <c r="E124" s="223"/>
      <c r="F124" s="223"/>
      <c r="G124" s="223"/>
      <c r="H124" s="224"/>
      <c r="I124" s="224"/>
      <c r="J124" s="224"/>
      <c r="K124" s="224"/>
      <c r="L124" s="224"/>
      <c r="M124" s="224"/>
      <c r="N124" s="224"/>
      <c r="O124" s="224"/>
      <c r="P124" s="224"/>
      <c r="Q124" s="224"/>
      <c r="R124" s="224"/>
      <c r="S124" s="224"/>
      <c r="T124" s="224"/>
      <c r="U124" s="224"/>
      <c r="V124" s="224"/>
      <c r="W124" s="224"/>
      <c r="X124" s="22"/>
      <c r="Y124" s="22"/>
      <c r="Z124" s="22"/>
      <c r="AA124" s="224"/>
      <c r="AB124" s="224"/>
      <c r="AC124" s="224"/>
      <c r="AD124" s="260"/>
      <c r="AE124" s="224"/>
      <c r="AF124" s="224"/>
      <c r="AG124" s="260"/>
      <c r="AH124" s="352"/>
      <c r="AI124" s="350"/>
      <c r="AJ124" s="351">
        <f t="shared" si="33"/>
        <v>0</v>
      </c>
      <c r="AK124" s="350"/>
      <c r="AL124" s="351">
        <f t="shared" si="34"/>
        <v>0</v>
      </c>
      <c r="AM124" s="350"/>
      <c r="AN124" s="351">
        <f t="shared" si="35"/>
        <v>0</v>
      </c>
      <c r="AO124" s="351" t="e">
        <f t="shared" si="36"/>
        <v>#DIV/0!</v>
      </c>
      <c r="AP124" s="351" t="e">
        <f t="shared" si="37"/>
        <v>#DIV/0!</v>
      </c>
      <c r="AQ124" s="350"/>
      <c r="CA124" s="91" t="str">
        <f t="shared" si="60"/>
        <v>Pudagla</v>
      </c>
      <c r="CB124" s="92">
        <f t="shared" si="60"/>
        <v>0</v>
      </c>
      <c r="CC124" s="92"/>
      <c r="CD124" s="92">
        <f t="shared" si="38"/>
        <v>0</v>
      </c>
      <c r="CE124" s="92">
        <f t="shared" si="39"/>
        <v>0</v>
      </c>
      <c r="CF124" s="92">
        <f t="shared" si="40"/>
        <v>0</v>
      </c>
      <c r="CG124" s="92">
        <f t="shared" si="41"/>
        <v>0</v>
      </c>
      <c r="CH124" s="92">
        <f t="shared" si="42"/>
        <v>0</v>
      </c>
      <c r="CI124" s="92">
        <f t="shared" si="43"/>
        <v>0</v>
      </c>
      <c r="CJ124" s="91">
        <f t="shared" si="44"/>
        <v>0</v>
      </c>
      <c r="CK124" s="91">
        <f t="shared" si="44"/>
        <v>0</v>
      </c>
      <c r="CL124" s="91" t="str">
        <f t="shared" si="61"/>
        <v>keine Daten</v>
      </c>
      <c r="CM124" s="92">
        <f t="shared" si="45"/>
        <v>0</v>
      </c>
      <c r="CN124" s="91" t="str">
        <f t="shared" si="46"/>
        <v>keine Angabe</v>
      </c>
      <c r="CO124" s="91">
        <f t="shared" si="47"/>
        <v>2</v>
      </c>
      <c r="CP124" s="91">
        <f t="shared" si="48"/>
        <v>2</v>
      </c>
      <c r="CQ124" s="91">
        <f t="shared" si="49"/>
        <v>0</v>
      </c>
      <c r="CR124" s="91">
        <f t="shared" si="50"/>
        <v>0</v>
      </c>
      <c r="CS124" s="92">
        <f>CM124-'[2]2010'!CM124</f>
        <v>0</v>
      </c>
      <c r="CT124" s="92">
        <f>CE124-'[2]2010'!CE124</f>
        <v>0</v>
      </c>
      <c r="CU124" s="92">
        <f t="shared" si="51"/>
        <v>0</v>
      </c>
      <c r="CV124" s="92">
        <f t="shared" si="52"/>
        <v>0</v>
      </c>
      <c r="CW124" s="153">
        <f t="shared" si="53"/>
        <v>0</v>
      </c>
      <c r="CX124" s="153">
        <f t="shared" si="54"/>
        <v>0</v>
      </c>
      <c r="CY124" s="153">
        <f t="shared" si="55"/>
        <v>0</v>
      </c>
      <c r="CZ124" s="92">
        <f t="shared" si="56"/>
        <v>0</v>
      </c>
      <c r="DA124" s="92">
        <f t="shared" si="57"/>
        <v>0</v>
      </c>
      <c r="DB124" s="91">
        <f t="shared" si="58"/>
        <v>0</v>
      </c>
      <c r="DC124" s="92">
        <f t="shared" si="59"/>
        <v>0</v>
      </c>
    </row>
    <row r="125" spans="1:107" x14ac:dyDescent="0.25">
      <c r="A125" s="20">
        <v>13075114</v>
      </c>
      <c r="B125" s="21">
        <v>5562</v>
      </c>
      <c r="C125" s="21" t="s">
        <v>163</v>
      </c>
      <c r="D125" s="223"/>
      <c r="E125" s="223"/>
      <c r="F125" s="223"/>
      <c r="G125" s="223"/>
      <c r="H125" s="224"/>
      <c r="I125" s="224"/>
      <c r="J125" s="224"/>
      <c r="K125" s="224"/>
      <c r="L125" s="224"/>
      <c r="M125" s="224"/>
      <c r="N125" s="224"/>
      <c r="O125" s="224"/>
      <c r="P125" s="224"/>
      <c r="Q125" s="224"/>
      <c r="R125" s="224"/>
      <c r="S125" s="224"/>
      <c r="T125" s="224"/>
      <c r="U125" s="224"/>
      <c r="V125" s="224"/>
      <c r="W125" s="224"/>
      <c r="X125" s="22"/>
      <c r="Y125" s="22"/>
      <c r="Z125" s="22"/>
      <c r="AA125" s="224"/>
      <c r="AB125" s="224"/>
      <c r="AC125" s="224"/>
      <c r="AD125" s="260"/>
      <c r="AE125" s="224"/>
      <c r="AF125" s="224"/>
      <c r="AG125" s="260"/>
      <c r="AH125" s="352"/>
      <c r="AI125" s="350"/>
      <c r="AJ125" s="351">
        <f t="shared" si="33"/>
        <v>0</v>
      </c>
      <c r="AK125" s="350"/>
      <c r="AL125" s="351">
        <f t="shared" si="34"/>
        <v>0</v>
      </c>
      <c r="AM125" s="350"/>
      <c r="AN125" s="351">
        <f t="shared" si="35"/>
        <v>0</v>
      </c>
      <c r="AO125" s="351" t="e">
        <f t="shared" si="36"/>
        <v>#DIV/0!</v>
      </c>
      <c r="AP125" s="351" t="e">
        <f t="shared" si="37"/>
        <v>#DIV/0!</v>
      </c>
      <c r="AQ125" s="350"/>
      <c r="CA125" s="91" t="str">
        <f t="shared" si="60"/>
        <v>Rankwitz</v>
      </c>
      <c r="CB125" s="92">
        <f t="shared" si="60"/>
        <v>0</v>
      </c>
      <c r="CC125" s="92"/>
      <c r="CD125" s="92">
        <f t="shared" si="38"/>
        <v>0</v>
      </c>
      <c r="CE125" s="92">
        <f t="shared" si="39"/>
        <v>0</v>
      </c>
      <c r="CF125" s="92">
        <f t="shared" si="40"/>
        <v>0</v>
      </c>
      <c r="CG125" s="92">
        <f t="shared" si="41"/>
        <v>0</v>
      </c>
      <c r="CH125" s="92">
        <f t="shared" si="42"/>
        <v>0</v>
      </c>
      <c r="CI125" s="92">
        <f t="shared" si="43"/>
        <v>0</v>
      </c>
      <c r="CJ125" s="91">
        <f t="shared" si="44"/>
        <v>0</v>
      </c>
      <c r="CK125" s="91">
        <f t="shared" si="44"/>
        <v>0</v>
      </c>
      <c r="CL125" s="91" t="str">
        <f t="shared" si="61"/>
        <v>keine Daten</v>
      </c>
      <c r="CM125" s="92">
        <f t="shared" si="45"/>
        <v>0</v>
      </c>
      <c r="CN125" s="91" t="str">
        <f t="shared" si="46"/>
        <v>keine Angabe</v>
      </c>
      <c r="CO125" s="91">
        <f t="shared" si="47"/>
        <v>2</v>
      </c>
      <c r="CP125" s="91">
        <f t="shared" si="48"/>
        <v>2</v>
      </c>
      <c r="CQ125" s="91">
        <f t="shared" si="49"/>
        <v>0</v>
      </c>
      <c r="CR125" s="91">
        <f t="shared" si="50"/>
        <v>0</v>
      </c>
      <c r="CS125" s="92">
        <f>CM125-'[2]2010'!CM125</f>
        <v>0</v>
      </c>
      <c r="CT125" s="92">
        <f>CE125-'[2]2010'!CE125</f>
        <v>0</v>
      </c>
      <c r="CU125" s="92">
        <f t="shared" si="51"/>
        <v>0</v>
      </c>
      <c r="CV125" s="92">
        <f t="shared" si="52"/>
        <v>0</v>
      </c>
      <c r="CW125" s="153">
        <f t="shared" si="53"/>
        <v>0</v>
      </c>
      <c r="CX125" s="153">
        <f t="shared" si="54"/>
        <v>0</v>
      </c>
      <c r="CY125" s="153">
        <f t="shared" si="55"/>
        <v>0</v>
      </c>
      <c r="CZ125" s="92">
        <f t="shared" si="56"/>
        <v>0</v>
      </c>
      <c r="DA125" s="92">
        <f t="shared" si="57"/>
        <v>0</v>
      </c>
      <c r="DB125" s="91">
        <f t="shared" si="58"/>
        <v>0</v>
      </c>
      <c r="DC125" s="92">
        <f t="shared" si="59"/>
        <v>0</v>
      </c>
    </row>
    <row r="126" spans="1:107" x14ac:dyDescent="0.25">
      <c r="A126" s="20">
        <v>13075129</v>
      </c>
      <c r="B126" s="21">
        <v>5562</v>
      </c>
      <c r="C126" s="21" t="s">
        <v>164</v>
      </c>
      <c r="D126" s="223"/>
      <c r="E126" s="223"/>
      <c r="F126" s="223"/>
      <c r="G126" s="223"/>
      <c r="H126" s="224"/>
      <c r="I126" s="224"/>
      <c r="J126" s="224"/>
      <c r="K126" s="224"/>
      <c r="L126" s="224"/>
      <c r="M126" s="224"/>
      <c r="N126" s="224"/>
      <c r="O126" s="224"/>
      <c r="P126" s="224"/>
      <c r="Q126" s="224"/>
      <c r="R126" s="224"/>
      <c r="S126" s="224"/>
      <c r="T126" s="224"/>
      <c r="U126" s="224"/>
      <c r="V126" s="224"/>
      <c r="W126" s="224"/>
      <c r="X126" s="22"/>
      <c r="Y126" s="22"/>
      <c r="Z126" s="22"/>
      <c r="AA126" s="224"/>
      <c r="AB126" s="224"/>
      <c r="AC126" s="224"/>
      <c r="AD126" s="260"/>
      <c r="AE126" s="224"/>
      <c r="AF126" s="224"/>
      <c r="AG126" s="260"/>
      <c r="AH126" s="352"/>
      <c r="AI126" s="350"/>
      <c r="AJ126" s="351">
        <f t="shared" si="33"/>
        <v>0</v>
      </c>
      <c r="AK126" s="350"/>
      <c r="AL126" s="351">
        <f t="shared" si="34"/>
        <v>0</v>
      </c>
      <c r="AM126" s="350"/>
      <c r="AN126" s="351">
        <f t="shared" si="35"/>
        <v>0</v>
      </c>
      <c r="AO126" s="351" t="e">
        <f t="shared" si="36"/>
        <v>#DIV/0!</v>
      </c>
      <c r="AP126" s="351" t="e">
        <f t="shared" si="37"/>
        <v>#DIV/0!</v>
      </c>
      <c r="AQ126" s="350"/>
      <c r="CA126" s="91" t="str">
        <f t="shared" si="60"/>
        <v>Stolpe auf Usedom</v>
      </c>
      <c r="CB126" s="92">
        <f t="shared" si="60"/>
        <v>0</v>
      </c>
      <c r="CC126" s="92"/>
      <c r="CD126" s="92">
        <f t="shared" si="38"/>
        <v>0</v>
      </c>
      <c r="CE126" s="92">
        <f t="shared" si="39"/>
        <v>0</v>
      </c>
      <c r="CF126" s="92">
        <f t="shared" si="40"/>
        <v>0</v>
      </c>
      <c r="CG126" s="92">
        <f t="shared" si="41"/>
        <v>0</v>
      </c>
      <c r="CH126" s="92">
        <f t="shared" si="42"/>
        <v>0</v>
      </c>
      <c r="CI126" s="92">
        <f t="shared" si="43"/>
        <v>0</v>
      </c>
      <c r="CJ126" s="91">
        <f t="shared" si="44"/>
        <v>0</v>
      </c>
      <c r="CK126" s="91">
        <f t="shared" si="44"/>
        <v>0</v>
      </c>
      <c r="CL126" s="91" t="str">
        <f t="shared" si="61"/>
        <v>keine Daten</v>
      </c>
      <c r="CM126" s="92">
        <f t="shared" si="45"/>
        <v>0</v>
      </c>
      <c r="CN126" s="91" t="str">
        <f t="shared" si="46"/>
        <v>keine Angabe</v>
      </c>
      <c r="CO126" s="91">
        <f t="shared" si="47"/>
        <v>2</v>
      </c>
      <c r="CP126" s="91">
        <f t="shared" si="48"/>
        <v>2</v>
      </c>
      <c r="CQ126" s="91">
        <f t="shared" si="49"/>
        <v>0</v>
      </c>
      <c r="CR126" s="91">
        <f t="shared" si="50"/>
        <v>0</v>
      </c>
      <c r="CS126" s="92">
        <f>CM126-'[2]2010'!CM126</f>
        <v>0</v>
      </c>
      <c r="CT126" s="92">
        <f>CE126-'[2]2010'!CE126</f>
        <v>0</v>
      </c>
      <c r="CU126" s="92">
        <f t="shared" si="51"/>
        <v>0</v>
      </c>
      <c r="CV126" s="92">
        <f t="shared" si="52"/>
        <v>0</v>
      </c>
      <c r="CW126" s="153">
        <f t="shared" si="53"/>
        <v>0</v>
      </c>
      <c r="CX126" s="153">
        <f t="shared" si="54"/>
        <v>0</v>
      </c>
      <c r="CY126" s="153">
        <f t="shared" si="55"/>
        <v>0</v>
      </c>
      <c r="CZ126" s="92">
        <f t="shared" si="56"/>
        <v>0</v>
      </c>
      <c r="DA126" s="92">
        <f t="shared" si="57"/>
        <v>0</v>
      </c>
      <c r="DB126" s="91">
        <f t="shared" si="58"/>
        <v>0</v>
      </c>
      <c r="DC126" s="92">
        <f t="shared" si="59"/>
        <v>0</v>
      </c>
    </row>
    <row r="127" spans="1:107" x14ac:dyDescent="0.25">
      <c r="A127" s="20">
        <v>13075135</v>
      </c>
      <c r="B127" s="21">
        <v>5562</v>
      </c>
      <c r="C127" s="21" t="s">
        <v>165</v>
      </c>
      <c r="D127" s="223"/>
      <c r="E127" s="223"/>
      <c r="F127" s="223"/>
      <c r="G127" s="223"/>
      <c r="H127" s="224"/>
      <c r="I127" s="224"/>
      <c r="J127" s="224"/>
      <c r="K127" s="224"/>
      <c r="L127" s="224"/>
      <c r="M127" s="224"/>
      <c r="N127" s="224"/>
      <c r="O127" s="224"/>
      <c r="P127" s="224"/>
      <c r="Q127" s="224"/>
      <c r="R127" s="224"/>
      <c r="S127" s="224"/>
      <c r="T127" s="224"/>
      <c r="U127" s="224"/>
      <c r="V127" s="224"/>
      <c r="W127" s="224"/>
      <c r="X127" s="22"/>
      <c r="Y127" s="22"/>
      <c r="Z127" s="22"/>
      <c r="AA127" s="224"/>
      <c r="AB127" s="224"/>
      <c r="AC127" s="224"/>
      <c r="AD127" s="260"/>
      <c r="AE127" s="224"/>
      <c r="AF127" s="224"/>
      <c r="AG127" s="260"/>
      <c r="AH127" s="352"/>
      <c r="AI127" s="350"/>
      <c r="AJ127" s="351">
        <f t="shared" si="33"/>
        <v>0</v>
      </c>
      <c r="AK127" s="350"/>
      <c r="AL127" s="351">
        <f t="shared" si="34"/>
        <v>0</v>
      </c>
      <c r="AM127" s="350"/>
      <c r="AN127" s="351">
        <f t="shared" si="35"/>
        <v>0</v>
      </c>
      <c r="AO127" s="351" t="e">
        <f t="shared" si="36"/>
        <v>#DIV/0!</v>
      </c>
      <c r="AP127" s="351" t="e">
        <f t="shared" si="37"/>
        <v>#DIV/0!</v>
      </c>
      <c r="AQ127" s="350"/>
      <c r="CA127" s="91" t="str">
        <f t="shared" si="60"/>
        <v>Ückeritz</v>
      </c>
      <c r="CB127" s="92">
        <f t="shared" si="60"/>
        <v>0</v>
      </c>
      <c r="CC127" s="92"/>
      <c r="CD127" s="92">
        <f t="shared" si="38"/>
        <v>0</v>
      </c>
      <c r="CE127" s="92">
        <f t="shared" si="39"/>
        <v>0</v>
      </c>
      <c r="CF127" s="92">
        <f t="shared" si="40"/>
        <v>0</v>
      </c>
      <c r="CG127" s="92">
        <f t="shared" si="41"/>
        <v>0</v>
      </c>
      <c r="CH127" s="92">
        <f t="shared" si="42"/>
        <v>0</v>
      </c>
      <c r="CI127" s="92">
        <f t="shared" si="43"/>
        <v>0</v>
      </c>
      <c r="CJ127" s="91">
        <f t="shared" si="44"/>
        <v>0</v>
      </c>
      <c r="CK127" s="91">
        <f t="shared" si="44"/>
        <v>0</v>
      </c>
      <c r="CL127" s="91" t="str">
        <f t="shared" si="61"/>
        <v>keine Daten</v>
      </c>
      <c r="CM127" s="92">
        <f t="shared" si="45"/>
        <v>0</v>
      </c>
      <c r="CN127" s="91" t="str">
        <f t="shared" si="46"/>
        <v>keine Angabe</v>
      </c>
      <c r="CO127" s="91">
        <f t="shared" si="47"/>
        <v>2</v>
      </c>
      <c r="CP127" s="91">
        <f t="shared" si="48"/>
        <v>2</v>
      </c>
      <c r="CQ127" s="91">
        <f t="shared" si="49"/>
        <v>0</v>
      </c>
      <c r="CR127" s="91">
        <f t="shared" si="50"/>
        <v>0</v>
      </c>
      <c r="CS127" s="92">
        <f>CM127-'[2]2010'!CM127</f>
        <v>0</v>
      </c>
      <c r="CT127" s="92">
        <f>CE127-'[2]2010'!CE127</f>
        <v>0</v>
      </c>
      <c r="CU127" s="92">
        <f t="shared" si="51"/>
        <v>0</v>
      </c>
      <c r="CV127" s="92">
        <f t="shared" si="52"/>
        <v>0</v>
      </c>
      <c r="CW127" s="153">
        <f t="shared" si="53"/>
        <v>0</v>
      </c>
      <c r="CX127" s="153">
        <f t="shared" si="54"/>
        <v>0</v>
      </c>
      <c r="CY127" s="153">
        <f t="shared" si="55"/>
        <v>0</v>
      </c>
      <c r="CZ127" s="92">
        <f t="shared" si="56"/>
        <v>0</v>
      </c>
      <c r="DA127" s="92">
        <f t="shared" si="57"/>
        <v>0</v>
      </c>
      <c r="DB127" s="91">
        <f t="shared" si="58"/>
        <v>0</v>
      </c>
      <c r="DC127" s="92">
        <f t="shared" si="59"/>
        <v>0</v>
      </c>
    </row>
    <row r="128" spans="1:107" x14ac:dyDescent="0.25">
      <c r="A128" s="20">
        <v>13075137</v>
      </c>
      <c r="B128" s="21">
        <v>5562</v>
      </c>
      <c r="C128" s="21" t="s">
        <v>166</v>
      </c>
      <c r="D128" s="223"/>
      <c r="E128" s="223"/>
      <c r="F128" s="223"/>
      <c r="G128" s="223"/>
      <c r="H128" s="224"/>
      <c r="I128" s="224"/>
      <c r="J128" s="224"/>
      <c r="K128" s="224"/>
      <c r="L128" s="224"/>
      <c r="M128" s="224"/>
      <c r="N128" s="224"/>
      <c r="O128" s="224"/>
      <c r="P128" s="224"/>
      <c r="Q128" s="224"/>
      <c r="R128" s="224"/>
      <c r="S128" s="224"/>
      <c r="T128" s="224"/>
      <c r="U128" s="224"/>
      <c r="V128" s="224"/>
      <c r="W128" s="224"/>
      <c r="X128" s="22"/>
      <c r="Y128" s="22"/>
      <c r="Z128" s="22"/>
      <c r="AA128" s="224"/>
      <c r="AB128" s="224"/>
      <c r="AC128" s="224"/>
      <c r="AD128" s="260"/>
      <c r="AE128" s="224"/>
      <c r="AF128" s="224"/>
      <c r="AG128" s="260"/>
      <c r="AH128" s="352"/>
      <c r="AI128" s="350"/>
      <c r="AJ128" s="351">
        <f t="shared" si="33"/>
        <v>0</v>
      </c>
      <c r="AK128" s="350"/>
      <c r="AL128" s="351">
        <f t="shared" si="34"/>
        <v>0</v>
      </c>
      <c r="AM128" s="350"/>
      <c r="AN128" s="351">
        <f t="shared" si="35"/>
        <v>0</v>
      </c>
      <c r="AO128" s="351" t="e">
        <f t="shared" si="36"/>
        <v>#DIV/0!</v>
      </c>
      <c r="AP128" s="351" t="e">
        <f t="shared" si="37"/>
        <v>#DIV/0!</v>
      </c>
      <c r="AQ128" s="350"/>
      <c r="CA128" s="91" t="str">
        <f t="shared" si="60"/>
        <v>Usedom, Stadt</v>
      </c>
      <c r="CB128" s="92">
        <f t="shared" si="60"/>
        <v>0</v>
      </c>
      <c r="CC128" s="92"/>
      <c r="CD128" s="92">
        <f t="shared" si="38"/>
        <v>0</v>
      </c>
      <c r="CE128" s="92">
        <f t="shared" si="39"/>
        <v>0</v>
      </c>
      <c r="CF128" s="92">
        <f t="shared" si="40"/>
        <v>0</v>
      </c>
      <c r="CG128" s="92">
        <f t="shared" si="41"/>
        <v>0</v>
      </c>
      <c r="CH128" s="92">
        <f t="shared" si="42"/>
        <v>0</v>
      </c>
      <c r="CI128" s="92">
        <f t="shared" si="43"/>
        <v>0</v>
      </c>
      <c r="CJ128" s="91">
        <f t="shared" si="44"/>
        <v>0</v>
      </c>
      <c r="CK128" s="91">
        <f t="shared" si="44"/>
        <v>0</v>
      </c>
      <c r="CL128" s="91" t="str">
        <f t="shared" si="61"/>
        <v>keine Daten</v>
      </c>
      <c r="CM128" s="92">
        <f t="shared" si="45"/>
        <v>0</v>
      </c>
      <c r="CN128" s="91" t="str">
        <f t="shared" si="46"/>
        <v>keine Angabe</v>
      </c>
      <c r="CO128" s="91">
        <f t="shared" si="47"/>
        <v>2</v>
      </c>
      <c r="CP128" s="91">
        <f t="shared" si="48"/>
        <v>2</v>
      </c>
      <c r="CQ128" s="91">
        <f t="shared" si="49"/>
        <v>0</v>
      </c>
      <c r="CR128" s="91">
        <f t="shared" si="50"/>
        <v>0</v>
      </c>
      <c r="CS128" s="92">
        <f>CM128-'[2]2010'!CM128</f>
        <v>0</v>
      </c>
      <c r="CT128" s="92">
        <f>CE128-'[2]2010'!CE128</f>
        <v>0</v>
      </c>
      <c r="CU128" s="92">
        <f t="shared" si="51"/>
        <v>0</v>
      </c>
      <c r="CV128" s="92">
        <f t="shared" si="52"/>
        <v>0</v>
      </c>
      <c r="CW128" s="153">
        <f t="shared" si="53"/>
        <v>0</v>
      </c>
      <c r="CX128" s="153">
        <f t="shared" si="54"/>
        <v>0</v>
      </c>
      <c r="CY128" s="153">
        <f t="shared" si="55"/>
        <v>0</v>
      </c>
      <c r="CZ128" s="92">
        <f t="shared" si="56"/>
        <v>0</v>
      </c>
      <c r="DA128" s="92">
        <f t="shared" si="57"/>
        <v>0</v>
      </c>
      <c r="DB128" s="91">
        <f t="shared" si="58"/>
        <v>0</v>
      </c>
      <c r="DC128" s="92">
        <f t="shared" si="59"/>
        <v>0</v>
      </c>
    </row>
    <row r="129" spans="1:107" x14ac:dyDescent="0.25">
      <c r="A129" s="20">
        <v>13075148</v>
      </c>
      <c r="B129" s="21">
        <v>5562</v>
      </c>
      <c r="C129" s="21" t="s">
        <v>167</v>
      </c>
      <c r="D129" s="223"/>
      <c r="E129" s="223"/>
      <c r="F129" s="223"/>
      <c r="G129" s="223"/>
      <c r="H129" s="224"/>
      <c r="I129" s="224"/>
      <c r="J129" s="224"/>
      <c r="K129" s="224"/>
      <c r="L129" s="224"/>
      <c r="M129" s="224"/>
      <c r="N129" s="224"/>
      <c r="O129" s="224"/>
      <c r="P129" s="224"/>
      <c r="Q129" s="224"/>
      <c r="R129" s="224"/>
      <c r="S129" s="224"/>
      <c r="T129" s="224"/>
      <c r="U129" s="224"/>
      <c r="V129" s="224"/>
      <c r="W129" s="224"/>
      <c r="X129" s="22"/>
      <c r="Y129" s="22"/>
      <c r="Z129" s="22"/>
      <c r="AA129" s="224"/>
      <c r="AB129" s="224"/>
      <c r="AC129" s="224"/>
      <c r="AD129" s="260"/>
      <c r="AE129" s="224"/>
      <c r="AF129" s="224"/>
      <c r="AG129" s="260"/>
      <c r="AH129" s="352"/>
      <c r="AI129" s="350"/>
      <c r="AJ129" s="351">
        <f t="shared" si="33"/>
        <v>0</v>
      </c>
      <c r="AK129" s="350"/>
      <c r="AL129" s="351">
        <f t="shared" si="34"/>
        <v>0</v>
      </c>
      <c r="AM129" s="350"/>
      <c r="AN129" s="351">
        <f t="shared" si="35"/>
        <v>0</v>
      </c>
      <c r="AO129" s="351" t="e">
        <f t="shared" si="36"/>
        <v>#DIV/0!</v>
      </c>
      <c r="AP129" s="351" t="e">
        <f t="shared" si="37"/>
        <v>#DIV/0!</v>
      </c>
      <c r="AQ129" s="350"/>
      <c r="CA129" s="91" t="str">
        <f t="shared" si="60"/>
        <v>Zempin</v>
      </c>
      <c r="CB129" s="92">
        <f t="shared" si="60"/>
        <v>0</v>
      </c>
      <c r="CC129" s="92"/>
      <c r="CD129" s="92">
        <f t="shared" si="38"/>
        <v>0</v>
      </c>
      <c r="CE129" s="92">
        <f t="shared" si="39"/>
        <v>0</v>
      </c>
      <c r="CF129" s="92">
        <f t="shared" si="40"/>
        <v>0</v>
      </c>
      <c r="CG129" s="92">
        <f t="shared" si="41"/>
        <v>0</v>
      </c>
      <c r="CH129" s="92">
        <f t="shared" si="42"/>
        <v>0</v>
      </c>
      <c r="CI129" s="92">
        <f t="shared" si="43"/>
        <v>0</v>
      </c>
      <c r="CJ129" s="91">
        <f t="shared" si="44"/>
        <v>0</v>
      </c>
      <c r="CK129" s="91">
        <f t="shared" si="44"/>
        <v>0</v>
      </c>
      <c r="CL129" s="91" t="str">
        <f t="shared" si="61"/>
        <v>keine Daten</v>
      </c>
      <c r="CM129" s="92">
        <f t="shared" si="45"/>
        <v>0</v>
      </c>
      <c r="CN129" s="91" t="str">
        <f t="shared" si="46"/>
        <v>keine Angabe</v>
      </c>
      <c r="CO129" s="91">
        <f t="shared" si="47"/>
        <v>2</v>
      </c>
      <c r="CP129" s="91">
        <f t="shared" si="48"/>
        <v>2</v>
      </c>
      <c r="CQ129" s="91">
        <f t="shared" si="49"/>
        <v>0</v>
      </c>
      <c r="CR129" s="91">
        <f t="shared" si="50"/>
        <v>0</v>
      </c>
      <c r="CS129" s="92">
        <f>CM129-'[2]2010'!CM129</f>
        <v>0</v>
      </c>
      <c r="CT129" s="92">
        <f>CE129-'[2]2010'!CE129</f>
        <v>0</v>
      </c>
      <c r="CU129" s="92">
        <f t="shared" si="51"/>
        <v>0</v>
      </c>
      <c r="CV129" s="92">
        <f t="shared" si="52"/>
        <v>0</v>
      </c>
      <c r="CW129" s="153">
        <f t="shared" si="53"/>
        <v>0</v>
      </c>
      <c r="CX129" s="153">
        <f t="shared" si="54"/>
        <v>0</v>
      </c>
      <c r="CY129" s="153">
        <f t="shared" si="55"/>
        <v>0</v>
      </c>
      <c r="CZ129" s="92">
        <f t="shared" si="56"/>
        <v>0</v>
      </c>
      <c r="DA129" s="92">
        <f t="shared" si="57"/>
        <v>0</v>
      </c>
      <c r="DB129" s="91">
        <f t="shared" si="58"/>
        <v>0</v>
      </c>
      <c r="DC129" s="92">
        <f t="shared" si="59"/>
        <v>0</v>
      </c>
    </row>
    <row r="130" spans="1:107" x14ac:dyDescent="0.25">
      <c r="A130" s="20">
        <v>13075152</v>
      </c>
      <c r="B130" s="21">
        <v>5562</v>
      </c>
      <c r="C130" s="21" t="s">
        <v>168</v>
      </c>
      <c r="D130" s="223"/>
      <c r="E130" s="223"/>
      <c r="F130" s="223"/>
      <c r="G130" s="223"/>
      <c r="H130" s="224"/>
      <c r="I130" s="224"/>
      <c r="J130" s="224"/>
      <c r="K130" s="224"/>
      <c r="L130" s="224"/>
      <c r="M130" s="224"/>
      <c r="N130" s="224"/>
      <c r="O130" s="224"/>
      <c r="P130" s="224"/>
      <c r="Q130" s="224"/>
      <c r="R130" s="224"/>
      <c r="S130" s="224"/>
      <c r="T130" s="224"/>
      <c r="U130" s="224"/>
      <c r="V130" s="224"/>
      <c r="W130" s="224"/>
      <c r="X130" s="22"/>
      <c r="Y130" s="22"/>
      <c r="Z130" s="22"/>
      <c r="AA130" s="224"/>
      <c r="AB130" s="224"/>
      <c r="AC130" s="224"/>
      <c r="AD130" s="260"/>
      <c r="AE130" s="224"/>
      <c r="AF130" s="224"/>
      <c r="AG130" s="260"/>
      <c r="AH130" s="352"/>
      <c r="AI130" s="350"/>
      <c r="AJ130" s="351">
        <f t="shared" si="33"/>
        <v>0</v>
      </c>
      <c r="AK130" s="350"/>
      <c r="AL130" s="351">
        <f t="shared" si="34"/>
        <v>0</v>
      </c>
      <c r="AM130" s="350"/>
      <c r="AN130" s="351">
        <f t="shared" si="35"/>
        <v>0</v>
      </c>
      <c r="AO130" s="351" t="e">
        <f t="shared" si="36"/>
        <v>#DIV/0!</v>
      </c>
      <c r="AP130" s="351" t="e">
        <f t="shared" si="37"/>
        <v>#DIV/0!</v>
      </c>
      <c r="AQ130" s="350"/>
      <c r="CA130" s="91" t="str">
        <f t="shared" si="60"/>
        <v>Zirchow</v>
      </c>
      <c r="CB130" s="92">
        <f t="shared" si="60"/>
        <v>0</v>
      </c>
      <c r="CC130" s="92"/>
      <c r="CD130" s="92">
        <f t="shared" si="38"/>
        <v>0</v>
      </c>
      <c r="CE130" s="92">
        <f t="shared" si="39"/>
        <v>0</v>
      </c>
      <c r="CF130" s="92">
        <f t="shared" si="40"/>
        <v>0</v>
      </c>
      <c r="CG130" s="92">
        <f t="shared" si="41"/>
        <v>0</v>
      </c>
      <c r="CH130" s="92">
        <f t="shared" si="42"/>
        <v>0</v>
      </c>
      <c r="CI130" s="92">
        <f t="shared" si="43"/>
        <v>0</v>
      </c>
      <c r="CJ130" s="91">
        <f t="shared" si="44"/>
        <v>0</v>
      </c>
      <c r="CK130" s="91">
        <f t="shared" si="44"/>
        <v>0</v>
      </c>
      <c r="CL130" s="91" t="str">
        <f t="shared" si="61"/>
        <v>keine Daten</v>
      </c>
      <c r="CM130" s="92">
        <f t="shared" si="45"/>
        <v>0</v>
      </c>
      <c r="CN130" s="91" t="str">
        <f t="shared" si="46"/>
        <v>keine Angabe</v>
      </c>
      <c r="CO130" s="91">
        <f t="shared" si="47"/>
        <v>2</v>
      </c>
      <c r="CP130" s="91">
        <f t="shared" si="48"/>
        <v>2</v>
      </c>
      <c r="CQ130" s="91">
        <f t="shared" si="49"/>
        <v>0</v>
      </c>
      <c r="CR130" s="91">
        <f t="shared" si="50"/>
        <v>0</v>
      </c>
      <c r="CS130" s="92">
        <f>CM130-'[2]2010'!CM130</f>
        <v>0</v>
      </c>
      <c r="CT130" s="92">
        <f>CE130-'[2]2010'!CE130</f>
        <v>0</v>
      </c>
      <c r="CU130" s="92">
        <f t="shared" si="51"/>
        <v>0</v>
      </c>
      <c r="CV130" s="92">
        <f t="shared" si="52"/>
        <v>0</v>
      </c>
      <c r="CW130" s="153">
        <f t="shared" si="53"/>
        <v>0</v>
      </c>
      <c r="CX130" s="153">
        <f t="shared" si="54"/>
        <v>0</v>
      </c>
      <c r="CY130" s="153">
        <f t="shared" si="55"/>
        <v>0</v>
      </c>
      <c r="CZ130" s="92">
        <f t="shared" si="56"/>
        <v>0</v>
      </c>
      <c r="DA130" s="92">
        <f t="shared" si="57"/>
        <v>0</v>
      </c>
      <c r="DB130" s="91">
        <f t="shared" si="58"/>
        <v>0</v>
      </c>
      <c r="DC130" s="92">
        <f t="shared" si="59"/>
        <v>0</v>
      </c>
    </row>
    <row r="131" spans="1:107" x14ac:dyDescent="0.25">
      <c r="A131" s="20">
        <v>13075006</v>
      </c>
      <c r="B131" s="21">
        <v>5563</v>
      </c>
      <c r="C131" s="21" t="s">
        <v>169</v>
      </c>
      <c r="D131" s="221">
        <v>625</v>
      </c>
      <c r="E131" s="221">
        <v>183596.6</v>
      </c>
      <c r="F131" s="221">
        <v>8807.1299999999992</v>
      </c>
      <c r="G131" s="221">
        <v>26404.05</v>
      </c>
      <c r="H131" s="222">
        <v>0</v>
      </c>
      <c r="I131" s="222">
        <v>1</v>
      </c>
      <c r="J131" s="222">
        <v>598123.6</v>
      </c>
      <c r="K131" s="222">
        <v>0</v>
      </c>
      <c r="L131" s="222"/>
      <c r="M131" s="222">
        <v>1</v>
      </c>
      <c r="N131" s="222">
        <v>586983.04</v>
      </c>
      <c r="O131" s="222">
        <v>300</v>
      </c>
      <c r="P131" s="222">
        <v>0</v>
      </c>
      <c r="Q131" s="222">
        <v>350</v>
      </c>
      <c r="R131" s="222">
        <v>0</v>
      </c>
      <c r="S131" s="222">
        <v>300</v>
      </c>
      <c r="T131" s="222">
        <v>0</v>
      </c>
      <c r="U131" s="222">
        <v>0</v>
      </c>
      <c r="V131" s="222">
        <v>50122.36</v>
      </c>
      <c r="W131" s="222">
        <v>80.19</v>
      </c>
      <c r="X131" s="19" t="s">
        <v>43</v>
      </c>
      <c r="Y131" s="19" t="s">
        <v>43</v>
      </c>
      <c r="Z131" s="19" t="s">
        <v>43</v>
      </c>
      <c r="AA131" s="222">
        <v>4389868.88</v>
      </c>
      <c r="AB131" s="222">
        <v>1400</v>
      </c>
      <c r="AC131" s="222">
        <v>1563.5</v>
      </c>
      <c r="AD131" s="295">
        <v>0</v>
      </c>
      <c r="AE131" s="222">
        <v>0</v>
      </c>
      <c r="AF131" s="222">
        <v>0</v>
      </c>
      <c r="AG131" s="295">
        <v>0</v>
      </c>
      <c r="AH131" s="308">
        <v>666700.81999999995</v>
      </c>
      <c r="AI131" s="350">
        <v>487485.9</v>
      </c>
      <c r="AJ131" s="351">
        <f t="shared" si="33"/>
        <v>-179214.91999999993</v>
      </c>
      <c r="AK131" s="350">
        <v>0</v>
      </c>
      <c r="AL131" s="351">
        <f t="shared" si="34"/>
        <v>487485.9</v>
      </c>
      <c r="AM131" s="350">
        <v>326249.96999999997</v>
      </c>
      <c r="AN131" s="351">
        <f t="shared" si="35"/>
        <v>161235.93000000005</v>
      </c>
      <c r="AO131" s="351">
        <f t="shared" si="36"/>
        <v>0.66925006446340285</v>
      </c>
      <c r="AP131" s="351">
        <f t="shared" si="37"/>
        <v>0.66925006446340285</v>
      </c>
      <c r="AQ131" s="350">
        <v>158000</v>
      </c>
      <c r="CA131" s="91" t="str">
        <f t="shared" si="60"/>
        <v>Bandelin</v>
      </c>
      <c r="CB131" s="92">
        <f t="shared" si="60"/>
        <v>625</v>
      </c>
      <c r="CC131" s="92"/>
      <c r="CD131" s="92">
        <f t="shared" si="38"/>
        <v>26404.05</v>
      </c>
      <c r="CE131" s="92">
        <f t="shared" si="39"/>
        <v>0</v>
      </c>
      <c r="CF131" s="92">
        <f t="shared" si="40"/>
        <v>586983.04</v>
      </c>
      <c r="CG131" s="92">
        <f t="shared" si="41"/>
        <v>586983.04</v>
      </c>
      <c r="CH131" s="92">
        <f t="shared" si="42"/>
        <v>183596.6</v>
      </c>
      <c r="CI131" s="92">
        <f t="shared" si="43"/>
        <v>0</v>
      </c>
      <c r="CJ131" s="91" t="str">
        <f t="shared" si="44"/>
        <v>nein</v>
      </c>
      <c r="CK131" s="91" t="str">
        <f t="shared" si="44"/>
        <v>nein</v>
      </c>
      <c r="CL131" s="91" t="str">
        <f t="shared" si="61"/>
        <v>OK</v>
      </c>
      <c r="CM131" s="92">
        <f t="shared" si="45"/>
        <v>598123.6</v>
      </c>
      <c r="CN131" s="91" t="str">
        <f t="shared" si="46"/>
        <v>nein</v>
      </c>
      <c r="CO131" s="91">
        <f t="shared" si="47"/>
        <v>0</v>
      </c>
      <c r="CP131" s="91">
        <f t="shared" si="48"/>
        <v>0</v>
      </c>
      <c r="CQ131" s="91">
        <f t="shared" si="49"/>
        <v>1</v>
      </c>
      <c r="CR131" s="91">
        <f t="shared" si="50"/>
        <v>26404.05</v>
      </c>
      <c r="CS131" s="92">
        <f>CM131-'[2]2010'!CM131</f>
        <v>-120673.59999999998</v>
      </c>
      <c r="CT131" s="92">
        <f>CE131-'[2]2010'!CE131</f>
        <v>0</v>
      </c>
      <c r="CU131" s="92">
        <f t="shared" si="51"/>
        <v>326249.96999999997</v>
      </c>
      <c r="CV131" s="92">
        <f t="shared" si="52"/>
        <v>158000</v>
      </c>
      <c r="CW131" s="153">
        <f t="shared" si="53"/>
        <v>3</v>
      </c>
      <c r="CX131" s="153">
        <f t="shared" si="54"/>
        <v>3.5</v>
      </c>
      <c r="CY131" s="153">
        <f t="shared" si="55"/>
        <v>3</v>
      </c>
      <c r="CZ131" s="92">
        <f t="shared" si="56"/>
        <v>50122.36</v>
      </c>
      <c r="DA131" s="92">
        <f t="shared" si="57"/>
        <v>1563.5</v>
      </c>
      <c r="DB131" s="91">
        <f t="shared" si="58"/>
        <v>1</v>
      </c>
      <c r="DC131" s="92">
        <f t="shared" si="59"/>
        <v>586983.04</v>
      </c>
    </row>
    <row r="132" spans="1:107" x14ac:dyDescent="0.25">
      <c r="A132" s="20">
        <v>13075040</v>
      </c>
      <c r="B132" s="21">
        <v>5563</v>
      </c>
      <c r="C132" s="21" t="s">
        <v>170</v>
      </c>
      <c r="D132" s="223">
        <v>187</v>
      </c>
      <c r="E132" s="223">
        <v>6546.66</v>
      </c>
      <c r="F132" s="223">
        <v>11639.06</v>
      </c>
      <c r="G132" s="223">
        <v>2512.34</v>
      </c>
      <c r="H132" s="224">
        <v>0</v>
      </c>
      <c r="I132" s="224">
        <v>1</v>
      </c>
      <c r="J132" s="224">
        <v>93697.86</v>
      </c>
      <c r="K132" s="224">
        <v>0</v>
      </c>
      <c r="L132" s="224"/>
      <c r="M132" s="224">
        <v>1</v>
      </c>
      <c r="N132" s="224">
        <v>92911.95</v>
      </c>
      <c r="O132" s="224">
        <v>300</v>
      </c>
      <c r="P132" s="224">
        <v>0</v>
      </c>
      <c r="Q132" s="224">
        <v>350</v>
      </c>
      <c r="R132" s="224">
        <v>0</v>
      </c>
      <c r="S132" s="224">
        <v>300</v>
      </c>
      <c r="T132" s="224">
        <v>0</v>
      </c>
      <c r="U132" s="224">
        <v>0</v>
      </c>
      <c r="V132" s="224">
        <v>101782.14</v>
      </c>
      <c r="W132" s="224">
        <v>544.29</v>
      </c>
      <c r="X132" s="19" t="s">
        <v>43</v>
      </c>
      <c r="Y132" s="19" t="s">
        <v>43</v>
      </c>
      <c r="Z132" s="19" t="s">
        <v>43</v>
      </c>
      <c r="AA132" s="222">
        <v>1473357.18</v>
      </c>
      <c r="AB132" s="224">
        <v>900</v>
      </c>
      <c r="AC132" s="224">
        <v>815.43</v>
      </c>
      <c r="AD132" s="260">
        <v>0</v>
      </c>
      <c r="AE132" s="224">
        <v>0</v>
      </c>
      <c r="AF132" s="224">
        <v>0</v>
      </c>
      <c r="AG132" s="260">
        <v>0</v>
      </c>
      <c r="AH132" s="308">
        <v>31844.76</v>
      </c>
      <c r="AI132" s="350">
        <v>24378.33</v>
      </c>
      <c r="AJ132" s="351">
        <f t="shared" si="33"/>
        <v>-7466.4299999999967</v>
      </c>
      <c r="AK132" s="350">
        <v>65669.19</v>
      </c>
      <c r="AL132" s="351">
        <f t="shared" si="34"/>
        <v>90047.52</v>
      </c>
      <c r="AM132" s="350">
        <v>44506.92</v>
      </c>
      <c r="AN132" s="351">
        <f t="shared" si="35"/>
        <v>45540.600000000006</v>
      </c>
      <c r="AO132" s="351">
        <f t="shared" si="36"/>
        <v>1.8256755077152536</v>
      </c>
      <c r="AP132" s="351">
        <f t="shared" si="37"/>
        <v>0.49426036386121458</v>
      </c>
      <c r="AQ132" s="350">
        <v>20900</v>
      </c>
      <c r="CA132" s="91" t="str">
        <f t="shared" si="60"/>
        <v>Gribow</v>
      </c>
      <c r="CB132" s="92">
        <f t="shared" si="60"/>
        <v>187</v>
      </c>
      <c r="CC132" s="92"/>
      <c r="CD132" s="92">
        <f t="shared" si="38"/>
        <v>2512.34</v>
      </c>
      <c r="CE132" s="92">
        <f t="shared" si="39"/>
        <v>0</v>
      </c>
      <c r="CF132" s="92">
        <f t="shared" si="40"/>
        <v>92911.95</v>
      </c>
      <c r="CG132" s="92">
        <f t="shared" si="41"/>
        <v>92911.95</v>
      </c>
      <c r="CH132" s="92">
        <f t="shared" si="42"/>
        <v>6546.66</v>
      </c>
      <c r="CI132" s="92">
        <f t="shared" si="43"/>
        <v>0</v>
      </c>
      <c r="CJ132" s="91" t="str">
        <f t="shared" si="44"/>
        <v>nein</v>
      </c>
      <c r="CK132" s="91" t="str">
        <f t="shared" si="44"/>
        <v>nein</v>
      </c>
      <c r="CL132" s="91" t="str">
        <f t="shared" si="61"/>
        <v>OK</v>
      </c>
      <c r="CM132" s="92">
        <f t="shared" si="45"/>
        <v>93697.86</v>
      </c>
      <c r="CN132" s="91" t="str">
        <f t="shared" si="46"/>
        <v>nein</v>
      </c>
      <c r="CO132" s="91">
        <f t="shared" si="47"/>
        <v>0</v>
      </c>
      <c r="CP132" s="91">
        <f t="shared" si="48"/>
        <v>0</v>
      </c>
      <c r="CQ132" s="91">
        <f t="shared" si="49"/>
        <v>1</v>
      </c>
      <c r="CR132" s="91">
        <f t="shared" si="50"/>
        <v>2512.34</v>
      </c>
      <c r="CS132" s="92">
        <f>CM132-'[2]2010'!CM132</f>
        <v>-6074.9900000000052</v>
      </c>
      <c r="CT132" s="92">
        <f>CE132-'[2]2010'!CE132</f>
        <v>0</v>
      </c>
      <c r="CU132" s="92">
        <f t="shared" si="51"/>
        <v>44506.92</v>
      </c>
      <c r="CV132" s="92">
        <f t="shared" si="52"/>
        <v>20900</v>
      </c>
      <c r="CW132" s="153">
        <f t="shared" si="53"/>
        <v>3</v>
      </c>
      <c r="CX132" s="153">
        <f t="shared" si="54"/>
        <v>3.5</v>
      </c>
      <c r="CY132" s="153">
        <f t="shared" si="55"/>
        <v>3</v>
      </c>
      <c r="CZ132" s="92">
        <f t="shared" si="56"/>
        <v>101782.14</v>
      </c>
      <c r="DA132" s="92">
        <f t="shared" si="57"/>
        <v>815.43</v>
      </c>
      <c r="DB132" s="91">
        <f t="shared" si="58"/>
        <v>1</v>
      </c>
      <c r="DC132" s="92">
        <f t="shared" si="59"/>
        <v>92911.95</v>
      </c>
    </row>
    <row r="133" spans="1:107" x14ac:dyDescent="0.25">
      <c r="A133" s="20">
        <v>13075041</v>
      </c>
      <c r="B133" s="21">
        <v>5563</v>
      </c>
      <c r="C133" s="21" t="s">
        <v>171</v>
      </c>
      <c r="D133" s="223">
        <v>1394</v>
      </c>
      <c r="E133" s="223">
        <v>35476.79</v>
      </c>
      <c r="F133" s="223">
        <v>39376.410000000003</v>
      </c>
      <c r="G133" s="223">
        <v>31325.91</v>
      </c>
      <c r="H133" s="224">
        <v>0</v>
      </c>
      <c r="I133" s="224">
        <v>1</v>
      </c>
      <c r="J133" s="224">
        <v>410253.3</v>
      </c>
      <c r="K133" s="224">
        <v>0</v>
      </c>
      <c r="L133" s="224"/>
      <c r="M133" s="224">
        <v>1</v>
      </c>
      <c r="N133" s="224">
        <v>379680.88</v>
      </c>
      <c r="O133" s="224">
        <v>250</v>
      </c>
      <c r="P133" s="224">
        <v>0</v>
      </c>
      <c r="Q133" s="224">
        <v>330</v>
      </c>
      <c r="R133" s="224">
        <v>0</v>
      </c>
      <c r="S133" s="224">
        <v>300</v>
      </c>
      <c r="T133" s="224">
        <v>0</v>
      </c>
      <c r="U133" s="224">
        <v>0</v>
      </c>
      <c r="V133" s="224">
        <v>53048.69</v>
      </c>
      <c r="W133" s="224">
        <v>38.049999999999997</v>
      </c>
      <c r="X133" s="19" t="s">
        <v>43</v>
      </c>
      <c r="Y133" s="19" t="s">
        <v>43</v>
      </c>
      <c r="Z133" s="19" t="s">
        <v>43</v>
      </c>
      <c r="AA133" s="222">
        <v>4454889.03</v>
      </c>
      <c r="AB133" s="224">
        <v>4400</v>
      </c>
      <c r="AC133" s="224">
        <v>4475.6000000000004</v>
      </c>
      <c r="AD133" s="260">
        <v>0</v>
      </c>
      <c r="AE133" s="224">
        <v>0</v>
      </c>
      <c r="AF133" s="224">
        <v>0</v>
      </c>
      <c r="AG133" s="260">
        <v>0</v>
      </c>
      <c r="AH133" s="308">
        <v>317197.82</v>
      </c>
      <c r="AI133" s="350">
        <v>213469.28</v>
      </c>
      <c r="AJ133" s="351">
        <f t="shared" si="33"/>
        <v>-103728.54000000001</v>
      </c>
      <c r="AK133" s="350">
        <v>441648.21</v>
      </c>
      <c r="AL133" s="351">
        <f t="shared" si="34"/>
        <v>655117.49</v>
      </c>
      <c r="AM133" s="350">
        <v>339777</v>
      </c>
      <c r="AN133" s="351">
        <f t="shared" si="35"/>
        <v>315340.49</v>
      </c>
      <c r="AO133" s="351">
        <f t="shared" si="36"/>
        <v>1.5916903828035585</v>
      </c>
      <c r="AP133" s="351">
        <f t="shared" si="37"/>
        <v>0.51865047901560379</v>
      </c>
      <c r="AQ133" s="350">
        <v>159300</v>
      </c>
      <c r="CA133" s="91" t="str">
        <f t="shared" si="60"/>
        <v>Groß Kiesow</v>
      </c>
      <c r="CB133" s="92">
        <f t="shared" si="60"/>
        <v>1394</v>
      </c>
      <c r="CC133" s="92"/>
      <c r="CD133" s="92">
        <f t="shared" si="38"/>
        <v>31325.91</v>
      </c>
      <c r="CE133" s="92">
        <f t="shared" si="39"/>
        <v>0</v>
      </c>
      <c r="CF133" s="92">
        <f t="shared" si="40"/>
        <v>379680.88</v>
      </c>
      <c r="CG133" s="92">
        <f t="shared" si="41"/>
        <v>379680.88</v>
      </c>
      <c r="CH133" s="92">
        <f t="shared" si="42"/>
        <v>35476.79</v>
      </c>
      <c r="CI133" s="92">
        <f t="shared" si="43"/>
        <v>0</v>
      </c>
      <c r="CJ133" s="91" t="str">
        <f t="shared" si="44"/>
        <v>nein</v>
      </c>
      <c r="CK133" s="91" t="str">
        <f t="shared" si="44"/>
        <v>nein</v>
      </c>
      <c r="CL133" s="91" t="str">
        <f t="shared" si="61"/>
        <v>OK</v>
      </c>
      <c r="CM133" s="92">
        <f t="shared" si="45"/>
        <v>410253.3</v>
      </c>
      <c r="CN133" s="91" t="str">
        <f t="shared" si="46"/>
        <v>nein</v>
      </c>
      <c r="CO133" s="91">
        <f t="shared" si="47"/>
        <v>0</v>
      </c>
      <c r="CP133" s="91">
        <f t="shared" si="48"/>
        <v>0</v>
      </c>
      <c r="CQ133" s="91">
        <f t="shared" si="49"/>
        <v>1</v>
      </c>
      <c r="CR133" s="91">
        <f t="shared" si="50"/>
        <v>31325.91</v>
      </c>
      <c r="CS133" s="92">
        <f>CM133-'[2]2010'!CM133</f>
        <v>-28383.650000000023</v>
      </c>
      <c r="CT133" s="92">
        <f>CE133-'[2]2010'!CE133</f>
        <v>0</v>
      </c>
      <c r="CU133" s="92">
        <f t="shared" si="51"/>
        <v>339777</v>
      </c>
      <c r="CV133" s="92">
        <f t="shared" si="52"/>
        <v>159300</v>
      </c>
      <c r="CW133" s="153">
        <f t="shared" si="53"/>
        <v>2.5</v>
      </c>
      <c r="CX133" s="153">
        <f t="shared" si="54"/>
        <v>3.3</v>
      </c>
      <c r="CY133" s="153">
        <f t="shared" si="55"/>
        <v>3</v>
      </c>
      <c r="CZ133" s="92">
        <f t="shared" si="56"/>
        <v>53048.69</v>
      </c>
      <c r="DA133" s="92">
        <f t="shared" si="57"/>
        <v>4475.6000000000004</v>
      </c>
      <c r="DB133" s="91">
        <f t="shared" si="58"/>
        <v>1</v>
      </c>
      <c r="DC133" s="92">
        <f t="shared" si="59"/>
        <v>379680.88</v>
      </c>
    </row>
    <row r="134" spans="1:107" x14ac:dyDescent="0.25">
      <c r="A134" s="20">
        <v>13075043</v>
      </c>
      <c r="B134" s="21">
        <v>5563</v>
      </c>
      <c r="C134" s="21" t="s">
        <v>172</v>
      </c>
      <c r="D134" s="221">
        <v>446</v>
      </c>
      <c r="E134" s="223">
        <v>37980.699999999997</v>
      </c>
      <c r="F134" s="223">
        <v>56607.22</v>
      </c>
      <c r="G134" s="223">
        <v>49497.2</v>
      </c>
      <c r="H134" s="224">
        <v>0</v>
      </c>
      <c r="I134" s="224">
        <v>1</v>
      </c>
      <c r="J134" s="224">
        <v>58586.02</v>
      </c>
      <c r="K134" s="224">
        <v>0</v>
      </c>
      <c r="L134" s="224"/>
      <c r="M134" s="224">
        <v>1</v>
      </c>
      <c r="N134" s="224">
        <v>9088.82</v>
      </c>
      <c r="O134" s="222">
        <v>300</v>
      </c>
      <c r="P134" s="222">
        <v>0</v>
      </c>
      <c r="Q134" s="222">
        <v>350</v>
      </c>
      <c r="R134" s="222">
        <v>0</v>
      </c>
      <c r="S134" s="222">
        <v>300</v>
      </c>
      <c r="T134" s="222">
        <v>0</v>
      </c>
      <c r="U134" s="222">
        <v>0</v>
      </c>
      <c r="V134" s="222">
        <v>790792.88</v>
      </c>
      <c r="W134" s="222">
        <v>1773.078206278027</v>
      </c>
      <c r="X134" s="19" t="s">
        <v>43</v>
      </c>
      <c r="Y134" s="19" t="s">
        <v>43</v>
      </c>
      <c r="Z134" s="19" t="s">
        <v>43</v>
      </c>
      <c r="AA134" s="222">
        <v>1109324.18</v>
      </c>
      <c r="AB134" s="222">
        <v>2200</v>
      </c>
      <c r="AC134" s="222">
        <v>2400</v>
      </c>
      <c r="AD134" s="295">
        <v>0</v>
      </c>
      <c r="AE134" s="222">
        <v>0</v>
      </c>
      <c r="AF134" s="222">
        <v>0</v>
      </c>
      <c r="AG134" s="295">
        <v>0</v>
      </c>
      <c r="AH134" s="251">
        <v>91059.95</v>
      </c>
      <c r="AI134" s="350">
        <v>69805.759999999995</v>
      </c>
      <c r="AJ134" s="351">
        <f t="shared" ref="AJ134:AJ144" si="62">AI134-AH134</f>
        <v>-21254.190000000002</v>
      </c>
      <c r="AK134" s="350">
        <v>141654.9</v>
      </c>
      <c r="AL134" s="351">
        <f t="shared" ref="AL134:AL144" si="63">AI134+AK134</f>
        <v>211460.65999999997</v>
      </c>
      <c r="AM134" s="350">
        <v>110690.28</v>
      </c>
      <c r="AN134" s="351">
        <f t="shared" ref="AN134:AN144" si="64">AL134-AM134</f>
        <v>100770.37999999998</v>
      </c>
      <c r="AO134" s="351">
        <f t="shared" ref="AO134:AO144" si="65">AM134/AI134</f>
        <v>1.5856897768894718</v>
      </c>
      <c r="AP134" s="351">
        <f t="shared" ref="AP134:AP144" si="66">AM134/AL134</f>
        <v>0.52345566310064484</v>
      </c>
      <c r="AQ134" s="350">
        <v>51900</v>
      </c>
      <c r="CA134" s="91" t="str">
        <f t="shared" si="60"/>
        <v>Groß Polzin</v>
      </c>
      <c r="CB134" s="92">
        <f t="shared" si="60"/>
        <v>446</v>
      </c>
      <c r="CC134" s="92"/>
      <c r="CD134" s="92">
        <f t="shared" ref="CD134:CD144" si="67">G134</f>
        <v>49497.2</v>
      </c>
      <c r="CE134" s="92">
        <f t="shared" ref="CE134:CE144" si="68">L134</f>
        <v>0</v>
      </c>
      <c r="CF134" s="92">
        <f t="shared" ref="CF134:CF144" si="69">N134</f>
        <v>9088.82</v>
      </c>
      <c r="CG134" s="92">
        <f t="shared" ref="CG134:CG145" si="70">CF134-CE134</f>
        <v>9088.82</v>
      </c>
      <c r="CH134" s="92">
        <f t="shared" ref="CH134:CH144" si="71">E134</f>
        <v>37980.699999999997</v>
      </c>
      <c r="CI134" s="92">
        <f t="shared" ref="CI134:CI144" si="72">U134</f>
        <v>0</v>
      </c>
      <c r="CJ134" s="91" t="str">
        <f t="shared" ref="CJ134:CK144" si="73">X134</f>
        <v>nein</v>
      </c>
      <c r="CK134" s="91" t="str">
        <f t="shared" si="73"/>
        <v>nein</v>
      </c>
      <c r="CL134" s="91" t="str">
        <f t="shared" si="61"/>
        <v>OK</v>
      </c>
      <c r="CM134" s="92">
        <f t="shared" ref="CM134:CM144" si="74">J134</f>
        <v>58586.02</v>
      </c>
      <c r="CN134" s="91" t="str">
        <f t="shared" ref="CN134:CN144" si="75">IF(CQ134=0,"keine Angabe",IF(CI134="ja","ja","nein"))</f>
        <v>nein</v>
      </c>
      <c r="CO134" s="91">
        <f t="shared" ref="CO134:CO144" si="76">IF(CQ134=0,2,IF(CJ134="ja",1,0))</f>
        <v>0</v>
      </c>
      <c r="CP134" s="91">
        <f t="shared" ref="CP134:CP144" si="77">IF(CQ134=0,2,IF(CK134="ja",1,0))</f>
        <v>0</v>
      </c>
      <c r="CQ134" s="91">
        <f t="shared" ref="CQ134:CQ144" si="78">IF(CL134="OK",1,0)</f>
        <v>1</v>
      </c>
      <c r="CR134" s="91">
        <f t="shared" ref="CR134:CR144" si="79">G134</f>
        <v>49497.2</v>
      </c>
      <c r="CS134" s="92">
        <f>CM134-'[2]2010'!CM134</f>
        <v>4135.1499999999942</v>
      </c>
      <c r="CT134" s="92">
        <f>CE134-'[2]2010'!CE134</f>
        <v>0</v>
      </c>
      <c r="CU134" s="92">
        <f t="shared" ref="CU134:CU144" si="80">AM134</f>
        <v>110690.28</v>
      </c>
      <c r="CV134" s="92">
        <f t="shared" ref="CV134:CV144" si="81">AQ134</f>
        <v>51900</v>
      </c>
      <c r="CW134" s="153">
        <f t="shared" ref="CW134:CW144" si="82">O134/100</f>
        <v>3</v>
      </c>
      <c r="CX134" s="153">
        <f t="shared" ref="CX134:CX144" si="83">Q134/100</f>
        <v>3.5</v>
      </c>
      <c r="CY134" s="153">
        <f t="shared" ref="CY134:CY144" si="84">S134/100</f>
        <v>3</v>
      </c>
      <c r="CZ134" s="92">
        <f t="shared" ref="CZ134:CZ144" si="85">V134</f>
        <v>790792.88</v>
      </c>
      <c r="DA134" s="92">
        <f t="shared" ref="DA134:DA144" si="86">AC134+AE134+AG134</f>
        <v>2400</v>
      </c>
      <c r="DB134" s="91">
        <f t="shared" ref="DB134:DB144" si="87">IF(G134&gt;0,1,0)</f>
        <v>1</v>
      </c>
      <c r="DC134" s="92">
        <f t="shared" ref="DC134:DC144" si="88">CG134</f>
        <v>9088.82</v>
      </c>
    </row>
    <row r="135" spans="1:107" x14ac:dyDescent="0.25">
      <c r="A135" s="20">
        <v>13075044</v>
      </c>
      <c r="B135" s="21">
        <v>5563</v>
      </c>
      <c r="C135" s="21" t="s">
        <v>173</v>
      </c>
      <c r="D135" s="223">
        <v>2832</v>
      </c>
      <c r="E135" s="223">
        <v>148671.9</v>
      </c>
      <c r="F135" s="223">
        <v>389453.83</v>
      </c>
      <c r="G135" s="223">
        <v>31803.79</v>
      </c>
      <c r="H135" s="224">
        <v>0</v>
      </c>
      <c r="I135" s="224">
        <v>1</v>
      </c>
      <c r="J135" s="224">
        <v>39721.949999999997</v>
      </c>
      <c r="K135" s="224">
        <v>0</v>
      </c>
      <c r="L135" s="224"/>
      <c r="M135" s="224">
        <v>1</v>
      </c>
      <c r="N135" s="224">
        <v>68397.31</v>
      </c>
      <c r="O135" s="224">
        <v>300</v>
      </c>
      <c r="P135" s="224">
        <v>0</v>
      </c>
      <c r="Q135" s="224">
        <v>350</v>
      </c>
      <c r="R135" s="224">
        <v>0</v>
      </c>
      <c r="S135" s="224">
        <v>300</v>
      </c>
      <c r="T135" s="224">
        <v>0</v>
      </c>
      <c r="U135" s="224">
        <v>0</v>
      </c>
      <c r="V135" s="224">
        <v>7076430.8799999999</v>
      </c>
      <c r="W135" s="224">
        <v>2498.7399999999998</v>
      </c>
      <c r="X135" s="19" t="s">
        <v>43</v>
      </c>
      <c r="Y135" s="19" t="s">
        <v>43</v>
      </c>
      <c r="Z135" s="19" t="s">
        <v>43</v>
      </c>
      <c r="AA135" s="224">
        <v>13931074.17</v>
      </c>
      <c r="AB135" s="224">
        <v>7800</v>
      </c>
      <c r="AC135" s="224">
        <v>7797.19</v>
      </c>
      <c r="AD135" s="260">
        <v>0</v>
      </c>
      <c r="AE135" s="224">
        <v>0</v>
      </c>
      <c r="AF135" s="224">
        <v>0</v>
      </c>
      <c r="AG135" s="260">
        <v>0</v>
      </c>
      <c r="AH135" s="308">
        <v>883203.56</v>
      </c>
      <c r="AI135" s="350">
        <v>434830.14</v>
      </c>
      <c r="AJ135" s="351">
        <f t="shared" si="62"/>
        <v>-448373.42000000004</v>
      </c>
      <c r="AK135" s="350">
        <v>753958.97</v>
      </c>
      <c r="AL135" s="351">
        <f t="shared" si="63"/>
        <v>1188789.1099999999</v>
      </c>
      <c r="AM135" s="350">
        <v>743144.13</v>
      </c>
      <c r="AN135" s="351">
        <f t="shared" si="64"/>
        <v>445644.97999999986</v>
      </c>
      <c r="AO135" s="351">
        <f t="shared" si="65"/>
        <v>1.7090446628193712</v>
      </c>
      <c r="AP135" s="351">
        <f t="shared" si="66"/>
        <v>0.6251269663801009</v>
      </c>
      <c r="AQ135" s="350">
        <v>348400</v>
      </c>
      <c r="CA135" s="91" t="str">
        <f t="shared" si="60"/>
        <v>Gützkow, Stadt</v>
      </c>
      <c r="CB135" s="92">
        <f t="shared" si="60"/>
        <v>2832</v>
      </c>
      <c r="CC135" s="92"/>
      <c r="CD135" s="92">
        <f t="shared" si="67"/>
        <v>31803.79</v>
      </c>
      <c r="CE135" s="92">
        <f t="shared" si="68"/>
        <v>0</v>
      </c>
      <c r="CF135" s="92">
        <f t="shared" si="69"/>
        <v>68397.31</v>
      </c>
      <c r="CG135" s="92">
        <f t="shared" si="70"/>
        <v>68397.31</v>
      </c>
      <c r="CH135" s="92">
        <f t="shared" si="71"/>
        <v>148671.9</v>
      </c>
      <c r="CI135" s="92">
        <f t="shared" si="72"/>
        <v>0</v>
      </c>
      <c r="CJ135" s="91" t="str">
        <f t="shared" si="73"/>
        <v>nein</v>
      </c>
      <c r="CK135" s="91" t="str">
        <f t="shared" si="73"/>
        <v>nein</v>
      </c>
      <c r="CL135" s="91" t="str">
        <f t="shared" si="61"/>
        <v>OK</v>
      </c>
      <c r="CM135" s="92">
        <f t="shared" si="74"/>
        <v>39721.949999999997</v>
      </c>
      <c r="CN135" s="91" t="str">
        <f t="shared" si="75"/>
        <v>nein</v>
      </c>
      <c r="CO135" s="91">
        <f t="shared" si="76"/>
        <v>0</v>
      </c>
      <c r="CP135" s="91">
        <f t="shared" si="77"/>
        <v>0</v>
      </c>
      <c r="CQ135" s="91">
        <f t="shared" si="78"/>
        <v>1</v>
      </c>
      <c r="CR135" s="91">
        <f t="shared" si="79"/>
        <v>31803.79</v>
      </c>
      <c r="CS135" s="92">
        <f>CM135-'[2]2010'!CM135</f>
        <v>-226199.49</v>
      </c>
      <c r="CT135" s="92">
        <f>CE135-'[2]2010'!CE135</f>
        <v>0</v>
      </c>
      <c r="CU135" s="92">
        <f t="shared" si="80"/>
        <v>743144.13</v>
      </c>
      <c r="CV135" s="92">
        <f t="shared" si="81"/>
        <v>348400</v>
      </c>
      <c r="CW135" s="153">
        <f t="shared" si="82"/>
        <v>3</v>
      </c>
      <c r="CX135" s="153">
        <f t="shared" si="83"/>
        <v>3.5</v>
      </c>
      <c r="CY135" s="153">
        <f t="shared" si="84"/>
        <v>3</v>
      </c>
      <c r="CZ135" s="92">
        <f t="shared" si="85"/>
        <v>7076430.8799999999</v>
      </c>
      <c r="DA135" s="92">
        <f t="shared" si="86"/>
        <v>7797.19</v>
      </c>
      <c r="DB135" s="91">
        <f t="shared" si="87"/>
        <v>1</v>
      </c>
      <c r="DC135" s="92">
        <f t="shared" si="88"/>
        <v>68397.31</v>
      </c>
    </row>
    <row r="136" spans="1:107" x14ac:dyDescent="0.25">
      <c r="A136" s="20">
        <v>13075057</v>
      </c>
      <c r="B136" s="21">
        <v>5563</v>
      </c>
      <c r="C136" s="21" t="s">
        <v>174</v>
      </c>
      <c r="D136" s="223">
        <v>1391</v>
      </c>
      <c r="E136" s="223">
        <v>155048.85</v>
      </c>
      <c r="F136" s="223">
        <v>45640.78</v>
      </c>
      <c r="G136" s="223">
        <v>178202.3</v>
      </c>
      <c r="H136" s="238">
        <v>1</v>
      </c>
      <c r="I136" s="224">
        <v>0</v>
      </c>
      <c r="J136" s="224"/>
      <c r="K136" s="224">
        <v>1</v>
      </c>
      <c r="L136" s="224">
        <v>175889.16</v>
      </c>
      <c r="M136" s="224">
        <v>0</v>
      </c>
      <c r="N136" s="224"/>
      <c r="O136" s="224">
        <v>248</v>
      </c>
      <c r="P136" s="224">
        <v>0</v>
      </c>
      <c r="Q136" s="224">
        <v>354</v>
      </c>
      <c r="R136" s="224">
        <v>0</v>
      </c>
      <c r="S136" s="224">
        <v>300</v>
      </c>
      <c r="T136" s="224">
        <v>0</v>
      </c>
      <c r="U136" s="224">
        <v>0</v>
      </c>
      <c r="V136" s="224">
        <v>432518.61</v>
      </c>
      <c r="W136" s="224">
        <v>310.94</v>
      </c>
      <c r="X136" s="22" t="s">
        <v>56</v>
      </c>
      <c r="Y136" s="22" t="s">
        <v>43</v>
      </c>
      <c r="Z136" s="22" t="s">
        <v>43</v>
      </c>
      <c r="AA136" s="224">
        <v>7569953.4900000002</v>
      </c>
      <c r="AB136" s="224">
        <v>3000</v>
      </c>
      <c r="AC136" s="224">
        <v>2956.81</v>
      </c>
      <c r="AD136" s="260">
        <v>0</v>
      </c>
      <c r="AE136" s="224">
        <v>0</v>
      </c>
      <c r="AF136" s="224">
        <v>0</v>
      </c>
      <c r="AG136" s="260">
        <v>0</v>
      </c>
      <c r="AH136" s="308">
        <v>420394.41</v>
      </c>
      <c r="AI136" s="350">
        <v>171116.13</v>
      </c>
      <c r="AJ136" s="351">
        <f t="shared" si="62"/>
        <v>-249278.27999999997</v>
      </c>
      <c r="AK136" s="350">
        <v>378370.21</v>
      </c>
      <c r="AL136" s="351">
        <f t="shared" si="63"/>
        <v>549486.34000000008</v>
      </c>
      <c r="AM136" s="350">
        <v>352979.64</v>
      </c>
      <c r="AN136" s="351">
        <f t="shared" si="64"/>
        <v>196506.70000000007</v>
      </c>
      <c r="AO136" s="351">
        <f t="shared" si="65"/>
        <v>2.0628075214183492</v>
      </c>
      <c r="AP136" s="351">
        <f t="shared" si="66"/>
        <v>0.6423811008659468</v>
      </c>
      <c r="AQ136" s="350">
        <v>165500</v>
      </c>
      <c r="CA136" s="91" t="str">
        <f t="shared" si="60"/>
        <v>Karlsburg</v>
      </c>
      <c r="CB136" s="92">
        <f t="shared" si="60"/>
        <v>1391</v>
      </c>
      <c r="CC136" s="92"/>
      <c r="CD136" s="92">
        <f t="shared" si="67"/>
        <v>178202.3</v>
      </c>
      <c r="CE136" s="92">
        <f t="shared" si="68"/>
        <v>175889.16</v>
      </c>
      <c r="CF136" s="92">
        <f t="shared" si="69"/>
        <v>0</v>
      </c>
      <c r="CG136" s="92">
        <f t="shared" si="70"/>
        <v>-175889.16</v>
      </c>
      <c r="CH136" s="92">
        <f t="shared" si="71"/>
        <v>155048.85</v>
      </c>
      <c r="CI136" s="92">
        <f t="shared" si="72"/>
        <v>0</v>
      </c>
      <c r="CJ136" s="91" t="str">
        <f t="shared" si="73"/>
        <v>ja</v>
      </c>
      <c r="CK136" s="91" t="str">
        <f t="shared" si="73"/>
        <v>nein</v>
      </c>
      <c r="CL136" s="91" t="str">
        <f t="shared" si="61"/>
        <v>OK</v>
      </c>
      <c r="CM136" s="92">
        <f t="shared" si="74"/>
        <v>0</v>
      </c>
      <c r="CN136" s="91" t="str">
        <f t="shared" si="75"/>
        <v>nein</v>
      </c>
      <c r="CO136" s="91">
        <f t="shared" si="76"/>
        <v>1</v>
      </c>
      <c r="CP136" s="91">
        <f t="shared" si="77"/>
        <v>0</v>
      </c>
      <c r="CQ136" s="91">
        <f t="shared" si="78"/>
        <v>1</v>
      </c>
      <c r="CR136" s="91">
        <f t="shared" si="79"/>
        <v>178202.3</v>
      </c>
      <c r="CS136" s="92">
        <f>CM136-'[2]2010'!CM136</f>
        <v>-39884.86</v>
      </c>
      <c r="CT136" s="92">
        <f>CE136-'[2]2010'!CE136</f>
        <v>175889.16</v>
      </c>
      <c r="CU136" s="92">
        <f t="shared" si="80"/>
        <v>352979.64</v>
      </c>
      <c r="CV136" s="92">
        <f t="shared" si="81"/>
        <v>165500</v>
      </c>
      <c r="CW136" s="153">
        <f t="shared" si="82"/>
        <v>2.48</v>
      </c>
      <c r="CX136" s="153">
        <f t="shared" si="83"/>
        <v>3.54</v>
      </c>
      <c r="CY136" s="153">
        <f t="shared" si="84"/>
        <v>3</v>
      </c>
      <c r="CZ136" s="92">
        <f t="shared" si="85"/>
        <v>432518.61</v>
      </c>
      <c r="DA136" s="92">
        <f t="shared" si="86"/>
        <v>2956.81</v>
      </c>
      <c r="DB136" s="91">
        <f t="shared" si="87"/>
        <v>1</v>
      </c>
      <c r="DC136" s="92">
        <f t="shared" si="88"/>
        <v>-175889.16</v>
      </c>
    </row>
    <row r="137" spans="1:107" x14ac:dyDescent="0.25">
      <c r="A137" s="20">
        <v>13075061</v>
      </c>
      <c r="B137" s="21">
        <v>5563</v>
      </c>
      <c r="C137" s="21" t="s">
        <v>175</v>
      </c>
      <c r="D137" s="223">
        <v>828</v>
      </c>
      <c r="E137" s="223">
        <v>210435.41</v>
      </c>
      <c r="F137" s="223">
        <v>27523.040000000001</v>
      </c>
      <c r="G137" s="223">
        <v>74457.440000000002</v>
      </c>
      <c r="H137" s="224">
        <v>0</v>
      </c>
      <c r="I137" s="224">
        <v>1</v>
      </c>
      <c r="J137" s="224">
        <v>34200.120000000003</v>
      </c>
      <c r="K137" s="224">
        <v>0</v>
      </c>
      <c r="L137" s="224"/>
      <c r="M137" s="224">
        <v>1</v>
      </c>
      <c r="N137" s="224">
        <v>109762.94</v>
      </c>
      <c r="O137" s="224">
        <v>240</v>
      </c>
      <c r="P137" s="224">
        <v>1</v>
      </c>
      <c r="Q137" s="224">
        <v>320</v>
      </c>
      <c r="R137" s="224">
        <v>1</v>
      </c>
      <c r="S137" s="224">
        <v>300</v>
      </c>
      <c r="T137" s="224">
        <v>0</v>
      </c>
      <c r="U137" s="224">
        <v>0</v>
      </c>
      <c r="V137" s="224">
        <v>725675.17</v>
      </c>
      <c r="W137" s="222">
        <v>876.41928743961353</v>
      </c>
      <c r="X137" s="19" t="s">
        <v>43</v>
      </c>
      <c r="Y137" s="19" t="s">
        <v>43</v>
      </c>
      <c r="Z137" s="19" t="s">
        <v>43</v>
      </c>
      <c r="AA137" s="224">
        <v>2877419.57</v>
      </c>
      <c r="AB137" s="224">
        <v>3500</v>
      </c>
      <c r="AC137" s="224">
        <v>3445.45</v>
      </c>
      <c r="AD137" s="295">
        <v>0</v>
      </c>
      <c r="AE137" s="222">
        <v>0</v>
      </c>
      <c r="AF137" s="222">
        <v>0</v>
      </c>
      <c r="AG137" s="295">
        <v>0</v>
      </c>
      <c r="AH137" s="251">
        <v>476551.96</v>
      </c>
      <c r="AI137" s="350">
        <v>257027.17</v>
      </c>
      <c r="AJ137" s="351">
        <f t="shared" si="62"/>
        <v>-219524.79</v>
      </c>
      <c r="AK137" s="350">
        <v>85863.19</v>
      </c>
      <c r="AL137" s="351">
        <f t="shared" si="63"/>
        <v>342890.36</v>
      </c>
      <c r="AM137" s="350">
        <v>277492.33</v>
      </c>
      <c r="AN137" s="351">
        <f t="shared" si="64"/>
        <v>65398.02999999997</v>
      </c>
      <c r="AO137" s="351">
        <f t="shared" si="65"/>
        <v>1.0796225550785157</v>
      </c>
      <c r="AP137" s="351">
        <f t="shared" si="66"/>
        <v>0.80927422398226656</v>
      </c>
      <c r="AQ137" s="350">
        <v>130100</v>
      </c>
      <c r="CA137" s="91" t="str">
        <f t="shared" si="60"/>
        <v>Klein Bünzow</v>
      </c>
      <c r="CB137" s="92">
        <f t="shared" si="60"/>
        <v>828</v>
      </c>
      <c r="CC137" s="92"/>
      <c r="CD137" s="92">
        <f t="shared" si="67"/>
        <v>74457.440000000002</v>
      </c>
      <c r="CE137" s="92">
        <f t="shared" si="68"/>
        <v>0</v>
      </c>
      <c r="CF137" s="92">
        <f t="shared" si="69"/>
        <v>109762.94</v>
      </c>
      <c r="CG137" s="92">
        <f t="shared" si="70"/>
        <v>109762.94</v>
      </c>
      <c r="CH137" s="92">
        <f t="shared" si="71"/>
        <v>210435.41</v>
      </c>
      <c r="CI137" s="92">
        <f t="shared" si="72"/>
        <v>0</v>
      </c>
      <c r="CJ137" s="91" t="str">
        <f t="shared" si="73"/>
        <v>nein</v>
      </c>
      <c r="CK137" s="91" t="str">
        <f t="shared" si="73"/>
        <v>nein</v>
      </c>
      <c r="CL137" s="91" t="str">
        <f t="shared" si="61"/>
        <v>OK</v>
      </c>
      <c r="CM137" s="92">
        <f t="shared" si="74"/>
        <v>34200.120000000003</v>
      </c>
      <c r="CN137" s="91" t="str">
        <f t="shared" si="75"/>
        <v>nein</v>
      </c>
      <c r="CO137" s="91">
        <f t="shared" si="76"/>
        <v>0</v>
      </c>
      <c r="CP137" s="91">
        <f t="shared" si="77"/>
        <v>0</v>
      </c>
      <c r="CQ137" s="91">
        <f t="shared" si="78"/>
        <v>1</v>
      </c>
      <c r="CR137" s="91">
        <f t="shared" si="79"/>
        <v>74457.440000000002</v>
      </c>
      <c r="CS137" s="92">
        <f>CM137-'[2]2010'!CM137</f>
        <v>-219542.21</v>
      </c>
      <c r="CT137" s="92">
        <f>CE137-'[2]2010'!CE137</f>
        <v>0</v>
      </c>
      <c r="CU137" s="92">
        <f t="shared" si="80"/>
        <v>277492.33</v>
      </c>
      <c r="CV137" s="92">
        <f t="shared" si="81"/>
        <v>130100</v>
      </c>
      <c r="CW137" s="153">
        <f t="shared" si="82"/>
        <v>2.4</v>
      </c>
      <c r="CX137" s="153">
        <f t="shared" si="83"/>
        <v>3.2</v>
      </c>
      <c r="CY137" s="153">
        <f t="shared" si="84"/>
        <v>3</v>
      </c>
      <c r="CZ137" s="92">
        <f t="shared" si="85"/>
        <v>725675.17</v>
      </c>
      <c r="DA137" s="92">
        <f t="shared" si="86"/>
        <v>3445.45</v>
      </c>
      <c r="DB137" s="91">
        <f t="shared" si="87"/>
        <v>1</v>
      </c>
      <c r="DC137" s="92">
        <f t="shared" si="88"/>
        <v>109762.94</v>
      </c>
    </row>
    <row r="138" spans="1:107" x14ac:dyDescent="0.25">
      <c r="A138" s="20">
        <v>13075086</v>
      </c>
      <c r="B138" s="21">
        <v>5563</v>
      </c>
      <c r="C138" s="21" t="s">
        <v>177</v>
      </c>
      <c r="D138" s="223">
        <v>721</v>
      </c>
      <c r="E138" s="223">
        <v>51503.69</v>
      </c>
      <c r="F138" s="223">
        <v>27283.31</v>
      </c>
      <c r="G138" s="223">
        <v>22459.89</v>
      </c>
      <c r="H138" s="238">
        <v>1</v>
      </c>
      <c r="I138" s="224">
        <v>0</v>
      </c>
      <c r="J138" s="224"/>
      <c r="K138" s="224">
        <v>1</v>
      </c>
      <c r="L138" s="224">
        <v>18180.79</v>
      </c>
      <c r="M138" s="224">
        <v>0</v>
      </c>
      <c r="N138" s="224"/>
      <c r="O138" s="224">
        <v>300</v>
      </c>
      <c r="P138" s="224">
        <v>0</v>
      </c>
      <c r="Q138" s="224">
        <v>350</v>
      </c>
      <c r="R138" s="224">
        <v>0</v>
      </c>
      <c r="S138" s="224">
        <v>300</v>
      </c>
      <c r="T138" s="224">
        <v>0</v>
      </c>
      <c r="U138" s="224">
        <v>0</v>
      </c>
      <c r="V138" s="224">
        <v>199741.5</v>
      </c>
      <c r="W138" s="224">
        <v>277.02999999999997</v>
      </c>
      <c r="X138" s="19" t="s">
        <v>43</v>
      </c>
      <c r="Y138" s="19" t="s">
        <v>43</v>
      </c>
      <c r="Z138" s="19" t="s">
        <v>43</v>
      </c>
      <c r="AA138" s="224">
        <v>1114810.6499999999</v>
      </c>
      <c r="AB138" s="224">
        <v>1800</v>
      </c>
      <c r="AC138" s="224">
        <v>2071</v>
      </c>
      <c r="AD138" s="260">
        <v>0</v>
      </c>
      <c r="AE138" s="224">
        <v>0</v>
      </c>
      <c r="AF138" s="224">
        <v>0</v>
      </c>
      <c r="AG138" s="260">
        <v>0</v>
      </c>
      <c r="AH138" s="308">
        <v>210456.49</v>
      </c>
      <c r="AI138" s="350">
        <v>65441.06</v>
      </c>
      <c r="AJ138" s="351">
        <f t="shared" si="62"/>
        <v>-145015.43</v>
      </c>
      <c r="AK138" s="350">
        <v>200589.9</v>
      </c>
      <c r="AL138" s="351">
        <f t="shared" si="63"/>
        <v>266030.95999999996</v>
      </c>
      <c r="AM138" s="350">
        <v>188113.19</v>
      </c>
      <c r="AN138" s="351">
        <f t="shared" si="64"/>
        <v>77917.76999999996</v>
      </c>
      <c r="AO138" s="351">
        <f t="shared" si="65"/>
        <v>2.8745437497497748</v>
      </c>
      <c r="AP138" s="351">
        <f t="shared" si="66"/>
        <v>0.70711014236839209</v>
      </c>
      <c r="AQ138" s="350">
        <v>88200</v>
      </c>
      <c r="CA138" s="91" t="str">
        <f t="shared" si="60"/>
        <v>Lühmannsdorf</v>
      </c>
      <c r="CB138" s="92">
        <f t="shared" si="60"/>
        <v>721</v>
      </c>
      <c r="CC138" s="92"/>
      <c r="CD138" s="92">
        <f t="shared" si="67"/>
        <v>22459.89</v>
      </c>
      <c r="CE138" s="92">
        <f t="shared" si="68"/>
        <v>18180.79</v>
      </c>
      <c r="CF138" s="92">
        <f t="shared" si="69"/>
        <v>0</v>
      </c>
      <c r="CG138" s="92">
        <f t="shared" si="70"/>
        <v>-18180.79</v>
      </c>
      <c r="CH138" s="92">
        <f t="shared" si="71"/>
        <v>51503.69</v>
      </c>
      <c r="CI138" s="92">
        <f t="shared" si="72"/>
        <v>0</v>
      </c>
      <c r="CJ138" s="91" t="str">
        <f t="shared" si="73"/>
        <v>nein</v>
      </c>
      <c r="CK138" s="91" t="str">
        <f t="shared" si="73"/>
        <v>nein</v>
      </c>
      <c r="CL138" s="91" t="str">
        <f t="shared" si="61"/>
        <v>OK</v>
      </c>
      <c r="CM138" s="92">
        <f t="shared" si="74"/>
        <v>0</v>
      </c>
      <c r="CN138" s="91" t="str">
        <f t="shared" si="75"/>
        <v>nein</v>
      </c>
      <c r="CO138" s="91">
        <f t="shared" si="76"/>
        <v>0</v>
      </c>
      <c r="CP138" s="91">
        <f t="shared" si="77"/>
        <v>0</v>
      </c>
      <c r="CQ138" s="91">
        <f t="shared" si="78"/>
        <v>1</v>
      </c>
      <c r="CR138" s="91">
        <f t="shared" si="79"/>
        <v>22459.89</v>
      </c>
      <c r="CS138" s="92">
        <f>CM138-'[2]2010'!CM138</f>
        <v>-50751.6</v>
      </c>
      <c r="CT138" s="92">
        <f>CE138-'[2]2010'!CE138</f>
        <v>18180.79</v>
      </c>
      <c r="CU138" s="92">
        <f t="shared" si="80"/>
        <v>188113.19</v>
      </c>
      <c r="CV138" s="92">
        <f t="shared" si="81"/>
        <v>88200</v>
      </c>
      <c r="CW138" s="153">
        <f t="shared" si="82"/>
        <v>3</v>
      </c>
      <c r="CX138" s="153">
        <f t="shared" si="83"/>
        <v>3.5</v>
      </c>
      <c r="CY138" s="153">
        <f t="shared" si="84"/>
        <v>3</v>
      </c>
      <c r="CZ138" s="92">
        <f t="shared" si="85"/>
        <v>199741.5</v>
      </c>
      <c r="DA138" s="92">
        <f t="shared" si="86"/>
        <v>2071</v>
      </c>
      <c r="DB138" s="91">
        <f t="shared" si="87"/>
        <v>1</v>
      </c>
      <c r="DC138" s="92">
        <f t="shared" si="88"/>
        <v>-18180.79</v>
      </c>
    </row>
    <row r="139" spans="1:107" x14ac:dyDescent="0.25">
      <c r="A139" s="20">
        <v>13075094</v>
      </c>
      <c r="B139" s="21">
        <v>5563</v>
      </c>
      <c r="C139" s="21" t="s">
        <v>178</v>
      </c>
      <c r="D139" s="223">
        <v>890</v>
      </c>
      <c r="E139" s="223">
        <v>40072.33</v>
      </c>
      <c r="F139" s="223">
        <v>99507.32</v>
      </c>
      <c r="G139" s="223">
        <v>44762.79</v>
      </c>
      <c r="H139" s="224">
        <v>0</v>
      </c>
      <c r="I139" s="224">
        <v>1</v>
      </c>
      <c r="J139" s="224">
        <v>33097.03</v>
      </c>
      <c r="K139" s="224">
        <v>0</v>
      </c>
      <c r="L139" s="224"/>
      <c r="M139" s="224">
        <v>1</v>
      </c>
      <c r="N139" s="224">
        <v>79569</v>
      </c>
      <c r="O139" s="224">
        <v>300</v>
      </c>
      <c r="P139" s="224">
        <v>0</v>
      </c>
      <c r="Q139" s="224">
        <v>350</v>
      </c>
      <c r="R139" s="224">
        <v>0</v>
      </c>
      <c r="S139" s="224">
        <v>300</v>
      </c>
      <c r="T139" s="224">
        <v>0</v>
      </c>
      <c r="U139" s="224">
        <v>0</v>
      </c>
      <c r="V139" s="224">
        <v>595271.41</v>
      </c>
      <c r="W139" s="222">
        <v>668.84428089887649</v>
      </c>
      <c r="X139" s="19" t="s">
        <v>43</v>
      </c>
      <c r="Y139" s="19" t="s">
        <v>43</v>
      </c>
      <c r="Z139" s="19" t="s">
        <v>43</v>
      </c>
      <c r="AA139" s="224">
        <v>2924444.52</v>
      </c>
      <c r="AB139" s="224">
        <v>4000</v>
      </c>
      <c r="AC139" s="224">
        <v>4118.3599999999997</v>
      </c>
      <c r="AD139" s="295">
        <v>0</v>
      </c>
      <c r="AE139" s="222">
        <v>0</v>
      </c>
      <c r="AF139" s="222">
        <v>0</v>
      </c>
      <c r="AG139" s="295">
        <v>0</v>
      </c>
      <c r="AH139" s="251">
        <v>298724.87</v>
      </c>
      <c r="AI139" s="350">
        <v>268818.82</v>
      </c>
      <c r="AJ139" s="351">
        <f t="shared" si="62"/>
        <v>-29906.049999999988</v>
      </c>
      <c r="AK139" s="350">
        <v>215274.86</v>
      </c>
      <c r="AL139" s="351">
        <f t="shared" si="63"/>
        <v>484093.68</v>
      </c>
      <c r="AM139" s="350">
        <v>161691.85999999999</v>
      </c>
      <c r="AN139" s="351">
        <f t="shared" si="64"/>
        <v>322401.82</v>
      </c>
      <c r="AO139" s="351">
        <f t="shared" si="65"/>
        <v>0.60149010400387881</v>
      </c>
      <c r="AP139" s="351">
        <f t="shared" si="66"/>
        <v>0.33400944213938094</v>
      </c>
      <c r="AQ139" s="350">
        <v>75800</v>
      </c>
      <c r="CA139" s="91" t="str">
        <f t="shared" si="60"/>
        <v>Murchin</v>
      </c>
      <c r="CB139" s="92">
        <f t="shared" si="60"/>
        <v>890</v>
      </c>
      <c r="CC139" s="92"/>
      <c r="CD139" s="92">
        <f t="shared" si="67"/>
        <v>44762.79</v>
      </c>
      <c r="CE139" s="92">
        <f t="shared" si="68"/>
        <v>0</v>
      </c>
      <c r="CF139" s="92">
        <f t="shared" si="69"/>
        <v>79569</v>
      </c>
      <c r="CG139" s="92">
        <f t="shared" si="70"/>
        <v>79569</v>
      </c>
      <c r="CH139" s="92">
        <f t="shared" si="71"/>
        <v>40072.33</v>
      </c>
      <c r="CI139" s="92">
        <f t="shared" si="72"/>
        <v>0</v>
      </c>
      <c r="CJ139" s="91" t="str">
        <f t="shared" si="73"/>
        <v>nein</v>
      </c>
      <c r="CK139" s="91" t="str">
        <f t="shared" si="73"/>
        <v>nein</v>
      </c>
      <c r="CL139" s="91" t="str">
        <f t="shared" si="61"/>
        <v>OK</v>
      </c>
      <c r="CM139" s="92">
        <f t="shared" si="74"/>
        <v>33097.03</v>
      </c>
      <c r="CN139" s="91" t="str">
        <f t="shared" si="75"/>
        <v>nein</v>
      </c>
      <c r="CO139" s="91">
        <f t="shared" si="76"/>
        <v>0</v>
      </c>
      <c r="CP139" s="91">
        <f t="shared" si="77"/>
        <v>0</v>
      </c>
      <c r="CQ139" s="91">
        <f t="shared" si="78"/>
        <v>1</v>
      </c>
      <c r="CR139" s="91">
        <f t="shared" si="79"/>
        <v>44762.79</v>
      </c>
      <c r="CS139" s="92">
        <f>CM139-'[2]2010'!CM139</f>
        <v>33097.03</v>
      </c>
      <c r="CT139" s="92">
        <f>CE139-'[2]2010'!CE139</f>
        <v>-78459.64</v>
      </c>
      <c r="CU139" s="92">
        <f t="shared" si="80"/>
        <v>161691.85999999999</v>
      </c>
      <c r="CV139" s="92">
        <f t="shared" si="81"/>
        <v>75800</v>
      </c>
      <c r="CW139" s="153">
        <f t="shared" si="82"/>
        <v>3</v>
      </c>
      <c r="CX139" s="153">
        <f t="shared" si="83"/>
        <v>3.5</v>
      </c>
      <c r="CY139" s="153">
        <f t="shared" si="84"/>
        <v>3</v>
      </c>
      <c r="CZ139" s="92">
        <f t="shared" si="85"/>
        <v>595271.41</v>
      </c>
      <c r="DA139" s="92">
        <f t="shared" si="86"/>
        <v>4118.3599999999997</v>
      </c>
      <c r="DB139" s="91">
        <f t="shared" si="87"/>
        <v>1</v>
      </c>
      <c r="DC139" s="92">
        <f t="shared" si="88"/>
        <v>79569</v>
      </c>
    </row>
    <row r="140" spans="1:107" x14ac:dyDescent="0.25">
      <c r="A140" s="20">
        <v>13075121</v>
      </c>
      <c r="B140" s="21">
        <v>5563</v>
      </c>
      <c r="C140" s="21" t="s">
        <v>179</v>
      </c>
      <c r="D140" s="223">
        <v>695</v>
      </c>
      <c r="E140" s="223">
        <v>53888.1</v>
      </c>
      <c r="F140" s="223">
        <v>37378.25</v>
      </c>
      <c r="G140" s="223">
        <v>6357.7</v>
      </c>
      <c r="H140" s="224">
        <v>0</v>
      </c>
      <c r="I140" s="224">
        <v>1</v>
      </c>
      <c r="J140" s="224">
        <v>34653.75</v>
      </c>
      <c r="K140" s="224">
        <v>0</v>
      </c>
      <c r="L140" s="224"/>
      <c r="M140" s="224">
        <v>1</v>
      </c>
      <c r="N140" s="248">
        <v>28296.05</v>
      </c>
      <c r="O140" s="224">
        <v>300</v>
      </c>
      <c r="P140" s="224">
        <v>0</v>
      </c>
      <c r="Q140" s="224">
        <v>350</v>
      </c>
      <c r="R140" s="224">
        <v>0</v>
      </c>
      <c r="S140" s="224">
        <v>300</v>
      </c>
      <c r="T140" s="224">
        <v>0</v>
      </c>
      <c r="U140" s="224">
        <v>0</v>
      </c>
      <c r="V140" s="224">
        <v>642183.28</v>
      </c>
      <c r="W140" s="222">
        <v>924.00471942446052</v>
      </c>
      <c r="X140" s="19" t="s">
        <v>43</v>
      </c>
      <c r="Y140" s="19" t="s">
        <v>43</v>
      </c>
      <c r="Z140" s="19" t="s">
        <v>43</v>
      </c>
      <c r="AA140" s="224">
        <v>1408916.6</v>
      </c>
      <c r="AB140" s="224">
        <v>2100</v>
      </c>
      <c r="AC140" s="224">
        <v>2055.17</v>
      </c>
      <c r="AD140" s="295">
        <v>0</v>
      </c>
      <c r="AE140" s="222">
        <v>0</v>
      </c>
      <c r="AF140" s="222">
        <v>0</v>
      </c>
      <c r="AG140" s="295">
        <v>0</v>
      </c>
      <c r="AH140" s="251">
        <v>171236.61</v>
      </c>
      <c r="AI140" s="350">
        <v>103593.55</v>
      </c>
      <c r="AJ140" s="351">
        <f t="shared" si="62"/>
        <v>-67643.059999999983</v>
      </c>
      <c r="AK140" s="350">
        <v>203841.38</v>
      </c>
      <c r="AL140" s="351">
        <f t="shared" si="63"/>
        <v>307434.93</v>
      </c>
      <c r="AM140" s="350">
        <v>174849.4</v>
      </c>
      <c r="AN140" s="351">
        <f t="shared" si="64"/>
        <v>132585.53</v>
      </c>
      <c r="AO140" s="351">
        <f t="shared" si="65"/>
        <v>1.6878406039758265</v>
      </c>
      <c r="AP140" s="351">
        <f t="shared" si="66"/>
        <v>0.56873628510592467</v>
      </c>
      <c r="AQ140" s="350">
        <v>82000</v>
      </c>
      <c r="CA140" s="91" t="str">
        <f t="shared" si="60"/>
        <v>Rubkow</v>
      </c>
      <c r="CB140" s="92">
        <f t="shared" si="60"/>
        <v>695</v>
      </c>
      <c r="CC140" s="92"/>
      <c r="CD140" s="92">
        <f t="shared" si="67"/>
        <v>6357.7</v>
      </c>
      <c r="CE140" s="92">
        <f t="shared" si="68"/>
        <v>0</v>
      </c>
      <c r="CF140" s="92">
        <f t="shared" si="69"/>
        <v>28296.05</v>
      </c>
      <c r="CG140" s="92">
        <f t="shared" si="70"/>
        <v>28296.05</v>
      </c>
      <c r="CH140" s="92">
        <f t="shared" si="71"/>
        <v>53888.1</v>
      </c>
      <c r="CI140" s="92">
        <f t="shared" si="72"/>
        <v>0</v>
      </c>
      <c r="CJ140" s="91" t="str">
        <f t="shared" si="73"/>
        <v>nein</v>
      </c>
      <c r="CK140" s="91" t="str">
        <f t="shared" si="73"/>
        <v>nein</v>
      </c>
      <c r="CL140" s="91" t="str">
        <f t="shared" si="61"/>
        <v>OK</v>
      </c>
      <c r="CM140" s="92">
        <f t="shared" si="74"/>
        <v>34653.75</v>
      </c>
      <c r="CN140" s="91" t="str">
        <f t="shared" si="75"/>
        <v>nein</v>
      </c>
      <c r="CO140" s="91">
        <f t="shared" si="76"/>
        <v>0</v>
      </c>
      <c r="CP140" s="91">
        <f t="shared" si="77"/>
        <v>0</v>
      </c>
      <c r="CQ140" s="91">
        <f t="shared" si="78"/>
        <v>1</v>
      </c>
      <c r="CR140" s="91">
        <f t="shared" si="79"/>
        <v>6357.7</v>
      </c>
      <c r="CS140" s="92">
        <f>CM140-'[2]2010'!CM140</f>
        <v>-35253.910000000003</v>
      </c>
      <c r="CT140" s="92">
        <f>CE140-'[2]2010'!CE140</f>
        <v>0</v>
      </c>
      <c r="CU140" s="92">
        <f t="shared" si="80"/>
        <v>174849.4</v>
      </c>
      <c r="CV140" s="92">
        <f t="shared" si="81"/>
        <v>82000</v>
      </c>
      <c r="CW140" s="153">
        <f t="shared" si="82"/>
        <v>3</v>
      </c>
      <c r="CX140" s="153">
        <f t="shared" si="83"/>
        <v>3.5</v>
      </c>
      <c r="CY140" s="153">
        <f t="shared" si="84"/>
        <v>3</v>
      </c>
      <c r="CZ140" s="92">
        <f t="shared" si="85"/>
        <v>642183.28</v>
      </c>
      <c r="DA140" s="92">
        <f t="shared" si="86"/>
        <v>2055.17</v>
      </c>
      <c r="DB140" s="91">
        <f t="shared" si="87"/>
        <v>1</v>
      </c>
      <c r="DC140" s="92">
        <f t="shared" si="88"/>
        <v>28296.05</v>
      </c>
    </row>
    <row r="141" spans="1:107" x14ac:dyDescent="0.25">
      <c r="A141" s="20">
        <v>13075125</v>
      </c>
      <c r="B141" s="21">
        <v>5563</v>
      </c>
      <c r="C141" s="21" t="s">
        <v>180</v>
      </c>
      <c r="D141" s="223">
        <v>308</v>
      </c>
      <c r="E141" s="223">
        <v>17532.57</v>
      </c>
      <c r="F141" s="223">
        <v>14430.33</v>
      </c>
      <c r="G141" s="223">
        <v>41320.949999999997</v>
      </c>
      <c r="H141" s="238">
        <v>1</v>
      </c>
      <c r="I141" s="224">
        <v>0</v>
      </c>
      <c r="J141" s="224"/>
      <c r="K141" s="224">
        <v>1</v>
      </c>
      <c r="L141" s="224">
        <v>41320.949999999997</v>
      </c>
      <c r="M141" s="224">
        <v>0</v>
      </c>
      <c r="N141" s="224"/>
      <c r="O141" s="224">
        <v>300</v>
      </c>
      <c r="P141" s="224">
        <v>0</v>
      </c>
      <c r="Q141" s="224">
        <v>350</v>
      </c>
      <c r="R141" s="224">
        <v>0</v>
      </c>
      <c r="S141" s="224">
        <v>300</v>
      </c>
      <c r="T141" s="224">
        <v>0</v>
      </c>
      <c r="U141" s="224">
        <v>0</v>
      </c>
      <c r="V141" s="224">
        <v>280772.13</v>
      </c>
      <c r="W141" s="222">
        <v>911.59782467532466</v>
      </c>
      <c r="X141" s="19" t="s">
        <v>43</v>
      </c>
      <c r="Y141" s="19" t="s">
        <v>43</v>
      </c>
      <c r="Z141" s="19" t="s">
        <v>43</v>
      </c>
      <c r="AA141" s="224">
        <v>917463.41</v>
      </c>
      <c r="AB141" s="224">
        <v>1600</v>
      </c>
      <c r="AC141" s="224">
        <v>1476.14</v>
      </c>
      <c r="AD141" s="295">
        <v>0</v>
      </c>
      <c r="AE141" s="222">
        <v>0</v>
      </c>
      <c r="AF141" s="222">
        <v>0</v>
      </c>
      <c r="AG141" s="295">
        <v>0</v>
      </c>
      <c r="AH141" s="251">
        <v>73432.850000000006</v>
      </c>
      <c r="AI141" s="350">
        <v>39615.01</v>
      </c>
      <c r="AJ141" s="351">
        <f t="shared" si="62"/>
        <v>-33817.840000000004</v>
      </c>
      <c r="AK141" s="350">
        <v>91748.54</v>
      </c>
      <c r="AL141" s="351">
        <f t="shared" si="63"/>
        <v>131363.54999999999</v>
      </c>
      <c r="AM141" s="350">
        <v>77357.31</v>
      </c>
      <c r="AN141" s="351">
        <f t="shared" si="64"/>
        <v>54006.239999999991</v>
      </c>
      <c r="AO141" s="351">
        <f t="shared" si="65"/>
        <v>1.952727261712164</v>
      </c>
      <c r="AP141" s="351">
        <f t="shared" si="66"/>
        <v>0.58887956362324256</v>
      </c>
      <c r="AQ141" s="350">
        <v>36300</v>
      </c>
      <c r="CA141" s="91" t="str">
        <f t="shared" si="60"/>
        <v>Schmatzin</v>
      </c>
      <c r="CB141" s="92">
        <f t="shared" si="60"/>
        <v>308</v>
      </c>
      <c r="CC141" s="92"/>
      <c r="CD141" s="92">
        <f t="shared" si="67"/>
        <v>41320.949999999997</v>
      </c>
      <c r="CE141" s="92">
        <f t="shared" si="68"/>
        <v>41320.949999999997</v>
      </c>
      <c r="CF141" s="92">
        <f t="shared" si="69"/>
        <v>0</v>
      </c>
      <c r="CG141" s="92">
        <f t="shared" si="70"/>
        <v>-41320.949999999997</v>
      </c>
      <c r="CH141" s="92">
        <f t="shared" si="71"/>
        <v>17532.57</v>
      </c>
      <c r="CI141" s="92">
        <f t="shared" si="72"/>
        <v>0</v>
      </c>
      <c r="CJ141" s="91" t="str">
        <f t="shared" si="73"/>
        <v>nein</v>
      </c>
      <c r="CK141" s="91" t="str">
        <f t="shared" si="73"/>
        <v>nein</v>
      </c>
      <c r="CL141" s="91" t="str">
        <f t="shared" si="61"/>
        <v>OK</v>
      </c>
      <c r="CM141" s="92">
        <f t="shared" si="74"/>
        <v>0</v>
      </c>
      <c r="CN141" s="91" t="str">
        <f t="shared" si="75"/>
        <v>nein</v>
      </c>
      <c r="CO141" s="91">
        <f t="shared" si="76"/>
        <v>0</v>
      </c>
      <c r="CP141" s="91">
        <f t="shared" si="77"/>
        <v>0</v>
      </c>
      <c r="CQ141" s="91">
        <f t="shared" si="78"/>
        <v>1</v>
      </c>
      <c r="CR141" s="91">
        <f t="shared" si="79"/>
        <v>41320.949999999997</v>
      </c>
      <c r="CS141" s="92">
        <f>CM141-'[2]2010'!CM141</f>
        <v>-2783.86</v>
      </c>
      <c r="CT141" s="92">
        <f>CE141-'[2]2010'!CE141</f>
        <v>41320.949999999997</v>
      </c>
      <c r="CU141" s="92">
        <f t="shared" si="80"/>
        <v>77357.31</v>
      </c>
      <c r="CV141" s="92">
        <f t="shared" si="81"/>
        <v>36300</v>
      </c>
      <c r="CW141" s="153">
        <f t="shared" si="82"/>
        <v>3</v>
      </c>
      <c r="CX141" s="153">
        <f t="shared" si="83"/>
        <v>3.5</v>
      </c>
      <c r="CY141" s="153">
        <f t="shared" si="84"/>
        <v>3</v>
      </c>
      <c r="CZ141" s="92">
        <f t="shared" si="85"/>
        <v>280772.13</v>
      </c>
      <c r="DA141" s="92">
        <f t="shared" si="86"/>
        <v>1476.14</v>
      </c>
      <c r="DB141" s="91">
        <f t="shared" si="87"/>
        <v>1</v>
      </c>
      <c r="DC141" s="92">
        <f t="shared" si="88"/>
        <v>-41320.949999999997</v>
      </c>
    </row>
    <row r="142" spans="1:107" x14ac:dyDescent="0.25">
      <c r="A142" s="20">
        <v>13075145</v>
      </c>
      <c r="B142" s="21">
        <v>5563</v>
      </c>
      <c r="C142" s="21" t="s">
        <v>181</v>
      </c>
      <c r="D142" s="223">
        <v>437</v>
      </c>
      <c r="E142" s="223">
        <v>21447.43</v>
      </c>
      <c r="F142" s="223">
        <v>0</v>
      </c>
      <c r="G142" s="223">
        <v>5695.43</v>
      </c>
      <c r="H142" s="224">
        <v>0</v>
      </c>
      <c r="I142" s="224">
        <v>1</v>
      </c>
      <c r="J142" s="224">
        <v>81696.820000000007</v>
      </c>
      <c r="K142" s="224">
        <v>0</v>
      </c>
      <c r="L142" s="224"/>
      <c r="M142" s="224">
        <v>1</v>
      </c>
      <c r="N142" s="224">
        <v>90492.24</v>
      </c>
      <c r="O142" s="224">
        <v>249</v>
      </c>
      <c r="P142" s="224">
        <v>0</v>
      </c>
      <c r="Q142" s="224">
        <v>324</v>
      </c>
      <c r="R142" s="224">
        <v>1</v>
      </c>
      <c r="S142" s="224">
        <v>300</v>
      </c>
      <c r="T142" s="224">
        <v>0</v>
      </c>
      <c r="U142" s="224">
        <v>0</v>
      </c>
      <c r="V142" s="224">
        <v>0</v>
      </c>
      <c r="W142" s="222">
        <v>0</v>
      </c>
      <c r="X142" s="19" t="s">
        <v>43</v>
      </c>
      <c r="Y142" s="19" t="s">
        <v>43</v>
      </c>
      <c r="Z142" s="19" t="s">
        <v>43</v>
      </c>
      <c r="AA142" s="224">
        <v>1482393.63</v>
      </c>
      <c r="AB142" s="224">
        <v>1000</v>
      </c>
      <c r="AC142" s="224">
        <v>1171.25</v>
      </c>
      <c r="AD142" s="295">
        <v>0</v>
      </c>
      <c r="AE142" s="222">
        <v>0</v>
      </c>
      <c r="AF142" s="222">
        <v>0</v>
      </c>
      <c r="AG142" s="295">
        <v>0</v>
      </c>
      <c r="AH142" s="251">
        <v>64512.73</v>
      </c>
      <c r="AI142" s="350">
        <v>39701.699999999997</v>
      </c>
      <c r="AJ142" s="351">
        <f t="shared" si="62"/>
        <v>-24811.030000000006</v>
      </c>
      <c r="AK142" s="350">
        <v>49883.48</v>
      </c>
      <c r="AL142" s="351">
        <f t="shared" si="63"/>
        <v>89585.18</v>
      </c>
      <c r="AM142" s="350">
        <v>58660.73</v>
      </c>
      <c r="AN142" s="351">
        <f t="shared" si="64"/>
        <v>30924.44999999999</v>
      </c>
      <c r="AO142" s="351">
        <f t="shared" si="65"/>
        <v>1.4775369820435902</v>
      </c>
      <c r="AP142" s="351">
        <f t="shared" si="66"/>
        <v>0.6548039530645583</v>
      </c>
      <c r="AQ142" s="350">
        <v>27500</v>
      </c>
      <c r="CA142" s="91" t="str">
        <f t="shared" si="60"/>
        <v>Wrangelsburg</v>
      </c>
      <c r="CB142" s="92">
        <f t="shared" si="60"/>
        <v>437</v>
      </c>
      <c r="CC142" s="92"/>
      <c r="CD142" s="92">
        <f t="shared" si="67"/>
        <v>5695.43</v>
      </c>
      <c r="CE142" s="92">
        <f t="shared" si="68"/>
        <v>0</v>
      </c>
      <c r="CF142" s="92">
        <f t="shared" si="69"/>
        <v>90492.24</v>
      </c>
      <c r="CG142" s="92">
        <f t="shared" si="70"/>
        <v>90492.24</v>
      </c>
      <c r="CH142" s="92">
        <f t="shared" si="71"/>
        <v>21447.43</v>
      </c>
      <c r="CI142" s="92">
        <f t="shared" si="72"/>
        <v>0</v>
      </c>
      <c r="CJ142" s="91" t="str">
        <f t="shared" si="73"/>
        <v>nein</v>
      </c>
      <c r="CK142" s="91" t="str">
        <f t="shared" si="73"/>
        <v>nein</v>
      </c>
      <c r="CL142" s="91" t="str">
        <f t="shared" si="61"/>
        <v>OK</v>
      </c>
      <c r="CM142" s="92">
        <f t="shared" si="74"/>
        <v>81696.820000000007</v>
      </c>
      <c r="CN142" s="91" t="str">
        <f t="shared" si="75"/>
        <v>nein</v>
      </c>
      <c r="CO142" s="91">
        <f t="shared" si="76"/>
        <v>0</v>
      </c>
      <c r="CP142" s="91">
        <f t="shared" si="77"/>
        <v>0</v>
      </c>
      <c r="CQ142" s="91">
        <f t="shared" si="78"/>
        <v>1</v>
      </c>
      <c r="CR142" s="91">
        <f t="shared" si="79"/>
        <v>5695.43</v>
      </c>
      <c r="CS142" s="92">
        <f>CM142-'[2]2010'!CM142</f>
        <v>-40147.079999999987</v>
      </c>
      <c r="CT142" s="92">
        <f>CE142-'[2]2010'!CE142</f>
        <v>0</v>
      </c>
      <c r="CU142" s="92">
        <f t="shared" si="80"/>
        <v>58660.73</v>
      </c>
      <c r="CV142" s="92">
        <f t="shared" si="81"/>
        <v>27500</v>
      </c>
      <c r="CW142" s="153">
        <f t="shared" si="82"/>
        <v>2.4900000000000002</v>
      </c>
      <c r="CX142" s="153">
        <f t="shared" si="83"/>
        <v>3.24</v>
      </c>
      <c r="CY142" s="153">
        <f t="shared" si="84"/>
        <v>3</v>
      </c>
      <c r="CZ142" s="92">
        <f t="shared" si="85"/>
        <v>0</v>
      </c>
      <c r="DA142" s="92">
        <f t="shared" si="86"/>
        <v>1171.25</v>
      </c>
      <c r="DB142" s="91">
        <f t="shared" si="87"/>
        <v>1</v>
      </c>
      <c r="DC142" s="92">
        <f t="shared" si="88"/>
        <v>90492.24</v>
      </c>
    </row>
    <row r="143" spans="1:107" x14ac:dyDescent="0.25">
      <c r="A143" s="20">
        <v>13075150</v>
      </c>
      <c r="B143" s="21">
        <v>5563</v>
      </c>
      <c r="C143" s="21" t="s">
        <v>182</v>
      </c>
      <c r="D143" s="223">
        <v>200</v>
      </c>
      <c r="E143" s="223">
        <v>14477.76</v>
      </c>
      <c r="F143" s="223">
        <v>21781.14</v>
      </c>
      <c r="G143" s="223">
        <v>73146.42</v>
      </c>
      <c r="H143" s="224">
        <v>0</v>
      </c>
      <c r="I143" s="224">
        <v>1</v>
      </c>
      <c r="J143" s="224">
        <v>14207.31</v>
      </c>
      <c r="K143" s="224">
        <v>1</v>
      </c>
      <c r="L143" s="224">
        <v>58939.11</v>
      </c>
      <c r="M143" s="224">
        <v>0</v>
      </c>
      <c r="N143" s="224"/>
      <c r="O143" s="224">
        <v>300</v>
      </c>
      <c r="P143" s="224">
        <v>0</v>
      </c>
      <c r="Q143" s="224">
        <v>350</v>
      </c>
      <c r="R143" s="224">
        <v>0</v>
      </c>
      <c r="S143" s="224">
        <v>300</v>
      </c>
      <c r="T143" s="224">
        <v>0</v>
      </c>
      <c r="U143" s="224">
        <v>0</v>
      </c>
      <c r="V143" s="224">
        <v>589024.88</v>
      </c>
      <c r="W143" s="222">
        <v>2945.1244000000002</v>
      </c>
      <c r="X143" s="19" t="s">
        <v>43</v>
      </c>
      <c r="Y143" s="19" t="s">
        <v>43</v>
      </c>
      <c r="Z143" s="19" t="s">
        <v>43</v>
      </c>
      <c r="AA143" s="224">
        <v>1135976.3999999999</v>
      </c>
      <c r="AB143" s="224">
        <v>1100</v>
      </c>
      <c r="AC143" s="224">
        <v>1144.76</v>
      </c>
      <c r="AD143" s="295">
        <v>0</v>
      </c>
      <c r="AE143" s="222">
        <v>0</v>
      </c>
      <c r="AF143" s="222">
        <v>0</v>
      </c>
      <c r="AG143" s="295">
        <v>0</v>
      </c>
      <c r="AH143" s="251">
        <v>127055.9</v>
      </c>
      <c r="AI143" s="350">
        <v>76700.509999999995</v>
      </c>
      <c r="AJ143" s="351">
        <f t="shared" si="62"/>
        <v>-50355.39</v>
      </c>
      <c r="AK143" s="350">
        <v>117004.27</v>
      </c>
      <c r="AL143" s="351">
        <f t="shared" si="63"/>
        <v>193704.78</v>
      </c>
      <c r="AM143" s="350">
        <v>112576.82</v>
      </c>
      <c r="AN143" s="351">
        <f t="shared" si="64"/>
        <v>81127.959999999992</v>
      </c>
      <c r="AO143" s="351">
        <f t="shared" si="65"/>
        <v>1.4677453904804547</v>
      </c>
      <c r="AP143" s="351">
        <f t="shared" si="66"/>
        <v>0.58117729464394219</v>
      </c>
      <c r="AQ143" s="350">
        <v>52800</v>
      </c>
      <c r="CA143" s="91" t="str">
        <f t="shared" si="60"/>
        <v>Ziethen</v>
      </c>
      <c r="CB143" s="92">
        <f t="shared" si="60"/>
        <v>200</v>
      </c>
      <c r="CC143" s="92"/>
      <c r="CD143" s="92">
        <f t="shared" si="67"/>
        <v>73146.42</v>
      </c>
      <c r="CE143" s="92">
        <f t="shared" si="68"/>
        <v>58939.11</v>
      </c>
      <c r="CF143" s="92">
        <f t="shared" si="69"/>
        <v>0</v>
      </c>
      <c r="CG143" s="92">
        <f t="shared" si="70"/>
        <v>-58939.11</v>
      </c>
      <c r="CH143" s="92">
        <f t="shared" si="71"/>
        <v>14477.76</v>
      </c>
      <c r="CI143" s="92">
        <f t="shared" si="72"/>
        <v>0</v>
      </c>
      <c r="CJ143" s="91" t="str">
        <f t="shared" si="73"/>
        <v>nein</v>
      </c>
      <c r="CK143" s="91" t="str">
        <f t="shared" si="73"/>
        <v>nein</v>
      </c>
      <c r="CL143" s="91" t="str">
        <f t="shared" si="61"/>
        <v>OK</v>
      </c>
      <c r="CM143" s="92">
        <f t="shared" si="74"/>
        <v>14207.31</v>
      </c>
      <c r="CN143" s="91" t="str">
        <f t="shared" si="75"/>
        <v>nein</v>
      </c>
      <c r="CO143" s="91">
        <f t="shared" si="76"/>
        <v>0</v>
      </c>
      <c r="CP143" s="91">
        <f t="shared" si="77"/>
        <v>0</v>
      </c>
      <c r="CQ143" s="91">
        <f t="shared" si="78"/>
        <v>1</v>
      </c>
      <c r="CR143" s="91">
        <f t="shared" si="79"/>
        <v>73146.42</v>
      </c>
      <c r="CS143" s="92">
        <f>CM143-'[2]2010'!CM143</f>
        <v>-3902.6800000000021</v>
      </c>
      <c r="CT143" s="92">
        <f>CE143-'[2]2010'!CE143</f>
        <v>5986.32</v>
      </c>
      <c r="CU143" s="92">
        <f t="shared" si="80"/>
        <v>112576.82</v>
      </c>
      <c r="CV143" s="92">
        <f t="shared" si="81"/>
        <v>52800</v>
      </c>
      <c r="CW143" s="153">
        <f t="shared" si="82"/>
        <v>3</v>
      </c>
      <c r="CX143" s="153">
        <f t="shared" si="83"/>
        <v>3.5</v>
      </c>
      <c r="CY143" s="153">
        <f t="shared" si="84"/>
        <v>3</v>
      </c>
      <c r="CZ143" s="92">
        <f t="shared" si="85"/>
        <v>589024.88</v>
      </c>
      <c r="DA143" s="92">
        <f t="shared" si="86"/>
        <v>1144.76</v>
      </c>
      <c r="DB143" s="91">
        <f t="shared" si="87"/>
        <v>1</v>
      </c>
      <c r="DC143" s="92">
        <f t="shared" si="88"/>
        <v>-58939.11</v>
      </c>
    </row>
    <row r="144" spans="1:107" x14ac:dyDescent="0.25">
      <c r="A144" s="20">
        <v>13075154</v>
      </c>
      <c r="B144" s="21">
        <v>5563</v>
      </c>
      <c r="C144" s="21" t="s">
        <v>183</v>
      </c>
      <c r="D144" s="223">
        <v>1395</v>
      </c>
      <c r="E144" s="223">
        <v>80482.880000000005</v>
      </c>
      <c r="F144" s="223">
        <v>35322.78</v>
      </c>
      <c r="G144" s="223">
        <v>166562.32</v>
      </c>
      <c r="H144" s="224">
        <v>0</v>
      </c>
      <c r="I144" s="224">
        <v>1</v>
      </c>
      <c r="J144" s="224">
        <v>117863.55</v>
      </c>
      <c r="K144" s="224">
        <v>0</v>
      </c>
      <c r="L144" s="224"/>
      <c r="M144" s="224">
        <v>1</v>
      </c>
      <c r="N144" s="224">
        <v>3455.44</v>
      </c>
      <c r="O144" s="224">
        <v>250</v>
      </c>
      <c r="P144" s="224">
        <v>0</v>
      </c>
      <c r="Q144" s="224">
        <v>330</v>
      </c>
      <c r="R144" s="224">
        <v>0</v>
      </c>
      <c r="S144" s="224">
        <v>300</v>
      </c>
      <c r="T144" s="224">
        <v>0</v>
      </c>
      <c r="U144" s="224">
        <v>0</v>
      </c>
      <c r="V144" s="224">
        <v>569463.07999999996</v>
      </c>
      <c r="W144" s="224">
        <v>408.22</v>
      </c>
      <c r="X144" s="22" t="s">
        <v>56</v>
      </c>
      <c r="Y144" s="22" t="s">
        <v>43</v>
      </c>
      <c r="Z144" s="22" t="s">
        <v>43</v>
      </c>
      <c r="AA144" s="224">
        <v>7853038.8799999999</v>
      </c>
      <c r="AB144" s="224">
        <v>2800</v>
      </c>
      <c r="AC144" s="224">
        <v>2991.65</v>
      </c>
      <c r="AD144" s="260">
        <v>0</v>
      </c>
      <c r="AE144" s="224">
        <v>0</v>
      </c>
      <c r="AF144" s="224">
        <v>0</v>
      </c>
      <c r="AG144" s="260">
        <v>0</v>
      </c>
      <c r="AH144" s="308">
        <v>541898.41</v>
      </c>
      <c r="AI144" s="350">
        <v>305293.78000000003</v>
      </c>
      <c r="AJ144" s="351">
        <f t="shared" si="62"/>
        <v>-236604.63</v>
      </c>
      <c r="AK144" s="350">
        <v>307281.2</v>
      </c>
      <c r="AL144" s="351">
        <f t="shared" si="63"/>
        <v>612574.98</v>
      </c>
      <c r="AM144" s="350">
        <v>383202.46</v>
      </c>
      <c r="AN144" s="351">
        <f t="shared" si="64"/>
        <v>229372.51999999996</v>
      </c>
      <c r="AO144" s="351">
        <f t="shared" si="65"/>
        <v>1.2551924903284959</v>
      </c>
      <c r="AP144" s="351">
        <f t="shared" si="66"/>
        <v>0.6255600906194374</v>
      </c>
      <c r="AQ144" s="350">
        <v>179700</v>
      </c>
      <c r="CA144" s="91" t="str">
        <f t="shared" si="60"/>
        <v>Züssow</v>
      </c>
      <c r="CB144" s="92">
        <f t="shared" si="60"/>
        <v>1395</v>
      </c>
      <c r="CC144" s="92"/>
      <c r="CD144" s="92">
        <f t="shared" si="67"/>
        <v>166562.32</v>
      </c>
      <c r="CE144" s="92">
        <f t="shared" si="68"/>
        <v>0</v>
      </c>
      <c r="CF144" s="92">
        <f t="shared" si="69"/>
        <v>3455.44</v>
      </c>
      <c r="CG144" s="92">
        <f t="shared" si="70"/>
        <v>3455.44</v>
      </c>
      <c r="CH144" s="92">
        <f t="shared" si="71"/>
        <v>80482.880000000005</v>
      </c>
      <c r="CI144" s="92">
        <f t="shared" si="72"/>
        <v>0</v>
      </c>
      <c r="CJ144" s="91" t="str">
        <f t="shared" si="73"/>
        <v>ja</v>
      </c>
      <c r="CK144" s="91" t="str">
        <f t="shared" si="73"/>
        <v>nein</v>
      </c>
      <c r="CL144" s="91" t="str">
        <f t="shared" si="61"/>
        <v>OK</v>
      </c>
      <c r="CM144" s="92">
        <f t="shared" si="74"/>
        <v>117863.55</v>
      </c>
      <c r="CN144" s="91" t="str">
        <f t="shared" si="75"/>
        <v>nein</v>
      </c>
      <c r="CO144" s="91">
        <f t="shared" si="76"/>
        <v>1</v>
      </c>
      <c r="CP144" s="91">
        <f t="shared" si="77"/>
        <v>0</v>
      </c>
      <c r="CQ144" s="91">
        <f t="shared" si="78"/>
        <v>1</v>
      </c>
      <c r="CR144" s="91">
        <f t="shared" si="79"/>
        <v>166562.32</v>
      </c>
      <c r="CS144" s="92">
        <f>CM144-'[2]2010'!CM144</f>
        <v>16534.550000000003</v>
      </c>
      <c r="CT144" s="92">
        <f>CE144-'[2]2010'!CE144</f>
        <v>0</v>
      </c>
      <c r="CU144" s="92">
        <f t="shared" si="80"/>
        <v>383202.46</v>
      </c>
      <c r="CV144" s="92">
        <f t="shared" si="81"/>
        <v>179700</v>
      </c>
      <c r="CW144" s="153">
        <f t="shared" si="82"/>
        <v>2.5</v>
      </c>
      <c r="CX144" s="153">
        <f t="shared" si="83"/>
        <v>3.3</v>
      </c>
      <c r="CY144" s="153">
        <f t="shared" si="84"/>
        <v>3</v>
      </c>
      <c r="CZ144" s="92">
        <f t="shared" si="85"/>
        <v>569463.07999999996</v>
      </c>
      <c r="DA144" s="92">
        <f t="shared" si="86"/>
        <v>2991.65</v>
      </c>
      <c r="DB144" s="91">
        <f t="shared" si="87"/>
        <v>1</v>
      </c>
      <c r="DC144" s="92">
        <f t="shared" si="88"/>
        <v>3455.44</v>
      </c>
    </row>
    <row r="145" spans="79:107" x14ac:dyDescent="0.25">
      <c r="CA145" s="93" t="s">
        <v>478</v>
      </c>
      <c r="CB145" s="94">
        <f>SUM(CB5:CB144)</f>
        <v>110534</v>
      </c>
      <c r="CC145" s="94">
        <f t="shared" ref="CC145:CM145" si="89">SUM(CC5:CC144)</f>
        <v>0</v>
      </c>
      <c r="CD145" s="94">
        <f t="shared" si="89"/>
        <v>14074702.879999997</v>
      </c>
      <c r="CE145" s="94">
        <f t="shared" si="89"/>
        <v>7844146.7700000023</v>
      </c>
      <c r="CF145" s="94">
        <f t="shared" si="89"/>
        <v>11752022.460000003</v>
      </c>
      <c r="CG145" s="94">
        <f t="shared" si="70"/>
        <v>3907875.6900000004</v>
      </c>
      <c r="CH145" s="94">
        <f t="shared" si="89"/>
        <v>19786073.250000004</v>
      </c>
      <c r="CI145" s="94">
        <f>COUNTIFS(CI5:CI144,"1",CL5:CL144,"OK")</f>
        <v>6</v>
      </c>
      <c r="CJ145" s="94">
        <f>COUNTIFS(CJ5:CJ144,"ja",CL5:CL144,"OK")</f>
        <v>19</v>
      </c>
      <c r="CK145" s="94">
        <f>COUNTIFS(CK5:CK144,"ja",CL5:CL144,"OK")</f>
        <v>0</v>
      </c>
      <c r="CL145" s="94">
        <f>COUNTIF(CL5:CL144,"OK")</f>
        <v>65</v>
      </c>
      <c r="CM145" s="94">
        <f t="shared" si="89"/>
        <v>10000729.259999998</v>
      </c>
      <c r="CN145" s="94">
        <f>COUNTIFS(CN5:CN144,"ja",CL5:CL144,"OK")</f>
        <v>0</v>
      </c>
      <c r="CO145" s="94">
        <f>COUNTIFS(CO5:CO144,"1",CL5:CL144,"OK")</f>
        <v>19</v>
      </c>
      <c r="CP145" s="94">
        <f>COUNTIFS(CP5:CP144,"1",CL5:CL144,"OK")</f>
        <v>0</v>
      </c>
      <c r="CQ145" s="94">
        <f>COUNTIFS(CQ5:CQ144,"1",CL5:CL144,"OK")</f>
        <v>65</v>
      </c>
      <c r="CR145" s="94">
        <f>COUNTIFS(CR5:CR144,"1",CL5:CL144,"OK")</f>
        <v>0</v>
      </c>
      <c r="CS145" s="92"/>
      <c r="CT145" s="92"/>
      <c r="CU145" s="94">
        <f t="shared" ref="CU145:DA145" si="90">SUM(CU5:CU144)</f>
        <v>29466476.529999994</v>
      </c>
      <c r="CV145" s="94">
        <f t="shared" si="90"/>
        <v>8968032.6099999994</v>
      </c>
      <c r="CW145" s="173">
        <f>CW146</f>
        <v>1.4415</v>
      </c>
      <c r="CX145" s="173">
        <f>CX146</f>
        <v>1.854714285714286</v>
      </c>
      <c r="CY145" s="173">
        <f>CY146</f>
        <v>1.7127857142857146</v>
      </c>
      <c r="CZ145" s="94">
        <f t="shared" si="90"/>
        <v>93993265.079999968</v>
      </c>
      <c r="DA145" s="94">
        <f t="shared" si="90"/>
        <v>508471.54</v>
      </c>
      <c r="DB145" s="94">
        <f>COUNTIFS(DB5:DB144,"1",CL5:CL144,"OK")</f>
        <v>65</v>
      </c>
      <c r="DC145" s="94">
        <f t="shared" ref="DC145" si="91">SUM(DC5:DC144)</f>
        <v>3907875.6900000004</v>
      </c>
    </row>
    <row r="146" spans="79:107" x14ac:dyDescent="0.25">
      <c r="CA146" s="93" t="s">
        <v>426</v>
      </c>
      <c r="CB146" s="96">
        <f>AVERAGE(CB5:CB144)</f>
        <v>789.52857142857147</v>
      </c>
      <c r="CC146" s="96">
        <f>IFERROR(AVERAGE(CC5:CC144),0)</f>
        <v>0</v>
      </c>
      <c r="CD146" s="96">
        <f t="shared" ref="CD146:CH146" si="92">AVERAGE(CD5:CD144)</f>
        <v>100533.59199999998</v>
      </c>
      <c r="CE146" s="96">
        <f>IFERROR(AVERAGE(CE5:CE144),0)</f>
        <v>56029.619785714305</v>
      </c>
      <c r="CF146" s="96">
        <f>IFERROR(AVERAGE(CF5:CF144),0)</f>
        <v>83943.017571428587</v>
      </c>
      <c r="CG146" s="96">
        <f t="shared" si="92"/>
        <v>27913.397785714289</v>
      </c>
      <c r="CH146" s="96">
        <f t="shared" si="92"/>
        <v>141329.09464285718</v>
      </c>
      <c r="CI146" s="96" t="str">
        <f>IF(CI145&gt;CI149,"ja","nein")</f>
        <v>nein</v>
      </c>
      <c r="CJ146" s="96" t="str">
        <f t="shared" ref="CJ146:CK146" si="93">IF(CJ145&gt;CJ149,"ja","nein")</f>
        <v>nein</v>
      </c>
      <c r="CK146" s="96" t="str">
        <f t="shared" si="93"/>
        <v>nein</v>
      </c>
      <c r="CL146" s="97">
        <f>CL145/CL147</f>
        <v>0.4642857142857143</v>
      </c>
      <c r="CM146" s="96">
        <f>IFERROR(AVERAGE(CM5:CM144),0)</f>
        <v>71433.780428571408</v>
      </c>
      <c r="CN146" s="96" t="str">
        <f t="shared" ref="CN146" si="94">IF(CN145&gt;CN149,"ja","nein")</f>
        <v>nein</v>
      </c>
      <c r="CO146" s="96" t="str">
        <f t="shared" ref="CO146" si="95">CJ146</f>
        <v>nein</v>
      </c>
      <c r="CP146" s="96" t="str">
        <f>CK146</f>
        <v>nein</v>
      </c>
      <c r="CQ146" s="97">
        <f>CL146</f>
        <v>0.4642857142857143</v>
      </c>
      <c r="CR146" s="96" t="str">
        <f>IF(CR145&gt;CR149,"ja","nein")</f>
        <v>nein</v>
      </c>
      <c r="CS146" s="92"/>
      <c r="CT146" s="92"/>
      <c r="CU146" s="96">
        <f t="shared" ref="CU146:CV146" si="96">AVERAGE(CU5:CU144)</f>
        <v>210474.83235714282</v>
      </c>
      <c r="CV146" s="96">
        <f t="shared" si="96"/>
        <v>64057.375785714285</v>
      </c>
      <c r="CW146" s="173">
        <f>AVERAGE(CW5:CW144)</f>
        <v>1.4415</v>
      </c>
      <c r="CX146" s="173">
        <f>AVERAGE(CX5:CX144)</f>
        <v>1.854714285714286</v>
      </c>
      <c r="CY146" s="173">
        <f>AVERAGE(CY5:CY144)</f>
        <v>1.7127857142857146</v>
      </c>
      <c r="CZ146" s="96">
        <f t="shared" ref="CZ146:DA146" si="97">AVERAGE(CZ5:CZ144)</f>
        <v>671380.46485714265</v>
      </c>
      <c r="DA146" s="96">
        <f t="shared" si="97"/>
        <v>3631.9395714285711</v>
      </c>
      <c r="DB146" s="96" t="str">
        <f>IF(DB145&gt;DB149,"ja","nein")</f>
        <v>ja</v>
      </c>
      <c r="DC146" s="96">
        <f>AVERAGE(DC5:DC144)</f>
        <v>27913.397785714289</v>
      </c>
    </row>
    <row r="147" spans="79:107" x14ac:dyDescent="0.25">
      <c r="CA147" s="93" t="s">
        <v>427</v>
      </c>
      <c r="CB147" s="93"/>
      <c r="CC147" s="93"/>
      <c r="CD147" s="93"/>
      <c r="CE147" s="93"/>
      <c r="CF147" s="93"/>
      <c r="CG147" s="93"/>
      <c r="CH147" s="93"/>
      <c r="CI147" s="93"/>
      <c r="CJ147" s="93"/>
      <c r="CK147" s="93"/>
      <c r="CL147" s="93">
        <f>COUNTA(CL5:CL144)</f>
        <v>140</v>
      </c>
      <c r="CM147" s="95">
        <f>COUNTIF(CM5:CM144,"&gt;0")</f>
        <v>45</v>
      </c>
      <c r="CN147" s="93">
        <f t="shared" ref="CN147:CN148" si="98">IF(CQ147=0,2,IF(CI147="ja",1,0))</f>
        <v>2</v>
      </c>
      <c r="CO147" s="93">
        <f t="shared" ref="CO147:CO148" si="99">IF(CQ147=0,2,IF(CJ147="ja",1,0))</f>
        <v>2</v>
      </c>
      <c r="CP147" s="93">
        <f t="shared" ref="CP147:CP148" si="100">IF(CQ147=0,2,IF(CK147="ja",1,0))</f>
        <v>2</v>
      </c>
      <c r="CQ147" s="93">
        <f t="shared" ref="CQ147:CQ148" si="101">IF(CL147="OK",1,0)</f>
        <v>0</v>
      </c>
      <c r="CR147" s="95">
        <f t="shared" ref="CR147:CS147" si="102">COUNTIF(CR5:CR144,"&gt;0")</f>
        <v>65</v>
      </c>
      <c r="CS147" s="95">
        <f t="shared" si="102"/>
        <v>17</v>
      </c>
      <c r="CT147" s="95">
        <f>COUNTIF(CT5:CT144,"&gt;0")</f>
        <v>26</v>
      </c>
      <c r="CU147" s="182"/>
      <c r="CV147" s="182"/>
      <c r="CW147" s="182"/>
      <c r="CX147" s="182"/>
      <c r="CY147" s="182"/>
      <c r="CZ147" s="182"/>
      <c r="DA147" s="182"/>
      <c r="DB147" s="95">
        <f t="shared" ref="DB147" si="103">COUNTIF(DB5:DB144,"&gt;0")</f>
        <v>65</v>
      </c>
    </row>
    <row r="148" spans="79:107" x14ac:dyDescent="0.25">
      <c r="CA148" s="93" t="s">
        <v>428</v>
      </c>
      <c r="CB148" s="93"/>
      <c r="CC148" s="93"/>
      <c r="CD148" s="93"/>
      <c r="CE148" s="93"/>
      <c r="CF148" s="93"/>
      <c r="CG148" s="93"/>
      <c r="CH148" s="93"/>
      <c r="CI148" s="93"/>
      <c r="CJ148" s="93"/>
      <c r="CK148" s="93"/>
      <c r="CL148" s="97">
        <f>CL149/CL147</f>
        <v>0.5357142857142857</v>
      </c>
      <c r="CM148" s="93"/>
      <c r="CN148" s="93">
        <f t="shared" si="98"/>
        <v>2</v>
      </c>
      <c r="CO148" s="93">
        <f t="shared" si="99"/>
        <v>2</v>
      </c>
      <c r="CP148" s="93">
        <f t="shared" si="100"/>
        <v>2</v>
      </c>
      <c r="CQ148" s="93">
        <f t="shared" si="101"/>
        <v>0</v>
      </c>
      <c r="CR148" s="93"/>
      <c r="CS148" s="92"/>
      <c r="CT148" s="92"/>
      <c r="CU148" s="182"/>
      <c r="CV148" s="182"/>
      <c r="CW148" s="182"/>
      <c r="CX148" s="182"/>
      <c r="CY148" s="182"/>
      <c r="CZ148" s="182"/>
      <c r="DA148" s="182"/>
    </row>
    <row r="149" spans="79:107" x14ac:dyDescent="0.25">
      <c r="CA149" s="93"/>
      <c r="CB149" s="93"/>
      <c r="CC149" s="93"/>
      <c r="CD149" s="93"/>
      <c r="CE149" s="93"/>
      <c r="CF149" s="93"/>
      <c r="CG149" s="93"/>
      <c r="CH149" s="93"/>
      <c r="CI149" s="93">
        <f>COUNTIFS(CI5:CI144,"0",CL5:CL144,"OK")</f>
        <v>59</v>
      </c>
      <c r="CJ149" s="93">
        <f>COUNTIFS(CJ5:CJ144,"nein",CL5:CL144,"OK")</f>
        <v>39</v>
      </c>
      <c r="CK149" s="93">
        <f>COUNTIFS(CK5:CK144,"nein",CL5:CL144,"OK")</f>
        <v>64</v>
      </c>
      <c r="CL149" s="93">
        <f>COUNTIF(CL5:CL144,"keine Daten")</f>
        <v>75</v>
      </c>
      <c r="CM149" s="93"/>
      <c r="CN149" s="93">
        <f>COUNTIFS(CN5:CN144,"nein",CL5:CL144,"OK")</f>
        <v>65</v>
      </c>
      <c r="CO149" s="93">
        <f>COUNTIFS(CO5:CO144,"0",CL5:CL144,"OK")</f>
        <v>46</v>
      </c>
      <c r="CP149" s="93">
        <f>COUNTIFS(CP5:CP144,"0",CL5:CL144,"OK")</f>
        <v>65</v>
      </c>
      <c r="CQ149" s="93">
        <f>COUNTIFS(CQ5:CQ144,"0",CL5:CL144,"OK")</f>
        <v>0</v>
      </c>
      <c r="CR149" s="93">
        <f>COUNTIFS(CR5:CR144,"0",CL5:CL144,"OK")</f>
        <v>0</v>
      </c>
      <c r="CS149" s="92"/>
      <c r="CT149" s="92"/>
      <c r="CU149" s="182"/>
      <c r="CV149" s="182"/>
      <c r="CW149" s="182"/>
      <c r="CX149" s="182"/>
      <c r="CY149" s="182"/>
      <c r="CZ149" s="182"/>
      <c r="DA149" s="182"/>
      <c r="DB149" s="93">
        <f>COUNTIFS(DB5:DB144,"0",CL5:CL144,"OK")</f>
        <v>0</v>
      </c>
    </row>
    <row r="150" spans="79:107" x14ac:dyDescent="0.25">
      <c r="CA150" t="s">
        <v>18</v>
      </c>
      <c r="CB150" t="s">
        <v>241</v>
      </c>
      <c r="CD150" t="s">
        <v>421</v>
      </c>
      <c r="CE150" t="s">
        <v>244</v>
      </c>
      <c r="CF150" t="s">
        <v>246</v>
      </c>
      <c r="CG150" t="s">
        <v>422</v>
      </c>
      <c r="CH150" t="s">
        <v>20</v>
      </c>
      <c r="CI150" t="s">
        <v>4</v>
      </c>
      <c r="CJ150" t="s">
        <v>33</v>
      </c>
      <c r="CK150" t="s">
        <v>34</v>
      </c>
      <c r="CL150" t="s">
        <v>423</v>
      </c>
      <c r="CM150" t="s">
        <v>23</v>
      </c>
      <c r="CN150" t="s">
        <v>4</v>
      </c>
      <c r="CO150" t="s">
        <v>33</v>
      </c>
      <c r="CP150" t="s">
        <v>34</v>
      </c>
      <c r="CQ150" t="s">
        <v>423</v>
      </c>
      <c r="CR150" t="s">
        <v>22</v>
      </c>
      <c r="CS150" t="s">
        <v>424</v>
      </c>
      <c r="CT150" t="s">
        <v>425</v>
      </c>
    </row>
  </sheetData>
  <mergeCells count="18">
    <mergeCell ref="I2:I4"/>
    <mergeCell ref="P2:P4"/>
    <mergeCell ref="R2:R4"/>
    <mergeCell ref="T2:T4"/>
    <mergeCell ref="AB2:AG2"/>
    <mergeCell ref="AO2:AO4"/>
    <mergeCell ref="AP2:AP4"/>
    <mergeCell ref="AQ2:AQ4"/>
    <mergeCell ref="AB3:AC3"/>
    <mergeCell ref="AD3:AE3"/>
    <mergeCell ref="AF3:AG3"/>
    <mergeCell ref="AI2:AI4"/>
    <mergeCell ref="AJ2:AJ4"/>
    <mergeCell ref="AK2:AK4"/>
    <mergeCell ref="AL2:AL4"/>
    <mergeCell ref="AM2:AM4"/>
    <mergeCell ref="AN2:AN4"/>
    <mergeCell ref="AH2:AH4"/>
  </mergeCells>
  <conditionalFormatting sqref="CA4:CT4">
    <cfRule type="containsText" dxfId="14" priority="1" operator="containsText" text="falsch">
      <formula>NOT(ISERROR(SEARCH("falsch",CA4)))</formula>
    </cfRule>
  </conditionalFormatting>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E6:R150"/>
  <sheetViews>
    <sheetView zoomScale="90" zoomScaleNormal="90" workbookViewId="0">
      <selection activeCell="H52" sqref="H52"/>
    </sheetView>
  </sheetViews>
  <sheetFormatPr baseColWidth="10" defaultRowHeight="15" x14ac:dyDescent="0.25"/>
  <cols>
    <col min="1" max="1" width="3.7109375" style="110" customWidth="1"/>
    <col min="2" max="2" width="2.85546875" style="110" customWidth="1"/>
    <col min="3" max="3" width="2.28515625" style="110" customWidth="1"/>
    <col min="4" max="4" width="5.28515625" style="110" customWidth="1"/>
    <col min="5" max="5" width="28.7109375" style="110" bestFit="1" customWidth="1"/>
    <col min="6" max="6" width="13.7109375" style="110" customWidth="1"/>
    <col min="7" max="7" width="12.140625" style="110" customWidth="1"/>
    <col min="8" max="9" width="11.140625" style="110" bestFit="1" customWidth="1"/>
    <col min="10" max="10" width="13.85546875" style="110" bestFit="1" customWidth="1"/>
    <col min="11" max="11" width="11.42578125" style="110"/>
    <col min="12" max="12" width="6.42578125" style="110" customWidth="1"/>
    <col min="13" max="13" width="28.7109375" style="110" bestFit="1" customWidth="1"/>
    <col min="14" max="14" width="15.85546875" style="110" customWidth="1"/>
    <col min="15" max="17" width="11.42578125" style="110"/>
    <col min="18" max="18" width="15.7109375" style="110" customWidth="1"/>
    <col min="19" max="27" width="11.42578125" style="110"/>
    <col min="28" max="28" width="30" style="110" customWidth="1"/>
    <col min="29" max="16384" width="11.42578125" style="110"/>
  </cols>
  <sheetData>
    <row r="6" spans="5:18" ht="15.75" thickBot="1" x14ac:dyDescent="0.3"/>
    <row r="7" spans="5:18" ht="19.5" thickBot="1" x14ac:dyDescent="0.35">
      <c r="E7" s="471" t="s">
        <v>844</v>
      </c>
      <c r="F7" s="472"/>
      <c r="G7" s="472"/>
      <c r="H7" s="472"/>
      <c r="I7" s="472"/>
      <c r="J7" s="473"/>
      <c r="M7" s="488" t="s">
        <v>848</v>
      </c>
      <c r="N7" s="489"/>
    </row>
    <row r="8" spans="5:18" ht="15.75" customHeight="1" thickBot="1" x14ac:dyDescent="0.3"/>
    <row r="9" spans="5:18" x14ac:dyDescent="0.25">
      <c r="E9" s="490" t="s">
        <v>18</v>
      </c>
      <c r="F9" s="485" t="s">
        <v>845</v>
      </c>
      <c r="G9" s="486"/>
      <c r="H9" s="486"/>
      <c r="I9" s="486"/>
      <c r="J9" s="487"/>
      <c r="M9" s="437" t="s">
        <v>18</v>
      </c>
      <c r="N9" s="485" t="s">
        <v>845</v>
      </c>
      <c r="O9" s="486"/>
      <c r="P9" s="486"/>
      <c r="Q9" s="486"/>
      <c r="R9" s="487"/>
    </row>
    <row r="10" spans="5:18" x14ac:dyDescent="0.25">
      <c r="E10" s="491"/>
      <c r="F10" s="441">
        <v>2015</v>
      </c>
      <c r="G10" s="441">
        <v>2016</v>
      </c>
      <c r="H10" s="370">
        <v>2017</v>
      </c>
      <c r="I10" s="370">
        <v>2018</v>
      </c>
      <c r="J10" s="423" t="s">
        <v>847</v>
      </c>
      <c r="M10" s="438"/>
      <c r="N10" s="441">
        <v>2015</v>
      </c>
      <c r="O10" s="441">
        <v>2016</v>
      </c>
      <c r="P10" s="370">
        <v>2017</v>
      </c>
      <c r="Q10" s="370">
        <v>2018</v>
      </c>
      <c r="R10" s="423" t="s">
        <v>847</v>
      </c>
    </row>
    <row r="11" spans="5:18" x14ac:dyDescent="0.25">
      <c r="E11" s="424"/>
      <c r="F11" s="431"/>
      <c r="G11" s="431"/>
      <c r="H11" s="425"/>
      <c r="I11" s="425"/>
      <c r="J11" s="426"/>
      <c r="M11" s="424"/>
      <c r="N11" s="431"/>
      <c r="O11" s="431"/>
      <c r="P11" s="425"/>
      <c r="Q11" s="425"/>
      <c r="R11" s="426"/>
    </row>
    <row r="12" spans="5:18" x14ac:dyDescent="0.25">
      <c r="E12" s="428" t="s">
        <v>55</v>
      </c>
      <c r="F12" s="414">
        <f>IFERROR(VLOOKUP(E12,'§ 12 - 2015'!$C$8:$L$149,10,0),0)</f>
        <v>247595.32</v>
      </c>
      <c r="G12" s="414">
        <f>IFERROR(VLOOKUP(E12,'§ 12 - 2016'!$C$8:$L$149,10,0),0)</f>
        <v>251892.78</v>
      </c>
      <c r="H12" s="414">
        <f>IFERROR(VLOOKUP(E12,'§ 12 - 2017'!$C$8:$L$149,10,0),0)</f>
        <v>252476.25</v>
      </c>
      <c r="I12" s="414">
        <f>IFERROR(VLOOKUP(E12,'§ 12 - 2018'!$C$8:$L$149,10,0),0)</f>
        <v>263195.03999999998</v>
      </c>
      <c r="J12" s="427">
        <f>I12-H12</f>
        <v>10718.789999999979</v>
      </c>
      <c r="M12" s="428" t="s">
        <v>44</v>
      </c>
      <c r="N12" s="414">
        <v>1254246.94</v>
      </c>
      <c r="O12" s="414">
        <v>1198473.48</v>
      </c>
      <c r="P12" s="414">
        <v>777786.43</v>
      </c>
      <c r="Q12" s="414">
        <v>416530.02</v>
      </c>
      <c r="R12" s="427">
        <v>-361256.41000000003</v>
      </c>
    </row>
    <row r="13" spans="5:18" x14ac:dyDescent="0.25">
      <c r="E13" s="428" t="s">
        <v>87</v>
      </c>
      <c r="F13" s="414">
        <f>IFERROR(VLOOKUP(E13,'§ 12 - 2015'!$C$8:$L$149,10,0),0)</f>
        <v>110078.11</v>
      </c>
      <c r="G13" s="414">
        <f>IFERROR(VLOOKUP(E13,'§ 12 - 2016'!$C$8:$L$149,10,0),0)</f>
        <v>67101.119999999995</v>
      </c>
      <c r="H13" s="414">
        <f>IFERROR(VLOOKUP(E13,'§ 12 - 2017'!$C$8:$L$149,10,0),0)</f>
        <v>54674.33</v>
      </c>
      <c r="I13" s="414">
        <f>IFERROR(VLOOKUP(E13,'§ 12 - 2018'!$C$8:$L$149,10,0),0)</f>
        <v>122859.24</v>
      </c>
      <c r="J13" s="427">
        <f t="shared" ref="J13:J76" si="0">I13-H13</f>
        <v>68184.91</v>
      </c>
      <c r="M13" s="428" t="s">
        <v>86</v>
      </c>
      <c r="N13" s="414">
        <v>324634.77</v>
      </c>
      <c r="O13" s="414">
        <v>346854.68</v>
      </c>
      <c r="P13" s="414">
        <v>334484.37</v>
      </c>
      <c r="Q13" s="414">
        <v>0</v>
      </c>
      <c r="R13" s="427">
        <v>-334484.37</v>
      </c>
    </row>
    <row r="14" spans="5:18" x14ac:dyDescent="0.25">
      <c r="E14" s="428" t="s">
        <v>57</v>
      </c>
      <c r="F14" s="414">
        <f>IFERROR(VLOOKUP(E14,'§ 12 - 2015'!$C$8:$L$149,10,0),0)</f>
        <v>200305.52</v>
      </c>
      <c r="G14" s="414">
        <f>IFERROR(VLOOKUP(E14,'§ 12 - 2016'!$C$8:$L$149,10,0),0)</f>
        <v>205056.49</v>
      </c>
      <c r="H14" s="414">
        <f>IFERROR(VLOOKUP(E14,'§ 12 - 2017'!$C$8:$L$149,10,0),0)</f>
        <v>194782.86</v>
      </c>
      <c r="I14" s="414">
        <f>IFERROR(VLOOKUP(E14,'§ 12 - 2018'!$C$8:$L$149,10,0),0)</f>
        <v>204750.97</v>
      </c>
      <c r="J14" s="427">
        <f t="shared" si="0"/>
        <v>9968.1100000000151</v>
      </c>
      <c r="M14" s="428" t="s">
        <v>100</v>
      </c>
      <c r="N14" s="414">
        <v>148369.92000000001</v>
      </c>
      <c r="O14" s="414">
        <v>23136.95</v>
      </c>
      <c r="P14" s="414">
        <v>266880.96000000002</v>
      </c>
      <c r="Q14" s="414">
        <v>0</v>
      </c>
      <c r="R14" s="427">
        <v>-266880.96000000002</v>
      </c>
    </row>
    <row r="15" spans="5:18" x14ac:dyDescent="0.25">
      <c r="E15" s="428" t="s">
        <v>129</v>
      </c>
      <c r="F15" s="414">
        <f>IFERROR(VLOOKUP(E15,'§ 12 - 2015'!$C$8:$L$149,10,0),0)</f>
        <v>166178.54</v>
      </c>
      <c r="G15" s="414">
        <f>IFERROR(VLOOKUP(E15,'§ 12 - 2016'!$C$8:$L$149,10,0),0)</f>
        <v>162963.44</v>
      </c>
      <c r="H15" s="414">
        <f>IFERROR(VLOOKUP(E15,'§ 12 - 2017'!$C$8:$L$149,10,0),0)</f>
        <v>152728.04</v>
      </c>
      <c r="I15" s="414">
        <f>IFERROR(VLOOKUP(E15,'§ 12 - 2018'!$C$8:$L$149,10,0),0)</f>
        <v>163534.78</v>
      </c>
      <c r="J15" s="427">
        <f t="shared" si="0"/>
        <v>10806.739999999991</v>
      </c>
      <c r="M15" s="428" t="s">
        <v>111</v>
      </c>
      <c r="N15" s="414">
        <v>676174.03</v>
      </c>
      <c r="O15" s="414">
        <v>716802.26</v>
      </c>
      <c r="P15" s="414">
        <v>738920.11</v>
      </c>
      <c r="Q15" s="414">
        <v>556445.47</v>
      </c>
      <c r="R15" s="427">
        <v>-182474.64</v>
      </c>
    </row>
    <row r="16" spans="5:18" x14ac:dyDescent="0.25">
      <c r="E16" s="428" t="s">
        <v>42</v>
      </c>
      <c r="F16" s="414">
        <f>IFERROR(VLOOKUP(E16,'§ 12 - 2015'!$C$8:$L$149,10,0),0)</f>
        <v>1540796.81</v>
      </c>
      <c r="G16" s="414">
        <f>IFERROR(VLOOKUP(E16,'§ 12 - 2016'!$C$8:$L$149,10,0),0)</f>
        <v>2424863.2599999998</v>
      </c>
      <c r="H16" s="414">
        <f>IFERROR(VLOOKUP(E16,'§ 12 - 2017'!$C$8:$L$149,10,0),0)</f>
        <v>3917943.48</v>
      </c>
      <c r="I16" s="414">
        <f>IFERROR(VLOOKUP(E16,'§ 12 - 2018'!$C$8:$L$149,10,0),0)</f>
        <v>3985761.16</v>
      </c>
      <c r="J16" s="427">
        <f t="shared" si="0"/>
        <v>67817.680000000168</v>
      </c>
      <c r="M16" s="428" t="s">
        <v>153</v>
      </c>
      <c r="N16" s="414">
        <v>656823.15</v>
      </c>
      <c r="O16" s="414">
        <v>877075.49</v>
      </c>
      <c r="P16" s="414">
        <v>750778.34</v>
      </c>
      <c r="Q16" s="414">
        <v>573254.06000000006</v>
      </c>
      <c r="R16" s="427">
        <v>-177524.27999999991</v>
      </c>
    </row>
    <row r="17" spans="5:18" x14ac:dyDescent="0.25">
      <c r="E17" s="428" t="s">
        <v>169</v>
      </c>
      <c r="F17" s="414">
        <f>IFERROR(VLOOKUP(E17,'§ 12 - 2015'!$C$8:$L$149,10,0),0)</f>
        <v>0</v>
      </c>
      <c r="G17" s="414">
        <f>IFERROR(VLOOKUP(E17,'§ 12 - 2016'!$C$8:$L$149,10,0),0)</f>
        <v>0</v>
      </c>
      <c r="H17" s="414">
        <f>IFERROR(VLOOKUP(E17,'§ 12 - 2017'!$C$8:$L$149,10,0),0)</f>
        <v>0</v>
      </c>
      <c r="I17" s="414">
        <f>IFERROR(VLOOKUP(E17,'§ 12 - 2018'!$C$8:$L$149,10,0),0)</f>
        <v>0</v>
      </c>
      <c r="J17" s="427">
        <f t="shared" si="0"/>
        <v>0</v>
      </c>
      <c r="M17" s="428" t="s">
        <v>159</v>
      </c>
      <c r="N17" s="414">
        <v>276802.19</v>
      </c>
      <c r="O17" s="414">
        <v>267463.03000000003</v>
      </c>
      <c r="P17" s="414">
        <v>240870.43</v>
      </c>
      <c r="Q17" s="414">
        <v>87040.86</v>
      </c>
      <c r="R17" s="427">
        <v>-153829.57</v>
      </c>
    </row>
    <row r="18" spans="5:18" x14ac:dyDescent="0.25">
      <c r="E18" s="428" t="s">
        <v>68</v>
      </c>
      <c r="F18" s="414">
        <f>IFERROR(VLOOKUP(E18,'§ 12 - 2015'!$C$8:$L$149,10,0),0)</f>
        <v>31407.11</v>
      </c>
      <c r="G18" s="414">
        <f>IFERROR(VLOOKUP(E18,'§ 12 - 2016'!$C$8:$L$149,10,0),0)</f>
        <v>35460.75</v>
      </c>
      <c r="H18" s="414">
        <f>IFERROR(VLOOKUP(E18,'§ 12 - 2017'!$C$8:$L$149,10,0),0)</f>
        <v>20256.48</v>
      </c>
      <c r="I18" s="414">
        <f>IFERROR(VLOOKUP(E18,'§ 12 - 2018'!$C$8:$L$149,10,0),0)</f>
        <v>0</v>
      </c>
      <c r="J18" s="427">
        <f t="shared" si="0"/>
        <v>-20256.48</v>
      </c>
      <c r="M18" s="428" t="s">
        <v>137</v>
      </c>
      <c r="N18" s="414">
        <v>120197.12</v>
      </c>
      <c r="O18" s="414">
        <v>4982.63</v>
      </c>
      <c r="P18" s="414">
        <v>137920.66</v>
      </c>
      <c r="Q18" s="414">
        <v>0</v>
      </c>
      <c r="R18" s="427">
        <v>-137920.66</v>
      </c>
    </row>
    <row r="19" spans="5:18" x14ac:dyDescent="0.25">
      <c r="E19" s="428" t="s">
        <v>94</v>
      </c>
      <c r="F19" s="414">
        <f>IFERROR(VLOOKUP(E19,'§ 12 - 2015'!$C$8:$L$149,10,0),0)</f>
        <v>215620.21</v>
      </c>
      <c r="G19" s="414">
        <f>IFERROR(VLOOKUP(E19,'§ 12 - 2016'!$C$8:$L$149,10,0),0)</f>
        <v>246022.14</v>
      </c>
      <c r="H19" s="414">
        <f>IFERROR(VLOOKUP(E19,'§ 12 - 2017'!$C$8:$L$149,10,0),0)</f>
        <v>231762.52</v>
      </c>
      <c r="I19" s="414">
        <f>IFERROR(VLOOKUP(E19,'§ 12 - 2018'!$C$8:$L$149,10,0),0)</f>
        <v>244233.52</v>
      </c>
      <c r="J19" s="427">
        <f t="shared" si="0"/>
        <v>12471</v>
      </c>
      <c r="M19" s="428" t="s">
        <v>109</v>
      </c>
      <c r="N19" s="414">
        <v>1070584.33</v>
      </c>
      <c r="O19" s="414">
        <v>1142628.3799999999</v>
      </c>
      <c r="P19" s="414">
        <v>1174614.3999999999</v>
      </c>
      <c r="Q19" s="414">
        <v>1082270.6599999999</v>
      </c>
      <c r="R19" s="427">
        <v>-92343.739999999991</v>
      </c>
    </row>
    <row r="20" spans="5:18" x14ac:dyDescent="0.25">
      <c r="E20" s="428" t="s">
        <v>88</v>
      </c>
      <c r="F20" s="414">
        <f>IFERROR(VLOOKUP(E20,'§ 12 - 2015'!$C$8:$L$149,10,0),0)</f>
        <v>255927.64</v>
      </c>
      <c r="G20" s="414">
        <f>IFERROR(VLOOKUP(E20,'§ 12 - 2016'!$C$8:$L$149,10,0),0)</f>
        <v>308872.17</v>
      </c>
      <c r="H20" s="414">
        <f>IFERROR(VLOOKUP(E20,'§ 12 - 2017'!$C$8:$L$149,10,0),0)</f>
        <v>285173.15000000002</v>
      </c>
      <c r="I20" s="414">
        <f>IFERROR(VLOOKUP(E20,'§ 12 - 2018'!$C$8:$L$149,10,0),0)</f>
        <v>231693.66</v>
      </c>
      <c r="J20" s="427">
        <f t="shared" si="0"/>
        <v>-53479.49000000002</v>
      </c>
      <c r="M20" s="428" t="s">
        <v>91</v>
      </c>
      <c r="N20" s="414">
        <v>129161.83</v>
      </c>
      <c r="O20" s="414">
        <v>139583.89000000001</v>
      </c>
      <c r="P20" s="414">
        <v>177611.19</v>
      </c>
      <c r="Q20" s="414">
        <v>99694.45</v>
      </c>
      <c r="R20" s="427">
        <v>-77916.740000000005</v>
      </c>
    </row>
    <row r="21" spans="5:18" ht="15.75" thickBot="1" x14ac:dyDescent="0.3">
      <c r="E21" s="428" t="s">
        <v>154</v>
      </c>
      <c r="F21" s="414">
        <f>IFERROR(VLOOKUP(E21,'§ 12 - 2015'!$C$8:$L$149,10,0),0)</f>
        <v>290413.27</v>
      </c>
      <c r="G21" s="414">
        <f>IFERROR(VLOOKUP(E21,'§ 12 - 2016'!$C$8:$L$149,10,0),0)</f>
        <v>259136.14</v>
      </c>
      <c r="H21" s="414">
        <f>IFERROR(VLOOKUP(E21,'§ 12 - 2017'!$C$8:$L$149,10,0),0)</f>
        <v>134974.13</v>
      </c>
      <c r="I21" s="414">
        <f>IFERROR(VLOOKUP(E21,'§ 12 - 2018'!$C$8:$L$149,10,0),0)</f>
        <v>275366.7</v>
      </c>
      <c r="J21" s="427">
        <f t="shared" si="0"/>
        <v>140392.57</v>
      </c>
      <c r="M21" s="436" t="s">
        <v>112</v>
      </c>
      <c r="N21" s="368">
        <v>128762.12</v>
      </c>
      <c r="O21" s="368">
        <v>162836.69</v>
      </c>
      <c r="P21" s="368">
        <v>194219.27</v>
      </c>
      <c r="Q21" s="368">
        <v>116749.14</v>
      </c>
      <c r="R21" s="429">
        <v>-77470.12999999999</v>
      </c>
    </row>
    <row r="22" spans="5:18" x14ac:dyDescent="0.25">
      <c r="E22" s="428" t="s">
        <v>103</v>
      </c>
      <c r="F22" s="414">
        <f>IFERROR(VLOOKUP(E22,'§ 12 - 2015'!$C$8:$L$149,10,0),0)</f>
        <v>142453.51999999999</v>
      </c>
      <c r="G22" s="414">
        <f>IFERROR(VLOOKUP(E22,'§ 12 - 2016'!$C$8:$L$149,10,0),0)</f>
        <v>151739.78</v>
      </c>
      <c r="H22" s="414">
        <f>IFERROR(VLOOKUP(E22,'§ 12 - 2017'!$C$8:$L$149,10,0),0)</f>
        <v>136241.26999999999</v>
      </c>
      <c r="I22" s="414">
        <f>IFERROR(VLOOKUP(E22,'§ 12 - 2018'!$C$8:$L$149,10,0),0)</f>
        <v>145909.93</v>
      </c>
      <c r="J22" s="427">
        <f t="shared" si="0"/>
        <v>9668.6600000000035</v>
      </c>
    </row>
    <row r="23" spans="5:18" x14ac:dyDescent="0.25">
      <c r="E23" s="428" t="s">
        <v>104</v>
      </c>
      <c r="F23" s="414">
        <f>IFERROR(VLOOKUP(E23,'§ 12 - 2015'!$C$8:$L$149,10,0),0)</f>
        <v>251624.71</v>
      </c>
      <c r="G23" s="414">
        <f>IFERROR(VLOOKUP(E23,'§ 12 - 2016'!$C$8:$L$149,10,0),0)</f>
        <v>250426.82</v>
      </c>
      <c r="H23" s="414">
        <f>IFERROR(VLOOKUP(E23,'§ 12 - 2017'!$C$8:$L$149,10,0),0)</f>
        <v>266107.02</v>
      </c>
      <c r="I23" s="414">
        <f>IFERROR(VLOOKUP(E23,'§ 12 - 2018'!$C$8:$L$149,10,0),0)</f>
        <v>296675.53000000003</v>
      </c>
      <c r="J23" s="427">
        <f t="shared" si="0"/>
        <v>30568.510000000009</v>
      </c>
    </row>
    <row r="24" spans="5:18" ht="15.75" thickBot="1" x14ac:dyDescent="0.3">
      <c r="E24" s="428" t="s">
        <v>70</v>
      </c>
      <c r="F24" s="414">
        <f>IFERROR(VLOOKUP(E24,'§ 12 - 2015'!$C$8:$L$149,10,0),0)</f>
        <v>86170.59</v>
      </c>
      <c r="G24" s="414">
        <f>IFERROR(VLOOKUP(E24,'§ 12 - 2016'!$C$8:$L$149,10,0),0)</f>
        <v>90188.84</v>
      </c>
      <c r="H24" s="414">
        <f>IFERROR(VLOOKUP(E24,'§ 12 - 2017'!$C$8:$L$149,10,0),0)</f>
        <v>84622.96</v>
      </c>
      <c r="I24" s="414">
        <f>IFERROR(VLOOKUP(E24,'§ 12 - 2018'!$C$8:$L$149,10,0),0)</f>
        <v>93482.880000000005</v>
      </c>
      <c r="J24" s="427">
        <f t="shared" si="0"/>
        <v>8859.9199999999983</v>
      </c>
    </row>
    <row r="25" spans="5:18" ht="15.75" customHeight="1" x14ac:dyDescent="0.25">
      <c r="E25" s="428" t="s">
        <v>71</v>
      </c>
      <c r="F25" s="414">
        <f>IFERROR(VLOOKUP(E25,'§ 12 - 2015'!$C$8:$L$149,10,0),0)</f>
        <v>250102.9</v>
      </c>
      <c r="G25" s="414">
        <f>IFERROR(VLOOKUP(E25,'§ 12 - 2016'!$C$8:$L$149,10,0),0)</f>
        <v>253318.72</v>
      </c>
      <c r="H25" s="414">
        <f>IFERROR(VLOOKUP(E25,'§ 12 - 2017'!$C$8:$L$149,10,0),0)</f>
        <v>163624.35999999999</v>
      </c>
      <c r="I25" s="414">
        <f>IFERROR(VLOOKUP(E25,'§ 12 - 2018'!$C$8:$L$149,10,0),0)</f>
        <v>226704.07</v>
      </c>
      <c r="J25" s="427">
        <f t="shared" si="0"/>
        <v>63079.710000000021</v>
      </c>
      <c r="M25" s="488" t="s">
        <v>846</v>
      </c>
      <c r="N25" s="489"/>
    </row>
    <row r="26" spans="5:18" ht="16.5" customHeight="1" thickBot="1" x14ac:dyDescent="0.3">
      <c r="E26" s="428" t="s">
        <v>105</v>
      </c>
      <c r="F26" s="414">
        <f>IFERROR(VLOOKUP(E26,'§ 12 - 2015'!$C$8:$L$149,10,0),0)</f>
        <v>235541.65</v>
      </c>
      <c r="G26" s="414">
        <f>IFERROR(VLOOKUP(E26,'§ 12 - 2016'!$C$8:$L$149,10,0),0)</f>
        <v>248213.82</v>
      </c>
      <c r="H26" s="414">
        <f>IFERROR(VLOOKUP(E26,'§ 12 - 2017'!$C$8:$L$149,10,0),0)</f>
        <v>257275.12</v>
      </c>
      <c r="I26" s="414">
        <f>IFERROR(VLOOKUP(E26,'§ 12 - 2018'!$C$8:$L$149,10,0),0)</f>
        <v>266204.81</v>
      </c>
      <c r="J26" s="427">
        <f t="shared" si="0"/>
        <v>8929.6900000000023</v>
      </c>
    </row>
    <row r="27" spans="5:18" x14ac:dyDescent="0.25">
      <c r="E27" s="428" t="s">
        <v>136</v>
      </c>
      <c r="F27" s="414">
        <f>IFERROR(VLOOKUP(E27,'§ 12 - 2015'!$C$8:$L$149,10,0),0)</f>
        <v>0</v>
      </c>
      <c r="G27" s="414">
        <f>IFERROR(VLOOKUP(E27,'§ 12 - 2016'!$C$8:$L$149,10,0),0)</f>
        <v>309713.73</v>
      </c>
      <c r="H27" s="414">
        <f>IFERROR(VLOOKUP(E27,'§ 12 - 2017'!$C$8:$L$149,10,0),0)</f>
        <v>0</v>
      </c>
      <c r="I27" s="414">
        <f>IFERROR(VLOOKUP(E27,'§ 12 - 2018'!$C$8:$L$149,10,0),0)</f>
        <v>82460</v>
      </c>
      <c r="J27" s="427">
        <f t="shared" si="0"/>
        <v>82460</v>
      </c>
      <c r="M27" s="437" t="s">
        <v>18</v>
      </c>
      <c r="N27" s="485" t="s">
        <v>845</v>
      </c>
      <c r="O27" s="486"/>
      <c r="P27" s="486"/>
      <c r="Q27" s="486"/>
      <c r="R27" s="487"/>
    </row>
    <row r="28" spans="5:18" x14ac:dyDescent="0.25">
      <c r="E28" s="428" t="s">
        <v>116</v>
      </c>
      <c r="F28" s="414">
        <f>IFERROR(VLOOKUP(E28,'§ 12 - 2015'!$C$8:$L$149,10,0),0)</f>
        <v>96394.84</v>
      </c>
      <c r="G28" s="414">
        <f>IFERROR(VLOOKUP(E28,'§ 12 - 2016'!$C$8:$L$149,10,0),0)</f>
        <v>100141.24</v>
      </c>
      <c r="H28" s="414">
        <f>IFERROR(VLOOKUP(E28,'§ 12 - 2017'!$C$8:$L$149,10,0),0)</f>
        <v>0</v>
      </c>
      <c r="I28" s="414">
        <f>IFERROR(VLOOKUP(E28,'§ 12 - 2018'!$C$8:$L$149,10,0),0)</f>
        <v>175210.68</v>
      </c>
      <c r="J28" s="427">
        <f t="shared" si="0"/>
        <v>175210.68</v>
      </c>
      <c r="M28" s="438"/>
      <c r="N28" s="441">
        <v>2015</v>
      </c>
      <c r="O28" s="441">
        <v>2016</v>
      </c>
      <c r="P28" s="370">
        <v>2017</v>
      </c>
      <c r="Q28" s="370">
        <v>2018</v>
      </c>
      <c r="R28" s="423" t="s">
        <v>847</v>
      </c>
    </row>
    <row r="29" spans="5:18" x14ac:dyDescent="0.25">
      <c r="E29" s="428" t="s">
        <v>72</v>
      </c>
      <c r="F29" s="414">
        <f>IFERROR(VLOOKUP(E29,'§ 12 - 2015'!$C$8:$L$149,10,0),0)</f>
        <v>112438.45</v>
      </c>
      <c r="G29" s="414">
        <f>IFERROR(VLOOKUP(E29,'§ 12 - 2016'!$C$8:$L$149,10,0),0)</f>
        <v>117846.15</v>
      </c>
      <c r="H29" s="414">
        <f>IFERROR(VLOOKUP(E29,'§ 12 - 2017'!$C$8:$L$149,10,0),0)</f>
        <v>112302.57</v>
      </c>
      <c r="I29" s="414">
        <f>IFERROR(VLOOKUP(E29,'§ 12 - 2018'!$C$8:$L$149,10,0),0)</f>
        <v>114311.83</v>
      </c>
      <c r="J29" s="427">
        <f t="shared" si="0"/>
        <v>2009.2599999999948</v>
      </c>
      <c r="M29" s="424"/>
      <c r="N29" s="431"/>
      <c r="O29" s="431"/>
      <c r="P29" s="425"/>
      <c r="Q29" s="425"/>
      <c r="R29" s="426"/>
    </row>
    <row r="30" spans="5:18" x14ac:dyDescent="0.25">
      <c r="E30" s="428" t="s">
        <v>48</v>
      </c>
      <c r="F30" s="414">
        <f>IFERROR(VLOOKUP(E30,'§ 12 - 2015'!$C$8:$L$149,10,0),0)</f>
        <v>32490</v>
      </c>
      <c r="G30" s="414">
        <f>IFERROR(VLOOKUP(E30,'§ 12 - 2016'!$C$8:$L$149,10,0),0)</f>
        <v>59780.9</v>
      </c>
      <c r="H30" s="414">
        <f>IFERROR(VLOOKUP(E30,'§ 12 - 2017'!$C$8:$L$149,10,0),0)</f>
        <v>52938.31</v>
      </c>
      <c r="I30" s="414">
        <f>IFERROR(VLOOKUP(E30,'§ 12 - 2018'!$C$8:$L$149,10,0),0)</f>
        <v>104548.2</v>
      </c>
      <c r="J30" s="427">
        <f t="shared" si="0"/>
        <v>51609.89</v>
      </c>
      <c r="M30" s="428" t="s">
        <v>613</v>
      </c>
      <c r="N30" s="414">
        <v>1683788.24</v>
      </c>
      <c r="O30" s="414">
        <v>1580370.9</v>
      </c>
      <c r="P30" s="414">
        <v>1553709.53</v>
      </c>
      <c r="Q30" s="414">
        <v>1873754.39</v>
      </c>
      <c r="R30" s="427">
        <v>320044.85999999987</v>
      </c>
    </row>
    <row r="31" spans="5:18" x14ac:dyDescent="0.25">
      <c r="E31" s="428" t="s">
        <v>73</v>
      </c>
      <c r="F31" s="414">
        <f>IFERROR(VLOOKUP(E31,'§ 12 - 2015'!$C$8:$L$149,10,0),0)</f>
        <v>127860.91</v>
      </c>
      <c r="G31" s="414">
        <f>IFERROR(VLOOKUP(E31,'§ 12 - 2016'!$C$8:$L$149,10,0),0)</f>
        <v>147948.74</v>
      </c>
      <c r="H31" s="414">
        <f>IFERROR(VLOOKUP(E31,'§ 12 - 2017'!$C$8:$L$149,10,0),0)</f>
        <v>151519</v>
      </c>
      <c r="I31" s="414">
        <f>IFERROR(VLOOKUP(E31,'§ 12 - 2018'!$C$8:$L$149,10,0),0)</f>
        <v>144628.76999999999</v>
      </c>
      <c r="J31" s="427">
        <f t="shared" si="0"/>
        <v>-6890.2300000000105</v>
      </c>
      <c r="M31" s="428" t="s">
        <v>183</v>
      </c>
      <c r="N31" s="414">
        <v>236894.92</v>
      </c>
      <c r="O31" s="414">
        <v>75737.87</v>
      </c>
      <c r="P31" s="414">
        <v>347990.75</v>
      </c>
      <c r="Q31" s="414">
        <v>656871.22</v>
      </c>
      <c r="R31" s="427">
        <v>308880.46999999997</v>
      </c>
    </row>
    <row r="32" spans="5:18" x14ac:dyDescent="0.25">
      <c r="E32" s="428" t="s">
        <v>89</v>
      </c>
      <c r="F32" s="414">
        <f>IFERROR(VLOOKUP(E32,'§ 12 - 2015'!$C$8:$L$149,10,0),0)</f>
        <v>125569.89</v>
      </c>
      <c r="G32" s="414">
        <f>IFERROR(VLOOKUP(E32,'§ 12 - 2016'!$C$8:$L$149,10,0),0)</f>
        <v>134439.38</v>
      </c>
      <c r="H32" s="414">
        <f>IFERROR(VLOOKUP(E32,'§ 12 - 2017'!$C$8:$L$149,10,0),0)</f>
        <v>136957.31</v>
      </c>
      <c r="I32" s="414">
        <f>IFERROR(VLOOKUP(E32,'§ 12 - 2018'!$C$8:$L$149,10,0),0)</f>
        <v>140023.10999999999</v>
      </c>
      <c r="J32" s="427">
        <f t="shared" si="0"/>
        <v>3065.7999999999884</v>
      </c>
      <c r="M32" s="428" t="s">
        <v>53</v>
      </c>
      <c r="N32" s="414">
        <v>3192197.44</v>
      </c>
      <c r="O32" s="414">
        <v>3201419.02</v>
      </c>
      <c r="P32" s="414">
        <v>2892664.77</v>
      </c>
      <c r="Q32" s="414">
        <v>3183766.73</v>
      </c>
      <c r="R32" s="427">
        <v>291101.95999999996</v>
      </c>
    </row>
    <row r="33" spans="5:18" x14ac:dyDescent="0.25">
      <c r="E33" s="428" t="s">
        <v>95</v>
      </c>
      <c r="F33" s="414">
        <f>IFERROR(VLOOKUP(E33,'§ 12 - 2015'!$C$8:$L$149,10,0),0)</f>
        <v>121623.97</v>
      </c>
      <c r="G33" s="414">
        <f>IFERROR(VLOOKUP(E33,'§ 12 - 2016'!$C$8:$L$149,10,0),0)</f>
        <v>116223.7</v>
      </c>
      <c r="H33" s="414">
        <f>IFERROR(VLOOKUP(E33,'§ 12 - 2017'!$C$8:$L$149,10,0),0)</f>
        <v>98011.38</v>
      </c>
      <c r="I33" s="414">
        <f>IFERROR(VLOOKUP(E33,'§ 12 - 2018'!$C$8:$L$149,10,0),0)</f>
        <v>104772.23</v>
      </c>
      <c r="J33" s="427">
        <f t="shared" si="0"/>
        <v>6760.8499999999913</v>
      </c>
      <c r="M33" s="428" t="s">
        <v>47</v>
      </c>
      <c r="N33" s="414">
        <v>2425568.2400000002</v>
      </c>
      <c r="O33" s="414">
        <v>2576483.21</v>
      </c>
      <c r="P33" s="414">
        <v>2570113.48</v>
      </c>
      <c r="Q33" s="414">
        <v>2860782.44</v>
      </c>
      <c r="R33" s="427">
        <v>290668.95999999996</v>
      </c>
    </row>
    <row r="34" spans="5:18" x14ac:dyDescent="0.25">
      <c r="E34" s="428" t="s">
        <v>155</v>
      </c>
      <c r="F34" s="414">
        <f>IFERROR(VLOOKUP(E34,'§ 12 - 2015'!$C$8:$L$149,10,0),0)</f>
        <v>185718.13</v>
      </c>
      <c r="G34" s="414">
        <f>IFERROR(VLOOKUP(E34,'§ 12 - 2016'!$C$8:$L$149,10,0),0)</f>
        <v>206149.97</v>
      </c>
      <c r="H34" s="414">
        <f>IFERROR(VLOOKUP(E34,'§ 12 - 2017'!$C$8:$L$149,10,0),0)</f>
        <v>216336.54</v>
      </c>
      <c r="I34" s="414">
        <f>IFERROR(VLOOKUP(E34,'§ 12 - 2018'!$C$8:$L$149,10,0),0)</f>
        <v>210503.25</v>
      </c>
      <c r="J34" s="427">
        <f t="shared" si="0"/>
        <v>-5833.2900000000081</v>
      </c>
      <c r="M34" s="428" t="s">
        <v>45</v>
      </c>
      <c r="N34" s="414">
        <v>2703761.59</v>
      </c>
      <c r="O34" s="414">
        <v>3011814.52</v>
      </c>
      <c r="P34" s="414">
        <v>2735527.84</v>
      </c>
      <c r="Q34" s="414">
        <v>3018848.62</v>
      </c>
      <c r="R34" s="427">
        <v>283320.78000000026</v>
      </c>
    </row>
    <row r="35" spans="5:18" x14ac:dyDescent="0.25">
      <c r="E35" s="428" t="s">
        <v>96</v>
      </c>
      <c r="F35" s="414">
        <f>IFERROR(VLOOKUP(E35,'§ 12 - 2015'!$C$8:$L$149,10,0),0)</f>
        <v>270149.07</v>
      </c>
      <c r="G35" s="414">
        <f>IFERROR(VLOOKUP(E35,'§ 12 - 2016'!$C$8:$L$149,10,0),0)</f>
        <v>161393.62</v>
      </c>
      <c r="H35" s="414">
        <f>IFERROR(VLOOKUP(E35,'§ 12 - 2017'!$C$8:$L$149,10,0),0)</f>
        <v>161383.13</v>
      </c>
      <c r="I35" s="414">
        <f>IFERROR(VLOOKUP(E35,'§ 12 - 2018'!$C$8:$L$149,10,0),0)</f>
        <v>212231.54</v>
      </c>
      <c r="J35" s="427">
        <f t="shared" si="0"/>
        <v>50848.41</v>
      </c>
      <c r="M35" s="428" t="s">
        <v>58</v>
      </c>
      <c r="N35" s="414">
        <v>1543552.75</v>
      </c>
      <c r="O35" s="414">
        <v>1398137.56</v>
      </c>
      <c r="P35" s="414">
        <v>1489009.31</v>
      </c>
      <c r="Q35" s="414">
        <v>1713795.02</v>
      </c>
      <c r="R35" s="427">
        <v>224785.70999999996</v>
      </c>
    </row>
    <row r="36" spans="5:18" x14ac:dyDescent="0.25">
      <c r="E36" s="428" t="s">
        <v>97</v>
      </c>
      <c r="F36" s="414">
        <f>IFERROR(VLOOKUP(E36,'§ 12 - 2015'!$C$8:$L$149,10,0),0)</f>
        <v>148747.93</v>
      </c>
      <c r="G36" s="414">
        <f>IFERROR(VLOOKUP(E36,'§ 12 - 2016'!$C$8:$L$149,10,0),0)</f>
        <v>171320.32000000001</v>
      </c>
      <c r="H36" s="414">
        <f>IFERROR(VLOOKUP(E36,'§ 12 - 2017'!$C$8:$L$149,10,0),0)</f>
        <v>165142.44</v>
      </c>
      <c r="I36" s="414">
        <f>IFERROR(VLOOKUP(E36,'§ 12 - 2018'!$C$8:$L$149,10,0),0)</f>
        <v>158927.57</v>
      </c>
      <c r="J36" s="427">
        <f t="shared" si="0"/>
        <v>-6214.8699999999953</v>
      </c>
      <c r="M36" s="428" t="s">
        <v>134</v>
      </c>
      <c r="N36" s="414">
        <v>2670479.4300000002</v>
      </c>
      <c r="O36" s="414">
        <v>2999388.88</v>
      </c>
      <c r="P36" s="414">
        <v>2791980.63</v>
      </c>
      <c r="Q36" s="414">
        <v>2994261.57</v>
      </c>
      <c r="R36" s="427">
        <v>202280.93999999994</v>
      </c>
    </row>
    <row r="37" spans="5:18" x14ac:dyDescent="0.25">
      <c r="E37" s="428" t="s">
        <v>74</v>
      </c>
      <c r="F37" s="414">
        <f>IFERROR(VLOOKUP(E37,'§ 12 - 2015'!$C$8:$L$149,10,0),0)</f>
        <v>965131.59</v>
      </c>
      <c r="G37" s="414">
        <f>IFERROR(VLOOKUP(E37,'§ 12 - 2016'!$C$8:$L$149,10,0),0)</f>
        <v>960591.62</v>
      </c>
      <c r="H37" s="414">
        <f>IFERROR(VLOOKUP(E37,'§ 12 - 2017'!$C$8:$L$149,10,0),0)</f>
        <v>978686.32</v>
      </c>
      <c r="I37" s="414">
        <f>IFERROR(VLOOKUP(E37,'§ 12 - 2018'!$C$8:$L$149,10,0),0)</f>
        <v>1136954.3799999999</v>
      </c>
      <c r="J37" s="427">
        <f t="shared" si="0"/>
        <v>158268.05999999994</v>
      </c>
      <c r="M37" s="428" t="s">
        <v>76</v>
      </c>
      <c r="N37" s="414">
        <v>154869.60999999999</v>
      </c>
      <c r="O37" s="414">
        <v>113759.37</v>
      </c>
      <c r="P37" s="414">
        <v>91618.42</v>
      </c>
      <c r="Q37" s="414">
        <v>283026.25</v>
      </c>
      <c r="R37" s="427">
        <v>191407.83000000002</v>
      </c>
    </row>
    <row r="38" spans="5:18" x14ac:dyDescent="0.25">
      <c r="E38" s="428" t="s">
        <v>58</v>
      </c>
      <c r="F38" s="414">
        <f>IFERROR(VLOOKUP(E38,'§ 12 - 2015'!$C$8:$L$149,10,0),0)</f>
        <v>1543552.75</v>
      </c>
      <c r="G38" s="414">
        <f>IFERROR(VLOOKUP(E38,'§ 12 - 2016'!$C$8:$L$149,10,0),0)</f>
        <v>1398137.56</v>
      </c>
      <c r="H38" s="414">
        <f>IFERROR(VLOOKUP(E38,'§ 12 - 2017'!$C$8:$L$149,10,0),0)</f>
        <v>1489009.31</v>
      </c>
      <c r="I38" s="414">
        <f>IFERROR(VLOOKUP(E38,'§ 12 - 2018'!$C$8:$L$149,10,0),0)</f>
        <v>1713795.02</v>
      </c>
      <c r="J38" s="427">
        <f t="shared" si="0"/>
        <v>224785.70999999996</v>
      </c>
      <c r="M38" s="428" t="s">
        <v>90</v>
      </c>
      <c r="N38" s="414">
        <v>1003123.92</v>
      </c>
      <c r="O38" s="414">
        <v>962766.52</v>
      </c>
      <c r="P38" s="414">
        <v>909515.29</v>
      </c>
      <c r="Q38" s="414">
        <v>1092007.79</v>
      </c>
      <c r="R38" s="427">
        <v>182492.5</v>
      </c>
    </row>
    <row r="39" spans="5:18" ht="15.75" thickBot="1" x14ac:dyDescent="0.3">
      <c r="E39" s="428" t="s">
        <v>137</v>
      </c>
      <c r="F39" s="414">
        <f>IFERROR(VLOOKUP(E39,'§ 12 - 2015'!$C$8:$L$149,10,0),0)</f>
        <v>120197.12</v>
      </c>
      <c r="G39" s="414">
        <f>IFERROR(VLOOKUP(E39,'§ 12 - 2016'!$C$8:$L$149,10,0),0)</f>
        <v>4982.63</v>
      </c>
      <c r="H39" s="414">
        <f>IFERROR(VLOOKUP(E39,'§ 12 - 2017'!$C$8:$L$149,10,0),0)</f>
        <v>137920.66</v>
      </c>
      <c r="I39" s="414">
        <f>IFERROR(VLOOKUP(E39,'§ 12 - 2018'!$C$8:$L$149,10,0),0)</f>
        <v>0</v>
      </c>
      <c r="J39" s="427">
        <f t="shared" si="0"/>
        <v>-137920.66</v>
      </c>
      <c r="M39" s="436" t="s">
        <v>116</v>
      </c>
      <c r="N39" s="368">
        <v>96394.84</v>
      </c>
      <c r="O39" s="368">
        <v>100141.24</v>
      </c>
      <c r="P39" s="368">
        <v>0</v>
      </c>
      <c r="Q39" s="368">
        <v>175210.68</v>
      </c>
      <c r="R39" s="429">
        <v>175210.68</v>
      </c>
    </row>
    <row r="40" spans="5:18" x14ac:dyDescent="0.25">
      <c r="E40" s="428" t="s">
        <v>130</v>
      </c>
      <c r="F40" s="414">
        <f>IFERROR(VLOOKUP(E40,'§ 12 - 2015'!$C$8:$L$149,10,0),0)</f>
        <v>967939.97</v>
      </c>
      <c r="G40" s="414">
        <f>IFERROR(VLOOKUP(E40,'§ 12 - 2016'!$C$8:$L$149,10,0),0)</f>
        <v>1035149.14</v>
      </c>
      <c r="H40" s="414">
        <f>IFERROR(VLOOKUP(E40,'§ 12 - 2017'!$C$8:$L$149,10,0),0)</f>
        <v>1067483.56</v>
      </c>
      <c r="I40" s="414">
        <f>IFERROR(VLOOKUP(E40,'§ 12 - 2018'!$C$8:$L$149,10,0),0)</f>
        <v>1064288.3500000001</v>
      </c>
      <c r="J40" s="427">
        <f t="shared" si="0"/>
        <v>-3195.2099999999627</v>
      </c>
    </row>
    <row r="41" spans="5:18" x14ac:dyDescent="0.25">
      <c r="E41" s="428" t="s">
        <v>156</v>
      </c>
      <c r="F41" s="414">
        <f>IFERROR(VLOOKUP(E41,'§ 12 - 2015'!$C$8:$L$149,10,0),0)</f>
        <v>98361.56</v>
      </c>
      <c r="G41" s="414">
        <f>IFERROR(VLOOKUP(E41,'§ 12 - 2016'!$C$8:$L$149,10,0),0)</f>
        <v>109601.21</v>
      </c>
      <c r="H41" s="414">
        <f>IFERROR(VLOOKUP(E41,'§ 12 - 2017'!$C$8:$L$149,10,0),0)</f>
        <v>107362.2</v>
      </c>
      <c r="I41" s="414">
        <f>IFERROR(VLOOKUP(E41,'§ 12 - 2018'!$C$8:$L$149,10,0),0)</f>
        <v>116727.66</v>
      </c>
      <c r="J41" s="427">
        <f t="shared" si="0"/>
        <v>9365.4600000000064</v>
      </c>
    </row>
    <row r="42" spans="5:18" x14ac:dyDescent="0.25">
      <c r="E42" s="428" t="s">
        <v>106</v>
      </c>
      <c r="F42" s="414">
        <f>IFERROR(VLOOKUP(E42,'§ 12 - 2015'!$C$8:$L$149,10,0),0)</f>
        <v>22839.05</v>
      </c>
      <c r="G42" s="414">
        <f>IFERROR(VLOOKUP(E42,'§ 12 - 2016'!$C$8:$L$149,10,0),0)</f>
        <v>49506.1</v>
      </c>
      <c r="H42" s="414">
        <f>IFERROR(VLOOKUP(E42,'§ 12 - 2017'!$C$8:$L$149,10,0),0)</f>
        <v>37995.01</v>
      </c>
      <c r="I42" s="414">
        <f>IFERROR(VLOOKUP(E42,'§ 12 - 2018'!$C$8:$L$149,10,0),0)</f>
        <v>0</v>
      </c>
      <c r="J42" s="427">
        <f t="shared" si="0"/>
        <v>-37995.01</v>
      </c>
    </row>
    <row r="43" spans="5:18" x14ac:dyDescent="0.25">
      <c r="E43" s="428" t="s">
        <v>126</v>
      </c>
      <c r="F43" s="414">
        <f>IFERROR(VLOOKUP(E43,'§ 12 - 2015'!$C$8:$L$149,10,0),0)</f>
        <v>142400.1</v>
      </c>
      <c r="G43" s="414">
        <f>IFERROR(VLOOKUP(E43,'§ 12 - 2016'!$C$8:$L$149,10,0),0)</f>
        <v>237396.33</v>
      </c>
      <c r="H43" s="414">
        <f>IFERROR(VLOOKUP(E43,'§ 12 - 2017'!$C$8:$L$149,10,0),0)</f>
        <v>178021.77</v>
      </c>
      <c r="I43" s="414">
        <f>IFERROR(VLOOKUP(E43,'§ 12 - 2018'!$C$8:$L$149,10,0),0)</f>
        <v>343670.05</v>
      </c>
      <c r="J43" s="427">
        <f t="shared" si="0"/>
        <v>165648.28</v>
      </c>
    </row>
    <row r="44" spans="5:18" x14ac:dyDescent="0.25">
      <c r="E44" s="428" t="s">
        <v>59</v>
      </c>
      <c r="F44" s="414">
        <f>IFERROR(VLOOKUP(E44,'§ 12 - 2015'!$C$8:$L$149,10,0),0)</f>
        <v>123381.43</v>
      </c>
      <c r="G44" s="414">
        <f>IFERROR(VLOOKUP(E44,'§ 12 - 2016'!$C$8:$L$149,10,0),0)</f>
        <v>134813.15</v>
      </c>
      <c r="H44" s="414">
        <f>IFERROR(VLOOKUP(E44,'§ 12 - 2017'!$C$8:$L$149,10,0),0)</f>
        <v>130730.33</v>
      </c>
      <c r="I44" s="414">
        <f>IFERROR(VLOOKUP(E44,'§ 12 - 2018'!$C$8:$L$149,10,0),0)</f>
        <v>155465.28</v>
      </c>
      <c r="J44" s="427">
        <f t="shared" si="0"/>
        <v>24734.949999999997</v>
      </c>
    </row>
    <row r="45" spans="5:18" x14ac:dyDescent="0.25">
      <c r="E45" s="428" t="s">
        <v>107</v>
      </c>
      <c r="F45" s="414">
        <f>IFERROR(VLOOKUP(E45,'§ 12 - 2015'!$C$8:$L$149,10,0),0)</f>
        <v>373243.14</v>
      </c>
      <c r="G45" s="414">
        <f>IFERROR(VLOOKUP(E45,'§ 12 - 2016'!$C$8:$L$149,10,0),0)</f>
        <v>382483.07</v>
      </c>
      <c r="H45" s="414">
        <f>IFERROR(VLOOKUP(E45,'§ 12 - 2017'!$C$8:$L$149,10,0),0)</f>
        <v>351069.97</v>
      </c>
      <c r="I45" s="414">
        <f>IFERROR(VLOOKUP(E45,'§ 12 - 2018'!$C$8:$L$149,10,0),0)</f>
        <v>359223.64</v>
      </c>
      <c r="J45" s="427">
        <f t="shared" si="0"/>
        <v>8153.6700000000419</v>
      </c>
    </row>
    <row r="46" spans="5:18" x14ac:dyDescent="0.25">
      <c r="E46" s="428" t="s">
        <v>170</v>
      </c>
      <c r="F46" s="414">
        <f>IFERROR(VLOOKUP(E46,'§ 12 - 2015'!$C$8:$L$149,10,0),0)</f>
        <v>69664.990000000005</v>
      </c>
      <c r="G46" s="414">
        <f>IFERROR(VLOOKUP(E46,'§ 12 - 2016'!$C$8:$L$149,10,0),0)</f>
        <v>72856.41</v>
      </c>
      <c r="H46" s="414">
        <f>IFERROR(VLOOKUP(E46,'§ 12 - 2017'!$C$8:$L$149,10,0),0)</f>
        <v>55835.33</v>
      </c>
      <c r="I46" s="414">
        <f>IFERROR(VLOOKUP(E46,'§ 12 - 2018'!$C$8:$L$149,10,0),0)</f>
        <v>43524.87</v>
      </c>
      <c r="J46" s="427">
        <f t="shared" si="0"/>
        <v>-12310.46</v>
      </c>
    </row>
    <row r="47" spans="5:18" x14ac:dyDescent="0.25">
      <c r="E47" s="428" t="s">
        <v>171</v>
      </c>
      <c r="F47" s="414">
        <f>IFERROR(VLOOKUP(E47,'§ 12 - 2015'!$C$8:$L$149,10,0),0)</f>
        <v>446097.64</v>
      </c>
      <c r="G47" s="414">
        <f>IFERROR(VLOOKUP(E47,'§ 12 - 2016'!$C$8:$L$149,10,0),0)</f>
        <v>448697.51</v>
      </c>
      <c r="H47" s="414">
        <f>IFERROR(VLOOKUP(E47,'§ 12 - 2017'!$C$8:$L$149,10,0),0)</f>
        <v>443663.58</v>
      </c>
      <c r="I47" s="414">
        <f>IFERROR(VLOOKUP(E47,'§ 12 - 2018'!$C$8:$L$149,10,0),0)</f>
        <v>473450.36</v>
      </c>
      <c r="J47" s="427">
        <f t="shared" si="0"/>
        <v>29786.77999999997</v>
      </c>
    </row>
    <row r="48" spans="5:18" ht="15.75" customHeight="1" x14ac:dyDescent="0.25">
      <c r="E48" s="428" t="s">
        <v>138</v>
      </c>
      <c r="F48" s="414">
        <f>IFERROR(VLOOKUP(E48,'§ 12 - 2015'!$C$8:$L$149,10,0),0)</f>
        <v>73783.960000000006</v>
      </c>
      <c r="G48" s="414">
        <f>IFERROR(VLOOKUP(E48,'§ 12 - 2016'!$C$8:$L$149,10,0),0)</f>
        <v>58746.03</v>
      </c>
      <c r="H48" s="414">
        <f>IFERROR(VLOOKUP(E48,'§ 12 - 2017'!$C$8:$L$149,10,0),0)</f>
        <v>72164.34</v>
      </c>
      <c r="I48" s="414">
        <f>IFERROR(VLOOKUP(E48,'§ 12 - 2018'!$C$8:$L$149,10,0),0)</f>
        <v>47014.93</v>
      </c>
      <c r="J48" s="427">
        <f t="shared" si="0"/>
        <v>-25149.409999999996</v>
      </c>
    </row>
    <row r="49" spans="5:10" ht="15" customHeight="1" x14ac:dyDescent="0.25">
      <c r="E49" s="428" t="s">
        <v>172</v>
      </c>
      <c r="F49" s="414">
        <f>IFERROR(VLOOKUP(E49,'§ 12 - 2015'!$C$8:$L$149,10,0),0)</f>
        <v>147722.38</v>
      </c>
      <c r="G49" s="414">
        <f>IFERROR(VLOOKUP(E49,'§ 12 - 2016'!$C$8:$L$149,10,0),0)</f>
        <v>150370.81</v>
      </c>
      <c r="H49" s="414">
        <f>IFERROR(VLOOKUP(E49,'§ 12 - 2017'!$C$8:$L$149,10,0),0)</f>
        <v>151424.09</v>
      </c>
      <c r="I49" s="414">
        <f>IFERROR(VLOOKUP(E49,'§ 12 - 2018'!$C$8:$L$149,10,0),0)</f>
        <v>172393.62</v>
      </c>
      <c r="J49" s="427">
        <f t="shared" si="0"/>
        <v>20969.53</v>
      </c>
    </row>
    <row r="50" spans="5:10" x14ac:dyDescent="0.25">
      <c r="E50" s="428" t="s">
        <v>173</v>
      </c>
      <c r="F50" s="414">
        <f>IFERROR(VLOOKUP(E50,'§ 12 - 2015'!$C$8:$L$149,10,0),0)</f>
        <v>998849.27</v>
      </c>
      <c r="G50" s="414">
        <f>IFERROR(VLOOKUP(E50,'§ 12 - 2016'!$C$8:$L$149,10,0),0)</f>
        <v>1069097.1399999999</v>
      </c>
      <c r="H50" s="414">
        <f>IFERROR(VLOOKUP(E50,'§ 12 - 2017'!$C$8:$L$149,10,0),0)</f>
        <v>903945.67</v>
      </c>
      <c r="I50" s="414">
        <f>IFERROR(VLOOKUP(E50,'§ 12 - 2018'!$C$8:$L$149,10,0),0)</f>
        <v>952048.89</v>
      </c>
      <c r="J50" s="427">
        <f t="shared" si="0"/>
        <v>48103.219999999972</v>
      </c>
    </row>
    <row r="51" spans="5:10" x14ac:dyDescent="0.25">
      <c r="E51" s="428" t="s">
        <v>131</v>
      </c>
      <c r="F51" s="414">
        <f>IFERROR(VLOOKUP(E51,'§ 12 - 2015'!$C$8:$L$149,10,0),0)</f>
        <v>214420.23</v>
      </c>
      <c r="G51" s="414">
        <f>IFERROR(VLOOKUP(E51,'§ 12 - 2016'!$C$8:$L$149,10,0),0)</f>
        <v>198727.56</v>
      </c>
      <c r="H51" s="414">
        <f>IFERROR(VLOOKUP(E51,'§ 12 - 2017'!$C$8:$L$149,10,0),0)</f>
        <v>221716.91</v>
      </c>
      <c r="I51" s="414">
        <f>IFERROR(VLOOKUP(E51,'§ 12 - 2018'!$C$8:$L$149,10,0),0)</f>
        <v>220733.48</v>
      </c>
      <c r="J51" s="427">
        <f t="shared" si="0"/>
        <v>-983.42999999999302</v>
      </c>
    </row>
    <row r="52" spans="5:10" x14ac:dyDescent="0.25">
      <c r="E52" s="428" t="s">
        <v>117</v>
      </c>
      <c r="F52" s="414">
        <f>IFERROR(VLOOKUP(E52,'§ 12 - 2015'!$C$8:$L$149,10,0),0)</f>
        <v>256708.37</v>
      </c>
      <c r="G52" s="414">
        <f>IFERROR(VLOOKUP(E52,'§ 12 - 2016'!$C$8:$L$149,10,0),0)</f>
        <v>270349.84000000003</v>
      </c>
      <c r="H52" s="414">
        <f>IFERROR(VLOOKUP(E52,'§ 12 - 2017'!$C$8:$L$149,10,0),0)</f>
        <v>277935.92</v>
      </c>
      <c r="I52" s="414">
        <f>IFERROR(VLOOKUP(E52,'§ 12 - 2018'!$C$8:$L$149,10,0),0)</f>
        <v>265930.96000000002</v>
      </c>
      <c r="J52" s="427">
        <f t="shared" si="0"/>
        <v>-12004.959999999963</v>
      </c>
    </row>
    <row r="53" spans="5:10" x14ac:dyDescent="0.25">
      <c r="E53" s="428" t="s">
        <v>132</v>
      </c>
      <c r="F53" s="414">
        <f>IFERROR(VLOOKUP(E53,'§ 12 - 2015'!$C$8:$L$149,10,0),0)</f>
        <v>155903.12</v>
      </c>
      <c r="G53" s="414">
        <f>IFERROR(VLOOKUP(E53,'§ 12 - 2016'!$C$8:$L$149,10,0),0)</f>
        <v>171717.46</v>
      </c>
      <c r="H53" s="414">
        <f>IFERROR(VLOOKUP(E53,'§ 12 - 2017'!$C$8:$L$149,10,0),0)</f>
        <v>170687.84</v>
      </c>
      <c r="I53" s="414">
        <f>IFERROR(VLOOKUP(E53,'§ 12 - 2018'!$C$8:$L$149,10,0),0)</f>
        <v>161336.29999999999</v>
      </c>
      <c r="J53" s="427">
        <f t="shared" si="0"/>
        <v>-9351.5400000000081</v>
      </c>
    </row>
    <row r="54" spans="5:10" x14ac:dyDescent="0.25">
      <c r="E54" s="428" t="s">
        <v>44</v>
      </c>
      <c r="F54" s="414">
        <f>IFERROR(VLOOKUP(E54,'§ 12 - 2015'!$C$8:$L$149,10,0),0)</f>
        <v>1254246.94</v>
      </c>
      <c r="G54" s="414">
        <f>IFERROR(VLOOKUP(E54,'§ 12 - 2016'!$C$8:$L$149,10,0),0)</f>
        <v>1198473.48</v>
      </c>
      <c r="H54" s="414">
        <f>IFERROR(VLOOKUP(E54,'§ 12 - 2017'!$C$8:$L$149,10,0),0)</f>
        <v>777786.43</v>
      </c>
      <c r="I54" s="414">
        <f>IFERROR(VLOOKUP(E54,'§ 12 - 2018'!$C$8:$L$149,10,0),0)</f>
        <v>416530.02</v>
      </c>
      <c r="J54" s="427">
        <f t="shared" si="0"/>
        <v>-361256.41000000003</v>
      </c>
    </row>
    <row r="55" spans="5:10" x14ac:dyDescent="0.25">
      <c r="E55" s="428" t="s">
        <v>98</v>
      </c>
      <c r="F55" s="414">
        <f>IFERROR(VLOOKUP(E55,'§ 12 - 2015'!$C$8:$L$149,10,0),0)</f>
        <v>239991.11</v>
      </c>
      <c r="G55" s="414">
        <f>IFERROR(VLOOKUP(E55,'§ 12 - 2016'!$C$8:$L$149,10,0),0)</f>
        <v>209430.45</v>
      </c>
      <c r="H55" s="414">
        <f>IFERROR(VLOOKUP(E55,'§ 12 - 2017'!$C$8:$L$149,10,0),0)</f>
        <v>202904.55</v>
      </c>
      <c r="I55" s="414">
        <f>IFERROR(VLOOKUP(E55,'§ 12 - 2018'!$C$8:$L$149,10,0),0)</f>
        <v>219745.48</v>
      </c>
      <c r="J55" s="427">
        <f t="shared" si="0"/>
        <v>16840.930000000022</v>
      </c>
    </row>
    <row r="56" spans="5:10" x14ac:dyDescent="0.25">
      <c r="E56" s="428" t="s">
        <v>60</v>
      </c>
      <c r="F56" s="414">
        <f>IFERROR(VLOOKUP(E56,'§ 12 - 2015'!$C$8:$L$149,10,0),0)</f>
        <v>108434.1</v>
      </c>
      <c r="G56" s="414">
        <f>IFERROR(VLOOKUP(E56,'§ 12 - 2016'!$C$8:$L$149,10,0),0)</f>
        <v>126119.41</v>
      </c>
      <c r="H56" s="414">
        <f>IFERROR(VLOOKUP(E56,'§ 12 - 2017'!$C$8:$L$149,10,0),0)</f>
        <v>131248.74</v>
      </c>
      <c r="I56" s="414">
        <f>IFERROR(VLOOKUP(E56,'§ 12 - 2018'!$C$8:$L$149,10,0),0)</f>
        <v>137163.23000000001</v>
      </c>
      <c r="J56" s="427">
        <f t="shared" si="0"/>
        <v>5914.4900000000198</v>
      </c>
    </row>
    <row r="57" spans="5:10" x14ac:dyDescent="0.25">
      <c r="E57" s="428" t="s">
        <v>75</v>
      </c>
      <c r="F57" s="414">
        <f>IFERROR(VLOOKUP(E57,'§ 12 - 2015'!$C$8:$L$149,10,0),0)</f>
        <v>65397.31</v>
      </c>
      <c r="G57" s="414">
        <f>IFERROR(VLOOKUP(E57,'§ 12 - 2016'!$C$8:$L$149,10,0),0)</f>
        <v>59955.59</v>
      </c>
      <c r="H57" s="414">
        <f>IFERROR(VLOOKUP(E57,'§ 12 - 2017'!$C$8:$L$149,10,0),0)</f>
        <v>68085.42</v>
      </c>
      <c r="I57" s="414">
        <f>IFERROR(VLOOKUP(E57,'§ 12 - 2018'!$C$8:$L$149,10,0),0)</f>
        <v>79825.59</v>
      </c>
      <c r="J57" s="427">
        <f t="shared" si="0"/>
        <v>11740.169999999998</v>
      </c>
    </row>
    <row r="58" spans="5:10" x14ac:dyDescent="0.25">
      <c r="E58" s="428" t="s">
        <v>90</v>
      </c>
      <c r="F58" s="414">
        <f>IFERROR(VLOOKUP(E58,'§ 12 - 2015'!$C$8:$L$149,10,0),0)</f>
        <v>1003123.92</v>
      </c>
      <c r="G58" s="414">
        <f>IFERROR(VLOOKUP(E58,'§ 12 - 2016'!$C$8:$L$149,10,0),0)</f>
        <v>962766.52</v>
      </c>
      <c r="H58" s="414">
        <f>IFERROR(VLOOKUP(E58,'§ 12 - 2017'!$C$8:$L$149,10,0),0)</f>
        <v>909515.29</v>
      </c>
      <c r="I58" s="414">
        <f>IFERROR(VLOOKUP(E58,'§ 12 - 2018'!$C$8:$L$149,10,0),0)</f>
        <v>1092007.79</v>
      </c>
      <c r="J58" s="427">
        <f t="shared" si="0"/>
        <v>182492.5</v>
      </c>
    </row>
    <row r="59" spans="5:10" x14ac:dyDescent="0.25">
      <c r="E59" s="428" t="s">
        <v>139</v>
      </c>
      <c r="F59" s="414">
        <f>IFERROR(VLOOKUP(E59,'§ 12 - 2015'!$C$8:$L$149,10,0),0)</f>
        <v>859452.8</v>
      </c>
      <c r="G59" s="414">
        <f>IFERROR(VLOOKUP(E59,'§ 12 - 2016'!$C$8:$L$149,10,0),0)</f>
        <v>633685.77</v>
      </c>
      <c r="H59" s="414">
        <f>IFERROR(VLOOKUP(E59,'§ 12 - 2017'!$C$8:$L$149,10,0),0)</f>
        <v>908749.85</v>
      </c>
      <c r="I59" s="414">
        <f>IFERROR(VLOOKUP(E59,'§ 12 - 2018'!$C$8:$L$149,10,0),0)</f>
        <v>916331.29</v>
      </c>
      <c r="J59" s="427">
        <f t="shared" si="0"/>
        <v>7581.4400000000605</v>
      </c>
    </row>
    <row r="60" spans="5:10" x14ac:dyDescent="0.25">
      <c r="E60" s="428" t="s">
        <v>157</v>
      </c>
      <c r="F60" s="414">
        <f>IFERROR(VLOOKUP(E60,'§ 12 - 2015'!$C$8:$L$149,10,0),0)</f>
        <v>110927.11</v>
      </c>
      <c r="G60" s="414">
        <f>IFERROR(VLOOKUP(E60,'§ 12 - 2016'!$C$8:$L$149,10,0),0)</f>
        <v>121855.47</v>
      </c>
      <c r="H60" s="414">
        <f>IFERROR(VLOOKUP(E60,'§ 12 - 2017'!$C$8:$L$149,10,0),0)</f>
        <v>111005.03</v>
      </c>
      <c r="I60" s="414">
        <f>IFERROR(VLOOKUP(E60,'§ 12 - 2018'!$C$8:$L$149,10,0),0)</f>
        <v>112259.16</v>
      </c>
      <c r="J60" s="427">
        <f t="shared" si="0"/>
        <v>1254.1300000000047</v>
      </c>
    </row>
    <row r="61" spans="5:10" x14ac:dyDescent="0.25">
      <c r="E61" s="428" t="s">
        <v>174</v>
      </c>
      <c r="F61" s="414">
        <f>IFERROR(VLOOKUP(E61,'§ 12 - 2015'!$C$8:$L$149,10,0),0)</f>
        <v>378412.3</v>
      </c>
      <c r="G61" s="414">
        <f>IFERROR(VLOOKUP(E61,'§ 12 - 2016'!$C$8:$L$149,10,0),0)</f>
        <v>390047</v>
      </c>
      <c r="H61" s="414">
        <f>IFERROR(VLOOKUP(E61,'§ 12 - 2017'!$C$8:$L$149,10,0),0)</f>
        <v>376211.1</v>
      </c>
      <c r="I61" s="414">
        <f>IFERROR(VLOOKUP(E61,'§ 12 - 2018'!$C$8:$L$149,10,0),0)</f>
        <v>391358.54</v>
      </c>
      <c r="J61" s="427">
        <f t="shared" si="0"/>
        <v>15147.440000000002</v>
      </c>
    </row>
    <row r="62" spans="5:10" x14ac:dyDescent="0.25">
      <c r="E62" s="428" t="s">
        <v>149</v>
      </c>
      <c r="F62" s="414">
        <f>IFERROR(VLOOKUP(E62,'§ 12 - 2015'!$C$8:$L$149,10,0),0)</f>
        <v>994471.72</v>
      </c>
      <c r="G62" s="414">
        <f>IFERROR(VLOOKUP(E62,'§ 12 - 2016'!$C$8:$L$149,10,0),0)</f>
        <v>1038441.3</v>
      </c>
      <c r="H62" s="414">
        <f>IFERROR(VLOOKUP(E62,'§ 12 - 2017'!$C$8:$L$149,10,0),0)</f>
        <v>974236.12</v>
      </c>
      <c r="I62" s="414">
        <f>IFERROR(VLOOKUP(E62,'§ 12 - 2018'!$C$8:$L$149,10,0),0)</f>
        <v>1044183.52</v>
      </c>
      <c r="J62" s="427">
        <f t="shared" si="0"/>
        <v>69947.400000000023</v>
      </c>
    </row>
    <row r="63" spans="5:10" x14ac:dyDescent="0.25">
      <c r="E63" s="428" t="s">
        <v>118</v>
      </c>
      <c r="F63" s="414">
        <f>IFERROR(VLOOKUP(E63,'§ 12 - 2015'!$C$8:$L$149,10,0),0)</f>
        <v>158047.46</v>
      </c>
      <c r="G63" s="414">
        <f>IFERROR(VLOOKUP(E63,'§ 12 - 2016'!$C$8:$L$149,10,0),0)</f>
        <v>226977.02</v>
      </c>
      <c r="H63" s="414">
        <f>IFERROR(VLOOKUP(E63,'§ 12 - 2017'!$C$8:$L$149,10,0),0)</f>
        <v>195504.27</v>
      </c>
      <c r="I63" s="414">
        <f>IFERROR(VLOOKUP(E63,'§ 12 - 2018'!$C$8:$L$149,10,0),0)</f>
        <v>218366.11</v>
      </c>
      <c r="J63" s="427">
        <f t="shared" si="0"/>
        <v>22861.839999999997</v>
      </c>
    </row>
    <row r="64" spans="5:10" x14ac:dyDescent="0.25">
      <c r="E64" s="428" t="s">
        <v>119</v>
      </c>
      <c r="F64" s="414">
        <f>IFERROR(VLOOKUP(E64,'§ 12 - 2015'!$C$8:$L$149,10,0),0)</f>
        <v>368296.7</v>
      </c>
      <c r="G64" s="414">
        <f>IFERROR(VLOOKUP(E64,'§ 12 - 2016'!$C$8:$L$149,10,0),0)</f>
        <v>375736.46</v>
      </c>
      <c r="H64" s="414">
        <f>IFERROR(VLOOKUP(E64,'§ 12 - 2017'!$C$8:$L$149,10,0),0)</f>
        <v>317013.34999999998</v>
      </c>
      <c r="I64" s="414">
        <f>IFERROR(VLOOKUP(E64,'§ 12 - 2018'!$C$8:$L$149,10,0),0)</f>
        <v>372232.34</v>
      </c>
      <c r="J64" s="427">
        <f t="shared" si="0"/>
        <v>55218.990000000049</v>
      </c>
    </row>
    <row r="65" spans="5:10" x14ac:dyDescent="0.25">
      <c r="E65" s="428" t="s">
        <v>175</v>
      </c>
      <c r="F65" s="414">
        <f>IFERROR(VLOOKUP(E65,'§ 12 - 2015'!$C$8:$L$149,10,0),0)</f>
        <v>0</v>
      </c>
      <c r="G65" s="414">
        <f>IFERROR(VLOOKUP(E65,'§ 12 - 2016'!$C$8:$L$149,10,0),0)</f>
        <v>35442.92</v>
      </c>
      <c r="H65" s="414">
        <f>IFERROR(VLOOKUP(E65,'§ 12 - 2017'!$C$8:$L$149,10,0),0)</f>
        <v>101273.23</v>
      </c>
      <c r="I65" s="414">
        <f>IFERROR(VLOOKUP(E65,'§ 12 - 2018'!$C$8:$L$149,10,0),0)</f>
        <v>43664.27</v>
      </c>
      <c r="J65" s="427">
        <f t="shared" si="0"/>
        <v>-57608.959999999999</v>
      </c>
    </row>
    <row r="66" spans="5:10" x14ac:dyDescent="0.25">
      <c r="E66" s="428" t="s">
        <v>140</v>
      </c>
      <c r="F66" s="414">
        <f>IFERROR(VLOOKUP(E66,'§ 12 - 2015'!$C$8:$L$149,10,0),0)</f>
        <v>84764.95</v>
      </c>
      <c r="G66" s="414">
        <f>IFERROR(VLOOKUP(E66,'§ 12 - 2016'!$C$8:$L$149,10,0),0)</f>
        <v>57303.31</v>
      </c>
      <c r="H66" s="414">
        <f>IFERROR(VLOOKUP(E66,'§ 12 - 2017'!$C$8:$L$149,10,0),0)</f>
        <v>40682.61</v>
      </c>
      <c r="I66" s="414">
        <f>IFERROR(VLOOKUP(E66,'§ 12 - 2018'!$C$8:$L$149,10,0),0)</f>
        <v>95610.9</v>
      </c>
      <c r="J66" s="427">
        <f t="shared" si="0"/>
        <v>54928.289999999994</v>
      </c>
    </row>
    <row r="67" spans="5:10" x14ac:dyDescent="0.25">
      <c r="E67" s="428" t="s">
        <v>158</v>
      </c>
      <c r="F67" s="414">
        <f>IFERROR(VLOOKUP(E67,'§ 12 - 2015'!$C$8:$L$149,10,0),0)</f>
        <v>225774.13</v>
      </c>
      <c r="G67" s="414">
        <f>IFERROR(VLOOKUP(E67,'§ 12 - 2016'!$C$8:$L$149,10,0),0)</f>
        <v>231507.35</v>
      </c>
      <c r="H67" s="414">
        <f>IFERROR(VLOOKUP(E67,'§ 12 - 2017'!$C$8:$L$149,10,0),0)</f>
        <v>231353.51</v>
      </c>
      <c r="I67" s="414">
        <f>IFERROR(VLOOKUP(E67,'§ 12 - 2018'!$C$8:$L$149,10,0),0)</f>
        <v>262174.07</v>
      </c>
      <c r="J67" s="427">
        <f t="shared" si="0"/>
        <v>30820.559999999998</v>
      </c>
    </row>
    <row r="68" spans="5:10" x14ac:dyDescent="0.25">
      <c r="E68" s="428" t="s">
        <v>159</v>
      </c>
      <c r="F68" s="414">
        <f>IFERROR(VLOOKUP(E68,'§ 12 - 2015'!$C$8:$L$149,10,0),0)</f>
        <v>276802.19</v>
      </c>
      <c r="G68" s="414">
        <f>IFERROR(VLOOKUP(E68,'§ 12 - 2016'!$C$8:$L$149,10,0),0)</f>
        <v>267463.03000000003</v>
      </c>
      <c r="H68" s="414">
        <f>IFERROR(VLOOKUP(E68,'§ 12 - 2017'!$C$8:$L$149,10,0),0)</f>
        <v>240870.43</v>
      </c>
      <c r="I68" s="414">
        <f>IFERROR(VLOOKUP(E68,'§ 12 - 2018'!$C$8:$L$149,10,0),0)</f>
        <v>87040.86</v>
      </c>
      <c r="J68" s="427">
        <f t="shared" si="0"/>
        <v>-153829.57</v>
      </c>
    </row>
    <row r="69" spans="5:10" x14ac:dyDescent="0.25">
      <c r="E69" s="428" t="s">
        <v>108</v>
      </c>
      <c r="F69" s="414">
        <f>IFERROR(VLOOKUP(E69,'§ 12 - 2015'!$C$8:$L$149,10,0),0)</f>
        <v>50003.93</v>
      </c>
      <c r="G69" s="414">
        <f>IFERROR(VLOOKUP(E69,'§ 12 - 2016'!$C$8:$L$149,10,0),0)</f>
        <v>144142.21</v>
      </c>
      <c r="H69" s="414">
        <f>IFERROR(VLOOKUP(E69,'§ 12 - 2017'!$C$8:$L$149,10,0),0)</f>
        <v>0</v>
      </c>
      <c r="I69" s="414">
        <f>IFERROR(VLOOKUP(E69,'§ 12 - 2018'!$C$8:$L$149,10,0),0)</f>
        <v>114656.96000000001</v>
      </c>
      <c r="J69" s="427">
        <f t="shared" si="0"/>
        <v>114656.96000000001</v>
      </c>
    </row>
    <row r="70" spans="5:10" x14ac:dyDescent="0.25">
      <c r="E70" s="428" t="s">
        <v>76</v>
      </c>
      <c r="F70" s="414">
        <f>IFERROR(VLOOKUP(E70,'§ 12 - 2015'!$C$8:$L$149,10,0),0)</f>
        <v>154869.60999999999</v>
      </c>
      <c r="G70" s="414">
        <f>IFERROR(VLOOKUP(E70,'§ 12 - 2016'!$C$8:$L$149,10,0),0)</f>
        <v>113759.37</v>
      </c>
      <c r="H70" s="414">
        <f>IFERROR(VLOOKUP(E70,'§ 12 - 2017'!$C$8:$L$149,10,0),0)</f>
        <v>91618.42</v>
      </c>
      <c r="I70" s="414">
        <f>IFERROR(VLOOKUP(E70,'§ 12 - 2018'!$C$8:$L$149,10,0),0)</f>
        <v>283026.25</v>
      </c>
      <c r="J70" s="427">
        <f t="shared" si="0"/>
        <v>191407.83000000002</v>
      </c>
    </row>
    <row r="71" spans="5:10" x14ac:dyDescent="0.25">
      <c r="E71" s="428" t="s">
        <v>120</v>
      </c>
      <c r="F71" s="414">
        <f>IFERROR(VLOOKUP(E71,'§ 12 - 2015'!$C$8:$L$149,10,0),0)</f>
        <v>559959.48</v>
      </c>
      <c r="G71" s="414">
        <f>IFERROR(VLOOKUP(E71,'§ 12 - 2016'!$C$8:$L$149,10,0),0)</f>
        <v>605748.75</v>
      </c>
      <c r="H71" s="414">
        <f>IFERROR(VLOOKUP(E71,'§ 12 - 2017'!$C$8:$L$149,10,0),0)</f>
        <v>563470.61</v>
      </c>
      <c r="I71" s="414">
        <f>IFERROR(VLOOKUP(E71,'§ 12 - 2018'!$C$8:$L$149,10,0),0)</f>
        <v>665725.22</v>
      </c>
      <c r="J71" s="427">
        <f t="shared" si="0"/>
        <v>102254.60999999999</v>
      </c>
    </row>
    <row r="72" spans="5:10" ht="15.75" customHeight="1" x14ac:dyDescent="0.25">
      <c r="E72" s="428" t="s">
        <v>91</v>
      </c>
      <c r="F72" s="414">
        <f>IFERROR(VLOOKUP(E72,'§ 12 - 2015'!$C$8:$L$149,10,0),0)</f>
        <v>129161.83</v>
      </c>
      <c r="G72" s="414">
        <f>IFERROR(VLOOKUP(E72,'§ 12 - 2016'!$C$8:$L$149,10,0),0)</f>
        <v>139583.89000000001</v>
      </c>
      <c r="H72" s="414">
        <f>IFERROR(VLOOKUP(E72,'§ 12 - 2017'!$C$8:$L$149,10,0),0)</f>
        <v>177611.19</v>
      </c>
      <c r="I72" s="414">
        <f>IFERROR(VLOOKUP(E72,'§ 12 - 2018'!$C$8:$L$149,10,0),0)</f>
        <v>99694.45</v>
      </c>
      <c r="J72" s="427">
        <f t="shared" si="0"/>
        <v>-77916.740000000005</v>
      </c>
    </row>
    <row r="73" spans="5:10" ht="15.75" customHeight="1" x14ac:dyDescent="0.25">
      <c r="E73" s="428" t="s">
        <v>141</v>
      </c>
      <c r="F73" s="414">
        <f>IFERROR(VLOOKUP(E73,'§ 12 - 2015'!$C$8:$L$149,10,0),0)</f>
        <v>133065.94</v>
      </c>
      <c r="G73" s="414">
        <f>IFERROR(VLOOKUP(E73,'§ 12 - 2016'!$C$8:$L$149,10,0),0)</f>
        <v>176575.39</v>
      </c>
      <c r="H73" s="414">
        <f>IFERROR(VLOOKUP(E73,'§ 12 - 2017'!$C$8:$L$149,10,0),0)</f>
        <v>124980.42</v>
      </c>
      <c r="I73" s="414">
        <f>IFERROR(VLOOKUP(E73,'§ 12 - 2018'!$C$8:$L$149,10,0),0)</f>
        <v>165132.21</v>
      </c>
      <c r="J73" s="427">
        <f t="shared" si="0"/>
        <v>40151.789999999994</v>
      </c>
    </row>
    <row r="74" spans="5:10" x14ac:dyDescent="0.25">
      <c r="E74" s="428" t="s">
        <v>49</v>
      </c>
      <c r="F74" s="414">
        <f>IFERROR(VLOOKUP(E74,'§ 12 - 2015'!$C$8:$L$149,10,0),0)</f>
        <v>83213.02</v>
      </c>
      <c r="G74" s="414">
        <f>IFERROR(VLOOKUP(E74,'§ 12 - 2016'!$C$8:$L$149,10,0),0)</f>
        <v>77953.2</v>
      </c>
      <c r="H74" s="414">
        <f>IFERROR(VLOOKUP(E74,'§ 12 - 2017'!$C$8:$L$149,10,0),0)</f>
        <v>69330.179999999993</v>
      </c>
      <c r="I74" s="414">
        <f>IFERROR(VLOOKUP(E74,'§ 12 - 2018'!$C$8:$L$149,10,0),0)</f>
        <v>72451.009999999995</v>
      </c>
      <c r="J74" s="427">
        <f t="shared" si="0"/>
        <v>3120.8300000000017</v>
      </c>
    </row>
    <row r="75" spans="5:10" x14ac:dyDescent="0.25">
      <c r="E75" s="428" t="s">
        <v>77</v>
      </c>
      <c r="F75" s="414">
        <f>IFERROR(VLOOKUP(E75,'§ 12 - 2015'!$C$8:$L$149,10,0),0)</f>
        <v>70079.320000000007</v>
      </c>
      <c r="G75" s="414">
        <f>IFERROR(VLOOKUP(E75,'§ 12 - 2016'!$C$8:$L$149,10,0),0)</f>
        <v>76224.7</v>
      </c>
      <c r="H75" s="414">
        <f>IFERROR(VLOOKUP(E75,'§ 12 - 2017'!$C$8:$L$149,10,0),0)</f>
        <v>71852.22</v>
      </c>
      <c r="I75" s="414">
        <f>IFERROR(VLOOKUP(E75,'§ 12 - 2018'!$C$8:$L$149,10,0),0)</f>
        <v>75144.95</v>
      </c>
      <c r="J75" s="427">
        <f t="shared" si="0"/>
        <v>3292.7299999999959</v>
      </c>
    </row>
    <row r="76" spans="5:10" x14ac:dyDescent="0.25">
      <c r="E76" s="428" t="s">
        <v>50</v>
      </c>
      <c r="F76" s="414">
        <f>IFERROR(VLOOKUP(E76,'§ 12 - 2015'!$C$8:$L$149,10,0),0)</f>
        <v>460914.95</v>
      </c>
      <c r="G76" s="414">
        <f>IFERROR(VLOOKUP(E76,'§ 12 - 2016'!$C$8:$L$149,10,0),0)</f>
        <v>522307.38</v>
      </c>
      <c r="H76" s="414">
        <f>IFERROR(VLOOKUP(E76,'§ 12 - 2017'!$C$8:$L$149,10,0),0)</f>
        <v>551162.6</v>
      </c>
      <c r="I76" s="414">
        <f>IFERROR(VLOOKUP(E76,'§ 12 - 2018'!$C$8:$L$149,10,0),0)</f>
        <v>669712.4</v>
      </c>
      <c r="J76" s="427">
        <f t="shared" si="0"/>
        <v>118549.80000000005</v>
      </c>
    </row>
    <row r="77" spans="5:10" x14ac:dyDescent="0.25">
      <c r="E77" s="428" t="s">
        <v>61</v>
      </c>
      <c r="F77" s="414">
        <f>IFERROR(VLOOKUP(E77,'§ 12 - 2015'!$C$8:$L$149,10,0),0)</f>
        <v>293193.88</v>
      </c>
      <c r="G77" s="414">
        <f>IFERROR(VLOOKUP(E77,'§ 12 - 2016'!$C$8:$L$149,10,0),0)</f>
        <v>295635.23</v>
      </c>
      <c r="H77" s="414">
        <f>IFERROR(VLOOKUP(E77,'§ 12 - 2017'!$C$8:$L$149,10,0),0)</f>
        <v>292010.36</v>
      </c>
      <c r="I77" s="414">
        <f>IFERROR(VLOOKUP(E77,'§ 12 - 2018'!$C$8:$L$149,10,0),0)</f>
        <v>327310.03999999998</v>
      </c>
      <c r="J77" s="427">
        <f t="shared" ref="J77:J140" si="1">I77-H77</f>
        <v>35299.679999999993</v>
      </c>
    </row>
    <row r="78" spans="5:10" x14ac:dyDescent="0.25">
      <c r="E78" s="428" t="s">
        <v>99</v>
      </c>
      <c r="F78" s="414">
        <f>IFERROR(VLOOKUP(E78,'§ 12 - 2015'!$C$8:$L$149,10,0),0)</f>
        <v>46839.38</v>
      </c>
      <c r="G78" s="414">
        <f>IFERROR(VLOOKUP(E78,'§ 12 - 2016'!$C$8:$L$149,10,0),0)</f>
        <v>75715.320000000007</v>
      </c>
      <c r="H78" s="414">
        <f>IFERROR(VLOOKUP(E78,'§ 12 - 2017'!$C$8:$L$149,10,0),0)</f>
        <v>0</v>
      </c>
      <c r="I78" s="414">
        <f>IFERROR(VLOOKUP(E78,'§ 12 - 2018'!$C$8:$L$149,10,0),0)</f>
        <v>35629.629999999997</v>
      </c>
      <c r="J78" s="427">
        <f t="shared" si="1"/>
        <v>35629.629999999997</v>
      </c>
    </row>
    <row r="79" spans="5:10" x14ac:dyDescent="0.25">
      <c r="E79" s="428" t="s">
        <v>62</v>
      </c>
      <c r="F79" s="414">
        <f>IFERROR(VLOOKUP(E79,'§ 12 - 2015'!$C$8:$L$149,10,0),0)</f>
        <v>229045.39</v>
      </c>
      <c r="G79" s="414">
        <f>IFERROR(VLOOKUP(E79,'§ 12 - 2016'!$C$8:$L$149,10,0),0)</f>
        <v>249809.59</v>
      </c>
      <c r="H79" s="414">
        <f>IFERROR(VLOOKUP(E79,'§ 12 - 2017'!$C$8:$L$149,10,0),0)</f>
        <v>244424.23</v>
      </c>
      <c r="I79" s="414">
        <f>IFERROR(VLOOKUP(E79,'§ 12 - 2018'!$C$8:$L$149,10,0),0)</f>
        <v>273897.8</v>
      </c>
      <c r="J79" s="427">
        <f t="shared" si="1"/>
        <v>29473.569999999978</v>
      </c>
    </row>
    <row r="80" spans="5:10" x14ac:dyDescent="0.25">
      <c r="E80" s="428" t="s">
        <v>109</v>
      </c>
      <c r="F80" s="414">
        <f>IFERROR(VLOOKUP(E80,'§ 12 - 2015'!$C$8:$L$149,10,0),0)</f>
        <v>1070584.33</v>
      </c>
      <c r="G80" s="414">
        <f>IFERROR(VLOOKUP(E80,'§ 12 - 2016'!$C$8:$L$149,10,0),0)</f>
        <v>1142628.3799999999</v>
      </c>
      <c r="H80" s="414">
        <f>IFERROR(VLOOKUP(E80,'§ 12 - 2017'!$C$8:$L$149,10,0),0)</f>
        <v>1174614.3999999999</v>
      </c>
      <c r="I80" s="414">
        <f>IFERROR(VLOOKUP(E80,'§ 12 - 2018'!$C$8:$L$149,10,0),0)</f>
        <v>1082270.6599999999</v>
      </c>
      <c r="J80" s="427">
        <f t="shared" si="1"/>
        <v>-92343.739999999991</v>
      </c>
    </row>
    <row r="81" spans="5:10" x14ac:dyDescent="0.25">
      <c r="E81" s="428" t="s">
        <v>160</v>
      </c>
      <c r="F81" s="414">
        <f>IFERROR(VLOOKUP(E81,'§ 12 - 2015'!$C$8:$L$149,10,0),0)</f>
        <v>201239.83</v>
      </c>
      <c r="G81" s="414">
        <f>IFERROR(VLOOKUP(E81,'§ 12 - 2016'!$C$8:$L$149,10,0),0)</f>
        <v>201685.36</v>
      </c>
      <c r="H81" s="414">
        <f>IFERROR(VLOOKUP(E81,'§ 12 - 2017'!$C$8:$L$149,10,0),0)</f>
        <v>151719.57</v>
      </c>
      <c r="I81" s="414">
        <f>IFERROR(VLOOKUP(E81,'§ 12 - 2018'!$C$8:$L$149,10,0),0)</f>
        <v>116909.78</v>
      </c>
      <c r="J81" s="427">
        <f t="shared" si="1"/>
        <v>-34809.790000000008</v>
      </c>
    </row>
    <row r="82" spans="5:10" x14ac:dyDescent="0.25">
      <c r="E82" s="428" t="s">
        <v>121</v>
      </c>
      <c r="F82" s="414">
        <f>IFERROR(VLOOKUP(E82,'§ 12 - 2015'!$C$8:$L$149,10,0),0)</f>
        <v>208106.69</v>
      </c>
      <c r="G82" s="414">
        <f>IFERROR(VLOOKUP(E82,'§ 12 - 2016'!$C$8:$L$149,10,0),0)</f>
        <v>227511.17</v>
      </c>
      <c r="H82" s="414">
        <f>IFERROR(VLOOKUP(E82,'§ 12 - 2017'!$C$8:$L$149,10,0),0)</f>
        <v>229355.53</v>
      </c>
      <c r="I82" s="414">
        <f>IFERROR(VLOOKUP(E82,'§ 12 - 2018'!$C$8:$L$149,10,0),0)</f>
        <v>217501.34</v>
      </c>
      <c r="J82" s="427">
        <f t="shared" si="1"/>
        <v>-11854.190000000002</v>
      </c>
    </row>
    <row r="83" spans="5:10" x14ac:dyDescent="0.25">
      <c r="E83" s="428" t="s">
        <v>127</v>
      </c>
      <c r="F83" s="414">
        <f>IFERROR(VLOOKUP(E83,'§ 12 - 2015'!$C$8:$L$149,10,0),0)</f>
        <v>1508220.2</v>
      </c>
      <c r="G83" s="414">
        <f>IFERROR(VLOOKUP(E83,'§ 12 - 2016'!$C$8:$L$149,10,0),0)</f>
        <v>1469029.94</v>
      </c>
      <c r="H83" s="414">
        <f>IFERROR(VLOOKUP(E83,'§ 12 - 2017'!$C$8:$L$149,10,0),0)</f>
        <v>1436704.01</v>
      </c>
      <c r="I83" s="414">
        <f>IFERROR(VLOOKUP(E83,'§ 12 - 2018'!$C$8:$L$149,10,0),0)</f>
        <v>1594789.8</v>
      </c>
      <c r="J83" s="427">
        <f t="shared" si="1"/>
        <v>158085.79000000004</v>
      </c>
    </row>
    <row r="84" spans="5:10" x14ac:dyDescent="0.25">
      <c r="E84" s="428" t="s">
        <v>122</v>
      </c>
      <c r="F84" s="414">
        <f>IFERROR(VLOOKUP(E84,'§ 12 - 2015'!$C$8:$L$149,10,0),0)</f>
        <v>0</v>
      </c>
      <c r="G84" s="414">
        <f>IFERROR(VLOOKUP(E84,'§ 12 - 2016'!$C$8:$L$149,10,0),0)</f>
        <v>0</v>
      </c>
      <c r="H84" s="414">
        <f>IFERROR(VLOOKUP(E84,'§ 12 - 2017'!$C$8:$L$149,10,0),0)</f>
        <v>0</v>
      </c>
      <c r="I84" s="414">
        <f>IFERROR(VLOOKUP(E84,'§ 12 - 2018'!$C$8:$L$149,10,0),0)</f>
        <v>0</v>
      </c>
      <c r="J84" s="427">
        <f t="shared" si="1"/>
        <v>0</v>
      </c>
    </row>
    <row r="85" spans="5:10" x14ac:dyDescent="0.25">
      <c r="E85" s="428" t="s">
        <v>63</v>
      </c>
      <c r="F85" s="414">
        <f>IFERROR(VLOOKUP(E85,'§ 12 - 2015'!$C$8:$L$149,10,0),0)</f>
        <v>126171.6</v>
      </c>
      <c r="G85" s="414">
        <f>IFERROR(VLOOKUP(E85,'§ 12 - 2016'!$C$8:$L$149,10,0),0)</f>
        <v>155420.92000000001</v>
      </c>
      <c r="H85" s="414">
        <f>IFERROR(VLOOKUP(E85,'§ 12 - 2017'!$C$8:$L$149,10,0),0)</f>
        <v>126189.03</v>
      </c>
      <c r="I85" s="414">
        <f>IFERROR(VLOOKUP(E85,'§ 12 - 2018'!$C$8:$L$149,10,0),0)</f>
        <v>69649.19</v>
      </c>
      <c r="J85" s="427">
        <f t="shared" si="1"/>
        <v>-56539.839999999997</v>
      </c>
    </row>
    <row r="86" spans="5:10" x14ac:dyDescent="0.25">
      <c r="E86" s="428" t="s">
        <v>64</v>
      </c>
      <c r="F86" s="414">
        <f>IFERROR(VLOOKUP(E86,'§ 12 - 2015'!$C$8:$L$149,10,0),0)</f>
        <v>233315.7</v>
      </c>
      <c r="G86" s="414">
        <f>IFERROR(VLOOKUP(E86,'§ 12 - 2016'!$C$8:$L$149,10,0),0)</f>
        <v>231362.58</v>
      </c>
      <c r="H86" s="414">
        <f>IFERROR(VLOOKUP(E86,'§ 12 - 2017'!$C$8:$L$149,10,0),0)</f>
        <v>229363.32</v>
      </c>
      <c r="I86" s="414">
        <f>IFERROR(VLOOKUP(E86,'§ 12 - 2018'!$C$8:$L$149,10,0),0)</f>
        <v>220852.47</v>
      </c>
      <c r="J86" s="427">
        <f t="shared" si="1"/>
        <v>-8510.8500000000058</v>
      </c>
    </row>
    <row r="87" spans="5:10" x14ac:dyDescent="0.25">
      <c r="E87" s="428" t="s">
        <v>177</v>
      </c>
      <c r="F87" s="414">
        <f>IFERROR(VLOOKUP(E87,'§ 12 - 2015'!$C$8:$L$149,10,0),0)</f>
        <v>225501.53</v>
      </c>
      <c r="G87" s="414">
        <f>IFERROR(VLOOKUP(E87,'§ 12 - 2016'!$C$8:$L$149,10,0),0)</f>
        <v>240264</v>
      </c>
      <c r="H87" s="414">
        <f>IFERROR(VLOOKUP(E87,'§ 12 - 2017'!$C$8:$L$149,10,0),0)</f>
        <v>208620.66</v>
      </c>
      <c r="I87" s="414">
        <f>IFERROR(VLOOKUP(E87,'§ 12 - 2018'!$C$8:$L$149,10,0),0)</f>
        <v>261546.25</v>
      </c>
      <c r="J87" s="427">
        <f t="shared" si="1"/>
        <v>52925.59</v>
      </c>
    </row>
    <row r="88" spans="5:10" x14ac:dyDescent="0.25">
      <c r="E88" s="428" t="s">
        <v>51</v>
      </c>
      <c r="F88" s="414">
        <f>IFERROR(VLOOKUP(E88,'§ 12 - 2015'!$C$8:$L$149,10,0),0)</f>
        <v>2535.2199999999998</v>
      </c>
      <c r="G88" s="414">
        <f>IFERROR(VLOOKUP(E88,'§ 12 - 2016'!$C$8:$L$149,10,0),0)</f>
        <v>0</v>
      </c>
      <c r="H88" s="414">
        <f>IFERROR(VLOOKUP(E88,'§ 12 - 2017'!$C$8:$L$149,10,0),0)</f>
        <v>61955.98</v>
      </c>
      <c r="I88" s="414">
        <f>IFERROR(VLOOKUP(E88,'§ 12 - 2018'!$C$8:$L$149,10,0),0)</f>
        <v>169258.96</v>
      </c>
      <c r="J88" s="427">
        <f t="shared" si="1"/>
        <v>107302.97999999998</v>
      </c>
    </row>
    <row r="89" spans="5:10" x14ac:dyDescent="0.25">
      <c r="E89" s="428" t="s">
        <v>78</v>
      </c>
      <c r="F89" s="414">
        <f>IFERROR(VLOOKUP(E89,'§ 12 - 2015'!$C$8:$L$149,10,0),0)</f>
        <v>82069.990000000005</v>
      </c>
      <c r="G89" s="414">
        <f>IFERROR(VLOOKUP(E89,'§ 12 - 2016'!$C$8:$L$149,10,0),0)</f>
        <v>93816.88</v>
      </c>
      <c r="H89" s="414">
        <f>IFERROR(VLOOKUP(E89,'§ 12 - 2017'!$C$8:$L$149,10,0),0)</f>
        <v>52281.02</v>
      </c>
      <c r="I89" s="414">
        <f>IFERROR(VLOOKUP(E89,'§ 12 - 2018'!$C$8:$L$149,10,0),0)</f>
        <v>89160.47</v>
      </c>
      <c r="J89" s="427">
        <f t="shared" si="1"/>
        <v>36879.450000000004</v>
      </c>
    </row>
    <row r="90" spans="5:10" x14ac:dyDescent="0.25">
      <c r="E90" s="428" t="s">
        <v>65</v>
      </c>
      <c r="F90" s="414">
        <f>IFERROR(VLOOKUP(E90,'§ 12 - 2015'!$C$8:$L$149,10,0),0)</f>
        <v>174919.14</v>
      </c>
      <c r="G90" s="414">
        <f>IFERROR(VLOOKUP(E90,'§ 12 - 2016'!$C$8:$L$149,10,0),0)</f>
        <v>188599.17</v>
      </c>
      <c r="H90" s="414">
        <f>IFERROR(VLOOKUP(E90,'§ 12 - 2017'!$C$8:$L$149,10,0),0)</f>
        <v>165775.94</v>
      </c>
      <c r="I90" s="414">
        <f>IFERROR(VLOOKUP(E90,'§ 12 - 2018'!$C$8:$L$149,10,0),0)</f>
        <v>184220.25</v>
      </c>
      <c r="J90" s="427">
        <f t="shared" si="1"/>
        <v>18444.309999999998</v>
      </c>
    </row>
    <row r="91" spans="5:10" x14ac:dyDescent="0.25">
      <c r="E91" s="428" t="s">
        <v>161</v>
      </c>
      <c r="F91" s="414">
        <f>IFERROR(VLOOKUP(E91,'§ 12 - 2015'!$C$8:$L$149,10,0),0)</f>
        <v>154957.73000000001</v>
      </c>
      <c r="G91" s="414">
        <f>IFERROR(VLOOKUP(E91,'§ 12 - 2016'!$C$8:$L$149,10,0),0)</f>
        <v>100863.17</v>
      </c>
      <c r="H91" s="414">
        <f>IFERROR(VLOOKUP(E91,'§ 12 - 2017'!$C$8:$L$149,10,0),0)</f>
        <v>169669.49</v>
      </c>
      <c r="I91" s="414">
        <f>IFERROR(VLOOKUP(E91,'§ 12 - 2018'!$C$8:$L$149,10,0),0)</f>
        <v>156311.63</v>
      </c>
      <c r="J91" s="427">
        <f t="shared" si="1"/>
        <v>-13357.859999999986</v>
      </c>
    </row>
    <row r="92" spans="5:10" x14ac:dyDescent="0.25">
      <c r="E92" s="428" t="s">
        <v>100</v>
      </c>
      <c r="F92" s="414">
        <f>IFERROR(VLOOKUP(E92,'§ 12 - 2015'!$C$8:$L$149,10,0),0)</f>
        <v>148369.92000000001</v>
      </c>
      <c r="G92" s="414">
        <f>IFERROR(VLOOKUP(E92,'§ 12 - 2016'!$C$8:$L$149,10,0),0)</f>
        <v>23136.95</v>
      </c>
      <c r="H92" s="414">
        <f>IFERROR(VLOOKUP(E92,'§ 12 - 2017'!$C$8:$L$149,10,0),0)</f>
        <v>266880.96000000002</v>
      </c>
      <c r="I92" s="414">
        <f>IFERROR(VLOOKUP(E92,'§ 12 - 2018'!$C$8:$L$149,10,0),0)</f>
        <v>0</v>
      </c>
      <c r="J92" s="427">
        <f t="shared" si="1"/>
        <v>-266880.96000000002</v>
      </c>
    </row>
    <row r="93" spans="5:10" x14ac:dyDescent="0.25">
      <c r="E93" s="428" t="s">
        <v>150</v>
      </c>
      <c r="F93" s="414">
        <f>IFERROR(VLOOKUP(E93,'§ 12 - 2015'!$C$8:$L$149,10,0),0)</f>
        <v>238006.25</v>
      </c>
      <c r="G93" s="414">
        <f>IFERROR(VLOOKUP(E93,'§ 12 - 2016'!$C$8:$L$149,10,0),0)</f>
        <v>248152.54</v>
      </c>
      <c r="H93" s="414">
        <f>IFERROR(VLOOKUP(E93,'§ 12 - 2017'!$C$8:$L$149,10,0),0)</f>
        <v>252209.2</v>
      </c>
      <c r="I93" s="414">
        <f>IFERROR(VLOOKUP(E93,'§ 12 - 2018'!$C$8:$L$149,10,0),0)</f>
        <v>263114.13</v>
      </c>
      <c r="J93" s="427">
        <f t="shared" si="1"/>
        <v>10904.929999999993</v>
      </c>
    </row>
    <row r="94" spans="5:10" x14ac:dyDescent="0.25">
      <c r="E94" s="428" t="s">
        <v>66</v>
      </c>
      <c r="F94" s="414">
        <f>IFERROR(VLOOKUP(E94,'§ 12 - 2015'!$C$8:$L$149,10,0),0)</f>
        <v>268848.12</v>
      </c>
      <c r="G94" s="414">
        <f>IFERROR(VLOOKUP(E94,'§ 12 - 2016'!$C$8:$L$149,10,0),0)</f>
        <v>269081.46999999997</v>
      </c>
      <c r="H94" s="414">
        <f>IFERROR(VLOOKUP(E94,'§ 12 - 2017'!$C$8:$L$149,10,0),0)</f>
        <v>242846.81</v>
      </c>
      <c r="I94" s="414">
        <f>IFERROR(VLOOKUP(E94,'§ 12 - 2018'!$C$8:$L$149,10,0),0)</f>
        <v>259150.57</v>
      </c>
      <c r="J94" s="427">
        <f t="shared" si="1"/>
        <v>16303.760000000009</v>
      </c>
    </row>
    <row r="95" spans="5:10" x14ac:dyDescent="0.25">
      <c r="E95" s="428" t="s">
        <v>178</v>
      </c>
      <c r="F95" s="414">
        <f>IFERROR(VLOOKUP(E95,'§ 12 - 2015'!$C$8:$L$149,10,0),0)</f>
        <v>175413.08</v>
      </c>
      <c r="G95" s="414">
        <f>IFERROR(VLOOKUP(E95,'§ 12 - 2016'!$C$8:$L$149,10,0),0)</f>
        <v>175724.82</v>
      </c>
      <c r="H95" s="414">
        <f>IFERROR(VLOOKUP(E95,'§ 12 - 2017'!$C$8:$L$149,10,0),0)</f>
        <v>164157.07</v>
      </c>
      <c r="I95" s="414">
        <f>IFERROR(VLOOKUP(E95,'§ 12 - 2018'!$C$8:$L$149,10,0),0)</f>
        <v>182928.59</v>
      </c>
      <c r="J95" s="427">
        <f t="shared" si="1"/>
        <v>18771.51999999999</v>
      </c>
    </row>
    <row r="96" spans="5:10" ht="15.75" customHeight="1" x14ac:dyDescent="0.25">
      <c r="E96" s="428" t="s">
        <v>110</v>
      </c>
      <c r="F96" s="414">
        <f>IFERROR(VLOOKUP(E96,'§ 12 - 2015'!$C$8:$L$149,10,0),0)</f>
        <v>153907.29999999999</v>
      </c>
      <c r="G96" s="414">
        <f>IFERROR(VLOOKUP(E96,'§ 12 - 2016'!$C$8:$L$149,10,0),0)</f>
        <v>158087.34</v>
      </c>
      <c r="H96" s="414">
        <f>IFERROR(VLOOKUP(E96,'§ 12 - 2017'!$C$8:$L$149,10,0),0)</f>
        <v>110695.06</v>
      </c>
      <c r="I96" s="414">
        <f>IFERROR(VLOOKUP(E96,'§ 12 - 2018'!$C$8:$L$149,10,0),0)</f>
        <v>153243.45000000001</v>
      </c>
      <c r="J96" s="427">
        <f t="shared" si="1"/>
        <v>42548.390000000014</v>
      </c>
    </row>
    <row r="97" spans="5:10" ht="15.75" customHeight="1" x14ac:dyDescent="0.25">
      <c r="E97" s="428" t="s">
        <v>123</v>
      </c>
      <c r="F97" s="414">
        <f>IFERROR(VLOOKUP(E97,'§ 12 - 2015'!$C$8:$L$149,10,0),0)</f>
        <v>240031.86</v>
      </c>
      <c r="G97" s="414">
        <f>IFERROR(VLOOKUP(E97,'§ 12 - 2016'!$C$8:$L$149,10,0),0)</f>
        <v>248286.33</v>
      </c>
      <c r="H97" s="414">
        <f>IFERROR(VLOOKUP(E97,'§ 12 - 2017'!$C$8:$L$149,10,0),0)</f>
        <v>216756.57</v>
      </c>
      <c r="I97" s="414">
        <f>IFERROR(VLOOKUP(E97,'§ 12 - 2018'!$C$8:$L$149,10,0),0)</f>
        <v>257551.8</v>
      </c>
      <c r="J97" s="427">
        <f t="shared" si="1"/>
        <v>40795.229999999981</v>
      </c>
    </row>
    <row r="98" spans="5:10" x14ac:dyDescent="0.25">
      <c r="E98" s="428" t="s">
        <v>79</v>
      </c>
      <c r="F98" s="414">
        <f>IFERROR(VLOOKUP(E98,'§ 12 - 2015'!$C$8:$L$149,10,0),0)</f>
        <v>122621.25</v>
      </c>
      <c r="G98" s="414">
        <f>IFERROR(VLOOKUP(E98,'§ 12 - 2016'!$C$8:$L$149,10,0),0)</f>
        <v>47557.3</v>
      </c>
      <c r="H98" s="414">
        <f>IFERROR(VLOOKUP(E98,'§ 12 - 2017'!$C$8:$L$149,10,0),0)</f>
        <v>128778.54</v>
      </c>
      <c r="I98" s="414">
        <f>IFERROR(VLOOKUP(E98,'§ 12 - 2018'!$C$8:$L$149,10,0),0)</f>
        <v>138519.63</v>
      </c>
      <c r="J98" s="427">
        <f t="shared" si="1"/>
        <v>9741.0900000000111</v>
      </c>
    </row>
    <row r="99" spans="5:10" x14ac:dyDescent="0.25">
      <c r="E99" s="428" t="s">
        <v>80</v>
      </c>
      <c r="F99" s="414">
        <f>IFERROR(VLOOKUP(E99,'§ 12 - 2015'!$C$8:$L$149,10,0),0)</f>
        <v>14842.36</v>
      </c>
      <c r="G99" s="414">
        <f>IFERROR(VLOOKUP(E99,'§ 12 - 2016'!$C$8:$L$149,10,0),0)</f>
        <v>34131.93</v>
      </c>
      <c r="H99" s="414">
        <f>IFERROR(VLOOKUP(E99,'§ 12 - 2017'!$C$8:$L$149,10,0),0)</f>
        <v>30445.29</v>
      </c>
      <c r="I99" s="414">
        <f>IFERROR(VLOOKUP(E99,'§ 12 - 2018'!$C$8:$L$149,10,0),0)</f>
        <v>62799.62</v>
      </c>
      <c r="J99" s="427">
        <f t="shared" si="1"/>
        <v>32354.33</v>
      </c>
    </row>
    <row r="100" spans="5:10" x14ac:dyDescent="0.25">
      <c r="E100" s="428" t="s">
        <v>80</v>
      </c>
      <c r="F100" s="414">
        <f>IFERROR(VLOOKUP(E100,'§ 12 - 2015'!$C$8:$L$149,10,0),0)</f>
        <v>14842.36</v>
      </c>
      <c r="G100" s="414">
        <f>IFERROR(VLOOKUP(E100,'§ 12 - 2016'!$C$8:$L$149,10,0),0)</f>
        <v>34131.93</v>
      </c>
      <c r="H100" s="414">
        <f>IFERROR(VLOOKUP(E100,'§ 12 - 2017'!$C$8:$L$149,10,0),0)</f>
        <v>30445.29</v>
      </c>
      <c r="I100" s="414">
        <f>IFERROR(VLOOKUP(E100,'§ 12 - 2018'!$C$8:$L$149,10,0),0)</f>
        <v>62799.62</v>
      </c>
      <c r="J100" s="427">
        <f t="shared" si="1"/>
        <v>32354.33</v>
      </c>
    </row>
    <row r="101" spans="5:10" x14ac:dyDescent="0.25">
      <c r="E101" s="428" t="s">
        <v>142</v>
      </c>
      <c r="F101" s="414">
        <f>IFERROR(VLOOKUP(E101,'§ 12 - 2015'!$C$8:$L$149,10,0),0)</f>
        <v>68343.87</v>
      </c>
      <c r="G101" s="414">
        <f>IFERROR(VLOOKUP(E101,'§ 12 - 2016'!$C$8:$L$149,10,0),0)</f>
        <v>68695.839999999997</v>
      </c>
      <c r="H101" s="414">
        <f>IFERROR(VLOOKUP(E101,'§ 12 - 2017'!$C$8:$L$149,10,0),0)</f>
        <v>68810.95</v>
      </c>
      <c r="I101" s="414">
        <f>IFERROR(VLOOKUP(E101,'§ 12 - 2018'!$C$8:$L$149,10,0),0)</f>
        <v>73918.080000000002</v>
      </c>
      <c r="J101" s="427">
        <f t="shared" si="1"/>
        <v>5107.1300000000047</v>
      </c>
    </row>
    <row r="102" spans="5:10" x14ac:dyDescent="0.25">
      <c r="E102" s="428" t="s">
        <v>143</v>
      </c>
      <c r="F102" s="414">
        <f>IFERROR(VLOOKUP(E102,'§ 12 - 2015'!$C$8:$L$149,10,0),0)</f>
        <v>102544.77</v>
      </c>
      <c r="G102" s="414">
        <f>IFERROR(VLOOKUP(E102,'§ 12 - 2016'!$C$8:$L$149,10,0),0)</f>
        <v>0</v>
      </c>
      <c r="H102" s="414">
        <f>IFERROR(VLOOKUP(E102,'§ 12 - 2017'!$C$8:$L$149,10,0),0)</f>
        <v>110165.66</v>
      </c>
      <c r="I102" s="414">
        <f>IFERROR(VLOOKUP(E102,'§ 12 - 2018'!$C$8:$L$149,10,0),0)</f>
        <v>98306.68</v>
      </c>
      <c r="J102" s="427">
        <f t="shared" si="1"/>
        <v>-11858.98000000001</v>
      </c>
    </row>
    <row r="103" spans="5:10" x14ac:dyDescent="0.25">
      <c r="E103" s="428" t="s">
        <v>45</v>
      </c>
      <c r="F103" s="414">
        <f>IFERROR(VLOOKUP(E103,'§ 12 - 2015'!$C$8:$L$149,10,0),0)</f>
        <v>2703761.59</v>
      </c>
      <c r="G103" s="414">
        <f>IFERROR(VLOOKUP(E103,'§ 12 - 2016'!$C$8:$L$149,10,0),0)</f>
        <v>3011814.52</v>
      </c>
      <c r="H103" s="414">
        <f>IFERROR(VLOOKUP(E103,'§ 12 - 2017'!$C$8:$L$149,10,0),0)</f>
        <v>2735527.84</v>
      </c>
      <c r="I103" s="414">
        <f>IFERROR(VLOOKUP(E103,'§ 12 - 2018'!$C$8:$L$149,10,0),0)</f>
        <v>3018848.62</v>
      </c>
      <c r="J103" s="427">
        <f t="shared" si="1"/>
        <v>283320.78000000026</v>
      </c>
    </row>
    <row r="104" spans="5:10" x14ac:dyDescent="0.25">
      <c r="E104" s="428" t="s">
        <v>151</v>
      </c>
      <c r="F104" s="414">
        <f>IFERROR(VLOOKUP(E104,'§ 12 - 2015'!$C$8:$L$149,10,0),0)</f>
        <v>0</v>
      </c>
      <c r="G104" s="414">
        <f>IFERROR(VLOOKUP(E104,'§ 12 - 2016'!$C$8:$L$149,10,0),0)</f>
        <v>0</v>
      </c>
      <c r="H104" s="414">
        <f>IFERROR(VLOOKUP(E104,'§ 12 - 2017'!$C$8:$L$149,10,0),0)</f>
        <v>13314.68</v>
      </c>
      <c r="I104" s="414">
        <f>IFERROR(VLOOKUP(E104,'§ 12 - 2018'!$C$8:$L$149,10,0),0)</f>
        <v>0</v>
      </c>
      <c r="J104" s="427">
        <f t="shared" si="1"/>
        <v>-13314.68</v>
      </c>
    </row>
    <row r="105" spans="5:10" x14ac:dyDescent="0.25">
      <c r="E105" s="428" t="s">
        <v>111</v>
      </c>
      <c r="F105" s="414">
        <f>IFERROR(VLOOKUP(E105,'§ 12 - 2015'!$C$8:$L$149,10,0),0)</f>
        <v>676174.03</v>
      </c>
      <c r="G105" s="414">
        <f>IFERROR(VLOOKUP(E105,'§ 12 - 2016'!$C$8:$L$149,10,0),0)</f>
        <v>716802.26</v>
      </c>
      <c r="H105" s="414">
        <f>IFERROR(VLOOKUP(E105,'§ 12 - 2017'!$C$8:$L$149,10,0),0)</f>
        <v>738920.11</v>
      </c>
      <c r="I105" s="414">
        <f>IFERROR(VLOOKUP(E105,'§ 12 - 2018'!$C$8:$L$149,10,0),0)</f>
        <v>556445.47</v>
      </c>
      <c r="J105" s="427">
        <f t="shared" si="1"/>
        <v>-182474.64</v>
      </c>
    </row>
    <row r="106" spans="5:10" x14ac:dyDescent="0.25">
      <c r="E106" s="428" t="s">
        <v>112</v>
      </c>
      <c r="F106" s="414">
        <f>IFERROR(VLOOKUP(E106,'§ 12 - 2015'!$C$8:$L$149,10,0),0)</f>
        <v>128762.12</v>
      </c>
      <c r="G106" s="414">
        <f>IFERROR(VLOOKUP(E106,'§ 12 - 2016'!$C$8:$L$149,10,0),0)</f>
        <v>162836.69</v>
      </c>
      <c r="H106" s="414">
        <f>IFERROR(VLOOKUP(E106,'§ 12 - 2017'!$C$8:$L$149,10,0),0)</f>
        <v>194219.27</v>
      </c>
      <c r="I106" s="414">
        <f>IFERROR(VLOOKUP(E106,'§ 12 - 2018'!$C$8:$L$149,10,0),0)</f>
        <v>116749.14</v>
      </c>
      <c r="J106" s="427">
        <f t="shared" si="1"/>
        <v>-77470.12999999999</v>
      </c>
    </row>
    <row r="107" spans="5:10" x14ac:dyDescent="0.25">
      <c r="E107" s="428" t="s">
        <v>144</v>
      </c>
      <c r="F107" s="414">
        <f>IFERROR(VLOOKUP(E107,'§ 12 - 2015'!$C$8:$L$149,10,0),0)</f>
        <v>88847.8</v>
      </c>
      <c r="G107" s="414">
        <f>IFERROR(VLOOKUP(E107,'§ 12 - 2016'!$C$8:$L$149,10,0),0)</f>
        <v>89169.68</v>
      </c>
      <c r="H107" s="414">
        <f>IFERROR(VLOOKUP(E107,'§ 12 - 2017'!$C$8:$L$149,10,0),0)</f>
        <v>85850.72</v>
      </c>
      <c r="I107" s="414">
        <f>IFERROR(VLOOKUP(E107,'§ 12 - 2018'!$C$8:$L$149,10,0),0)</f>
        <v>84845.34</v>
      </c>
      <c r="J107" s="427">
        <f t="shared" si="1"/>
        <v>-1005.3800000000047</v>
      </c>
    </row>
    <row r="108" spans="5:10" x14ac:dyDescent="0.25">
      <c r="E108" s="428" t="s">
        <v>81</v>
      </c>
      <c r="F108" s="414">
        <f>IFERROR(VLOOKUP(E108,'§ 12 - 2015'!$C$8:$L$149,10,0),0)</f>
        <v>63673.21</v>
      </c>
      <c r="G108" s="414">
        <f>IFERROR(VLOOKUP(E108,'§ 12 - 2016'!$C$8:$L$149,10,0),0)</f>
        <v>77370.34</v>
      </c>
      <c r="H108" s="414">
        <f>IFERROR(VLOOKUP(E108,'§ 12 - 2017'!$C$8:$L$149,10,0),0)</f>
        <v>64185.93</v>
      </c>
      <c r="I108" s="414">
        <f>IFERROR(VLOOKUP(E108,'§ 12 - 2018'!$C$8:$L$149,10,0),0)</f>
        <v>63017.63</v>
      </c>
      <c r="J108" s="427">
        <f t="shared" si="1"/>
        <v>-1168.3000000000029</v>
      </c>
    </row>
    <row r="109" spans="5:10" x14ac:dyDescent="0.25">
      <c r="E109" s="428" t="s">
        <v>162</v>
      </c>
      <c r="F109" s="414">
        <f>IFERROR(VLOOKUP(E109,'§ 12 - 2015'!$C$8:$L$149,10,0),0)</f>
        <v>87459.56</v>
      </c>
      <c r="G109" s="414">
        <f>IFERROR(VLOOKUP(E109,'§ 12 - 2016'!$C$8:$L$149,10,0),0)</f>
        <v>122470.54</v>
      </c>
      <c r="H109" s="414">
        <f>IFERROR(VLOOKUP(E109,'§ 12 - 2017'!$C$8:$L$149,10,0),0)</f>
        <v>98493.5</v>
      </c>
      <c r="I109" s="414">
        <f>IFERROR(VLOOKUP(E109,'§ 12 - 2018'!$C$8:$L$149,10,0),0)</f>
        <v>87128.65</v>
      </c>
      <c r="J109" s="427">
        <f t="shared" si="1"/>
        <v>-11364.850000000006</v>
      </c>
    </row>
    <row r="110" spans="5:10" x14ac:dyDescent="0.25">
      <c r="E110" s="428" t="s">
        <v>113</v>
      </c>
      <c r="F110" s="414">
        <f>IFERROR(VLOOKUP(E110,'§ 12 - 2015'!$C$8:$L$149,10,0),0)</f>
        <v>256756.68</v>
      </c>
      <c r="G110" s="414">
        <f>IFERROR(VLOOKUP(E110,'§ 12 - 2016'!$C$8:$L$149,10,0),0)</f>
        <v>157516.09</v>
      </c>
      <c r="H110" s="414">
        <f>IFERROR(VLOOKUP(E110,'§ 12 - 2017'!$C$8:$L$149,10,0),0)</f>
        <v>213481.62</v>
      </c>
      <c r="I110" s="414">
        <f>IFERROR(VLOOKUP(E110,'§ 12 - 2018'!$C$8:$L$149,10,0),0)</f>
        <v>195845.63</v>
      </c>
      <c r="J110" s="427">
        <f t="shared" si="1"/>
        <v>-17635.989999999991</v>
      </c>
    </row>
    <row r="111" spans="5:10" x14ac:dyDescent="0.25">
      <c r="E111" s="428" t="s">
        <v>163</v>
      </c>
      <c r="F111" s="414">
        <f>IFERROR(VLOOKUP(E111,'§ 12 - 2015'!$C$8:$L$149,10,0),0)</f>
        <v>201583.43</v>
      </c>
      <c r="G111" s="414">
        <f>IFERROR(VLOOKUP(E111,'§ 12 - 2016'!$C$8:$L$149,10,0),0)</f>
        <v>224169.95</v>
      </c>
      <c r="H111" s="414">
        <f>IFERROR(VLOOKUP(E111,'§ 12 - 2017'!$C$8:$L$149,10,0),0)</f>
        <v>209264.52</v>
      </c>
      <c r="I111" s="414">
        <f>IFERROR(VLOOKUP(E111,'§ 12 - 2018'!$C$8:$L$149,10,0),0)</f>
        <v>224800.43</v>
      </c>
      <c r="J111" s="427">
        <f t="shared" si="1"/>
        <v>15535.910000000003</v>
      </c>
    </row>
    <row r="112" spans="5:10" x14ac:dyDescent="0.25">
      <c r="E112" s="428" t="s">
        <v>145</v>
      </c>
      <c r="F112" s="414">
        <f>IFERROR(VLOOKUP(E112,'§ 12 - 2015'!$C$8:$L$149,10,0),0)</f>
        <v>199067.89</v>
      </c>
      <c r="G112" s="414">
        <f>IFERROR(VLOOKUP(E112,'§ 12 - 2016'!$C$8:$L$149,10,0),0)</f>
        <v>295899.09999999998</v>
      </c>
      <c r="H112" s="414">
        <f>IFERROR(VLOOKUP(E112,'§ 12 - 2017'!$C$8:$L$149,10,0),0)</f>
        <v>279983.67</v>
      </c>
      <c r="I112" s="414">
        <f>IFERROR(VLOOKUP(E112,'§ 12 - 2018'!$C$8:$L$149,10,0),0)</f>
        <v>248620.06</v>
      </c>
      <c r="J112" s="427">
        <f t="shared" si="1"/>
        <v>-31363.609999999986</v>
      </c>
    </row>
    <row r="113" spans="5:10" x14ac:dyDescent="0.25">
      <c r="E113" s="428" t="s">
        <v>82</v>
      </c>
      <c r="F113" s="414">
        <f>IFERROR(VLOOKUP(E113,'§ 12 - 2015'!$C$8:$L$149,10,0),0)</f>
        <v>68471.47</v>
      </c>
      <c r="G113" s="414">
        <f>IFERROR(VLOOKUP(E113,'§ 12 - 2016'!$C$8:$L$149,10,0),0)</f>
        <v>66497.86</v>
      </c>
      <c r="H113" s="414">
        <f>IFERROR(VLOOKUP(E113,'§ 12 - 2017'!$C$8:$L$149,10,0),0)</f>
        <v>77457.600000000006</v>
      </c>
      <c r="I113" s="414">
        <f>IFERROR(VLOOKUP(E113,'§ 12 - 2018'!$C$8:$L$149,10,0),0)</f>
        <v>85847.34</v>
      </c>
      <c r="J113" s="427">
        <f t="shared" si="1"/>
        <v>8389.7399999999907</v>
      </c>
    </row>
    <row r="114" spans="5:10" x14ac:dyDescent="0.25">
      <c r="E114" s="428" t="s">
        <v>114</v>
      </c>
      <c r="F114" s="414">
        <f>IFERROR(VLOOKUP(E114,'§ 12 - 2015'!$C$8:$L$149,10,0),0)</f>
        <v>175297.11</v>
      </c>
      <c r="G114" s="414">
        <f>IFERROR(VLOOKUP(E114,'§ 12 - 2016'!$C$8:$L$149,10,0),0)</f>
        <v>191162.32</v>
      </c>
      <c r="H114" s="414">
        <f>IFERROR(VLOOKUP(E114,'§ 12 - 2017'!$C$8:$L$149,10,0),0)</f>
        <v>178436.73</v>
      </c>
      <c r="I114" s="414">
        <f>IFERROR(VLOOKUP(E114,'§ 12 - 2018'!$C$8:$L$149,10,0),0)</f>
        <v>191569.49</v>
      </c>
      <c r="J114" s="427">
        <f t="shared" si="1"/>
        <v>13132.75999999998</v>
      </c>
    </row>
    <row r="115" spans="5:10" x14ac:dyDescent="0.25">
      <c r="E115" s="428" t="s">
        <v>133</v>
      </c>
      <c r="F115" s="414">
        <f>IFERROR(VLOOKUP(E115,'§ 12 - 2015'!$C$8:$L$149,10,0),0)</f>
        <v>105791.67999999999</v>
      </c>
      <c r="G115" s="414">
        <f>IFERROR(VLOOKUP(E115,'§ 12 - 2016'!$C$8:$L$149,10,0),0)</f>
        <v>92393.31</v>
      </c>
      <c r="H115" s="414">
        <f>IFERROR(VLOOKUP(E115,'§ 12 - 2017'!$C$8:$L$149,10,0),0)</f>
        <v>107508.07</v>
      </c>
      <c r="I115" s="414">
        <f>IFERROR(VLOOKUP(E115,'§ 12 - 2018'!$C$8:$L$149,10,0),0)</f>
        <v>105723.07</v>
      </c>
      <c r="J115" s="427">
        <f t="shared" si="1"/>
        <v>-1785</v>
      </c>
    </row>
    <row r="116" spans="5:10" x14ac:dyDescent="0.25">
      <c r="E116" s="428" t="s">
        <v>115</v>
      </c>
      <c r="F116" s="414">
        <f>IFERROR(VLOOKUP(E116,'§ 12 - 2015'!$C$8:$L$149,10,0),0)</f>
        <v>217660.33</v>
      </c>
      <c r="G116" s="414">
        <f>IFERROR(VLOOKUP(E116,'§ 12 - 2016'!$C$8:$L$149,10,0),0)</f>
        <v>208726.89</v>
      </c>
      <c r="H116" s="414">
        <f>IFERROR(VLOOKUP(E116,'§ 12 - 2017'!$C$8:$L$149,10,0),0)</f>
        <v>209392.45</v>
      </c>
      <c r="I116" s="414">
        <f>IFERROR(VLOOKUP(E116,'§ 12 - 2018'!$C$8:$L$149,10,0),0)</f>
        <v>235635.66</v>
      </c>
      <c r="J116" s="427">
        <f t="shared" si="1"/>
        <v>26243.209999999992</v>
      </c>
    </row>
    <row r="117" spans="5:10" x14ac:dyDescent="0.25">
      <c r="E117" s="428" t="s">
        <v>124</v>
      </c>
      <c r="F117" s="414">
        <f>IFERROR(VLOOKUP(E117,'§ 12 - 2015'!$C$8:$L$149,10,0),0)</f>
        <v>0</v>
      </c>
      <c r="G117" s="414">
        <f>IFERROR(VLOOKUP(E117,'§ 12 - 2016'!$C$8:$L$149,10,0),0)</f>
        <v>0</v>
      </c>
      <c r="H117" s="414">
        <f>IFERROR(VLOOKUP(E117,'§ 12 - 2017'!$C$8:$L$149,10,0),0)</f>
        <v>0</v>
      </c>
      <c r="I117" s="414">
        <f>IFERROR(VLOOKUP(E117,'§ 12 - 2018'!$C$8:$L$149,10,0),0)</f>
        <v>0</v>
      </c>
      <c r="J117" s="427">
        <f t="shared" si="1"/>
        <v>0</v>
      </c>
    </row>
    <row r="118" spans="5:10" x14ac:dyDescent="0.25">
      <c r="E118" s="428" t="s">
        <v>179</v>
      </c>
      <c r="F118" s="414">
        <f>IFERROR(VLOOKUP(E118,'§ 12 - 2015'!$C$8:$L$149,10,0),0)</f>
        <v>248230.36</v>
      </c>
      <c r="G118" s="414">
        <f>IFERROR(VLOOKUP(E118,'§ 12 - 2016'!$C$8:$L$149,10,0),0)</f>
        <v>213813</v>
      </c>
      <c r="H118" s="414">
        <f>IFERROR(VLOOKUP(E118,'§ 12 - 2017'!$C$8:$L$149,10,0),0)</f>
        <v>247187.99</v>
      </c>
      <c r="I118" s="414">
        <f>IFERROR(VLOOKUP(E118,'§ 12 - 2018'!$C$8:$L$149,10,0),0)</f>
        <v>247510.6</v>
      </c>
      <c r="J118" s="427">
        <f t="shared" si="1"/>
        <v>322.61000000001513</v>
      </c>
    </row>
    <row r="119" spans="5:10" x14ac:dyDescent="0.25">
      <c r="E119" s="428" t="s">
        <v>83</v>
      </c>
      <c r="F119" s="414">
        <f>IFERROR(VLOOKUP(E119,'§ 12 - 2015'!$C$8:$L$149,10,0),0)</f>
        <v>105017.14</v>
      </c>
      <c r="G119" s="414">
        <f>IFERROR(VLOOKUP(E119,'§ 12 - 2016'!$C$8:$L$149,10,0),0)</f>
        <v>130329.95</v>
      </c>
      <c r="H119" s="414">
        <f>IFERROR(VLOOKUP(E119,'§ 12 - 2017'!$C$8:$L$149,10,0),0)</f>
        <v>117431.17</v>
      </c>
      <c r="I119" s="414">
        <f>IFERROR(VLOOKUP(E119,'§ 12 - 2018'!$C$8:$L$149,10,0),0)</f>
        <v>158986.38</v>
      </c>
      <c r="J119" s="427">
        <f t="shared" si="1"/>
        <v>41555.210000000006</v>
      </c>
    </row>
    <row r="120" spans="5:10" x14ac:dyDescent="0.25">
      <c r="E120" s="428" t="s">
        <v>128</v>
      </c>
      <c r="F120" s="414">
        <f>IFERROR(VLOOKUP(E120,'§ 12 - 2015'!$C$8:$L$149,10,0),0)</f>
        <v>309702.8</v>
      </c>
      <c r="G120" s="414">
        <f>IFERROR(VLOOKUP(E120,'§ 12 - 2016'!$C$8:$L$149,10,0),0)</f>
        <v>204837.91</v>
      </c>
      <c r="H120" s="414">
        <f>IFERROR(VLOOKUP(E120,'§ 12 - 2017'!$C$8:$L$149,10,0),0)</f>
        <v>167088.67000000001</v>
      </c>
      <c r="I120" s="414">
        <f>IFERROR(VLOOKUP(E120,'§ 12 - 2018'!$C$8:$L$149,10,0),0)</f>
        <v>198002.59</v>
      </c>
      <c r="J120" s="427">
        <f t="shared" si="1"/>
        <v>30913.919999999984</v>
      </c>
    </row>
    <row r="121" spans="5:10" x14ac:dyDescent="0.25">
      <c r="E121" s="428" t="s">
        <v>52</v>
      </c>
      <c r="F121" s="414">
        <f>IFERROR(VLOOKUP(E121,'§ 12 - 2015'!$C$8:$L$149,10,0),0)</f>
        <v>112149.75</v>
      </c>
      <c r="G121" s="414">
        <f>IFERROR(VLOOKUP(E121,'§ 12 - 2016'!$C$8:$L$149,10,0),0)</f>
        <v>130323.35</v>
      </c>
      <c r="H121" s="414">
        <f>IFERROR(VLOOKUP(E121,'§ 12 - 2017'!$C$8:$L$149,10,0),0)</f>
        <v>130446.67</v>
      </c>
      <c r="I121" s="414">
        <f>IFERROR(VLOOKUP(E121,'§ 12 - 2018'!$C$8:$L$149,10,0),0)</f>
        <v>138257.31</v>
      </c>
      <c r="J121" s="427">
        <f t="shared" si="1"/>
        <v>7810.6399999999994</v>
      </c>
    </row>
    <row r="122" spans="5:10" x14ac:dyDescent="0.25">
      <c r="E122" s="428" t="s">
        <v>180</v>
      </c>
      <c r="F122" s="414">
        <f>IFERROR(VLOOKUP(E122,'§ 12 - 2015'!$C$8:$L$149,10,0),0)</f>
        <v>106203.94</v>
      </c>
      <c r="G122" s="414">
        <f>IFERROR(VLOOKUP(E122,'§ 12 - 2016'!$C$8:$L$149,10,0),0)</f>
        <v>104526</v>
      </c>
      <c r="H122" s="414">
        <f>IFERROR(VLOOKUP(E122,'§ 12 - 2017'!$C$8:$L$149,10,0),0)</f>
        <v>105106.42</v>
      </c>
      <c r="I122" s="414">
        <f>IFERROR(VLOOKUP(E122,'§ 12 - 2018'!$C$8:$L$149,10,0),0)</f>
        <v>112998.8</v>
      </c>
      <c r="J122" s="427">
        <f t="shared" si="1"/>
        <v>7892.3800000000047</v>
      </c>
    </row>
    <row r="123" spans="5:10" x14ac:dyDescent="0.25">
      <c r="E123" s="428" t="s">
        <v>146</v>
      </c>
      <c r="F123" s="414">
        <f>IFERROR(VLOOKUP(E123,'§ 12 - 2015'!$C$8:$L$149,10,0),0)</f>
        <v>180007.8</v>
      </c>
      <c r="G123" s="414">
        <f>IFERROR(VLOOKUP(E123,'§ 12 - 2016'!$C$8:$L$149,10,0),0)</f>
        <v>179533.93</v>
      </c>
      <c r="H123" s="414">
        <f>IFERROR(VLOOKUP(E123,'§ 12 - 2017'!$C$8:$L$149,10,0),0)</f>
        <v>173654.46</v>
      </c>
      <c r="I123" s="414">
        <f>IFERROR(VLOOKUP(E123,'§ 12 - 2018'!$C$8:$L$149,10,0),0)</f>
        <v>180818.42</v>
      </c>
      <c r="J123" s="427">
        <f t="shared" si="1"/>
        <v>7163.960000000021</v>
      </c>
    </row>
    <row r="124" spans="5:10" x14ac:dyDescent="0.25">
      <c r="E124" s="428" t="s">
        <v>84</v>
      </c>
      <c r="F124" s="414">
        <f>IFERROR(VLOOKUP(E124,'§ 12 - 2015'!$C$8:$L$149,10,0),0)</f>
        <v>365794.48</v>
      </c>
      <c r="G124" s="414">
        <f>IFERROR(VLOOKUP(E124,'§ 12 - 2016'!$C$8:$L$149,10,0),0)</f>
        <v>351695.58</v>
      </c>
      <c r="H124" s="414">
        <f>IFERROR(VLOOKUP(E124,'§ 12 - 2017'!$C$8:$L$149,10,0),0)</f>
        <v>336168.05</v>
      </c>
      <c r="I124" s="414">
        <f>IFERROR(VLOOKUP(E124,'§ 12 - 2018'!$C$8:$L$149,10,0),0)</f>
        <v>410079.61</v>
      </c>
      <c r="J124" s="427">
        <f t="shared" si="1"/>
        <v>73911.56</v>
      </c>
    </row>
    <row r="125" spans="5:10" x14ac:dyDescent="0.25">
      <c r="E125" s="428" t="s">
        <v>85</v>
      </c>
      <c r="F125" s="414">
        <f>IFERROR(VLOOKUP(E125,'§ 12 - 2015'!$C$8:$L$149,10,0),0)</f>
        <v>910685.16</v>
      </c>
      <c r="G125" s="414">
        <f>IFERROR(VLOOKUP(E125,'§ 12 - 2016'!$C$8:$L$149,10,0),0)</f>
        <v>125526.01</v>
      </c>
      <c r="H125" s="414">
        <f>IFERROR(VLOOKUP(E125,'§ 12 - 2017'!$C$8:$L$149,10,0),0)</f>
        <v>0</v>
      </c>
      <c r="I125" s="414">
        <f>IFERROR(VLOOKUP(E125,'§ 12 - 2018'!$C$8:$L$149,10,0),0)</f>
        <v>54618.78</v>
      </c>
      <c r="J125" s="427">
        <f t="shared" si="1"/>
        <v>54618.78</v>
      </c>
    </row>
    <row r="126" spans="5:10" x14ac:dyDescent="0.25">
      <c r="E126" s="428" t="s">
        <v>164</v>
      </c>
      <c r="F126" s="414">
        <f>IFERROR(VLOOKUP(E126,'§ 12 - 2015'!$C$8:$L$149,10,0),0)</f>
        <v>125430.34</v>
      </c>
      <c r="G126" s="414">
        <f>IFERROR(VLOOKUP(E126,'§ 12 - 2016'!$C$8:$L$149,10,0),0)</f>
        <v>122700.69</v>
      </c>
      <c r="H126" s="414">
        <f>IFERROR(VLOOKUP(E126,'§ 12 - 2017'!$C$8:$L$149,10,0),0)</f>
        <v>124140.97</v>
      </c>
      <c r="I126" s="414">
        <f>IFERROR(VLOOKUP(E126,'§ 12 - 2018'!$C$8:$L$149,10,0),0)</f>
        <v>149173.07</v>
      </c>
      <c r="J126" s="427">
        <f t="shared" si="1"/>
        <v>25032.100000000006</v>
      </c>
    </row>
    <row r="127" spans="5:10" x14ac:dyDescent="0.25">
      <c r="E127" s="428" t="s">
        <v>613</v>
      </c>
      <c r="F127" s="414">
        <f>IFERROR(VLOOKUP(E127,'§ 12 - 2015'!$C$8:$L$149,10,0),0)</f>
        <v>1683788.24</v>
      </c>
      <c r="G127" s="414">
        <f>IFERROR(VLOOKUP(E127,'§ 12 - 2016'!$C$8:$L$149,10,0),0)</f>
        <v>1580370.9</v>
      </c>
      <c r="H127" s="414">
        <f>IFERROR(VLOOKUP(E127,'§ 12 - 2017'!$C$8:$L$149,10,0),0)</f>
        <v>1553709.53</v>
      </c>
      <c r="I127" s="414">
        <f>IFERROR(VLOOKUP(E127,'§ 12 - 2018'!$C$8:$L$149,10,0),0)</f>
        <v>1873754.39</v>
      </c>
      <c r="J127" s="427">
        <f t="shared" si="1"/>
        <v>320044.85999999987</v>
      </c>
    </row>
    <row r="128" spans="5:10" x14ac:dyDescent="0.25">
      <c r="E128" s="428" t="s">
        <v>134</v>
      </c>
      <c r="F128" s="414">
        <f>IFERROR(VLOOKUP(E128,'§ 12 - 2015'!$C$8:$L$149,10,0),0)</f>
        <v>2670479.4300000002</v>
      </c>
      <c r="G128" s="414">
        <f>IFERROR(VLOOKUP(E128,'§ 12 - 2016'!$C$8:$L$149,10,0),0)</f>
        <v>2999388.88</v>
      </c>
      <c r="H128" s="414">
        <f>IFERROR(VLOOKUP(E128,'§ 12 - 2017'!$C$8:$L$149,10,0),0)</f>
        <v>2791980.63</v>
      </c>
      <c r="I128" s="414">
        <f>IFERROR(VLOOKUP(E128,'§ 12 - 2018'!$C$8:$L$149,10,0),0)</f>
        <v>2994261.57</v>
      </c>
      <c r="J128" s="427">
        <f t="shared" si="1"/>
        <v>202280.93999999994</v>
      </c>
    </row>
    <row r="129" spans="5:10" x14ac:dyDescent="0.25">
      <c r="E129" s="428" t="s">
        <v>152</v>
      </c>
      <c r="F129" s="414">
        <f>IFERROR(VLOOKUP(E129,'§ 12 - 2015'!$C$8:$L$149,10,0),0)</f>
        <v>50766.58</v>
      </c>
      <c r="G129" s="414">
        <f>IFERROR(VLOOKUP(E129,'§ 12 - 2016'!$C$8:$L$149,10,0),0)</f>
        <v>0</v>
      </c>
      <c r="H129" s="414">
        <f>IFERROR(VLOOKUP(E129,'§ 12 - 2017'!$C$8:$L$149,10,0),0)</f>
        <v>14189.18</v>
      </c>
      <c r="I129" s="414">
        <f>IFERROR(VLOOKUP(E129,'§ 12 - 2018'!$C$8:$L$149,10,0),0)</f>
        <v>0</v>
      </c>
      <c r="J129" s="427">
        <f t="shared" si="1"/>
        <v>-14189.18</v>
      </c>
    </row>
    <row r="130" spans="5:10" x14ac:dyDescent="0.25">
      <c r="E130" s="428" t="s">
        <v>92</v>
      </c>
      <c r="F130" s="414">
        <f>IFERROR(VLOOKUP(E130,'§ 12 - 2015'!$C$8:$L$149,10,0),0)</f>
        <v>384094.06</v>
      </c>
      <c r="G130" s="414">
        <f>IFERROR(VLOOKUP(E130,'§ 12 - 2016'!$C$8:$L$149,10,0),0)</f>
        <v>309261.65000000002</v>
      </c>
      <c r="H130" s="414">
        <f>IFERROR(VLOOKUP(E130,'§ 12 - 2017'!$C$8:$L$149,10,0),0)</f>
        <v>385006.71</v>
      </c>
      <c r="I130" s="414">
        <f>IFERROR(VLOOKUP(E130,'§ 12 - 2018'!$C$8:$L$149,10,0),0)</f>
        <v>407859.02</v>
      </c>
      <c r="J130" s="427">
        <f t="shared" si="1"/>
        <v>22852.309999999998</v>
      </c>
    </row>
    <row r="131" spans="5:10" x14ac:dyDescent="0.25">
      <c r="E131" s="428" t="s">
        <v>165</v>
      </c>
      <c r="F131" s="414">
        <f>IFERROR(VLOOKUP(E131,'§ 12 - 2015'!$C$8:$L$149,10,0),0)</f>
        <v>187596.65</v>
      </c>
      <c r="G131" s="414">
        <f>IFERROR(VLOOKUP(E131,'§ 12 - 2016'!$C$8:$L$149,10,0),0)</f>
        <v>231343.88</v>
      </c>
      <c r="H131" s="414">
        <f>IFERROR(VLOOKUP(E131,'§ 12 - 2017'!$C$8:$L$149,10,0),0)</f>
        <v>197186.05</v>
      </c>
      <c r="I131" s="414">
        <f>IFERROR(VLOOKUP(E131,'§ 12 - 2018'!$C$8:$L$149,10,0),0)</f>
        <v>185704.95</v>
      </c>
      <c r="J131" s="427">
        <f t="shared" si="1"/>
        <v>-11481.099999999977</v>
      </c>
    </row>
    <row r="132" spans="5:10" x14ac:dyDescent="0.25">
      <c r="E132" s="428" t="s">
        <v>47</v>
      </c>
      <c r="F132" s="414">
        <f>IFERROR(VLOOKUP(E132,'§ 12 - 2015'!$C$8:$L$149,10,0),0)</f>
        <v>2425568.2400000002</v>
      </c>
      <c r="G132" s="414">
        <f>IFERROR(VLOOKUP(E132,'§ 12 - 2016'!$C$8:$L$149,10,0),0)</f>
        <v>2576483.21</v>
      </c>
      <c r="H132" s="414">
        <f>IFERROR(VLOOKUP(E132,'§ 12 - 2017'!$C$8:$L$149,10,0),0)</f>
        <v>2570113.48</v>
      </c>
      <c r="I132" s="414">
        <f>IFERROR(VLOOKUP(E132,'§ 12 - 2018'!$C$8:$L$149,10,0),0)</f>
        <v>2860782.44</v>
      </c>
      <c r="J132" s="427">
        <f t="shared" si="1"/>
        <v>290668.95999999996</v>
      </c>
    </row>
    <row r="133" spans="5:10" x14ac:dyDescent="0.25">
      <c r="E133" s="428" t="s">
        <v>166</v>
      </c>
      <c r="F133" s="414">
        <f>IFERROR(VLOOKUP(E133,'§ 12 - 2015'!$C$8:$L$149,10,0),0)</f>
        <v>637984.1</v>
      </c>
      <c r="G133" s="414">
        <f>IFERROR(VLOOKUP(E133,'§ 12 - 2016'!$C$8:$L$149,10,0),0)</f>
        <v>726809.87</v>
      </c>
      <c r="H133" s="414">
        <f>IFERROR(VLOOKUP(E133,'§ 12 - 2017'!$C$8:$L$149,10,0),0)</f>
        <v>667653.23</v>
      </c>
      <c r="I133" s="414">
        <f>IFERROR(VLOOKUP(E133,'§ 12 - 2018'!$C$8:$L$149,10,0),0)</f>
        <v>707747.13</v>
      </c>
      <c r="J133" s="427">
        <f t="shared" si="1"/>
        <v>40093.900000000023</v>
      </c>
    </row>
    <row r="134" spans="5:10" x14ac:dyDescent="0.25">
      <c r="E134" s="428" t="s">
        <v>147</v>
      </c>
      <c r="F134" s="414">
        <f>IFERROR(VLOOKUP(E134,'§ 12 - 2015'!$C$8:$L$149,10,0),0)</f>
        <v>318743.65999999997</v>
      </c>
      <c r="G134" s="414">
        <f>IFERROR(VLOOKUP(E134,'§ 12 - 2016'!$C$8:$L$149,10,0),0)</f>
        <v>317059.46999999997</v>
      </c>
      <c r="H134" s="414">
        <f>IFERROR(VLOOKUP(E134,'§ 12 - 2017'!$C$8:$L$149,10,0),0)</f>
        <v>294419.36</v>
      </c>
      <c r="I134" s="414">
        <f>IFERROR(VLOOKUP(E134,'§ 12 - 2018'!$C$8:$L$149,10,0),0)</f>
        <v>354037.81</v>
      </c>
      <c r="J134" s="427">
        <f t="shared" si="1"/>
        <v>59618.450000000012</v>
      </c>
    </row>
    <row r="135" spans="5:10" x14ac:dyDescent="0.25">
      <c r="E135" s="428" t="s">
        <v>67</v>
      </c>
      <c r="F135" s="414">
        <f>IFERROR(VLOOKUP(E135,'§ 12 - 2015'!$C$8:$L$149,10,0),0)</f>
        <v>128852.02</v>
      </c>
      <c r="G135" s="414">
        <f>IFERROR(VLOOKUP(E135,'§ 12 - 2016'!$C$8:$L$149,10,0),0)</f>
        <v>133487.82</v>
      </c>
      <c r="H135" s="414">
        <f>IFERROR(VLOOKUP(E135,'§ 12 - 2017'!$C$8:$L$149,10,0),0)</f>
        <v>134724.72</v>
      </c>
      <c r="I135" s="414">
        <f>IFERROR(VLOOKUP(E135,'§ 12 - 2018'!$C$8:$L$149,10,0),0)</f>
        <v>144985.56</v>
      </c>
      <c r="J135" s="427">
        <f t="shared" si="1"/>
        <v>10260.839999999997</v>
      </c>
    </row>
    <row r="136" spans="5:10" x14ac:dyDescent="0.25">
      <c r="E136" s="428" t="s">
        <v>93</v>
      </c>
      <c r="F136" s="414">
        <f>IFERROR(VLOOKUP(E136,'§ 12 - 2015'!$C$8:$L$149,10,0),0)</f>
        <v>156924.39000000001</v>
      </c>
      <c r="G136" s="414">
        <f>IFERROR(VLOOKUP(E136,'§ 12 - 2016'!$C$8:$L$149,10,0),0)</f>
        <v>126595.78</v>
      </c>
      <c r="H136" s="414">
        <f>IFERROR(VLOOKUP(E136,'§ 12 - 2017'!$C$8:$L$149,10,0),0)</f>
        <v>116758.43</v>
      </c>
      <c r="I136" s="414">
        <f>IFERROR(VLOOKUP(E136,'§ 12 - 2018'!$C$8:$L$149,10,0),0)</f>
        <v>93148.75</v>
      </c>
      <c r="J136" s="427">
        <f t="shared" si="1"/>
        <v>-23609.679999999993</v>
      </c>
    </row>
    <row r="137" spans="5:10" x14ac:dyDescent="0.25">
      <c r="E137" s="428" t="s">
        <v>101</v>
      </c>
      <c r="F137" s="414">
        <f>IFERROR(VLOOKUP(E137,'§ 12 - 2015'!$C$8:$L$149,10,0),0)</f>
        <v>319692.32</v>
      </c>
      <c r="G137" s="414">
        <f>IFERROR(VLOOKUP(E137,'§ 12 - 2016'!$C$8:$L$149,10,0),0)</f>
        <v>327104.43</v>
      </c>
      <c r="H137" s="414">
        <f>IFERROR(VLOOKUP(E137,'§ 12 - 2017'!$C$8:$L$149,10,0),0)</f>
        <v>304464.83</v>
      </c>
      <c r="I137" s="414">
        <f>IFERROR(VLOOKUP(E137,'§ 12 - 2018'!$C$8:$L$149,10,0),0)</f>
        <v>352981.67</v>
      </c>
      <c r="J137" s="427">
        <f t="shared" si="1"/>
        <v>48516.839999999967</v>
      </c>
    </row>
    <row r="138" spans="5:10" x14ac:dyDescent="0.25">
      <c r="E138" s="428" t="s">
        <v>102</v>
      </c>
      <c r="F138" s="414">
        <f>IFERROR(VLOOKUP(E138,'§ 12 - 2015'!$C$8:$L$149,10,0),0)</f>
        <v>216177.48</v>
      </c>
      <c r="G138" s="414">
        <f>IFERROR(VLOOKUP(E138,'§ 12 - 2016'!$C$8:$L$149,10,0),0)</f>
        <v>128402.35</v>
      </c>
      <c r="H138" s="414">
        <f>IFERROR(VLOOKUP(E138,'§ 12 - 2017'!$C$8:$L$149,10,0),0)</f>
        <v>38395.4</v>
      </c>
      <c r="I138" s="414">
        <f>IFERROR(VLOOKUP(E138,'§ 12 - 2018'!$C$8:$L$149,10,0),0)</f>
        <v>149901.32999999999</v>
      </c>
      <c r="J138" s="427">
        <f t="shared" si="1"/>
        <v>111505.93</v>
      </c>
    </row>
    <row r="139" spans="5:10" x14ac:dyDescent="0.25">
      <c r="E139" s="428" t="s">
        <v>135</v>
      </c>
      <c r="F139" s="414">
        <f>IFERROR(VLOOKUP(E139,'§ 12 - 2015'!$C$8:$L$149,10,0),0)</f>
        <v>200152.01</v>
      </c>
      <c r="G139" s="414">
        <f>IFERROR(VLOOKUP(E139,'§ 12 - 2016'!$C$8:$L$149,10,0),0)</f>
        <v>126008.96000000001</v>
      </c>
      <c r="H139" s="414">
        <f>IFERROR(VLOOKUP(E139,'§ 12 - 2017'!$C$8:$L$149,10,0),0)</f>
        <v>111651.98</v>
      </c>
      <c r="I139" s="414">
        <f>IFERROR(VLOOKUP(E139,'§ 12 - 2018'!$C$8:$L$149,10,0),0)</f>
        <v>91020.12</v>
      </c>
      <c r="J139" s="427">
        <f t="shared" si="1"/>
        <v>-20631.86</v>
      </c>
    </row>
    <row r="140" spans="5:10" x14ac:dyDescent="0.25">
      <c r="E140" s="428" t="s">
        <v>53</v>
      </c>
      <c r="F140" s="414">
        <f>IFERROR(VLOOKUP(E140,'§ 12 - 2015'!$C$8:$L$149,10,0),0)</f>
        <v>3192197.44</v>
      </c>
      <c r="G140" s="414">
        <f>IFERROR(VLOOKUP(E140,'§ 12 - 2016'!$C$8:$L$149,10,0),0)</f>
        <v>3201419.02</v>
      </c>
      <c r="H140" s="414">
        <f>IFERROR(VLOOKUP(E140,'§ 12 - 2017'!$C$8:$L$149,10,0),0)</f>
        <v>2892664.77</v>
      </c>
      <c r="I140" s="414">
        <f>IFERROR(VLOOKUP(E140,'§ 12 - 2018'!$C$8:$L$149,10,0),0)</f>
        <v>3183766.73</v>
      </c>
      <c r="J140" s="427">
        <f t="shared" si="1"/>
        <v>291101.95999999996</v>
      </c>
    </row>
    <row r="141" spans="5:10" x14ac:dyDescent="0.25">
      <c r="E141" s="428" t="s">
        <v>181</v>
      </c>
      <c r="F141" s="414">
        <f>IFERROR(VLOOKUP(E141,'§ 12 - 2015'!$C$8:$L$149,10,0),0)</f>
        <v>77687.86</v>
      </c>
      <c r="G141" s="414">
        <f>IFERROR(VLOOKUP(E141,'§ 12 - 2016'!$C$8:$L$149,10,0),0)</f>
        <v>83359.66</v>
      </c>
      <c r="H141" s="414">
        <f>IFERROR(VLOOKUP(E141,'§ 12 - 2017'!$C$8:$L$149,10,0),0)</f>
        <v>72812.11</v>
      </c>
      <c r="I141" s="414">
        <f>IFERROR(VLOOKUP(E141,'§ 12 - 2018'!$C$8:$L$149,10,0),0)</f>
        <v>76662</v>
      </c>
      <c r="J141" s="427">
        <f t="shared" ref="J141:J150" si="2">I141-H141</f>
        <v>3849.8899999999994</v>
      </c>
    </row>
    <row r="142" spans="5:10" x14ac:dyDescent="0.25">
      <c r="E142" s="428" t="s">
        <v>125</v>
      </c>
      <c r="F142" s="414">
        <f>IFERROR(VLOOKUP(E142,'§ 12 - 2015'!$C$8:$L$149,10,0),0)</f>
        <v>358139.33</v>
      </c>
      <c r="G142" s="414">
        <f>IFERROR(VLOOKUP(E142,'§ 12 - 2016'!$C$8:$L$149,10,0),0)</f>
        <v>252648.95</v>
      </c>
      <c r="H142" s="414">
        <f>IFERROR(VLOOKUP(E142,'§ 12 - 2017'!$C$8:$L$149,10,0),0)</f>
        <v>269702.88</v>
      </c>
      <c r="I142" s="414">
        <f>IFERROR(VLOOKUP(E142,'§ 12 - 2018'!$C$8:$L$149,10,0),0)</f>
        <v>311436.06</v>
      </c>
      <c r="J142" s="427">
        <f t="shared" si="2"/>
        <v>41733.179999999993</v>
      </c>
    </row>
    <row r="143" spans="5:10" x14ac:dyDescent="0.25">
      <c r="E143" s="428" t="s">
        <v>54</v>
      </c>
      <c r="F143" s="414">
        <f>IFERROR(VLOOKUP(E143,'§ 12 - 2015'!$C$8:$L$149,10,0),0)</f>
        <v>250612.46</v>
      </c>
      <c r="G143" s="414">
        <f>IFERROR(VLOOKUP(E143,'§ 12 - 2016'!$C$8:$L$149,10,0),0)</f>
        <v>261856.83</v>
      </c>
      <c r="H143" s="414">
        <f>IFERROR(VLOOKUP(E143,'§ 12 - 2017'!$C$8:$L$149,10,0),0)</f>
        <v>240809.36</v>
      </c>
      <c r="I143" s="414">
        <f>IFERROR(VLOOKUP(E143,'§ 12 - 2018'!$C$8:$L$149,10,0),0)</f>
        <v>270084.81</v>
      </c>
      <c r="J143" s="427">
        <f t="shared" si="2"/>
        <v>29275.450000000012</v>
      </c>
    </row>
    <row r="144" spans="5:10" x14ac:dyDescent="0.25">
      <c r="E144" s="428" t="s">
        <v>167</v>
      </c>
      <c r="F144" s="414">
        <f>IFERROR(VLOOKUP(E144,'§ 12 - 2015'!$C$8:$L$149,10,0),0)</f>
        <v>239587.62</v>
      </c>
      <c r="G144" s="414">
        <f>IFERROR(VLOOKUP(E144,'§ 12 - 2016'!$C$8:$L$149,10,0),0)</f>
        <v>222804.81</v>
      </c>
      <c r="H144" s="414">
        <f>IFERROR(VLOOKUP(E144,'§ 12 - 2017'!$C$8:$L$149,10,0),0)</f>
        <v>223221.59</v>
      </c>
      <c r="I144" s="414">
        <f>IFERROR(VLOOKUP(E144,'§ 12 - 2018'!$C$8:$L$149,10,0),0)</f>
        <v>234118.35</v>
      </c>
      <c r="J144" s="427">
        <f t="shared" si="2"/>
        <v>10896.760000000009</v>
      </c>
    </row>
    <row r="145" spans="5:10" x14ac:dyDescent="0.25">
      <c r="E145" s="428" t="s">
        <v>148</v>
      </c>
      <c r="F145" s="414">
        <f>IFERROR(VLOOKUP(E145,'§ 12 - 2015'!$C$8:$L$149,10,0),0)</f>
        <v>177432.33</v>
      </c>
      <c r="G145" s="414">
        <f>IFERROR(VLOOKUP(E145,'§ 12 - 2016'!$C$8:$L$149,10,0),0)</f>
        <v>180010.56</v>
      </c>
      <c r="H145" s="414">
        <f>IFERROR(VLOOKUP(E145,'§ 12 - 2017'!$C$8:$L$149,10,0),0)</f>
        <v>193586.15</v>
      </c>
      <c r="I145" s="414">
        <f>IFERROR(VLOOKUP(E145,'§ 12 - 2018'!$C$8:$L$149,10,0),0)</f>
        <v>203226.34</v>
      </c>
      <c r="J145" s="427">
        <f t="shared" si="2"/>
        <v>9640.1900000000023</v>
      </c>
    </row>
    <row r="146" spans="5:10" x14ac:dyDescent="0.25">
      <c r="E146" s="428" t="s">
        <v>182</v>
      </c>
      <c r="F146" s="414">
        <f>IFERROR(VLOOKUP(E146,'§ 12 - 2015'!$C$8:$L$149,10,0),0)</f>
        <v>150226.23000000001</v>
      </c>
      <c r="G146" s="414">
        <f>IFERROR(VLOOKUP(E146,'§ 12 - 2016'!$C$8:$L$149,10,0),0)</f>
        <v>162298.46</v>
      </c>
      <c r="H146" s="414">
        <f>IFERROR(VLOOKUP(E146,'§ 12 - 2017'!$C$8:$L$149,10,0),0)</f>
        <v>166922.43</v>
      </c>
      <c r="I146" s="414">
        <f>IFERROR(VLOOKUP(E146,'§ 12 - 2018'!$C$8:$L$149,10,0),0)</f>
        <v>181775.12</v>
      </c>
      <c r="J146" s="427">
        <f t="shared" si="2"/>
        <v>14852.690000000002</v>
      </c>
    </row>
    <row r="147" spans="5:10" x14ac:dyDescent="0.25">
      <c r="E147" s="428" t="s">
        <v>153</v>
      </c>
      <c r="F147" s="414">
        <f>IFERROR(VLOOKUP(E147,'§ 12 - 2015'!$C$8:$L$149,10,0),0)</f>
        <v>656823.15</v>
      </c>
      <c r="G147" s="414">
        <f>IFERROR(VLOOKUP(E147,'§ 12 - 2016'!$C$8:$L$149,10,0),0)</f>
        <v>877075.49</v>
      </c>
      <c r="H147" s="414">
        <f>IFERROR(VLOOKUP(E147,'§ 12 - 2017'!$C$8:$L$149,10,0),0)</f>
        <v>750778.34</v>
      </c>
      <c r="I147" s="414">
        <f>IFERROR(VLOOKUP(E147,'§ 12 - 2018'!$C$8:$L$149,10,0),0)</f>
        <v>573254.06000000006</v>
      </c>
      <c r="J147" s="427">
        <f t="shared" si="2"/>
        <v>-177524.27999999991</v>
      </c>
    </row>
    <row r="148" spans="5:10" x14ac:dyDescent="0.25">
      <c r="E148" s="428" t="s">
        <v>168</v>
      </c>
      <c r="F148" s="414">
        <f>IFERROR(VLOOKUP(E148,'§ 12 - 2015'!$C$8:$L$149,10,0),0)</f>
        <v>237724.88</v>
      </c>
      <c r="G148" s="414">
        <f>IFERROR(VLOOKUP(E148,'§ 12 - 2016'!$C$8:$L$149,10,0),0)</f>
        <v>272439.14</v>
      </c>
      <c r="H148" s="414">
        <f>IFERROR(VLOOKUP(E148,'§ 12 - 2017'!$C$8:$L$149,10,0),0)</f>
        <v>147819.41</v>
      </c>
      <c r="I148" s="414">
        <f>IFERROR(VLOOKUP(E148,'§ 12 - 2018'!$C$8:$L$149,10,0),0)</f>
        <v>136912.01999999999</v>
      </c>
      <c r="J148" s="427">
        <f t="shared" si="2"/>
        <v>-10907.390000000014</v>
      </c>
    </row>
    <row r="149" spans="5:10" x14ac:dyDescent="0.25">
      <c r="E149" s="428" t="s">
        <v>183</v>
      </c>
      <c r="F149" s="414">
        <f>IFERROR(VLOOKUP(E149,'§ 12 - 2015'!$C$8:$L$149,10,0),0)</f>
        <v>236894.92</v>
      </c>
      <c r="G149" s="414">
        <f>IFERROR(VLOOKUP(E149,'§ 12 - 2016'!$C$8:$L$149,10,0),0)</f>
        <v>75737.87</v>
      </c>
      <c r="H149" s="414">
        <f>IFERROR(VLOOKUP(E149,'§ 12 - 2017'!$C$8:$L$149,10,0),0)</f>
        <v>347990.75</v>
      </c>
      <c r="I149" s="414">
        <f>IFERROR(VLOOKUP(E149,'§ 12 - 2018'!$C$8:$L$149,10,0),0)</f>
        <v>656871.22</v>
      </c>
      <c r="J149" s="427">
        <f t="shared" si="2"/>
        <v>308880.46999999997</v>
      </c>
    </row>
    <row r="150" spans="5:10" ht="15.75" thickBot="1" x14ac:dyDescent="0.3">
      <c r="E150" s="436" t="s">
        <v>86</v>
      </c>
      <c r="F150" s="414">
        <f>IFERROR(VLOOKUP(E150,'§ 12 - 2015'!$C$8:$L$149,10,0),0)</f>
        <v>324634.77</v>
      </c>
      <c r="G150" s="414">
        <f>IFERROR(VLOOKUP(E150,'§ 12 - 2016'!$C$8:$L$149,10,0),0)</f>
        <v>346854.68</v>
      </c>
      <c r="H150" s="414">
        <f>IFERROR(VLOOKUP(E150,'§ 12 - 2017'!$C$8:$L$149,10,0),0)</f>
        <v>334484.37</v>
      </c>
      <c r="I150" s="414">
        <f>IFERROR(VLOOKUP(E150,'§ 12 - 2018'!$C$8:$L$149,10,0),0)</f>
        <v>0</v>
      </c>
      <c r="J150" s="429">
        <f t="shared" si="2"/>
        <v>-334484.37</v>
      </c>
    </row>
  </sheetData>
  <mergeCells count="7">
    <mergeCell ref="N27:R27"/>
    <mergeCell ref="M7:N7"/>
    <mergeCell ref="E7:J7"/>
    <mergeCell ref="E9:E10"/>
    <mergeCell ref="M25:N25"/>
    <mergeCell ref="F9:J9"/>
    <mergeCell ref="N9:R9"/>
  </mergeCells>
  <conditionalFormatting sqref="J12">
    <cfRule type="iconSet" priority="10">
      <iconSet iconSet="3Arrows">
        <cfvo type="percent" val="0"/>
        <cfvo type="num" val="0"/>
        <cfvo type="num" val="0" gte="0"/>
      </iconSet>
    </cfRule>
  </conditionalFormatting>
  <conditionalFormatting sqref="J13:J150">
    <cfRule type="iconSet" priority="9">
      <iconSet iconSet="3Arrows">
        <cfvo type="percent" val="0"/>
        <cfvo type="num" val="0"/>
        <cfvo type="num" val="0" gte="0"/>
      </iconSet>
    </cfRule>
  </conditionalFormatting>
  <conditionalFormatting sqref="R12">
    <cfRule type="iconSet" priority="4">
      <iconSet iconSet="3Arrows">
        <cfvo type="percent" val="0"/>
        <cfvo type="num" val="0"/>
        <cfvo type="num" val="0" gte="0"/>
      </iconSet>
    </cfRule>
  </conditionalFormatting>
  <conditionalFormatting sqref="R13:R21">
    <cfRule type="iconSet" priority="3">
      <iconSet iconSet="3Arrows">
        <cfvo type="percent" val="0"/>
        <cfvo type="num" val="0"/>
        <cfvo type="num" val="0" gte="0"/>
      </iconSet>
    </cfRule>
  </conditionalFormatting>
  <conditionalFormatting sqref="R30">
    <cfRule type="iconSet" priority="2">
      <iconSet iconSet="3Arrows">
        <cfvo type="percent" val="0"/>
        <cfvo type="num" val="0"/>
        <cfvo type="num" val="0" gte="0"/>
      </iconSet>
    </cfRule>
  </conditionalFormatting>
  <conditionalFormatting sqref="R31:R39">
    <cfRule type="iconSet" priority="1">
      <iconSet iconSet="3Arrows">
        <cfvo type="percent" val="0"/>
        <cfvo type="num" val="0"/>
        <cfvo type="num" val="0" gte="0"/>
      </iconSet>
    </cfRule>
  </conditionalFormatting>
  <pageMargins left="0.7" right="0.7" top="0.78740157499999996" bottom="0.78740157499999996" header="0.3" footer="0.3"/>
  <pageSetup paperSize="9" orientation="portrait" verticalDpi="0"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C150"/>
  <sheetViews>
    <sheetView topLeftCell="R1" workbookViewId="0">
      <selection activeCell="CR1" sqref="CR1:CR1048576"/>
    </sheetView>
  </sheetViews>
  <sheetFormatPr baseColWidth="10" defaultRowHeight="15" outlineLevelCol="1" x14ac:dyDescent="0.25"/>
  <cols>
    <col min="1" max="3" width="11.42578125" outlineLevel="1"/>
    <col min="4" max="4" width="11.5703125" bestFit="1" customWidth="1" outlineLevel="1"/>
    <col min="5" max="6" width="12.85546875" bestFit="1" customWidth="1" outlineLevel="1"/>
    <col min="7" max="7" width="11.5703125" bestFit="1" customWidth="1" outlineLevel="1"/>
    <col min="8" max="9" width="12.28515625" bestFit="1" customWidth="1" outlineLevel="1"/>
    <col min="10" max="10" width="11.5703125" bestFit="1" customWidth="1" outlineLevel="1"/>
    <col min="11" max="11" width="12.85546875" bestFit="1" customWidth="1" outlineLevel="1"/>
    <col min="12" max="14" width="11.5703125" bestFit="1" customWidth="1" outlineLevel="1"/>
    <col min="15" max="15" width="14.28515625" bestFit="1" customWidth="1" outlineLevel="1"/>
    <col min="16" max="16" width="11.5703125" bestFit="1" customWidth="1" outlineLevel="1"/>
    <col min="17" max="17" width="12.28515625" bestFit="1" customWidth="1" outlineLevel="1"/>
    <col min="18" max="18" width="11.5703125" bestFit="1" customWidth="1" outlineLevel="1"/>
    <col min="19" max="19" width="12.28515625" bestFit="1" customWidth="1" outlineLevel="1"/>
    <col min="20" max="26" width="11.5703125" bestFit="1" customWidth="1" outlineLevel="1"/>
    <col min="27" max="27" width="13.28515625" bestFit="1" customWidth="1" outlineLevel="1"/>
    <col min="28" max="28" width="11.5703125" bestFit="1" customWidth="1" outlineLevel="1"/>
    <col min="29" max="31" width="11.42578125" outlineLevel="1"/>
    <col min="32" max="32" width="14.42578125" customWidth="1" outlineLevel="1"/>
    <col min="33" max="35" width="12.85546875" bestFit="1" customWidth="1" outlineLevel="1"/>
    <col min="36" max="36" width="13.140625" bestFit="1" customWidth="1" outlineLevel="1"/>
    <col min="37" max="40" width="11.7109375" bestFit="1" customWidth="1" outlineLevel="1"/>
    <col min="41" max="42" width="11.5703125" bestFit="1" customWidth="1" outlineLevel="1"/>
    <col min="43" max="44" width="15.5703125" bestFit="1" customWidth="1" outlineLevel="1"/>
    <col min="45" max="45" width="14.5703125" bestFit="1" customWidth="1" outlineLevel="1"/>
    <col min="46" max="49" width="15.5703125" bestFit="1" customWidth="1" outlineLevel="1"/>
    <col min="50" max="51" width="11.5703125" bestFit="1" customWidth="1" outlineLevel="1"/>
    <col min="52" max="52" width="12.28515625" bestFit="1" customWidth="1" outlineLevel="1"/>
    <col min="53" max="53" width="11.42578125" outlineLevel="1"/>
    <col min="55" max="77" width="0" hidden="1" customWidth="1" outlineLevel="1"/>
    <col min="78" max="78" width="11.42578125" collapsed="1"/>
    <col min="107" max="107" width="12.85546875" customWidth="1"/>
  </cols>
  <sheetData>
    <row r="1" spans="1:107" ht="24" thickBot="1" x14ac:dyDescent="0.3">
      <c r="A1" s="37">
        <v>2012</v>
      </c>
      <c r="B1" s="2"/>
      <c r="C1" s="2"/>
      <c r="D1" s="2"/>
      <c r="E1" s="2"/>
      <c r="F1" s="2"/>
      <c r="G1" s="2"/>
      <c r="H1" s="2"/>
      <c r="I1" s="2"/>
      <c r="J1" s="2"/>
      <c r="K1" s="2"/>
      <c r="L1" s="2"/>
      <c r="M1" s="2"/>
      <c r="N1" s="2"/>
      <c r="O1" s="2"/>
      <c r="P1" s="2"/>
      <c r="Q1" s="2"/>
      <c r="R1" s="2"/>
      <c r="S1" s="2"/>
      <c r="T1" s="2"/>
      <c r="U1" s="176" t="s">
        <v>677</v>
      </c>
      <c r="V1" s="2"/>
      <c r="W1" s="2"/>
      <c r="X1" s="2"/>
      <c r="Y1" s="2"/>
      <c r="Z1" s="2"/>
      <c r="AA1" s="2"/>
      <c r="AB1" s="2"/>
      <c r="AC1" s="2"/>
      <c r="AD1" s="2"/>
      <c r="AE1" s="2"/>
      <c r="AF1" s="2"/>
      <c r="AG1" s="2"/>
      <c r="AH1" s="2"/>
      <c r="AI1" s="2"/>
      <c r="AJ1" s="3"/>
      <c r="AK1" s="3"/>
      <c r="AL1" s="3"/>
      <c r="AM1" s="3"/>
      <c r="AN1" s="3"/>
      <c r="AO1" s="3"/>
      <c r="AP1" s="3"/>
      <c r="AQ1" s="3"/>
      <c r="AR1" s="3"/>
      <c r="AS1" s="4"/>
      <c r="AT1" s="3"/>
      <c r="AU1" s="4"/>
      <c r="AV1" s="2"/>
      <c r="AW1" s="5"/>
      <c r="AX1" s="5"/>
      <c r="AY1" s="5"/>
      <c r="AZ1" s="2"/>
    </row>
    <row r="2" spans="1:107" ht="24" thickBot="1" x14ac:dyDescent="0.3">
      <c r="A2" s="6"/>
      <c r="B2" s="7"/>
      <c r="C2" s="7"/>
      <c r="D2" s="7"/>
      <c r="E2" s="7"/>
      <c r="F2" s="7"/>
      <c r="G2" s="7"/>
      <c r="H2" s="7"/>
      <c r="I2" s="7"/>
      <c r="J2" s="7"/>
      <c r="K2" s="7"/>
      <c r="L2" s="7"/>
      <c r="M2" s="7"/>
      <c r="N2" s="530" t="s">
        <v>252</v>
      </c>
      <c r="O2" s="7"/>
      <c r="P2" s="7"/>
      <c r="Q2" s="7"/>
      <c r="R2" s="7"/>
      <c r="S2" s="7"/>
      <c r="T2" s="7"/>
      <c r="U2" s="530" t="s">
        <v>253</v>
      </c>
      <c r="V2" s="7"/>
      <c r="W2" s="530" t="s">
        <v>254</v>
      </c>
      <c r="X2" s="7"/>
      <c r="Y2" s="530" t="s">
        <v>255</v>
      </c>
      <c r="Z2" s="530" t="s">
        <v>4</v>
      </c>
      <c r="AA2" s="7"/>
      <c r="AB2" s="7"/>
      <c r="AC2" s="7"/>
      <c r="AD2" s="7"/>
      <c r="AE2" s="7"/>
      <c r="AF2" s="7"/>
      <c r="AG2" s="7"/>
      <c r="AH2" s="38"/>
      <c r="AI2" s="530" t="s">
        <v>256</v>
      </c>
      <c r="AJ2" s="544" t="s">
        <v>257</v>
      </c>
      <c r="AK2" s="528" t="s">
        <v>258</v>
      </c>
      <c r="AL2" s="529"/>
      <c r="AM2" s="529"/>
      <c r="AN2" s="529"/>
      <c r="AO2" s="529"/>
      <c r="AP2" s="536"/>
      <c r="AQ2" s="7"/>
      <c r="AR2" s="7"/>
      <c r="AS2" s="39"/>
      <c r="AT2" s="7"/>
      <c r="AU2" s="525" t="s">
        <v>10</v>
      </c>
      <c r="AV2" s="7"/>
      <c r="AW2" s="39"/>
      <c r="AX2" s="39"/>
      <c r="AY2" s="39"/>
      <c r="AZ2" s="510" t="s">
        <v>259</v>
      </c>
      <c r="CA2" s="88">
        <v>1</v>
      </c>
      <c r="CB2" s="88">
        <v>2</v>
      </c>
      <c r="CC2" s="88">
        <v>3</v>
      </c>
      <c r="CD2" s="88">
        <v>4</v>
      </c>
      <c r="CE2" s="88">
        <v>5</v>
      </c>
      <c r="CF2" s="88">
        <v>6</v>
      </c>
      <c r="CG2" s="88">
        <v>7</v>
      </c>
      <c r="CH2" s="88">
        <v>8</v>
      </c>
      <c r="CI2" s="88">
        <v>9</v>
      </c>
      <c r="CJ2" s="88">
        <v>10</v>
      </c>
      <c r="CK2" s="88">
        <v>11</v>
      </c>
      <c r="CL2" s="88">
        <v>12</v>
      </c>
      <c r="CM2" s="88">
        <v>13</v>
      </c>
      <c r="CN2" s="88">
        <v>14</v>
      </c>
      <c r="CO2" s="88">
        <v>15</v>
      </c>
      <c r="CP2" s="88">
        <v>16</v>
      </c>
      <c r="CQ2" s="88">
        <v>17</v>
      </c>
      <c r="CR2" s="88">
        <v>18</v>
      </c>
      <c r="CS2" s="88">
        <v>19</v>
      </c>
      <c r="CT2" s="88">
        <v>20</v>
      </c>
      <c r="CU2" s="88">
        <v>21</v>
      </c>
      <c r="CV2" s="88">
        <v>22</v>
      </c>
      <c r="CW2" s="88">
        <v>23</v>
      </c>
      <c r="CX2" s="88">
        <v>24</v>
      </c>
      <c r="CY2" s="88">
        <v>25</v>
      </c>
      <c r="CZ2" s="88">
        <v>26</v>
      </c>
      <c r="DA2" s="88">
        <v>27</v>
      </c>
      <c r="DB2" s="88">
        <v>28</v>
      </c>
      <c r="DC2" s="88">
        <v>29</v>
      </c>
    </row>
    <row r="3" spans="1:107" ht="186" thickBot="1" x14ac:dyDescent="0.3">
      <c r="A3" s="8" t="s">
        <v>16</v>
      </c>
      <c r="B3" s="9" t="s">
        <v>17</v>
      </c>
      <c r="C3" s="8" t="s">
        <v>18</v>
      </c>
      <c r="D3" s="8" t="s">
        <v>260</v>
      </c>
      <c r="E3" s="9" t="s">
        <v>261</v>
      </c>
      <c r="F3" s="8" t="s">
        <v>262</v>
      </c>
      <c r="G3" s="187" t="s">
        <v>263</v>
      </c>
      <c r="H3" s="8" t="s">
        <v>264</v>
      </c>
      <c r="I3" s="8" t="s">
        <v>265</v>
      </c>
      <c r="J3" s="8" t="s">
        <v>266</v>
      </c>
      <c r="K3" s="8" t="s">
        <v>267</v>
      </c>
      <c r="L3" s="8" t="s">
        <v>268</v>
      </c>
      <c r="M3" s="8" t="s">
        <v>242</v>
      </c>
      <c r="N3" s="531"/>
      <c r="O3" s="8" t="s">
        <v>23</v>
      </c>
      <c r="P3" s="8" t="s">
        <v>269</v>
      </c>
      <c r="Q3" s="8" t="s">
        <v>270</v>
      </c>
      <c r="R3" s="8" t="s">
        <v>271</v>
      </c>
      <c r="S3" s="8" t="s">
        <v>272</v>
      </c>
      <c r="T3" s="8" t="s">
        <v>28</v>
      </c>
      <c r="U3" s="533"/>
      <c r="V3" s="8" t="s">
        <v>29</v>
      </c>
      <c r="W3" s="533"/>
      <c r="X3" s="8" t="s">
        <v>30</v>
      </c>
      <c r="Y3" s="533"/>
      <c r="Z3" s="533"/>
      <c r="AA3" s="8" t="s">
        <v>273</v>
      </c>
      <c r="AB3" s="8" t="s">
        <v>32</v>
      </c>
      <c r="AC3" s="8" t="s">
        <v>33</v>
      </c>
      <c r="AD3" s="8" t="s">
        <v>34</v>
      </c>
      <c r="AE3" s="8" t="s">
        <v>35</v>
      </c>
      <c r="AF3" s="9" t="s">
        <v>248</v>
      </c>
      <c r="AG3" s="8" t="s">
        <v>274</v>
      </c>
      <c r="AH3" s="9" t="s">
        <v>275</v>
      </c>
      <c r="AI3" s="533"/>
      <c r="AJ3" s="545"/>
      <c r="AK3" s="513" t="s">
        <v>36</v>
      </c>
      <c r="AL3" s="514"/>
      <c r="AM3" s="515" t="s">
        <v>37</v>
      </c>
      <c r="AN3" s="516"/>
      <c r="AO3" s="517" t="s">
        <v>38</v>
      </c>
      <c r="AP3" s="535"/>
      <c r="AQ3" s="8" t="s">
        <v>276</v>
      </c>
      <c r="AR3" s="8" t="s">
        <v>277</v>
      </c>
      <c r="AS3" s="40" t="s">
        <v>8</v>
      </c>
      <c r="AT3" s="8" t="s">
        <v>278</v>
      </c>
      <c r="AU3" s="526"/>
      <c r="AV3" s="8" t="s">
        <v>279</v>
      </c>
      <c r="AW3" s="40" t="s">
        <v>12</v>
      </c>
      <c r="AX3" s="40" t="s">
        <v>13</v>
      </c>
      <c r="AY3" s="40" t="s">
        <v>14</v>
      </c>
      <c r="AZ3" s="511"/>
      <c r="CA3" s="89" t="str">
        <f>C3</f>
        <v>Gemeinde</v>
      </c>
      <c r="CB3" s="89" t="str">
        <f>D3</f>
        <v>Einwohner am 31.12.2011</v>
      </c>
      <c r="CC3" s="90" t="s">
        <v>420</v>
      </c>
      <c r="CD3" s="89" t="s">
        <v>421</v>
      </c>
      <c r="CE3" s="90" t="str">
        <f>Q3</f>
        <v>Verbindlichkeiten aus Liquiditäts-krediten per 31.12.2012 (Gesamt in €)</v>
      </c>
      <c r="CF3" s="90" t="str">
        <f>S3</f>
        <v>Guthaben auf Konten gesamt per 31.12.2012  in €</v>
      </c>
      <c r="CG3" s="89" t="s">
        <v>422</v>
      </c>
      <c r="CH3" s="89" t="str">
        <f>AI2</f>
        <v>Muster 5a 
Saldo der ordentlichen und außerordentlichen Ein- und Auszahlungen 
(Zeile 6) per 31.12.2012</v>
      </c>
      <c r="CI3" s="89" t="str">
        <f>Z2</f>
        <v>Festsetzung aller drei Hebesätze unterhalb der gewogenen Durchschnitts-hebesätze?                    ja =1/nein = 0</v>
      </c>
      <c r="CJ3" s="89" t="str">
        <f>AC3</f>
        <v>Haushalts-sicherungskonzept vorhanden?         ja/nein</v>
      </c>
      <c r="CK3" s="89" t="str">
        <f>AD3</f>
        <v>Wurde eine Konsolidierungs-vereinbarung abgeschlossen? ja/nein</v>
      </c>
      <c r="CL3" s="89" t="s">
        <v>423</v>
      </c>
      <c r="CM3" s="89" t="str">
        <f>O3</f>
        <v>Höhe der Rücklagen in €</v>
      </c>
      <c r="CN3" s="89" t="str">
        <f>CI3</f>
        <v>Festsetzung aller drei Hebesätze unterhalb der gewogenen Durchschnitts-hebesätze?                    ja =1/nein = 0</v>
      </c>
      <c r="CO3" s="89" t="str">
        <f t="shared" ref="CO3:CQ3" si="0">CJ3</f>
        <v>Haushalts-sicherungskonzept vorhanden?         ja/nein</v>
      </c>
      <c r="CP3" s="89" t="str">
        <f t="shared" si="0"/>
        <v>Wurde eine Konsolidierungs-vereinbarung abgeschlossen? ja/nein</v>
      </c>
      <c r="CQ3" s="89" t="str">
        <f t="shared" si="0"/>
        <v>Vollständig</v>
      </c>
      <c r="CR3" s="89" t="str">
        <f>J3</f>
        <v>Ausgleich des Finanzhaushaltes unter Anrechnung von Vorträgen aus Vorjahren möglich?             ja =1/nein = 0</v>
      </c>
      <c r="CS3" s="89" t="s">
        <v>424</v>
      </c>
      <c r="CT3" s="89" t="s">
        <v>425</v>
      </c>
      <c r="CU3" s="89" t="str">
        <f>AV3</f>
        <v>Kreisumlage 2012</v>
      </c>
      <c r="CV3" s="89" t="str">
        <f>AZ2</f>
        <v>Amtsumlage 2012</v>
      </c>
      <c r="CW3" s="89" t="str">
        <f>T3</f>
        <v>Hebesatz Grundsteuer A</v>
      </c>
      <c r="CX3" s="89" t="str">
        <f>V3</f>
        <v>Hebesatz Grundsteuer B</v>
      </c>
      <c r="CY3" s="89" t="str">
        <f>X3</f>
        <v>Hebesatz Gewerbe-steuer</v>
      </c>
      <c r="CZ3" s="89" t="str">
        <f>AA3</f>
        <v>Verbindlichkeiten Investitionskredite per 31.12.2012 (Gesamt in €)</v>
      </c>
      <c r="DA3" s="89" t="s">
        <v>430</v>
      </c>
      <c r="DB3" s="89" t="str">
        <f>G3</f>
        <v>jahresbezogener Ausgleich im Finanzhaushalt   ja = 1 /nein = 0</v>
      </c>
      <c r="DC3" s="89" t="str">
        <f>AJ2</f>
        <v>Muster 5a 
Saldo der liquiden Mittel u. der Kredite zur Sicherg. d. Zahlungsfähigk. (Zeile 11) per 31.12.2012</v>
      </c>
    </row>
    <row r="4" spans="1:107" ht="15.75" thickBot="1" x14ac:dyDescent="0.3">
      <c r="A4" s="10"/>
      <c r="B4" s="10"/>
      <c r="C4" s="10"/>
      <c r="D4" s="10"/>
      <c r="E4" s="10"/>
      <c r="F4" s="10"/>
      <c r="G4" s="10"/>
      <c r="H4" s="10"/>
      <c r="I4" s="10"/>
      <c r="J4" s="10"/>
      <c r="K4" s="10"/>
      <c r="L4" s="10"/>
      <c r="M4" s="10"/>
      <c r="N4" s="532"/>
      <c r="O4" s="10"/>
      <c r="P4" s="10"/>
      <c r="Q4" s="10"/>
      <c r="R4" s="10"/>
      <c r="S4" s="10"/>
      <c r="T4" s="10"/>
      <c r="U4" s="534"/>
      <c r="V4" s="10"/>
      <c r="W4" s="534"/>
      <c r="X4" s="10"/>
      <c r="Y4" s="534"/>
      <c r="Z4" s="534"/>
      <c r="AA4" s="10"/>
      <c r="AB4" s="10"/>
      <c r="AC4" s="10"/>
      <c r="AD4" s="10"/>
      <c r="AE4" s="10"/>
      <c r="AF4" s="10"/>
      <c r="AG4" s="10"/>
      <c r="AH4" s="11"/>
      <c r="AI4" s="534"/>
      <c r="AJ4" s="546"/>
      <c r="AK4" s="11" t="s">
        <v>39</v>
      </c>
      <c r="AL4" s="12" t="s">
        <v>40</v>
      </c>
      <c r="AM4" s="13" t="s">
        <v>39</v>
      </c>
      <c r="AN4" s="14" t="s">
        <v>40</v>
      </c>
      <c r="AO4" s="15" t="s">
        <v>39</v>
      </c>
      <c r="AP4" s="33" t="s">
        <v>40</v>
      </c>
      <c r="AQ4" s="8"/>
      <c r="AR4" s="8"/>
      <c r="AS4" s="40"/>
      <c r="AT4" s="8"/>
      <c r="AU4" s="527"/>
      <c r="AV4" s="8"/>
      <c r="AW4" s="40"/>
      <c r="AX4" s="40"/>
      <c r="AY4" s="40"/>
      <c r="AZ4" s="512"/>
      <c r="CA4" s="2" t="str">
        <f>IF(CA3=CA150,"OK")</f>
        <v>OK</v>
      </c>
      <c r="CB4" s="2" t="str">
        <f t="shared" ref="CB4:CT4" si="1">IF(CB3=CB150,"OK")</f>
        <v>OK</v>
      </c>
      <c r="CC4" s="2" t="str">
        <f t="shared" si="1"/>
        <v>OK</v>
      </c>
      <c r="CD4" s="2" t="str">
        <f t="shared" si="1"/>
        <v>OK</v>
      </c>
      <c r="CE4" s="2" t="str">
        <f t="shared" si="1"/>
        <v>OK</v>
      </c>
      <c r="CF4" s="2" t="str">
        <f t="shared" si="1"/>
        <v>OK</v>
      </c>
      <c r="CG4" s="2" t="str">
        <f t="shared" si="1"/>
        <v>OK</v>
      </c>
      <c r="CH4" s="2" t="str">
        <f t="shared" si="1"/>
        <v>OK</v>
      </c>
      <c r="CI4" s="2" t="str">
        <f t="shared" si="1"/>
        <v>OK</v>
      </c>
      <c r="CJ4" s="2" t="str">
        <f t="shared" si="1"/>
        <v>OK</v>
      </c>
      <c r="CK4" s="2" t="str">
        <f t="shared" si="1"/>
        <v>OK</v>
      </c>
      <c r="CL4" s="2" t="str">
        <f t="shared" si="1"/>
        <v>OK</v>
      </c>
      <c r="CM4" s="2" t="str">
        <f t="shared" si="1"/>
        <v>OK</v>
      </c>
      <c r="CN4" s="2" t="str">
        <f t="shared" si="1"/>
        <v>OK</v>
      </c>
      <c r="CO4" s="2" t="str">
        <f t="shared" si="1"/>
        <v>OK</v>
      </c>
      <c r="CP4" s="2" t="str">
        <f t="shared" si="1"/>
        <v>OK</v>
      </c>
      <c r="CQ4" s="2" t="str">
        <f t="shared" si="1"/>
        <v>OK</v>
      </c>
      <c r="CR4" s="2" t="str">
        <f t="shared" si="1"/>
        <v>OK</v>
      </c>
      <c r="CS4" s="2" t="str">
        <f t="shared" si="1"/>
        <v>OK</v>
      </c>
      <c r="CT4" s="2" t="str">
        <f t="shared" si="1"/>
        <v>OK</v>
      </c>
      <c r="CW4" s="98">
        <v>2.5579000000000001</v>
      </c>
      <c r="CX4" s="98">
        <v>3.3454000000000002</v>
      </c>
      <c r="CY4" s="98">
        <v>3.0486</v>
      </c>
    </row>
    <row r="5" spans="1:107" x14ac:dyDescent="0.25">
      <c r="A5" s="17">
        <v>13075039</v>
      </c>
      <c r="B5" s="18">
        <v>501</v>
      </c>
      <c r="C5" s="18" t="s">
        <v>41</v>
      </c>
      <c r="D5" s="221">
        <v>55949</v>
      </c>
      <c r="E5" s="222">
        <v>3871900</v>
      </c>
      <c r="F5" s="222">
        <v>3412171.02</v>
      </c>
      <c r="G5" s="222">
        <v>1</v>
      </c>
      <c r="H5" s="222">
        <v>1269064.02</v>
      </c>
      <c r="I5" s="222"/>
      <c r="J5" s="222">
        <v>0</v>
      </c>
      <c r="K5" s="222"/>
      <c r="L5" s="222"/>
      <c r="M5" s="222">
        <v>1</v>
      </c>
      <c r="N5" s="222">
        <v>1</v>
      </c>
      <c r="O5" s="222">
        <v>4358667.78</v>
      </c>
      <c r="P5" s="222">
        <v>1</v>
      </c>
      <c r="Q5" s="222">
        <v>2403462.39</v>
      </c>
      <c r="R5" s="222">
        <v>1</v>
      </c>
      <c r="S5" s="222">
        <v>409170.86</v>
      </c>
      <c r="T5" s="222">
        <v>300</v>
      </c>
      <c r="U5" s="222">
        <v>1</v>
      </c>
      <c r="V5" s="222">
        <v>430</v>
      </c>
      <c r="W5" s="222">
        <v>1</v>
      </c>
      <c r="X5" s="222">
        <v>400</v>
      </c>
      <c r="Y5" s="222">
        <v>1</v>
      </c>
      <c r="Z5" s="222">
        <v>1</v>
      </c>
      <c r="AA5" s="222">
        <v>47657611.32</v>
      </c>
      <c r="AB5" s="222"/>
      <c r="AC5" s="19" t="s">
        <v>251</v>
      </c>
      <c r="AD5" s="19" t="s">
        <v>43</v>
      </c>
      <c r="AE5" s="19" t="s">
        <v>43</v>
      </c>
      <c r="AF5" s="222">
        <v>482258761.75999999</v>
      </c>
      <c r="AG5" s="222">
        <v>926702.28</v>
      </c>
      <c r="AH5" s="270">
        <v>3039413.69</v>
      </c>
      <c r="AI5" s="307">
        <v>3412171</v>
      </c>
      <c r="AJ5" s="307">
        <v>3039414</v>
      </c>
      <c r="AK5" s="278">
        <v>130000</v>
      </c>
      <c r="AL5" s="278">
        <v>139089</v>
      </c>
      <c r="AM5" s="278">
        <v>250000</v>
      </c>
      <c r="AN5" s="278">
        <v>316503</v>
      </c>
      <c r="AO5" s="278"/>
      <c r="AP5" s="280"/>
      <c r="AQ5" s="224">
        <v>27796193</v>
      </c>
      <c r="AR5" s="224">
        <v>33025069</v>
      </c>
      <c r="AS5" s="239">
        <v>5228876</v>
      </c>
      <c r="AT5" s="224">
        <v>17263862</v>
      </c>
      <c r="AU5" s="239">
        <v>50288931</v>
      </c>
      <c r="AV5" s="224">
        <v>15489047</v>
      </c>
      <c r="AW5" s="239">
        <v>34799884</v>
      </c>
      <c r="AX5" s="239">
        <f>AV5/AR5</f>
        <v>0.46900877027690691</v>
      </c>
      <c r="AY5" s="239">
        <f>AV5/AU5</f>
        <v>0.30800111857617335</v>
      </c>
      <c r="AZ5" s="224"/>
      <c r="CA5" s="91" t="str">
        <f t="shared" ref="CA5:CB20" si="2">C5</f>
        <v>Greifswald, Hansestadt</v>
      </c>
      <c r="CB5" s="92">
        <f t="shared" si="2"/>
        <v>55949</v>
      </c>
      <c r="CC5" s="92">
        <f>IF(I5&lt;0,I5*-1,I5)</f>
        <v>0</v>
      </c>
      <c r="CD5" s="92">
        <f>H5-CC5</f>
        <v>1269064.02</v>
      </c>
      <c r="CE5" s="92">
        <f>Q5</f>
        <v>2403462.39</v>
      </c>
      <c r="CF5" s="92">
        <f>S5</f>
        <v>409170.86</v>
      </c>
      <c r="CG5" s="92">
        <f>CF5-CE5</f>
        <v>-1994291.5300000003</v>
      </c>
      <c r="CH5" s="92">
        <f>AI5</f>
        <v>3412171</v>
      </c>
      <c r="CI5" s="92">
        <f>Z5</f>
        <v>1</v>
      </c>
      <c r="CJ5" s="91" t="str">
        <f>AC5</f>
        <v xml:space="preserve">ja </v>
      </c>
      <c r="CK5" s="91" t="str">
        <f>AD5</f>
        <v>nein</v>
      </c>
      <c r="CL5" s="91" t="str">
        <f>IF(CB5=0,"keine Daten",IF(CD5=0,"keine Daten",IF(CH5=0,"keine Daten","OK")))</f>
        <v>OK</v>
      </c>
      <c r="CM5" s="92">
        <f>O5</f>
        <v>4358667.78</v>
      </c>
      <c r="CN5" s="91" t="str">
        <f>IF(CQ5=0,"keine Angabe",IF(CI5="ja","ja","nein"))</f>
        <v>nein</v>
      </c>
      <c r="CO5" s="91">
        <f>IF(CQ5=0,2,IF(CJ5="ja",1,0))</f>
        <v>0</v>
      </c>
      <c r="CP5" s="91">
        <f>IF(CQ5=0,2,IF(CK5="ja",1,0))</f>
        <v>0</v>
      </c>
      <c r="CQ5" s="91">
        <f>IF(CL5="OK",1,0)</f>
        <v>1</v>
      </c>
      <c r="CR5" s="91">
        <f t="shared" ref="CR5:CR68" si="3">J5</f>
        <v>0</v>
      </c>
      <c r="CS5" s="92">
        <f>CM5-'[2]2011'!CM5</f>
        <v>4358667.78</v>
      </c>
      <c r="CT5" s="92">
        <f>CE5-'[2]2011'!CE5</f>
        <v>2403462.39</v>
      </c>
      <c r="CU5" s="92">
        <f>AV5</f>
        <v>15489047</v>
      </c>
      <c r="CV5" s="92">
        <f>AZ5</f>
        <v>0</v>
      </c>
      <c r="CW5" s="153">
        <f>T5/100</f>
        <v>3</v>
      </c>
      <c r="CX5" s="153">
        <f>V5/100</f>
        <v>4.3</v>
      </c>
      <c r="CY5" s="153">
        <f>X5/100</f>
        <v>4</v>
      </c>
      <c r="CZ5" s="92">
        <f>AA5</f>
        <v>47657611.32</v>
      </c>
      <c r="DA5" s="92">
        <f>AL5+AN5+AP5</f>
        <v>455592</v>
      </c>
      <c r="DB5" s="91">
        <f t="shared" ref="DB5:DB68" si="4">G5</f>
        <v>1</v>
      </c>
      <c r="DC5" s="92">
        <f>AJ5</f>
        <v>3039414</v>
      </c>
    </row>
    <row r="6" spans="1:107" ht="19.5" customHeight="1" x14ac:dyDescent="0.25">
      <c r="A6" s="20">
        <v>13075005</v>
      </c>
      <c r="B6" s="21">
        <v>511</v>
      </c>
      <c r="C6" s="21" t="s">
        <v>42</v>
      </c>
      <c r="D6" s="223">
        <v>13433</v>
      </c>
      <c r="E6" s="224">
        <v>889500</v>
      </c>
      <c r="F6" s="224">
        <v>365176.93</v>
      </c>
      <c r="G6" s="224">
        <v>0</v>
      </c>
      <c r="H6" s="224">
        <v>0</v>
      </c>
      <c r="I6" s="224">
        <v>32191.43</v>
      </c>
      <c r="J6" s="224">
        <v>1</v>
      </c>
      <c r="K6" s="224">
        <v>0</v>
      </c>
      <c r="L6" s="224"/>
      <c r="M6" s="224">
        <v>0</v>
      </c>
      <c r="N6" s="224">
        <v>1</v>
      </c>
      <c r="O6" s="224">
        <v>106046694.90000001</v>
      </c>
      <c r="P6" s="224">
        <v>0</v>
      </c>
      <c r="Q6" s="224">
        <v>0</v>
      </c>
      <c r="R6" s="224">
        <v>1</v>
      </c>
      <c r="S6" s="224">
        <v>1530102.36</v>
      </c>
      <c r="T6" s="224">
        <v>275</v>
      </c>
      <c r="U6" s="224">
        <v>0</v>
      </c>
      <c r="V6" s="224">
        <v>375</v>
      </c>
      <c r="W6" s="224">
        <v>0</v>
      </c>
      <c r="X6" s="224">
        <v>350</v>
      </c>
      <c r="Y6" s="224">
        <v>0</v>
      </c>
      <c r="Z6" s="224">
        <v>0</v>
      </c>
      <c r="AA6" s="224">
        <v>6911810.7800000003</v>
      </c>
      <c r="AB6" s="224">
        <v>514.54</v>
      </c>
      <c r="AC6" s="22"/>
      <c r="AD6" s="22" t="s">
        <v>43</v>
      </c>
      <c r="AE6" s="22" t="s">
        <v>43</v>
      </c>
      <c r="AF6" s="224">
        <v>106046694.90000001</v>
      </c>
      <c r="AG6" s="224">
        <v>0</v>
      </c>
      <c r="AH6" s="224" t="s">
        <v>280</v>
      </c>
      <c r="AI6" s="260">
        <v>376189.54</v>
      </c>
      <c r="AJ6" s="451">
        <v>1530102.36</v>
      </c>
      <c r="AK6" s="224">
        <v>22800</v>
      </c>
      <c r="AL6" s="224">
        <v>19339</v>
      </c>
      <c r="AM6" s="224">
        <v>70100</v>
      </c>
      <c r="AN6" s="224">
        <v>153998.1</v>
      </c>
      <c r="AO6" s="224">
        <v>0</v>
      </c>
      <c r="AP6" s="260">
        <v>0</v>
      </c>
      <c r="AQ6" s="224">
        <v>5892129</v>
      </c>
      <c r="AR6" s="224">
        <v>5936925.0199999996</v>
      </c>
      <c r="AS6" s="239">
        <f>AR6-AQ6</f>
        <v>44796.019999999553</v>
      </c>
      <c r="AT6" s="224">
        <v>2609435.23</v>
      </c>
      <c r="AU6" s="239">
        <f>AR6+AT6</f>
        <v>8546360.25</v>
      </c>
      <c r="AV6" s="342">
        <v>3506004.12</v>
      </c>
      <c r="AW6" s="239">
        <f>AU6-AV6</f>
        <v>5040356.13</v>
      </c>
      <c r="AX6" s="239">
        <f>AV6/AR6</f>
        <v>0.59054209177127193</v>
      </c>
      <c r="AY6" s="239">
        <f>AV6/AU6</f>
        <v>0.41023359856612646</v>
      </c>
      <c r="AZ6" s="224"/>
      <c r="CA6" s="91" t="str">
        <f t="shared" si="2"/>
        <v>Anklam, Stadt</v>
      </c>
      <c r="CB6" s="92">
        <f t="shared" si="2"/>
        <v>13433</v>
      </c>
      <c r="CC6" s="92">
        <f t="shared" ref="CC6:CC69" si="5">IF(I6&lt;0,I6*-1,I6)</f>
        <v>32191.43</v>
      </c>
      <c r="CD6" s="92">
        <f t="shared" ref="CD6:CD69" si="6">H6-CC6</f>
        <v>-32191.43</v>
      </c>
      <c r="CE6" s="92">
        <f t="shared" ref="CE6:CE69" si="7">Q6</f>
        <v>0</v>
      </c>
      <c r="CF6" s="92">
        <f t="shared" ref="CF6:CF69" si="8">S6</f>
        <v>1530102.36</v>
      </c>
      <c r="CG6" s="92">
        <f t="shared" ref="CG6:CG69" si="9">CF6-CE6</f>
        <v>1530102.36</v>
      </c>
      <c r="CH6" s="92">
        <f t="shared" ref="CH6:CH69" si="10">AI6</f>
        <v>376189.54</v>
      </c>
      <c r="CI6" s="92">
        <f t="shared" ref="CI6:CI69" si="11">Z6</f>
        <v>0</v>
      </c>
      <c r="CJ6" s="91">
        <f t="shared" ref="CJ6:CK69" si="12">AC6</f>
        <v>0</v>
      </c>
      <c r="CK6" s="91" t="str">
        <f t="shared" si="12"/>
        <v>nein</v>
      </c>
      <c r="CL6" s="91" t="str">
        <f>IF(CB6=0,"keine Daten",IF(CD6=0,"keine Daten",IF(CH6=0,"keine Daten","OK")))</f>
        <v>OK</v>
      </c>
      <c r="CM6" s="92">
        <f t="shared" ref="CM6:CM69" si="13">O6</f>
        <v>106046694.90000001</v>
      </c>
      <c r="CN6" s="91" t="str">
        <f>IF(CQ6=0,"keine Angabe",IF(CI6="ja","ja","nein"))</f>
        <v>nein</v>
      </c>
      <c r="CO6" s="91">
        <f t="shared" ref="CO6:CO69" si="14">IF(CQ6=0,2,IF(CJ6="ja",1,0))</f>
        <v>0</v>
      </c>
      <c r="CP6" s="91">
        <f t="shared" ref="CP6:CP69" si="15">IF(CQ6=0,2,IF(CK6="ja",1,0))</f>
        <v>0</v>
      </c>
      <c r="CQ6" s="91">
        <f>IF(CL6="OK",1,0)</f>
        <v>1</v>
      </c>
      <c r="CR6" s="91">
        <f t="shared" si="3"/>
        <v>1</v>
      </c>
      <c r="CS6" s="92">
        <f>CM6-'[2]2011'!CM6</f>
        <v>105177072.5</v>
      </c>
      <c r="CT6" s="92">
        <f>CE6-'[2]2011'!CE6</f>
        <v>0</v>
      </c>
      <c r="CU6" s="92">
        <f t="shared" ref="CU6:CU69" si="16">AV6</f>
        <v>3506004.12</v>
      </c>
      <c r="CV6" s="92">
        <f t="shared" ref="CV6:CV69" si="17">AZ6</f>
        <v>0</v>
      </c>
      <c r="CW6" s="153">
        <f t="shared" ref="CW6:CW69" si="18">T6/100</f>
        <v>2.75</v>
      </c>
      <c r="CX6" s="153">
        <f t="shared" ref="CX6:CX69" si="19">V6/100</f>
        <v>3.75</v>
      </c>
      <c r="CY6" s="153">
        <f t="shared" ref="CY6:CY69" si="20">X6/100</f>
        <v>3.5</v>
      </c>
      <c r="CZ6" s="92">
        <f t="shared" ref="CZ6:CZ69" si="21">AA6</f>
        <v>6911810.7800000003</v>
      </c>
      <c r="DA6" s="92">
        <f t="shared" ref="DA6:DA69" si="22">AL6+AN6+AP6</f>
        <v>173337.1</v>
      </c>
      <c r="DB6" s="91">
        <f t="shared" si="4"/>
        <v>0</v>
      </c>
      <c r="DC6" s="92">
        <f t="shared" ref="DC6:DC69" si="23">AJ6</f>
        <v>1530102.36</v>
      </c>
    </row>
    <row r="7" spans="1:107" x14ac:dyDescent="0.25">
      <c r="A7" s="20">
        <v>13075049</v>
      </c>
      <c r="B7" s="21">
        <v>512</v>
      </c>
      <c r="C7" s="21" t="s">
        <v>44</v>
      </c>
      <c r="D7" s="223"/>
      <c r="E7" s="224"/>
      <c r="F7" s="224"/>
      <c r="G7" s="224"/>
      <c r="H7" s="224"/>
      <c r="I7" s="224"/>
      <c r="J7" s="224"/>
      <c r="K7" s="224"/>
      <c r="L7" s="224"/>
      <c r="M7" s="224"/>
      <c r="N7" s="224"/>
      <c r="O7" s="224"/>
      <c r="P7" s="224"/>
      <c r="Q7" s="224"/>
      <c r="R7" s="224"/>
      <c r="S7" s="224"/>
      <c r="T7" s="224"/>
      <c r="U7" s="224"/>
      <c r="V7" s="224"/>
      <c r="W7" s="224"/>
      <c r="X7" s="224"/>
      <c r="Y7" s="224"/>
      <c r="Z7" s="224"/>
      <c r="AA7" s="224"/>
      <c r="AB7" s="224"/>
      <c r="AC7" s="22"/>
      <c r="AD7" s="22"/>
      <c r="AE7" s="22"/>
      <c r="AF7" s="224"/>
      <c r="AG7" s="224"/>
      <c r="AH7" s="224"/>
      <c r="AI7" s="260"/>
      <c r="AJ7" s="451"/>
      <c r="AK7" s="224"/>
      <c r="AL7" s="224"/>
      <c r="AM7" s="224"/>
      <c r="AN7" s="224"/>
      <c r="AO7" s="224"/>
      <c r="AP7" s="260"/>
      <c r="AQ7" s="224"/>
      <c r="AR7" s="224"/>
      <c r="AS7" s="239">
        <f t="shared" ref="AS7:AS70" si="24">AR7-AQ7</f>
        <v>0</v>
      </c>
      <c r="AT7" s="224"/>
      <c r="AU7" s="239">
        <f t="shared" ref="AU7:AU70" si="25">AR7+AT7</f>
        <v>0</v>
      </c>
      <c r="AV7" s="224"/>
      <c r="AW7" s="239">
        <f t="shared" ref="AW7:AW70" si="26">AU7-AV7</f>
        <v>0</v>
      </c>
      <c r="AX7" s="239" t="e">
        <f t="shared" ref="AX7:AX70" si="27">AV7/AR7</f>
        <v>#DIV/0!</v>
      </c>
      <c r="AY7" s="239" t="e">
        <f t="shared" ref="AY7:AY70" si="28">AV7/AU7</f>
        <v>#DIV/0!</v>
      </c>
      <c r="AZ7" s="224"/>
      <c r="CA7" s="91" t="str">
        <f t="shared" si="2"/>
        <v>Heringsdorf</v>
      </c>
      <c r="CB7" s="92">
        <f t="shared" si="2"/>
        <v>0</v>
      </c>
      <c r="CC7" s="92">
        <f t="shared" si="5"/>
        <v>0</v>
      </c>
      <c r="CD7" s="92">
        <f t="shared" si="6"/>
        <v>0</v>
      </c>
      <c r="CE7" s="92">
        <f t="shared" si="7"/>
        <v>0</v>
      </c>
      <c r="CF7" s="92">
        <f t="shared" si="8"/>
        <v>0</v>
      </c>
      <c r="CG7" s="92">
        <f t="shared" si="9"/>
        <v>0</v>
      </c>
      <c r="CH7" s="92">
        <f t="shared" si="10"/>
        <v>0</v>
      </c>
      <c r="CI7" s="92">
        <f t="shared" si="11"/>
        <v>0</v>
      </c>
      <c r="CJ7" s="91">
        <f t="shared" si="12"/>
        <v>0</v>
      </c>
      <c r="CK7" s="91">
        <f t="shared" si="12"/>
        <v>0</v>
      </c>
      <c r="CL7" s="91" t="str">
        <f t="shared" ref="CL7:CL9" si="29">IF(CB7=0,"keine Daten",IF(CD7=0,"keine Daten",IF(CH7=0,"keine Daten","OK")))</f>
        <v>keine Daten</v>
      </c>
      <c r="CM7" s="92">
        <f t="shared" si="13"/>
        <v>0</v>
      </c>
      <c r="CN7" s="91" t="str">
        <f t="shared" ref="CN7:CN69" si="30">IF(CQ7=0,"keine Angabe",IF(CI7="ja","ja","nein"))</f>
        <v>keine Angabe</v>
      </c>
      <c r="CO7" s="91">
        <f t="shared" si="14"/>
        <v>2</v>
      </c>
      <c r="CP7" s="91">
        <f t="shared" si="15"/>
        <v>2</v>
      </c>
      <c r="CQ7" s="91">
        <f t="shared" ref="CQ7:CQ69" si="31">IF(CL7="OK",1,0)</f>
        <v>0</v>
      </c>
      <c r="CR7" s="91">
        <f t="shared" si="3"/>
        <v>0</v>
      </c>
      <c r="CS7" s="92">
        <f>CM7-'[2]2011'!CM7</f>
        <v>0</v>
      </c>
      <c r="CT7" s="92">
        <f>CE7-'[2]2011'!CE7</f>
        <v>0</v>
      </c>
      <c r="CU7" s="92">
        <f t="shared" si="16"/>
        <v>0</v>
      </c>
      <c r="CV7" s="92">
        <f t="shared" si="17"/>
        <v>0</v>
      </c>
      <c r="CW7" s="153">
        <f t="shared" si="18"/>
        <v>0</v>
      </c>
      <c r="CX7" s="153">
        <f t="shared" si="19"/>
        <v>0</v>
      </c>
      <c r="CY7" s="153">
        <f t="shared" si="20"/>
        <v>0</v>
      </c>
      <c r="CZ7" s="92">
        <f t="shared" si="21"/>
        <v>0</v>
      </c>
      <c r="DA7" s="92">
        <f t="shared" si="22"/>
        <v>0</v>
      </c>
      <c r="DB7" s="91">
        <f t="shared" si="4"/>
        <v>0</v>
      </c>
      <c r="DC7" s="92">
        <f t="shared" si="23"/>
        <v>0</v>
      </c>
    </row>
    <row r="8" spans="1:107" x14ac:dyDescent="0.25">
      <c r="A8" s="20">
        <v>13075105</v>
      </c>
      <c r="B8" s="21">
        <v>513</v>
      </c>
      <c r="C8" s="21" t="s">
        <v>45</v>
      </c>
      <c r="D8" s="223">
        <v>11319</v>
      </c>
      <c r="E8" s="224">
        <v>1032000</v>
      </c>
      <c r="F8" s="224">
        <v>116360.66</v>
      </c>
      <c r="G8" s="224">
        <v>0</v>
      </c>
      <c r="H8" s="224"/>
      <c r="I8" s="224">
        <v>228678.8</v>
      </c>
      <c r="J8" s="224">
        <v>1</v>
      </c>
      <c r="K8" s="224">
        <v>1930675.35</v>
      </c>
      <c r="L8" s="224"/>
      <c r="M8" s="224">
        <v>0</v>
      </c>
      <c r="N8" s="224">
        <v>1</v>
      </c>
      <c r="O8" s="224">
        <v>39075641.159999996</v>
      </c>
      <c r="P8" s="224">
        <v>0</v>
      </c>
      <c r="Q8" s="224">
        <v>0</v>
      </c>
      <c r="R8" s="224">
        <v>1</v>
      </c>
      <c r="S8" s="224">
        <v>1872652.98</v>
      </c>
      <c r="T8" s="224">
        <v>250</v>
      </c>
      <c r="U8" s="224">
        <v>1</v>
      </c>
      <c r="V8" s="224">
        <v>350</v>
      </c>
      <c r="W8" s="224">
        <v>0</v>
      </c>
      <c r="X8" s="224">
        <v>360</v>
      </c>
      <c r="Y8" s="224">
        <v>0</v>
      </c>
      <c r="Z8" s="224">
        <v>0</v>
      </c>
      <c r="AA8" s="224">
        <v>6117804.46</v>
      </c>
      <c r="AB8" s="224">
        <v>540.49</v>
      </c>
      <c r="AC8" s="22" t="s">
        <v>43</v>
      </c>
      <c r="AD8" s="22" t="s">
        <v>43</v>
      </c>
      <c r="AE8" s="22" t="s">
        <v>43</v>
      </c>
      <c r="AF8" s="224">
        <v>38286979.990000002</v>
      </c>
      <c r="AG8" s="224">
        <v>3246540.96</v>
      </c>
      <c r="AH8" s="224">
        <v>259335.11</v>
      </c>
      <c r="AI8" s="260">
        <v>116360.66</v>
      </c>
      <c r="AJ8" s="451">
        <v>1872652.98</v>
      </c>
      <c r="AK8" s="224">
        <v>21900</v>
      </c>
      <c r="AL8" s="224">
        <v>21122.7</v>
      </c>
      <c r="AM8" s="224">
        <v>80000</v>
      </c>
      <c r="AN8" s="224">
        <v>75733.94</v>
      </c>
      <c r="AO8" s="224">
        <v>0</v>
      </c>
      <c r="AP8" s="260">
        <v>0</v>
      </c>
      <c r="AQ8" s="224">
        <v>4564288</v>
      </c>
      <c r="AR8" s="224">
        <v>3914983.3</v>
      </c>
      <c r="AS8" s="239">
        <f t="shared" si="24"/>
        <v>-649304.70000000019</v>
      </c>
      <c r="AT8" s="224">
        <v>2226891.08</v>
      </c>
      <c r="AU8" s="239">
        <f t="shared" si="25"/>
        <v>6141874.3799999999</v>
      </c>
      <c r="AV8" s="224">
        <v>3122156.64</v>
      </c>
      <c r="AW8" s="239">
        <f t="shared" si="26"/>
        <v>3019717.7399999998</v>
      </c>
      <c r="AX8" s="239">
        <f t="shared" si="27"/>
        <v>0.79748913360626605</v>
      </c>
      <c r="AY8" s="239">
        <f t="shared" si="28"/>
        <v>0.50833938417346791</v>
      </c>
      <c r="AZ8" s="224"/>
      <c r="CA8" s="91" t="str">
        <f t="shared" si="2"/>
        <v>Pasewalk, Stadt</v>
      </c>
      <c r="CB8" s="92">
        <f t="shared" si="2"/>
        <v>11319</v>
      </c>
      <c r="CC8" s="92">
        <f t="shared" si="5"/>
        <v>228678.8</v>
      </c>
      <c r="CD8" s="92">
        <f t="shared" si="6"/>
        <v>-228678.8</v>
      </c>
      <c r="CE8" s="92">
        <f t="shared" si="7"/>
        <v>0</v>
      </c>
      <c r="CF8" s="92">
        <f t="shared" si="8"/>
        <v>1872652.98</v>
      </c>
      <c r="CG8" s="92">
        <f t="shared" si="9"/>
        <v>1872652.98</v>
      </c>
      <c r="CH8" s="92">
        <f t="shared" si="10"/>
        <v>116360.66</v>
      </c>
      <c r="CI8" s="92">
        <f t="shared" si="11"/>
        <v>0</v>
      </c>
      <c r="CJ8" s="91" t="str">
        <f t="shared" si="12"/>
        <v>nein</v>
      </c>
      <c r="CK8" s="91" t="str">
        <f t="shared" si="12"/>
        <v>nein</v>
      </c>
      <c r="CL8" s="91" t="str">
        <f t="shared" si="29"/>
        <v>OK</v>
      </c>
      <c r="CM8" s="92">
        <f t="shared" si="13"/>
        <v>39075641.159999996</v>
      </c>
      <c r="CN8" s="91" t="str">
        <f t="shared" si="30"/>
        <v>nein</v>
      </c>
      <c r="CO8" s="91">
        <f t="shared" si="14"/>
        <v>0</v>
      </c>
      <c r="CP8" s="91">
        <f t="shared" si="15"/>
        <v>0</v>
      </c>
      <c r="CQ8" s="91">
        <f t="shared" si="31"/>
        <v>1</v>
      </c>
      <c r="CR8" s="91">
        <f t="shared" si="3"/>
        <v>1</v>
      </c>
      <c r="CS8" s="92">
        <f>CM8-'[2]2011'!CM8</f>
        <v>37501033.479999997</v>
      </c>
      <c r="CT8" s="92">
        <f>CE8-'[2]2011'!CE8</f>
        <v>0</v>
      </c>
      <c r="CU8" s="92">
        <f t="shared" si="16"/>
        <v>3122156.64</v>
      </c>
      <c r="CV8" s="92">
        <f t="shared" si="17"/>
        <v>0</v>
      </c>
      <c r="CW8" s="153">
        <f t="shared" si="18"/>
        <v>2.5</v>
      </c>
      <c r="CX8" s="153">
        <f t="shared" si="19"/>
        <v>3.5</v>
      </c>
      <c r="CY8" s="153">
        <f t="shared" si="20"/>
        <v>3.6</v>
      </c>
      <c r="CZ8" s="92">
        <f t="shared" si="21"/>
        <v>6117804.46</v>
      </c>
      <c r="DA8" s="92">
        <f t="shared" si="22"/>
        <v>96856.639999999999</v>
      </c>
      <c r="DB8" s="91">
        <f t="shared" si="4"/>
        <v>0</v>
      </c>
      <c r="DC8" s="92">
        <f t="shared" si="23"/>
        <v>1872652.98</v>
      </c>
    </row>
    <row r="9" spans="1:107" x14ac:dyDescent="0.25">
      <c r="A9" s="20">
        <v>13075130</v>
      </c>
      <c r="B9" s="21">
        <v>514</v>
      </c>
      <c r="C9" s="21" t="s">
        <v>46</v>
      </c>
      <c r="D9" s="223">
        <v>5424</v>
      </c>
      <c r="E9" s="224">
        <v>677450</v>
      </c>
      <c r="F9" s="224">
        <v>251869.95</v>
      </c>
      <c r="G9" s="224">
        <v>1</v>
      </c>
      <c r="H9" s="224">
        <v>116166.33</v>
      </c>
      <c r="I9" s="224">
        <v>0</v>
      </c>
      <c r="J9" s="224">
        <v>1</v>
      </c>
      <c r="K9" s="224">
        <v>116166.33</v>
      </c>
      <c r="L9" s="224">
        <v>2013</v>
      </c>
      <c r="M9" s="224">
        <v>0</v>
      </c>
      <c r="N9" s="224">
        <v>1</v>
      </c>
      <c r="O9" s="224">
        <v>13295357.75</v>
      </c>
      <c r="P9" s="224">
        <v>1</v>
      </c>
      <c r="Q9" s="224">
        <v>108938.43</v>
      </c>
      <c r="R9" s="224">
        <v>1</v>
      </c>
      <c r="S9" s="224">
        <v>77537</v>
      </c>
      <c r="T9" s="224">
        <v>250</v>
      </c>
      <c r="U9" s="224">
        <v>1</v>
      </c>
      <c r="V9" s="224">
        <v>345</v>
      </c>
      <c r="W9" s="224">
        <v>0</v>
      </c>
      <c r="X9" s="224">
        <v>350</v>
      </c>
      <c r="Y9" s="224">
        <v>0</v>
      </c>
      <c r="Z9" s="224">
        <v>0</v>
      </c>
      <c r="AA9" s="224">
        <v>5455815.1900000004</v>
      </c>
      <c r="AB9" s="224">
        <v>1005.86</v>
      </c>
      <c r="AC9" s="22" t="s">
        <v>56</v>
      </c>
      <c r="AD9" s="22" t="s">
        <v>43</v>
      </c>
      <c r="AE9" s="22" t="s">
        <v>43</v>
      </c>
      <c r="AF9" s="224">
        <v>13081128.91</v>
      </c>
      <c r="AG9" s="224">
        <v>581352.43999999994</v>
      </c>
      <c r="AH9" s="224">
        <v>77536.92</v>
      </c>
      <c r="AI9" s="260">
        <v>-251869.95</v>
      </c>
      <c r="AJ9" s="260">
        <v>77536.92</v>
      </c>
      <c r="AK9" s="224">
        <v>16000</v>
      </c>
      <c r="AL9" s="224">
        <v>15492.42</v>
      </c>
      <c r="AM9" s="224">
        <v>11100</v>
      </c>
      <c r="AN9" s="224">
        <v>11130</v>
      </c>
      <c r="AO9" s="224">
        <v>0</v>
      </c>
      <c r="AP9" s="260">
        <v>0</v>
      </c>
      <c r="AQ9" s="224">
        <v>1491213.55</v>
      </c>
      <c r="AR9" s="224">
        <v>1253181.21</v>
      </c>
      <c r="AS9" s="239">
        <f t="shared" si="24"/>
        <v>-238032.34000000008</v>
      </c>
      <c r="AT9" s="224">
        <v>1749821.55</v>
      </c>
      <c r="AU9" s="239">
        <f t="shared" si="25"/>
        <v>3003002.76</v>
      </c>
      <c r="AV9" s="224">
        <v>1529681.03</v>
      </c>
      <c r="AW9" s="239">
        <f t="shared" si="26"/>
        <v>1473321.7299999997</v>
      </c>
      <c r="AX9" s="239">
        <f t="shared" si="27"/>
        <v>1.2206383384889725</v>
      </c>
      <c r="AY9" s="239">
        <f t="shared" si="28"/>
        <v>0.50938382420933914</v>
      </c>
      <c r="AZ9" s="224"/>
      <c r="CA9" s="91" t="str">
        <f t="shared" si="2"/>
        <v>Strasburg (Uckermark)</v>
      </c>
      <c r="CB9" s="92">
        <f t="shared" si="2"/>
        <v>5424</v>
      </c>
      <c r="CC9" s="92">
        <f t="shared" si="5"/>
        <v>0</v>
      </c>
      <c r="CD9" s="92">
        <f t="shared" si="6"/>
        <v>116166.33</v>
      </c>
      <c r="CE9" s="92">
        <f t="shared" si="7"/>
        <v>108938.43</v>
      </c>
      <c r="CF9" s="92">
        <f t="shared" si="8"/>
        <v>77537</v>
      </c>
      <c r="CG9" s="92">
        <f t="shared" si="9"/>
        <v>-31401.429999999993</v>
      </c>
      <c r="CH9" s="92">
        <f t="shared" si="10"/>
        <v>-251869.95</v>
      </c>
      <c r="CI9" s="92">
        <f t="shared" si="11"/>
        <v>0</v>
      </c>
      <c r="CJ9" s="91" t="str">
        <f t="shared" si="12"/>
        <v>ja</v>
      </c>
      <c r="CK9" s="91" t="str">
        <f t="shared" si="12"/>
        <v>nein</v>
      </c>
      <c r="CL9" s="91" t="str">
        <f t="shared" si="29"/>
        <v>OK</v>
      </c>
      <c r="CM9" s="92">
        <f t="shared" si="13"/>
        <v>13295357.75</v>
      </c>
      <c r="CN9" s="91" t="str">
        <f t="shared" si="30"/>
        <v>nein</v>
      </c>
      <c r="CO9" s="91">
        <f t="shared" si="14"/>
        <v>1</v>
      </c>
      <c r="CP9" s="91">
        <f t="shared" si="15"/>
        <v>0</v>
      </c>
      <c r="CQ9" s="91">
        <f t="shared" si="31"/>
        <v>1</v>
      </c>
      <c r="CR9" s="91">
        <f t="shared" si="3"/>
        <v>1</v>
      </c>
      <c r="CS9" s="92">
        <f>CM9-'[2]2011'!CM9</f>
        <v>13143126.75</v>
      </c>
      <c r="CT9" s="92">
        <f>CE9-'[2]2011'!CE9</f>
        <v>108938.43</v>
      </c>
      <c r="CU9" s="92">
        <f t="shared" si="16"/>
        <v>1529681.03</v>
      </c>
      <c r="CV9" s="92">
        <f t="shared" si="17"/>
        <v>0</v>
      </c>
      <c r="CW9" s="153">
        <f t="shared" si="18"/>
        <v>2.5</v>
      </c>
      <c r="CX9" s="153">
        <f t="shared" si="19"/>
        <v>3.45</v>
      </c>
      <c r="CY9" s="153">
        <f t="shared" si="20"/>
        <v>3.5</v>
      </c>
      <c r="CZ9" s="92">
        <f t="shared" si="21"/>
        <v>5455815.1900000004</v>
      </c>
      <c r="DA9" s="92">
        <f t="shared" si="22"/>
        <v>26622.42</v>
      </c>
      <c r="DB9" s="91">
        <f t="shared" si="4"/>
        <v>1</v>
      </c>
      <c r="DC9" s="92">
        <f t="shared" si="23"/>
        <v>77536.92</v>
      </c>
    </row>
    <row r="10" spans="1:107" x14ac:dyDescent="0.25">
      <c r="A10" s="20">
        <v>13075136</v>
      </c>
      <c r="B10" s="21">
        <v>515</v>
      </c>
      <c r="C10" s="21" t="s">
        <v>47</v>
      </c>
      <c r="D10" s="223">
        <v>9026</v>
      </c>
      <c r="E10" s="224">
        <v>615300</v>
      </c>
      <c r="F10" s="224">
        <v>783484.91</v>
      </c>
      <c r="G10" s="224">
        <v>1</v>
      </c>
      <c r="H10" s="224">
        <v>783484.91</v>
      </c>
      <c r="I10" s="224">
        <v>0</v>
      </c>
      <c r="J10" s="224">
        <v>1</v>
      </c>
      <c r="K10" s="224">
        <v>3228716.13</v>
      </c>
      <c r="L10" s="224">
        <v>2016</v>
      </c>
      <c r="M10" s="224">
        <v>0</v>
      </c>
      <c r="N10" s="224">
        <v>1</v>
      </c>
      <c r="O10" s="224">
        <v>32212938.350000001</v>
      </c>
      <c r="P10" s="224">
        <v>0</v>
      </c>
      <c r="Q10" s="224">
        <v>0</v>
      </c>
      <c r="R10" s="224">
        <v>1</v>
      </c>
      <c r="S10" s="224">
        <v>2594124.83</v>
      </c>
      <c r="T10" s="224">
        <v>300</v>
      </c>
      <c r="U10" s="224">
        <v>0</v>
      </c>
      <c r="V10" s="224">
        <v>380</v>
      </c>
      <c r="W10" s="224">
        <v>0</v>
      </c>
      <c r="X10" s="224">
        <v>400</v>
      </c>
      <c r="Y10" s="224">
        <v>0</v>
      </c>
      <c r="Z10" s="224">
        <v>0</v>
      </c>
      <c r="AA10" s="224">
        <v>2603340</v>
      </c>
      <c r="AB10" s="224">
        <v>288.43</v>
      </c>
      <c r="AC10" s="22" t="s">
        <v>830</v>
      </c>
      <c r="AD10" s="22" t="s">
        <v>43</v>
      </c>
      <c r="AE10" s="22" t="s">
        <v>43</v>
      </c>
      <c r="AF10" s="224">
        <v>31932068.620000001</v>
      </c>
      <c r="AG10" s="224">
        <v>90659.33</v>
      </c>
      <c r="AH10" s="224">
        <v>529823.51</v>
      </c>
      <c r="AI10" s="260">
        <v>783484.91</v>
      </c>
      <c r="AJ10" s="260">
        <v>3228716.13</v>
      </c>
      <c r="AK10" s="224">
        <v>42000</v>
      </c>
      <c r="AL10" s="224">
        <v>40692.07</v>
      </c>
      <c r="AM10" s="224">
        <v>25000</v>
      </c>
      <c r="AN10" s="224">
        <v>29263.919999999998</v>
      </c>
      <c r="AO10" s="224">
        <v>0</v>
      </c>
      <c r="AP10" s="260">
        <v>0</v>
      </c>
      <c r="AQ10" s="224">
        <v>3334430.17</v>
      </c>
      <c r="AR10" s="224">
        <v>3050046.17</v>
      </c>
      <c r="AS10" s="239">
        <f t="shared" si="24"/>
        <v>-284384</v>
      </c>
      <c r="AT10" s="224">
        <v>2566366</v>
      </c>
      <c r="AU10" s="239">
        <f t="shared" si="25"/>
        <v>5616412.1699999999</v>
      </c>
      <c r="AV10" s="224">
        <v>2776339.42</v>
      </c>
      <c r="AW10" s="239">
        <f t="shared" si="26"/>
        <v>2840072.75</v>
      </c>
      <c r="AX10" s="239">
        <f t="shared" si="27"/>
        <v>0.91026144040304802</v>
      </c>
      <c r="AY10" s="239">
        <f t="shared" si="28"/>
        <v>0.49432615270470792</v>
      </c>
      <c r="AZ10" s="224"/>
      <c r="CA10" s="91" t="str">
        <f t="shared" si="2"/>
        <v>Ueckermünde, Stadt</v>
      </c>
      <c r="CB10" s="92">
        <f t="shared" si="2"/>
        <v>9026</v>
      </c>
      <c r="CC10" s="92">
        <f t="shared" si="5"/>
        <v>0</v>
      </c>
      <c r="CD10" s="92">
        <f t="shared" si="6"/>
        <v>783484.91</v>
      </c>
      <c r="CE10" s="92">
        <f t="shared" si="7"/>
        <v>0</v>
      </c>
      <c r="CF10" s="92">
        <f t="shared" si="8"/>
        <v>2594124.83</v>
      </c>
      <c r="CG10" s="92">
        <f t="shared" si="9"/>
        <v>2594124.83</v>
      </c>
      <c r="CH10" s="92">
        <f t="shared" si="10"/>
        <v>783484.91</v>
      </c>
      <c r="CI10" s="92">
        <f t="shared" si="11"/>
        <v>0</v>
      </c>
      <c r="CJ10" s="91" t="str">
        <f t="shared" si="12"/>
        <v>j</v>
      </c>
      <c r="CK10" s="91" t="str">
        <f t="shared" si="12"/>
        <v>nein</v>
      </c>
      <c r="CL10" s="91" t="str">
        <f>IF(CB10=0,"keine Daten",IF(CD10=0,"keine Daten",IF(CH10=0,"keine Daten","OK")))</f>
        <v>OK</v>
      </c>
      <c r="CM10" s="92">
        <f t="shared" si="13"/>
        <v>32212938.350000001</v>
      </c>
      <c r="CN10" s="91" t="str">
        <f t="shared" si="30"/>
        <v>nein</v>
      </c>
      <c r="CO10" s="91">
        <f t="shared" si="14"/>
        <v>0</v>
      </c>
      <c r="CP10" s="91">
        <f t="shared" si="15"/>
        <v>0</v>
      </c>
      <c r="CQ10" s="91">
        <f t="shared" si="31"/>
        <v>1</v>
      </c>
      <c r="CR10" s="91">
        <f t="shared" si="3"/>
        <v>1</v>
      </c>
      <c r="CS10" s="92">
        <f>CM10-'[2]2011'!CM10</f>
        <v>32212938.350000001</v>
      </c>
      <c r="CT10" s="92">
        <f>CE10-'[2]2011'!CE10</f>
        <v>0</v>
      </c>
      <c r="CU10" s="92">
        <f t="shared" si="16"/>
        <v>2776339.42</v>
      </c>
      <c r="CV10" s="92">
        <f t="shared" si="17"/>
        <v>0</v>
      </c>
      <c r="CW10" s="153">
        <f t="shared" si="18"/>
        <v>3</v>
      </c>
      <c r="CX10" s="153">
        <f t="shared" si="19"/>
        <v>3.8</v>
      </c>
      <c r="CY10" s="153">
        <f t="shared" si="20"/>
        <v>4</v>
      </c>
      <c r="CZ10" s="92">
        <f t="shared" si="21"/>
        <v>2603340</v>
      </c>
      <c r="DA10" s="92">
        <f t="shared" si="22"/>
        <v>69955.989999999991</v>
      </c>
      <c r="DB10" s="91">
        <f t="shared" si="4"/>
        <v>1</v>
      </c>
      <c r="DC10" s="92">
        <f t="shared" si="23"/>
        <v>3228716.13</v>
      </c>
    </row>
    <row r="11" spans="1:107" x14ac:dyDescent="0.25">
      <c r="A11" s="20">
        <v>13075021</v>
      </c>
      <c r="B11" s="21">
        <v>5551</v>
      </c>
      <c r="C11" s="21" t="s">
        <v>48</v>
      </c>
      <c r="D11" s="223"/>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
      <c r="AD11" s="22"/>
      <c r="AE11" s="22"/>
      <c r="AF11" s="224"/>
      <c r="AG11" s="224"/>
      <c r="AH11" s="224"/>
      <c r="AI11" s="260"/>
      <c r="AJ11" s="260"/>
      <c r="AK11" s="224"/>
      <c r="AL11" s="224"/>
      <c r="AM11" s="224"/>
      <c r="AN11" s="224"/>
      <c r="AO11" s="224"/>
      <c r="AP11" s="260"/>
      <c r="AQ11" s="224"/>
      <c r="AR11" s="224"/>
      <c r="AS11" s="239">
        <f t="shared" si="24"/>
        <v>0</v>
      </c>
      <c r="AT11" s="224"/>
      <c r="AU11" s="239">
        <f t="shared" si="25"/>
        <v>0</v>
      </c>
      <c r="AV11" s="224"/>
      <c r="AW11" s="239">
        <f t="shared" si="26"/>
        <v>0</v>
      </c>
      <c r="AX11" s="239" t="e">
        <f t="shared" si="27"/>
        <v>#DIV/0!</v>
      </c>
      <c r="AY11" s="239" t="e">
        <f t="shared" si="28"/>
        <v>#DIV/0!</v>
      </c>
      <c r="AZ11" s="224"/>
      <c r="CA11" s="91" t="str">
        <f t="shared" si="2"/>
        <v>Buggenhagen</v>
      </c>
      <c r="CB11" s="92">
        <f t="shared" si="2"/>
        <v>0</v>
      </c>
      <c r="CC11" s="92">
        <f t="shared" si="5"/>
        <v>0</v>
      </c>
      <c r="CD11" s="92">
        <f t="shared" si="6"/>
        <v>0</v>
      </c>
      <c r="CE11" s="92">
        <f t="shared" si="7"/>
        <v>0</v>
      </c>
      <c r="CF11" s="92">
        <f t="shared" si="8"/>
        <v>0</v>
      </c>
      <c r="CG11" s="92">
        <f t="shared" si="9"/>
        <v>0</v>
      </c>
      <c r="CH11" s="92">
        <f t="shared" si="10"/>
        <v>0</v>
      </c>
      <c r="CI11" s="92">
        <f t="shared" si="11"/>
        <v>0</v>
      </c>
      <c r="CJ11" s="91">
        <f t="shared" si="12"/>
        <v>0</v>
      </c>
      <c r="CK11" s="91">
        <f t="shared" si="12"/>
        <v>0</v>
      </c>
      <c r="CL11" s="91" t="str">
        <f t="shared" ref="CL11:CL74" si="32">IF(CB11=0,"keine Daten",IF(CD11=0,"keine Daten",IF(CH11=0,"keine Daten","OK")))</f>
        <v>keine Daten</v>
      </c>
      <c r="CM11" s="92">
        <f t="shared" si="13"/>
        <v>0</v>
      </c>
      <c r="CN11" s="91" t="str">
        <f t="shared" si="30"/>
        <v>keine Angabe</v>
      </c>
      <c r="CO11" s="91">
        <f t="shared" si="14"/>
        <v>2</v>
      </c>
      <c r="CP11" s="91">
        <f t="shared" si="15"/>
        <v>2</v>
      </c>
      <c r="CQ11" s="91">
        <f t="shared" si="31"/>
        <v>0</v>
      </c>
      <c r="CR11" s="91">
        <f t="shared" si="3"/>
        <v>0</v>
      </c>
      <c r="CS11" s="92">
        <f>CM11-'[2]2011'!CM11</f>
        <v>0</v>
      </c>
      <c r="CT11" s="92">
        <f>CE11-'[2]2011'!CE11</f>
        <v>0</v>
      </c>
      <c r="CU11" s="92">
        <f t="shared" si="16"/>
        <v>0</v>
      </c>
      <c r="CV11" s="92">
        <f t="shared" si="17"/>
        <v>0</v>
      </c>
      <c r="CW11" s="153">
        <f t="shared" si="18"/>
        <v>0</v>
      </c>
      <c r="CX11" s="153">
        <f t="shared" si="19"/>
        <v>0</v>
      </c>
      <c r="CY11" s="153">
        <f t="shared" si="20"/>
        <v>0</v>
      </c>
      <c r="CZ11" s="92">
        <f t="shared" si="21"/>
        <v>0</v>
      </c>
      <c r="DA11" s="92">
        <f t="shared" si="22"/>
        <v>0</v>
      </c>
      <c r="DB11" s="91">
        <f t="shared" si="4"/>
        <v>0</v>
      </c>
      <c r="DC11" s="92">
        <f t="shared" si="23"/>
        <v>0</v>
      </c>
    </row>
    <row r="12" spans="1:107" x14ac:dyDescent="0.25">
      <c r="A12" s="20">
        <v>13075072</v>
      </c>
      <c r="B12" s="21">
        <v>5551</v>
      </c>
      <c r="C12" s="21" t="s">
        <v>49</v>
      </c>
      <c r="D12" s="223"/>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
      <c r="AD12" s="22"/>
      <c r="AE12" s="22"/>
      <c r="AF12" s="224"/>
      <c r="AG12" s="224"/>
      <c r="AH12" s="224"/>
      <c r="AI12" s="260"/>
      <c r="AJ12" s="260"/>
      <c r="AK12" s="224"/>
      <c r="AL12" s="224"/>
      <c r="AM12" s="224"/>
      <c r="AN12" s="224"/>
      <c r="AO12" s="224"/>
      <c r="AP12" s="260"/>
      <c r="AQ12" s="224"/>
      <c r="AR12" s="224"/>
      <c r="AS12" s="239">
        <f t="shared" si="24"/>
        <v>0</v>
      </c>
      <c r="AT12" s="224"/>
      <c r="AU12" s="239">
        <f t="shared" si="25"/>
        <v>0</v>
      </c>
      <c r="AV12" s="224"/>
      <c r="AW12" s="239">
        <f t="shared" si="26"/>
        <v>0</v>
      </c>
      <c r="AX12" s="239" t="e">
        <f t="shared" si="27"/>
        <v>#DIV/0!</v>
      </c>
      <c r="AY12" s="239" t="e">
        <f t="shared" si="28"/>
        <v>#DIV/0!</v>
      </c>
      <c r="AZ12" s="224"/>
      <c r="CA12" s="91" t="str">
        <f t="shared" si="2"/>
        <v>Krummin</v>
      </c>
      <c r="CB12" s="92">
        <f t="shared" si="2"/>
        <v>0</v>
      </c>
      <c r="CC12" s="92">
        <f t="shared" si="5"/>
        <v>0</v>
      </c>
      <c r="CD12" s="92">
        <f t="shared" si="6"/>
        <v>0</v>
      </c>
      <c r="CE12" s="92">
        <f t="shared" si="7"/>
        <v>0</v>
      </c>
      <c r="CF12" s="92">
        <f t="shared" si="8"/>
        <v>0</v>
      </c>
      <c r="CG12" s="92">
        <f t="shared" si="9"/>
        <v>0</v>
      </c>
      <c r="CH12" s="92">
        <f t="shared" si="10"/>
        <v>0</v>
      </c>
      <c r="CI12" s="92">
        <f t="shared" si="11"/>
        <v>0</v>
      </c>
      <c r="CJ12" s="91">
        <f t="shared" si="12"/>
        <v>0</v>
      </c>
      <c r="CK12" s="91">
        <f t="shared" si="12"/>
        <v>0</v>
      </c>
      <c r="CL12" s="91" t="str">
        <f t="shared" si="32"/>
        <v>keine Daten</v>
      </c>
      <c r="CM12" s="92">
        <f t="shared" si="13"/>
        <v>0</v>
      </c>
      <c r="CN12" s="91" t="str">
        <f t="shared" si="30"/>
        <v>keine Angabe</v>
      </c>
      <c r="CO12" s="91">
        <f t="shared" si="14"/>
        <v>2</v>
      </c>
      <c r="CP12" s="91">
        <f t="shared" si="15"/>
        <v>2</v>
      </c>
      <c r="CQ12" s="91">
        <f t="shared" si="31"/>
        <v>0</v>
      </c>
      <c r="CR12" s="91">
        <f t="shared" si="3"/>
        <v>0</v>
      </c>
      <c r="CS12" s="92">
        <f>CM12-'[2]2011'!CM12</f>
        <v>0</v>
      </c>
      <c r="CT12" s="92">
        <f>CE12-'[2]2011'!CE12</f>
        <v>0</v>
      </c>
      <c r="CU12" s="92">
        <f t="shared" si="16"/>
        <v>0</v>
      </c>
      <c r="CV12" s="92">
        <f t="shared" si="17"/>
        <v>0</v>
      </c>
      <c r="CW12" s="153">
        <f t="shared" si="18"/>
        <v>0</v>
      </c>
      <c r="CX12" s="153">
        <f t="shared" si="19"/>
        <v>0</v>
      </c>
      <c r="CY12" s="153">
        <f t="shared" si="20"/>
        <v>0</v>
      </c>
      <c r="CZ12" s="92">
        <f t="shared" si="21"/>
        <v>0</v>
      </c>
      <c r="DA12" s="92">
        <f t="shared" si="22"/>
        <v>0</v>
      </c>
      <c r="DB12" s="91">
        <f t="shared" si="4"/>
        <v>0</v>
      </c>
      <c r="DC12" s="92">
        <f t="shared" si="23"/>
        <v>0</v>
      </c>
    </row>
    <row r="13" spans="1:107" x14ac:dyDescent="0.25">
      <c r="A13" s="20">
        <v>13075074</v>
      </c>
      <c r="B13" s="21">
        <v>5551</v>
      </c>
      <c r="C13" s="21" t="s">
        <v>50</v>
      </c>
      <c r="D13" s="223"/>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
      <c r="AD13" s="22"/>
      <c r="AE13" s="22"/>
      <c r="AF13" s="224"/>
      <c r="AG13" s="224"/>
      <c r="AH13" s="224"/>
      <c r="AI13" s="260"/>
      <c r="AJ13" s="260"/>
      <c r="AK13" s="224"/>
      <c r="AL13" s="224"/>
      <c r="AM13" s="224"/>
      <c r="AN13" s="224"/>
      <c r="AO13" s="224"/>
      <c r="AP13" s="260"/>
      <c r="AQ13" s="224"/>
      <c r="AR13" s="224"/>
      <c r="AS13" s="239">
        <f t="shared" si="24"/>
        <v>0</v>
      </c>
      <c r="AT13" s="224"/>
      <c r="AU13" s="239">
        <f t="shared" si="25"/>
        <v>0</v>
      </c>
      <c r="AV13" s="224"/>
      <c r="AW13" s="239">
        <f t="shared" si="26"/>
        <v>0</v>
      </c>
      <c r="AX13" s="239" t="e">
        <f t="shared" si="27"/>
        <v>#DIV/0!</v>
      </c>
      <c r="AY13" s="239" t="e">
        <f t="shared" si="28"/>
        <v>#DIV/0!</v>
      </c>
      <c r="AZ13" s="224"/>
      <c r="CA13" s="91" t="str">
        <f t="shared" si="2"/>
        <v>Lassan, Stadt</v>
      </c>
      <c r="CB13" s="92">
        <f t="shared" si="2"/>
        <v>0</v>
      </c>
      <c r="CC13" s="92">
        <f t="shared" si="5"/>
        <v>0</v>
      </c>
      <c r="CD13" s="92">
        <f t="shared" si="6"/>
        <v>0</v>
      </c>
      <c r="CE13" s="92">
        <f t="shared" si="7"/>
        <v>0</v>
      </c>
      <c r="CF13" s="92">
        <f t="shared" si="8"/>
        <v>0</v>
      </c>
      <c r="CG13" s="92">
        <f t="shared" si="9"/>
        <v>0</v>
      </c>
      <c r="CH13" s="92">
        <f t="shared" si="10"/>
        <v>0</v>
      </c>
      <c r="CI13" s="92">
        <f t="shared" si="11"/>
        <v>0</v>
      </c>
      <c r="CJ13" s="91">
        <f t="shared" si="12"/>
        <v>0</v>
      </c>
      <c r="CK13" s="91">
        <f t="shared" si="12"/>
        <v>0</v>
      </c>
      <c r="CL13" s="91" t="str">
        <f t="shared" si="32"/>
        <v>keine Daten</v>
      </c>
      <c r="CM13" s="92">
        <f t="shared" si="13"/>
        <v>0</v>
      </c>
      <c r="CN13" s="91" t="str">
        <f t="shared" si="30"/>
        <v>keine Angabe</v>
      </c>
      <c r="CO13" s="91">
        <f t="shared" si="14"/>
        <v>2</v>
      </c>
      <c r="CP13" s="91">
        <f t="shared" si="15"/>
        <v>2</v>
      </c>
      <c r="CQ13" s="91">
        <f t="shared" si="31"/>
        <v>0</v>
      </c>
      <c r="CR13" s="91">
        <f t="shared" si="3"/>
        <v>0</v>
      </c>
      <c r="CS13" s="92">
        <f>CM13-'[2]2011'!CM13</f>
        <v>0</v>
      </c>
      <c r="CT13" s="92">
        <f>CE13-'[2]2011'!CE13</f>
        <v>0</v>
      </c>
      <c r="CU13" s="92">
        <f t="shared" si="16"/>
        <v>0</v>
      </c>
      <c r="CV13" s="92">
        <f t="shared" si="17"/>
        <v>0</v>
      </c>
      <c r="CW13" s="153">
        <f t="shared" si="18"/>
        <v>0</v>
      </c>
      <c r="CX13" s="153">
        <f t="shared" si="19"/>
        <v>0</v>
      </c>
      <c r="CY13" s="153">
        <f t="shared" si="20"/>
        <v>0</v>
      </c>
      <c r="CZ13" s="92">
        <f t="shared" si="21"/>
        <v>0</v>
      </c>
      <c r="DA13" s="92">
        <f t="shared" si="22"/>
        <v>0</v>
      </c>
      <c r="DB13" s="91">
        <f t="shared" si="4"/>
        <v>0</v>
      </c>
      <c r="DC13" s="92">
        <f t="shared" si="23"/>
        <v>0</v>
      </c>
    </row>
    <row r="14" spans="1:107" x14ac:dyDescent="0.25">
      <c r="A14" s="20">
        <v>13075087</v>
      </c>
      <c r="B14" s="21">
        <v>5551</v>
      </c>
      <c r="C14" s="21" t="s">
        <v>51</v>
      </c>
      <c r="D14" s="223"/>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
      <c r="AD14" s="22"/>
      <c r="AE14" s="22"/>
      <c r="AF14" s="224"/>
      <c r="AG14" s="224"/>
      <c r="AH14" s="224"/>
      <c r="AI14" s="260"/>
      <c r="AJ14" s="260"/>
      <c r="AK14" s="224"/>
      <c r="AL14" s="224"/>
      <c r="AM14" s="224"/>
      <c r="AN14" s="224"/>
      <c r="AO14" s="224"/>
      <c r="AP14" s="260"/>
      <c r="AQ14" s="224"/>
      <c r="AR14" s="224"/>
      <c r="AS14" s="239">
        <f t="shared" si="24"/>
        <v>0</v>
      </c>
      <c r="AT14" s="224"/>
      <c r="AU14" s="239">
        <f t="shared" si="25"/>
        <v>0</v>
      </c>
      <c r="AV14" s="224"/>
      <c r="AW14" s="239">
        <f t="shared" si="26"/>
        <v>0</v>
      </c>
      <c r="AX14" s="239" t="e">
        <f t="shared" si="27"/>
        <v>#DIV/0!</v>
      </c>
      <c r="AY14" s="239" t="e">
        <f t="shared" si="28"/>
        <v>#DIV/0!</v>
      </c>
      <c r="AZ14" s="224"/>
      <c r="CA14" s="91" t="str">
        <f t="shared" si="2"/>
        <v>Lütow</v>
      </c>
      <c r="CB14" s="92">
        <f t="shared" si="2"/>
        <v>0</v>
      </c>
      <c r="CC14" s="92">
        <f t="shared" si="5"/>
        <v>0</v>
      </c>
      <c r="CD14" s="92">
        <f t="shared" si="6"/>
        <v>0</v>
      </c>
      <c r="CE14" s="92">
        <f t="shared" si="7"/>
        <v>0</v>
      </c>
      <c r="CF14" s="92">
        <f t="shared" si="8"/>
        <v>0</v>
      </c>
      <c r="CG14" s="92">
        <f t="shared" si="9"/>
        <v>0</v>
      </c>
      <c r="CH14" s="92">
        <f t="shared" si="10"/>
        <v>0</v>
      </c>
      <c r="CI14" s="92">
        <f t="shared" si="11"/>
        <v>0</v>
      </c>
      <c r="CJ14" s="91">
        <f t="shared" si="12"/>
        <v>0</v>
      </c>
      <c r="CK14" s="91">
        <f t="shared" si="12"/>
        <v>0</v>
      </c>
      <c r="CL14" s="91" t="str">
        <f t="shared" si="32"/>
        <v>keine Daten</v>
      </c>
      <c r="CM14" s="92">
        <f t="shared" si="13"/>
        <v>0</v>
      </c>
      <c r="CN14" s="91" t="str">
        <f t="shared" si="30"/>
        <v>keine Angabe</v>
      </c>
      <c r="CO14" s="91">
        <f t="shared" si="14"/>
        <v>2</v>
      </c>
      <c r="CP14" s="91">
        <f t="shared" si="15"/>
        <v>2</v>
      </c>
      <c r="CQ14" s="91">
        <f t="shared" si="31"/>
        <v>0</v>
      </c>
      <c r="CR14" s="91">
        <f t="shared" si="3"/>
        <v>0</v>
      </c>
      <c r="CS14" s="92">
        <f>CM14-'[2]2011'!CM14</f>
        <v>0</v>
      </c>
      <c r="CT14" s="92">
        <f>CE14-'[2]2011'!CE14</f>
        <v>0</v>
      </c>
      <c r="CU14" s="92">
        <f t="shared" si="16"/>
        <v>0</v>
      </c>
      <c r="CV14" s="92">
        <f t="shared" si="17"/>
        <v>0</v>
      </c>
      <c r="CW14" s="153">
        <f t="shared" si="18"/>
        <v>0</v>
      </c>
      <c r="CX14" s="153">
        <f t="shared" si="19"/>
        <v>0</v>
      </c>
      <c r="CY14" s="153">
        <f t="shared" si="20"/>
        <v>0</v>
      </c>
      <c r="CZ14" s="92">
        <f t="shared" si="21"/>
        <v>0</v>
      </c>
      <c r="DA14" s="92">
        <f t="shared" si="22"/>
        <v>0</v>
      </c>
      <c r="DB14" s="91">
        <f t="shared" si="4"/>
        <v>0</v>
      </c>
      <c r="DC14" s="92">
        <f t="shared" si="23"/>
        <v>0</v>
      </c>
    </row>
    <row r="15" spans="1:107" x14ac:dyDescent="0.25">
      <c r="A15" s="20">
        <v>13075124</v>
      </c>
      <c r="B15" s="21">
        <v>5551</v>
      </c>
      <c r="C15" s="21" t="s">
        <v>52</v>
      </c>
      <c r="D15" s="223"/>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
      <c r="AD15" s="22"/>
      <c r="AE15" s="22"/>
      <c r="AF15" s="224"/>
      <c r="AG15" s="224"/>
      <c r="AH15" s="224"/>
      <c r="AI15" s="260"/>
      <c r="AJ15" s="260"/>
      <c r="AK15" s="224"/>
      <c r="AL15" s="224"/>
      <c r="AM15" s="224"/>
      <c r="AN15" s="224"/>
      <c r="AO15" s="224"/>
      <c r="AP15" s="260"/>
      <c r="AQ15" s="224"/>
      <c r="AR15" s="224"/>
      <c r="AS15" s="239">
        <f t="shared" si="24"/>
        <v>0</v>
      </c>
      <c r="AT15" s="224"/>
      <c r="AU15" s="239">
        <f t="shared" si="25"/>
        <v>0</v>
      </c>
      <c r="AV15" s="224"/>
      <c r="AW15" s="239">
        <f t="shared" si="26"/>
        <v>0</v>
      </c>
      <c r="AX15" s="239" t="e">
        <f t="shared" si="27"/>
        <v>#DIV/0!</v>
      </c>
      <c r="AY15" s="239" t="e">
        <f t="shared" si="28"/>
        <v>#DIV/0!</v>
      </c>
      <c r="AZ15" s="224"/>
      <c r="CA15" s="91" t="str">
        <f t="shared" si="2"/>
        <v>Sauzin</v>
      </c>
      <c r="CB15" s="92">
        <f t="shared" si="2"/>
        <v>0</v>
      </c>
      <c r="CC15" s="92">
        <f t="shared" si="5"/>
        <v>0</v>
      </c>
      <c r="CD15" s="92">
        <f t="shared" si="6"/>
        <v>0</v>
      </c>
      <c r="CE15" s="92">
        <f t="shared" si="7"/>
        <v>0</v>
      </c>
      <c r="CF15" s="92">
        <f t="shared" si="8"/>
        <v>0</v>
      </c>
      <c r="CG15" s="92">
        <f t="shared" si="9"/>
        <v>0</v>
      </c>
      <c r="CH15" s="92">
        <f t="shared" si="10"/>
        <v>0</v>
      </c>
      <c r="CI15" s="92">
        <f t="shared" si="11"/>
        <v>0</v>
      </c>
      <c r="CJ15" s="91">
        <f t="shared" si="12"/>
        <v>0</v>
      </c>
      <c r="CK15" s="91">
        <f t="shared" si="12"/>
        <v>0</v>
      </c>
      <c r="CL15" s="91" t="str">
        <f t="shared" si="32"/>
        <v>keine Daten</v>
      </c>
      <c r="CM15" s="92">
        <f t="shared" si="13"/>
        <v>0</v>
      </c>
      <c r="CN15" s="91" t="str">
        <f t="shared" si="30"/>
        <v>keine Angabe</v>
      </c>
      <c r="CO15" s="91">
        <f t="shared" si="14"/>
        <v>2</v>
      </c>
      <c r="CP15" s="91">
        <f t="shared" si="15"/>
        <v>2</v>
      </c>
      <c r="CQ15" s="91">
        <f t="shared" si="31"/>
        <v>0</v>
      </c>
      <c r="CR15" s="91">
        <f t="shared" si="3"/>
        <v>0</v>
      </c>
      <c r="CS15" s="92">
        <f>CM15-'[2]2011'!CM15</f>
        <v>0</v>
      </c>
      <c r="CT15" s="92">
        <f>CE15-'[2]2011'!CE15</f>
        <v>0</v>
      </c>
      <c r="CU15" s="92">
        <f t="shared" si="16"/>
        <v>0</v>
      </c>
      <c r="CV15" s="92">
        <f t="shared" si="17"/>
        <v>0</v>
      </c>
      <c r="CW15" s="153">
        <f t="shared" si="18"/>
        <v>0</v>
      </c>
      <c r="CX15" s="153">
        <f t="shared" si="19"/>
        <v>0</v>
      </c>
      <c r="CY15" s="153">
        <f t="shared" si="20"/>
        <v>0</v>
      </c>
      <c r="CZ15" s="92">
        <f t="shared" si="21"/>
        <v>0</v>
      </c>
      <c r="DA15" s="92">
        <f t="shared" si="22"/>
        <v>0</v>
      </c>
      <c r="DB15" s="91">
        <f t="shared" si="4"/>
        <v>0</v>
      </c>
      <c r="DC15" s="92">
        <f t="shared" si="23"/>
        <v>0</v>
      </c>
    </row>
    <row r="16" spans="1:107" x14ac:dyDescent="0.25">
      <c r="A16" s="20">
        <v>13075144</v>
      </c>
      <c r="B16" s="21">
        <v>5551</v>
      </c>
      <c r="C16" s="21" t="s">
        <v>53</v>
      </c>
      <c r="D16" s="223"/>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
      <c r="AD16" s="22"/>
      <c r="AE16" s="22"/>
      <c r="AF16" s="224"/>
      <c r="AG16" s="224"/>
      <c r="AH16" s="224"/>
      <c r="AI16" s="260"/>
      <c r="AJ16" s="260"/>
      <c r="AK16" s="224"/>
      <c r="AL16" s="224"/>
      <c r="AM16" s="224"/>
      <c r="AN16" s="224"/>
      <c r="AO16" s="224"/>
      <c r="AP16" s="260"/>
      <c r="AQ16" s="224"/>
      <c r="AR16" s="224"/>
      <c r="AS16" s="239">
        <f t="shared" si="24"/>
        <v>0</v>
      </c>
      <c r="AT16" s="224"/>
      <c r="AU16" s="239">
        <f t="shared" si="25"/>
        <v>0</v>
      </c>
      <c r="AV16" s="224"/>
      <c r="AW16" s="239">
        <f t="shared" si="26"/>
        <v>0</v>
      </c>
      <c r="AX16" s="239" t="e">
        <f t="shared" si="27"/>
        <v>#DIV/0!</v>
      </c>
      <c r="AY16" s="239" t="e">
        <f t="shared" si="28"/>
        <v>#DIV/0!</v>
      </c>
      <c r="AZ16" s="224"/>
      <c r="CA16" s="91" t="str">
        <f t="shared" si="2"/>
        <v>Wolgast, Stadt</v>
      </c>
      <c r="CB16" s="92">
        <f t="shared" si="2"/>
        <v>0</v>
      </c>
      <c r="CC16" s="92">
        <f t="shared" si="5"/>
        <v>0</v>
      </c>
      <c r="CD16" s="92">
        <f t="shared" si="6"/>
        <v>0</v>
      </c>
      <c r="CE16" s="92">
        <f t="shared" si="7"/>
        <v>0</v>
      </c>
      <c r="CF16" s="92">
        <f t="shared" si="8"/>
        <v>0</v>
      </c>
      <c r="CG16" s="92">
        <f t="shared" si="9"/>
        <v>0</v>
      </c>
      <c r="CH16" s="92">
        <f t="shared" si="10"/>
        <v>0</v>
      </c>
      <c r="CI16" s="92">
        <f t="shared" si="11"/>
        <v>0</v>
      </c>
      <c r="CJ16" s="91">
        <f t="shared" si="12"/>
        <v>0</v>
      </c>
      <c r="CK16" s="91">
        <f t="shared" si="12"/>
        <v>0</v>
      </c>
      <c r="CL16" s="91" t="str">
        <f t="shared" si="32"/>
        <v>keine Daten</v>
      </c>
      <c r="CM16" s="92">
        <f t="shared" si="13"/>
        <v>0</v>
      </c>
      <c r="CN16" s="91" t="str">
        <f t="shared" si="30"/>
        <v>keine Angabe</v>
      </c>
      <c r="CO16" s="91">
        <f t="shared" si="14"/>
        <v>2</v>
      </c>
      <c r="CP16" s="91">
        <f t="shared" si="15"/>
        <v>2</v>
      </c>
      <c r="CQ16" s="91">
        <f t="shared" si="31"/>
        <v>0</v>
      </c>
      <c r="CR16" s="91">
        <f t="shared" si="3"/>
        <v>0</v>
      </c>
      <c r="CS16" s="92">
        <f>CM16-'[2]2011'!CM16</f>
        <v>0</v>
      </c>
      <c r="CT16" s="92">
        <f>CE16-'[2]2011'!CE16</f>
        <v>0</v>
      </c>
      <c r="CU16" s="92">
        <f t="shared" si="16"/>
        <v>0</v>
      </c>
      <c r="CV16" s="92">
        <f t="shared" si="17"/>
        <v>0</v>
      </c>
      <c r="CW16" s="153">
        <f t="shared" si="18"/>
        <v>0</v>
      </c>
      <c r="CX16" s="153">
        <f t="shared" si="19"/>
        <v>0</v>
      </c>
      <c r="CY16" s="153">
        <f t="shared" si="20"/>
        <v>0</v>
      </c>
      <c r="CZ16" s="92">
        <f t="shared" si="21"/>
        <v>0</v>
      </c>
      <c r="DA16" s="92">
        <f t="shared" si="22"/>
        <v>0</v>
      </c>
      <c r="DB16" s="91">
        <f t="shared" si="4"/>
        <v>0</v>
      </c>
      <c r="DC16" s="92">
        <f t="shared" si="23"/>
        <v>0</v>
      </c>
    </row>
    <row r="17" spans="1:107" x14ac:dyDescent="0.25">
      <c r="A17" s="20">
        <v>13075147</v>
      </c>
      <c r="B17" s="21">
        <v>5551</v>
      </c>
      <c r="C17" s="21" t="s">
        <v>54</v>
      </c>
      <c r="D17" s="223"/>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
      <c r="AD17" s="22"/>
      <c r="AE17" s="22"/>
      <c r="AF17" s="224"/>
      <c r="AG17" s="224"/>
      <c r="AH17" s="224"/>
      <c r="AI17" s="260"/>
      <c r="AJ17" s="260"/>
      <c r="AK17" s="224"/>
      <c r="AL17" s="224"/>
      <c r="AM17" s="224"/>
      <c r="AN17" s="224"/>
      <c r="AO17" s="224"/>
      <c r="AP17" s="260"/>
      <c r="AQ17" s="224"/>
      <c r="AR17" s="224"/>
      <c r="AS17" s="239">
        <f t="shared" si="24"/>
        <v>0</v>
      </c>
      <c r="AT17" s="224"/>
      <c r="AU17" s="239">
        <f t="shared" si="25"/>
        <v>0</v>
      </c>
      <c r="AV17" s="224"/>
      <c r="AW17" s="239">
        <f t="shared" si="26"/>
        <v>0</v>
      </c>
      <c r="AX17" s="239" t="e">
        <f t="shared" si="27"/>
        <v>#DIV/0!</v>
      </c>
      <c r="AY17" s="239" t="e">
        <f t="shared" si="28"/>
        <v>#DIV/0!</v>
      </c>
      <c r="AZ17" s="224"/>
      <c r="CA17" s="91" t="str">
        <f t="shared" si="2"/>
        <v>Zemitz</v>
      </c>
      <c r="CB17" s="92">
        <f t="shared" si="2"/>
        <v>0</v>
      </c>
      <c r="CC17" s="92">
        <f t="shared" si="5"/>
        <v>0</v>
      </c>
      <c r="CD17" s="92">
        <f t="shared" si="6"/>
        <v>0</v>
      </c>
      <c r="CE17" s="92">
        <f t="shared" si="7"/>
        <v>0</v>
      </c>
      <c r="CF17" s="92">
        <f t="shared" si="8"/>
        <v>0</v>
      </c>
      <c r="CG17" s="92">
        <f t="shared" si="9"/>
        <v>0</v>
      </c>
      <c r="CH17" s="92">
        <f t="shared" si="10"/>
        <v>0</v>
      </c>
      <c r="CI17" s="92">
        <f t="shared" si="11"/>
        <v>0</v>
      </c>
      <c r="CJ17" s="91">
        <f t="shared" si="12"/>
        <v>0</v>
      </c>
      <c r="CK17" s="91">
        <f t="shared" si="12"/>
        <v>0</v>
      </c>
      <c r="CL17" s="91" t="str">
        <f t="shared" si="32"/>
        <v>keine Daten</v>
      </c>
      <c r="CM17" s="92">
        <f t="shared" si="13"/>
        <v>0</v>
      </c>
      <c r="CN17" s="91" t="str">
        <f t="shared" si="30"/>
        <v>keine Angabe</v>
      </c>
      <c r="CO17" s="91">
        <f t="shared" si="14"/>
        <v>2</v>
      </c>
      <c r="CP17" s="91">
        <f t="shared" si="15"/>
        <v>2</v>
      </c>
      <c r="CQ17" s="91">
        <f t="shared" si="31"/>
        <v>0</v>
      </c>
      <c r="CR17" s="91">
        <f t="shared" si="3"/>
        <v>0</v>
      </c>
      <c r="CS17" s="92">
        <f>CM17-'[2]2011'!CM17</f>
        <v>0</v>
      </c>
      <c r="CT17" s="92">
        <f>CE17-'[2]2011'!CE17</f>
        <v>0</v>
      </c>
      <c r="CU17" s="92">
        <f t="shared" si="16"/>
        <v>0</v>
      </c>
      <c r="CV17" s="92">
        <f t="shared" si="17"/>
        <v>0</v>
      </c>
      <c r="CW17" s="153">
        <f t="shared" si="18"/>
        <v>0</v>
      </c>
      <c r="CX17" s="153">
        <f t="shared" si="19"/>
        <v>0</v>
      </c>
      <c r="CY17" s="153">
        <f t="shared" si="20"/>
        <v>0</v>
      </c>
      <c r="CZ17" s="92">
        <f t="shared" si="21"/>
        <v>0</v>
      </c>
      <c r="DA17" s="92">
        <f t="shared" si="22"/>
        <v>0</v>
      </c>
      <c r="DB17" s="91">
        <f t="shared" si="4"/>
        <v>0</v>
      </c>
      <c r="DC17" s="92">
        <f t="shared" si="23"/>
        <v>0</v>
      </c>
    </row>
    <row r="18" spans="1:107" x14ac:dyDescent="0.25">
      <c r="A18" s="20">
        <v>13075001</v>
      </c>
      <c r="B18" s="21">
        <v>5552</v>
      </c>
      <c r="C18" s="21" t="s">
        <v>55</v>
      </c>
      <c r="D18" s="223">
        <v>675</v>
      </c>
      <c r="E18" s="224">
        <v>157780.46</v>
      </c>
      <c r="F18" s="224">
        <v>24276.720000000001</v>
      </c>
      <c r="G18" s="224">
        <v>0</v>
      </c>
      <c r="H18" s="224"/>
      <c r="I18" s="224">
        <v>123459.43</v>
      </c>
      <c r="J18" s="224">
        <v>0</v>
      </c>
      <c r="K18" s="224"/>
      <c r="L18" s="224" t="s">
        <v>281</v>
      </c>
      <c r="M18" s="224">
        <v>1</v>
      </c>
      <c r="N18" s="224">
        <v>1</v>
      </c>
      <c r="O18" s="224">
        <v>1049930.6100000001</v>
      </c>
      <c r="P18" s="224">
        <v>1</v>
      </c>
      <c r="Q18" s="242">
        <v>805946.81</v>
      </c>
      <c r="R18" s="224">
        <v>1</v>
      </c>
      <c r="S18" s="242">
        <v>85848.14</v>
      </c>
      <c r="T18" s="224">
        <v>250</v>
      </c>
      <c r="U18" s="224">
        <v>1</v>
      </c>
      <c r="V18" s="224">
        <v>360</v>
      </c>
      <c r="W18" s="224">
        <v>0</v>
      </c>
      <c r="X18" s="224">
        <v>340</v>
      </c>
      <c r="Y18" s="224">
        <v>0</v>
      </c>
      <c r="Z18" s="224">
        <v>0</v>
      </c>
      <c r="AA18" s="238">
        <v>1446433.19</v>
      </c>
      <c r="AB18" s="238">
        <v>2142.8639851851849</v>
      </c>
      <c r="AC18" s="22" t="s">
        <v>56</v>
      </c>
      <c r="AD18" s="22" t="s">
        <v>43</v>
      </c>
      <c r="AE18" s="22" t="s">
        <v>43</v>
      </c>
      <c r="AF18" s="224">
        <v>1549778.92</v>
      </c>
      <c r="AG18" s="224">
        <v>200094.86</v>
      </c>
      <c r="AH18" s="224">
        <v>771968.62</v>
      </c>
      <c r="AI18" s="224">
        <v>-24276.720000000001</v>
      </c>
      <c r="AJ18" s="224">
        <v>-720098.67</v>
      </c>
      <c r="AK18" s="224">
        <v>3500</v>
      </c>
      <c r="AL18" s="224">
        <v>3397.92</v>
      </c>
      <c r="AM18" s="224">
        <v>0</v>
      </c>
      <c r="AN18" s="224">
        <v>0</v>
      </c>
      <c r="AO18" s="224">
        <v>3700</v>
      </c>
      <c r="AP18" s="260">
        <v>3640.73</v>
      </c>
      <c r="AQ18" s="339">
        <v>178213</v>
      </c>
      <c r="AR18" s="242">
        <v>76670.679999999993</v>
      </c>
      <c r="AS18" s="239">
        <f t="shared" si="24"/>
        <v>-101542.32</v>
      </c>
      <c r="AT18" s="284">
        <v>202753.48</v>
      </c>
      <c r="AU18" s="239">
        <f t="shared" si="25"/>
        <v>279424.16000000003</v>
      </c>
      <c r="AV18" s="282">
        <v>184514.24</v>
      </c>
      <c r="AW18" s="239">
        <f t="shared" si="26"/>
        <v>94909.920000000042</v>
      </c>
      <c r="AX18" s="239">
        <f t="shared" si="27"/>
        <v>2.4065814989510983</v>
      </c>
      <c r="AY18" s="239">
        <f t="shared" si="28"/>
        <v>0.6603374597243129</v>
      </c>
      <c r="AZ18" s="222">
        <v>78897.210000000006</v>
      </c>
      <c r="CA18" s="91" t="str">
        <f t="shared" si="2"/>
        <v>Ahlbeck</v>
      </c>
      <c r="CB18" s="92">
        <f t="shared" si="2"/>
        <v>675</v>
      </c>
      <c r="CC18" s="92">
        <f t="shared" si="5"/>
        <v>123459.43</v>
      </c>
      <c r="CD18" s="92">
        <f t="shared" si="6"/>
        <v>-123459.43</v>
      </c>
      <c r="CE18" s="92">
        <f t="shared" si="7"/>
        <v>805946.81</v>
      </c>
      <c r="CF18" s="92">
        <f t="shared" si="8"/>
        <v>85848.14</v>
      </c>
      <c r="CG18" s="92">
        <f t="shared" si="9"/>
        <v>-720098.67</v>
      </c>
      <c r="CH18" s="92">
        <f t="shared" si="10"/>
        <v>-24276.720000000001</v>
      </c>
      <c r="CI18" s="92">
        <f t="shared" si="11"/>
        <v>0</v>
      </c>
      <c r="CJ18" s="91" t="str">
        <f t="shared" si="12"/>
        <v>ja</v>
      </c>
      <c r="CK18" s="91" t="str">
        <f t="shared" si="12"/>
        <v>nein</v>
      </c>
      <c r="CL18" s="91" t="str">
        <f>IF(CB18=0,"keine Daten",IF(CD18=0,"keine Daten",IF(CH18=0,"keine Daten","OK")))</f>
        <v>OK</v>
      </c>
      <c r="CM18" s="92">
        <f t="shared" si="13"/>
        <v>1049930.6100000001</v>
      </c>
      <c r="CN18" s="91" t="str">
        <f t="shared" si="30"/>
        <v>nein</v>
      </c>
      <c r="CO18" s="91">
        <f t="shared" si="14"/>
        <v>1</v>
      </c>
      <c r="CP18" s="91">
        <f t="shared" si="15"/>
        <v>0</v>
      </c>
      <c r="CQ18" s="91">
        <f t="shared" si="31"/>
        <v>1</v>
      </c>
      <c r="CR18" s="91">
        <f t="shared" si="3"/>
        <v>0</v>
      </c>
      <c r="CS18" s="92">
        <f>CM18-'[2]2011'!CM18</f>
        <v>1049930.6100000001</v>
      </c>
      <c r="CT18" s="92">
        <f>CE18-'[2]2011'!CE18</f>
        <v>805946.81</v>
      </c>
      <c r="CU18" s="92">
        <f t="shared" si="16"/>
        <v>184514.24</v>
      </c>
      <c r="CV18" s="92">
        <f t="shared" si="17"/>
        <v>78897.210000000006</v>
      </c>
      <c r="CW18" s="153">
        <f t="shared" si="18"/>
        <v>2.5</v>
      </c>
      <c r="CX18" s="153">
        <f t="shared" si="19"/>
        <v>3.6</v>
      </c>
      <c r="CY18" s="153">
        <f t="shared" si="20"/>
        <v>3.4</v>
      </c>
      <c r="CZ18" s="92">
        <f t="shared" si="21"/>
        <v>1446433.19</v>
      </c>
      <c r="DA18" s="92">
        <f t="shared" si="22"/>
        <v>7038.65</v>
      </c>
      <c r="DB18" s="91">
        <f t="shared" si="4"/>
        <v>0</v>
      </c>
      <c r="DC18" s="92">
        <f t="shared" si="23"/>
        <v>-720098.67</v>
      </c>
    </row>
    <row r="19" spans="1:107" x14ac:dyDescent="0.25">
      <c r="A19" s="20">
        <v>13075003</v>
      </c>
      <c r="B19" s="21">
        <v>5552</v>
      </c>
      <c r="C19" s="21" t="s">
        <v>57</v>
      </c>
      <c r="D19" s="223">
        <v>522</v>
      </c>
      <c r="E19" s="224">
        <v>133230</v>
      </c>
      <c r="F19" s="224">
        <v>22441.74</v>
      </c>
      <c r="G19" s="224">
        <v>0</v>
      </c>
      <c r="H19" s="224"/>
      <c r="I19" s="224">
        <v>8914.8700000000008</v>
      </c>
      <c r="J19" s="224">
        <v>0</v>
      </c>
      <c r="K19" s="224">
        <v>477700.94</v>
      </c>
      <c r="L19" s="224"/>
      <c r="M19" s="224">
        <v>0</v>
      </c>
      <c r="N19" s="224">
        <v>1</v>
      </c>
      <c r="O19" s="224">
        <v>2441296.17</v>
      </c>
      <c r="P19" s="224">
        <v>0</v>
      </c>
      <c r="Q19" s="242">
        <v>33993.379999999997</v>
      </c>
      <c r="R19" s="224">
        <v>1</v>
      </c>
      <c r="S19" s="242">
        <v>511694.32</v>
      </c>
      <c r="T19" s="224">
        <v>250</v>
      </c>
      <c r="U19" s="224">
        <v>1</v>
      </c>
      <c r="V19" s="224">
        <v>340</v>
      </c>
      <c r="W19" s="224">
        <v>0</v>
      </c>
      <c r="X19" s="224">
        <v>340</v>
      </c>
      <c r="Y19" s="224">
        <v>0</v>
      </c>
      <c r="Z19" s="224">
        <v>0</v>
      </c>
      <c r="AA19" s="238">
        <v>29083.16</v>
      </c>
      <c r="AB19" s="238">
        <v>55.714865900383138</v>
      </c>
      <c r="AC19" s="22" t="s">
        <v>56</v>
      </c>
      <c r="AD19" s="22" t="s">
        <v>43</v>
      </c>
      <c r="AE19" s="22" t="s">
        <v>43</v>
      </c>
      <c r="AF19" s="224">
        <v>2840770.8</v>
      </c>
      <c r="AG19" s="224">
        <v>439363.11</v>
      </c>
      <c r="AH19" s="224">
        <v>239862.17</v>
      </c>
      <c r="AI19" s="224">
        <v>-22441.74</v>
      </c>
      <c r="AJ19" s="224">
        <v>477700.94</v>
      </c>
      <c r="AK19" s="224">
        <v>1200</v>
      </c>
      <c r="AL19" s="224">
        <v>1034.98</v>
      </c>
      <c r="AM19" s="224">
        <v>0</v>
      </c>
      <c r="AN19" s="224">
        <v>0</v>
      </c>
      <c r="AO19" s="224">
        <v>5000</v>
      </c>
      <c r="AP19" s="260">
        <v>5808.19</v>
      </c>
      <c r="AQ19" s="336">
        <v>110006</v>
      </c>
      <c r="AR19" s="242">
        <v>52613.71</v>
      </c>
      <c r="AS19" s="239">
        <f t="shared" si="24"/>
        <v>-57392.29</v>
      </c>
      <c r="AT19" s="284">
        <v>178722.33</v>
      </c>
      <c r="AU19" s="239">
        <f t="shared" si="25"/>
        <v>231336.03999999998</v>
      </c>
      <c r="AV19" s="282">
        <v>132942.51</v>
      </c>
      <c r="AW19" s="239">
        <f t="shared" si="26"/>
        <v>98393.52999999997</v>
      </c>
      <c r="AX19" s="239">
        <f t="shared" si="27"/>
        <v>2.5267655521726184</v>
      </c>
      <c r="AY19" s="239">
        <f t="shared" si="28"/>
        <v>0.57467271420397803</v>
      </c>
      <c r="AZ19" s="222">
        <v>56845.440000000002</v>
      </c>
      <c r="CA19" s="91" t="str">
        <f t="shared" si="2"/>
        <v>Altwarp</v>
      </c>
      <c r="CB19" s="92">
        <f t="shared" si="2"/>
        <v>522</v>
      </c>
      <c r="CC19" s="92">
        <f t="shared" si="5"/>
        <v>8914.8700000000008</v>
      </c>
      <c r="CD19" s="92">
        <f t="shared" si="6"/>
        <v>-8914.8700000000008</v>
      </c>
      <c r="CE19" s="92">
        <f t="shared" si="7"/>
        <v>33993.379999999997</v>
      </c>
      <c r="CF19" s="92">
        <f t="shared" si="8"/>
        <v>511694.32</v>
      </c>
      <c r="CG19" s="92">
        <f t="shared" si="9"/>
        <v>477700.94</v>
      </c>
      <c r="CH19" s="92">
        <f t="shared" si="10"/>
        <v>-22441.74</v>
      </c>
      <c r="CI19" s="92">
        <f t="shared" si="11"/>
        <v>0</v>
      </c>
      <c r="CJ19" s="91" t="str">
        <f t="shared" si="12"/>
        <v>ja</v>
      </c>
      <c r="CK19" s="91" t="str">
        <f t="shared" si="12"/>
        <v>nein</v>
      </c>
      <c r="CL19" s="91" t="str">
        <f t="shared" si="32"/>
        <v>OK</v>
      </c>
      <c r="CM19" s="92">
        <f t="shared" si="13"/>
        <v>2441296.17</v>
      </c>
      <c r="CN19" s="91" t="str">
        <f t="shared" si="30"/>
        <v>nein</v>
      </c>
      <c r="CO19" s="91">
        <f t="shared" si="14"/>
        <v>1</v>
      </c>
      <c r="CP19" s="91">
        <f t="shared" si="15"/>
        <v>0</v>
      </c>
      <c r="CQ19" s="91">
        <f t="shared" si="31"/>
        <v>1</v>
      </c>
      <c r="CR19" s="91">
        <f t="shared" si="3"/>
        <v>0</v>
      </c>
      <c r="CS19" s="92">
        <f>CM19-'[2]2011'!CM19</f>
        <v>2441296.17</v>
      </c>
      <c r="CT19" s="92">
        <f>CE19-'[2]2011'!CE19</f>
        <v>33993.379999999997</v>
      </c>
      <c r="CU19" s="92">
        <f t="shared" si="16"/>
        <v>132942.51</v>
      </c>
      <c r="CV19" s="92">
        <f t="shared" si="17"/>
        <v>56845.440000000002</v>
      </c>
      <c r="CW19" s="153">
        <f t="shared" si="18"/>
        <v>2.5</v>
      </c>
      <c r="CX19" s="153">
        <f t="shared" si="19"/>
        <v>3.4</v>
      </c>
      <c r="CY19" s="153">
        <f t="shared" si="20"/>
        <v>3.4</v>
      </c>
      <c r="CZ19" s="92">
        <f t="shared" si="21"/>
        <v>29083.16</v>
      </c>
      <c r="DA19" s="92">
        <f t="shared" si="22"/>
        <v>6843.17</v>
      </c>
      <c r="DB19" s="91">
        <f t="shared" si="4"/>
        <v>0</v>
      </c>
      <c r="DC19" s="92">
        <f t="shared" si="23"/>
        <v>477700.94</v>
      </c>
    </row>
    <row r="20" spans="1:107" x14ac:dyDescent="0.25">
      <c r="A20" s="20">
        <v>13075031</v>
      </c>
      <c r="B20" s="21">
        <v>5552</v>
      </c>
      <c r="C20" s="21" t="s">
        <v>58</v>
      </c>
      <c r="D20" s="223">
        <v>5153</v>
      </c>
      <c r="E20" s="224">
        <v>4551800</v>
      </c>
      <c r="F20" s="224">
        <v>2341411.67</v>
      </c>
      <c r="G20" s="224">
        <v>1</v>
      </c>
      <c r="H20" s="224">
        <v>2342585.75</v>
      </c>
      <c r="I20" s="224"/>
      <c r="J20" s="224">
        <v>0</v>
      </c>
      <c r="K20" s="224"/>
      <c r="L20" s="224" t="s">
        <v>281</v>
      </c>
      <c r="M20" s="224">
        <v>1</v>
      </c>
      <c r="N20" s="224">
        <v>0</v>
      </c>
      <c r="O20" s="224"/>
      <c r="P20" s="224">
        <v>1</v>
      </c>
      <c r="Q20" s="249">
        <v>9680641.5800000001</v>
      </c>
      <c r="R20" s="224">
        <v>1</v>
      </c>
      <c r="S20" s="242">
        <v>219358.42</v>
      </c>
      <c r="T20" s="224">
        <v>272</v>
      </c>
      <c r="U20" s="224">
        <v>0</v>
      </c>
      <c r="V20" s="224">
        <v>480</v>
      </c>
      <c r="W20" s="224">
        <v>0</v>
      </c>
      <c r="X20" s="224">
        <v>326</v>
      </c>
      <c r="Y20" s="224">
        <v>0</v>
      </c>
      <c r="Z20" s="224">
        <v>0</v>
      </c>
      <c r="AA20" s="238">
        <v>10192029.560000001</v>
      </c>
      <c r="AB20" s="238">
        <v>1977.882701339026</v>
      </c>
      <c r="AC20" s="22" t="s">
        <v>56</v>
      </c>
      <c r="AD20" s="22" t="s">
        <v>56</v>
      </c>
      <c r="AE20" s="22" t="s">
        <v>43</v>
      </c>
      <c r="AF20" s="224">
        <v>16665648.199999999</v>
      </c>
      <c r="AG20" s="224">
        <v>3229042.1</v>
      </c>
      <c r="AH20" s="224">
        <v>9290585.3699999992</v>
      </c>
      <c r="AI20" s="224">
        <v>2341411.67</v>
      </c>
      <c r="AJ20" s="224">
        <v>-8497414.9000000004</v>
      </c>
      <c r="AK20" s="224">
        <v>14500</v>
      </c>
      <c r="AL20" s="224">
        <v>13274.52</v>
      </c>
      <c r="AM20" s="224">
        <v>19100</v>
      </c>
      <c r="AN20" s="224">
        <v>18870</v>
      </c>
      <c r="AO20" s="224">
        <v>3500</v>
      </c>
      <c r="AP20" s="260">
        <v>2649.2</v>
      </c>
      <c r="AQ20" s="336">
        <v>1788506</v>
      </c>
      <c r="AR20" s="242">
        <v>986522.78</v>
      </c>
      <c r="AS20" s="239">
        <f t="shared" si="24"/>
        <v>-801983.22</v>
      </c>
      <c r="AT20" s="284">
        <v>1304624.3999999999</v>
      </c>
      <c r="AU20" s="239">
        <f t="shared" si="25"/>
        <v>2291147.1799999997</v>
      </c>
      <c r="AV20" s="282">
        <v>1414935.8</v>
      </c>
      <c r="AW20" s="239">
        <f t="shared" si="26"/>
        <v>876211.37999999966</v>
      </c>
      <c r="AX20" s="239">
        <f t="shared" si="27"/>
        <v>1.4342657145737678</v>
      </c>
      <c r="AY20" s="239">
        <f t="shared" si="28"/>
        <v>0.61756652403273382</v>
      </c>
      <c r="AZ20" s="222">
        <v>605018.28</v>
      </c>
      <c r="CA20" s="91" t="str">
        <f t="shared" si="2"/>
        <v>Eggesin, Stadt</v>
      </c>
      <c r="CB20" s="92">
        <f t="shared" si="2"/>
        <v>5153</v>
      </c>
      <c r="CC20" s="92">
        <f t="shared" si="5"/>
        <v>0</v>
      </c>
      <c r="CD20" s="92">
        <f t="shared" si="6"/>
        <v>2342585.75</v>
      </c>
      <c r="CE20" s="92">
        <f t="shared" si="7"/>
        <v>9680641.5800000001</v>
      </c>
      <c r="CF20" s="92">
        <f t="shared" si="8"/>
        <v>219358.42</v>
      </c>
      <c r="CG20" s="92">
        <f t="shared" si="9"/>
        <v>-9461283.1600000001</v>
      </c>
      <c r="CH20" s="92">
        <f t="shared" si="10"/>
        <v>2341411.67</v>
      </c>
      <c r="CI20" s="92">
        <f t="shared" si="11"/>
        <v>0</v>
      </c>
      <c r="CJ20" s="91" t="str">
        <f t="shared" si="12"/>
        <v>ja</v>
      </c>
      <c r="CK20" s="91" t="str">
        <f t="shared" si="12"/>
        <v>ja</v>
      </c>
      <c r="CL20" s="91" t="str">
        <f>IF(CB20=0,"keine Daten",IF(CD20=0,"keine Daten",IF(CH20=0,"keine Daten","OK")))</f>
        <v>OK</v>
      </c>
      <c r="CM20" s="92">
        <f t="shared" si="13"/>
        <v>0</v>
      </c>
      <c r="CN20" s="91" t="str">
        <f t="shared" si="30"/>
        <v>nein</v>
      </c>
      <c r="CO20" s="91">
        <f t="shared" si="14"/>
        <v>1</v>
      </c>
      <c r="CP20" s="91">
        <f t="shared" si="15"/>
        <v>1</v>
      </c>
      <c r="CQ20" s="91">
        <f t="shared" si="31"/>
        <v>1</v>
      </c>
      <c r="CR20" s="91">
        <f t="shared" si="3"/>
        <v>0</v>
      </c>
      <c r="CS20" s="92">
        <f>CM20-'[2]2011'!CM20</f>
        <v>0</v>
      </c>
      <c r="CT20" s="92">
        <f>CE20-'[2]2011'!CE20</f>
        <v>9680641.5800000001</v>
      </c>
      <c r="CU20" s="92">
        <f t="shared" si="16"/>
        <v>1414935.8</v>
      </c>
      <c r="CV20" s="92">
        <f t="shared" si="17"/>
        <v>605018.28</v>
      </c>
      <c r="CW20" s="153">
        <f t="shared" si="18"/>
        <v>2.72</v>
      </c>
      <c r="CX20" s="153">
        <f t="shared" si="19"/>
        <v>4.8</v>
      </c>
      <c r="CY20" s="153">
        <f t="shared" si="20"/>
        <v>3.26</v>
      </c>
      <c r="CZ20" s="92">
        <f t="shared" si="21"/>
        <v>10192029.560000001</v>
      </c>
      <c r="DA20" s="92">
        <f t="shared" si="22"/>
        <v>34793.72</v>
      </c>
      <c r="DB20" s="91">
        <f t="shared" si="4"/>
        <v>1</v>
      </c>
      <c r="DC20" s="92">
        <f t="shared" si="23"/>
        <v>-8497414.9000000004</v>
      </c>
    </row>
    <row r="21" spans="1:107" x14ac:dyDescent="0.25">
      <c r="A21" s="20">
        <v>13075037</v>
      </c>
      <c r="B21" s="21">
        <v>5552</v>
      </c>
      <c r="C21" s="21" t="s">
        <v>59</v>
      </c>
      <c r="D21" s="223">
        <v>444</v>
      </c>
      <c r="E21" s="224">
        <v>30900</v>
      </c>
      <c r="F21" s="224">
        <v>23485.45</v>
      </c>
      <c r="G21" s="224">
        <v>1</v>
      </c>
      <c r="H21" s="224"/>
      <c r="I21" s="224">
        <v>10947.03</v>
      </c>
      <c r="J21" s="224">
        <v>0</v>
      </c>
      <c r="K21" s="224"/>
      <c r="L21" s="224">
        <v>2011</v>
      </c>
      <c r="M21" s="224">
        <v>0</v>
      </c>
      <c r="N21" s="224">
        <v>1</v>
      </c>
      <c r="O21" s="224">
        <v>406947.69</v>
      </c>
      <c r="P21" s="224">
        <v>1</v>
      </c>
      <c r="Q21" s="242">
        <v>128984.39</v>
      </c>
      <c r="R21" s="224">
        <v>1</v>
      </c>
      <c r="S21" s="242">
        <v>35626.160000000003</v>
      </c>
      <c r="T21" s="224">
        <v>250</v>
      </c>
      <c r="U21" s="224">
        <v>1</v>
      </c>
      <c r="V21" s="224">
        <v>340</v>
      </c>
      <c r="W21" s="224">
        <v>0</v>
      </c>
      <c r="X21" s="224">
        <v>300</v>
      </c>
      <c r="Y21" s="224">
        <v>1</v>
      </c>
      <c r="Z21" s="224">
        <v>0</v>
      </c>
      <c r="AA21" s="238">
        <v>440548.98</v>
      </c>
      <c r="AB21" s="238">
        <v>992.22743243243235</v>
      </c>
      <c r="AC21" s="22" t="s">
        <v>56</v>
      </c>
      <c r="AD21" s="22" t="s">
        <v>43</v>
      </c>
      <c r="AE21" s="22" t="s">
        <v>43</v>
      </c>
      <c r="AF21" s="224">
        <v>743140.5</v>
      </c>
      <c r="AG21" s="224">
        <v>17003.080000000002</v>
      </c>
      <c r="AH21" s="224">
        <v>75547.179999999993</v>
      </c>
      <c r="AI21" s="224">
        <v>23485.45</v>
      </c>
      <c r="AJ21" s="224">
        <v>-93358.23</v>
      </c>
      <c r="AK21" s="224">
        <v>1500</v>
      </c>
      <c r="AL21" s="224">
        <v>1514.59</v>
      </c>
      <c r="AM21" s="224">
        <v>0</v>
      </c>
      <c r="AN21" s="224">
        <v>0</v>
      </c>
      <c r="AO21" s="224">
        <v>4000</v>
      </c>
      <c r="AP21" s="260">
        <v>3696.66</v>
      </c>
      <c r="AQ21" s="339">
        <v>121161</v>
      </c>
      <c r="AR21" s="242">
        <v>93180.19</v>
      </c>
      <c r="AS21" s="239">
        <f t="shared" si="24"/>
        <v>-27980.809999999998</v>
      </c>
      <c r="AT21" s="322">
        <v>134062.54999999999</v>
      </c>
      <c r="AU21" s="239">
        <f t="shared" si="25"/>
        <v>227242.74</v>
      </c>
      <c r="AV21" s="282">
        <v>111064.39</v>
      </c>
      <c r="AW21" s="239">
        <f t="shared" si="26"/>
        <v>116178.34999999999</v>
      </c>
      <c r="AX21" s="239">
        <f t="shared" si="27"/>
        <v>1.191931353649311</v>
      </c>
      <c r="AY21" s="239">
        <f t="shared" si="28"/>
        <v>0.48874780334016393</v>
      </c>
      <c r="AZ21" s="222">
        <v>47490.49</v>
      </c>
      <c r="CA21" s="91" t="str">
        <f t="shared" ref="CA21:CB84" si="33">C21</f>
        <v>Grambin</v>
      </c>
      <c r="CB21" s="92">
        <f t="shared" si="33"/>
        <v>444</v>
      </c>
      <c r="CC21" s="92">
        <f t="shared" si="5"/>
        <v>10947.03</v>
      </c>
      <c r="CD21" s="92">
        <f t="shared" si="6"/>
        <v>-10947.03</v>
      </c>
      <c r="CE21" s="92">
        <f t="shared" si="7"/>
        <v>128984.39</v>
      </c>
      <c r="CF21" s="92">
        <f t="shared" si="8"/>
        <v>35626.160000000003</v>
      </c>
      <c r="CG21" s="92">
        <f t="shared" si="9"/>
        <v>-93358.23</v>
      </c>
      <c r="CH21" s="92">
        <f t="shared" si="10"/>
        <v>23485.45</v>
      </c>
      <c r="CI21" s="92">
        <f t="shared" si="11"/>
        <v>0</v>
      </c>
      <c r="CJ21" s="91" t="str">
        <f t="shared" si="12"/>
        <v>ja</v>
      </c>
      <c r="CK21" s="91" t="str">
        <f t="shared" si="12"/>
        <v>nein</v>
      </c>
      <c r="CL21" s="91" t="str">
        <f t="shared" si="32"/>
        <v>OK</v>
      </c>
      <c r="CM21" s="92">
        <f t="shared" si="13"/>
        <v>406947.69</v>
      </c>
      <c r="CN21" s="91" t="str">
        <f t="shared" si="30"/>
        <v>nein</v>
      </c>
      <c r="CO21" s="91">
        <f t="shared" si="14"/>
        <v>1</v>
      </c>
      <c r="CP21" s="91">
        <f t="shared" si="15"/>
        <v>0</v>
      </c>
      <c r="CQ21" s="91">
        <f t="shared" si="31"/>
        <v>1</v>
      </c>
      <c r="CR21" s="91">
        <f t="shared" si="3"/>
        <v>0</v>
      </c>
      <c r="CS21" s="92">
        <f>CM21-'[2]2011'!CM21</f>
        <v>406947.69</v>
      </c>
      <c r="CT21" s="92">
        <f>CE21-'[2]2011'!CE21</f>
        <v>128984.39</v>
      </c>
      <c r="CU21" s="92">
        <f t="shared" si="16"/>
        <v>111064.39</v>
      </c>
      <c r="CV21" s="92">
        <f t="shared" si="17"/>
        <v>47490.49</v>
      </c>
      <c r="CW21" s="153">
        <f t="shared" si="18"/>
        <v>2.5</v>
      </c>
      <c r="CX21" s="153">
        <f t="shared" si="19"/>
        <v>3.4</v>
      </c>
      <c r="CY21" s="153">
        <f t="shared" si="20"/>
        <v>3</v>
      </c>
      <c r="CZ21" s="92">
        <f t="shared" si="21"/>
        <v>440548.98</v>
      </c>
      <c r="DA21" s="92">
        <f t="shared" si="22"/>
        <v>5211.25</v>
      </c>
      <c r="DB21" s="91">
        <f t="shared" si="4"/>
        <v>1</v>
      </c>
      <c r="DC21" s="92">
        <f t="shared" si="23"/>
        <v>-93358.23</v>
      </c>
    </row>
    <row r="22" spans="1:107" x14ac:dyDescent="0.25">
      <c r="A22" s="20">
        <v>13075051</v>
      </c>
      <c r="B22" s="21">
        <v>5552</v>
      </c>
      <c r="C22" s="21" t="s">
        <v>60</v>
      </c>
      <c r="D22" s="223">
        <v>353</v>
      </c>
      <c r="E22" s="224">
        <v>67800</v>
      </c>
      <c r="F22" s="224">
        <v>19048.43</v>
      </c>
      <c r="G22" s="224">
        <v>0</v>
      </c>
      <c r="H22" s="224"/>
      <c r="I22" s="224">
        <v>21461.26</v>
      </c>
      <c r="J22" s="224">
        <v>0</v>
      </c>
      <c r="K22" s="224"/>
      <c r="L22" s="224">
        <v>2012</v>
      </c>
      <c r="M22" s="224">
        <v>0</v>
      </c>
      <c r="N22" s="224">
        <v>1</v>
      </c>
      <c r="O22" s="224">
        <v>299312.90999999997</v>
      </c>
      <c r="P22" s="224">
        <v>1</v>
      </c>
      <c r="Q22" s="242">
        <v>18254.62</v>
      </c>
      <c r="R22" s="224">
        <v>0</v>
      </c>
      <c r="S22" s="242">
        <v>0</v>
      </c>
      <c r="T22" s="224">
        <v>250</v>
      </c>
      <c r="U22" s="224">
        <v>1</v>
      </c>
      <c r="V22" s="224">
        <v>350</v>
      </c>
      <c r="W22" s="224">
        <v>0</v>
      </c>
      <c r="X22" s="224">
        <v>200</v>
      </c>
      <c r="Y22" s="224">
        <v>1</v>
      </c>
      <c r="Z22" s="224">
        <v>0</v>
      </c>
      <c r="AA22" s="238">
        <v>84874.78</v>
      </c>
      <c r="AB22" s="238">
        <v>240.43847025495751</v>
      </c>
      <c r="AC22" s="22" t="s">
        <v>56</v>
      </c>
      <c r="AD22" s="22" t="s">
        <v>43</v>
      </c>
      <c r="AE22" s="22" t="s">
        <v>43</v>
      </c>
      <c r="AF22" s="224">
        <v>543730.03</v>
      </c>
      <c r="AG22" s="224">
        <v>99851.73</v>
      </c>
      <c r="AH22" s="224">
        <v>12189.63</v>
      </c>
      <c r="AI22" s="224">
        <v>-19048.43</v>
      </c>
      <c r="AJ22" s="224">
        <v>-18254.62</v>
      </c>
      <c r="AK22" s="224">
        <v>1200</v>
      </c>
      <c r="AL22" s="224">
        <v>1278.42</v>
      </c>
      <c r="AM22" s="224">
        <v>0</v>
      </c>
      <c r="AN22" s="224">
        <v>0</v>
      </c>
      <c r="AO22" s="224">
        <v>3900</v>
      </c>
      <c r="AP22" s="260">
        <v>4130.1899999999996</v>
      </c>
      <c r="AQ22" s="339">
        <v>89373</v>
      </c>
      <c r="AR22" s="242">
        <v>54598.44</v>
      </c>
      <c r="AS22" s="239">
        <f t="shared" si="24"/>
        <v>-34774.559999999998</v>
      </c>
      <c r="AT22" s="284">
        <v>106019.66</v>
      </c>
      <c r="AU22" s="239">
        <f t="shared" si="25"/>
        <v>160618.1</v>
      </c>
      <c r="AV22" s="282">
        <v>93672.35</v>
      </c>
      <c r="AW22" s="239">
        <f t="shared" si="26"/>
        <v>66945.75</v>
      </c>
      <c r="AX22" s="239">
        <f t="shared" si="27"/>
        <v>1.7156598247129407</v>
      </c>
      <c r="AY22" s="239">
        <f t="shared" si="28"/>
        <v>0.5831992160285796</v>
      </c>
      <c r="AZ22" s="222">
        <v>40053.75</v>
      </c>
      <c r="CA22" s="91" t="str">
        <f t="shared" si="33"/>
        <v>Hintersee</v>
      </c>
      <c r="CB22" s="92">
        <f t="shared" si="33"/>
        <v>353</v>
      </c>
      <c r="CC22" s="92">
        <f t="shared" si="5"/>
        <v>21461.26</v>
      </c>
      <c r="CD22" s="92">
        <f t="shared" si="6"/>
        <v>-21461.26</v>
      </c>
      <c r="CE22" s="92">
        <f t="shared" si="7"/>
        <v>18254.62</v>
      </c>
      <c r="CF22" s="92">
        <f t="shared" si="8"/>
        <v>0</v>
      </c>
      <c r="CG22" s="92">
        <f t="shared" si="9"/>
        <v>-18254.62</v>
      </c>
      <c r="CH22" s="92">
        <f t="shared" si="10"/>
        <v>-19048.43</v>
      </c>
      <c r="CI22" s="92">
        <f t="shared" si="11"/>
        <v>0</v>
      </c>
      <c r="CJ22" s="91" t="str">
        <f t="shared" si="12"/>
        <v>ja</v>
      </c>
      <c r="CK22" s="91" t="str">
        <f t="shared" si="12"/>
        <v>nein</v>
      </c>
      <c r="CL22" s="91" t="str">
        <f>IF(CB22=0,"keine Daten",IF(CD22=0,"keine Daten",IF(CH22=0,"keine Daten","OK")))</f>
        <v>OK</v>
      </c>
      <c r="CM22" s="92">
        <f t="shared" si="13"/>
        <v>299312.90999999997</v>
      </c>
      <c r="CN22" s="91" t="str">
        <f t="shared" si="30"/>
        <v>nein</v>
      </c>
      <c r="CO22" s="91">
        <f t="shared" si="14"/>
        <v>1</v>
      </c>
      <c r="CP22" s="91">
        <f t="shared" si="15"/>
        <v>0</v>
      </c>
      <c r="CQ22" s="91">
        <f t="shared" si="31"/>
        <v>1</v>
      </c>
      <c r="CR22" s="91">
        <f t="shared" si="3"/>
        <v>0</v>
      </c>
      <c r="CS22" s="92">
        <f>CM22-'[2]2011'!CM22</f>
        <v>299312.90999999997</v>
      </c>
      <c r="CT22" s="92">
        <f>CE22-'[2]2011'!CE22</f>
        <v>18254.62</v>
      </c>
      <c r="CU22" s="92">
        <f t="shared" si="16"/>
        <v>93672.35</v>
      </c>
      <c r="CV22" s="92">
        <f t="shared" si="17"/>
        <v>40053.75</v>
      </c>
      <c r="CW22" s="153">
        <f t="shared" si="18"/>
        <v>2.5</v>
      </c>
      <c r="CX22" s="153">
        <f t="shared" si="19"/>
        <v>3.5</v>
      </c>
      <c r="CY22" s="153">
        <f t="shared" si="20"/>
        <v>2</v>
      </c>
      <c r="CZ22" s="92">
        <f t="shared" si="21"/>
        <v>84874.78</v>
      </c>
      <c r="DA22" s="92">
        <f t="shared" si="22"/>
        <v>5408.61</v>
      </c>
      <c r="DB22" s="91">
        <f t="shared" si="4"/>
        <v>0</v>
      </c>
      <c r="DC22" s="92">
        <f t="shared" si="23"/>
        <v>-18254.62</v>
      </c>
    </row>
    <row r="23" spans="1:107" x14ac:dyDescent="0.25">
      <c r="A23" s="20">
        <v>13075075</v>
      </c>
      <c r="B23" s="21">
        <v>5552</v>
      </c>
      <c r="C23" s="21" t="s">
        <v>61</v>
      </c>
      <c r="D23" s="223">
        <v>737</v>
      </c>
      <c r="E23" s="224">
        <v>94200</v>
      </c>
      <c r="F23" s="224">
        <v>30200.29</v>
      </c>
      <c r="G23" s="224">
        <v>0</v>
      </c>
      <c r="H23" s="224"/>
      <c r="I23" s="224">
        <v>24560.42</v>
      </c>
      <c r="J23" s="224">
        <v>1</v>
      </c>
      <c r="K23" s="224">
        <v>105648.43</v>
      </c>
      <c r="L23" s="224"/>
      <c r="M23" s="224">
        <v>0</v>
      </c>
      <c r="N23" s="224">
        <v>1</v>
      </c>
      <c r="O23" s="224">
        <v>226778.41</v>
      </c>
      <c r="P23" s="224">
        <v>1</v>
      </c>
      <c r="Q23" s="242">
        <v>8889.68</v>
      </c>
      <c r="R23" s="224">
        <v>1</v>
      </c>
      <c r="S23" s="242">
        <v>114538.11</v>
      </c>
      <c r="T23" s="224">
        <v>250</v>
      </c>
      <c r="U23" s="224">
        <v>1</v>
      </c>
      <c r="V23" s="224">
        <v>325</v>
      </c>
      <c r="W23" s="224">
        <v>1</v>
      </c>
      <c r="X23" s="224">
        <v>300</v>
      </c>
      <c r="Y23" s="224">
        <v>1</v>
      </c>
      <c r="Z23" s="224">
        <v>1</v>
      </c>
      <c r="AA23" s="238">
        <v>1415188.46</v>
      </c>
      <c r="AB23" s="238">
        <v>1920.2014382632292</v>
      </c>
      <c r="AC23" s="22" t="s">
        <v>56</v>
      </c>
      <c r="AD23" s="22" t="s">
        <v>43</v>
      </c>
      <c r="AE23" s="22" t="s">
        <v>43</v>
      </c>
      <c r="AF23" s="224">
        <v>755019.33</v>
      </c>
      <c r="AG23" s="224">
        <v>58020.58</v>
      </c>
      <c r="AH23" s="224">
        <v>34776.54</v>
      </c>
      <c r="AI23" s="224">
        <v>-30200.29</v>
      </c>
      <c r="AJ23" s="224">
        <v>105648.43</v>
      </c>
      <c r="AK23" s="224">
        <v>2400</v>
      </c>
      <c r="AL23" s="224">
        <v>2316.67</v>
      </c>
      <c r="AM23" s="224">
        <v>0</v>
      </c>
      <c r="AN23" s="224">
        <v>0</v>
      </c>
      <c r="AO23" s="224">
        <v>0</v>
      </c>
      <c r="AP23" s="260">
        <v>0</v>
      </c>
      <c r="AQ23" s="339">
        <v>159249</v>
      </c>
      <c r="AR23" s="242">
        <v>55874.2</v>
      </c>
      <c r="AS23" s="239">
        <f t="shared" si="24"/>
        <v>-103374.8</v>
      </c>
      <c r="AT23" s="284">
        <v>246151.73</v>
      </c>
      <c r="AU23" s="239">
        <f t="shared" si="25"/>
        <v>302025.93</v>
      </c>
      <c r="AV23" s="282">
        <v>186945.85</v>
      </c>
      <c r="AW23" s="239">
        <f t="shared" si="26"/>
        <v>115080.07999999999</v>
      </c>
      <c r="AX23" s="239">
        <f t="shared" si="27"/>
        <v>3.3458349291801945</v>
      </c>
      <c r="AY23" s="239">
        <f t="shared" si="28"/>
        <v>0.6189728477948897</v>
      </c>
      <c r="AZ23" s="222">
        <v>79936.960000000006</v>
      </c>
      <c r="CA23" s="91" t="str">
        <f t="shared" si="33"/>
        <v>Leopoldshagen</v>
      </c>
      <c r="CB23" s="92">
        <f t="shared" si="33"/>
        <v>737</v>
      </c>
      <c r="CC23" s="92">
        <f t="shared" si="5"/>
        <v>24560.42</v>
      </c>
      <c r="CD23" s="92">
        <f t="shared" si="6"/>
        <v>-24560.42</v>
      </c>
      <c r="CE23" s="92">
        <f t="shared" si="7"/>
        <v>8889.68</v>
      </c>
      <c r="CF23" s="92">
        <f t="shared" si="8"/>
        <v>114538.11</v>
      </c>
      <c r="CG23" s="92">
        <f t="shared" si="9"/>
        <v>105648.43</v>
      </c>
      <c r="CH23" s="92">
        <f t="shared" si="10"/>
        <v>-30200.29</v>
      </c>
      <c r="CI23" s="92">
        <f t="shared" si="11"/>
        <v>1</v>
      </c>
      <c r="CJ23" s="91" t="str">
        <f t="shared" si="12"/>
        <v>ja</v>
      </c>
      <c r="CK23" s="91" t="str">
        <f t="shared" si="12"/>
        <v>nein</v>
      </c>
      <c r="CL23" s="91" t="str">
        <f t="shared" si="32"/>
        <v>OK</v>
      </c>
      <c r="CM23" s="92">
        <f t="shared" si="13"/>
        <v>226778.41</v>
      </c>
      <c r="CN23" s="91" t="str">
        <f t="shared" si="30"/>
        <v>nein</v>
      </c>
      <c r="CO23" s="91">
        <f t="shared" si="14"/>
        <v>1</v>
      </c>
      <c r="CP23" s="91">
        <f t="shared" si="15"/>
        <v>0</v>
      </c>
      <c r="CQ23" s="91">
        <f t="shared" si="31"/>
        <v>1</v>
      </c>
      <c r="CR23" s="91">
        <f t="shared" si="3"/>
        <v>1</v>
      </c>
      <c r="CS23" s="92">
        <f>CM23-'[2]2011'!CM23</f>
        <v>226778.41</v>
      </c>
      <c r="CT23" s="92">
        <f>CE23-'[2]2011'!CE23</f>
        <v>8889.68</v>
      </c>
      <c r="CU23" s="92">
        <f t="shared" si="16"/>
        <v>186945.85</v>
      </c>
      <c r="CV23" s="92">
        <f t="shared" si="17"/>
        <v>79936.960000000006</v>
      </c>
      <c r="CW23" s="153">
        <f t="shared" si="18"/>
        <v>2.5</v>
      </c>
      <c r="CX23" s="153">
        <f t="shared" si="19"/>
        <v>3.25</v>
      </c>
      <c r="CY23" s="153">
        <f t="shared" si="20"/>
        <v>3</v>
      </c>
      <c r="CZ23" s="92">
        <f t="shared" si="21"/>
        <v>1415188.46</v>
      </c>
      <c r="DA23" s="92">
        <f t="shared" si="22"/>
        <v>2316.67</v>
      </c>
      <c r="DB23" s="91">
        <f t="shared" si="4"/>
        <v>0</v>
      </c>
      <c r="DC23" s="92">
        <f t="shared" si="23"/>
        <v>105648.43</v>
      </c>
    </row>
    <row r="24" spans="1:107" x14ac:dyDescent="0.25">
      <c r="A24" s="20">
        <v>13075078</v>
      </c>
      <c r="B24" s="21">
        <v>5552</v>
      </c>
      <c r="C24" s="21" t="s">
        <v>62</v>
      </c>
      <c r="D24" s="223">
        <v>806</v>
      </c>
      <c r="E24" s="224">
        <v>90200</v>
      </c>
      <c r="F24" s="224">
        <v>243.25</v>
      </c>
      <c r="G24" s="224">
        <v>1</v>
      </c>
      <c r="H24" s="224"/>
      <c r="I24" s="224">
        <v>11085.25</v>
      </c>
      <c r="J24" s="224">
        <v>0</v>
      </c>
      <c r="K24" s="224"/>
      <c r="L24" s="224" t="s">
        <v>281</v>
      </c>
      <c r="M24" s="224">
        <v>1</v>
      </c>
      <c r="N24" s="224">
        <v>0</v>
      </c>
      <c r="O24" s="224"/>
      <c r="P24" s="224">
        <v>1</v>
      </c>
      <c r="Q24" s="242">
        <v>184892.32</v>
      </c>
      <c r="R24" s="224">
        <v>0</v>
      </c>
      <c r="S24" s="242">
        <v>0</v>
      </c>
      <c r="T24" s="224">
        <v>210</v>
      </c>
      <c r="U24" s="224">
        <v>1</v>
      </c>
      <c r="V24" s="224">
        <v>334</v>
      </c>
      <c r="W24" s="224">
        <v>1</v>
      </c>
      <c r="X24" s="224">
        <v>300</v>
      </c>
      <c r="Y24" s="224">
        <v>1</v>
      </c>
      <c r="Z24" s="224">
        <v>1</v>
      </c>
      <c r="AA24" s="238">
        <v>1270245.9099999999</v>
      </c>
      <c r="AB24" s="238">
        <v>1575.9874813895781</v>
      </c>
      <c r="AC24" s="22" t="s">
        <v>56</v>
      </c>
      <c r="AD24" s="22" t="s">
        <v>43</v>
      </c>
      <c r="AE24" s="22" t="s">
        <v>43</v>
      </c>
      <c r="AF24" s="224">
        <v>369961.37</v>
      </c>
      <c r="AG24" s="224">
        <v>162463.81</v>
      </c>
      <c r="AH24" s="224">
        <v>249849.13</v>
      </c>
      <c r="AI24" s="224">
        <v>243.25</v>
      </c>
      <c r="AJ24" s="224">
        <v>-184892.32</v>
      </c>
      <c r="AK24" s="224">
        <v>3500</v>
      </c>
      <c r="AL24" s="224">
        <v>3470</v>
      </c>
      <c r="AM24" s="224">
        <v>0</v>
      </c>
      <c r="AN24" s="224">
        <v>0</v>
      </c>
      <c r="AO24" s="224">
        <v>2000</v>
      </c>
      <c r="AP24" s="260">
        <v>2166.54</v>
      </c>
      <c r="AQ24" s="339">
        <v>226936</v>
      </c>
      <c r="AR24" s="242">
        <v>86413.83</v>
      </c>
      <c r="AS24" s="239">
        <f t="shared" si="24"/>
        <v>-140522.16999999998</v>
      </c>
      <c r="AT24" s="322">
        <v>233442.89</v>
      </c>
      <c r="AU24" s="239">
        <f t="shared" si="25"/>
        <v>319856.72000000003</v>
      </c>
      <c r="AV24" s="282">
        <v>213934.47</v>
      </c>
      <c r="AW24" s="239">
        <f t="shared" si="26"/>
        <v>105922.25000000003</v>
      </c>
      <c r="AX24" s="239">
        <f t="shared" si="27"/>
        <v>2.4756971193152761</v>
      </c>
      <c r="AY24" s="239">
        <f t="shared" si="28"/>
        <v>0.6688446939617213</v>
      </c>
      <c r="AZ24" s="222">
        <v>91477.13</v>
      </c>
      <c r="CA24" s="91" t="str">
        <f t="shared" si="33"/>
        <v>Liepgarten</v>
      </c>
      <c r="CB24" s="92">
        <f t="shared" si="33"/>
        <v>806</v>
      </c>
      <c r="CC24" s="92">
        <f t="shared" si="5"/>
        <v>11085.25</v>
      </c>
      <c r="CD24" s="92">
        <f t="shared" si="6"/>
        <v>-11085.25</v>
      </c>
      <c r="CE24" s="92">
        <f t="shared" si="7"/>
        <v>184892.32</v>
      </c>
      <c r="CF24" s="92">
        <f t="shared" si="8"/>
        <v>0</v>
      </c>
      <c r="CG24" s="92">
        <f t="shared" si="9"/>
        <v>-184892.32</v>
      </c>
      <c r="CH24" s="92">
        <f t="shared" si="10"/>
        <v>243.25</v>
      </c>
      <c r="CI24" s="92">
        <f t="shared" si="11"/>
        <v>1</v>
      </c>
      <c r="CJ24" s="91" t="str">
        <f t="shared" si="12"/>
        <v>ja</v>
      </c>
      <c r="CK24" s="91" t="str">
        <f t="shared" si="12"/>
        <v>nein</v>
      </c>
      <c r="CL24" s="91" t="str">
        <f t="shared" si="32"/>
        <v>OK</v>
      </c>
      <c r="CM24" s="92">
        <f t="shared" si="13"/>
        <v>0</v>
      </c>
      <c r="CN24" s="91" t="str">
        <f t="shared" si="30"/>
        <v>nein</v>
      </c>
      <c r="CO24" s="91">
        <f t="shared" si="14"/>
        <v>1</v>
      </c>
      <c r="CP24" s="91">
        <f t="shared" si="15"/>
        <v>0</v>
      </c>
      <c r="CQ24" s="91">
        <f t="shared" si="31"/>
        <v>1</v>
      </c>
      <c r="CR24" s="91">
        <f t="shared" si="3"/>
        <v>0</v>
      </c>
      <c r="CS24" s="92">
        <f>CM24-'[2]2011'!CM24</f>
        <v>0</v>
      </c>
      <c r="CT24" s="92">
        <f>CE24-'[2]2011'!CE24</f>
        <v>184892.32</v>
      </c>
      <c r="CU24" s="92">
        <f t="shared" si="16"/>
        <v>213934.47</v>
      </c>
      <c r="CV24" s="92">
        <f t="shared" si="17"/>
        <v>91477.13</v>
      </c>
      <c r="CW24" s="153">
        <f t="shared" si="18"/>
        <v>2.1</v>
      </c>
      <c r="CX24" s="153">
        <f t="shared" si="19"/>
        <v>3.34</v>
      </c>
      <c r="CY24" s="153">
        <f t="shared" si="20"/>
        <v>3</v>
      </c>
      <c r="CZ24" s="92">
        <f t="shared" si="21"/>
        <v>1270245.9099999999</v>
      </c>
      <c r="DA24" s="92">
        <f t="shared" si="22"/>
        <v>5636.54</v>
      </c>
      <c r="DB24" s="91">
        <f t="shared" si="4"/>
        <v>1</v>
      </c>
      <c r="DC24" s="92">
        <f t="shared" si="23"/>
        <v>-184892.32</v>
      </c>
    </row>
    <row r="25" spans="1:107" x14ac:dyDescent="0.25">
      <c r="A25" s="20">
        <v>13075084</v>
      </c>
      <c r="B25" s="21">
        <v>5552</v>
      </c>
      <c r="C25" s="21" t="s">
        <v>63</v>
      </c>
      <c r="D25" s="223">
        <v>371</v>
      </c>
      <c r="E25" s="224">
        <v>110900</v>
      </c>
      <c r="F25" s="224">
        <v>54738.87</v>
      </c>
      <c r="G25" s="224">
        <v>0</v>
      </c>
      <c r="H25" s="224"/>
      <c r="I25" s="224">
        <v>38563.879999999997</v>
      </c>
      <c r="J25" s="224">
        <v>0</v>
      </c>
      <c r="K25" s="224"/>
      <c r="L25" s="224" t="s">
        <v>281</v>
      </c>
      <c r="M25" s="224">
        <v>1</v>
      </c>
      <c r="N25" s="224">
        <v>1</v>
      </c>
      <c r="O25" s="224">
        <v>634017.24</v>
      </c>
      <c r="P25" s="224">
        <v>1</v>
      </c>
      <c r="Q25" s="242">
        <v>143688.31</v>
      </c>
      <c r="R25" s="224">
        <v>0</v>
      </c>
      <c r="S25" s="242">
        <v>0</v>
      </c>
      <c r="T25" s="224">
        <v>250</v>
      </c>
      <c r="U25" s="224">
        <v>1</v>
      </c>
      <c r="V25" s="224">
        <v>350</v>
      </c>
      <c r="W25" s="224">
        <v>0</v>
      </c>
      <c r="X25" s="224">
        <v>300</v>
      </c>
      <c r="Y25" s="224">
        <v>1</v>
      </c>
      <c r="Z25" s="224">
        <v>0</v>
      </c>
      <c r="AA25" s="238">
        <v>332266.93</v>
      </c>
      <c r="AB25" s="238">
        <v>895.59819407008081</v>
      </c>
      <c r="AC25" s="22" t="s">
        <v>56</v>
      </c>
      <c r="AD25" s="22" t="s">
        <v>43</v>
      </c>
      <c r="AE25" s="22" t="s">
        <v>43</v>
      </c>
      <c r="AF25" s="224">
        <v>928763.12</v>
      </c>
      <c r="AG25" s="224">
        <v>96219.31</v>
      </c>
      <c r="AH25" s="224">
        <v>155313.68</v>
      </c>
      <c r="AI25" s="224">
        <v>-54738.87</v>
      </c>
      <c r="AJ25" s="224">
        <v>-143688.31</v>
      </c>
      <c r="AK25" s="224">
        <v>1500</v>
      </c>
      <c r="AL25" s="224">
        <v>1337.8</v>
      </c>
      <c r="AM25" s="224">
        <v>0</v>
      </c>
      <c r="AN25" s="224">
        <v>0</v>
      </c>
      <c r="AO25" s="224">
        <v>1800</v>
      </c>
      <c r="AP25" s="260">
        <v>1961.4</v>
      </c>
      <c r="AQ25" s="336">
        <v>95312</v>
      </c>
      <c r="AR25" s="242">
        <v>87103.46</v>
      </c>
      <c r="AS25" s="239">
        <f t="shared" si="24"/>
        <v>-8208.5399999999936</v>
      </c>
      <c r="AT25" s="322">
        <v>121668.21</v>
      </c>
      <c r="AU25" s="239">
        <f t="shared" si="25"/>
        <v>208771.67</v>
      </c>
      <c r="AV25" s="282">
        <v>101555.86</v>
      </c>
      <c r="AW25" s="239">
        <f t="shared" si="26"/>
        <v>107215.81000000001</v>
      </c>
      <c r="AX25" s="239">
        <f t="shared" si="27"/>
        <v>1.1659222262812521</v>
      </c>
      <c r="AY25" s="239">
        <f t="shared" si="28"/>
        <v>0.48644464069286791</v>
      </c>
      <c r="AZ25" s="222">
        <v>43424.69</v>
      </c>
      <c r="CA25" s="91" t="str">
        <f t="shared" si="33"/>
        <v>Lübs</v>
      </c>
      <c r="CB25" s="92">
        <f t="shared" si="33"/>
        <v>371</v>
      </c>
      <c r="CC25" s="92">
        <f t="shared" si="5"/>
        <v>38563.879999999997</v>
      </c>
      <c r="CD25" s="92">
        <f t="shared" si="6"/>
        <v>-38563.879999999997</v>
      </c>
      <c r="CE25" s="92">
        <f t="shared" si="7"/>
        <v>143688.31</v>
      </c>
      <c r="CF25" s="92">
        <f t="shared" si="8"/>
        <v>0</v>
      </c>
      <c r="CG25" s="92">
        <f t="shared" si="9"/>
        <v>-143688.31</v>
      </c>
      <c r="CH25" s="92">
        <f t="shared" si="10"/>
        <v>-54738.87</v>
      </c>
      <c r="CI25" s="92">
        <f t="shared" si="11"/>
        <v>0</v>
      </c>
      <c r="CJ25" s="91" t="str">
        <f t="shared" si="12"/>
        <v>ja</v>
      </c>
      <c r="CK25" s="91" t="str">
        <f t="shared" si="12"/>
        <v>nein</v>
      </c>
      <c r="CL25" s="91" t="str">
        <f t="shared" si="32"/>
        <v>OK</v>
      </c>
      <c r="CM25" s="92">
        <f t="shared" si="13"/>
        <v>634017.24</v>
      </c>
      <c r="CN25" s="91" t="str">
        <f t="shared" si="30"/>
        <v>nein</v>
      </c>
      <c r="CO25" s="91">
        <f t="shared" si="14"/>
        <v>1</v>
      </c>
      <c r="CP25" s="91">
        <f t="shared" si="15"/>
        <v>0</v>
      </c>
      <c r="CQ25" s="91">
        <f t="shared" si="31"/>
        <v>1</v>
      </c>
      <c r="CR25" s="91">
        <f t="shared" si="3"/>
        <v>0</v>
      </c>
      <c r="CS25" s="92">
        <f>CM25-'[2]2011'!CM25</f>
        <v>634017.24</v>
      </c>
      <c r="CT25" s="92">
        <f>CE25-'[2]2011'!CE25</f>
        <v>143688.31</v>
      </c>
      <c r="CU25" s="92">
        <f t="shared" si="16"/>
        <v>101555.86</v>
      </c>
      <c r="CV25" s="92">
        <f t="shared" si="17"/>
        <v>43424.69</v>
      </c>
      <c r="CW25" s="153">
        <f t="shared" si="18"/>
        <v>2.5</v>
      </c>
      <c r="CX25" s="153">
        <f t="shared" si="19"/>
        <v>3.5</v>
      </c>
      <c r="CY25" s="153">
        <f t="shared" si="20"/>
        <v>3</v>
      </c>
      <c r="CZ25" s="92">
        <f t="shared" si="21"/>
        <v>332266.93</v>
      </c>
      <c r="DA25" s="92">
        <f t="shared" si="22"/>
        <v>3299.2</v>
      </c>
      <c r="DB25" s="91">
        <f t="shared" si="4"/>
        <v>0</v>
      </c>
      <c r="DC25" s="92">
        <f t="shared" si="23"/>
        <v>-143688.31</v>
      </c>
    </row>
    <row r="26" spans="1:107" x14ac:dyDescent="0.25">
      <c r="A26" s="20">
        <v>13075085</v>
      </c>
      <c r="B26" s="21">
        <v>5552</v>
      </c>
      <c r="C26" s="21" t="s">
        <v>64</v>
      </c>
      <c r="D26" s="223">
        <v>641</v>
      </c>
      <c r="E26" s="224">
        <v>140000</v>
      </c>
      <c r="F26" s="224">
        <v>11491.01</v>
      </c>
      <c r="G26" s="224">
        <v>0</v>
      </c>
      <c r="H26" s="224"/>
      <c r="I26" s="224">
        <v>9571.98</v>
      </c>
      <c r="J26" s="224">
        <v>0</v>
      </c>
      <c r="K26" s="224"/>
      <c r="L26" s="224" t="s">
        <v>281</v>
      </c>
      <c r="M26" s="224">
        <v>1</v>
      </c>
      <c r="N26" s="224">
        <v>1</v>
      </c>
      <c r="O26" s="224">
        <v>493831.27</v>
      </c>
      <c r="P26" s="224">
        <v>1</v>
      </c>
      <c r="Q26" s="242">
        <v>129676.7</v>
      </c>
      <c r="R26" s="224">
        <v>1</v>
      </c>
      <c r="S26" s="242">
        <v>19729.88</v>
      </c>
      <c r="T26" s="224">
        <v>256</v>
      </c>
      <c r="U26" s="224">
        <v>0</v>
      </c>
      <c r="V26" s="224">
        <v>335</v>
      </c>
      <c r="W26" s="224">
        <v>0</v>
      </c>
      <c r="X26" s="224">
        <v>304</v>
      </c>
      <c r="Y26" s="224">
        <v>0</v>
      </c>
      <c r="Z26" s="224">
        <v>0</v>
      </c>
      <c r="AA26" s="238">
        <v>336425.85</v>
      </c>
      <c r="AB26" s="238">
        <v>524.84531981279247</v>
      </c>
      <c r="AC26" s="22" t="s">
        <v>56</v>
      </c>
      <c r="AD26" s="22" t="s">
        <v>43</v>
      </c>
      <c r="AE26" s="22" t="s">
        <v>43</v>
      </c>
      <c r="AF26" s="224">
        <v>971058.96</v>
      </c>
      <c r="AG26" s="224">
        <v>366269.97</v>
      </c>
      <c r="AH26" s="224">
        <v>204790.69</v>
      </c>
      <c r="AI26" s="224">
        <v>-11491.01</v>
      </c>
      <c r="AJ26" s="224">
        <v>-109946.82</v>
      </c>
      <c r="AK26" s="224">
        <v>2500</v>
      </c>
      <c r="AL26" s="224">
        <v>2146.0100000000002</v>
      </c>
      <c r="AM26" s="224">
        <v>0</v>
      </c>
      <c r="AN26" s="224">
        <v>0</v>
      </c>
      <c r="AO26" s="224">
        <v>4000</v>
      </c>
      <c r="AP26" s="260">
        <v>4436.34</v>
      </c>
      <c r="AQ26" s="336">
        <v>143454</v>
      </c>
      <c r="AR26" s="242">
        <v>120937.42</v>
      </c>
      <c r="AS26" s="239">
        <f t="shared" si="24"/>
        <v>-22516.58</v>
      </c>
      <c r="AT26" s="284">
        <v>211715.56</v>
      </c>
      <c r="AU26" s="239">
        <f t="shared" si="25"/>
        <v>332652.98</v>
      </c>
      <c r="AV26" s="282">
        <v>159989.95000000001</v>
      </c>
      <c r="AW26" s="239">
        <f t="shared" si="26"/>
        <v>172663.02999999997</v>
      </c>
      <c r="AX26" s="239">
        <f t="shared" si="27"/>
        <v>1.3229151903521674</v>
      </c>
      <c r="AY26" s="239">
        <f t="shared" si="28"/>
        <v>0.48095150087036653</v>
      </c>
      <c r="AZ26" s="222">
        <v>68410.77</v>
      </c>
      <c r="CA26" s="91" t="str">
        <f t="shared" si="33"/>
        <v>Luckow</v>
      </c>
      <c r="CB26" s="92">
        <f t="shared" si="33"/>
        <v>641</v>
      </c>
      <c r="CC26" s="92">
        <f t="shared" si="5"/>
        <v>9571.98</v>
      </c>
      <c r="CD26" s="92">
        <f t="shared" si="6"/>
        <v>-9571.98</v>
      </c>
      <c r="CE26" s="92">
        <f t="shared" si="7"/>
        <v>129676.7</v>
      </c>
      <c r="CF26" s="92">
        <f t="shared" si="8"/>
        <v>19729.88</v>
      </c>
      <c r="CG26" s="92">
        <f t="shared" si="9"/>
        <v>-109946.81999999999</v>
      </c>
      <c r="CH26" s="92">
        <f t="shared" si="10"/>
        <v>-11491.01</v>
      </c>
      <c r="CI26" s="92">
        <f t="shared" si="11"/>
        <v>0</v>
      </c>
      <c r="CJ26" s="91" t="str">
        <f t="shared" si="12"/>
        <v>ja</v>
      </c>
      <c r="CK26" s="91" t="str">
        <f t="shared" si="12"/>
        <v>nein</v>
      </c>
      <c r="CL26" s="91" t="str">
        <f t="shared" si="32"/>
        <v>OK</v>
      </c>
      <c r="CM26" s="92">
        <f t="shared" si="13"/>
        <v>493831.27</v>
      </c>
      <c r="CN26" s="91" t="str">
        <f t="shared" si="30"/>
        <v>nein</v>
      </c>
      <c r="CO26" s="91">
        <f t="shared" si="14"/>
        <v>1</v>
      </c>
      <c r="CP26" s="91">
        <f t="shared" si="15"/>
        <v>0</v>
      </c>
      <c r="CQ26" s="91">
        <f t="shared" si="31"/>
        <v>1</v>
      </c>
      <c r="CR26" s="91">
        <f t="shared" si="3"/>
        <v>0</v>
      </c>
      <c r="CS26" s="92">
        <f>CM26-'[2]2011'!CM26</f>
        <v>493831.27</v>
      </c>
      <c r="CT26" s="92">
        <f>CE26-'[2]2011'!CE26</f>
        <v>129676.7</v>
      </c>
      <c r="CU26" s="92">
        <f t="shared" si="16"/>
        <v>159989.95000000001</v>
      </c>
      <c r="CV26" s="92">
        <f t="shared" si="17"/>
        <v>68410.77</v>
      </c>
      <c r="CW26" s="153">
        <f t="shared" si="18"/>
        <v>2.56</v>
      </c>
      <c r="CX26" s="153">
        <f t="shared" si="19"/>
        <v>3.35</v>
      </c>
      <c r="CY26" s="153">
        <f t="shared" si="20"/>
        <v>3.04</v>
      </c>
      <c r="CZ26" s="92">
        <f t="shared" si="21"/>
        <v>336425.85</v>
      </c>
      <c r="DA26" s="92">
        <f t="shared" si="22"/>
        <v>6582.35</v>
      </c>
      <c r="DB26" s="91">
        <f t="shared" si="4"/>
        <v>0</v>
      </c>
      <c r="DC26" s="92">
        <f t="shared" si="23"/>
        <v>-109946.82</v>
      </c>
    </row>
    <row r="27" spans="1:107" x14ac:dyDescent="0.25">
      <c r="A27" s="20">
        <v>13075089</v>
      </c>
      <c r="B27" s="21">
        <v>5552</v>
      </c>
      <c r="C27" s="21" t="s">
        <v>65</v>
      </c>
      <c r="D27" s="223">
        <v>428</v>
      </c>
      <c r="E27" s="224">
        <v>55400</v>
      </c>
      <c r="F27" s="224">
        <v>31968</v>
      </c>
      <c r="G27" s="224">
        <v>0</v>
      </c>
      <c r="H27" s="224"/>
      <c r="I27" s="224">
        <v>41306.879999999997</v>
      </c>
      <c r="J27" s="224">
        <v>0</v>
      </c>
      <c r="K27" s="224"/>
      <c r="L27" s="224" t="s">
        <v>281</v>
      </c>
      <c r="M27" s="224">
        <v>1</v>
      </c>
      <c r="N27" s="224">
        <v>0</v>
      </c>
      <c r="O27" s="224"/>
      <c r="P27" s="224">
        <v>1</v>
      </c>
      <c r="Q27" s="242">
        <v>99570.17</v>
      </c>
      <c r="R27" s="224">
        <v>0</v>
      </c>
      <c r="S27" s="242">
        <v>0</v>
      </c>
      <c r="T27" s="224">
        <v>227</v>
      </c>
      <c r="U27" s="224">
        <v>1</v>
      </c>
      <c r="V27" s="224">
        <v>331</v>
      </c>
      <c r="W27" s="224">
        <v>1</v>
      </c>
      <c r="X27" s="224">
        <v>331</v>
      </c>
      <c r="Y27" s="224">
        <v>0</v>
      </c>
      <c r="Z27" s="224">
        <v>0</v>
      </c>
      <c r="AA27" s="238">
        <v>177262.23</v>
      </c>
      <c r="AB27" s="238">
        <v>414.16408878504677</v>
      </c>
      <c r="AC27" s="22" t="s">
        <v>56</v>
      </c>
      <c r="AD27" s="22" t="s">
        <v>43</v>
      </c>
      <c r="AE27" s="22" t="s">
        <v>43</v>
      </c>
      <c r="AF27" s="224">
        <v>245419.48</v>
      </c>
      <c r="AG27" s="224">
        <v>144155.56</v>
      </c>
      <c r="AH27" s="224">
        <v>125177.73</v>
      </c>
      <c r="AI27" s="224">
        <v>-31968</v>
      </c>
      <c r="AJ27" s="224">
        <v>-99570.17</v>
      </c>
      <c r="AK27" s="224">
        <v>1500</v>
      </c>
      <c r="AL27" s="224">
        <v>1357.63</v>
      </c>
      <c r="AM27" s="224">
        <v>0</v>
      </c>
      <c r="AN27" s="224">
        <v>0</v>
      </c>
      <c r="AO27" s="224">
        <v>500</v>
      </c>
      <c r="AP27" s="260">
        <v>500.06</v>
      </c>
      <c r="AQ27" s="336">
        <v>74588</v>
      </c>
      <c r="AR27" s="242">
        <v>32770.06</v>
      </c>
      <c r="AS27" s="239">
        <f t="shared" si="24"/>
        <v>-41817.94</v>
      </c>
      <c r="AT27" s="322">
        <v>158804.23000000001</v>
      </c>
      <c r="AU27" s="239">
        <f t="shared" si="25"/>
        <v>191574.29</v>
      </c>
      <c r="AV27" s="282">
        <v>102618.32</v>
      </c>
      <c r="AW27" s="239">
        <f t="shared" si="26"/>
        <v>88955.97</v>
      </c>
      <c r="AX27" s="239">
        <f t="shared" si="27"/>
        <v>3.1314657342708561</v>
      </c>
      <c r="AY27" s="239">
        <f t="shared" si="28"/>
        <v>0.53565809900691785</v>
      </c>
      <c r="AZ27" s="222">
        <v>43879</v>
      </c>
      <c r="CA27" s="91" t="str">
        <f t="shared" si="33"/>
        <v>Meiersberg</v>
      </c>
      <c r="CB27" s="92">
        <f t="shared" si="33"/>
        <v>428</v>
      </c>
      <c r="CC27" s="92">
        <f t="shared" si="5"/>
        <v>41306.879999999997</v>
      </c>
      <c r="CD27" s="92">
        <f t="shared" si="6"/>
        <v>-41306.879999999997</v>
      </c>
      <c r="CE27" s="92">
        <f t="shared" si="7"/>
        <v>99570.17</v>
      </c>
      <c r="CF27" s="92">
        <f t="shared" si="8"/>
        <v>0</v>
      </c>
      <c r="CG27" s="92">
        <f t="shared" si="9"/>
        <v>-99570.17</v>
      </c>
      <c r="CH27" s="92">
        <f t="shared" si="10"/>
        <v>-31968</v>
      </c>
      <c r="CI27" s="92">
        <f t="shared" si="11"/>
        <v>0</v>
      </c>
      <c r="CJ27" s="91" t="str">
        <f t="shared" si="12"/>
        <v>ja</v>
      </c>
      <c r="CK27" s="91" t="str">
        <f t="shared" si="12"/>
        <v>nein</v>
      </c>
      <c r="CL27" s="91" t="str">
        <f t="shared" si="32"/>
        <v>OK</v>
      </c>
      <c r="CM27" s="92">
        <f t="shared" si="13"/>
        <v>0</v>
      </c>
      <c r="CN27" s="91" t="str">
        <f t="shared" si="30"/>
        <v>nein</v>
      </c>
      <c r="CO27" s="91">
        <f t="shared" si="14"/>
        <v>1</v>
      </c>
      <c r="CP27" s="91">
        <f t="shared" si="15"/>
        <v>0</v>
      </c>
      <c r="CQ27" s="91">
        <f t="shared" si="31"/>
        <v>1</v>
      </c>
      <c r="CR27" s="91">
        <f t="shared" si="3"/>
        <v>0</v>
      </c>
      <c r="CS27" s="92">
        <f>CM27-'[2]2011'!CM27</f>
        <v>0</v>
      </c>
      <c r="CT27" s="92">
        <f>CE27-'[2]2011'!CE27</f>
        <v>99570.17</v>
      </c>
      <c r="CU27" s="92">
        <f t="shared" si="16"/>
        <v>102618.32</v>
      </c>
      <c r="CV27" s="92">
        <f t="shared" si="17"/>
        <v>43879</v>
      </c>
      <c r="CW27" s="153">
        <f t="shared" si="18"/>
        <v>2.27</v>
      </c>
      <c r="CX27" s="153">
        <f t="shared" si="19"/>
        <v>3.31</v>
      </c>
      <c r="CY27" s="153">
        <f t="shared" si="20"/>
        <v>3.31</v>
      </c>
      <c r="CZ27" s="92">
        <f t="shared" si="21"/>
        <v>177262.23</v>
      </c>
      <c r="DA27" s="92">
        <f t="shared" si="22"/>
        <v>1857.69</v>
      </c>
      <c r="DB27" s="91">
        <f t="shared" si="4"/>
        <v>0</v>
      </c>
      <c r="DC27" s="92">
        <f t="shared" si="23"/>
        <v>-99570.17</v>
      </c>
    </row>
    <row r="28" spans="1:107" x14ac:dyDescent="0.25">
      <c r="A28" s="20">
        <v>13075093</v>
      </c>
      <c r="B28" s="21">
        <v>5552</v>
      </c>
      <c r="C28" s="21" t="s">
        <v>66</v>
      </c>
      <c r="D28" s="223">
        <v>780</v>
      </c>
      <c r="E28" s="224">
        <v>114100</v>
      </c>
      <c r="F28" s="224">
        <v>18088.599999999999</v>
      </c>
      <c r="G28" s="224">
        <v>0</v>
      </c>
      <c r="H28" s="224"/>
      <c r="I28" s="224">
        <v>28765.200000000001</v>
      </c>
      <c r="J28" s="224">
        <v>0</v>
      </c>
      <c r="K28" s="224">
        <v>0</v>
      </c>
      <c r="L28" s="224">
        <v>2012</v>
      </c>
      <c r="M28" s="224">
        <v>0</v>
      </c>
      <c r="N28" s="224">
        <v>1</v>
      </c>
      <c r="O28" s="224">
        <v>987866.41</v>
      </c>
      <c r="P28" s="224">
        <v>1</v>
      </c>
      <c r="Q28" s="242">
        <v>20651.97</v>
      </c>
      <c r="R28" s="224">
        <v>0</v>
      </c>
      <c r="S28" s="242">
        <v>0</v>
      </c>
      <c r="T28" s="224">
        <v>240</v>
      </c>
      <c r="U28" s="224">
        <v>1</v>
      </c>
      <c r="V28" s="224">
        <v>340</v>
      </c>
      <c r="W28" s="224">
        <v>0</v>
      </c>
      <c r="X28" s="224">
        <v>300</v>
      </c>
      <c r="Y28" s="224">
        <v>1</v>
      </c>
      <c r="Z28" s="224">
        <v>0</v>
      </c>
      <c r="AA28" s="238">
        <v>195693.27</v>
      </c>
      <c r="AB28" s="238">
        <v>250.88880769230767</v>
      </c>
      <c r="AC28" s="22" t="s">
        <v>56</v>
      </c>
      <c r="AD28" s="22" t="s">
        <v>43</v>
      </c>
      <c r="AE28" s="22" t="s">
        <v>43</v>
      </c>
      <c r="AF28" s="224">
        <v>1542198.79</v>
      </c>
      <c r="AG28" s="224">
        <v>90302.37</v>
      </c>
      <c r="AH28" s="224">
        <v>39664.660000000003</v>
      </c>
      <c r="AI28" s="224">
        <v>-18088.599999999999</v>
      </c>
      <c r="AJ28" s="224">
        <v>-20651.97</v>
      </c>
      <c r="AK28" s="224">
        <v>1700</v>
      </c>
      <c r="AL28" s="224">
        <v>1669.06</v>
      </c>
      <c r="AM28" s="224">
        <v>0</v>
      </c>
      <c r="AN28" s="224">
        <v>0</v>
      </c>
      <c r="AO28" s="224">
        <v>18000</v>
      </c>
      <c r="AP28" s="260">
        <v>18213.72</v>
      </c>
      <c r="AQ28" s="339">
        <v>196916</v>
      </c>
      <c r="AR28" s="242">
        <v>98410.61</v>
      </c>
      <c r="AS28" s="239">
        <f t="shared" si="24"/>
        <v>-98505.39</v>
      </c>
      <c r="AT28" s="284">
        <v>233614.93</v>
      </c>
      <c r="AU28" s="239">
        <f t="shared" si="25"/>
        <v>332025.53999999998</v>
      </c>
      <c r="AV28" s="282">
        <v>201707.93</v>
      </c>
      <c r="AW28" s="239">
        <f t="shared" si="26"/>
        <v>130317.60999999999</v>
      </c>
      <c r="AX28" s="239">
        <f t="shared" si="27"/>
        <v>2.0496563327876944</v>
      </c>
      <c r="AY28" s="239">
        <f t="shared" si="28"/>
        <v>0.60750727188034992</v>
      </c>
      <c r="AZ28" s="222">
        <v>86249.13</v>
      </c>
      <c r="CA28" s="91" t="str">
        <f t="shared" si="33"/>
        <v>Mönkebude</v>
      </c>
      <c r="CB28" s="92">
        <f t="shared" si="33"/>
        <v>780</v>
      </c>
      <c r="CC28" s="92">
        <f t="shared" si="5"/>
        <v>28765.200000000001</v>
      </c>
      <c r="CD28" s="92">
        <f t="shared" si="6"/>
        <v>-28765.200000000001</v>
      </c>
      <c r="CE28" s="92">
        <f t="shared" si="7"/>
        <v>20651.97</v>
      </c>
      <c r="CF28" s="92">
        <f t="shared" si="8"/>
        <v>0</v>
      </c>
      <c r="CG28" s="92">
        <f t="shared" si="9"/>
        <v>-20651.97</v>
      </c>
      <c r="CH28" s="92">
        <f t="shared" si="10"/>
        <v>-18088.599999999999</v>
      </c>
      <c r="CI28" s="92">
        <f t="shared" si="11"/>
        <v>0</v>
      </c>
      <c r="CJ28" s="91" t="str">
        <f t="shared" si="12"/>
        <v>ja</v>
      </c>
      <c r="CK28" s="91" t="str">
        <f t="shared" si="12"/>
        <v>nein</v>
      </c>
      <c r="CL28" s="91" t="str">
        <f t="shared" si="32"/>
        <v>OK</v>
      </c>
      <c r="CM28" s="92">
        <f t="shared" si="13"/>
        <v>987866.41</v>
      </c>
      <c r="CN28" s="91" t="str">
        <f t="shared" si="30"/>
        <v>nein</v>
      </c>
      <c r="CO28" s="91">
        <f t="shared" si="14"/>
        <v>1</v>
      </c>
      <c r="CP28" s="91">
        <f t="shared" si="15"/>
        <v>0</v>
      </c>
      <c r="CQ28" s="91">
        <f t="shared" si="31"/>
        <v>1</v>
      </c>
      <c r="CR28" s="91">
        <f t="shared" si="3"/>
        <v>0</v>
      </c>
      <c r="CS28" s="92">
        <f>CM28-'[2]2011'!CM28</f>
        <v>987866.41</v>
      </c>
      <c r="CT28" s="92">
        <f>CE28-'[2]2011'!CE28</f>
        <v>20651.97</v>
      </c>
      <c r="CU28" s="92">
        <f t="shared" si="16"/>
        <v>201707.93</v>
      </c>
      <c r="CV28" s="92">
        <f t="shared" si="17"/>
        <v>86249.13</v>
      </c>
      <c r="CW28" s="153">
        <f t="shared" si="18"/>
        <v>2.4</v>
      </c>
      <c r="CX28" s="153">
        <f t="shared" si="19"/>
        <v>3.4</v>
      </c>
      <c r="CY28" s="153">
        <f t="shared" si="20"/>
        <v>3</v>
      </c>
      <c r="CZ28" s="92">
        <f t="shared" si="21"/>
        <v>195693.27</v>
      </c>
      <c r="DA28" s="92">
        <f t="shared" si="22"/>
        <v>19882.780000000002</v>
      </c>
      <c r="DB28" s="91">
        <f t="shared" si="4"/>
        <v>0</v>
      </c>
      <c r="DC28" s="92">
        <f t="shared" si="23"/>
        <v>-20651.97</v>
      </c>
    </row>
    <row r="29" spans="1:107" x14ac:dyDescent="0.25">
      <c r="A29" s="20">
        <v>13075139</v>
      </c>
      <c r="B29" s="21">
        <v>5552</v>
      </c>
      <c r="C29" s="21" t="s">
        <v>67</v>
      </c>
      <c r="D29" s="223">
        <v>363</v>
      </c>
      <c r="E29" s="224">
        <v>85200</v>
      </c>
      <c r="F29" s="224">
        <v>51234.69</v>
      </c>
      <c r="G29" s="224">
        <v>0</v>
      </c>
      <c r="H29" s="224"/>
      <c r="I29" s="224">
        <v>70623.48</v>
      </c>
      <c r="J29" s="224">
        <v>0</v>
      </c>
      <c r="K29" s="224"/>
      <c r="L29" s="224">
        <v>2010</v>
      </c>
      <c r="M29" s="224">
        <v>0</v>
      </c>
      <c r="N29" s="224">
        <v>1</v>
      </c>
      <c r="O29" s="224">
        <v>331296.37</v>
      </c>
      <c r="P29" s="224">
        <v>1</v>
      </c>
      <c r="Q29" s="242">
        <v>113726.68</v>
      </c>
      <c r="R29" s="224">
        <v>0</v>
      </c>
      <c r="S29" s="242">
        <v>0</v>
      </c>
      <c r="T29" s="224">
        <v>200</v>
      </c>
      <c r="U29" s="224">
        <v>1</v>
      </c>
      <c r="V29" s="224">
        <v>300</v>
      </c>
      <c r="W29" s="224">
        <v>1</v>
      </c>
      <c r="X29" s="224">
        <v>300</v>
      </c>
      <c r="Y29" s="224">
        <v>1</v>
      </c>
      <c r="Z29" s="224">
        <v>0</v>
      </c>
      <c r="AA29" s="238">
        <v>156731.38</v>
      </c>
      <c r="AB29" s="238">
        <v>431.76688705234159</v>
      </c>
      <c r="AC29" s="22" t="s">
        <v>56</v>
      </c>
      <c r="AD29" s="22" t="s">
        <v>43</v>
      </c>
      <c r="AE29" s="22" t="s">
        <v>43</v>
      </c>
      <c r="AF29" s="224">
        <v>609806.93999999994</v>
      </c>
      <c r="AG29" s="224">
        <v>180726.72</v>
      </c>
      <c r="AH29" s="224">
        <v>163074.15</v>
      </c>
      <c r="AI29" s="224">
        <v>-51234.69</v>
      </c>
      <c r="AJ29" s="224">
        <v>-113725.68</v>
      </c>
      <c r="AK29" s="224">
        <v>1300</v>
      </c>
      <c r="AL29" s="224">
        <v>1509.17</v>
      </c>
      <c r="AM29" s="224">
        <v>0</v>
      </c>
      <c r="AN29" s="224">
        <v>0</v>
      </c>
      <c r="AO29" s="224">
        <v>2500</v>
      </c>
      <c r="AP29" s="260">
        <v>2533.4</v>
      </c>
      <c r="AQ29" s="339">
        <v>100092</v>
      </c>
      <c r="AR29" s="242">
        <v>29752.39</v>
      </c>
      <c r="AS29" s="239">
        <f t="shared" si="24"/>
        <v>-70339.61</v>
      </c>
      <c r="AT29" s="284">
        <v>108737.21</v>
      </c>
      <c r="AU29" s="239">
        <f t="shared" si="25"/>
        <v>138489.60000000001</v>
      </c>
      <c r="AV29" s="282">
        <v>96867.199999999997</v>
      </c>
      <c r="AW29" s="239">
        <f t="shared" si="26"/>
        <v>41622.400000000009</v>
      </c>
      <c r="AX29" s="239">
        <f t="shared" si="27"/>
        <v>3.255778779452676</v>
      </c>
      <c r="AY29" s="239">
        <f t="shared" si="28"/>
        <v>0.69945468829428337</v>
      </c>
      <c r="AZ29" s="222">
        <v>41419.85</v>
      </c>
      <c r="CA29" s="91" t="str">
        <f t="shared" si="33"/>
        <v>Vogelsang-Warsin</v>
      </c>
      <c r="CB29" s="92">
        <f t="shared" si="33"/>
        <v>363</v>
      </c>
      <c r="CC29" s="92">
        <f t="shared" si="5"/>
        <v>70623.48</v>
      </c>
      <c r="CD29" s="92">
        <f t="shared" si="6"/>
        <v>-70623.48</v>
      </c>
      <c r="CE29" s="92">
        <f t="shared" si="7"/>
        <v>113726.68</v>
      </c>
      <c r="CF29" s="92">
        <f t="shared" si="8"/>
        <v>0</v>
      </c>
      <c r="CG29" s="92">
        <f t="shared" si="9"/>
        <v>-113726.68</v>
      </c>
      <c r="CH29" s="92">
        <f t="shared" si="10"/>
        <v>-51234.69</v>
      </c>
      <c r="CI29" s="92">
        <f t="shared" si="11"/>
        <v>0</v>
      </c>
      <c r="CJ29" s="91" t="str">
        <f t="shared" si="12"/>
        <v>ja</v>
      </c>
      <c r="CK29" s="91" t="str">
        <f t="shared" si="12"/>
        <v>nein</v>
      </c>
      <c r="CL29" s="91" t="str">
        <f t="shared" si="32"/>
        <v>OK</v>
      </c>
      <c r="CM29" s="92">
        <f t="shared" si="13"/>
        <v>331296.37</v>
      </c>
      <c r="CN29" s="91" t="str">
        <f t="shared" si="30"/>
        <v>nein</v>
      </c>
      <c r="CO29" s="91">
        <f t="shared" si="14"/>
        <v>1</v>
      </c>
      <c r="CP29" s="91">
        <f t="shared" si="15"/>
        <v>0</v>
      </c>
      <c r="CQ29" s="91">
        <f t="shared" si="31"/>
        <v>1</v>
      </c>
      <c r="CR29" s="91">
        <f t="shared" si="3"/>
        <v>0</v>
      </c>
      <c r="CS29" s="92">
        <f>CM29-'[2]2011'!CM29</f>
        <v>331296.37</v>
      </c>
      <c r="CT29" s="92">
        <f>CE29-'[2]2011'!CE29</f>
        <v>80784.41</v>
      </c>
      <c r="CU29" s="92">
        <f t="shared" si="16"/>
        <v>96867.199999999997</v>
      </c>
      <c r="CV29" s="92">
        <f t="shared" si="17"/>
        <v>41419.85</v>
      </c>
      <c r="CW29" s="153">
        <f t="shared" si="18"/>
        <v>2</v>
      </c>
      <c r="CX29" s="153">
        <f t="shared" si="19"/>
        <v>3</v>
      </c>
      <c r="CY29" s="153">
        <f t="shared" si="20"/>
        <v>3</v>
      </c>
      <c r="CZ29" s="92">
        <f t="shared" si="21"/>
        <v>156731.38</v>
      </c>
      <c r="DA29" s="92">
        <f t="shared" si="22"/>
        <v>4042.57</v>
      </c>
      <c r="DB29" s="91">
        <f t="shared" si="4"/>
        <v>0</v>
      </c>
      <c r="DC29" s="92">
        <f t="shared" si="23"/>
        <v>-113725.68</v>
      </c>
    </row>
    <row r="30" spans="1:107" x14ac:dyDescent="0.25">
      <c r="A30" s="20">
        <v>13075007</v>
      </c>
      <c r="B30" s="21">
        <v>5553</v>
      </c>
      <c r="C30" s="21" t="s">
        <v>68</v>
      </c>
      <c r="D30" s="223">
        <v>355</v>
      </c>
      <c r="E30" s="224">
        <v>95400</v>
      </c>
      <c r="F30" s="224">
        <v>16585</v>
      </c>
      <c r="G30" s="224">
        <v>1</v>
      </c>
      <c r="H30" s="224">
        <v>16585</v>
      </c>
      <c r="I30" s="224"/>
      <c r="J30" s="224">
        <v>1</v>
      </c>
      <c r="K30" s="224">
        <v>298266</v>
      </c>
      <c r="L30" s="224"/>
      <c r="M30" s="224">
        <v>0</v>
      </c>
      <c r="N30" s="223">
        <v>1</v>
      </c>
      <c r="O30" s="224">
        <v>1386269</v>
      </c>
      <c r="P30" s="224">
        <v>0</v>
      </c>
      <c r="Q30" s="224">
        <v>0</v>
      </c>
      <c r="R30" s="224">
        <v>1</v>
      </c>
      <c r="S30" s="224">
        <v>286855</v>
      </c>
      <c r="T30" s="224">
        <v>250</v>
      </c>
      <c r="U30" s="224">
        <v>1</v>
      </c>
      <c r="V30" s="224">
        <v>300</v>
      </c>
      <c r="W30" s="224">
        <v>1</v>
      </c>
      <c r="X30" s="224">
        <v>300</v>
      </c>
      <c r="Y30" s="224">
        <v>1</v>
      </c>
      <c r="Z30" s="223">
        <v>1</v>
      </c>
      <c r="AA30" s="224">
        <v>0</v>
      </c>
      <c r="AB30" s="224">
        <v>0</v>
      </c>
      <c r="AC30" s="24" t="s">
        <v>43</v>
      </c>
      <c r="AD30" s="24" t="s">
        <v>43</v>
      </c>
      <c r="AE30" s="24" t="s">
        <v>43</v>
      </c>
      <c r="AF30" s="224">
        <v>1385226</v>
      </c>
      <c r="AG30" s="224">
        <v>23694</v>
      </c>
      <c r="AH30" s="224">
        <v>16585</v>
      </c>
      <c r="AI30" s="260">
        <v>16585</v>
      </c>
      <c r="AJ30" s="224">
        <v>286855</v>
      </c>
      <c r="AK30" s="224">
        <v>1500</v>
      </c>
      <c r="AL30" s="224">
        <v>1559</v>
      </c>
      <c r="AM30" s="224">
        <v>0</v>
      </c>
      <c r="AN30" s="224">
        <v>0</v>
      </c>
      <c r="AO30" s="224">
        <v>0</v>
      </c>
      <c r="AP30" s="224">
        <v>0</v>
      </c>
      <c r="AQ30" s="223">
        <v>252403</v>
      </c>
      <c r="AR30" s="224">
        <v>265301</v>
      </c>
      <c r="AS30" s="239">
        <f t="shared" si="24"/>
        <v>12898</v>
      </c>
      <c r="AT30" s="224">
        <v>10946</v>
      </c>
      <c r="AU30" s="239">
        <f t="shared" si="25"/>
        <v>276247</v>
      </c>
      <c r="AV30" s="224">
        <v>132741</v>
      </c>
      <c r="AW30" s="239">
        <f t="shared" si="26"/>
        <v>143506</v>
      </c>
      <c r="AX30" s="239">
        <f t="shared" si="27"/>
        <v>0.50034112197089342</v>
      </c>
      <c r="AY30" s="239">
        <f t="shared" si="28"/>
        <v>0.4805156255090553</v>
      </c>
      <c r="AZ30" s="224">
        <v>57447</v>
      </c>
      <c r="CA30" s="91" t="str">
        <f t="shared" si="33"/>
        <v>Bargischow</v>
      </c>
      <c r="CB30" s="92">
        <f t="shared" si="33"/>
        <v>355</v>
      </c>
      <c r="CC30" s="92">
        <f t="shared" si="5"/>
        <v>0</v>
      </c>
      <c r="CD30" s="92">
        <f t="shared" si="6"/>
        <v>16585</v>
      </c>
      <c r="CE30" s="92">
        <f t="shared" si="7"/>
        <v>0</v>
      </c>
      <c r="CF30" s="92">
        <f t="shared" si="8"/>
        <v>286855</v>
      </c>
      <c r="CG30" s="92">
        <f t="shared" si="9"/>
        <v>286855</v>
      </c>
      <c r="CH30" s="92">
        <f t="shared" si="10"/>
        <v>16585</v>
      </c>
      <c r="CI30" s="92">
        <f t="shared" si="11"/>
        <v>1</v>
      </c>
      <c r="CJ30" s="91" t="str">
        <f t="shared" si="12"/>
        <v>nein</v>
      </c>
      <c r="CK30" s="91" t="str">
        <f t="shared" si="12"/>
        <v>nein</v>
      </c>
      <c r="CL30" s="91" t="str">
        <f t="shared" si="32"/>
        <v>OK</v>
      </c>
      <c r="CM30" s="92">
        <f t="shared" si="13"/>
        <v>1386269</v>
      </c>
      <c r="CN30" s="91" t="str">
        <f t="shared" si="30"/>
        <v>nein</v>
      </c>
      <c r="CO30" s="91">
        <f t="shared" si="14"/>
        <v>0</v>
      </c>
      <c r="CP30" s="91">
        <f t="shared" si="15"/>
        <v>0</v>
      </c>
      <c r="CQ30" s="91">
        <f t="shared" si="31"/>
        <v>1</v>
      </c>
      <c r="CR30" s="91">
        <f t="shared" si="3"/>
        <v>1</v>
      </c>
      <c r="CS30" s="92">
        <f>CM30-'[2]2011'!CM30</f>
        <v>1081269</v>
      </c>
      <c r="CT30" s="92">
        <f>CE30-'[2]2011'!CE30</f>
        <v>0</v>
      </c>
      <c r="CU30" s="92">
        <f t="shared" si="16"/>
        <v>132741</v>
      </c>
      <c r="CV30" s="92">
        <f t="shared" si="17"/>
        <v>57447</v>
      </c>
      <c r="CW30" s="153">
        <f t="shared" si="18"/>
        <v>2.5</v>
      </c>
      <c r="CX30" s="153">
        <f t="shared" si="19"/>
        <v>3</v>
      </c>
      <c r="CY30" s="153">
        <f t="shared" si="20"/>
        <v>3</v>
      </c>
      <c r="CZ30" s="92">
        <f t="shared" si="21"/>
        <v>0</v>
      </c>
      <c r="DA30" s="92">
        <f t="shared" si="22"/>
        <v>1559</v>
      </c>
      <c r="DB30" s="91">
        <f t="shared" si="4"/>
        <v>1</v>
      </c>
      <c r="DC30" s="92">
        <f t="shared" si="23"/>
        <v>286855</v>
      </c>
    </row>
    <row r="31" spans="1:107" x14ac:dyDescent="0.25">
      <c r="A31" s="20">
        <v>13075013</v>
      </c>
      <c r="B31" s="21">
        <v>5553</v>
      </c>
      <c r="C31" s="21" t="s">
        <v>70</v>
      </c>
      <c r="D31" s="223">
        <v>268</v>
      </c>
      <c r="E31" s="224">
        <v>6900</v>
      </c>
      <c r="F31" s="224">
        <v>27342</v>
      </c>
      <c r="G31" s="224">
        <v>0</v>
      </c>
      <c r="H31" s="224"/>
      <c r="I31" s="224">
        <v>15367</v>
      </c>
      <c r="J31" s="224">
        <v>0</v>
      </c>
      <c r="K31" s="224"/>
      <c r="L31" s="224">
        <v>2012</v>
      </c>
      <c r="M31" s="224">
        <v>0</v>
      </c>
      <c r="N31" s="223">
        <v>1</v>
      </c>
      <c r="O31" s="224">
        <v>966752</v>
      </c>
      <c r="P31" s="224">
        <v>1</v>
      </c>
      <c r="Q31" s="224">
        <v>57870</v>
      </c>
      <c r="R31" s="224">
        <v>0</v>
      </c>
      <c r="S31" s="224">
        <v>0</v>
      </c>
      <c r="T31" s="224">
        <v>300</v>
      </c>
      <c r="U31" s="224">
        <v>0</v>
      </c>
      <c r="V31" s="224">
        <v>325</v>
      </c>
      <c r="W31" s="224">
        <v>1</v>
      </c>
      <c r="X31" s="224">
        <v>300</v>
      </c>
      <c r="Y31" s="224">
        <v>1</v>
      </c>
      <c r="Z31" s="223">
        <v>0</v>
      </c>
      <c r="AA31" s="224">
        <v>726470</v>
      </c>
      <c r="AB31" s="224">
        <v>2710.7089552238808</v>
      </c>
      <c r="AC31" s="24" t="s">
        <v>43</v>
      </c>
      <c r="AD31" s="24" t="s">
        <v>43</v>
      </c>
      <c r="AE31" s="24" t="s">
        <v>43</v>
      </c>
      <c r="AF31" s="224">
        <v>959475</v>
      </c>
      <c r="AG31" s="224">
        <v>2788</v>
      </c>
      <c r="AH31" s="224">
        <v>15367</v>
      </c>
      <c r="AI31" s="260">
        <v>27342</v>
      </c>
      <c r="AJ31" s="224">
        <v>-57870</v>
      </c>
      <c r="AK31" s="224">
        <v>800</v>
      </c>
      <c r="AL31" s="224">
        <v>733</v>
      </c>
      <c r="AM31" s="224">
        <v>0</v>
      </c>
      <c r="AN31" s="224">
        <v>0</v>
      </c>
      <c r="AO31" s="224">
        <v>0</v>
      </c>
      <c r="AP31" s="224">
        <v>0</v>
      </c>
      <c r="AQ31" s="223">
        <v>51567</v>
      </c>
      <c r="AR31" s="224">
        <v>28394</v>
      </c>
      <c r="AS31" s="239">
        <f t="shared" si="24"/>
        <v>-23173</v>
      </c>
      <c r="AT31" s="224">
        <v>91651</v>
      </c>
      <c r="AU31" s="239">
        <f t="shared" si="25"/>
        <v>120045</v>
      </c>
      <c r="AV31" s="224">
        <v>61421</v>
      </c>
      <c r="AW31" s="239">
        <f t="shared" si="26"/>
        <v>58624</v>
      </c>
      <c r="AX31" s="239">
        <f t="shared" si="27"/>
        <v>2.1631682749876733</v>
      </c>
      <c r="AY31" s="239">
        <f t="shared" si="28"/>
        <v>0.5116497979924195</v>
      </c>
      <c r="AZ31" s="224">
        <v>26581</v>
      </c>
      <c r="CA31" s="91" t="str">
        <f t="shared" si="33"/>
        <v>Blesewitz</v>
      </c>
      <c r="CB31" s="92">
        <f t="shared" si="33"/>
        <v>268</v>
      </c>
      <c r="CC31" s="92">
        <f t="shared" si="5"/>
        <v>15367</v>
      </c>
      <c r="CD31" s="92">
        <f t="shared" si="6"/>
        <v>-15367</v>
      </c>
      <c r="CE31" s="92">
        <f t="shared" si="7"/>
        <v>57870</v>
      </c>
      <c r="CF31" s="92">
        <f t="shared" si="8"/>
        <v>0</v>
      </c>
      <c r="CG31" s="92">
        <f t="shared" si="9"/>
        <v>-57870</v>
      </c>
      <c r="CH31" s="92">
        <f t="shared" si="10"/>
        <v>27342</v>
      </c>
      <c r="CI31" s="92">
        <f t="shared" si="11"/>
        <v>0</v>
      </c>
      <c r="CJ31" s="91" t="str">
        <f t="shared" si="12"/>
        <v>nein</v>
      </c>
      <c r="CK31" s="91" t="str">
        <f t="shared" si="12"/>
        <v>nein</v>
      </c>
      <c r="CL31" s="91" t="str">
        <f t="shared" si="32"/>
        <v>OK</v>
      </c>
      <c r="CM31" s="92">
        <f t="shared" si="13"/>
        <v>966752</v>
      </c>
      <c r="CN31" s="91" t="str">
        <f t="shared" si="30"/>
        <v>nein</v>
      </c>
      <c r="CO31" s="91">
        <f t="shared" si="14"/>
        <v>0</v>
      </c>
      <c r="CP31" s="91">
        <f t="shared" si="15"/>
        <v>0</v>
      </c>
      <c r="CQ31" s="91">
        <f t="shared" si="31"/>
        <v>1</v>
      </c>
      <c r="CR31" s="91">
        <f t="shared" si="3"/>
        <v>0</v>
      </c>
      <c r="CS31" s="92">
        <f>CM31-'[2]2011'!CM31</f>
        <v>965752</v>
      </c>
      <c r="CT31" s="92">
        <f>CE31-'[2]2011'!CE31</f>
        <v>14157</v>
      </c>
      <c r="CU31" s="92">
        <f t="shared" si="16"/>
        <v>61421</v>
      </c>
      <c r="CV31" s="92">
        <f t="shared" si="17"/>
        <v>26581</v>
      </c>
      <c r="CW31" s="153">
        <f t="shared" si="18"/>
        <v>3</v>
      </c>
      <c r="CX31" s="153">
        <f t="shared" si="19"/>
        <v>3.25</v>
      </c>
      <c r="CY31" s="153">
        <f t="shared" si="20"/>
        <v>3</v>
      </c>
      <c r="CZ31" s="92">
        <f t="shared" si="21"/>
        <v>726470</v>
      </c>
      <c r="DA31" s="92">
        <f t="shared" si="22"/>
        <v>733</v>
      </c>
      <c r="DB31" s="91">
        <f t="shared" si="4"/>
        <v>0</v>
      </c>
      <c r="DC31" s="92">
        <f t="shared" si="23"/>
        <v>-57870</v>
      </c>
    </row>
    <row r="32" spans="1:107" x14ac:dyDescent="0.25">
      <c r="A32" s="20">
        <v>13075015</v>
      </c>
      <c r="B32" s="21">
        <v>5553</v>
      </c>
      <c r="C32" s="21" t="s">
        <v>71</v>
      </c>
      <c r="D32" s="223">
        <v>740</v>
      </c>
      <c r="E32" s="224">
        <v>47500</v>
      </c>
      <c r="F32" s="224">
        <v>52267</v>
      </c>
      <c r="G32" s="224">
        <v>0</v>
      </c>
      <c r="H32" s="224"/>
      <c r="I32" s="224">
        <v>27705</v>
      </c>
      <c r="J32" s="224">
        <v>1</v>
      </c>
      <c r="K32" s="224">
        <v>47561</v>
      </c>
      <c r="L32" s="224"/>
      <c r="M32" s="224">
        <v>0</v>
      </c>
      <c r="N32" s="223">
        <v>1</v>
      </c>
      <c r="O32" s="224">
        <v>3398891</v>
      </c>
      <c r="P32" s="224">
        <v>1</v>
      </c>
      <c r="Q32" s="224">
        <v>150317</v>
      </c>
      <c r="R32" s="224">
        <v>0</v>
      </c>
      <c r="S32" s="224">
        <v>0</v>
      </c>
      <c r="T32" s="224">
        <v>250</v>
      </c>
      <c r="U32" s="224">
        <v>1</v>
      </c>
      <c r="V32" s="224">
        <v>325</v>
      </c>
      <c r="W32" s="224">
        <v>1</v>
      </c>
      <c r="X32" s="224">
        <v>300</v>
      </c>
      <c r="Y32" s="224">
        <v>1</v>
      </c>
      <c r="Z32" s="223">
        <v>1</v>
      </c>
      <c r="AA32" s="224">
        <v>500405</v>
      </c>
      <c r="AB32" s="224">
        <v>676.22297297297303</v>
      </c>
      <c r="AC32" s="24" t="s">
        <v>43</v>
      </c>
      <c r="AD32" s="24" t="s">
        <v>43</v>
      </c>
      <c r="AE32" s="24" t="s">
        <v>43</v>
      </c>
      <c r="AF32" s="224">
        <v>3395249</v>
      </c>
      <c r="AG32" s="224">
        <v>51508</v>
      </c>
      <c r="AH32" s="224">
        <v>27705</v>
      </c>
      <c r="AI32" s="260">
        <v>52169</v>
      </c>
      <c r="AJ32" s="224">
        <v>-150317</v>
      </c>
      <c r="AK32" s="224">
        <v>3700</v>
      </c>
      <c r="AL32" s="224">
        <v>3788</v>
      </c>
      <c r="AM32" s="224">
        <v>0</v>
      </c>
      <c r="AN32" s="224">
        <v>0</v>
      </c>
      <c r="AO32" s="224">
        <v>0</v>
      </c>
      <c r="AP32" s="224">
        <v>0</v>
      </c>
      <c r="AQ32" s="223">
        <v>153084</v>
      </c>
      <c r="AR32" s="224">
        <v>101275</v>
      </c>
      <c r="AS32" s="239">
        <f t="shared" si="24"/>
        <v>-51809</v>
      </c>
      <c r="AT32" s="224">
        <v>246649</v>
      </c>
      <c r="AU32" s="239">
        <f t="shared" si="25"/>
        <v>347924</v>
      </c>
      <c r="AV32" s="224">
        <v>176317</v>
      </c>
      <c r="AW32" s="239">
        <f t="shared" si="26"/>
        <v>171607</v>
      </c>
      <c r="AX32" s="239">
        <f t="shared" si="27"/>
        <v>1.7409725993581833</v>
      </c>
      <c r="AY32" s="239">
        <f t="shared" si="28"/>
        <v>0.50676871960543102</v>
      </c>
      <c r="AZ32" s="224">
        <v>76306</v>
      </c>
      <c r="CA32" s="91" t="str">
        <f t="shared" si="33"/>
        <v>Boldekow</v>
      </c>
      <c r="CB32" s="92">
        <f t="shared" si="33"/>
        <v>740</v>
      </c>
      <c r="CC32" s="92">
        <f t="shared" si="5"/>
        <v>27705</v>
      </c>
      <c r="CD32" s="92">
        <f t="shared" si="6"/>
        <v>-27705</v>
      </c>
      <c r="CE32" s="92">
        <f t="shared" si="7"/>
        <v>150317</v>
      </c>
      <c r="CF32" s="92">
        <f t="shared" si="8"/>
        <v>0</v>
      </c>
      <c r="CG32" s="92">
        <f t="shared" si="9"/>
        <v>-150317</v>
      </c>
      <c r="CH32" s="92">
        <f t="shared" si="10"/>
        <v>52169</v>
      </c>
      <c r="CI32" s="92">
        <f t="shared" si="11"/>
        <v>1</v>
      </c>
      <c r="CJ32" s="91" t="str">
        <f t="shared" si="12"/>
        <v>nein</v>
      </c>
      <c r="CK32" s="91" t="str">
        <f t="shared" si="12"/>
        <v>nein</v>
      </c>
      <c r="CL32" s="91" t="str">
        <f t="shared" si="32"/>
        <v>OK</v>
      </c>
      <c r="CM32" s="92">
        <f t="shared" si="13"/>
        <v>3398891</v>
      </c>
      <c r="CN32" s="91" t="str">
        <f t="shared" si="30"/>
        <v>nein</v>
      </c>
      <c r="CO32" s="91">
        <f t="shared" si="14"/>
        <v>0</v>
      </c>
      <c r="CP32" s="91">
        <f t="shared" si="15"/>
        <v>0</v>
      </c>
      <c r="CQ32" s="91">
        <f t="shared" si="31"/>
        <v>1</v>
      </c>
      <c r="CR32" s="91">
        <f t="shared" si="3"/>
        <v>1</v>
      </c>
      <c r="CS32" s="92">
        <f>CM32-'[2]2011'!CM32</f>
        <v>3351891</v>
      </c>
      <c r="CT32" s="92">
        <f>CE32-'[2]2011'!CE32</f>
        <v>91737</v>
      </c>
      <c r="CU32" s="92">
        <f t="shared" si="16"/>
        <v>176317</v>
      </c>
      <c r="CV32" s="92">
        <f t="shared" si="17"/>
        <v>76306</v>
      </c>
      <c r="CW32" s="153">
        <f t="shared" si="18"/>
        <v>2.5</v>
      </c>
      <c r="CX32" s="153">
        <f t="shared" si="19"/>
        <v>3.25</v>
      </c>
      <c r="CY32" s="153">
        <f t="shared" si="20"/>
        <v>3</v>
      </c>
      <c r="CZ32" s="92">
        <f t="shared" si="21"/>
        <v>500405</v>
      </c>
      <c r="DA32" s="92">
        <f t="shared" si="22"/>
        <v>3788</v>
      </c>
      <c r="DB32" s="91">
        <f t="shared" si="4"/>
        <v>0</v>
      </c>
      <c r="DC32" s="92">
        <f t="shared" si="23"/>
        <v>-150317</v>
      </c>
    </row>
    <row r="33" spans="1:107" x14ac:dyDescent="0.25">
      <c r="A33" s="20">
        <v>13075020</v>
      </c>
      <c r="B33" s="21">
        <v>5553</v>
      </c>
      <c r="C33" s="21" t="s">
        <v>72</v>
      </c>
      <c r="D33" s="223">
        <v>303</v>
      </c>
      <c r="E33" s="224">
        <v>42200</v>
      </c>
      <c r="F33" s="224">
        <v>24604</v>
      </c>
      <c r="G33" s="224">
        <v>0</v>
      </c>
      <c r="H33" s="224"/>
      <c r="I33" s="224">
        <v>9677</v>
      </c>
      <c r="J33" s="224">
        <v>0</v>
      </c>
      <c r="K33" s="224"/>
      <c r="L33" s="224">
        <v>2012</v>
      </c>
      <c r="M33" s="224">
        <v>0</v>
      </c>
      <c r="N33" s="223">
        <v>1</v>
      </c>
      <c r="O33" s="224">
        <v>1163621</v>
      </c>
      <c r="P33" s="224">
        <v>1</v>
      </c>
      <c r="Q33" s="224">
        <v>5741</v>
      </c>
      <c r="R33" s="224">
        <v>0</v>
      </c>
      <c r="S33" s="224">
        <v>0</v>
      </c>
      <c r="T33" s="224">
        <v>250</v>
      </c>
      <c r="U33" s="224">
        <v>1</v>
      </c>
      <c r="V33" s="224">
        <v>320</v>
      </c>
      <c r="W33" s="224">
        <v>1</v>
      </c>
      <c r="X33" s="224">
        <v>300</v>
      </c>
      <c r="Y33" s="224">
        <v>1</v>
      </c>
      <c r="Z33" s="223">
        <v>1</v>
      </c>
      <c r="AA33" s="224">
        <v>460334</v>
      </c>
      <c r="AB33" s="224">
        <v>1519.2541254125413</v>
      </c>
      <c r="AC33" s="24" t="s">
        <v>43</v>
      </c>
      <c r="AD33" s="24" t="s">
        <v>43</v>
      </c>
      <c r="AE33" s="24" t="s">
        <v>43</v>
      </c>
      <c r="AF33" s="224">
        <v>1168384</v>
      </c>
      <c r="AG33" s="224">
        <v>16104</v>
      </c>
      <c r="AH33" s="224">
        <v>9677</v>
      </c>
      <c r="AI33" s="260">
        <v>24606</v>
      </c>
      <c r="AJ33" s="224">
        <v>-5741</v>
      </c>
      <c r="AK33" s="224">
        <v>1100</v>
      </c>
      <c r="AL33" s="224">
        <v>1167</v>
      </c>
      <c r="AM33" s="224">
        <v>0</v>
      </c>
      <c r="AN33" s="224">
        <v>0</v>
      </c>
      <c r="AO33" s="224">
        <v>0</v>
      </c>
      <c r="AP33" s="224">
        <v>0</v>
      </c>
      <c r="AQ33" s="223">
        <v>65574</v>
      </c>
      <c r="AR33" s="224">
        <v>35459</v>
      </c>
      <c r="AS33" s="239">
        <f t="shared" si="24"/>
        <v>-30115</v>
      </c>
      <c r="AT33" s="224">
        <v>99257</v>
      </c>
      <c r="AU33" s="239">
        <f t="shared" si="25"/>
        <v>134716</v>
      </c>
      <c r="AV33" s="224">
        <v>72745</v>
      </c>
      <c r="AW33" s="239">
        <f t="shared" si="26"/>
        <v>61971</v>
      </c>
      <c r="AX33" s="239">
        <f t="shared" si="27"/>
        <v>2.0515242956654163</v>
      </c>
      <c r="AY33" s="239">
        <f t="shared" si="28"/>
        <v>0.5399878262418718</v>
      </c>
      <c r="AZ33" s="224">
        <v>31482</v>
      </c>
      <c r="CA33" s="91" t="str">
        <f t="shared" si="33"/>
        <v>Bugewitz</v>
      </c>
      <c r="CB33" s="92">
        <f t="shared" si="33"/>
        <v>303</v>
      </c>
      <c r="CC33" s="92">
        <f t="shared" si="5"/>
        <v>9677</v>
      </c>
      <c r="CD33" s="92">
        <f t="shared" si="6"/>
        <v>-9677</v>
      </c>
      <c r="CE33" s="92">
        <f t="shared" si="7"/>
        <v>5741</v>
      </c>
      <c r="CF33" s="92">
        <f t="shared" si="8"/>
        <v>0</v>
      </c>
      <c r="CG33" s="92">
        <f t="shared" si="9"/>
        <v>-5741</v>
      </c>
      <c r="CH33" s="92">
        <f t="shared" si="10"/>
        <v>24606</v>
      </c>
      <c r="CI33" s="92">
        <f t="shared" si="11"/>
        <v>1</v>
      </c>
      <c r="CJ33" s="91" t="str">
        <f t="shared" si="12"/>
        <v>nein</v>
      </c>
      <c r="CK33" s="91" t="str">
        <f t="shared" si="12"/>
        <v>nein</v>
      </c>
      <c r="CL33" s="91" t="str">
        <f t="shared" si="32"/>
        <v>OK</v>
      </c>
      <c r="CM33" s="92">
        <f t="shared" si="13"/>
        <v>1163621</v>
      </c>
      <c r="CN33" s="91" t="str">
        <f t="shared" si="30"/>
        <v>nein</v>
      </c>
      <c r="CO33" s="91">
        <f t="shared" si="14"/>
        <v>0</v>
      </c>
      <c r="CP33" s="91">
        <f t="shared" si="15"/>
        <v>0</v>
      </c>
      <c r="CQ33" s="91">
        <f t="shared" si="31"/>
        <v>1</v>
      </c>
      <c r="CR33" s="91">
        <f t="shared" si="3"/>
        <v>0</v>
      </c>
      <c r="CS33" s="92">
        <f>CM33-'[2]2011'!CM33</f>
        <v>1117621</v>
      </c>
      <c r="CT33" s="92">
        <f>CE33-'[2]2011'!CE33</f>
        <v>3234</v>
      </c>
      <c r="CU33" s="92">
        <f t="shared" si="16"/>
        <v>72745</v>
      </c>
      <c r="CV33" s="92">
        <f t="shared" si="17"/>
        <v>31482</v>
      </c>
      <c r="CW33" s="153">
        <f t="shared" si="18"/>
        <v>2.5</v>
      </c>
      <c r="CX33" s="153">
        <f t="shared" si="19"/>
        <v>3.2</v>
      </c>
      <c r="CY33" s="153">
        <f t="shared" si="20"/>
        <v>3</v>
      </c>
      <c r="CZ33" s="92">
        <f t="shared" si="21"/>
        <v>460334</v>
      </c>
      <c r="DA33" s="92">
        <f t="shared" si="22"/>
        <v>1167</v>
      </c>
      <c r="DB33" s="91">
        <f t="shared" si="4"/>
        <v>0</v>
      </c>
      <c r="DC33" s="92">
        <f t="shared" si="23"/>
        <v>-5741</v>
      </c>
    </row>
    <row r="34" spans="1:107" x14ac:dyDescent="0.25">
      <c r="A34" s="20">
        <v>13075022</v>
      </c>
      <c r="B34" s="21">
        <v>5553</v>
      </c>
      <c r="C34" s="21" t="s">
        <v>73</v>
      </c>
      <c r="D34" s="223">
        <v>449</v>
      </c>
      <c r="E34" s="224">
        <v>24500</v>
      </c>
      <c r="F34" s="224">
        <v>69526</v>
      </c>
      <c r="G34" s="224">
        <v>1</v>
      </c>
      <c r="H34" s="224">
        <v>56141</v>
      </c>
      <c r="I34" s="224"/>
      <c r="J34" s="224">
        <v>1</v>
      </c>
      <c r="K34" s="224">
        <v>186568</v>
      </c>
      <c r="L34" s="224"/>
      <c r="M34" s="224">
        <v>0</v>
      </c>
      <c r="N34" s="223">
        <v>1</v>
      </c>
      <c r="O34" s="224">
        <v>1454421</v>
      </c>
      <c r="P34" s="224">
        <v>0</v>
      </c>
      <c r="Q34" s="224">
        <v>0</v>
      </c>
      <c r="R34" s="224">
        <v>1</v>
      </c>
      <c r="S34" s="224">
        <v>209038</v>
      </c>
      <c r="T34" s="224">
        <v>300</v>
      </c>
      <c r="U34" s="224">
        <v>0</v>
      </c>
      <c r="V34" s="224">
        <v>325</v>
      </c>
      <c r="W34" s="224">
        <v>1</v>
      </c>
      <c r="X34" s="224">
        <v>300</v>
      </c>
      <c r="Y34" s="224">
        <v>1</v>
      </c>
      <c r="Z34" s="223">
        <v>0</v>
      </c>
      <c r="AA34" s="224">
        <v>33588</v>
      </c>
      <c r="AB34" s="224">
        <v>74.806236080178181</v>
      </c>
      <c r="AC34" s="24" t="s">
        <v>43</v>
      </c>
      <c r="AD34" s="24" t="s">
        <v>43</v>
      </c>
      <c r="AE34" s="24" t="s">
        <v>43</v>
      </c>
      <c r="AF34" s="224">
        <v>1446736</v>
      </c>
      <c r="AG34" s="224">
        <v>44140</v>
      </c>
      <c r="AH34" s="224">
        <v>56141</v>
      </c>
      <c r="AI34" s="260">
        <v>69526</v>
      </c>
      <c r="AJ34" s="224">
        <v>209038</v>
      </c>
      <c r="AK34" s="224">
        <v>1700</v>
      </c>
      <c r="AL34" s="224">
        <v>1660</v>
      </c>
      <c r="AM34" s="224">
        <v>0</v>
      </c>
      <c r="AN34" s="224">
        <v>0</v>
      </c>
      <c r="AO34" s="224">
        <v>0</v>
      </c>
      <c r="AP34" s="224">
        <v>0</v>
      </c>
      <c r="AQ34" s="223">
        <v>119994</v>
      </c>
      <c r="AR34" s="224">
        <v>79498</v>
      </c>
      <c r="AS34" s="239">
        <f t="shared" si="24"/>
        <v>-40496</v>
      </c>
      <c r="AT34" s="224">
        <v>133390</v>
      </c>
      <c r="AU34" s="239">
        <f t="shared" si="25"/>
        <v>212888</v>
      </c>
      <c r="AV34" s="224">
        <v>105231</v>
      </c>
      <c r="AW34" s="239">
        <f t="shared" si="26"/>
        <v>107657</v>
      </c>
      <c r="AX34" s="239">
        <f t="shared" si="27"/>
        <v>1.323693677828373</v>
      </c>
      <c r="AY34" s="239">
        <f t="shared" si="28"/>
        <v>0.49430216827627671</v>
      </c>
      <c r="AZ34" s="224">
        <v>45541</v>
      </c>
      <c r="CA34" s="91" t="str">
        <f t="shared" si="33"/>
        <v>Butzow</v>
      </c>
      <c r="CB34" s="92">
        <f t="shared" si="33"/>
        <v>449</v>
      </c>
      <c r="CC34" s="92">
        <f t="shared" si="5"/>
        <v>0</v>
      </c>
      <c r="CD34" s="92">
        <f t="shared" si="6"/>
        <v>56141</v>
      </c>
      <c r="CE34" s="92">
        <f t="shared" si="7"/>
        <v>0</v>
      </c>
      <c r="CF34" s="92">
        <f t="shared" si="8"/>
        <v>209038</v>
      </c>
      <c r="CG34" s="92">
        <f t="shared" si="9"/>
        <v>209038</v>
      </c>
      <c r="CH34" s="92">
        <f t="shared" si="10"/>
        <v>69526</v>
      </c>
      <c r="CI34" s="92">
        <f t="shared" si="11"/>
        <v>0</v>
      </c>
      <c r="CJ34" s="91" t="str">
        <f t="shared" si="12"/>
        <v>nein</v>
      </c>
      <c r="CK34" s="91" t="str">
        <f t="shared" si="12"/>
        <v>nein</v>
      </c>
      <c r="CL34" s="91" t="str">
        <f t="shared" si="32"/>
        <v>OK</v>
      </c>
      <c r="CM34" s="92">
        <f t="shared" si="13"/>
        <v>1454421</v>
      </c>
      <c r="CN34" s="91" t="str">
        <f t="shared" si="30"/>
        <v>nein</v>
      </c>
      <c r="CO34" s="91">
        <f t="shared" si="14"/>
        <v>0</v>
      </c>
      <c r="CP34" s="91">
        <f t="shared" si="15"/>
        <v>0</v>
      </c>
      <c r="CQ34" s="91">
        <f t="shared" si="31"/>
        <v>1</v>
      </c>
      <c r="CR34" s="91">
        <f t="shared" si="3"/>
        <v>1</v>
      </c>
      <c r="CS34" s="92">
        <f>CM34-'[2]2011'!CM34</f>
        <v>1320421</v>
      </c>
      <c r="CT34" s="92">
        <f>CE34-'[2]2011'!CE34</f>
        <v>0</v>
      </c>
      <c r="CU34" s="92">
        <f t="shared" si="16"/>
        <v>105231</v>
      </c>
      <c r="CV34" s="92">
        <f t="shared" si="17"/>
        <v>45541</v>
      </c>
      <c r="CW34" s="153">
        <f t="shared" si="18"/>
        <v>3</v>
      </c>
      <c r="CX34" s="153">
        <f t="shared" si="19"/>
        <v>3.25</v>
      </c>
      <c r="CY34" s="153">
        <f t="shared" si="20"/>
        <v>3</v>
      </c>
      <c r="CZ34" s="92">
        <f t="shared" si="21"/>
        <v>33588</v>
      </c>
      <c r="DA34" s="92">
        <f t="shared" si="22"/>
        <v>1660</v>
      </c>
      <c r="DB34" s="91">
        <f t="shared" si="4"/>
        <v>1</v>
      </c>
      <c r="DC34" s="92">
        <f t="shared" si="23"/>
        <v>209038</v>
      </c>
    </row>
    <row r="35" spans="1:107" x14ac:dyDescent="0.25">
      <c r="A35" s="20">
        <v>13075029</v>
      </c>
      <c r="B35" s="21">
        <v>5553</v>
      </c>
      <c r="C35" s="21" t="s">
        <v>74</v>
      </c>
      <c r="D35" s="223">
        <v>2736</v>
      </c>
      <c r="E35" s="224">
        <v>39000</v>
      </c>
      <c r="F35" s="224">
        <v>405405</v>
      </c>
      <c r="G35" s="224">
        <v>1</v>
      </c>
      <c r="H35" s="224">
        <v>270224</v>
      </c>
      <c r="I35" s="224"/>
      <c r="J35" s="224">
        <v>1</v>
      </c>
      <c r="K35" s="224">
        <v>64560</v>
      </c>
      <c r="L35" s="224"/>
      <c r="M35" s="224">
        <v>0</v>
      </c>
      <c r="N35" s="223">
        <v>1</v>
      </c>
      <c r="O35" s="224">
        <v>12134492</v>
      </c>
      <c r="P35" s="224">
        <v>0</v>
      </c>
      <c r="Q35" s="224">
        <v>0</v>
      </c>
      <c r="R35" s="224">
        <v>1</v>
      </c>
      <c r="S35" s="224">
        <v>103717</v>
      </c>
      <c r="T35" s="224">
        <v>320</v>
      </c>
      <c r="U35" s="224">
        <v>0</v>
      </c>
      <c r="V35" s="224">
        <v>340</v>
      </c>
      <c r="W35" s="224">
        <v>0</v>
      </c>
      <c r="X35" s="224">
        <v>320</v>
      </c>
      <c r="Y35" s="224">
        <v>0</v>
      </c>
      <c r="Z35" s="223">
        <v>0</v>
      </c>
      <c r="AA35" s="224">
        <v>1231733</v>
      </c>
      <c r="AB35" s="224">
        <v>450.19480994152048</v>
      </c>
      <c r="AC35" s="24" t="s">
        <v>43</v>
      </c>
      <c r="AD35" s="24" t="s">
        <v>43</v>
      </c>
      <c r="AE35" s="24" t="s">
        <v>43</v>
      </c>
      <c r="AF35" s="224">
        <v>12018262</v>
      </c>
      <c r="AG35" s="224">
        <v>60209</v>
      </c>
      <c r="AH35" s="224">
        <v>270224</v>
      </c>
      <c r="AI35" s="260">
        <v>405405</v>
      </c>
      <c r="AJ35" s="224">
        <v>103717</v>
      </c>
      <c r="AK35" s="224">
        <v>7500</v>
      </c>
      <c r="AL35" s="224">
        <v>7467</v>
      </c>
      <c r="AM35" s="224">
        <v>0</v>
      </c>
      <c r="AN35" s="224">
        <v>0</v>
      </c>
      <c r="AO35" s="224">
        <v>0</v>
      </c>
      <c r="AP35" s="224">
        <v>0</v>
      </c>
      <c r="AQ35" s="223">
        <v>581184</v>
      </c>
      <c r="AR35" s="224">
        <v>588819</v>
      </c>
      <c r="AS35" s="239">
        <f t="shared" si="24"/>
        <v>7635</v>
      </c>
      <c r="AT35" s="224">
        <v>902821</v>
      </c>
      <c r="AU35" s="239">
        <f t="shared" si="25"/>
        <v>1491640</v>
      </c>
      <c r="AV35" s="224">
        <v>659131</v>
      </c>
      <c r="AW35" s="239">
        <f t="shared" si="26"/>
        <v>832509</v>
      </c>
      <c r="AX35" s="239">
        <f t="shared" si="27"/>
        <v>1.119411907564124</v>
      </c>
      <c r="AY35" s="239">
        <f t="shared" si="28"/>
        <v>0.44188343031830735</v>
      </c>
      <c r="AZ35" s="224">
        <v>285258</v>
      </c>
      <c r="CA35" s="91" t="str">
        <f t="shared" si="33"/>
        <v>Ducherow</v>
      </c>
      <c r="CB35" s="92">
        <f t="shared" si="33"/>
        <v>2736</v>
      </c>
      <c r="CC35" s="92">
        <f t="shared" si="5"/>
        <v>0</v>
      </c>
      <c r="CD35" s="92">
        <f t="shared" si="6"/>
        <v>270224</v>
      </c>
      <c r="CE35" s="92">
        <f t="shared" si="7"/>
        <v>0</v>
      </c>
      <c r="CF35" s="92">
        <f t="shared" si="8"/>
        <v>103717</v>
      </c>
      <c r="CG35" s="92">
        <f t="shared" si="9"/>
        <v>103717</v>
      </c>
      <c r="CH35" s="92">
        <f t="shared" si="10"/>
        <v>405405</v>
      </c>
      <c r="CI35" s="92">
        <f t="shared" si="11"/>
        <v>0</v>
      </c>
      <c r="CJ35" s="91" t="str">
        <f t="shared" si="12"/>
        <v>nein</v>
      </c>
      <c r="CK35" s="91" t="str">
        <f t="shared" si="12"/>
        <v>nein</v>
      </c>
      <c r="CL35" s="91" t="str">
        <f t="shared" si="32"/>
        <v>OK</v>
      </c>
      <c r="CM35" s="92">
        <f t="shared" si="13"/>
        <v>12134492</v>
      </c>
      <c r="CN35" s="91" t="str">
        <f t="shared" si="30"/>
        <v>nein</v>
      </c>
      <c r="CO35" s="91">
        <f t="shared" si="14"/>
        <v>0</v>
      </c>
      <c r="CP35" s="91">
        <f t="shared" si="15"/>
        <v>0</v>
      </c>
      <c r="CQ35" s="91">
        <f t="shared" si="31"/>
        <v>1</v>
      </c>
      <c r="CR35" s="91">
        <f t="shared" si="3"/>
        <v>1</v>
      </c>
      <c r="CS35" s="92">
        <f>CM35-'[2]2011'!CM35</f>
        <v>12134492</v>
      </c>
      <c r="CT35" s="92">
        <f>CE35-'[2]2011'!CE35</f>
        <v>-225294</v>
      </c>
      <c r="CU35" s="92">
        <f t="shared" si="16"/>
        <v>659131</v>
      </c>
      <c r="CV35" s="92">
        <f t="shared" si="17"/>
        <v>285258</v>
      </c>
      <c r="CW35" s="153">
        <f t="shared" si="18"/>
        <v>3.2</v>
      </c>
      <c r="CX35" s="153">
        <f t="shared" si="19"/>
        <v>3.4</v>
      </c>
      <c r="CY35" s="153">
        <f t="shared" si="20"/>
        <v>3.2</v>
      </c>
      <c r="CZ35" s="92">
        <f t="shared" si="21"/>
        <v>1231733</v>
      </c>
      <c r="DA35" s="92">
        <f t="shared" si="22"/>
        <v>7467</v>
      </c>
      <c r="DB35" s="91">
        <f t="shared" si="4"/>
        <v>1</v>
      </c>
      <c r="DC35" s="92">
        <f t="shared" si="23"/>
        <v>103717</v>
      </c>
    </row>
    <row r="36" spans="1:107" x14ac:dyDescent="0.25">
      <c r="A36" s="20">
        <v>13075053</v>
      </c>
      <c r="B36" s="21">
        <v>5553</v>
      </c>
      <c r="C36" s="21" t="s">
        <v>75</v>
      </c>
      <c r="D36" s="223">
        <v>197</v>
      </c>
      <c r="E36" s="224">
        <v>14100</v>
      </c>
      <c r="F36" s="224">
        <v>57176</v>
      </c>
      <c r="G36" s="224">
        <v>1</v>
      </c>
      <c r="H36" s="224">
        <v>36865</v>
      </c>
      <c r="I36" s="224"/>
      <c r="J36" s="224">
        <v>1</v>
      </c>
      <c r="K36" s="224">
        <v>243987</v>
      </c>
      <c r="L36" s="224"/>
      <c r="M36" s="224">
        <v>0</v>
      </c>
      <c r="N36" s="223">
        <v>1</v>
      </c>
      <c r="O36" s="224">
        <v>362017</v>
      </c>
      <c r="P36" s="224">
        <v>0</v>
      </c>
      <c r="Q36" s="224">
        <v>0</v>
      </c>
      <c r="R36" s="224">
        <v>1</v>
      </c>
      <c r="S36" s="224">
        <v>267579</v>
      </c>
      <c r="T36" s="224">
        <v>250</v>
      </c>
      <c r="U36" s="224">
        <v>1</v>
      </c>
      <c r="V36" s="224">
        <v>300</v>
      </c>
      <c r="W36" s="224">
        <v>1</v>
      </c>
      <c r="X36" s="224">
        <v>260</v>
      </c>
      <c r="Y36" s="224">
        <v>1</v>
      </c>
      <c r="Z36" s="223">
        <v>1</v>
      </c>
      <c r="AA36" s="224">
        <v>820035</v>
      </c>
      <c r="AB36" s="224">
        <v>4162.6142131979695</v>
      </c>
      <c r="AC36" s="24" t="s">
        <v>43</v>
      </c>
      <c r="AD36" s="24" t="s">
        <v>43</v>
      </c>
      <c r="AE36" s="24" t="s">
        <v>43</v>
      </c>
      <c r="AF36" s="224">
        <v>354557</v>
      </c>
      <c r="AG36" s="224">
        <v>14408</v>
      </c>
      <c r="AH36" s="224">
        <v>36865</v>
      </c>
      <c r="AI36" s="260">
        <v>57176</v>
      </c>
      <c r="AJ36" s="224">
        <v>267579</v>
      </c>
      <c r="AK36" s="224">
        <v>700</v>
      </c>
      <c r="AL36" s="224">
        <v>669</v>
      </c>
      <c r="AM36" s="224">
        <v>0</v>
      </c>
      <c r="AN36" s="224">
        <v>0</v>
      </c>
      <c r="AO36" s="224">
        <v>0</v>
      </c>
      <c r="AP36" s="224">
        <v>0</v>
      </c>
      <c r="AQ36" s="223">
        <v>41346</v>
      </c>
      <c r="AR36" s="224">
        <v>33615</v>
      </c>
      <c r="AS36" s="239">
        <f t="shared" si="24"/>
        <v>-7731</v>
      </c>
      <c r="AT36" s="224">
        <v>65306</v>
      </c>
      <c r="AU36" s="239">
        <f t="shared" si="25"/>
        <v>98921</v>
      </c>
      <c r="AV36" s="224">
        <v>48771</v>
      </c>
      <c r="AW36" s="239">
        <f t="shared" si="26"/>
        <v>50150</v>
      </c>
      <c r="AX36" s="239">
        <f t="shared" si="27"/>
        <v>1.4508701472556895</v>
      </c>
      <c r="AY36" s="239">
        <f t="shared" si="28"/>
        <v>0.49302979144974274</v>
      </c>
      <c r="AZ36" s="224">
        <v>21107</v>
      </c>
      <c r="CA36" s="91" t="str">
        <f t="shared" si="33"/>
        <v>Iven</v>
      </c>
      <c r="CB36" s="92">
        <f t="shared" si="33"/>
        <v>197</v>
      </c>
      <c r="CC36" s="92">
        <f t="shared" si="5"/>
        <v>0</v>
      </c>
      <c r="CD36" s="92">
        <f t="shared" si="6"/>
        <v>36865</v>
      </c>
      <c r="CE36" s="92">
        <f t="shared" si="7"/>
        <v>0</v>
      </c>
      <c r="CF36" s="92">
        <f t="shared" si="8"/>
        <v>267579</v>
      </c>
      <c r="CG36" s="92">
        <f t="shared" si="9"/>
        <v>267579</v>
      </c>
      <c r="CH36" s="92">
        <f t="shared" si="10"/>
        <v>57176</v>
      </c>
      <c r="CI36" s="92">
        <f t="shared" si="11"/>
        <v>1</v>
      </c>
      <c r="CJ36" s="91" t="str">
        <f t="shared" si="12"/>
        <v>nein</v>
      </c>
      <c r="CK36" s="91" t="str">
        <f t="shared" si="12"/>
        <v>nein</v>
      </c>
      <c r="CL36" s="91" t="str">
        <f t="shared" si="32"/>
        <v>OK</v>
      </c>
      <c r="CM36" s="92">
        <f t="shared" si="13"/>
        <v>362017</v>
      </c>
      <c r="CN36" s="91" t="str">
        <f t="shared" si="30"/>
        <v>nein</v>
      </c>
      <c r="CO36" s="91">
        <f t="shared" si="14"/>
        <v>0</v>
      </c>
      <c r="CP36" s="91">
        <f t="shared" si="15"/>
        <v>0</v>
      </c>
      <c r="CQ36" s="91">
        <f t="shared" si="31"/>
        <v>1</v>
      </c>
      <c r="CR36" s="91">
        <f t="shared" si="3"/>
        <v>1</v>
      </c>
      <c r="CS36" s="92">
        <f>CM36-'[2]2011'!CM36</f>
        <v>110017</v>
      </c>
      <c r="CT36" s="92">
        <f>CE36-'[2]2011'!CE36</f>
        <v>0</v>
      </c>
      <c r="CU36" s="92">
        <f t="shared" si="16"/>
        <v>48771</v>
      </c>
      <c r="CV36" s="92">
        <f t="shared" si="17"/>
        <v>21107</v>
      </c>
      <c r="CW36" s="153">
        <f t="shared" si="18"/>
        <v>2.5</v>
      </c>
      <c r="CX36" s="153">
        <f t="shared" si="19"/>
        <v>3</v>
      </c>
      <c r="CY36" s="153">
        <f t="shared" si="20"/>
        <v>2.6</v>
      </c>
      <c r="CZ36" s="92">
        <f t="shared" si="21"/>
        <v>820035</v>
      </c>
      <c r="DA36" s="92">
        <f t="shared" si="22"/>
        <v>669</v>
      </c>
      <c r="DB36" s="91">
        <f t="shared" si="4"/>
        <v>1</v>
      </c>
      <c r="DC36" s="92">
        <f t="shared" si="23"/>
        <v>267579</v>
      </c>
    </row>
    <row r="37" spans="1:107" x14ac:dyDescent="0.25">
      <c r="A37" s="20">
        <v>13075068</v>
      </c>
      <c r="B37" s="21">
        <v>5553</v>
      </c>
      <c r="C37" s="21" t="s">
        <v>76</v>
      </c>
      <c r="D37" s="223">
        <v>726</v>
      </c>
      <c r="E37" s="224">
        <v>13600</v>
      </c>
      <c r="F37" s="224">
        <v>95162</v>
      </c>
      <c r="G37" s="224">
        <v>0</v>
      </c>
      <c r="H37" s="224"/>
      <c r="I37" s="224">
        <v>65253</v>
      </c>
      <c r="J37" s="224">
        <v>0</v>
      </c>
      <c r="K37" s="224"/>
      <c r="L37" s="224">
        <v>2012</v>
      </c>
      <c r="M37" s="224">
        <v>0</v>
      </c>
      <c r="N37" s="223">
        <v>1</v>
      </c>
      <c r="O37" s="224">
        <v>996276</v>
      </c>
      <c r="P37" s="224">
        <v>1</v>
      </c>
      <c r="Q37" s="224">
        <v>15797</v>
      </c>
      <c r="R37" s="224">
        <v>0</v>
      </c>
      <c r="S37" s="224">
        <v>0</v>
      </c>
      <c r="T37" s="224">
        <v>250</v>
      </c>
      <c r="U37" s="224">
        <v>1</v>
      </c>
      <c r="V37" s="224">
        <v>330</v>
      </c>
      <c r="W37" s="224">
        <v>1</v>
      </c>
      <c r="X37" s="224">
        <v>300</v>
      </c>
      <c r="Y37" s="224">
        <v>1</v>
      </c>
      <c r="Z37" s="223">
        <v>1</v>
      </c>
      <c r="AA37" s="224">
        <v>4169593</v>
      </c>
      <c r="AB37" s="224">
        <v>5743.2410468319558</v>
      </c>
      <c r="AC37" s="24" t="s">
        <v>43</v>
      </c>
      <c r="AD37" s="24" t="s">
        <v>43</v>
      </c>
      <c r="AE37" s="24" t="s">
        <v>43</v>
      </c>
      <c r="AF37" s="224">
        <v>999130</v>
      </c>
      <c r="AG37" s="224">
        <v>39485</v>
      </c>
      <c r="AH37" s="224">
        <v>65253</v>
      </c>
      <c r="AI37" s="260">
        <v>95162</v>
      </c>
      <c r="AJ37" s="224">
        <v>-15797</v>
      </c>
      <c r="AK37" s="224">
        <v>2200</v>
      </c>
      <c r="AL37" s="224">
        <v>2130</v>
      </c>
      <c r="AM37" s="224">
        <v>0</v>
      </c>
      <c r="AN37" s="224">
        <v>0</v>
      </c>
      <c r="AO37" s="224">
        <v>0</v>
      </c>
      <c r="AP37" s="224">
        <v>0</v>
      </c>
      <c r="AQ37" s="223">
        <v>293778</v>
      </c>
      <c r="AR37" s="224">
        <v>186250</v>
      </c>
      <c r="AS37" s="239">
        <f t="shared" si="24"/>
        <v>-107528</v>
      </c>
      <c r="AT37" s="224">
        <v>155828</v>
      </c>
      <c r="AU37" s="239">
        <f t="shared" si="25"/>
        <v>342078</v>
      </c>
      <c r="AV37" s="224">
        <v>197827</v>
      </c>
      <c r="AW37" s="239">
        <f t="shared" si="26"/>
        <v>144251</v>
      </c>
      <c r="AX37" s="239">
        <f t="shared" si="27"/>
        <v>1.062158389261745</v>
      </c>
      <c r="AY37" s="239">
        <f t="shared" si="28"/>
        <v>0.57830962529013852</v>
      </c>
      <c r="AZ37" s="224">
        <v>85615</v>
      </c>
      <c r="CA37" s="91" t="str">
        <f t="shared" si="33"/>
        <v>Krien</v>
      </c>
      <c r="CB37" s="92">
        <f t="shared" si="33"/>
        <v>726</v>
      </c>
      <c r="CC37" s="92">
        <f t="shared" si="5"/>
        <v>65253</v>
      </c>
      <c r="CD37" s="92">
        <f t="shared" si="6"/>
        <v>-65253</v>
      </c>
      <c r="CE37" s="92">
        <f t="shared" si="7"/>
        <v>15797</v>
      </c>
      <c r="CF37" s="92">
        <f t="shared" si="8"/>
        <v>0</v>
      </c>
      <c r="CG37" s="92">
        <f t="shared" si="9"/>
        <v>-15797</v>
      </c>
      <c r="CH37" s="92">
        <f t="shared" si="10"/>
        <v>95162</v>
      </c>
      <c r="CI37" s="92">
        <f t="shared" si="11"/>
        <v>1</v>
      </c>
      <c r="CJ37" s="91" t="str">
        <f t="shared" si="12"/>
        <v>nein</v>
      </c>
      <c r="CK37" s="91" t="str">
        <f t="shared" si="12"/>
        <v>nein</v>
      </c>
      <c r="CL37" s="91" t="str">
        <f t="shared" si="32"/>
        <v>OK</v>
      </c>
      <c r="CM37" s="92">
        <f t="shared" si="13"/>
        <v>996276</v>
      </c>
      <c r="CN37" s="91" t="str">
        <f t="shared" si="30"/>
        <v>nein</v>
      </c>
      <c r="CO37" s="91">
        <f t="shared" si="14"/>
        <v>0</v>
      </c>
      <c r="CP37" s="91">
        <f t="shared" si="15"/>
        <v>0</v>
      </c>
      <c r="CQ37" s="91">
        <f t="shared" si="31"/>
        <v>1</v>
      </c>
      <c r="CR37" s="91">
        <f t="shared" si="3"/>
        <v>0</v>
      </c>
      <c r="CS37" s="92">
        <f>CM37-'[2]2011'!CM37</f>
        <v>996276</v>
      </c>
      <c r="CT37" s="92">
        <f>CE37-'[2]2011'!CE37</f>
        <v>15797</v>
      </c>
      <c r="CU37" s="92">
        <f t="shared" si="16"/>
        <v>197827</v>
      </c>
      <c r="CV37" s="92">
        <f t="shared" si="17"/>
        <v>85615</v>
      </c>
      <c r="CW37" s="153">
        <f t="shared" si="18"/>
        <v>2.5</v>
      </c>
      <c r="CX37" s="153">
        <f t="shared" si="19"/>
        <v>3.3</v>
      </c>
      <c r="CY37" s="153">
        <f t="shared" si="20"/>
        <v>3</v>
      </c>
      <c r="CZ37" s="92">
        <f t="shared" si="21"/>
        <v>4169593</v>
      </c>
      <c r="DA37" s="92">
        <f t="shared" si="22"/>
        <v>2130</v>
      </c>
      <c r="DB37" s="91">
        <f t="shared" si="4"/>
        <v>0</v>
      </c>
      <c r="DC37" s="92">
        <f t="shared" si="23"/>
        <v>-15797</v>
      </c>
    </row>
    <row r="38" spans="1:107" x14ac:dyDescent="0.25">
      <c r="A38" s="20">
        <v>13075073</v>
      </c>
      <c r="B38" s="21">
        <v>5553</v>
      </c>
      <c r="C38" s="21" t="s">
        <v>77</v>
      </c>
      <c r="D38" s="223">
        <v>189</v>
      </c>
      <c r="E38" s="224">
        <v>44900</v>
      </c>
      <c r="F38" s="224">
        <v>17536</v>
      </c>
      <c r="G38" s="224">
        <v>0</v>
      </c>
      <c r="H38" s="224"/>
      <c r="I38" s="224">
        <v>18061</v>
      </c>
      <c r="J38" s="224">
        <v>0</v>
      </c>
      <c r="K38" s="224"/>
      <c r="L38" s="224">
        <v>2012</v>
      </c>
      <c r="M38" s="224">
        <v>0</v>
      </c>
      <c r="N38" s="223">
        <v>1</v>
      </c>
      <c r="O38" s="224">
        <v>299175</v>
      </c>
      <c r="P38" s="224">
        <v>1</v>
      </c>
      <c r="Q38" s="224">
        <v>75373</v>
      </c>
      <c r="R38" s="224">
        <v>0</v>
      </c>
      <c r="S38" s="224">
        <v>0</v>
      </c>
      <c r="T38" s="224">
        <v>300</v>
      </c>
      <c r="U38" s="224">
        <v>0</v>
      </c>
      <c r="V38" s="224">
        <v>300</v>
      </c>
      <c r="W38" s="224">
        <v>1</v>
      </c>
      <c r="X38" s="224">
        <v>300</v>
      </c>
      <c r="Y38" s="224">
        <v>1</v>
      </c>
      <c r="Z38" s="223">
        <v>0</v>
      </c>
      <c r="AA38" s="224">
        <v>20833</v>
      </c>
      <c r="AB38" s="224">
        <v>110.22751322751323</v>
      </c>
      <c r="AC38" s="24" t="s">
        <v>43</v>
      </c>
      <c r="AD38" s="24" t="s">
        <v>43</v>
      </c>
      <c r="AE38" s="24" t="s">
        <v>43</v>
      </c>
      <c r="AF38" s="224">
        <v>299175</v>
      </c>
      <c r="AG38" s="224">
        <v>25971</v>
      </c>
      <c r="AH38" s="224">
        <v>18061</v>
      </c>
      <c r="AI38" s="260">
        <v>-17536</v>
      </c>
      <c r="AJ38" s="224">
        <v>-75373</v>
      </c>
      <c r="AK38" s="224">
        <v>800</v>
      </c>
      <c r="AL38" s="224">
        <v>874</v>
      </c>
      <c r="AM38" s="224">
        <v>0</v>
      </c>
      <c r="AN38" s="224">
        <v>0</v>
      </c>
      <c r="AO38" s="224">
        <v>0</v>
      </c>
      <c r="AP38" s="224">
        <v>0</v>
      </c>
      <c r="AQ38" s="223">
        <v>37673</v>
      </c>
      <c r="AR38" s="224">
        <v>20473</v>
      </c>
      <c r="AS38" s="239">
        <f t="shared" si="24"/>
        <v>-17200</v>
      </c>
      <c r="AT38" s="224">
        <v>63850</v>
      </c>
      <c r="AU38" s="239">
        <f t="shared" si="25"/>
        <v>84323</v>
      </c>
      <c r="AV38" s="224">
        <v>41949</v>
      </c>
      <c r="AW38" s="239">
        <f t="shared" si="26"/>
        <v>42374</v>
      </c>
      <c r="AX38" s="239">
        <f t="shared" si="27"/>
        <v>2.048991354466859</v>
      </c>
      <c r="AY38" s="239">
        <f t="shared" si="28"/>
        <v>0.4974799283706699</v>
      </c>
      <c r="AZ38" s="224">
        <v>18155</v>
      </c>
      <c r="CA38" s="91" t="str">
        <f t="shared" si="33"/>
        <v>Krusenfelde</v>
      </c>
      <c r="CB38" s="92">
        <f t="shared" si="33"/>
        <v>189</v>
      </c>
      <c r="CC38" s="92">
        <f t="shared" si="5"/>
        <v>18061</v>
      </c>
      <c r="CD38" s="92">
        <f t="shared" si="6"/>
        <v>-18061</v>
      </c>
      <c r="CE38" s="92">
        <f t="shared" si="7"/>
        <v>75373</v>
      </c>
      <c r="CF38" s="92">
        <f t="shared" si="8"/>
        <v>0</v>
      </c>
      <c r="CG38" s="92">
        <f t="shared" si="9"/>
        <v>-75373</v>
      </c>
      <c r="CH38" s="92">
        <f t="shared" si="10"/>
        <v>-17536</v>
      </c>
      <c r="CI38" s="92">
        <f t="shared" si="11"/>
        <v>0</v>
      </c>
      <c r="CJ38" s="91" t="str">
        <f t="shared" si="12"/>
        <v>nein</v>
      </c>
      <c r="CK38" s="91" t="str">
        <f t="shared" si="12"/>
        <v>nein</v>
      </c>
      <c r="CL38" s="91" t="str">
        <f t="shared" si="32"/>
        <v>OK</v>
      </c>
      <c r="CM38" s="92">
        <f t="shared" si="13"/>
        <v>299175</v>
      </c>
      <c r="CN38" s="91" t="str">
        <f t="shared" si="30"/>
        <v>nein</v>
      </c>
      <c r="CO38" s="91">
        <f t="shared" si="14"/>
        <v>0</v>
      </c>
      <c r="CP38" s="91">
        <f t="shared" si="15"/>
        <v>0</v>
      </c>
      <c r="CQ38" s="91">
        <f t="shared" si="31"/>
        <v>1</v>
      </c>
      <c r="CR38" s="91">
        <f t="shared" si="3"/>
        <v>0</v>
      </c>
      <c r="CS38" s="92">
        <f>CM38-'[2]2011'!CM38</f>
        <v>299175</v>
      </c>
      <c r="CT38" s="92">
        <f>CE38-'[2]2011'!CE38</f>
        <v>15759</v>
      </c>
      <c r="CU38" s="92">
        <f t="shared" si="16"/>
        <v>41949</v>
      </c>
      <c r="CV38" s="92">
        <f t="shared" si="17"/>
        <v>18155</v>
      </c>
      <c r="CW38" s="153">
        <f t="shared" si="18"/>
        <v>3</v>
      </c>
      <c r="CX38" s="153">
        <f t="shared" si="19"/>
        <v>3</v>
      </c>
      <c r="CY38" s="153">
        <f t="shared" si="20"/>
        <v>3</v>
      </c>
      <c r="CZ38" s="92">
        <f t="shared" si="21"/>
        <v>20833</v>
      </c>
      <c r="DA38" s="92">
        <f t="shared" si="22"/>
        <v>874</v>
      </c>
      <c r="DB38" s="91">
        <f t="shared" si="4"/>
        <v>0</v>
      </c>
      <c r="DC38" s="92">
        <f t="shared" si="23"/>
        <v>-75373</v>
      </c>
    </row>
    <row r="39" spans="1:107" x14ac:dyDescent="0.25">
      <c r="A39" s="20">
        <v>13075088</v>
      </c>
      <c r="B39" s="21">
        <v>5553</v>
      </c>
      <c r="C39" s="21" t="s">
        <v>78</v>
      </c>
      <c r="D39" s="223">
        <v>604</v>
      </c>
      <c r="E39" s="224">
        <v>12300</v>
      </c>
      <c r="F39" s="224">
        <v>93291</v>
      </c>
      <c r="G39" s="224">
        <v>1</v>
      </c>
      <c r="H39" s="224">
        <v>49251</v>
      </c>
      <c r="I39" s="224"/>
      <c r="J39" s="224">
        <v>1</v>
      </c>
      <c r="K39" s="224">
        <v>604256</v>
      </c>
      <c r="L39" s="224"/>
      <c r="M39" s="224">
        <v>0</v>
      </c>
      <c r="N39" s="223">
        <v>1</v>
      </c>
      <c r="O39" s="224">
        <v>2320699</v>
      </c>
      <c r="P39" s="224">
        <v>0</v>
      </c>
      <c r="Q39" s="224">
        <v>0</v>
      </c>
      <c r="R39" s="224">
        <v>1</v>
      </c>
      <c r="S39" s="224">
        <v>578296</v>
      </c>
      <c r="T39" s="224">
        <v>300</v>
      </c>
      <c r="U39" s="224">
        <v>0</v>
      </c>
      <c r="V39" s="224">
        <v>300</v>
      </c>
      <c r="W39" s="224">
        <v>1</v>
      </c>
      <c r="X39" s="224">
        <v>300</v>
      </c>
      <c r="Y39" s="224">
        <v>1</v>
      </c>
      <c r="Z39" s="223">
        <v>0</v>
      </c>
      <c r="AA39" s="224">
        <v>840046</v>
      </c>
      <c r="AB39" s="224">
        <v>1390.8046357615895</v>
      </c>
      <c r="AC39" s="24" t="s">
        <v>43</v>
      </c>
      <c r="AD39" s="24" t="s">
        <v>43</v>
      </c>
      <c r="AE39" s="24" t="s">
        <v>43</v>
      </c>
      <c r="AF39" s="224">
        <v>2276426</v>
      </c>
      <c r="AG39" s="224">
        <v>17667</v>
      </c>
      <c r="AH39" s="224">
        <v>49251</v>
      </c>
      <c r="AI39" s="260">
        <v>93291</v>
      </c>
      <c r="AJ39" s="224">
        <v>578296</v>
      </c>
      <c r="AK39" s="224">
        <v>2400</v>
      </c>
      <c r="AL39" s="224">
        <v>2609</v>
      </c>
      <c r="AM39" s="224">
        <v>0</v>
      </c>
      <c r="AN39" s="224">
        <v>0</v>
      </c>
      <c r="AO39" s="224">
        <v>0</v>
      </c>
      <c r="AP39" s="224">
        <v>0</v>
      </c>
      <c r="AQ39" s="223">
        <v>230745</v>
      </c>
      <c r="AR39" s="224">
        <v>241501</v>
      </c>
      <c r="AS39" s="239">
        <f t="shared" si="24"/>
        <v>10756</v>
      </c>
      <c r="AT39" s="224">
        <v>137841</v>
      </c>
      <c r="AU39" s="239">
        <f t="shared" si="25"/>
        <v>379342</v>
      </c>
      <c r="AV39" s="224">
        <v>176004</v>
      </c>
      <c r="AW39" s="239">
        <f t="shared" si="26"/>
        <v>203338</v>
      </c>
      <c r="AX39" s="239">
        <f t="shared" si="27"/>
        <v>0.72879201328358889</v>
      </c>
      <c r="AY39" s="239">
        <f t="shared" si="28"/>
        <v>0.463971824896795</v>
      </c>
      <c r="AZ39" s="224">
        <v>76171</v>
      </c>
      <c r="CA39" s="91" t="str">
        <f t="shared" si="33"/>
        <v>Medow</v>
      </c>
      <c r="CB39" s="92">
        <f t="shared" si="33"/>
        <v>604</v>
      </c>
      <c r="CC39" s="92">
        <f t="shared" si="5"/>
        <v>0</v>
      </c>
      <c r="CD39" s="92">
        <f t="shared" si="6"/>
        <v>49251</v>
      </c>
      <c r="CE39" s="92">
        <f t="shared" si="7"/>
        <v>0</v>
      </c>
      <c r="CF39" s="92">
        <f t="shared" si="8"/>
        <v>578296</v>
      </c>
      <c r="CG39" s="92">
        <f t="shared" si="9"/>
        <v>578296</v>
      </c>
      <c r="CH39" s="92">
        <f t="shared" si="10"/>
        <v>93291</v>
      </c>
      <c r="CI39" s="92">
        <f t="shared" si="11"/>
        <v>0</v>
      </c>
      <c r="CJ39" s="91" t="str">
        <f t="shared" si="12"/>
        <v>nein</v>
      </c>
      <c r="CK39" s="91" t="str">
        <f t="shared" si="12"/>
        <v>nein</v>
      </c>
      <c r="CL39" s="91" t="str">
        <f t="shared" si="32"/>
        <v>OK</v>
      </c>
      <c r="CM39" s="92">
        <f t="shared" si="13"/>
        <v>2320699</v>
      </c>
      <c r="CN39" s="91" t="str">
        <f t="shared" si="30"/>
        <v>nein</v>
      </c>
      <c r="CO39" s="91">
        <f t="shared" si="14"/>
        <v>0</v>
      </c>
      <c r="CP39" s="91">
        <f t="shared" si="15"/>
        <v>0</v>
      </c>
      <c r="CQ39" s="91">
        <f t="shared" si="31"/>
        <v>1</v>
      </c>
      <c r="CR39" s="91">
        <f t="shared" si="3"/>
        <v>1</v>
      </c>
      <c r="CS39" s="92">
        <f>CM39-'[2]2011'!CM39</f>
        <v>2142699</v>
      </c>
      <c r="CT39" s="92">
        <f>CE39-'[2]2011'!CE39</f>
        <v>0</v>
      </c>
      <c r="CU39" s="92">
        <f t="shared" si="16"/>
        <v>176004</v>
      </c>
      <c r="CV39" s="92">
        <f t="shared" si="17"/>
        <v>76171</v>
      </c>
      <c r="CW39" s="153">
        <f t="shared" si="18"/>
        <v>3</v>
      </c>
      <c r="CX39" s="153">
        <f t="shared" si="19"/>
        <v>3</v>
      </c>
      <c r="CY39" s="153">
        <f t="shared" si="20"/>
        <v>3</v>
      </c>
      <c r="CZ39" s="92">
        <f t="shared" si="21"/>
        <v>840046</v>
      </c>
      <c r="DA39" s="92">
        <f t="shared" si="22"/>
        <v>2609</v>
      </c>
      <c r="DB39" s="91">
        <f t="shared" si="4"/>
        <v>1</v>
      </c>
      <c r="DC39" s="92">
        <f t="shared" si="23"/>
        <v>578296</v>
      </c>
    </row>
    <row r="40" spans="1:107" x14ac:dyDescent="0.25">
      <c r="A40" s="20">
        <v>13075098</v>
      </c>
      <c r="B40" s="21">
        <v>5553</v>
      </c>
      <c r="C40" s="21" t="s">
        <v>79</v>
      </c>
      <c r="D40" s="223">
        <v>585</v>
      </c>
      <c r="E40" s="224">
        <v>84200</v>
      </c>
      <c r="F40" s="224">
        <v>18506</v>
      </c>
      <c r="G40" s="224">
        <v>1</v>
      </c>
      <c r="H40" s="224">
        <v>15366</v>
      </c>
      <c r="I40" s="224"/>
      <c r="J40" s="224">
        <v>1</v>
      </c>
      <c r="K40" s="224">
        <v>11148</v>
      </c>
      <c r="L40" s="224"/>
      <c r="M40" s="224">
        <v>0</v>
      </c>
      <c r="N40" s="223">
        <v>1</v>
      </c>
      <c r="O40" s="224">
        <v>2334115</v>
      </c>
      <c r="P40" s="224">
        <v>1</v>
      </c>
      <c r="Q40" s="224">
        <v>1193</v>
      </c>
      <c r="R40" s="224">
        <v>0</v>
      </c>
      <c r="S40" s="224">
        <v>0</v>
      </c>
      <c r="T40" s="224">
        <v>250</v>
      </c>
      <c r="U40" s="224">
        <v>1</v>
      </c>
      <c r="V40" s="224">
        <v>300</v>
      </c>
      <c r="W40" s="224">
        <v>1</v>
      </c>
      <c r="X40" s="224">
        <v>250</v>
      </c>
      <c r="Y40" s="224">
        <v>1</v>
      </c>
      <c r="Z40" s="223">
        <v>1</v>
      </c>
      <c r="AA40" s="224">
        <v>47367</v>
      </c>
      <c r="AB40" s="224">
        <v>80.969230769230762</v>
      </c>
      <c r="AC40" s="24" t="s">
        <v>43</v>
      </c>
      <c r="AD40" s="24" t="s">
        <v>43</v>
      </c>
      <c r="AE40" s="24" t="s">
        <v>43</v>
      </c>
      <c r="AF40" s="224">
        <v>2311201</v>
      </c>
      <c r="AG40" s="224">
        <v>84441</v>
      </c>
      <c r="AH40" s="224">
        <v>15366</v>
      </c>
      <c r="AI40" s="260">
        <v>18506</v>
      </c>
      <c r="AJ40" s="224">
        <v>-1193</v>
      </c>
      <c r="AK40" s="224">
        <v>1800</v>
      </c>
      <c r="AL40" s="224">
        <v>1785</v>
      </c>
      <c r="AM40" s="224">
        <v>0</v>
      </c>
      <c r="AN40" s="224">
        <v>0</v>
      </c>
      <c r="AO40" s="224">
        <v>0</v>
      </c>
      <c r="AP40" s="224">
        <v>0</v>
      </c>
      <c r="AQ40" s="223">
        <v>204195</v>
      </c>
      <c r="AR40" s="224">
        <v>66360</v>
      </c>
      <c r="AS40" s="239">
        <f t="shared" si="24"/>
        <v>-137835</v>
      </c>
      <c r="AT40" s="224">
        <v>145080</v>
      </c>
      <c r="AU40" s="239">
        <f t="shared" si="25"/>
        <v>211440</v>
      </c>
      <c r="AV40" s="224">
        <v>154765</v>
      </c>
      <c r="AW40" s="239">
        <f t="shared" si="26"/>
        <v>56675</v>
      </c>
      <c r="AX40" s="239">
        <f t="shared" si="27"/>
        <v>2.3322031344183243</v>
      </c>
      <c r="AY40" s="239">
        <f t="shared" si="28"/>
        <v>0.73195705637533104</v>
      </c>
      <c r="AZ40" s="224">
        <v>66979</v>
      </c>
      <c r="CA40" s="91" t="str">
        <f t="shared" si="33"/>
        <v>Neu Kosenow</v>
      </c>
      <c r="CB40" s="92">
        <f t="shared" si="33"/>
        <v>585</v>
      </c>
      <c r="CC40" s="92">
        <f t="shared" si="5"/>
        <v>0</v>
      </c>
      <c r="CD40" s="92">
        <f t="shared" si="6"/>
        <v>15366</v>
      </c>
      <c r="CE40" s="92">
        <f t="shared" si="7"/>
        <v>1193</v>
      </c>
      <c r="CF40" s="92">
        <f t="shared" si="8"/>
        <v>0</v>
      </c>
      <c r="CG40" s="92">
        <f t="shared" si="9"/>
        <v>-1193</v>
      </c>
      <c r="CH40" s="92">
        <f t="shared" si="10"/>
        <v>18506</v>
      </c>
      <c r="CI40" s="92">
        <f t="shared" si="11"/>
        <v>1</v>
      </c>
      <c r="CJ40" s="91" t="str">
        <f t="shared" si="12"/>
        <v>nein</v>
      </c>
      <c r="CK40" s="91" t="str">
        <f t="shared" si="12"/>
        <v>nein</v>
      </c>
      <c r="CL40" s="91" t="str">
        <f t="shared" si="32"/>
        <v>OK</v>
      </c>
      <c r="CM40" s="92">
        <f t="shared" si="13"/>
        <v>2334115</v>
      </c>
      <c r="CN40" s="91" t="str">
        <f t="shared" si="30"/>
        <v>nein</v>
      </c>
      <c r="CO40" s="91">
        <f t="shared" si="14"/>
        <v>0</v>
      </c>
      <c r="CP40" s="91">
        <f t="shared" si="15"/>
        <v>0</v>
      </c>
      <c r="CQ40" s="91">
        <f t="shared" si="31"/>
        <v>1</v>
      </c>
      <c r="CR40" s="91">
        <f t="shared" si="3"/>
        <v>1</v>
      </c>
      <c r="CS40" s="92">
        <f>CM40-'[2]2011'!CM40</f>
        <v>2334115</v>
      </c>
      <c r="CT40" s="92">
        <f>CE40-'[2]2011'!CE40</f>
        <v>-23025</v>
      </c>
      <c r="CU40" s="92">
        <f t="shared" si="16"/>
        <v>154765</v>
      </c>
      <c r="CV40" s="92">
        <f t="shared" si="17"/>
        <v>66979</v>
      </c>
      <c r="CW40" s="153">
        <f t="shared" si="18"/>
        <v>2.5</v>
      </c>
      <c r="CX40" s="153">
        <f t="shared" si="19"/>
        <v>3</v>
      </c>
      <c r="CY40" s="153">
        <f t="shared" si="20"/>
        <v>2.5</v>
      </c>
      <c r="CZ40" s="92">
        <f t="shared" si="21"/>
        <v>47367</v>
      </c>
      <c r="DA40" s="92">
        <f t="shared" si="22"/>
        <v>1785</v>
      </c>
      <c r="DB40" s="91">
        <f t="shared" si="4"/>
        <v>1</v>
      </c>
      <c r="DC40" s="92">
        <f t="shared" si="23"/>
        <v>-1193</v>
      </c>
    </row>
    <row r="41" spans="1:107" x14ac:dyDescent="0.25">
      <c r="A41" s="20">
        <v>13075101</v>
      </c>
      <c r="B41" s="21">
        <v>5553</v>
      </c>
      <c r="C41" s="21" t="s">
        <v>80</v>
      </c>
      <c r="D41" s="223">
        <v>286</v>
      </c>
      <c r="E41" s="224">
        <v>15100</v>
      </c>
      <c r="F41" s="224">
        <v>42179</v>
      </c>
      <c r="G41" s="224">
        <v>1</v>
      </c>
      <c r="H41" s="224">
        <v>34325</v>
      </c>
      <c r="I41" s="224"/>
      <c r="J41" s="224">
        <v>1</v>
      </c>
      <c r="K41" s="224">
        <v>334290</v>
      </c>
      <c r="L41" s="224"/>
      <c r="M41" s="224">
        <v>0</v>
      </c>
      <c r="N41" s="223">
        <v>1</v>
      </c>
      <c r="O41" s="224">
        <v>998619</v>
      </c>
      <c r="P41" s="224">
        <v>0</v>
      </c>
      <c r="Q41" s="224">
        <v>0</v>
      </c>
      <c r="R41" s="224">
        <v>1</v>
      </c>
      <c r="S41" s="224">
        <v>279280</v>
      </c>
      <c r="T41" s="224">
        <v>300</v>
      </c>
      <c r="U41" s="224">
        <v>0</v>
      </c>
      <c r="V41" s="224">
        <v>325</v>
      </c>
      <c r="W41" s="224">
        <v>1</v>
      </c>
      <c r="X41" s="224">
        <v>300</v>
      </c>
      <c r="Y41" s="224">
        <v>1</v>
      </c>
      <c r="Z41" s="223">
        <v>0</v>
      </c>
      <c r="AA41" s="224">
        <v>130152</v>
      </c>
      <c r="AB41" s="224">
        <v>455.07692307692309</v>
      </c>
      <c r="AC41" s="24" t="s">
        <v>43</v>
      </c>
      <c r="AD41" s="24" t="s">
        <v>43</v>
      </c>
      <c r="AE41" s="24" t="s">
        <v>43</v>
      </c>
      <c r="AF41" s="224">
        <v>996281</v>
      </c>
      <c r="AG41" s="224">
        <v>20280</v>
      </c>
      <c r="AH41" s="224">
        <v>34325</v>
      </c>
      <c r="AI41" s="260">
        <v>42179</v>
      </c>
      <c r="AJ41" s="224">
        <v>279280</v>
      </c>
      <c r="AK41" s="224">
        <v>1000</v>
      </c>
      <c r="AL41" s="224">
        <v>934</v>
      </c>
      <c r="AM41" s="224">
        <v>0</v>
      </c>
      <c r="AN41" s="224">
        <v>0</v>
      </c>
      <c r="AO41" s="224">
        <v>0</v>
      </c>
      <c r="AP41" s="224">
        <v>0</v>
      </c>
      <c r="AQ41" s="223">
        <v>120641</v>
      </c>
      <c r="AR41" s="224">
        <v>38153</v>
      </c>
      <c r="AS41" s="239">
        <f t="shared" si="24"/>
        <v>-82488</v>
      </c>
      <c r="AT41" s="224">
        <v>58440</v>
      </c>
      <c r="AU41" s="239">
        <f t="shared" si="25"/>
        <v>96593</v>
      </c>
      <c r="AV41" s="224">
        <v>71904</v>
      </c>
      <c r="AW41" s="239">
        <f t="shared" si="26"/>
        <v>24689</v>
      </c>
      <c r="AX41" s="239">
        <f t="shared" si="27"/>
        <v>1.8846224412234949</v>
      </c>
      <c r="AY41" s="239">
        <f t="shared" si="28"/>
        <v>0.74440176824407567</v>
      </c>
      <c r="AZ41" s="224">
        <v>31118</v>
      </c>
      <c r="CA41" s="91" t="str">
        <f t="shared" si="33"/>
        <v>Neuenkirchen</v>
      </c>
      <c r="CB41" s="92">
        <f t="shared" si="33"/>
        <v>286</v>
      </c>
      <c r="CC41" s="92">
        <f t="shared" si="5"/>
        <v>0</v>
      </c>
      <c r="CD41" s="92">
        <f t="shared" si="6"/>
        <v>34325</v>
      </c>
      <c r="CE41" s="92">
        <f t="shared" si="7"/>
        <v>0</v>
      </c>
      <c r="CF41" s="92">
        <f t="shared" si="8"/>
        <v>279280</v>
      </c>
      <c r="CG41" s="92">
        <f t="shared" si="9"/>
        <v>279280</v>
      </c>
      <c r="CH41" s="92">
        <f t="shared" si="10"/>
        <v>42179</v>
      </c>
      <c r="CI41" s="92">
        <f t="shared" si="11"/>
        <v>0</v>
      </c>
      <c r="CJ41" s="91" t="str">
        <f t="shared" si="12"/>
        <v>nein</v>
      </c>
      <c r="CK41" s="91" t="str">
        <f t="shared" si="12"/>
        <v>nein</v>
      </c>
      <c r="CL41" s="91" t="str">
        <f t="shared" si="32"/>
        <v>OK</v>
      </c>
      <c r="CM41" s="92">
        <f t="shared" si="13"/>
        <v>998619</v>
      </c>
      <c r="CN41" s="91" t="str">
        <f t="shared" si="30"/>
        <v>nein</v>
      </c>
      <c r="CO41" s="91">
        <f t="shared" si="14"/>
        <v>0</v>
      </c>
      <c r="CP41" s="91">
        <f t="shared" si="15"/>
        <v>0</v>
      </c>
      <c r="CQ41" s="91">
        <f t="shared" si="31"/>
        <v>1</v>
      </c>
      <c r="CR41" s="91">
        <f t="shared" si="3"/>
        <v>1</v>
      </c>
      <c r="CS41" s="92">
        <f>CM41-'[2]2011'!CM41</f>
        <v>756619</v>
      </c>
      <c r="CT41" s="92">
        <f>CE41-'[2]2011'!CE41</f>
        <v>0</v>
      </c>
      <c r="CU41" s="92">
        <f t="shared" si="16"/>
        <v>71904</v>
      </c>
      <c r="CV41" s="92">
        <f t="shared" si="17"/>
        <v>31118</v>
      </c>
      <c r="CW41" s="153">
        <f t="shared" si="18"/>
        <v>3</v>
      </c>
      <c r="CX41" s="153">
        <f t="shared" si="19"/>
        <v>3.25</v>
      </c>
      <c r="CY41" s="153">
        <f t="shared" si="20"/>
        <v>3</v>
      </c>
      <c r="CZ41" s="92">
        <f t="shared" si="21"/>
        <v>130152</v>
      </c>
      <c r="DA41" s="92">
        <f t="shared" si="22"/>
        <v>934</v>
      </c>
      <c r="DB41" s="91">
        <f t="shared" si="4"/>
        <v>1</v>
      </c>
      <c r="DC41" s="92">
        <f t="shared" si="23"/>
        <v>279280</v>
      </c>
    </row>
    <row r="42" spans="1:107" x14ac:dyDescent="0.25">
      <c r="A42" s="20">
        <v>13075110</v>
      </c>
      <c r="B42" s="21">
        <v>5553</v>
      </c>
      <c r="C42" s="21" t="s">
        <v>81</v>
      </c>
      <c r="D42" s="223">
        <v>360</v>
      </c>
      <c r="E42" s="224">
        <v>94100</v>
      </c>
      <c r="F42" s="224">
        <v>19408</v>
      </c>
      <c r="G42" s="224">
        <v>0</v>
      </c>
      <c r="H42" s="224"/>
      <c r="I42" s="224">
        <v>19408</v>
      </c>
      <c r="J42" s="224">
        <v>1</v>
      </c>
      <c r="K42" s="224">
        <v>158397</v>
      </c>
      <c r="L42" s="224"/>
      <c r="M42" s="224">
        <v>0</v>
      </c>
      <c r="N42" s="223">
        <v>1</v>
      </c>
      <c r="O42" s="224">
        <v>1217735</v>
      </c>
      <c r="P42" s="224">
        <v>0</v>
      </c>
      <c r="Q42" s="224">
        <v>0</v>
      </c>
      <c r="R42" s="224">
        <v>1</v>
      </c>
      <c r="S42" s="224">
        <v>151545</v>
      </c>
      <c r="T42" s="224">
        <v>250</v>
      </c>
      <c r="U42" s="224">
        <v>1</v>
      </c>
      <c r="V42" s="224">
        <v>300</v>
      </c>
      <c r="W42" s="224">
        <v>1</v>
      </c>
      <c r="X42" s="224">
        <v>270</v>
      </c>
      <c r="Y42" s="224">
        <v>1</v>
      </c>
      <c r="Z42" s="223">
        <v>1</v>
      </c>
      <c r="AA42" s="224">
        <v>0</v>
      </c>
      <c r="AB42" s="224">
        <v>0</v>
      </c>
      <c r="AC42" s="24" t="s">
        <v>43</v>
      </c>
      <c r="AD42" s="24" t="s">
        <v>43</v>
      </c>
      <c r="AE42" s="24" t="s">
        <v>43</v>
      </c>
      <c r="AF42" s="224">
        <v>1210235</v>
      </c>
      <c r="AG42" s="224">
        <v>31148</v>
      </c>
      <c r="AH42" s="224">
        <v>19408</v>
      </c>
      <c r="AI42" s="260">
        <v>-19408</v>
      </c>
      <c r="AJ42" s="224">
        <v>151545</v>
      </c>
      <c r="AK42" s="224">
        <v>1400</v>
      </c>
      <c r="AL42" s="224">
        <v>1332</v>
      </c>
      <c r="AM42" s="224">
        <v>0</v>
      </c>
      <c r="AN42" s="224">
        <v>0</v>
      </c>
      <c r="AO42" s="224">
        <v>0</v>
      </c>
      <c r="AP42" s="224">
        <v>0</v>
      </c>
      <c r="AQ42" s="223">
        <v>91944</v>
      </c>
      <c r="AR42" s="224">
        <v>38373</v>
      </c>
      <c r="AS42" s="239">
        <f t="shared" si="24"/>
        <v>-53571</v>
      </c>
      <c r="AT42" s="224">
        <v>109569</v>
      </c>
      <c r="AU42" s="239">
        <f t="shared" si="25"/>
        <v>147942</v>
      </c>
      <c r="AV42" s="224">
        <v>84588</v>
      </c>
      <c r="AW42" s="239">
        <f t="shared" si="26"/>
        <v>63354</v>
      </c>
      <c r="AX42" s="239">
        <f t="shared" si="27"/>
        <v>2.2043624423422719</v>
      </c>
      <c r="AY42" s="239">
        <f t="shared" si="28"/>
        <v>0.5717646104554488</v>
      </c>
      <c r="AZ42" s="224">
        <v>36608</v>
      </c>
      <c r="CA42" s="91" t="str">
        <f t="shared" si="33"/>
        <v>Postlow</v>
      </c>
      <c r="CB42" s="92">
        <f t="shared" si="33"/>
        <v>360</v>
      </c>
      <c r="CC42" s="92">
        <f t="shared" si="5"/>
        <v>19408</v>
      </c>
      <c r="CD42" s="92">
        <f t="shared" si="6"/>
        <v>-19408</v>
      </c>
      <c r="CE42" s="92">
        <f t="shared" si="7"/>
        <v>0</v>
      </c>
      <c r="CF42" s="92">
        <f t="shared" si="8"/>
        <v>151545</v>
      </c>
      <c r="CG42" s="92">
        <f t="shared" si="9"/>
        <v>151545</v>
      </c>
      <c r="CH42" s="92">
        <f t="shared" si="10"/>
        <v>-19408</v>
      </c>
      <c r="CI42" s="92">
        <f t="shared" si="11"/>
        <v>1</v>
      </c>
      <c r="CJ42" s="91" t="str">
        <f t="shared" si="12"/>
        <v>nein</v>
      </c>
      <c r="CK42" s="91" t="str">
        <f t="shared" si="12"/>
        <v>nein</v>
      </c>
      <c r="CL42" s="91" t="str">
        <f t="shared" si="32"/>
        <v>OK</v>
      </c>
      <c r="CM42" s="92">
        <f t="shared" si="13"/>
        <v>1217735</v>
      </c>
      <c r="CN42" s="91" t="str">
        <f t="shared" si="30"/>
        <v>nein</v>
      </c>
      <c r="CO42" s="91">
        <f t="shared" si="14"/>
        <v>0</v>
      </c>
      <c r="CP42" s="91">
        <f t="shared" si="15"/>
        <v>0</v>
      </c>
      <c r="CQ42" s="91">
        <f t="shared" si="31"/>
        <v>1</v>
      </c>
      <c r="CR42" s="91">
        <f t="shared" si="3"/>
        <v>1</v>
      </c>
      <c r="CS42" s="92">
        <f>CM42-'[2]2011'!CM42</f>
        <v>1038735</v>
      </c>
      <c r="CT42" s="92">
        <f>CE42-'[2]2011'!CE42</f>
        <v>0</v>
      </c>
      <c r="CU42" s="92">
        <f t="shared" si="16"/>
        <v>84588</v>
      </c>
      <c r="CV42" s="92">
        <f t="shared" si="17"/>
        <v>36608</v>
      </c>
      <c r="CW42" s="153">
        <f t="shared" si="18"/>
        <v>2.5</v>
      </c>
      <c r="CX42" s="153">
        <f t="shared" si="19"/>
        <v>3</v>
      </c>
      <c r="CY42" s="153">
        <f t="shared" si="20"/>
        <v>2.7</v>
      </c>
      <c r="CZ42" s="92">
        <f t="shared" si="21"/>
        <v>0</v>
      </c>
      <c r="DA42" s="92">
        <f t="shared" si="22"/>
        <v>1332</v>
      </c>
      <c r="DB42" s="91">
        <f t="shared" si="4"/>
        <v>0</v>
      </c>
      <c r="DC42" s="92">
        <f t="shared" si="23"/>
        <v>151545</v>
      </c>
    </row>
    <row r="43" spans="1:107" x14ac:dyDescent="0.25">
      <c r="A43" s="20">
        <v>13075116</v>
      </c>
      <c r="B43" s="21">
        <v>5553</v>
      </c>
      <c r="C43" s="21" t="s">
        <v>82</v>
      </c>
      <c r="D43" s="223">
        <v>158</v>
      </c>
      <c r="E43" s="224">
        <v>36700</v>
      </c>
      <c r="F43" s="224">
        <v>13262</v>
      </c>
      <c r="G43" s="224">
        <v>0</v>
      </c>
      <c r="H43" s="224"/>
      <c r="I43" s="224">
        <v>18534</v>
      </c>
      <c r="J43" s="224">
        <v>0</v>
      </c>
      <c r="K43" s="224"/>
      <c r="L43" s="224">
        <v>2012</v>
      </c>
      <c r="M43" s="224">
        <v>0</v>
      </c>
      <c r="N43" s="223">
        <v>1</v>
      </c>
      <c r="O43" s="224">
        <v>1205011</v>
      </c>
      <c r="P43" s="224">
        <v>1</v>
      </c>
      <c r="Q43" s="224">
        <v>22011</v>
      </c>
      <c r="R43" s="224">
        <v>0</v>
      </c>
      <c r="S43" s="224">
        <v>0</v>
      </c>
      <c r="T43" s="224">
        <v>250</v>
      </c>
      <c r="U43" s="224">
        <v>1</v>
      </c>
      <c r="V43" s="224">
        <v>250</v>
      </c>
      <c r="W43" s="224">
        <v>1</v>
      </c>
      <c r="X43" s="224">
        <v>300</v>
      </c>
      <c r="Y43" s="224">
        <v>1</v>
      </c>
      <c r="Z43" s="223">
        <v>1</v>
      </c>
      <c r="AA43" s="224">
        <v>82516</v>
      </c>
      <c r="AB43" s="224">
        <v>522.25316455696202</v>
      </c>
      <c r="AC43" s="24" t="s">
        <v>43</v>
      </c>
      <c r="AD43" s="24" t="s">
        <v>43</v>
      </c>
      <c r="AE43" s="24" t="s">
        <v>43</v>
      </c>
      <c r="AF43" s="224">
        <v>1205011</v>
      </c>
      <c r="AG43" s="224">
        <v>34081</v>
      </c>
      <c r="AH43" s="224">
        <v>18534</v>
      </c>
      <c r="AI43" s="260">
        <v>-13262</v>
      </c>
      <c r="AJ43" s="224">
        <v>-22011</v>
      </c>
      <c r="AK43" s="224">
        <v>600</v>
      </c>
      <c r="AL43" s="224">
        <v>671</v>
      </c>
      <c r="AM43" s="224">
        <v>0</v>
      </c>
      <c r="AN43" s="224">
        <v>0</v>
      </c>
      <c r="AO43" s="224">
        <v>0</v>
      </c>
      <c r="AP43" s="224">
        <v>0</v>
      </c>
      <c r="AQ43" s="223">
        <v>28991</v>
      </c>
      <c r="AR43" s="224">
        <v>16531</v>
      </c>
      <c r="AS43" s="239">
        <f t="shared" si="24"/>
        <v>-12460</v>
      </c>
      <c r="AT43" s="224">
        <v>54879</v>
      </c>
      <c r="AU43" s="239">
        <f t="shared" si="25"/>
        <v>71410</v>
      </c>
      <c r="AV43" s="224">
        <v>36741</v>
      </c>
      <c r="AW43" s="239">
        <f t="shared" si="26"/>
        <v>34669</v>
      </c>
      <c r="AX43" s="239">
        <f t="shared" si="27"/>
        <v>2.222551569777993</v>
      </c>
      <c r="AY43" s="239">
        <f t="shared" si="28"/>
        <v>0.5145077720207254</v>
      </c>
      <c r="AZ43" s="224">
        <v>15900</v>
      </c>
      <c r="CA43" s="91" t="str">
        <f t="shared" si="33"/>
        <v>Rossin</v>
      </c>
      <c r="CB43" s="92">
        <f t="shared" si="33"/>
        <v>158</v>
      </c>
      <c r="CC43" s="92">
        <f t="shared" si="5"/>
        <v>18534</v>
      </c>
      <c r="CD43" s="92">
        <f t="shared" si="6"/>
        <v>-18534</v>
      </c>
      <c r="CE43" s="92">
        <f t="shared" si="7"/>
        <v>22011</v>
      </c>
      <c r="CF43" s="92">
        <f t="shared" si="8"/>
        <v>0</v>
      </c>
      <c r="CG43" s="92">
        <f t="shared" si="9"/>
        <v>-22011</v>
      </c>
      <c r="CH43" s="92">
        <f t="shared" si="10"/>
        <v>-13262</v>
      </c>
      <c r="CI43" s="92">
        <f t="shared" si="11"/>
        <v>1</v>
      </c>
      <c r="CJ43" s="91" t="str">
        <f t="shared" si="12"/>
        <v>nein</v>
      </c>
      <c r="CK43" s="91" t="str">
        <f t="shared" si="12"/>
        <v>nein</v>
      </c>
      <c r="CL43" s="91" t="str">
        <f t="shared" si="32"/>
        <v>OK</v>
      </c>
      <c r="CM43" s="92">
        <f t="shared" si="13"/>
        <v>1205011</v>
      </c>
      <c r="CN43" s="91" t="str">
        <f t="shared" si="30"/>
        <v>nein</v>
      </c>
      <c r="CO43" s="91">
        <f t="shared" si="14"/>
        <v>0</v>
      </c>
      <c r="CP43" s="91">
        <f t="shared" si="15"/>
        <v>0</v>
      </c>
      <c r="CQ43" s="91">
        <f t="shared" si="31"/>
        <v>1</v>
      </c>
      <c r="CR43" s="91">
        <f t="shared" si="3"/>
        <v>0</v>
      </c>
      <c r="CS43" s="92">
        <f>CM43-'[2]2011'!CM43</f>
        <v>1205011</v>
      </c>
      <c r="CT43" s="92">
        <f>CE43-'[2]2011'!CE43</f>
        <v>16339</v>
      </c>
      <c r="CU43" s="92">
        <f t="shared" si="16"/>
        <v>36741</v>
      </c>
      <c r="CV43" s="92">
        <f t="shared" si="17"/>
        <v>15900</v>
      </c>
      <c r="CW43" s="153">
        <f t="shared" si="18"/>
        <v>2.5</v>
      </c>
      <c r="CX43" s="153">
        <f t="shared" si="19"/>
        <v>2.5</v>
      </c>
      <c r="CY43" s="153">
        <f t="shared" si="20"/>
        <v>3</v>
      </c>
      <c r="CZ43" s="92">
        <f t="shared" si="21"/>
        <v>82516</v>
      </c>
      <c r="DA43" s="92">
        <f t="shared" si="22"/>
        <v>671</v>
      </c>
      <c r="DB43" s="91">
        <f t="shared" si="4"/>
        <v>0</v>
      </c>
      <c r="DC43" s="92">
        <f t="shared" si="23"/>
        <v>-22011</v>
      </c>
    </row>
    <row r="44" spans="1:107" x14ac:dyDescent="0.25">
      <c r="A44" s="20">
        <v>13075122</v>
      </c>
      <c r="B44" s="21">
        <v>5553</v>
      </c>
      <c r="C44" s="21" t="s">
        <v>83</v>
      </c>
      <c r="D44" s="223">
        <v>462</v>
      </c>
      <c r="E44" s="224">
        <v>155500</v>
      </c>
      <c r="F44" s="224">
        <v>76189</v>
      </c>
      <c r="G44" s="224">
        <v>0</v>
      </c>
      <c r="H44" s="224"/>
      <c r="I44" s="224">
        <v>76189</v>
      </c>
      <c r="J44" s="224">
        <v>1</v>
      </c>
      <c r="K44" s="224">
        <v>72393</v>
      </c>
      <c r="L44" s="224"/>
      <c r="M44" s="224">
        <v>0</v>
      </c>
      <c r="N44" s="223">
        <v>1</v>
      </c>
      <c r="O44" s="224">
        <v>1819174</v>
      </c>
      <c r="P44" s="224">
        <v>0</v>
      </c>
      <c r="Q44" s="224">
        <v>0</v>
      </c>
      <c r="R44" s="224">
        <v>1</v>
      </c>
      <c r="S44" s="224">
        <v>71996</v>
      </c>
      <c r="T44" s="224">
        <v>250</v>
      </c>
      <c r="U44" s="224">
        <v>1</v>
      </c>
      <c r="V44" s="224">
        <v>325</v>
      </c>
      <c r="W44" s="224">
        <v>1</v>
      </c>
      <c r="X44" s="224">
        <v>300</v>
      </c>
      <c r="Y44" s="224">
        <v>1</v>
      </c>
      <c r="Z44" s="223">
        <v>1</v>
      </c>
      <c r="AA44" s="224">
        <v>0</v>
      </c>
      <c r="AB44" s="224">
        <v>0</v>
      </c>
      <c r="AC44" s="24" t="s">
        <v>43</v>
      </c>
      <c r="AD44" s="24" t="s">
        <v>43</v>
      </c>
      <c r="AE44" s="24" t="s">
        <v>43</v>
      </c>
      <c r="AF44" s="224">
        <v>1875505</v>
      </c>
      <c r="AG44" s="224">
        <v>64347</v>
      </c>
      <c r="AH44" s="224">
        <v>76189</v>
      </c>
      <c r="AI44" s="260">
        <v>-76189</v>
      </c>
      <c r="AJ44" s="224">
        <v>71996</v>
      </c>
      <c r="AK44" s="224">
        <v>2000</v>
      </c>
      <c r="AL44" s="224">
        <v>1888</v>
      </c>
      <c r="AM44" s="224">
        <v>0</v>
      </c>
      <c r="AN44" s="224">
        <v>0</v>
      </c>
      <c r="AO44" s="224">
        <v>0</v>
      </c>
      <c r="AP44" s="224">
        <v>0</v>
      </c>
      <c r="AQ44" s="223">
        <v>182727</v>
      </c>
      <c r="AR44" s="224">
        <v>78115</v>
      </c>
      <c r="AS44" s="239">
        <f t="shared" si="24"/>
        <v>-104612</v>
      </c>
      <c r="AT44" s="224">
        <v>101697</v>
      </c>
      <c r="AU44" s="239">
        <f t="shared" si="25"/>
        <v>179812</v>
      </c>
      <c r="AV44" s="224">
        <v>137325</v>
      </c>
      <c r="AW44" s="239">
        <f t="shared" si="26"/>
        <v>42487</v>
      </c>
      <c r="AX44" s="239">
        <f t="shared" si="27"/>
        <v>1.7579850220828266</v>
      </c>
      <c r="AY44" s="239">
        <f t="shared" si="28"/>
        <v>0.76371432384935378</v>
      </c>
      <c r="AZ44" s="224">
        <v>59431</v>
      </c>
      <c r="CA44" s="91" t="str">
        <f t="shared" si="33"/>
        <v>Sarnow</v>
      </c>
      <c r="CB44" s="92">
        <f t="shared" si="33"/>
        <v>462</v>
      </c>
      <c r="CC44" s="92">
        <f t="shared" si="5"/>
        <v>76189</v>
      </c>
      <c r="CD44" s="92">
        <f t="shared" si="6"/>
        <v>-76189</v>
      </c>
      <c r="CE44" s="92">
        <f t="shared" si="7"/>
        <v>0</v>
      </c>
      <c r="CF44" s="92">
        <f t="shared" si="8"/>
        <v>71996</v>
      </c>
      <c r="CG44" s="92">
        <f t="shared" si="9"/>
        <v>71996</v>
      </c>
      <c r="CH44" s="92">
        <f t="shared" si="10"/>
        <v>-76189</v>
      </c>
      <c r="CI44" s="92">
        <f t="shared" si="11"/>
        <v>1</v>
      </c>
      <c r="CJ44" s="91" t="str">
        <f t="shared" si="12"/>
        <v>nein</v>
      </c>
      <c r="CK44" s="91" t="str">
        <f t="shared" si="12"/>
        <v>nein</v>
      </c>
      <c r="CL44" s="91" t="str">
        <f t="shared" si="32"/>
        <v>OK</v>
      </c>
      <c r="CM44" s="92">
        <f t="shared" si="13"/>
        <v>1819174</v>
      </c>
      <c r="CN44" s="91" t="str">
        <f t="shared" si="30"/>
        <v>nein</v>
      </c>
      <c r="CO44" s="91">
        <f t="shared" si="14"/>
        <v>0</v>
      </c>
      <c r="CP44" s="91">
        <f t="shared" si="15"/>
        <v>0</v>
      </c>
      <c r="CQ44" s="91">
        <f t="shared" si="31"/>
        <v>1</v>
      </c>
      <c r="CR44" s="91">
        <f t="shared" si="3"/>
        <v>1</v>
      </c>
      <c r="CS44" s="92">
        <f>CM44-'[2]2011'!CM44</f>
        <v>1690174</v>
      </c>
      <c r="CT44" s="92">
        <f>CE44-'[2]2011'!CE44</f>
        <v>0</v>
      </c>
      <c r="CU44" s="92">
        <f t="shared" si="16"/>
        <v>137325</v>
      </c>
      <c r="CV44" s="92">
        <f t="shared" si="17"/>
        <v>59431</v>
      </c>
      <c r="CW44" s="153">
        <f t="shared" si="18"/>
        <v>2.5</v>
      </c>
      <c r="CX44" s="153">
        <f t="shared" si="19"/>
        <v>3.25</v>
      </c>
      <c r="CY44" s="153">
        <f t="shared" si="20"/>
        <v>3</v>
      </c>
      <c r="CZ44" s="92">
        <f t="shared" si="21"/>
        <v>0</v>
      </c>
      <c r="DA44" s="92">
        <f t="shared" si="22"/>
        <v>1888</v>
      </c>
      <c r="DB44" s="91">
        <f t="shared" si="4"/>
        <v>0</v>
      </c>
      <c r="DC44" s="92">
        <f t="shared" si="23"/>
        <v>71996</v>
      </c>
    </row>
    <row r="45" spans="1:107" x14ac:dyDescent="0.25">
      <c r="A45" s="20">
        <v>13075127</v>
      </c>
      <c r="B45" s="21">
        <v>5553</v>
      </c>
      <c r="C45" s="21" t="s">
        <v>84</v>
      </c>
      <c r="D45" s="223">
        <v>1281</v>
      </c>
      <c r="E45" s="224">
        <v>166300</v>
      </c>
      <c r="F45" s="224">
        <v>106406</v>
      </c>
      <c r="G45" s="224">
        <v>1</v>
      </c>
      <c r="H45" s="224">
        <v>7185</v>
      </c>
      <c r="I45" s="224"/>
      <c r="J45" s="224">
        <v>0</v>
      </c>
      <c r="K45" s="224"/>
      <c r="L45" s="224">
        <v>2012</v>
      </c>
      <c r="M45" s="224">
        <v>0</v>
      </c>
      <c r="N45" s="223">
        <v>1</v>
      </c>
      <c r="O45" s="224">
        <v>6005061</v>
      </c>
      <c r="P45" s="224">
        <v>1</v>
      </c>
      <c r="Q45" s="224">
        <v>347281</v>
      </c>
      <c r="R45" s="224">
        <v>0</v>
      </c>
      <c r="S45" s="224">
        <v>0</v>
      </c>
      <c r="T45" s="224">
        <v>250</v>
      </c>
      <c r="U45" s="224">
        <v>1</v>
      </c>
      <c r="V45" s="224">
        <v>325</v>
      </c>
      <c r="W45" s="224">
        <v>1</v>
      </c>
      <c r="X45" s="224">
        <v>300</v>
      </c>
      <c r="Y45" s="224">
        <v>1</v>
      </c>
      <c r="Z45" s="223">
        <v>1</v>
      </c>
      <c r="AA45" s="224">
        <v>573392</v>
      </c>
      <c r="AB45" s="224">
        <v>447.61280249804838</v>
      </c>
      <c r="AC45" s="24" t="s">
        <v>43</v>
      </c>
      <c r="AD45" s="24" t="s">
        <v>43</v>
      </c>
      <c r="AE45" s="24" t="s">
        <v>43</v>
      </c>
      <c r="AF45" s="224">
        <v>5995813</v>
      </c>
      <c r="AG45" s="224">
        <v>60170</v>
      </c>
      <c r="AH45" s="224">
        <v>7185</v>
      </c>
      <c r="AI45" s="260">
        <v>106406</v>
      </c>
      <c r="AJ45" s="224">
        <v>-347281</v>
      </c>
      <c r="AK45" s="224">
        <v>4000</v>
      </c>
      <c r="AL45" s="224">
        <v>3742</v>
      </c>
      <c r="AM45" s="224">
        <v>0</v>
      </c>
      <c r="AN45" s="224">
        <v>0</v>
      </c>
      <c r="AO45" s="224">
        <v>0</v>
      </c>
      <c r="AP45" s="224">
        <v>0</v>
      </c>
      <c r="AQ45" s="223">
        <v>460633</v>
      </c>
      <c r="AR45" s="224">
        <v>367283</v>
      </c>
      <c r="AS45" s="239">
        <f t="shared" si="24"/>
        <v>-93350</v>
      </c>
      <c r="AT45" s="224">
        <v>309589</v>
      </c>
      <c r="AU45" s="239">
        <f t="shared" si="25"/>
        <v>676872</v>
      </c>
      <c r="AV45" s="224">
        <v>300889</v>
      </c>
      <c r="AW45" s="239">
        <f t="shared" si="26"/>
        <v>375983</v>
      </c>
      <c r="AX45" s="239">
        <f t="shared" si="27"/>
        <v>0.81922931363553442</v>
      </c>
      <c r="AY45" s="239">
        <f t="shared" si="28"/>
        <v>0.44452865534399416</v>
      </c>
      <c r="AZ45" s="224">
        <v>130218</v>
      </c>
      <c r="CA45" s="91" t="str">
        <f t="shared" si="33"/>
        <v>Spantekow</v>
      </c>
      <c r="CB45" s="92">
        <f t="shared" si="33"/>
        <v>1281</v>
      </c>
      <c r="CC45" s="92">
        <f t="shared" si="5"/>
        <v>0</v>
      </c>
      <c r="CD45" s="92">
        <f t="shared" si="6"/>
        <v>7185</v>
      </c>
      <c r="CE45" s="92">
        <f t="shared" si="7"/>
        <v>347281</v>
      </c>
      <c r="CF45" s="92">
        <f t="shared" si="8"/>
        <v>0</v>
      </c>
      <c r="CG45" s="92">
        <f t="shared" si="9"/>
        <v>-347281</v>
      </c>
      <c r="CH45" s="92">
        <f t="shared" si="10"/>
        <v>106406</v>
      </c>
      <c r="CI45" s="92">
        <f t="shared" si="11"/>
        <v>1</v>
      </c>
      <c r="CJ45" s="91" t="str">
        <f t="shared" si="12"/>
        <v>nein</v>
      </c>
      <c r="CK45" s="91" t="str">
        <f t="shared" si="12"/>
        <v>nein</v>
      </c>
      <c r="CL45" s="91" t="str">
        <f t="shared" si="32"/>
        <v>OK</v>
      </c>
      <c r="CM45" s="92">
        <f t="shared" si="13"/>
        <v>6005061</v>
      </c>
      <c r="CN45" s="91" t="str">
        <f t="shared" si="30"/>
        <v>nein</v>
      </c>
      <c r="CO45" s="91">
        <f t="shared" si="14"/>
        <v>0</v>
      </c>
      <c r="CP45" s="91">
        <f t="shared" si="15"/>
        <v>0</v>
      </c>
      <c r="CQ45" s="91">
        <f t="shared" si="31"/>
        <v>1</v>
      </c>
      <c r="CR45" s="91">
        <f t="shared" si="3"/>
        <v>0</v>
      </c>
      <c r="CS45" s="92">
        <f>CM45-'[2]2011'!CM45</f>
        <v>5947061</v>
      </c>
      <c r="CT45" s="92">
        <f>CE45-'[2]2011'!CE45</f>
        <v>18018</v>
      </c>
      <c r="CU45" s="92">
        <f t="shared" si="16"/>
        <v>300889</v>
      </c>
      <c r="CV45" s="92">
        <f t="shared" si="17"/>
        <v>130218</v>
      </c>
      <c r="CW45" s="153">
        <f t="shared" si="18"/>
        <v>2.5</v>
      </c>
      <c r="CX45" s="153">
        <f t="shared" si="19"/>
        <v>3.25</v>
      </c>
      <c r="CY45" s="153">
        <f t="shared" si="20"/>
        <v>3</v>
      </c>
      <c r="CZ45" s="92">
        <f t="shared" si="21"/>
        <v>573392</v>
      </c>
      <c r="DA45" s="92">
        <f t="shared" si="22"/>
        <v>3742</v>
      </c>
      <c r="DB45" s="91">
        <f t="shared" si="4"/>
        <v>1</v>
      </c>
      <c r="DC45" s="92">
        <f t="shared" si="23"/>
        <v>-347281</v>
      </c>
    </row>
    <row r="46" spans="1:107" x14ac:dyDescent="0.25">
      <c r="A46" s="20">
        <v>13075128</v>
      </c>
      <c r="B46" s="21">
        <v>5553</v>
      </c>
      <c r="C46" s="21" t="s">
        <v>85</v>
      </c>
      <c r="D46" s="223">
        <v>348</v>
      </c>
      <c r="E46" s="224">
        <v>1612000</v>
      </c>
      <c r="F46" s="224">
        <v>1564224</v>
      </c>
      <c r="G46" s="224">
        <v>0</v>
      </c>
      <c r="H46" s="224"/>
      <c r="I46" s="224">
        <v>1601450</v>
      </c>
      <c r="J46" s="224">
        <v>0</v>
      </c>
      <c r="K46" s="224"/>
      <c r="L46" s="224">
        <v>2012</v>
      </c>
      <c r="M46" s="224">
        <v>0</v>
      </c>
      <c r="N46" s="223">
        <v>1</v>
      </c>
      <c r="O46" s="224">
        <v>550218</v>
      </c>
      <c r="P46" s="224">
        <v>1</v>
      </c>
      <c r="Q46" s="224">
        <v>664788</v>
      </c>
      <c r="R46" s="224">
        <v>0</v>
      </c>
      <c r="S46" s="224">
        <v>0</v>
      </c>
      <c r="T46" s="224">
        <v>250</v>
      </c>
      <c r="U46" s="224">
        <v>1</v>
      </c>
      <c r="V46" s="224">
        <v>315</v>
      </c>
      <c r="W46" s="224">
        <v>1</v>
      </c>
      <c r="X46" s="224">
        <v>271</v>
      </c>
      <c r="Y46" s="224">
        <v>1</v>
      </c>
      <c r="Z46" s="223">
        <v>1</v>
      </c>
      <c r="AA46" s="224">
        <v>1278554</v>
      </c>
      <c r="AB46" s="224">
        <v>3674.0057471264367</v>
      </c>
      <c r="AC46" s="24" t="s">
        <v>43</v>
      </c>
      <c r="AD46" s="24" t="s">
        <v>43</v>
      </c>
      <c r="AE46" s="24" t="s">
        <v>43</v>
      </c>
      <c r="AF46" s="224">
        <v>1183739</v>
      </c>
      <c r="AG46" s="224">
        <v>1543423</v>
      </c>
      <c r="AH46" s="224">
        <v>1601450</v>
      </c>
      <c r="AI46" s="260">
        <v>-1564224</v>
      </c>
      <c r="AJ46" s="224">
        <v>-664788</v>
      </c>
      <c r="AK46" s="224">
        <v>1100</v>
      </c>
      <c r="AL46" s="224">
        <v>1124</v>
      </c>
      <c r="AM46" s="224">
        <v>0</v>
      </c>
      <c r="AN46" s="224">
        <v>0</v>
      </c>
      <c r="AO46" s="224">
        <v>0</v>
      </c>
      <c r="AP46" s="224">
        <v>0</v>
      </c>
      <c r="AQ46" s="223">
        <v>1938771</v>
      </c>
      <c r="AR46" s="224">
        <v>81576</v>
      </c>
      <c r="AS46" s="239">
        <f t="shared" si="24"/>
        <v>-1857195</v>
      </c>
      <c r="AT46" s="224">
        <v>0</v>
      </c>
      <c r="AU46" s="239">
        <f t="shared" si="25"/>
        <v>81576</v>
      </c>
      <c r="AV46" s="224">
        <v>668295</v>
      </c>
      <c r="AW46" s="239">
        <f t="shared" si="26"/>
        <v>-586719</v>
      </c>
      <c r="AX46" s="239">
        <f t="shared" si="27"/>
        <v>8.1922992056487196</v>
      </c>
      <c r="AY46" s="239">
        <f t="shared" si="28"/>
        <v>8.1922992056487196</v>
      </c>
      <c r="AZ46" s="224"/>
      <c r="CA46" s="91" t="str">
        <f t="shared" si="33"/>
        <v>Stolpe an der Peene</v>
      </c>
      <c r="CB46" s="92">
        <f t="shared" si="33"/>
        <v>348</v>
      </c>
      <c r="CC46" s="92">
        <f t="shared" si="5"/>
        <v>1601450</v>
      </c>
      <c r="CD46" s="92">
        <f t="shared" si="6"/>
        <v>-1601450</v>
      </c>
      <c r="CE46" s="92">
        <f t="shared" si="7"/>
        <v>664788</v>
      </c>
      <c r="CF46" s="92">
        <f t="shared" si="8"/>
        <v>0</v>
      </c>
      <c r="CG46" s="92">
        <f t="shared" si="9"/>
        <v>-664788</v>
      </c>
      <c r="CH46" s="92">
        <f t="shared" si="10"/>
        <v>-1564224</v>
      </c>
      <c r="CI46" s="92">
        <f t="shared" si="11"/>
        <v>1</v>
      </c>
      <c r="CJ46" s="91" t="str">
        <f t="shared" si="12"/>
        <v>nein</v>
      </c>
      <c r="CK46" s="91" t="str">
        <f t="shared" si="12"/>
        <v>nein</v>
      </c>
      <c r="CL46" s="91" t="str">
        <f t="shared" si="32"/>
        <v>OK</v>
      </c>
      <c r="CM46" s="92">
        <f t="shared" si="13"/>
        <v>550218</v>
      </c>
      <c r="CN46" s="91" t="str">
        <f t="shared" si="30"/>
        <v>nein</v>
      </c>
      <c r="CO46" s="91">
        <f t="shared" si="14"/>
        <v>0</v>
      </c>
      <c r="CP46" s="91">
        <f t="shared" si="15"/>
        <v>0</v>
      </c>
      <c r="CQ46" s="91">
        <f t="shared" si="31"/>
        <v>1</v>
      </c>
      <c r="CR46" s="91">
        <f t="shared" si="3"/>
        <v>0</v>
      </c>
      <c r="CS46" s="92">
        <f>CM46-'[2]2011'!CM46</f>
        <v>354218</v>
      </c>
      <c r="CT46" s="92">
        <f>CE46-'[2]2011'!CE46</f>
        <v>664788</v>
      </c>
      <c r="CU46" s="92">
        <f t="shared" si="16"/>
        <v>668295</v>
      </c>
      <c r="CV46" s="92">
        <f t="shared" si="17"/>
        <v>0</v>
      </c>
      <c r="CW46" s="153">
        <f t="shared" si="18"/>
        <v>2.5</v>
      </c>
      <c r="CX46" s="153">
        <f t="shared" si="19"/>
        <v>3.15</v>
      </c>
      <c r="CY46" s="153">
        <f t="shared" si="20"/>
        <v>2.71</v>
      </c>
      <c r="CZ46" s="92">
        <f t="shared" si="21"/>
        <v>1278554</v>
      </c>
      <c r="DA46" s="92">
        <f t="shared" si="22"/>
        <v>1124</v>
      </c>
      <c r="DB46" s="91">
        <f t="shared" si="4"/>
        <v>0</v>
      </c>
      <c r="DC46" s="92">
        <f t="shared" si="23"/>
        <v>-664788</v>
      </c>
    </row>
    <row r="47" spans="1:107" x14ac:dyDescent="0.25">
      <c r="A47" s="20">
        <v>13075155</v>
      </c>
      <c r="B47" s="21">
        <v>5553</v>
      </c>
      <c r="C47" s="21" t="s">
        <v>86</v>
      </c>
      <c r="D47" s="223">
        <v>932</v>
      </c>
      <c r="E47" s="224">
        <v>159400</v>
      </c>
      <c r="F47" s="224">
        <v>56923</v>
      </c>
      <c r="G47" s="224">
        <v>0</v>
      </c>
      <c r="H47" s="224"/>
      <c r="I47" s="224">
        <v>103342</v>
      </c>
      <c r="J47" s="224">
        <v>1</v>
      </c>
      <c r="K47" s="224">
        <v>13238</v>
      </c>
      <c r="L47" s="224">
        <v>2012</v>
      </c>
      <c r="M47" s="224">
        <v>0</v>
      </c>
      <c r="N47" s="224">
        <v>1</v>
      </c>
      <c r="O47" s="224">
        <v>2161218</v>
      </c>
      <c r="P47" s="224">
        <v>1</v>
      </c>
      <c r="Q47" s="224">
        <v>61878</v>
      </c>
      <c r="R47" s="224">
        <v>1</v>
      </c>
      <c r="S47" s="224">
        <v>239562</v>
      </c>
      <c r="T47" s="224">
        <v>275</v>
      </c>
      <c r="U47" s="224">
        <v>1</v>
      </c>
      <c r="V47" s="224">
        <v>305</v>
      </c>
      <c r="W47" s="224">
        <v>1</v>
      </c>
      <c r="X47" s="224">
        <v>300</v>
      </c>
      <c r="Y47" s="224">
        <v>1</v>
      </c>
      <c r="Z47" s="224">
        <v>1</v>
      </c>
      <c r="AA47" s="224">
        <v>1783906</v>
      </c>
      <c r="AB47" s="224">
        <f>AA47/D47</f>
        <v>1914.0622317596567</v>
      </c>
      <c r="AC47" s="24" t="s">
        <v>43</v>
      </c>
      <c r="AD47" s="24" t="s">
        <v>43</v>
      </c>
      <c r="AE47" s="24" t="s">
        <v>43</v>
      </c>
      <c r="AF47" s="224">
        <v>2161218</v>
      </c>
      <c r="AG47" s="224">
        <v>141299</v>
      </c>
      <c r="AH47" s="224">
        <v>103342</v>
      </c>
      <c r="AI47" s="224">
        <v>-56923</v>
      </c>
      <c r="AJ47" s="224">
        <v>177684</v>
      </c>
      <c r="AK47" s="224">
        <v>3900</v>
      </c>
      <c r="AL47" s="224">
        <v>6102</v>
      </c>
      <c r="AM47" s="224">
        <v>0</v>
      </c>
      <c r="AN47" s="224">
        <v>0</v>
      </c>
      <c r="AO47" s="224">
        <v>0</v>
      </c>
      <c r="AP47" s="260">
        <v>0</v>
      </c>
      <c r="AQ47" s="223">
        <v>104857</v>
      </c>
      <c r="AR47" s="224">
        <v>127207</v>
      </c>
      <c r="AS47" s="239">
        <f t="shared" si="24"/>
        <v>22350</v>
      </c>
      <c r="AT47" s="224">
        <v>300497</v>
      </c>
      <c r="AU47" s="239">
        <f t="shared" si="25"/>
        <v>427704</v>
      </c>
      <c r="AV47" s="224">
        <v>213054</v>
      </c>
      <c r="AW47" s="239">
        <f t="shared" si="26"/>
        <v>214650</v>
      </c>
      <c r="AX47" s="239">
        <f t="shared" si="27"/>
        <v>1.674860660183795</v>
      </c>
      <c r="AY47" s="239">
        <f t="shared" si="28"/>
        <v>0.49813422366870547</v>
      </c>
      <c r="AZ47" s="224">
        <v>92205</v>
      </c>
      <c r="CA47" s="91" t="str">
        <f t="shared" si="33"/>
        <v>Neetzow-Liepen</v>
      </c>
      <c r="CB47" s="92">
        <f t="shared" si="33"/>
        <v>932</v>
      </c>
      <c r="CC47" s="92">
        <f t="shared" si="5"/>
        <v>103342</v>
      </c>
      <c r="CD47" s="92">
        <f t="shared" si="6"/>
        <v>-103342</v>
      </c>
      <c r="CE47" s="92">
        <f t="shared" si="7"/>
        <v>61878</v>
      </c>
      <c r="CF47" s="92">
        <f t="shared" si="8"/>
        <v>239562</v>
      </c>
      <c r="CG47" s="92">
        <f t="shared" si="9"/>
        <v>177684</v>
      </c>
      <c r="CH47" s="92">
        <f t="shared" si="10"/>
        <v>-56923</v>
      </c>
      <c r="CI47" s="92">
        <f t="shared" si="11"/>
        <v>1</v>
      </c>
      <c r="CJ47" s="91" t="str">
        <f t="shared" si="12"/>
        <v>nein</v>
      </c>
      <c r="CK47" s="91" t="str">
        <f t="shared" si="12"/>
        <v>nein</v>
      </c>
      <c r="CL47" s="91" t="str">
        <f t="shared" si="32"/>
        <v>OK</v>
      </c>
      <c r="CM47" s="92">
        <f t="shared" si="13"/>
        <v>2161218</v>
      </c>
      <c r="CN47" s="91" t="str">
        <f t="shared" si="30"/>
        <v>nein</v>
      </c>
      <c r="CO47" s="91">
        <f t="shared" si="14"/>
        <v>0</v>
      </c>
      <c r="CP47" s="91">
        <f t="shared" si="15"/>
        <v>0</v>
      </c>
      <c r="CQ47" s="91">
        <f t="shared" si="31"/>
        <v>1</v>
      </c>
      <c r="CR47" s="91">
        <f t="shared" si="3"/>
        <v>1</v>
      </c>
      <c r="CS47" s="92">
        <f>CM47-'[2]2011'!CM47</f>
        <v>2161218</v>
      </c>
      <c r="CT47" s="92">
        <f>CE47-'[2]2011'!CE47</f>
        <v>44132</v>
      </c>
      <c r="CU47" s="92">
        <f t="shared" si="16"/>
        <v>213054</v>
      </c>
      <c r="CV47" s="92">
        <f t="shared" si="17"/>
        <v>92205</v>
      </c>
      <c r="CW47" s="153">
        <f t="shared" si="18"/>
        <v>2.75</v>
      </c>
      <c r="CX47" s="153">
        <f t="shared" si="19"/>
        <v>3.05</v>
      </c>
      <c r="CY47" s="153">
        <f t="shared" si="20"/>
        <v>3</v>
      </c>
      <c r="CZ47" s="92">
        <f t="shared" si="21"/>
        <v>1783906</v>
      </c>
      <c r="DA47" s="92">
        <f t="shared" si="22"/>
        <v>6102</v>
      </c>
      <c r="DB47" s="91">
        <f t="shared" si="4"/>
        <v>0</v>
      </c>
      <c r="DC47" s="92">
        <f t="shared" si="23"/>
        <v>177684</v>
      </c>
    </row>
    <row r="48" spans="1:107" x14ac:dyDescent="0.25">
      <c r="A48" s="20">
        <v>13075002</v>
      </c>
      <c r="B48" s="21">
        <v>5554</v>
      </c>
      <c r="C48" s="21" t="s">
        <v>87</v>
      </c>
      <c r="D48" s="223">
        <v>447</v>
      </c>
      <c r="E48" s="224">
        <v>21600</v>
      </c>
      <c r="F48" s="224">
        <v>48391.23</v>
      </c>
      <c r="G48" s="224">
        <v>1</v>
      </c>
      <c r="H48" s="224">
        <v>30077.65</v>
      </c>
      <c r="I48" s="224">
        <v>0</v>
      </c>
      <c r="J48" s="224">
        <v>1</v>
      </c>
      <c r="K48" s="224">
        <v>196261.47</v>
      </c>
      <c r="L48" s="224">
        <v>2019</v>
      </c>
      <c r="M48" s="224">
        <v>0</v>
      </c>
      <c r="N48" s="224">
        <v>1</v>
      </c>
      <c r="O48" s="224">
        <v>10510.44</v>
      </c>
      <c r="P48" s="224">
        <v>0</v>
      </c>
      <c r="Q48" s="224">
        <v>0</v>
      </c>
      <c r="R48" s="224">
        <v>1</v>
      </c>
      <c r="S48" s="224">
        <v>196261.47</v>
      </c>
      <c r="T48" s="224">
        <v>241</v>
      </c>
      <c r="U48" s="224">
        <v>1</v>
      </c>
      <c r="V48" s="224">
        <v>320</v>
      </c>
      <c r="W48" s="224">
        <v>1</v>
      </c>
      <c r="X48" s="224">
        <v>300</v>
      </c>
      <c r="Y48" s="224">
        <v>1</v>
      </c>
      <c r="Z48" s="224">
        <v>1</v>
      </c>
      <c r="AA48" s="224">
        <v>1005414.51</v>
      </c>
      <c r="AB48" s="224">
        <v>2249.2494630872484</v>
      </c>
      <c r="AC48" s="22" t="s">
        <v>43</v>
      </c>
      <c r="AD48" s="22" t="s">
        <v>43</v>
      </c>
      <c r="AE48" s="22" t="s">
        <v>43</v>
      </c>
      <c r="AF48" s="224">
        <v>561558.96</v>
      </c>
      <c r="AG48" s="224">
        <v>14433.22</v>
      </c>
      <c r="AH48" s="224">
        <v>196261.47</v>
      </c>
      <c r="AI48" s="260">
        <v>180875.73</v>
      </c>
      <c r="AJ48" s="224">
        <v>196261.47</v>
      </c>
      <c r="AK48" s="224">
        <v>1400</v>
      </c>
      <c r="AL48" s="224">
        <v>1498.75</v>
      </c>
      <c r="AM48" s="224">
        <v>0</v>
      </c>
      <c r="AN48" s="224">
        <v>0</v>
      </c>
      <c r="AO48" s="224">
        <v>0</v>
      </c>
      <c r="AP48" s="260">
        <v>0</v>
      </c>
      <c r="AQ48" s="224">
        <v>139436.92000000001</v>
      </c>
      <c r="AR48" s="224">
        <v>67416.28</v>
      </c>
      <c r="AS48" s="239">
        <f t="shared" si="24"/>
        <v>-72020.640000000014</v>
      </c>
      <c r="AT48" s="224">
        <v>120809.64</v>
      </c>
      <c r="AU48" s="239">
        <f t="shared" si="25"/>
        <v>188225.91999999998</v>
      </c>
      <c r="AV48" s="224">
        <v>121763.52</v>
      </c>
      <c r="AW48" s="239">
        <f t="shared" si="26"/>
        <v>66462.39999999998</v>
      </c>
      <c r="AX48" s="239">
        <f t="shared" si="27"/>
        <v>1.8061441539046652</v>
      </c>
      <c r="AY48" s="239">
        <f t="shared" si="28"/>
        <v>0.64690091566560026</v>
      </c>
      <c r="AZ48" s="224">
        <v>49914.63</v>
      </c>
      <c r="CA48" s="91" t="str">
        <f t="shared" si="33"/>
        <v>Alt Tellin</v>
      </c>
      <c r="CB48" s="92">
        <f t="shared" si="33"/>
        <v>447</v>
      </c>
      <c r="CC48" s="92">
        <f t="shared" si="5"/>
        <v>0</v>
      </c>
      <c r="CD48" s="92">
        <f t="shared" si="6"/>
        <v>30077.65</v>
      </c>
      <c r="CE48" s="92">
        <f t="shared" si="7"/>
        <v>0</v>
      </c>
      <c r="CF48" s="92">
        <f t="shared" si="8"/>
        <v>196261.47</v>
      </c>
      <c r="CG48" s="92">
        <f t="shared" si="9"/>
        <v>196261.47</v>
      </c>
      <c r="CH48" s="92">
        <f t="shared" si="10"/>
        <v>180875.73</v>
      </c>
      <c r="CI48" s="92">
        <f t="shared" si="11"/>
        <v>1</v>
      </c>
      <c r="CJ48" s="91" t="str">
        <f t="shared" si="12"/>
        <v>nein</v>
      </c>
      <c r="CK48" s="91" t="str">
        <f t="shared" si="12"/>
        <v>nein</v>
      </c>
      <c r="CL48" s="91" t="str">
        <f t="shared" si="32"/>
        <v>OK</v>
      </c>
      <c r="CM48" s="92">
        <f t="shared" si="13"/>
        <v>10510.44</v>
      </c>
      <c r="CN48" s="91" t="str">
        <f t="shared" si="30"/>
        <v>nein</v>
      </c>
      <c r="CO48" s="91">
        <f t="shared" si="14"/>
        <v>0</v>
      </c>
      <c r="CP48" s="91">
        <f t="shared" si="15"/>
        <v>0</v>
      </c>
      <c r="CQ48" s="91">
        <f t="shared" si="31"/>
        <v>1</v>
      </c>
      <c r="CR48" s="91">
        <f t="shared" si="3"/>
        <v>1</v>
      </c>
      <c r="CS48" s="92">
        <f>CM48-'[2]2011'!CM48</f>
        <v>10510.44</v>
      </c>
      <c r="CT48" s="92">
        <f>CE48-'[2]2011'!CE48</f>
        <v>0</v>
      </c>
      <c r="CU48" s="92">
        <f t="shared" si="16"/>
        <v>121763.52</v>
      </c>
      <c r="CV48" s="92">
        <f t="shared" si="17"/>
        <v>49914.63</v>
      </c>
      <c r="CW48" s="153">
        <f t="shared" si="18"/>
        <v>2.41</v>
      </c>
      <c r="CX48" s="153">
        <f t="shared" si="19"/>
        <v>3.2</v>
      </c>
      <c r="CY48" s="153">
        <f t="shared" si="20"/>
        <v>3</v>
      </c>
      <c r="CZ48" s="92">
        <f t="shared" si="21"/>
        <v>1005414.51</v>
      </c>
      <c r="DA48" s="92">
        <f t="shared" si="22"/>
        <v>1498.75</v>
      </c>
      <c r="DB48" s="91">
        <f t="shared" si="4"/>
        <v>1</v>
      </c>
      <c r="DC48" s="92">
        <f t="shared" si="23"/>
        <v>196261.47</v>
      </c>
    </row>
    <row r="49" spans="1:107" x14ac:dyDescent="0.25">
      <c r="A49" s="20">
        <v>13075009</v>
      </c>
      <c r="B49" s="21">
        <v>5554</v>
      </c>
      <c r="C49" s="21" t="s">
        <v>88</v>
      </c>
      <c r="D49" s="223">
        <v>935</v>
      </c>
      <c r="E49" s="224">
        <v>91200</v>
      </c>
      <c r="F49" s="224">
        <v>4576.54</v>
      </c>
      <c r="G49" s="224">
        <v>0</v>
      </c>
      <c r="H49" s="224">
        <v>0</v>
      </c>
      <c r="I49" s="224">
        <v>29293.74</v>
      </c>
      <c r="J49" s="224">
        <v>1</v>
      </c>
      <c r="K49" s="224">
        <v>202302.23</v>
      </c>
      <c r="L49" s="224">
        <v>2018</v>
      </c>
      <c r="M49" s="224">
        <v>0</v>
      </c>
      <c r="N49" s="224">
        <v>1</v>
      </c>
      <c r="O49" s="224">
        <v>10868.32</v>
      </c>
      <c r="P49" s="224">
        <v>0</v>
      </c>
      <c r="Q49" s="224">
        <v>0</v>
      </c>
      <c r="R49" s="224">
        <v>1</v>
      </c>
      <c r="S49" s="224">
        <v>202302.23</v>
      </c>
      <c r="T49" s="224">
        <v>241</v>
      </c>
      <c r="U49" s="224">
        <v>1</v>
      </c>
      <c r="V49" s="224">
        <v>320</v>
      </c>
      <c r="W49" s="224">
        <v>1</v>
      </c>
      <c r="X49" s="224">
        <v>300</v>
      </c>
      <c r="Y49" s="224">
        <v>1</v>
      </c>
      <c r="Z49" s="224">
        <v>1</v>
      </c>
      <c r="AA49" s="224">
        <v>254127.79</v>
      </c>
      <c r="AB49" s="224">
        <v>271.79442780748661</v>
      </c>
      <c r="AC49" s="22" t="s">
        <v>43</v>
      </c>
      <c r="AD49" s="22" t="s">
        <v>43</v>
      </c>
      <c r="AE49" s="22" t="s">
        <v>43</v>
      </c>
      <c r="AF49" s="224">
        <v>1012936.46</v>
      </c>
      <c r="AG49" s="224">
        <v>15306.43</v>
      </c>
      <c r="AH49" s="224">
        <v>202302.23</v>
      </c>
      <c r="AI49" s="260">
        <v>190827.94</v>
      </c>
      <c r="AJ49" s="224">
        <v>202302.23</v>
      </c>
      <c r="AK49" s="224">
        <v>3000</v>
      </c>
      <c r="AL49" s="224">
        <v>3016.23</v>
      </c>
      <c r="AM49" s="224">
        <v>0</v>
      </c>
      <c r="AN49" s="224">
        <v>0</v>
      </c>
      <c r="AO49" s="224">
        <v>0</v>
      </c>
      <c r="AP49" s="260">
        <v>0</v>
      </c>
      <c r="AQ49" s="224">
        <v>259983.94</v>
      </c>
      <c r="AR49" s="224">
        <v>157165.97</v>
      </c>
      <c r="AS49" s="239">
        <f t="shared" si="24"/>
        <v>-102817.97</v>
      </c>
      <c r="AT49" s="224">
        <v>271707.90000000002</v>
      </c>
      <c r="AU49" s="239">
        <f t="shared" si="25"/>
        <v>428873.87</v>
      </c>
      <c r="AV49" s="224">
        <v>233885.4</v>
      </c>
      <c r="AW49" s="239">
        <f t="shared" si="26"/>
        <v>194988.47</v>
      </c>
      <c r="AX49" s="239">
        <f t="shared" si="27"/>
        <v>1.4881427576211312</v>
      </c>
      <c r="AY49" s="239">
        <f t="shared" si="28"/>
        <v>0.54534774991071389</v>
      </c>
      <c r="AZ49" s="224">
        <v>95876.9</v>
      </c>
      <c r="CA49" s="91" t="str">
        <f t="shared" si="33"/>
        <v>Bentzin</v>
      </c>
      <c r="CB49" s="92">
        <f t="shared" si="33"/>
        <v>935</v>
      </c>
      <c r="CC49" s="92">
        <f t="shared" si="5"/>
        <v>29293.74</v>
      </c>
      <c r="CD49" s="92">
        <f t="shared" si="6"/>
        <v>-29293.74</v>
      </c>
      <c r="CE49" s="92">
        <f t="shared" si="7"/>
        <v>0</v>
      </c>
      <c r="CF49" s="92">
        <f t="shared" si="8"/>
        <v>202302.23</v>
      </c>
      <c r="CG49" s="92">
        <f t="shared" si="9"/>
        <v>202302.23</v>
      </c>
      <c r="CH49" s="92">
        <f t="shared" si="10"/>
        <v>190827.94</v>
      </c>
      <c r="CI49" s="92">
        <f t="shared" si="11"/>
        <v>1</v>
      </c>
      <c r="CJ49" s="91" t="str">
        <f t="shared" si="12"/>
        <v>nein</v>
      </c>
      <c r="CK49" s="91" t="str">
        <f t="shared" si="12"/>
        <v>nein</v>
      </c>
      <c r="CL49" s="91" t="str">
        <f t="shared" si="32"/>
        <v>OK</v>
      </c>
      <c r="CM49" s="92">
        <f t="shared" si="13"/>
        <v>10868.32</v>
      </c>
      <c r="CN49" s="91" t="str">
        <f t="shared" si="30"/>
        <v>nein</v>
      </c>
      <c r="CO49" s="91">
        <f t="shared" si="14"/>
        <v>0</v>
      </c>
      <c r="CP49" s="91">
        <f t="shared" si="15"/>
        <v>0</v>
      </c>
      <c r="CQ49" s="91">
        <f t="shared" si="31"/>
        <v>1</v>
      </c>
      <c r="CR49" s="91">
        <f t="shared" si="3"/>
        <v>1</v>
      </c>
      <c r="CS49" s="92">
        <f>CM49-'[2]2011'!CM49</f>
        <v>10868.32</v>
      </c>
      <c r="CT49" s="92">
        <f>CE49-'[2]2011'!CE49</f>
        <v>0</v>
      </c>
      <c r="CU49" s="92">
        <f t="shared" si="16"/>
        <v>233885.4</v>
      </c>
      <c r="CV49" s="92">
        <f t="shared" si="17"/>
        <v>95876.9</v>
      </c>
      <c r="CW49" s="153">
        <f t="shared" si="18"/>
        <v>2.41</v>
      </c>
      <c r="CX49" s="153">
        <f t="shared" si="19"/>
        <v>3.2</v>
      </c>
      <c r="CY49" s="153">
        <f t="shared" si="20"/>
        <v>3</v>
      </c>
      <c r="CZ49" s="92">
        <f t="shared" si="21"/>
        <v>254127.79</v>
      </c>
      <c r="DA49" s="92">
        <f t="shared" si="22"/>
        <v>3016.23</v>
      </c>
      <c r="DB49" s="91">
        <f t="shared" si="4"/>
        <v>0</v>
      </c>
      <c r="DC49" s="92">
        <f t="shared" si="23"/>
        <v>202302.23</v>
      </c>
    </row>
    <row r="50" spans="1:107" x14ac:dyDescent="0.25">
      <c r="A50" s="20">
        <v>13075023</v>
      </c>
      <c r="B50" s="21">
        <v>5554</v>
      </c>
      <c r="C50" s="21" t="s">
        <v>89</v>
      </c>
      <c r="D50" s="223">
        <v>370</v>
      </c>
      <c r="E50" s="224">
        <v>29000</v>
      </c>
      <c r="F50" s="224">
        <v>42450.17</v>
      </c>
      <c r="G50" s="224">
        <v>1</v>
      </c>
      <c r="H50" s="224">
        <v>21435.72</v>
      </c>
      <c r="I50" s="224">
        <v>0</v>
      </c>
      <c r="J50" s="224">
        <v>1</v>
      </c>
      <c r="K50" s="224">
        <v>43238.14</v>
      </c>
      <c r="L50" s="224">
        <v>2021</v>
      </c>
      <c r="M50" s="224">
        <v>0</v>
      </c>
      <c r="N50" s="224">
        <v>1</v>
      </c>
      <c r="O50" s="224">
        <v>10080.15</v>
      </c>
      <c r="P50" s="224">
        <v>0</v>
      </c>
      <c r="Q50" s="224">
        <v>0</v>
      </c>
      <c r="R50" s="224">
        <v>1</v>
      </c>
      <c r="S50" s="224">
        <v>43238.14</v>
      </c>
      <c r="T50" s="224">
        <v>320</v>
      </c>
      <c r="U50" s="224">
        <v>0</v>
      </c>
      <c r="V50" s="224">
        <v>370</v>
      </c>
      <c r="W50" s="224">
        <v>0</v>
      </c>
      <c r="X50" s="224">
        <v>350</v>
      </c>
      <c r="Y50" s="224">
        <v>0</v>
      </c>
      <c r="Z50" s="224">
        <v>0</v>
      </c>
      <c r="AA50" s="224">
        <v>574024.99</v>
      </c>
      <c r="AB50" s="224">
        <v>1551.4188918918919</v>
      </c>
      <c r="AC50" s="22" t="s">
        <v>43</v>
      </c>
      <c r="AD50" s="22" t="s">
        <v>43</v>
      </c>
      <c r="AE50" s="22" t="s">
        <v>43</v>
      </c>
      <c r="AF50" s="224">
        <v>471152.44</v>
      </c>
      <c r="AG50" s="224">
        <v>22399.85</v>
      </c>
      <c r="AH50" s="224">
        <v>43238.14</v>
      </c>
      <c r="AI50" s="260">
        <v>9230.83</v>
      </c>
      <c r="AJ50" s="224">
        <v>43238.14</v>
      </c>
      <c r="AK50" s="224">
        <v>1600</v>
      </c>
      <c r="AL50" s="224">
        <v>1627.51</v>
      </c>
      <c r="AM50" s="224">
        <v>0</v>
      </c>
      <c r="AN50" s="224">
        <v>0</v>
      </c>
      <c r="AO50" s="224">
        <v>0</v>
      </c>
      <c r="AP50" s="260">
        <v>0</v>
      </c>
      <c r="AQ50" s="224">
        <v>88976.4</v>
      </c>
      <c r="AR50" s="224">
        <v>65869.460000000006</v>
      </c>
      <c r="AS50" s="239">
        <f t="shared" si="24"/>
        <v>-23106.939999999988</v>
      </c>
      <c r="AT50" s="224">
        <v>115863.74</v>
      </c>
      <c r="AU50" s="239">
        <f t="shared" si="25"/>
        <v>181733.2</v>
      </c>
      <c r="AV50" s="224">
        <v>96632.04</v>
      </c>
      <c r="AW50" s="239">
        <f t="shared" si="26"/>
        <v>85101.160000000018</v>
      </c>
      <c r="AX50" s="239">
        <f t="shared" si="27"/>
        <v>1.4670234126710615</v>
      </c>
      <c r="AY50" s="239">
        <f t="shared" si="28"/>
        <v>0.53172474814728399</v>
      </c>
      <c r="AZ50" s="224">
        <v>39612.51</v>
      </c>
      <c r="CA50" s="91" t="str">
        <f t="shared" si="33"/>
        <v>Daberkow</v>
      </c>
      <c r="CB50" s="92">
        <f t="shared" si="33"/>
        <v>370</v>
      </c>
      <c r="CC50" s="92">
        <f t="shared" si="5"/>
        <v>0</v>
      </c>
      <c r="CD50" s="92">
        <f t="shared" si="6"/>
        <v>21435.72</v>
      </c>
      <c r="CE50" s="92">
        <f t="shared" si="7"/>
        <v>0</v>
      </c>
      <c r="CF50" s="92">
        <f t="shared" si="8"/>
        <v>43238.14</v>
      </c>
      <c r="CG50" s="92">
        <f t="shared" si="9"/>
        <v>43238.14</v>
      </c>
      <c r="CH50" s="92">
        <f t="shared" si="10"/>
        <v>9230.83</v>
      </c>
      <c r="CI50" s="92">
        <f t="shared" si="11"/>
        <v>0</v>
      </c>
      <c r="CJ50" s="91" t="str">
        <f t="shared" si="12"/>
        <v>nein</v>
      </c>
      <c r="CK50" s="91" t="str">
        <f t="shared" si="12"/>
        <v>nein</v>
      </c>
      <c r="CL50" s="91" t="str">
        <f t="shared" si="32"/>
        <v>OK</v>
      </c>
      <c r="CM50" s="92">
        <f t="shared" si="13"/>
        <v>10080.15</v>
      </c>
      <c r="CN50" s="91" t="str">
        <f t="shared" si="30"/>
        <v>nein</v>
      </c>
      <c r="CO50" s="91">
        <f t="shared" si="14"/>
        <v>0</v>
      </c>
      <c r="CP50" s="91">
        <f t="shared" si="15"/>
        <v>0</v>
      </c>
      <c r="CQ50" s="91">
        <f t="shared" si="31"/>
        <v>1</v>
      </c>
      <c r="CR50" s="91">
        <f t="shared" si="3"/>
        <v>1</v>
      </c>
      <c r="CS50" s="92">
        <f>CM50-'[2]2011'!CM50</f>
        <v>10080.15</v>
      </c>
      <c r="CT50" s="92">
        <f>CE50-'[2]2011'!CE50</f>
        <v>0</v>
      </c>
      <c r="CU50" s="92">
        <f t="shared" si="16"/>
        <v>96632.04</v>
      </c>
      <c r="CV50" s="92">
        <f t="shared" si="17"/>
        <v>39612.51</v>
      </c>
      <c r="CW50" s="153">
        <f t="shared" si="18"/>
        <v>3.2</v>
      </c>
      <c r="CX50" s="153">
        <f t="shared" si="19"/>
        <v>3.7</v>
      </c>
      <c r="CY50" s="153">
        <f t="shared" si="20"/>
        <v>3.5</v>
      </c>
      <c r="CZ50" s="92">
        <f t="shared" si="21"/>
        <v>574024.99</v>
      </c>
      <c r="DA50" s="92">
        <f t="shared" si="22"/>
        <v>1627.51</v>
      </c>
      <c r="DB50" s="91">
        <f t="shared" si="4"/>
        <v>1</v>
      </c>
      <c r="DC50" s="92">
        <f t="shared" si="23"/>
        <v>43238.14</v>
      </c>
    </row>
    <row r="51" spans="1:107" x14ac:dyDescent="0.25">
      <c r="A51" s="20">
        <v>13075054</v>
      </c>
      <c r="B51" s="21">
        <v>5554</v>
      </c>
      <c r="C51" s="21" t="s">
        <v>90</v>
      </c>
      <c r="D51" s="223">
        <v>3202</v>
      </c>
      <c r="E51" s="224">
        <v>218700</v>
      </c>
      <c r="F51" s="224">
        <v>589747.15</v>
      </c>
      <c r="G51" s="224">
        <v>1</v>
      </c>
      <c r="H51" s="224">
        <v>344505.38</v>
      </c>
      <c r="I51" s="224">
        <v>0</v>
      </c>
      <c r="J51" s="224">
        <v>1</v>
      </c>
      <c r="K51" s="224">
        <v>1910100.93</v>
      </c>
      <c r="L51" s="224">
        <v>2021</v>
      </c>
      <c r="M51" s="224">
        <v>0</v>
      </c>
      <c r="N51" s="224">
        <v>1</v>
      </c>
      <c r="O51" s="224">
        <v>553455.41</v>
      </c>
      <c r="P51" s="224">
        <v>0</v>
      </c>
      <c r="Q51" s="224">
        <v>0</v>
      </c>
      <c r="R51" s="224">
        <v>1</v>
      </c>
      <c r="S51" s="224">
        <v>1910100.93</v>
      </c>
      <c r="T51" s="224">
        <v>241</v>
      </c>
      <c r="U51" s="224">
        <v>1</v>
      </c>
      <c r="V51" s="224">
        <v>320</v>
      </c>
      <c r="W51" s="224">
        <v>1</v>
      </c>
      <c r="X51" s="224">
        <v>280</v>
      </c>
      <c r="Y51" s="224">
        <v>1</v>
      </c>
      <c r="Z51" s="224">
        <v>1</v>
      </c>
      <c r="AA51" s="224">
        <v>1194256.8999999999</v>
      </c>
      <c r="AB51" s="224">
        <v>372.97217364147406</v>
      </c>
      <c r="AC51" s="22" t="s">
        <v>43</v>
      </c>
      <c r="AD51" s="22" t="s">
        <v>43</v>
      </c>
      <c r="AE51" s="22" t="s">
        <v>43</v>
      </c>
      <c r="AF51" s="224">
        <v>7215199.0999999996</v>
      </c>
      <c r="AG51" s="224">
        <v>124872.57</v>
      </c>
      <c r="AH51" s="224">
        <v>1910100.93</v>
      </c>
      <c r="AI51" s="260">
        <v>2092205.2</v>
      </c>
      <c r="AJ51" s="224">
        <v>1910100.93</v>
      </c>
      <c r="AK51" s="224">
        <v>8800</v>
      </c>
      <c r="AL51" s="224">
        <v>8630.77</v>
      </c>
      <c r="AM51" s="224">
        <v>800</v>
      </c>
      <c r="AN51" s="224">
        <v>0</v>
      </c>
      <c r="AO51" s="224">
        <v>0</v>
      </c>
      <c r="AP51" s="260">
        <v>0</v>
      </c>
      <c r="AQ51" s="224">
        <v>1132104.57</v>
      </c>
      <c r="AR51" s="224">
        <v>850497.84</v>
      </c>
      <c r="AS51" s="239">
        <f t="shared" si="24"/>
        <v>-281606.7300000001</v>
      </c>
      <c r="AT51" s="224">
        <v>785432.28</v>
      </c>
      <c r="AU51" s="239">
        <f t="shared" si="25"/>
        <v>1635930.12</v>
      </c>
      <c r="AV51" s="224">
        <v>960129.24</v>
      </c>
      <c r="AW51" s="239">
        <f t="shared" si="26"/>
        <v>675800.88000000012</v>
      </c>
      <c r="AX51" s="239">
        <f t="shared" si="27"/>
        <v>1.1289026201406931</v>
      </c>
      <c r="AY51" s="239">
        <f t="shared" si="28"/>
        <v>0.58690113242734354</v>
      </c>
      <c r="AZ51" s="224">
        <v>393586.86</v>
      </c>
      <c r="CA51" s="91" t="str">
        <f t="shared" si="33"/>
        <v>Jarmen, Stadt</v>
      </c>
      <c r="CB51" s="92">
        <f t="shared" si="33"/>
        <v>3202</v>
      </c>
      <c r="CC51" s="92">
        <f t="shared" si="5"/>
        <v>0</v>
      </c>
      <c r="CD51" s="92">
        <f t="shared" si="6"/>
        <v>344505.38</v>
      </c>
      <c r="CE51" s="92">
        <f t="shared" si="7"/>
        <v>0</v>
      </c>
      <c r="CF51" s="92">
        <f t="shared" si="8"/>
        <v>1910100.93</v>
      </c>
      <c r="CG51" s="92">
        <f t="shared" si="9"/>
        <v>1910100.93</v>
      </c>
      <c r="CH51" s="92">
        <f t="shared" si="10"/>
        <v>2092205.2</v>
      </c>
      <c r="CI51" s="92">
        <f t="shared" si="11"/>
        <v>1</v>
      </c>
      <c r="CJ51" s="91" t="str">
        <f t="shared" si="12"/>
        <v>nein</v>
      </c>
      <c r="CK51" s="91" t="str">
        <f t="shared" si="12"/>
        <v>nein</v>
      </c>
      <c r="CL51" s="91" t="str">
        <f t="shared" si="32"/>
        <v>OK</v>
      </c>
      <c r="CM51" s="92">
        <f t="shared" si="13"/>
        <v>553455.41</v>
      </c>
      <c r="CN51" s="91" t="str">
        <f t="shared" si="30"/>
        <v>nein</v>
      </c>
      <c r="CO51" s="91">
        <f t="shared" si="14"/>
        <v>0</v>
      </c>
      <c r="CP51" s="91">
        <f t="shared" si="15"/>
        <v>0</v>
      </c>
      <c r="CQ51" s="91">
        <f t="shared" si="31"/>
        <v>1</v>
      </c>
      <c r="CR51" s="91">
        <f t="shared" si="3"/>
        <v>1</v>
      </c>
      <c r="CS51" s="92">
        <f>CM51-'[2]2011'!CM51</f>
        <v>553455.41</v>
      </c>
      <c r="CT51" s="92">
        <f>CE51-'[2]2011'!CE51</f>
        <v>0</v>
      </c>
      <c r="CU51" s="92">
        <f t="shared" si="16"/>
        <v>960129.24</v>
      </c>
      <c r="CV51" s="92">
        <f t="shared" si="17"/>
        <v>393586.86</v>
      </c>
      <c r="CW51" s="153">
        <f t="shared" si="18"/>
        <v>2.41</v>
      </c>
      <c r="CX51" s="153">
        <f t="shared" si="19"/>
        <v>3.2</v>
      </c>
      <c r="CY51" s="153">
        <f t="shared" si="20"/>
        <v>2.8</v>
      </c>
      <c r="CZ51" s="92">
        <f t="shared" si="21"/>
        <v>1194256.8999999999</v>
      </c>
      <c r="DA51" s="92">
        <f t="shared" si="22"/>
        <v>8630.77</v>
      </c>
      <c r="DB51" s="91">
        <f t="shared" si="4"/>
        <v>1</v>
      </c>
      <c r="DC51" s="92">
        <f t="shared" si="23"/>
        <v>1910100.93</v>
      </c>
    </row>
    <row r="52" spans="1:107" x14ac:dyDescent="0.25">
      <c r="A52" s="20">
        <v>13075070</v>
      </c>
      <c r="B52" s="21">
        <v>5554</v>
      </c>
      <c r="C52" s="21" t="s">
        <v>91</v>
      </c>
      <c r="D52" s="223">
        <v>654</v>
      </c>
      <c r="E52" s="224">
        <v>83800</v>
      </c>
      <c r="F52" s="224">
        <v>120888.91</v>
      </c>
      <c r="G52" s="224">
        <v>0</v>
      </c>
      <c r="H52" s="224">
        <v>0</v>
      </c>
      <c r="I52" s="224">
        <v>112006.51</v>
      </c>
      <c r="J52" s="224">
        <v>1</v>
      </c>
      <c r="K52" s="224">
        <v>24860.38</v>
      </c>
      <c r="L52" s="224">
        <v>2018</v>
      </c>
      <c r="M52" s="224">
        <v>0</v>
      </c>
      <c r="N52" s="224">
        <v>1</v>
      </c>
      <c r="O52" s="224">
        <v>5100.84</v>
      </c>
      <c r="P52" s="224">
        <v>0</v>
      </c>
      <c r="Q52" s="224">
        <v>0</v>
      </c>
      <c r="R52" s="224">
        <v>1</v>
      </c>
      <c r="S52" s="224">
        <v>24860.38</v>
      </c>
      <c r="T52" s="224">
        <v>241</v>
      </c>
      <c r="U52" s="224">
        <v>1</v>
      </c>
      <c r="V52" s="224">
        <v>320</v>
      </c>
      <c r="W52" s="224">
        <v>1</v>
      </c>
      <c r="X52" s="224">
        <v>279</v>
      </c>
      <c r="Y52" s="224">
        <v>1</v>
      </c>
      <c r="Z52" s="224">
        <v>1</v>
      </c>
      <c r="AA52" s="224">
        <v>248783.32</v>
      </c>
      <c r="AB52" s="224">
        <v>380.40262996941897</v>
      </c>
      <c r="AC52" s="22" t="s">
        <v>43</v>
      </c>
      <c r="AD52" s="22" t="s">
        <v>43</v>
      </c>
      <c r="AE52" s="22" t="s">
        <v>43</v>
      </c>
      <c r="AF52" s="224">
        <v>628236.1</v>
      </c>
      <c r="AG52" s="224">
        <v>113584.66</v>
      </c>
      <c r="AH52" s="224">
        <v>24860.38</v>
      </c>
      <c r="AI52" s="260">
        <v>12212.15</v>
      </c>
      <c r="AJ52" s="224">
        <v>24860.38</v>
      </c>
      <c r="AK52" s="224">
        <v>2000</v>
      </c>
      <c r="AL52" s="224">
        <v>2028.75</v>
      </c>
      <c r="AM52" s="224">
        <v>0</v>
      </c>
      <c r="AN52" s="224">
        <v>0</v>
      </c>
      <c r="AO52" s="224">
        <v>0</v>
      </c>
      <c r="AP52" s="260">
        <v>0</v>
      </c>
      <c r="AQ52" s="224">
        <v>286065.02</v>
      </c>
      <c r="AR52" s="224">
        <v>137890.03</v>
      </c>
      <c r="AS52" s="239">
        <f t="shared" si="24"/>
        <v>-148174.99000000002</v>
      </c>
      <c r="AT52" s="224">
        <v>127521.06</v>
      </c>
      <c r="AU52" s="239">
        <f t="shared" si="25"/>
        <v>265411.08999999997</v>
      </c>
      <c r="AV52" s="224">
        <v>182089.56</v>
      </c>
      <c r="AW52" s="239">
        <f t="shared" si="26"/>
        <v>83321.52999999997</v>
      </c>
      <c r="AX52" s="239">
        <f t="shared" si="27"/>
        <v>1.320541883992628</v>
      </c>
      <c r="AY52" s="239">
        <f t="shared" si="28"/>
        <v>0.68606613235339953</v>
      </c>
      <c r="AZ52" s="224">
        <v>74644.2</v>
      </c>
      <c r="CA52" s="91" t="str">
        <f t="shared" si="33"/>
        <v>Kruckow</v>
      </c>
      <c r="CB52" s="92">
        <f t="shared" si="33"/>
        <v>654</v>
      </c>
      <c r="CC52" s="92">
        <f t="shared" si="5"/>
        <v>112006.51</v>
      </c>
      <c r="CD52" s="92">
        <f t="shared" si="6"/>
        <v>-112006.51</v>
      </c>
      <c r="CE52" s="92">
        <f t="shared" si="7"/>
        <v>0</v>
      </c>
      <c r="CF52" s="92">
        <f t="shared" si="8"/>
        <v>24860.38</v>
      </c>
      <c r="CG52" s="92">
        <f t="shared" si="9"/>
        <v>24860.38</v>
      </c>
      <c r="CH52" s="92">
        <f t="shared" si="10"/>
        <v>12212.15</v>
      </c>
      <c r="CI52" s="92">
        <f t="shared" si="11"/>
        <v>1</v>
      </c>
      <c r="CJ52" s="91" t="str">
        <f t="shared" si="12"/>
        <v>nein</v>
      </c>
      <c r="CK52" s="91" t="str">
        <f t="shared" si="12"/>
        <v>nein</v>
      </c>
      <c r="CL52" s="91" t="str">
        <f t="shared" si="32"/>
        <v>OK</v>
      </c>
      <c r="CM52" s="92">
        <f t="shared" si="13"/>
        <v>5100.84</v>
      </c>
      <c r="CN52" s="91" t="str">
        <f t="shared" si="30"/>
        <v>nein</v>
      </c>
      <c r="CO52" s="91">
        <f t="shared" si="14"/>
        <v>0</v>
      </c>
      <c r="CP52" s="91">
        <f t="shared" si="15"/>
        <v>0</v>
      </c>
      <c r="CQ52" s="91">
        <f t="shared" si="31"/>
        <v>1</v>
      </c>
      <c r="CR52" s="91">
        <f t="shared" si="3"/>
        <v>1</v>
      </c>
      <c r="CS52" s="92">
        <f>CM52-'[2]2011'!CM52</f>
        <v>5100.84</v>
      </c>
      <c r="CT52" s="92">
        <f>CE52-'[2]2011'!CE52</f>
        <v>0</v>
      </c>
      <c r="CU52" s="92">
        <f t="shared" si="16"/>
        <v>182089.56</v>
      </c>
      <c r="CV52" s="92">
        <f t="shared" si="17"/>
        <v>74644.2</v>
      </c>
      <c r="CW52" s="153">
        <f t="shared" si="18"/>
        <v>2.41</v>
      </c>
      <c r="CX52" s="153">
        <f t="shared" si="19"/>
        <v>3.2</v>
      </c>
      <c r="CY52" s="153">
        <f t="shared" si="20"/>
        <v>2.79</v>
      </c>
      <c r="CZ52" s="92">
        <f t="shared" si="21"/>
        <v>248783.32</v>
      </c>
      <c r="DA52" s="92">
        <f t="shared" si="22"/>
        <v>2028.75</v>
      </c>
      <c r="DB52" s="91">
        <f t="shared" si="4"/>
        <v>0</v>
      </c>
      <c r="DC52" s="92">
        <f t="shared" si="23"/>
        <v>24860.38</v>
      </c>
    </row>
    <row r="53" spans="1:107" x14ac:dyDescent="0.25">
      <c r="A53" s="20">
        <v>13075134</v>
      </c>
      <c r="B53" s="21">
        <v>5554</v>
      </c>
      <c r="C53" s="21" t="s">
        <v>92</v>
      </c>
      <c r="D53" s="223">
        <v>1233</v>
      </c>
      <c r="E53" s="224">
        <v>2500</v>
      </c>
      <c r="F53" s="224">
        <v>99470.88</v>
      </c>
      <c r="G53" s="224">
        <v>1</v>
      </c>
      <c r="H53" s="224">
        <v>243286.39</v>
      </c>
      <c r="I53" s="224">
        <v>0</v>
      </c>
      <c r="J53" s="224">
        <v>1</v>
      </c>
      <c r="K53" s="224">
        <v>28517.360000000001</v>
      </c>
      <c r="L53" s="224">
        <v>2019</v>
      </c>
      <c r="M53" s="224">
        <v>0</v>
      </c>
      <c r="N53" s="224">
        <v>1</v>
      </c>
      <c r="O53" s="224">
        <v>32981.46</v>
      </c>
      <c r="P53" s="224">
        <v>0</v>
      </c>
      <c r="Q53" s="224">
        <v>0</v>
      </c>
      <c r="R53" s="224">
        <v>1</v>
      </c>
      <c r="S53" s="224">
        <v>28517.360000000001</v>
      </c>
      <c r="T53" s="224">
        <v>248</v>
      </c>
      <c r="U53" s="224">
        <v>1</v>
      </c>
      <c r="V53" s="224">
        <v>330</v>
      </c>
      <c r="W53" s="224">
        <v>1</v>
      </c>
      <c r="X53" s="224">
        <v>295</v>
      </c>
      <c r="Y53" s="224">
        <v>1</v>
      </c>
      <c r="Z53" s="224">
        <v>1</v>
      </c>
      <c r="AA53" s="224">
        <v>2199927.13</v>
      </c>
      <c r="AB53" s="224">
        <v>1784.2069180859692</v>
      </c>
      <c r="AC53" s="22" t="s">
        <v>43</v>
      </c>
      <c r="AD53" s="22" t="s">
        <v>43</v>
      </c>
      <c r="AE53" s="22" t="s">
        <v>43</v>
      </c>
      <c r="AF53" s="224">
        <v>3238770.75</v>
      </c>
      <c r="AG53" s="224">
        <v>182432.63</v>
      </c>
      <c r="AH53" s="224">
        <v>28517.360000000001</v>
      </c>
      <c r="AI53" s="260">
        <v>-28943.91</v>
      </c>
      <c r="AJ53" s="224">
        <v>28517.360000000001</v>
      </c>
      <c r="AK53" s="224">
        <v>2300</v>
      </c>
      <c r="AL53" s="224">
        <v>2465.83</v>
      </c>
      <c r="AM53" s="224">
        <v>0</v>
      </c>
      <c r="AN53" s="224">
        <v>0</v>
      </c>
      <c r="AO53" s="224">
        <v>0</v>
      </c>
      <c r="AP53" s="260">
        <v>0</v>
      </c>
      <c r="AQ53" s="224">
        <v>308192.67</v>
      </c>
      <c r="AR53" s="224">
        <v>198691.55</v>
      </c>
      <c r="AS53" s="239">
        <f t="shared" si="24"/>
        <v>-109501.12</v>
      </c>
      <c r="AT53" s="224">
        <v>379097.19</v>
      </c>
      <c r="AU53" s="239">
        <f t="shared" si="25"/>
        <v>577788.74</v>
      </c>
      <c r="AV53" s="224">
        <v>329396.15999999997</v>
      </c>
      <c r="AW53" s="239">
        <f t="shared" si="26"/>
        <v>248392.58000000002</v>
      </c>
      <c r="AX53" s="239">
        <f t="shared" si="27"/>
        <v>1.657826716838235</v>
      </c>
      <c r="AY53" s="239">
        <f t="shared" si="28"/>
        <v>0.57009792194981157</v>
      </c>
      <c r="AZ53" s="224">
        <v>135029.73000000001</v>
      </c>
      <c r="CA53" s="91" t="str">
        <f t="shared" si="33"/>
        <v>Tutow</v>
      </c>
      <c r="CB53" s="92">
        <f t="shared" si="33"/>
        <v>1233</v>
      </c>
      <c r="CC53" s="92">
        <f t="shared" si="5"/>
        <v>0</v>
      </c>
      <c r="CD53" s="92">
        <f t="shared" si="6"/>
        <v>243286.39</v>
      </c>
      <c r="CE53" s="92">
        <f t="shared" si="7"/>
        <v>0</v>
      </c>
      <c r="CF53" s="92">
        <f t="shared" si="8"/>
        <v>28517.360000000001</v>
      </c>
      <c r="CG53" s="92">
        <f t="shared" si="9"/>
        <v>28517.360000000001</v>
      </c>
      <c r="CH53" s="92">
        <f t="shared" si="10"/>
        <v>-28943.91</v>
      </c>
      <c r="CI53" s="92">
        <f t="shared" si="11"/>
        <v>1</v>
      </c>
      <c r="CJ53" s="91" t="str">
        <f t="shared" si="12"/>
        <v>nein</v>
      </c>
      <c r="CK53" s="91" t="str">
        <f t="shared" si="12"/>
        <v>nein</v>
      </c>
      <c r="CL53" s="91" t="str">
        <f t="shared" si="32"/>
        <v>OK</v>
      </c>
      <c r="CM53" s="92">
        <f t="shared" si="13"/>
        <v>32981.46</v>
      </c>
      <c r="CN53" s="91" t="str">
        <f t="shared" si="30"/>
        <v>nein</v>
      </c>
      <c r="CO53" s="91">
        <f t="shared" si="14"/>
        <v>0</v>
      </c>
      <c r="CP53" s="91">
        <f t="shared" si="15"/>
        <v>0</v>
      </c>
      <c r="CQ53" s="91">
        <f t="shared" si="31"/>
        <v>1</v>
      </c>
      <c r="CR53" s="91">
        <f t="shared" si="3"/>
        <v>1</v>
      </c>
      <c r="CS53" s="92">
        <f>CM53-'[2]2011'!CM53</f>
        <v>32981.46</v>
      </c>
      <c r="CT53" s="92">
        <f>CE53-'[2]2011'!CE53</f>
        <v>0</v>
      </c>
      <c r="CU53" s="92">
        <f t="shared" si="16"/>
        <v>329396.15999999997</v>
      </c>
      <c r="CV53" s="92">
        <f t="shared" si="17"/>
        <v>135029.73000000001</v>
      </c>
      <c r="CW53" s="153">
        <f t="shared" si="18"/>
        <v>2.48</v>
      </c>
      <c r="CX53" s="153">
        <f t="shared" si="19"/>
        <v>3.3</v>
      </c>
      <c r="CY53" s="153">
        <f t="shared" si="20"/>
        <v>2.95</v>
      </c>
      <c r="CZ53" s="92">
        <f t="shared" si="21"/>
        <v>2199927.13</v>
      </c>
      <c r="DA53" s="92">
        <f t="shared" si="22"/>
        <v>2465.83</v>
      </c>
      <c r="DB53" s="91">
        <f t="shared" si="4"/>
        <v>1</v>
      </c>
      <c r="DC53" s="92">
        <f t="shared" si="23"/>
        <v>28517.360000000001</v>
      </c>
    </row>
    <row r="54" spans="1:107" x14ac:dyDescent="0.25">
      <c r="A54" s="20">
        <v>13075140</v>
      </c>
      <c r="B54" s="21">
        <v>5554</v>
      </c>
      <c r="C54" s="21" t="s">
        <v>93</v>
      </c>
      <c r="D54" s="223">
        <v>494</v>
      </c>
      <c r="E54" s="224">
        <v>36100</v>
      </c>
      <c r="F54" s="224">
        <v>45018.25</v>
      </c>
      <c r="G54" s="224">
        <v>0</v>
      </c>
      <c r="H54" s="224">
        <v>0</v>
      </c>
      <c r="I54" s="224">
        <v>91902.82</v>
      </c>
      <c r="J54" s="224">
        <v>0</v>
      </c>
      <c r="K54" s="224">
        <v>81104.63</v>
      </c>
      <c r="L54" s="224">
        <v>2012</v>
      </c>
      <c r="M54" s="224">
        <v>0</v>
      </c>
      <c r="N54" s="224">
        <v>1</v>
      </c>
      <c r="O54" s="224">
        <v>4518.22</v>
      </c>
      <c r="P54" s="224">
        <v>1</v>
      </c>
      <c r="Q54" s="224">
        <v>81104.63</v>
      </c>
      <c r="R54" s="224">
        <v>0</v>
      </c>
      <c r="S54" s="224">
        <v>81104.63</v>
      </c>
      <c r="T54" s="224">
        <v>241</v>
      </c>
      <c r="U54" s="224">
        <v>1</v>
      </c>
      <c r="V54" s="224">
        <v>320</v>
      </c>
      <c r="W54" s="224">
        <v>1</v>
      </c>
      <c r="X54" s="224">
        <v>300</v>
      </c>
      <c r="Y54" s="224">
        <v>1</v>
      </c>
      <c r="Z54" s="224">
        <v>1</v>
      </c>
      <c r="AA54" s="224">
        <v>499919.52</v>
      </c>
      <c r="AB54" s="224">
        <v>1011.9828340080973</v>
      </c>
      <c r="AC54" s="22" t="s">
        <v>43</v>
      </c>
      <c r="AD54" s="22" t="s">
        <v>43</v>
      </c>
      <c r="AE54" s="22" t="s">
        <v>43</v>
      </c>
      <c r="AF54" s="224">
        <v>997786.41</v>
      </c>
      <c r="AG54" s="224">
        <v>29168.17</v>
      </c>
      <c r="AH54" s="224">
        <v>81104.63</v>
      </c>
      <c r="AI54" s="260">
        <v>-93217.57</v>
      </c>
      <c r="AJ54" s="224">
        <v>-81104.63</v>
      </c>
      <c r="AK54" s="224">
        <v>1600</v>
      </c>
      <c r="AL54" s="224">
        <v>1684.58</v>
      </c>
      <c r="AM54" s="224">
        <v>0</v>
      </c>
      <c r="AN54" s="224">
        <v>720</v>
      </c>
      <c r="AO54" s="224">
        <v>0</v>
      </c>
      <c r="AP54" s="260">
        <v>0</v>
      </c>
      <c r="AQ54" s="224">
        <v>188359.5</v>
      </c>
      <c r="AR54" s="224">
        <v>36704.99</v>
      </c>
      <c r="AS54" s="239">
        <f t="shared" si="24"/>
        <v>-151654.51</v>
      </c>
      <c r="AT54" s="224">
        <v>112955.36</v>
      </c>
      <c r="AU54" s="239">
        <f t="shared" si="25"/>
        <v>149660.35</v>
      </c>
      <c r="AV54" s="224">
        <v>140597.16</v>
      </c>
      <c r="AW54" s="239">
        <f t="shared" si="26"/>
        <v>9063.1900000000023</v>
      </c>
      <c r="AX54" s="239">
        <f t="shared" si="27"/>
        <v>3.8304644681826643</v>
      </c>
      <c r="AY54" s="239">
        <f t="shared" si="28"/>
        <v>0.9394416089498655</v>
      </c>
      <c r="AZ54" s="224">
        <v>57635.17</v>
      </c>
      <c r="CA54" s="91" t="str">
        <f t="shared" si="33"/>
        <v>Völschow</v>
      </c>
      <c r="CB54" s="92">
        <f t="shared" si="33"/>
        <v>494</v>
      </c>
      <c r="CC54" s="92">
        <f t="shared" si="5"/>
        <v>91902.82</v>
      </c>
      <c r="CD54" s="92">
        <f t="shared" si="6"/>
        <v>-91902.82</v>
      </c>
      <c r="CE54" s="92">
        <f t="shared" si="7"/>
        <v>81104.63</v>
      </c>
      <c r="CF54" s="92">
        <f t="shared" si="8"/>
        <v>81104.63</v>
      </c>
      <c r="CG54" s="92">
        <f t="shared" si="9"/>
        <v>0</v>
      </c>
      <c r="CH54" s="92">
        <f t="shared" si="10"/>
        <v>-93217.57</v>
      </c>
      <c r="CI54" s="92">
        <f t="shared" si="11"/>
        <v>1</v>
      </c>
      <c r="CJ54" s="91" t="str">
        <f t="shared" si="12"/>
        <v>nein</v>
      </c>
      <c r="CK54" s="91" t="str">
        <f t="shared" si="12"/>
        <v>nein</v>
      </c>
      <c r="CL54" s="91" t="str">
        <f t="shared" si="32"/>
        <v>OK</v>
      </c>
      <c r="CM54" s="92">
        <f t="shared" si="13"/>
        <v>4518.22</v>
      </c>
      <c r="CN54" s="91" t="str">
        <f t="shared" si="30"/>
        <v>nein</v>
      </c>
      <c r="CO54" s="91">
        <f t="shared" si="14"/>
        <v>0</v>
      </c>
      <c r="CP54" s="91">
        <f t="shared" si="15"/>
        <v>0</v>
      </c>
      <c r="CQ54" s="91">
        <f t="shared" si="31"/>
        <v>1</v>
      </c>
      <c r="CR54" s="91">
        <f t="shared" si="3"/>
        <v>0</v>
      </c>
      <c r="CS54" s="92">
        <f>CM54-'[2]2011'!CM54</f>
        <v>4518.22</v>
      </c>
      <c r="CT54" s="92">
        <f>CE54-'[2]2011'!CE54</f>
        <v>81104.63</v>
      </c>
      <c r="CU54" s="92">
        <f t="shared" si="16"/>
        <v>140597.16</v>
      </c>
      <c r="CV54" s="92">
        <f t="shared" si="17"/>
        <v>57635.17</v>
      </c>
      <c r="CW54" s="153">
        <f t="shared" si="18"/>
        <v>2.41</v>
      </c>
      <c r="CX54" s="153">
        <f t="shared" si="19"/>
        <v>3.2</v>
      </c>
      <c r="CY54" s="153">
        <f t="shared" si="20"/>
        <v>3</v>
      </c>
      <c r="CZ54" s="92">
        <f t="shared" si="21"/>
        <v>499919.52</v>
      </c>
      <c r="DA54" s="92">
        <f t="shared" si="22"/>
        <v>2404.58</v>
      </c>
      <c r="DB54" s="91">
        <f t="shared" si="4"/>
        <v>0</v>
      </c>
      <c r="DC54" s="92">
        <f t="shared" si="23"/>
        <v>-81104.63</v>
      </c>
    </row>
    <row r="55" spans="1:107" x14ac:dyDescent="0.25">
      <c r="A55" s="20">
        <v>13075008</v>
      </c>
      <c r="B55" s="21">
        <v>5555</v>
      </c>
      <c r="C55" s="21" t="s">
        <v>94</v>
      </c>
      <c r="D55" s="223">
        <v>769</v>
      </c>
      <c r="E55" s="224">
        <v>102600</v>
      </c>
      <c r="F55" s="224">
        <v>76336</v>
      </c>
      <c r="G55" s="224">
        <v>0</v>
      </c>
      <c r="H55" s="224">
        <v>0</v>
      </c>
      <c r="I55" s="224">
        <v>0</v>
      </c>
      <c r="J55" s="224">
        <v>1</v>
      </c>
      <c r="K55" s="224">
        <v>120906</v>
      </c>
      <c r="L55" s="224">
        <v>2016</v>
      </c>
      <c r="M55" s="224">
        <v>0</v>
      </c>
      <c r="N55" s="224">
        <v>1</v>
      </c>
      <c r="O55" s="224">
        <v>2008775</v>
      </c>
      <c r="P55" s="224">
        <v>1</v>
      </c>
      <c r="Q55" s="224">
        <v>155166</v>
      </c>
      <c r="R55" s="224">
        <v>1</v>
      </c>
      <c r="S55" s="224">
        <v>48125</v>
      </c>
      <c r="T55" s="224">
        <v>250</v>
      </c>
      <c r="U55" s="224">
        <v>1</v>
      </c>
      <c r="V55" s="224">
        <v>345</v>
      </c>
      <c r="W55" s="224">
        <v>0</v>
      </c>
      <c r="X55" s="224">
        <v>300</v>
      </c>
      <c r="Y55" s="224">
        <v>1</v>
      </c>
      <c r="Z55" s="224">
        <v>0</v>
      </c>
      <c r="AA55" s="224">
        <v>222418</v>
      </c>
      <c r="AB55" s="224">
        <v>289.23</v>
      </c>
      <c r="AC55" s="22" t="s">
        <v>56</v>
      </c>
      <c r="AD55" s="22" t="s">
        <v>43</v>
      </c>
      <c r="AE55" s="22" t="s">
        <v>43</v>
      </c>
      <c r="AF55" s="224">
        <v>2038832</v>
      </c>
      <c r="AG55" s="224">
        <v>0</v>
      </c>
      <c r="AH55" s="224">
        <v>91436</v>
      </c>
      <c r="AI55" s="260">
        <v>76336</v>
      </c>
      <c r="AJ55" s="260">
        <v>-106074</v>
      </c>
      <c r="AK55" s="224">
        <v>2000</v>
      </c>
      <c r="AL55" s="224">
        <v>2409</v>
      </c>
      <c r="AM55" s="224">
        <v>0</v>
      </c>
      <c r="AN55" s="224">
        <v>0</v>
      </c>
      <c r="AO55" s="224">
        <v>0</v>
      </c>
      <c r="AP55" s="260">
        <v>0</v>
      </c>
      <c r="AQ55" s="224">
        <v>206280</v>
      </c>
      <c r="AR55" s="224">
        <v>172053</v>
      </c>
      <c r="AS55" s="239">
        <f t="shared" si="24"/>
        <v>-34227</v>
      </c>
      <c r="AT55" s="224">
        <v>218877</v>
      </c>
      <c r="AU55" s="239">
        <f t="shared" si="25"/>
        <v>390930</v>
      </c>
      <c r="AV55" s="224">
        <v>188604</v>
      </c>
      <c r="AW55" s="239">
        <f t="shared" si="26"/>
        <v>202326</v>
      </c>
      <c r="AX55" s="239">
        <f t="shared" si="27"/>
        <v>1.0961971020557619</v>
      </c>
      <c r="AY55" s="239">
        <f t="shared" si="28"/>
        <v>0.48244954339651602</v>
      </c>
      <c r="AZ55" s="224">
        <v>71879</v>
      </c>
      <c r="CA55" s="91" t="str">
        <f t="shared" si="33"/>
        <v>Behrenhoff</v>
      </c>
      <c r="CB55" s="92">
        <f t="shared" si="33"/>
        <v>769</v>
      </c>
      <c r="CC55" s="92">
        <f t="shared" si="5"/>
        <v>0</v>
      </c>
      <c r="CD55" s="92">
        <f t="shared" si="6"/>
        <v>0</v>
      </c>
      <c r="CE55" s="92">
        <f t="shared" si="7"/>
        <v>155166</v>
      </c>
      <c r="CF55" s="92">
        <f t="shared" si="8"/>
        <v>48125</v>
      </c>
      <c r="CG55" s="92">
        <f t="shared" si="9"/>
        <v>-107041</v>
      </c>
      <c r="CH55" s="92">
        <f t="shared" si="10"/>
        <v>76336</v>
      </c>
      <c r="CI55" s="92">
        <f t="shared" si="11"/>
        <v>0</v>
      </c>
      <c r="CJ55" s="91" t="str">
        <f t="shared" si="12"/>
        <v>ja</v>
      </c>
      <c r="CK55" s="91" t="str">
        <f t="shared" si="12"/>
        <v>nein</v>
      </c>
      <c r="CL55" s="91" t="str">
        <f t="shared" si="32"/>
        <v>keine Daten</v>
      </c>
      <c r="CM55" s="92">
        <f t="shared" si="13"/>
        <v>2008775</v>
      </c>
      <c r="CN55" s="91" t="str">
        <f t="shared" si="30"/>
        <v>keine Angabe</v>
      </c>
      <c r="CO55" s="91">
        <f t="shared" si="14"/>
        <v>2</v>
      </c>
      <c r="CP55" s="91">
        <f t="shared" si="15"/>
        <v>2</v>
      </c>
      <c r="CQ55" s="91">
        <f t="shared" si="31"/>
        <v>0</v>
      </c>
      <c r="CR55" s="91">
        <f t="shared" si="3"/>
        <v>1</v>
      </c>
      <c r="CS55" s="92">
        <f>CM55-'[2]2011'!CM55</f>
        <v>2008775</v>
      </c>
      <c r="CT55" s="92">
        <f>CE55-'[2]2011'!CE55</f>
        <v>-19932</v>
      </c>
      <c r="CU55" s="92">
        <f t="shared" si="16"/>
        <v>188604</v>
      </c>
      <c r="CV55" s="92">
        <f t="shared" si="17"/>
        <v>71879</v>
      </c>
      <c r="CW55" s="153">
        <f t="shared" si="18"/>
        <v>2.5</v>
      </c>
      <c r="CX55" s="153">
        <f t="shared" si="19"/>
        <v>3.45</v>
      </c>
      <c r="CY55" s="153">
        <f t="shared" si="20"/>
        <v>3</v>
      </c>
      <c r="CZ55" s="92">
        <f t="shared" si="21"/>
        <v>222418</v>
      </c>
      <c r="DA55" s="92">
        <f t="shared" si="22"/>
        <v>2409</v>
      </c>
      <c r="DB55" s="91">
        <f t="shared" si="4"/>
        <v>0</v>
      </c>
      <c r="DC55" s="92">
        <f t="shared" si="23"/>
        <v>-106074</v>
      </c>
    </row>
    <row r="56" spans="1:107" x14ac:dyDescent="0.25">
      <c r="A56" s="20">
        <v>13075025</v>
      </c>
      <c r="B56" s="21">
        <v>5555</v>
      </c>
      <c r="C56" s="21" t="s">
        <v>95</v>
      </c>
      <c r="D56" s="223">
        <v>384</v>
      </c>
      <c r="E56" s="224">
        <v>71900</v>
      </c>
      <c r="F56" s="224">
        <v>11114</v>
      </c>
      <c r="G56" s="224">
        <v>0</v>
      </c>
      <c r="H56" s="224">
        <v>0</v>
      </c>
      <c r="I56" s="224">
        <v>11114</v>
      </c>
      <c r="J56" s="224">
        <v>0</v>
      </c>
      <c r="K56" s="224">
        <v>117170</v>
      </c>
      <c r="L56" s="224">
        <v>2012</v>
      </c>
      <c r="M56" s="224">
        <v>1</v>
      </c>
      <c r="N56" s="224">
        <v>1</v>
      </c>
      <c r="O56" s="224">
        <v>650734</v>
      </c>
      <c r="P56" s="224">
        <v>1</v>
      </c>
      <c r="Q56" s="224">
        <v>125103</v>
      </c>
      <c r="R56" s="224">
        <v>1</v>
      </c>
      <c r="S56" s="224">
        <v>10342</v>
      </c>
      <c r="T56" s="224">
        <v>250</v>
      </c>
      <c r="U56" s="224">
        <v>1</v>
      </c>
      <c r="V56" s="224">
        <v>345</v>
      </c>
      <c r="W56" s="224">
        <v>0</v>
      </c>
      <c r="X56" s="224">
        <v>300</v>
      </c>
      <c r="Y56" s="224">
        <v>1</v>
      </c>
      <c r="Z56" s="224">
        <v>0</v>
      </c>
      <c r="AA56" s="224">
        <v>34461</v>
      </c>
      <c r="AB56" s="224">
        <v>89.75</v>
      </c>
      <c r="AC56" s="22" t="s">
        <v>43</v>
      </c>
      <c r="AD56" s="22" t="s">
        <v>43</v>
      </c>
      <c r="AE56" s="22" t="s">
        <v>43</v>
      </c>
      <c r="AF56" s="224">
        <v>740463</v>
      </c>
      <c r="AG56" s="224">
        <v>0</v>
      </c>
      <c r="AH56" s="224">
        <v>8111</v>
      </c>
      <c r="AI56" s="260">
        <v>-11114</v>
      </c>
      <c r="AJ56" s="260">
        <v>-114158</v>
      </c>
      <c r="AK56" s="224">
        <v>1000</v>
      </c>
      <c r="AL56" s="224">
        <v>925</v>
      </c>
      <c r="AM56" s="224">
        <v>0</v>
      </c>
      <c r="AN56" s="224">
        <v>0</v>
      </c>
      <c r="AO56" s="224">
        <v>0</v>
      </c>
      <c r="AP56" s="260">
        <v>0</v>
      </c>
      <c r="AQ56" s="224">
        <v>128272</v>
      </c>
      <c r="AR56" s="224">
        <v>79559</v>
      </c>
      <c r="AS56" s="239">
        <f t="shared" si="24"/>
        <v>-48713</v>
      </c>
      <c r="AT56" s="224">
        <v>94743</v>
      </c>
      <c r="AU56" s="239">
        <f t="shared" si="25"/>
        <v>174302</v>
      </c>
      <c r="AV56" s="224">
        <v>113665</v>
      </c>
      <c r="AW56" s="239">
        <f t="shared" si="26"/>
        <v>60637</v>
      </c>
      <c r="AX56" s="239">
        <f t="shared" si="27"/>
        <v>1.4286881433904397</v>
      </c>
      <c r="AY56" s="239">
        <f t="shared" si="28"/>
        <v>0.65211529414464553</v>
      </c>
      <c r="AZ56" s="224">
        <v>43319</v>
      </c>
      <c r="CA56" s="91" t="str">
        <f t="shared" si="33"/>
        <v>Dargelin</v>
      </c>
      <c r="CB56" s="92">
        <f t="shared" si="33"/>
        <v>384</v>
      </c>
      <c r="CC56" s="92">
        <f t="shared" si="5"/>
        <v>11114</v>
      </c>
      <c r="CD56" s="92">
        <f t="shared" si="6"/>
        <v>-11114</v>
      </c>
      <c r="CE56" s="92">
        <f t="shared" si="7"/>
        <v>125103</v>
      </c>
      <c r="CF56" s="92">
        <f t="shared" si="8"/>
        <v>10342</v>
      </c>
      <c r="CG56" s="92">
        <f t="shared" si="9"/>
        <v>-114761</v>
      </c>
      <c r="CH56" s="92">
        <f t="shared" si="10"/>
        <v>-11114</v>
      </c>
      <c r="CI56" s="92">
        <f t="shared" si="11"/>
        <v>0</v>
      </c>
      <c r="CJ56" s="91" t="str">
        <f t="shared" si="12"/>
        <v>nein</v>
      </c>
      <c r="CK56" s="91" t="str">
        <f t="shared" si="12"/>
        <v>nein</v>
      </c>
      <c r="CL56" s="91" t="str">
        <f t="shared" si="32"/>
        <v>OK</v>
      </c>
      <c r="CM56" s="92">
        <f t="shared" si="13"/>
        <v>650734</v>
      </c>
      <c r="CN56" s="91" t="str">
        <f t="shared" si="30"/>
        <v>nein</v>
      </c>
      <c r="CO56" s="91">
        <f t="shared" si="14"/>
        <v>0</v>
      </c>
      <c r="CP56" s="91">
        <f t="shared" si="15"/>
        <v>0</v>
      </c>
      <c r="CQ56" s="91">
        <f t="shared" si="31"/>
        <v>1</v>
      </c>
      <c r="CR56" s="91">
        <f t="shared" si="3"/>
        <v>0</v>
      </c>
      <c r="CS56" s="92">
        <f>CM56-'[2]2011'!CM56</f>
        <v>650734</v>
      </c>
      <c r="CT56" s="92">
        <f>CE56-'[2]2011'!CE56</f>
        <v>4957</v>
      </c>
      <c r="CU56" s="92">
        <f t="shared" si="16"/>
        <v>113665</v>
      </c>
      <c r="CV56" s="92">
        <f t="shared" si="17"/>
        <v>43319</v>
      </c>
      <c r="CW56" s="153">
        <f t="shared" si="18"/>
        <v>2.5</v>
      </c>
      <c r="CX56" s="153">
        <f t="shared" si="19"/>
        <v>3.45</v>
      </c>
      <c r="CY56" s="153">
        <f t="shared" si="20"/>
        <v>3</v>
      </c>
      <c r="CZ56" s="92">
        <f t="shared" si="21"/>
        <v>34461</v>
      </c>
      <c r="DA56" s="92">
        <f t="shared" si="22"/>
        <v>925</v>
      </c>
      <c r="DB56" s="91">
        <f t="shared" si="4"/>
        <v>0</v>
      </c>
      <c r="DC56" s="92">
        <f t="shared" si="23"/>
        <v>-114158</v>
      </c>
    </row>
    <row r="57" spans="1:107" x14ac:dyDescent="0.25">
      <c r="A57" s="20">
        <v>13075027</v>
      </c>
      <c r="B57" s="21">
        <v>5555</v>
      </c>
      <c r="C57" s="21" t="s">
        <v>96</v>
      </c>
      <c r="D57" s="223">
        <v>1072</v>
      </c>
      <c r="E57" s="224">
        <v>31400</v>
      </c>
      <c r="F57" s="224">
        <v>15400</v>
      </c>
      <c r="G57" s="224">
        <v>0</v>
      </c>
      <c r="H57" s="224">
        <v>0</v>
      </c>
      <c r="I57" s="224">
        <v>15400</v>
      </c>
      <c r="J57" s="224">
        <v>1</v>
      </c>
      <c r="K57" s="224">
        <v>666745</v>
      </c>
      <c r="L57" s="224">
        <v>2016</v>
      </c>
      <c r="M57" s="224">
        <v>0</v>
      </c>
      <c r="N57" s="224">
        <v>1</v>
      </c>
      <c r="O57" s="224">
        <v>2134462</v>
      </c>
      <c r="P57" s="224">
        <v>0</v>
      </c>
      <c r="Q57" s="224">
        <v>0</v>
      </c>
      <c r="R57" s="224">
        <v>1</v>
      </c>
      <c r="S57" s="224">
        <v>711571</v>
      </c>
      <c r="T57" s="224">
        <v>236</v>
      </c>
      <c r="U57" s="224">
        <v>1</v>
      </c>
      <c r="V57" s="224">
        <v>316</v>
      </c>
      <c r="W57" s="224">
        <v>1</v>
      </c>
      <c r="X57" s="224">
        <v>273</v>
      </c>
      <c r="Y57" s="224">
        <v>1</v>
      </c>
      <c r="Z57" s="224">
        <v>1</v>
      </c>
      <c r="AA57" s="224">
        <v>1507137</v>
      </c>
      <c r="AB57" s="224">
        <v>1405.92</v>
      </c>
      <c r="AC57" s="22" t="s">
        <v>43</v>
      </c>
      <c r="AD57" s="22" t="s">
        <v>43</v>
      </c>
      <c r="AE57" s="22" t="s">
        <v>43</v>
      </c>
      <c r="AF57" s="224">
        <v>2126173</v>
      </c>
      <c r="AG57" s="224">
        <v>23144</v>
      </c>
      <c r="AH57" s="224">
        <v>71856</v>
      </c>
      <c r="AI57" s="260">
        <v>-15400</v>
      </c>
      <c r="AJ57" s="260">
        <v>666745</v>
      </c>
      <c r="AK57" s="224">
        <v>2400</v>
      </c>
      <c r="AL57" s="224">
        <v>2280</v>
      </c>
      <c r="AM57" s="224">
        <v>0</v>
      </c>
      <c r="AN57" s="224">
        <v>0</v>
      </c>
      <c r="AO57" s="224">
        <v>0</v>
      </c>
      <c r="AP57" s="260">
        <v>0</v>
      </c>
      <c r="AQ57" s="224">
        <v>376876</v>
      </c>
      <c r="AR57" s="224">
        <v>179095</v>
      </c>
      <c r="AS57" s="239">
        <f t="shared" si="24"/>
        <v>-197781</v>
      </c>
      <c r="AT57" s="224">
        <v>253673</v>
      </c>
      <c r="AU57" s="239">
        <f t="shared" si="25"/>
        <v>432768</v>
      </c>
      <c r="AV57" s="224">
        <v>290798</v>
      </c>
      <c r="AW57" s="239">
        <f t="shared" si="26"/>
        <v>141970</v>
      </c>
      <c r="AX57" s="239">
        <f t="shared" si="27"/>
        <v>1.6237080878863173</v>
      </c>
      <c r="AY57" s="239">
        <f t="shared" si="28"/>
        <v>0.67194894262052651</v>
      </c>
      <c r="AZ57" s="224">
        <v>110827</v>
      </c>
      <c r="CA57" s="91" t="str">
        <f t="shared" si="33"/>
        <v>Dersekow</v>
      </c>
      <c r="CB57" s="92">
        <f t="shared" si="33"/>
        <v>1072</v>
      </c>
      <c r="CC57" s="92">
        <f t="shared" si="5"/>
        <v>15400</v>
      </c>
      <c r="CD57" s="92">
        <f t="shared" si="6"/>
        <v>-15400</v>
      </c>
      <c r="CE57" s="92">
        <f t="shared" si="7"/>
        <v>0</v>
      </c>
      <c r="CF57" s="92">
        <f t="shared" si="8"/>
        <v>711571</v>
      </c>
      <c r="CG57" s="92">
        <f t="shared" si="9"/>
        <v>711571</v>
      </c>
      <c r="CH57" s="92">
        <f t="shared" si="10"/>
        <v>-15400</v>
      </c>
      <c r="CI57" s="92">
        <f t="shared" si="11"/>
        <v>1</v>
      </c>
      <c r="CJ57" s="91" t="str">
        <f t="shared" si="12"/>
        <v>nein</v>
      </c>
      <c r="CK57" s="91" t="str">
        <f t="shared" si="12"/>
        <v>nein</v>
      </c>
      <c r="CL57" s="91" t="str">
        <f t="shared" si="32"/>
        <v>OK</v>
      </c>
      <c r="CM57" s="92">
        <f t="shared" si="13"/>
        <v>2134462</v>
      </c>
      <c r="CN57" s="91" t="str">
        <f t="shared" si="30"/>
        <v>nein</v>
      </c>
      <c r="CO57" s="91">
        <f t="shared" si="14"/>
        <v>0</v>
      </c>
      <c r="CP57" s="91">
        <f t="shared" si="15"/>
        <v>0</v>
      </c>
      <c r="CQ57" s="91">
        <f t="shared" si="31"/>
        <v>1</v>
      </c>
      <c r="CR57" s="91">
        <f t="shared" si="3"/>
        <v>1</v>
      </c>
      <c r="CS57" s="92">
        <f>CM57-'[2]2011'!CM57</f>
        <v>1498403</v>
      </c>
      <c r="CT57" s="92">
        <f>CE57-'[2]2011'!CE57</f>
        <v>0</v>
      </c>
      <c r="CU57" s="92">
        <f t="shared" si="16"/>
        <v>290798</v>
      </c>
      <c r="CV57" s="92">
        <f t="shared" si="17"/>
        <v>110827</v>
      </c>
      <c r="CW57" s="153">
        <f t="shared" si="18"/>
        <v>2.36</v>
      </c>
      <c r="CX57" s="153">
        <f t="shared" si="19"/>
        <v>3.16</v>
      </c>
      <c r="CY57" s="153">
        <f t="shared" si="20"/>
        <v>2.73</v>
      </c>
      <c r="CZ57" s="92">
        <f t="shared" si="21"/>
        <v>1507137</v>
      </c>
      <c r="DA57" s="92">
        <f t="shared" si="22"/>
        <v>2280</v>
      </c>
      <c r="DB57" s="91">
        <f t="shared" si="4"/>
        <v>0</v>
      </c>
      <c r="DC57" s="92">
        <f t="shared" si="23"/>
        <v>666745</v>
      </c>
    </row>
    <row r="58" spans="1:107" x14ac:dyDescent="0.25">
      <c r="A58" s="20">
        <v>13075028</v>
      </c>
      <c r="B58" s="21">
        <v>5555</v>
      </c>
      <c r="C58" s="21" t="s">
        <v>97</v>
      </c>
      <c r="D58" s="223">
        <v>421</v>
      </c>
      <c r="E58" s="224">
        <v>75600</v>
      </c>
      <c r="F58" s="224">
        <v>15372</v>
      </c>
      <c r="G58" s="224">
        <v>0</v>
      </c>
      <c r="H58" s="224">
        <v>0</v>
      </c>
      <c r="I58" s="224">
        <v>0</v>
      </c>
      <c r="J58" s="224">
        <v>1</v>
      </c>
      <c r="K58" s="224">
        <v>181761</v>
      </c>
      <c r="L58" s="224">
        <v>2016</v>
      </c>
      <c r="M58" s="224">
        <v>0</v>
      </c>
      <c r="N58" s="224">
        <v>1</v>
      </c>
      <c r="O58" s="224">
        <v>1025996</v>
      </c>
      <c r="P58" s="224">
        <v>0</v>
      </c>
      <c r="Q58" s="224">
        <v>0</v>
      </c>
      <c r="R58" s="224">
        <v>1</v>
      </c>
      <c r="S58" s="224">
        <v>187403</v>
      </c>
      <c r="T58" s="224">
        <v>250</v>
      </c>
      <c r="U58" s="224">
        <v>1</v>
      </c>
      <c r="V58" s="224">
        <v>330</v>
      </c>
      <c r="W58" s="224">
        <v>1</v>
      </c>
      <c r="X58" s="224">
        <v>273</v>
      </c>
      <c r="Y58" s="224">
        <v>1</v>
      </c>
      <c r="Z58" s="224">
        <v>1</v>
      </c>
      <c r="AA58" s="224">
        <v>86688</v>
      </c>
      <c r="AB58" s="224">
        <v>205.91</v>
      </c>
      <c r="AC58" s="22" t="s">
        <v>43</v>
      </c>
      <c r="AD58" s="22" t="s">
        <v>43</v>
      </c>
      <c r="AE58" s="22" t="s">
        <v>43</v>
      </c>
      <c r="AF58" s="224">
        <v>1039298</v>
      </c>
      <c r="AG58" s="224">
        <v>0</v>
      </c>
      <c r="AH58" s="224">
        <v>20016</v>
      </c>
      <c r="AI58" s="260">
        <v>15372</v>
      </c>
      <c r="AJ58" s="260">
        <v>181761</v>
      </c>
      <c r="AK58" s="224">
        <v>900</v>
      </c>
      <c r="AL58" s="224">
        <v>726</v>
      </c>
      <c r="AM58" s="224">
        <v>0</v>
      </c>
      <c r="AN58" s="224">
        <v>0</v>
      </c>
      <c r="AO58" s="224">
        <v>0</v>
      </c>
      <c r="AP58" s="260">
        <v>0</v>
      </c>
      <c r="AQ58" s="224">
        <v>156532</v>
      </c>
      <c r="AR58" s="224">
        <v>69661</v>
      </c>
      <c r="AS58" s="239">
        <f t="shared" si="24"/>
        <v>-86871</v>
      </c>
      <c r="AT58" s="224">
        <v>125891</v>
      </c>
      <c r="AU58" s="239">
        <f t="shared" si="25"/>
        <v>195552</v>
      </c>
      <c r="AV58" s="224">
        <v>128868</v>
      </c>
      <c r="AW58" s="239">
        <f t="shared" si="26"/>
        <v>66684</v>
      </c>
      <c r="AX58" s="239">
        <f t="shared" si="27"/>
        <v>1.8499303771120139</v>
      </c>
      <c r="AY58" s="239">
        <f t="shared" si="28"/>
        <v>0.65899607265586646</v>
      </c>
      <c r="AZ58" s="224">
        <v>49113</v>
      </c>
      <c r="CA58" s="91" t="str">
        <f t="shared" si="33"/>
        <v>Diedrichshagen</v>
      </c>
      <c r="CB58" s="92">
        <f t="shared" si="33"/>
        <v>421</v>
      </c>
      <c r="CC58" s="92">
        <f t="shared" si="5"/>
        <v>0</v>
      </c>
      <c r="CD58" s="92">
        <f t="shared" si="6"/>
        <v>0</v>
      </c>
      <c r="CE58" s="92">
        <f t="shared" si="7"/>
        <v>0</v>
      </c>
      <c r="CF58" s="92">
        <f t="shared" si="8"/>
        <v>187403</v>
      </c>
      <c r="CG58" s="92">
        <f t="shared" si="9"/>
        <v>187403</v>
      </c>
      <c r="CH58" s="92">
        <f t="shared" si="10"/>
        <v>15372</v>
      </c>
      <c r="CI58" s="92">
        <f t="shared" si="11"/>
        <v>1</v>
      </c>
      <c r="CJ58" s="91" t="str">
        <f t="shared" si="12"/>
        <v>nein</v>
      </c>
      <c r="CK58" s="91" t="str">
        <f t="shared" si="12"/>
        <v>nein</v>
      </c>
      <c r="CL58" s="91" t="str">
        <f t="shared" si="32"/>
        <v>keine Daten</v>
      </c>
      <c r="CM58" s="92">
        <f t="shared" si="13"/>
        <v>1025996</v>
      </c>
      <c r="CN58" s="91" t="str">
        <f t="shared" si="30"/>
        <v>keine Angabe</v>
      </c>
      <c r="CO58" s="91">
        <f t="shared" si="14"/>
        <v>2</v>
      </c>
      <c r="CP58" s="91">
        <f t="shared" si="15"/>
        <v>2</v>
      </c>
      <c r="CQ58" s="91">
        <f t="shared" si="31"/>
        <v>0</v>
      </c>
      <c r="CR58" s="91">
        <f t="shared" si="3"/>
        <v>1</v>
      </c>
      <c r="CS58" s="92">
        <f>CM58-'[2]2011'!CM58</f>
        <v>849189</v>
      </c>
      <c r="CT58" s="92">
        <f>CE58-'[2]2011'!CE58</f>
        <v>0</v>
      </c>
      <c r="CU58" s="92">
        <f t="shared" si="16"/>
        <v>128868</v>
      </c>
      <c r="CV58" s="92">
        <f t="shared" si="17"/>
        <v>49113</v>
      </c>
      <c r="CW58" s="153">
        <f t="shared" si="18"/>
        <v>2.5</v>
      </c>
      <c r="CX58" s="153">
        <f t="shared" si="19"/>
        <v>3.3</v>
      </c>
      <c r="CY58" s="153">
        <f t="shared" si="20"/>
        <v>2.73</v>
      </c>
      <c r="CZ58" s="92">
        <f t="shared" si="21"/>
        <v>86688</v>
      </c>
      <c r="DA58" s="92">
        <f t="shared" si="22"/>
        <v>726</v>
      </c>
      <c r="DB58" s="91">
        <f t="shared" si="4"/>
        <v>0</v>
      </c>
      <c r="DC58" s="92">
        <f t="shared" si="23"/>
        <v>181761</v>
      </c>
    </row>
    <row r="59" spans="1:107" x14ac:dyDescent="0.25">
      <c r="A59" s="20">
        <v>13075050</v>
      </c>
      <c r="B59" s="21">
        <v>5555</v>
      </c>
      <c r="C59" s="21" t="s">
        <v>98</v>
      </c>
      <c r="D59" s="223">
        <v>820</v>
      </c>
      <c r="E59" s="224">
        <v>101200</v>
      </c>
      <c r="F59" s="224">
        <v>25815</v>
      </c>
      <c r="G59" s="224">
        <v>0</v>
      </c>
      <c r="H59" s="224">
        <v>0</v>
      </c>
      <c r="I59" s="224">
        <v>0</v>
      </c>
      <c r="J59" s="224">
        <v>1</v>
      </c>
      <c r="K59" s="224">
        <v>929781</v>
      </c>
      <c r="L59" s="224">
        <v>2016</v>
      </c>
      <c r="M59" s="224">
        <v>0</v>
      </c>
      <c r="N59" s="224">
        <v>1</v>
      </c>
      <c r="O59" s="224">
        <v>4119146</v>
      </c>
      <c r="P59" s="224">
        <v>0</v>
      </c>
      <c r="Q59" s="224">
        <v>0</v>
      </c>
      <c r="R59" s="224">
        <v>1</v>
      </c>
      <c r="S59" s="224">
        <v>1032798</v>
      </c>
      <c r="T59" s="224">
        <v>250</v>
      </c>
      <c r="U59" s="224">
        <v>1</v>
      </c>
      <c r="V59" s="224">
        <v>300</v>
      </c>
      <c r="W59" s="224">
        <v>1</v>
      </c>
      <c r="X59" s="224">
        <v>300</v>
      </c>
      <c r="Y59" s="224">
        <v>1</v>
      </c>
      <c r="Z59" s="224">
        <v>1</v>
      </c>
      <c r="AA59" s="224">
        <v>0</v>
      </c>
      <c r="AB59" s="224">
        <v>0</v>
      </c>
      <c r="AC59" s="22" t="s">
        <v>43</v>
      </c>
      <c r="AD59" s="22" t="s">
        <v>43</v>
      </c>
      <c r="AE59" s="22" t="s">
        <v>43</v>
      </c>
      <c r="AF59" s="224">
        <v>4136130</v>
      </c>
      <c r="AG59" s="224">
        <v>0</v>
      </c>
      <c r="AH59" s="224">
        <v>106063</v>
      </c>
      <c r="AI59" s="260">
        <v>25815</v>
      </c>
      <c r="AJ59" s="260">
        <v>1032797</v>
      </c>
      <c r="AK59" s="224">
        <v>1900</v>
      </c>
      <c r="AL59" s="224">
        <v>1728</v>
      </c>
      <c r="AM59" s="224">
        <v>0</v>
      </c>
      <c r="AN59" s="224">
        <v>0</v>
      </c>
      <c r="AO59" s="224">
        <v>0</v>
      </c>
      <c r="AP59" s="260">
        <v>0</v>
      </c>
      <c r="AQ59" s="224">
        <v>278777</v>
      </c>
      <c r="AR59" s="224">
        <v>105954</v>
      </c>
      <c r="AS59" s="239">
        <f t="shared" si="24"/>
        <v>-172823</v>
      </c>
      <c r="AT59" s="224">
        <v>199515</v>
      </c>
      <c r="AU59" s="239">
        <f t="shared" si="25"/>
        <v>305469</v>
      </c>
      <c r="AV59" s="224">
        <v>218317</v>
      </c>
      <c r="AW59" s="239">
        <f t="shared" si="26"/>
        <v>87152</v>
      </c>
      <c r="AX59" s="239">
        <f t="shared" si="27"/>
        <v>2.0604885138833833</v>
      </c>
      <c r="AY59" s="239">
        <f t="shared" si="28"/>
        <v>0.71469445344699467</v>
      </c>
      <c r="AZ59" s="224">
        <v>83203</v>
      </c>
      <c r="CA59" s="91" t="str">
        <f t="shared" si="33"/>
        <v>Hinrichshagen</v>
      </c>
      <c r="CB59" s="92">
        <f t="shared" si="33"/>
        <v>820</v>
      </c>
      <c r="CC59" s="92">
        <f t="shared" si="5"/>
        <v>0</v>
      </c>
      <c r="CD59" s="92">
        <f t="shared" si="6"/>
        <v>0</v>
      </c>
      <c r="CE59" s="92">
        <f t="shared" si="7"/>
        <v>0</v>
      </c>
      <c r="CF59" s="92">
        <f t="shared" si="8"/>
        <v>1032798</v>
      </c>
      <c r="CG59" s="92">
        <f t="shared" si="9"/>
        <v>1032798</v>
      </c>
      <c r="CH59" s="92">
        <f t="shared" si="10"/>
        <v>25815</v>
      </c>
      <c r="CI59" s="92">
        <f t="shared" si="11"/>
        <v>1</v>
      </c>
      <c r="CJ59" s="91" t="str">
        <f t="shared" si="12"/>
        <v>nein</v>
      </c>
      <c r="CK59" s="91" t="str">
        <f t="shared" si="12"/>
        <v>nein</v>
      </c>
      <c r="CL59" s="91" t="str">
        <f t="shared" si="32"/>
        <v>keine Daten</v>
      </c>
      <c r="CM59" s="92">
        <f t="shared" si="13"/>
        <v>4119146</v>
      </c>
      <c r="CN59" s="91" t="str">
        <f t="shared" si="30"/>
        <v>keine Angabe</v>
      </c>
      <c r="CO59" s="91">
        <f t="shared" si="14"/>
        <v>2</v>
      </c>
      <c r="CP59" s="91">
        <f t="shared" si="15"/>
        <v>2</v>
      </c>
      <c r="CQ59" s="91">
        <f t="shared" si="31"/>
        <v>0</v>
      </c>
      <c r="CR59" s="91">
        <f t="shared" si="3"/>
        <v>1</v>
      </c>
      <c r="CS59" s="92">
        <f>CM59-'[2]2011'!CM59</f>
        <v>3240460</v>
      </c>
      <c r="CT59" s="92">
        <f>CE59-'[2]2011'!CE59</f>
        <v>0</v>
      </c>
      <c r="CU59" s="92">
        <f t="shared" si="16"/>
        <v>218317</v>
      </c>
      <c r="CV59" s="92">
        <f t="shared" si="17"/>
        <v>83203</v>
      </c>
      <c r="CW59" s="153">
        <f t="shared" si="18"/>
        <v>2.5</v>
      </c>
      <c r="CX59" s="153">
        <f t="shared" si="19"/>
        <v>3</v>
      </c>
      <c r="CY59" s="153">
        <f t="shared" si="20"/>
        <v>3</v>
      </c>
      <c r="CZ59" s="92">
        <f t="shared" si="21"/>
        <v>0</v>
      </c>
      <c r="DA59" s="92">
        <f t="shared" si="22"/>
        <v>1728</v>
      </c>
      <c r="DB59" s="91">
        <f t="shared" si="4"/>
        <v>0</v>
      </c>
      <c r="DC59" s="92">
        <f t="shared" si="23"/>
        <v>1032797</v>
      </c>
    </row>
    <row r="60" spans="1:107" x14ac:dyDescent="0.25">
      <c r="A60" s="20">
        <v>13075076</v>
      </c>
      <c r="B60" s="21">
        <v>5555</v>
      </c>
      <c r="C60" s="21" t="s">
        <v>99</v>
      </c>
      <c r="D60" s="223">
        <v>390</v>
      </c>
      <c r="E60" s="224">
        <v>97000</v>
      </c>
      <c r="F60" s="224">
        <v>37485</v>
      </c>
      <c r="G60" s="224">
        <v>0</v>
      </c>
      <c r="H60" s="224">
        <v>0</v>
      </c>
      <c r="I60" s="224">
        <v>37485</v>
      </c>
      <c r="J60" s="224">
        <v>1</v>
      </c>
      <c r="K60" s="224">
        <v>63273</v>
      </c>
      <c r="L60" s="224">
        <v>2016</v>
      </c>
      <c r="M60" s="224">
        <v>0</v>
      </c>
      <c r="N60" s="224">
        <v>1</v>
      </c>
      <c r="O60" s="224">
        <v>982634</v>
      </c>
      <c r="P60" s="224">
        <v>0</v>
      </c>
      <c r="Q60" s="224">
        <v>0</v>
      </c>
      <c r="R60" s="224">
        <v>1</v>
      </c>
      <c r="S60" s="224">
        <v>57326</v>
      </c>
      <c r="T60" s="224">
        <v>300</v>
      </c>
      <c r="U60" s="224">
        <v>0</v>
      </c>
      <c r="V60" s="224">
        <v>325</v>
      </c>
      <c r="W60" s="224">
        <v>1</v>
      </c>
      <c r="X60" s="224">
        <v>275</v>
      </c>
      <c r="Y60" s="224">
        <v>1</v>
      </c>
      <c r="Z60" s="224">
        <v>0</v>
      </c>
      <c r="AA60" s="224">
        <v>0</v>
      </c>
      <c r="AB60" s="224">
        <v>0</v>
      </c>
      <c r="AC60" s="22" t="s">
        <v>43</v>
      </c>
      <c r="AD60" s="22" t="s">
        <v>43</v>
      </c>
      <c r="AE60" s="22" t="s">
        <v>43</v>
      </c>
      <c r="AF60" s="224">
        <v>1001872</v>
      </c>
      <c r="AG60" s="224">
        <v>86155</v>
      </c>
      <c r="AH60" s="224">
        <v>50831</v>
      </c>
      <c r="AI60" s="260">
        <v>-37485</v>
      </c>
      <c r="AJ60" s="260">
        <v>57326</v>
      </c>
      <c r="AK60" s="224">
        <v>1200</v>
      </c>
      <c r="AL60" s="224">
        <v>1045</v>
      </c>
      <c r="AM60" s="224">
        <v>0</v>
      </c>
      <c r="AN60" s="224">
        <v>0</v>
      </c>
      <c r="AO60" s="224">
        <v>0</v>
      </c>
      <c r="AP60" s="260">
        <v>0</v>
      </c>
      <c r="AQ60" s="224">
        <v>235586</v>
      </c>
      <c r="AR60" s="224">
        <v>118066</v>
      </c>
      <c r="AS60" s="239">
        <f t="shared" si="24"/>
        <v>-117520</v>
      </c>
      <c r="AT60" s="224">
        <v>35566</v>
      </c>
      <c r="AU60" s="239">
        <f t="shared" si="25"/>
        <v>153632</v>
      </c>
      <c r="AV60" s="224">
        <v>130532</v>
      </c>
      <c r="AW60" s="239">
        <f t="shared" si="26"/>
        <v>23100</v>
      </c>
      <c r="AX60" s="239">
        <f t="shared" si="27"/>
        <v>1.1055850117730761</v>
      </c>
      <c r="AY60" s="239">
        <f t="shared" si="28"/>
        <v>0.84964069985419699</v>
      </c>
      <c r="AZ60" s="224">
        <v>49747</v>
      </c>
      <c r="CA60" s="91" t="str">
        <f t="shared" si="33"/>
        <v>Levenhagen</v>
      </c>
      <c r="CB60" s="92">
        <f t="shared" si="33"/>
        <v>390</v>
      </c>
      <c r="CC60" s="92">
        <f t="shared" si="5"/>
        <v>37485</v>
      </c>
      <c r="CD60" s="92">
        <f t="shared" si="6"/>
        <v>-37485</v>
      </c>
      <c r="CE60" s="92">
        <f t="shared" si="7"/>
        <v>0</v>
      </c>
      <c r="CF60" s="92">
        <f t="shared" si="8"/>
        <v>57326</v>
      </c>
      <c r="CG60" s="92">
        <f t="shared" si="9"/>
        <v>57326</v>
      </c>
      <c r="CH60" s="92">
        <f t="shared" si="10"/>
        <v>-37485</v>
      </c>
      <c r="CI60" s="92">
        <f t="shared" si="11"/>
        <v>0</v>
      </c>
      <c r="CJ60" s="91" t="str">
        <f t="shared" si="12"/>
        <v>nein</v>
      </c>
      <c r="CK60" s="91" t="str">
        <f t="shared" si="12"/>
        <v>nein</v>
      </c>
      <c r="CL60" s="91" t="str">
        <f t="shared" si="32"/>
        <v>OK</v>
      </c>
      <c r="CM60" s="92">
        <f t="shared" si="13"/>
        <v>982634</v>
      </c>
      <c r="CN60" s="91" t="str">
        <f t="shared" si="30"/>
        <v>nein</v>
      </c>
      <c r="CO60" s="91">
        <f t="shared" si="14"/>
        <v>0</v>
      </c>
      <c r="CP60" s="91">
        <f t="shared" si="15"/>
        <v>0</v>
      </c>
      <c r="CQ60" s="91">
        <f t="shared" si="31"/>
        <v>1</v>
      </c>
      <c r="CR60" s="91">
        <f t="shared" si="3"/>
        <v>1</v>
      </c>
      <c r="CS60" s="92">
        <f>CM60-'[2]2011'!CM60</f>
        <v>880567</v>
      </c>
      <c r="CT60" s="92">
        <f>CE60-'[2]2011'!CE60</f>
        <v>0</v>
      </c>
      <c r="CU60" s="92">
        <f t="shared" si="16"/>
        <v>130532</v>
      </c>
      <c r="CV60" s="92">
        <f t="shared" si="17"/>
        <v>49747</v>
      </c>
      <c r="CW60" s="153">
        <f t="shared" si="18"/>
        <v>3</v>
      </c>
      <c r="CX60" s="153">
        <f t="shared" si="19"/>
        <v>3.25</v>
      </c>
      <c r="CY60" s="153">
        <f t="shared" si="20"/>
        <v>2.75</v>
      </c>
      <c r="CZ60" s="92">
        <f t="shared" si="21"/>
        <v>0</v>
      </c>
      <c r="DA60" s="92">
        <f t="shared" si="22"/>
        <v>1045</v>
      </c>
      <c r="DB60" s="91">
        <f t="shared" si="4"/>
        <v>0</v>
      </c>
      <c r="DC60" s="92">
        <f t="shared" si="23"/>
        <v>57326</v>
      </c>
    </row>
    <row r="61" spans="1:107" x14ac:dyDescent="0.25">
      <c r="A61" s="20">
        <v>13075091</v>
      </c>
      <c r="B61" s="21">
        <v>5555</v>
      </c>
      <c r="C61" s="21" t="s">
        <v>100</v>
      </c>
      <c r="D61" s="223">
        <v>1034</v>
      </c>
      <c r="E61" s="224">
        <v>50900</v>
      </c>
      <c r="F61" s="224">
        <v>69471</v>
      </c>
      <c r="G61" s="224">
        <v>0</v>
      </c>
      <c r="H61" s="224">
        <v>0</v>
      </c>
      <c r="I61" s="224">
        <v>0</v>
      </c>
      <c r="J61" s="224">
        <v>1</v>
      </c>
      <c r="K61" s="224">
        <v>1070571</v>
      </c>
      <c r="L61" s="224">
        <v>2016</v>
      </c>
      <c r="M61" s="224">
        <v>0</v>
      </c>
      <c r="N61" s="224">
        <v>1</v>
      </c>
      <c r="O61" s="224">
        <v>4915446</v>
      </c>
      <c r="P61" s="224">
        <v>0</v>
      </c>
      <c r="Q61" s="224">
        <v>0</v>
      </c>
      <c r="R61" s="224">
        <v>1</v>
      </c>
      <c r="S61" s="224">
        <v>1135520</v>
      </c>
      <c r="T61" s="224">
        <v>225</v>
      </c>
      <c r="U61" s="224">
        <v>1</v>
      </c>
      <c r="V61" s="224">
        <v>317</v>
      </c>
      <c r="W61" s="224">
        <v>1</v>
      </c>
      <c r="X61" s="224">
        <v>295</v>
      </c>
      <c r="Y61" s="224">
        <v>1</v>
      </c>
      <c r="Z61" s="224">
        <v>1</v>
      </c>
      <c r="AA61" s="224">
        <v>486835</v>
      </c>
      <c r="AB61" s="224">
        <v>470.83</v>
      </c>
      <c r="AC61" s="22" t="s">
        <v>43</v>
      </c>
      <c r="AD61" s="22" t="s">
        <v>43</v>
      </c>
      <c r="AE61" s="22" t="s">
        <v>43</v>
      </c>
      <c r="AF61" s="224">
        <v>4880470</v>
      </c>
      <c r="AG61" s="224">
        <v>0</v>
      </c>
      <c r="AH61" s="224">
        <v>132945</v>
      </c>
      <c r="AI61" s="260">
        <v>69471</v>
      </c>
      <c r="AJ61" s="260">
        <v>1135519</v>
      </c>
      <c r="AK61" s="224">
        <v>2500</v>
      </c>
      <c r="AL61" s="224">
        <v>2411</v>
      </c>
      <c r="AM61" s="224">
        <v>0</v>
      </c>
      <c r="AN61" s="224">
        <v>0</v>
      </c>
      <c r="AO61" s="224">
        <v>0</v>
      </c>
      <c r="AP61" s="260">
        <v>0</v>
      </c>
      <c r="AQ61" s="224">
        <v>545739</v>
      </c>
      <c r="AR61" s="224">
        <v>206401</v>
      </c>
      <c r="AS61" s="239">
        <f t="shared" si="24"/>
        <v>-339338</v>
      </c>
      <c r="AT61" s="224">
        <v>139722</v>
      </c>
      <c r="AU61" s="239">
        <f t="shared" si="25"/>
        <v>346123</v>
      </c>
      <c r="AV61" s="224">
        <v>316801</v>
      </c>
      <c r="AW61" s="239">
        <f t="shared" si="26"/>
        <v>29322</v>
      </c>
      <c r="AX61" s="239">
        <f t="shared" si="27"/>
        <v>1.5348811294518923</v>
      </c>
      <c r="AY61" s="239">
        <f t="shared" si="28"/>
        <v>0.91528445090329158</v>
      </c>
      <c r="AZ61" s="224">
        <v>125477</v>
      </c>
      <c r="CA61" s="91" t="str">
        <f t="shared" si="33"/>
        <v>Mesekenhagen</v>
      </c>
      <c r="CB61" s="92">
        <f t="shared" si="33"/>
        <v>1034</v>
      </c>
      <c r="CC61" s="92">
        <f t="shared" si="5"/>
        <v>0</v>
      </c>
      <c r="CD61" s="92">
        <f t="shared" si="6"/>
        <v>0</v>
      </c>
      <c r="CE61" s="92">
        <f t="shared" si="7"/>
        <v>0</v>
      </c>
      <c r="CF61" s="92">
        <f t="shared" si="8"/>
        <v>1135520</v>
      </c>
      <c r="CG61" s="92">
        <f t="shared" si="9"/>
        <v>1135520</v>
      </c>
      <c r="CH61" s="92">
        <f t="shared" si="10"/>
        <v>69471</v>
      </c>
      <c r="CI61" s="92">
        <f t="shared" si="11"/>
        <v>1</v>
      </c>
      <c r="CJ61" s="91" t="str">
        <f t="shared" si="12"/>
        <v>nein</v>
      </c>
      <c r="CK61" s="91" t="str">
        <f t="shared" si="12"/>
        <v>nein</v>
      </c>
      <c r="CL61" s="91" t="str">
        <f t="shared" si="32"/>
        <v>keine Daten</v>
      </c>
      <c r="CM61" s="92">
        <f t="shared" si="13"/>
        <v>4915446</v>
      </c>
      <c r="CN61" s="91" t="str">
        <f t="shared" si="30"/>
        <v>keine Angabe</v>
      </c>
      <c r="CO61" s="91">
        <f t="shared" si="14"/>
        <v>2</v>
      </c>
      <c r="CP61" s="91">
        <f t="shared" si="15"/>
        <v>2</v>
      </c>
      <c r="CQ61" s="91">
        <f t="shared" si="31"/>
        <v>0</v>
      </c>
      <c r="CR61" s="91">
        <f t="shared" si="3"/>
        <v>1</v>
      </c>
      <c r="CS61" s="92">
        <f>CM61-'[2]2011'!CM61</f>
        <v>4010013</v>
      </c>
      <c r="CT61" s="92">
        <f>CE61-'[2]2011'!CE61</f>
        <v>0</v>
      </c>
      <c r="CU61" s="92">
        <f t="shared" si="16"/>
        <v>316801</v>
      </c>
      <c r="CV61" s="92">
        <f t="shared" si="17"/>
        <v>125477</v>
      </c>
      <c r="CW61" s="153">
        <f t="shared" si="18"/>
        <v>2.25</v>
      </c>
      <c r="CX61" s="153">
        <f t="shared" si="19"/>
        <v>3.17</v>
      </c>
      <c r="CY61" s="153">
        <f t="shared" si="20"/>
        <v>2.95</v>
      </c>
      <c r="CZ61" s="92">
        <f t="shared" si="21"/>
        <v>486835</v>
      </c>
      <c r="DA61" s="92">
        <f t="shared" si="22"/>
        <v>2411</v>
      </c>
      <c r="DB61" s="91">
        <f t="shared" si="4"/>
        <v>0</v>
      </c>
      <c r="DC61" s="92">
        <f t="shared" si="23"/>
        <v>1135519</v>
      </c>
    </row>
    <row r="62" spans="1:107" x14ac:dyDescent="0.25">
      <c r="A62" s="20">
        <v>13075102</v>
      </c>
      <c r="B62" s="21">
        <v>5555</v>
      </c>
      <c r="C62" s="21" t="s">
        <v>80</v>
      </c>
      <c r="D62" s="223">
        <v>2293</v>
      </c>
      <c r="E62" s="224">
        <v>180500</v>
      </c>
      <c r="F62" s="224">
        <v>451650</v>
      </c>
      <c r="G62" s="224">
        <v>0</v>
      </c>
      <c r="H62" s="224">
        <v>0</v>
      </c>
      <c r="I62" s="224">
        <v>0</v>
      </c>
      <c r="J62" s="224">
        <v>1</v>
      </c>
      <c r="K62" s="224">
        <v>227393</v>
      </c>
      <c r="L62" s="224">
        <v>2016</v>
      </c>
      <c r="M62" s="224">
        <v>0</v>
      </c>
      <c r="N62" s="224">
        <v>1</v>
      </c>
      <c r="O62" s="224">
        <v>8826642</v>
      </c>
      <c r="P62" s="224">
        <v>1</v>
      </c>
      <c r="Q62" s="224">
        <v>957</v>
      </c>
      <c r="R62" s="224">
        <v>1</v>
      </c>
      <c r="S62" s="224">
        <v>253679</v>
      </c>
      <c r="T62" s="224">
        <v>250</v>
      </c>
      <c r="U62" s="224">
        <v>1</v>
      </c>
      <c r="V62" s="224">
        <v>350</v>
      </c>
      <c r="W62" s="224">
        <v>0</v>
      </c>
      <c r="X62" s="224">
        <v>300</v>
      </c>
      <c r="Y62" s="224">
        <v>1</v>
      </c>
      <c r="Z62" s="224">
        <v>0</v>
      </c>
      <c r="AA62" s="224">
        <v>620222</v>
      </c>
      <c r="AB62" s="224">
        <v>270.49</v>
      </c>
      <c r="AC62" s="22" t="s">
        <v>56</v>
      </c>
      <c r="AD62" s="22" t="s">
        <v>43</v>
      </c>
      <c r="AE62" s="22" t="s">
        <v>43</v>
      </c>
      <c r="AF62" s="224">
        <v>7921418.54</v>
      </c>
      <c r="AG62" s="224">
        <v>0</v>
      </c>
      <c r="AH62" s="224">
        <v>476563</v>
      </c>
      <c r="AI62" s="260">
        <v>451650</v>
      </c>
      <c r="AJ62" s="260">
        <v>253678</v>
      </c>
      <c r="AK62" s="224">
        <v>4400</v>
      </c>
      <c r="AL62" s="224">
        <v>4119</v>
      </c>
      <c r="AM62" s="224">
        <v>0</v>
      </c>
      <c r="AN62" s="224">
        <v>0</v>
      </c>
      <c r="AO62" s="224">
        <v>0</v>
      </c>
      <c r="AP62" s="260">
        <v>0</v>
      </c>
      <c r="AQ62" s="224">
        <v>1169800</v>
      </c>
      <c r="AR62" s="224">
        <v>658728</v>
      </c>
      <c r="AS62" s="239">
        <f t="shared" si="24"/>
        <v>-511072</v>
      </c>
      <c r="AT62" s="224">
        <v>333133</v>
      </c>
      <c r="AU62" s="239">
        <f t="shared" si="25"/>
        <v>991861</v>
      </c>
      <c r="AV62" s="224">
        <v>671413</v>
      </c>
      <c r="AW62" s="239">
        <f t="shared" si="26"/>
        <v>320448</v>
      </c>
      <c r="AX62" s="239">
        <f t="shared" si="27"/>
        <v>1.0192568100946067</v>
      </c>
      <c r="AY62" s="239">
        <f t="shared" si="28"/>
        <v>0.67692247199960476</v>
      </c>
      <c r="AZ62" s="224">
        <v>255884</v>
      </c>
      <c r="CA62" s="91" t="str">
        <f t="shared" si="33"/>
        <v>Neuenkirchen</v>
      </c>
      <c r="CB62" s="92">
        <f t="shared" si="33"/>
        <v>2293</v>
      </c>
      <c r="CC62" s="92">
        <f t="shared" si="5"/>
        <v>0</v>
      </c>
      <c r="CD62" s="92">
        <f t="shared" si="6"/>
        <v>0</v>
      </c>
      <c r="CE62" s="92">
        <f t="shared" si="7"/>
        <v>957</v>
      </c>
      <c r="CF62" s="92">
        <f t="shared" si="8"/>
        <v>253679</v>
      </c>
      <c r="CG62" s="92">
        <f t="shared" si="9"/>
        <v>252722</v>
      </c>
      <c r="CH62" s="92">
        <f t="shared" si="10"/>
        <v>451650</v>
      </c>
      <c r="CI62" s="92">
        <f t="shared" si="11"/>
        <v>0</v>
      </c>
      <c r="CJ62" s="91" t="str">
        <f t="shared" si="12"/>
        <v>ja</v>
      </c>
      <c r="CK62" s="91" t="str">
        <f t="shared" si="12"/>
        <v>nein</v>
      </c>
      <c r="CL62" s="91" t="str">
        <f t="shared" si="32"/>
        <v>keine Daten</v>
      </c>
      <c r="CM62" s="92">
        <f t="shared" si="13"/>
        <v>8826642</v>
      </c>
      <c r="CN62" s="91" t="str">
        <f t="shared" si="30"/>
        <v>keine Angabe</v>
      </c>
      <c r="CO62" s="91">
        <f t="shared" si="14"/>
        <v>2</v>
      </c>
      <c r="CP62" s="91">
        <f t="shared" si="15"/>
        <v>2</v>
      </c>
      <c r="CQ62" s="91">
        <f t="shared" si="31"/>
        <v>0</v>
      </c>
      <c r="CR62" s="91">
        <f t="shared" si="3"/>
        <v>1</v>
      </c>
      <c r="CS62" s="92">
        <f>CM62-'[2]2011'!CM62</f>
        <v>8826642</v>
      </c>
      <c r="CT62" s="92">
        <f>CE62-'[2]2011'!CE62</f>
        <v>-304130</v>
      </c>
      <c r="CU62" s="92">
        <f t="shared" si="16"/>
        <v>671413</v>
      </c>
      <c r="CV62" s="92">
        <f t="shared" si="17"/>
        <v>255884</v>
      </c>
      <c r="CW62" s="153">
        <f t="shared" si="18"/>
        <v>2.5</v>
      </c>
      <c r="CX62" s="153">
        <f t="shared" si="19"/>
        <v>3.5</v>
      </c>
      <c r="CY62" s="153">
        <f t="shared" si="20"/>
        <v>3</v>
      </c>
      <c r="CZ62" s="92">
        <f t="shared" si="21"/>
        <v>620222</v>
      </c>
      <c r="DA62" s="92">
        <f t="shared" si="22"/>
        <v>4119</v>
      </c>
      <c r="DB62" s="91">
        <f t="shared" si="4"/>
        <v>0</v>
      </c>
      <c r="DC62" s="92">
        <f t="shared" si="23"/>
        <v>253678</v>
      </c>
    </row>
    <row r="63" spans="1:107" x14ac:dyDescent="0.25">
      <c r="A63" s="20">
        <v>13075141</v>
      </c>
      <c r="B63" s="21">
        <v>5555</v>
      </c>
      <c r="C63" s="21" t="s">
        <v>101</v>
      </c>
      <c r="D63" s="223">
        <v>1414</v>
      </c>
      <c r="E63" s="224">
        <v>222800</v>
      </c>
      <c r="F63" s="224">
        <v>38855</v>
      </c>
      <c r="G63" s="224">
        <v>0</v>
      </c>
      <c r="H63" s="224">
        <v>0</v>
      </c>
      <c r="I63" s="224">
        <v>38855</v>
      </c>
      <c r="J63" s="224">
        <v>1</v>
      </c>
      <c r="K63" s="224">
        <v>2769943</v>
      </c>
      <c r="L63" s="224">
        <v>2016</v>
      </c>
      <c r="M63" s="224">
        <v>1</v>
      </c>
      <c r="N63" s="224">
        <v>0</v>
      </c>
      <c r="O63" s="224">
        <v>194739</v>
      </c>
      <c r="P63" s="224">
        <v>1</v>
      </c>
      <c r="Q63" s="224">
        <v>2831137</v>
      </c>
      <c r="R63" s="224">
        <v>1</v>
      </c>
      <c r="S63" s="224">
        <v>47640</v>
      </c>
      <c r="T63" s="224">
        <v>300</v>
      </c>
      <c r="U63" s="224">
        <v>0</v>
      </c>
      <c r="V63" s="224">
        <v>360</v>
      </c>
      <c r="W63" s="224">
        <v>0</v>
      </c>
      <c r="X63" s="224">
        <v>380</v>
      </c>
      <c r="Y63" s="224">
        <v>0</v>
      </c>
      <c r="Z63" s="224">
        <v>0</v>
      </c>
      <c r="AA63" s="224">
        <v>324372</v>
      </c>
      <c r="AB63" s="224">
        <v>229.4</v>
      </c>
      <c r="AC63" s="22" t="s">
        <v>43</v>
      </c>
      <c r="AD63" s="22" t="s">
        <v>43</v>
      </c>
      <c r="AE63" s="22" t="s">
        <v>43</v>
      </c>
      <c r="AF63" s="224">
        <v>0</v>
      </c>
      <c r="AG63" s="224">
        <v>194739</v>
      </c>
      <c r="AH63" s="224">
        <v>55523</v>
      </c>
      <c r="AI63" s="260">
        <v>-38855</v>
      </c>
      <c r="AJ63" s="260">
        <v>2769943</v>
      </c>
      <c r="AK63" s="224">
        <v>4100</v>
      </c>
      <c r="AL63" s="224">
        <v>3793</v>
      </c>
      <c r="AM63" s="224">
        <v>0</v>
      </c>
      <c r="AN63" s="224">
        <v>0</v>
      </c>
      <c r="AO63" s="224">
        <v>0</v>
      </c>
      <c r="AP63" s="260">
        <v>0</v>
      </c>
      <c r="AQ63" s="224">
        <v>649801</v>
      </c>
      <c r="AR63" s="224">
        <v>188547</v>
      </c>
      <c r="AS63" s="239">
        <f t="shared" si="24"/>
        <v>-461254</v>
      </c>
      <c r="AT63" s="224">
        <v>246650</v>
      </c>
      <c r="AU63" s="239">
        <f t="shared" si="25"/>
        <v>435197</v>
      </c>
      <c r="AV63" s="224">
        <v>417109</v>
      </c>
      <c r="AW63" s="239">
        <f t="shared" si="26"/>
        <v>18088</v>
      </c>
      <c r="AX63" s="239">
        <f t="shared" si="27"/>
        <v>2.2122282507809725</v>
      </c>
      <c r="AY63" s="239">
        <f t="shared" si="28"/>
        <v>0.95843721349182098</v>
      </c>
      <c r="AZ63" s="224">
        <v>158965</v>
      </c>
      <c r="CA63" s="91" t="str">
        <f t="shared" si="33"/>
        <v>Wackerow</v>
      </c>
      <c r="CB63" s="92">
        <f t="shared" si="33"/>
        <v>1414</v>
      </c>
      <c r="CC63" s="92">
        <f t="shared" si="5"/>
        <v>38855</v>
      </c>
      <c r="CD63" s="92">
        <f t="shared" si="6"/>
        <v>-38855</v>
      </c>
      <c r="CE63" s="92">
        <f t="shared" si="7"/>
        <v>2831137</v>
      </c>
      <c r="CF63" s="92">
        <f t="shared" si="8"/>
        <v>47640</v>
      </c>
      <c r="CG63" s="92">
        <f t="shared" si="9"/>
        <v>-2783497</v>
      </c>
      <c r="CH63" s="92">
        <f t="shared" si="10"/>
        <v>-38855</v>
      </c>
      <c r="CI63" s="92">
        <f t="shared" si="11"/>
        <v>0</v>
      </c>
      <c r="CJ63" s="91" t="str">
        <f t="shared" si="12"/>
        <v>nein</v>
      </c>
      <c r="CK63" s="91" t="str">
        <f t="shared" si="12"/>
        <v>nein</v>
      </c>
      <c r="CL63" s="91" t="str">
        <f>IF(CB63=0,"keine Daten",IF(CD63=0,"keine Daten",IF(CH63=0,"keine Daten","OK")))</f>
        <v>OK</v>
      </c>
      <c r="CM63" s="92">
        <f t="shared" si="13"/>
        <v>194739</v>
      </c>
      <c r="CN63" s="91" t="str">
        <f t="shared" si="30"/>
        <v>nein</v>
      </c>
      <c r="CO63" s="91">
        <f t="shared" si="14"/>
        <v>0</v>
      </c>
      <c r="CP63" s="91">
        <f t="shared" si="15"/>
        <v>0</v>
      </c>
      <c r="CQ63" s="91">
        <f t="shared" si="31"/>
        <v>1</v>
      </c>
      <c r="CR63" s="91">
        <f t="shared" si="3"/>
        <v>1</v>
      </c>
      <c r="CS63" s="92">
        <f>CM63-'[2]2011'!CM63</f>
        <v>194739</v>
      </c>
      <c r="CT63" s="92">
        <f>CE63-'[2]2011'!CE63</f>
        <v>80154</v>
      </c>
      <c r="CU63" s="92">
        <f t="shared" si="16"/>
        <v>417109</v>
      </c>
      <c r="CV63" s="92">
        <f t="shared" si="17"/>
        <v>158965</v>
      </c>
      <c r="CW63" s="153">
        <f t="shared" si="18"/>
        <v>3</v>
      </c>
      <c r="CX63" s="153">
        <f t="shared" si="19"/>
        <v>3.6</v>
      </c>
      <c r="CY63" s="153">
        <f t="shared" si="20"/>
        <v>3.8</v>
      </c>
      <c r="CZ63" s="92">
        <f t="shared" si="21"/>
        <v>324372</v>
      </c>
      <c r="DA63" s="92">
        <f t="shared" si="22"/>
        <v>3793</v>
      </c>
      <c r="DB63" s="91">
        <f t="shared" si="4"/>
        <v>0</v>
      </c>
      <c r="DC63" s="92">
        <f t="shared" si="23"/>
        <v>2769943</v>
      </c>
    </row>
    <row r="64" spans="1:107" x14ac:dyDescent="0.25">
      <c r="A64" s="20">
        <v>13075142</v>
      </c>
      <c r="B64" s="21">
        <v>5555</v>
      </c>
      <c r="C64" s="21" t="s">
        <v>102</v>
      </c>
      <c r="D64" s="223">
        <v>1533</v>
      </c>
      <c r="E64" s="224">
        <v>9900</v>
      </c>
      <c r="F64" s="224">
        <v>145454</v>
      </c>
      <c r="G64" s="224">
        <v>0</v>
      </c>
      <c r="H64" s="224">
        <v>0</v>
      </c>
      <c r="I64" s="224">
        <v>0</v>
      </c>
      <c r="J64" s="224">
        <v>1</v>
      </c>
      <c r="K64" s="224">
        <v>249124</v>
      </c>
      <c r="L64" s="224">
        <v>2016</v>
      </c>
      <c r="M64" s="224">
        <v>0</v>
      </c>
      <c r="N64" s="224">
        <v>1</v>
      </c>
      <c r="O64" s="224">
        <v>2263350</v>
      </c>
      <c r="P64" s="224">
        <v>0</v>
      </c>
      <c r="Q64" s="224">
        <v>0</v>
      </c>
      <c r="R64" s="224">
        <v>1</v>
      </c>
      <c r="S64" s="224">
        <v>280961</v>
      </c>
      <c r="T64" s="224">
        <v>250</v>
      </c>
      <c r="U64" s="224">
        <v>1</v>
      </c>
      <c r="V64" s="224">
        <v>350</v>
      </c>
      <c r="W64" s="224">
        <v>0</v>
      </c>
      <c r="X64" s="224">
        <v>330</v>
      </c>
      <c r="Y64" s="224">
        <v>0</v>
      </c>
      <c r="Z64" s="224">
        <v>0</v>
      </c>
      <c r="AA64" s="224">
        <v>1544832</v>
      </c>
      <c r="AB64" s="224">
        <v>1007.72</v>
      </c>
      <c r="AC64" s="22" t="s">
        <v>56</v>
      </c>
      <c r="AD64" s="22" t="s">
        <v>43</v>
      </c>
      <c r="AE64" s="22" t="s">
        <v>43</v>
      </c>
      <c r="AF64" s="224">
        <v>2289171</v>
      </c>
      <c r="AG64" s="224">
        <v>0</v>
      </c>
      <c r="AH64" s="224">
        <v>173608</v>
      </c>
      <c r="AI64" s="260">
        <v>145454</v>
      </c>
      <c r="AJ64" s="260">
        <v>249124</v>
      </c>
      <c r="AK64" s="224">
        <v>3900</v>
      </c>
      <c r="AL64" s="224">
        <v>3729</v>
      </c>
      <c r="AM64" s="224">
        <v>0</v>
      </c>
      <c r="AN64" s="224">
        <v>0</v>
      </c>
      <c r="AO64" s="224">
        <v>0</v>
      </c>
      <c r="AP64" s="260">
        <v>0</v>
      </c>
      <c r="AQ64" s="224">
        <v>721325</v>
      </c>
      <c r="AR64" s="224">
        <v>413437</v>
      </c>
      <c r="AS64" s="239">
        <f t="shared" si="24"/>
        <v>-307888</v>
      </c>
      <c r="AT64" s="224">
        <v>257712</v>
      </c>
      <c r="AU64" s="239">
        <f t="shared" si="25"/>
        <v>671149</v>
      </c>
      <c r="AV64" s="224">
        <v>453507</v>
      </c>
      <c r="AW64" s="239">
        <f t="shared" si="26"/>
        <v>217642</v>
      </c>
      <c r="AX64" s="239">
        <f t="shared" si="27"/>
        <v>1.0969192404163148</v>
      </c>
      <c r="AY64" s="239">
        <f t="shared" si="28"/>
        <v>0.67571731463505125</v>
      </c>
      <c r="AZ64" s="224">
        <v>172837</v>
      </c>
      <c r="CA64" s="91" t="str">
        <f t="shared" si="33"/>
        <v>Weitenhagen</v>
      </c>
      <c r="CB64" s="92">
        <f t="shared" si="33"/>
        <v>1533</v>
      </c>
      <c r="CC64" s="92">
        <f t="shared" si="5"/>
        <v>0</v>
      </c>
      <c r="CD64" s="92">
        <f t="shared" si="6"/>
        <v>0</v>
      </c>
      <c r="CE64" s="92">
        <f t="shared" si="7"/>
        <v>0</v>
      </c>
      <c r="CF64" s="92">
        <f t="shared" si="8"/>
        <v>280961</v>
      </c>
      <c r="CG64" s="92">
        <f t="shared" si="9"/>
        <v>280961</v>
      </c>
      <c r="CH64" s="92">
        <f t="shared" si="10"/>
        <v>145454</v>
      </c>
      <c r="CI64" s="92">
        <f t="shared" si="11"/>
        <v>0</v>
      </c>
      <c r="CJ64" s="91" t="str">
        <f t="shared" si="12"/>
        <v>ja</v>
      </c>
      <c r="CK64" s="91" t="str">
        <f t="shared" si="12"/>
        <v>nein</v>
      </c>
      <c r="CL64" s="91" t="str">
        <f t="shared" si="32"/>
        <v>keine Daten</v>
      </c>
      <c r="CM64" s="92">
        <f t="shared" si="13"/>
        <v>2263350</v>
      </c>
      <c r="CN64" s="91" t="str">
        <f t="shared" si="30"/>
        <v>keine Angabe</v>
      </c>
      <c r="CO64" s="91">
        <f t="shared" si="14"/>
        <v>2</v>
      </c>
      <c r="CP64" s="91">
        <f t="shared" si="15"/>
        <v>2</v>
      </c>
      <c r="CQ64" s="91">
        <f t="shared" si="31"/>
        <v>0</v>
      </c>
      <c r="CR64" s="91">
        <f t="shared" si="3"/>
        <v>1</v>
      </c>
      <c r="CS64" s="92">
        <f>CM64-'[2]2011'!CM64</f>
        <v>2194136</v>
      </c>
      <c r="CT64" s="92">
        <f>CE64-'[2]2011'!CE64</f>
        <v>0</v>
      </c>
      <c r="CU64" s="92">
        <f t="shared" si="16"/>
        <v>453507</v>
      </c>
      <c r="CV64" s="92">
        <f t="shared" si="17"/>
        <v>172837</v>
      </c>
      <c r="CW64" s="153">
        <f t="shared" si="18"/>
        <v>2.5</v>
      </c>
      <c r="CX64" s="153">
        <f t="shared" si="19"/>
        <v>3.5</v>
      </c>
      <c r="CY64" s="153">
        <f t="shared" si="20"/>
        <v>3.3</v>
      </c>
      <c r="CZ64" s="92">
        <f t="shared" si="21"/>
        <v>1544832</v>
      </c>
      <c r="DA64" s="92">
        <f t="shared" si="22"/>
        <v>3729</v>
      </c>
      <c r="DB64" s="91">
        <f t="shared" si="4"/>
        <v>0</v>
      </c>
      <c r="DC64" s="92">
        <f t="shared" si="23"/>
        <v>249124</v>
      </c>
    </row>
    <row r="65" spans="1:107" x14ac:dyDescent="0.25">
      <c r="A65" s="20">
        <v>13075011</v>
      </c>
      <c r="B65" s="21">
        <v>5556</v>
      </c>
      <c r="C65" s="21" t="s">
        <v>103</v>
      </c>
      <c r="D65" s="250">
        <v>387</v>
      </c>
      <c r="E65" s="227">
        <v>76000</v>
      </c>
      <c r="F65" s="227">
        <v>29064.05</v>
      </c>
      <c r="G65" s="227">
        <v>0</v>
      </c>
      <c r="H65" s="227"/>
      <c r="I65" s="227">
        <v>36957.599999999999</v>
      </c>
      <c r="J65" s="227">
        <v>0</v>
      </c>
      <c r="K65" s="227"/>
      <c r="L65" s="227">
        <v>2012</v>
      </c>
      <c r="M65" s="227">
        <v>1</v>
      </c>
      <c r="N65" s="227">
        <v>1</v>
      </c>
      <c r="O65" s="227">
        <v>281259.03999999998</v>
      </c>
      <c r="P65" s="227">
        <v>1</v>
      </c>
      <c r="Q65" s="227">
        <v>65855.600000000006</v>
      </c>
      <c r="R65" s="227">
        <v>0</v>
      </c>
      <c r="S65" s="227"/>
      <c r="T65" s="227">
        <v>250</v>
      </c>
      <c r="U65" s="227">
        <v>1</v>
      </c>
      <c r="V65" s="227">
        <v>350</v>
      </c>
      <c r="W65" s="227">
        <v>0</v>
      </c>
      <c r="X65" s="227">
        <v>350</v>
      </c>
      <c r="Y65" s="227">
        <v>0</v>
      </c>
      <c r="Z65" s="227">
        <v>0</v>
      </c>
      <c r="AA65" s="227">
        <v>136042.68</v>
      </c>
      <c r="AB65" s="227">
        <v>351.53147286821701</v>
      </c>
      <c r="AC65" s="27" t="s">
        <v>56</v>
      </c>
      <c r="AD65" s="27" t="s">
        <v>43</v>
      </c>
      <c r="AE65" s="27" t="s">
        <v>43</v>
      </c>
      <c r="AF65" s="227">
        <v>268963.77</v>
      </c>
      <c r="AG65" s="227">
        <v>55380.84</v>
      </c>
      <c r="AH65" s="227">
        <v>45101.74</v>
      </c>
      <c r="AI65" s="286">
        <v>-29064.05</v>
      </c>
      <c r="AJ65" s="286">
        <v>-65855.600000000006</v>
      </c>
      <c r="AK65" s="227">
        <v>900</v>
      </c>
      <c r="AL65" s="227">
        <v>780</v>
      </c>
      <c r="AM65" s="227"/>
      <c r="AN65" s="227"/>
      <c r="AO65" s="227"/>
      <c r="AP65" s="286"/>
      <c r="AQ65" s="227">
        <v>76490.12</v>
      </c>
      <c r="AR65" s="227">
        <v>35053.56</v>
      </c>
      <c r="AS65" s="239">
        <f t="shared" si="24"/>
        <v>-41436.559999999998</v>
      </c>
      <c r="AT65" s="255">
        <v>131131.84</v>
      </c>
      <c r="AU65" s="239">
        <f t="shared" si="25"/>
        <v>166185.4</v>
      </c>
      <c r="AV65" s="255">
        <v>94552.92</v>
      </c>
      <c r="AW65" s="239">
        <f t="shared" si="26"/>
        <v>71632.479999999996</v>
      </c>
      <c r="AX65" s="239">
        <f t="shared" si="27"/>
        <v>2.6973842314446808</v>
      </c>
      <c r="AY65" s="239">
        <f t="shared" si="28"/>
        <v>0.56896045019598596</v>
      </c>
      <c r="AZ65" s="255">
        <v>51777.24</v>
      </c>
      <c r="CA65" s="91" t="str">
        <f t="shared" si="33"/>
        <v>Bergholz</v>
      </c>
      <c r="CB65" s="92">
        <f t="shared" si="33"/>
        <v>387</v>
      </c>
      <c r="CC65" s="92">
        <f t="shared" si="5"/>
        <v>36957.599999999999</v>
      </c>
      <c r="CD65" s="92">
        <f t="shared" si="6"/>
        <v>-36957.599999999999</v>
      </c>
      <c r="CE65" s="92">
        <f t="shared" si="7"/>
        <v>65855.600000000006</v>
      </c>
      <c r="CF65" s="92">
        <f t="shared" si="8"/>
        <v>0</v>
      </c>
      <c r="CG65" s="92">
        <f t="shared" si="9"/>
        <v>-65855.600000000006</v>
      </c>
      <c r="CH65" s="92">
        <f t="shared" si="10"/>
        <v>-29064.05</v>
      </c>
      <c r="CI65" s="92">
        <f t="shared" si="11"/>
        <v>0</v>
      </c>
      <c r="CJ65" s="91" t="str">
        <f t="shared" si="12"/>
        <v>ja</v>
      </c>
      <c r="CK65" s="91" t="str">
        <f t="shared" si="12"/>
        <v>nein</v>
      </c>
      <c r="CL65" s="91" t="str">
        <f t="shared" si="32"/>
        <v>OK</v>
      </c>
      <c r="CM65" s="92">
        <f t="shared" si="13"/>
        <v>281259.03999999998</v>
      </c>
      <c r="CN65" s="91" t="str">
        <f t="shared" si="30"/>
        <v>nein</v>
      </c>
      <c r="CO65" s="91">
        <f t="shared" si="14"/>
        <v>1</v>
      </c>
      <c r="CP65" s="91">
        <f t="shared" si="15"/>
        <v>0</v>
      </c>
      <c r="CQ65" s="91">
        <f t="shared" si="31"/>
        <v>1</v>
      </c>
      <c r="CR65" s="91">
        <f t="shared" si="3"/>
        <v>0</v>
      </c>
      <c r="CS65" s="92">
        <f>CM65-'[2]2011'!CM65</f>
        <v>281259.03999999998</v>
      </c>
      <c r="CT65" s="92">
        <f>CE65-'[2]2011'!CE65</f>
        <v>-37483.289999999994</v>
      </c>
      <c r="CU65" s="92">
        <f t="shared" si="16"/>
        <v>94552.92</v>
      </c>
      <c r="CV65" s="92">
        <f t="shared" si="17"/>
        <v>51777.24</v>
      </c>
      <c r="CW65" s="153">
        <f t="shared" si="18"/>
        <v>2.5</v>
      </c>
      <c r="CX65" s="153">
        <f t="shared" si="19"/>
        <v>3.5</v>
      </c>
      <c r="CY65" s="153">
        <f t="shared" si="20"/>
        <v>3.5</v>
      </c>
      <c r="CZ65" s="92">
        <f t="shared" si="21"/>
        <v>136042.68</v>
      </c>
      <c r="DA65" s="92">
        <f t="shared" si="22"/>
        <v>780</v>
      </c>
      <c r="DB65" s="91">
        <f t="shared" si="4"/>
        <v>0</v>
      </c>
      <c r="DC65" s="92">
        <f t="shared" si="23"/>
        <v>-65855.600000000006</v>
      </c>
    </row>
    <row r="66" spans="1:107" x14ac:dyDescent="0.25">
      <c r="A66" s="20">
        <v>13075012</v>
      </c>
      <c r="B66" s="21">
        <v>5556</v>
      </c>
      <c r="C66" s="21" t="s">
        <v>104</v>
      </c>
      <c r="D66" s="250">
        <v>543</v>
      </c>
      <c r="E66" s="227">
        <v>11300</v>
      </c>
      <c r="F66" s="227">
        <v>17921.919999999998</v>
      </c>
      <c r="G66" s="227">
        <v>1</v>
      </c>
      <c r="H66" s="227">
        <v>8710.5899999999983</v>
      </c>
      <c r="I66" s="227"/>
      <c r="J66" s="227">
        <v>1</v>
      </c>
      <c r="K66" s="227">
        <v>36217.21</v>
      </c>
      <c r="L66" s="227"/>
      <c r="M66" s="227">
        <v>0</v>
      </c>
      <c r="N66" s="227">
        <v>1</v>
      </c>
      <c r="O66" s="227">
        <v>1461055.36</v>
      </c>
      <c r="P66" s="227">
        <v>0</v>
      </c>
      <c r="Q66" s="227"/>
      <c r="R66" s="227">
        <v>1</v>
      </c>
      <c r="S66" s="227">
        <v>51196.84</v>
      </c>
      <c r="T66" s="227">
        <v>200</v>
      </c>
      <c r="U66" s="227">
        <v>1</v>
      </c>
      <c r="V66" s="227">
        <v>300</v>
      </c>
      <c r="W66" s="227">
        <v>1</v>
      </c>
      <c r="X66" s="227">
        <v>280</v>
      </c>
      <c r="Y66" s="227">
        <v>1</v>
      </c>
      <c r="Z66" s="227">
        <v>1</v>
      </c>
      <c r="AA66" s="227">
        <v>287790.3</v>
      </c>
      <c r="AB66" s="227">
        <v>530.00055248618787</v>
      </c>
      <c r="AC66" s="27" t="s">
        <v>43</v>
      </c>
      <c r="AD66" s="27" t="s">
        <v>43</v>
      </c>
      <c r="AE66" s="27" t="s">
        <v>43</v>
      </c>
      <c r="AF66" s="227">
        <v>1444961.79</v>
      </c>
      <c r="AG66" s="227">
        <v>40218.720000000001</v>
      </c>
      <c r="AH66" s="227">
        <v>31049.64</v>
      </c>
      <c r="AI66" s="286">
        <v>17921.919999999998</v>
      </c>
      <c r="AJ66" s="286">
        <v>51196.84</v>
      </c>
      <c r="AK66" s="227">
        <v>1900</v>
      </c>
      <c r="AL66" s="227">
        <v>1670.01</v>
      </c>
      <c r="AM66" s="227"/>
      <c r="AN66" s="227"/>
      <c r="AO66" s="227"/>
      <c r="AP66" s="286"/>
      <c r="AQ66" s="227">
        <v>105669.37</v>
      </c>
      <c r="AR66" s="226">
        <v>58997.38</v>
      </c>
      <c r="AS66" s="239">
        <f t="shared" si="24"/>
        <v>-46671.99</v>
      </c>
      <c r="AT66" s="255">
        <v>184983.57</v>
      </c>
      <c r="AU66" s="239">
        <f t="shared" si="25"/>
        <v>243980.95</v>
      </c>
      <c r="AV66" s="255">
        <v>130664.16</v>
      </c>
      <c r="AW66" s="239">
        <f t="shared" si="26"/>
        <v>113316.79000000001</v>
      </c>
      <c r="AX66" s="239">
        <f t="shared" si="27"/>
        <v>2.214745129359982</v>
      </c>
      <c r="AY66" s="239">
        <f t="shared" si="28"/>
        <v>0.53555066491871595</v>
      </c>
      <c r="AZ66" s="255">
        <v>71551.8</v>
      </c>
      <c r="CA66" s="91" t="str">
        <f t="shared" si="33"/>
        <v>Blankensee</v>
      </c>
      <c r="CB66" s="92">
        <f t="shared" si="33"/>
        <v>543</v>
      </c>
      <c r="CC66" s="92">
        <f t="shared" si="5"/>
        <v>0</v>
      </c>
      <c r="CD66" s="92">
        <f t="shared" si="6"/>
        <v>8710.5899999999983</v>
      </c>
      <c r="CE66" s="92">
        <f t="shared" si="7"/>
        <v>0</v>
      </c>
      <c r="CF66" s="92">
        <f t="shared" si="8"/>
        <v>51196.84</v>
      </c>
      <c r="CG66" s="92">
        <f t="shared" si="9"/>
        <v>51196.84</v>
      </c>
      <c r="CH66" s="92">
        <f t="shared" si="10"/>
        <v>17921.919999999998</v>
      </c>
      <c r="CI66" s="92">
        <f t="shared" si="11"/>
        <v>1</v>
      </c>
      <c r="CJ66" s="91" t="str">
        <f t="shared" si="12"/>
        <v>nein</v>
      </c>
      <c r="CK66" s="91" t="str">
        <f t="shared" si="12"/>
        <v>nein</v>
      </c>
      <c r="CL66" s="91" t="str">
        <f t="shared" si="32"/>
        <v>OK</v>
      </c>
      <c r="CM66" s="92">
        <f t="shared" si="13"/>
        <v>1461055.36</v>
      </c>
      <c r="CN66" s="91" t="str">
        <f t="shared" si="30"/>
        <v>nein</v>
      </c>
      <c r="CO66" s="91">
        <f t="shared" si="14"/>
        <v>0</v>
      </c>
      <c r="CP66" s="91">
        <f t="shared" si="15"/>
        <v>0</v>
      </c>
      <c r="CQ66" s="91">
        <f t="shared" si="31"/>
        <v>1</v>
      </c>
      <c r="CR66" s="91">
        <f t="shared" si="3"/>
        <v>1</v>
      </c>
      <c r="CS66" s="92">
        <f>CM66-'[2]2011'!CM66</f>
        <v>1427466.1700000002</v>
      </c>
      <c r="CT66" s="92">
        <f>CE66-'[2]2011'!CE66</f>
        <v>0</v>
      </c>
      <c r="CU66" s="92">
        <f t="shared" si="16"/>
        <v>130664.16</v>
      </c>
      <c r="CV66" s="92">
        <f t="shared" si="17"/>
        <v>71551.8</v>
      </c>
      <c r="CW66" s="153">
        <f t="shared" si="18"/>
        <v>2</v>
      </c>
      <c r="CX66" s="153">
        <f t="shared" si="19"/>
        <v>3</v>
      </c>
      <c r="CY66" s="153">
        <f t="shared" si="20"/>
        <v>2.8</v>
      </c>
      <c r="CZ66" s="92">
        <f t="shared" si="21"/>
        <v>287790.3</v>
      </c>
      <c r="DA66" s="92">
        <f t="shared" si="22"/>
        <v>1670.01</v>
      </c>
      <c r="DB66" s="91">
        <f t="shared" si="4"/>
        <v>1</v>
      </c>
      <c r="DC66" s="92">
        <f t="shared" si="23"/>
        <v>51196.84</v>
      </c>
    </row>
    <row r="67" spans="1:107" x14ac:dyDescent="0.25">
      <c r="A67" s="20">
        <v>13075016</v>
      </c>
      <c r="B67" s="21">
        <v>5556</v>
      </c>
      <c r="C67" s="21" t="s">
        <v>105</v>
      </c>
      <c r="D67" s="250">
        <v>603</v>
      </c>
      <c r="E67" s="227">
        <v>55400</v>
      </c>
      <c r="F67" s="227">
        <v>22142.37</v>
      </c>
      <c r="G67" s="227">
        <v>0</v>
      </c>
      <c r="H67" s="227"/>
      <c r="I67" s="227">
        <v>22142.37</v>
      </c>
      <c r="J67" s="227">
        <v>1</v>
      </c>
      <c r="K67" s="227">
        <v>19661.28</v>
      </c>
      <c r="L67" s="227"/>
      <c r="M67" s="227">
        <v>0</v>
      </c>
      <c r="N67" s="227">
        <v>1</v>
      </c>
      <c r="O67" s="227">
        <v>905579.41</v>
      </c>
      <c r="P67" s="227">
        <v>0</v>
      </c>
      <c r="Q67" s="227"/>
      <c r="R67" s="227">
        <v>1</v>
      </c>
      <c r="S67" s="227">
        <v>29413.77</v>
      </c>
      <c r="T67" s="227">
        <v>200</v>
      </c>
      <c r="U67" s="227">
        <v>1</v>
      </c>
      <c r="V67" s="227">
        <v>300</v>
      </c>
      <c r="W67" s="227">
        <v>1</v>
      </c>
      <c r="X67" s="227">
        <v>200</v>
      </c>
      <c r="Y67" s="227">
        <v>1</v>
      </c>
      <c r="Z67" s="227">
        <v>1</v>
      </c>
      <c r="AA67" s="227">
        <v>0</v>
      </c>
      <c r="AB67" s="227">
        <v>0</v>
      </c>
      <c r="AC67" s="27" t="s">
        <v>43</v>
      </c>
      <c r="AD67" s="27" t="s">
        <v>43</v>
      </c>
      <c r="AE67" s="27" t="s">
        <v>43</v>
      </c>
      <c r="AF67" s="227">
        <v>885956.08</v>
      </c>
      <c r="AG67" s="227">
        <v>78281.119999999995</v>
      </c>
      <c r="AH67" s="227">
        <v>16065.62</v>
      </c>
      <c r="AI67" s="286">
        <v>-22142.37</v>
      </c>
      <c r="AJ67" s="286">
        <v>29413.77</v>
      </c>
      <c r="AK67" s="227">
        <v>1400</v>
      </c>
      <c r="AL67" s="227">
        <v>1308</v>
      </c>
      <c r="AM67" s="227"/>
      <c r="AN67" s="227"/>
      <c r="AO67" s="227"/>
      <c r="AP67" s="286"/>
      <c r="AQ67" s="227">
        <v>117788.13</v>
      </c>
      <c r="AR67" s="227">
        <v>44064.520000000004</v>
      </c>
      <c r="AS67" s="239">
        <f t="shared" si="24"/>
        <v>-73723.61</v>
      </c>
      <c r="AT67" s="255">
        <v>205158.2</v>
      </c>
      <c r="AU67" s="239">
        <f t="shared" si="25"/>
        <v>249222.72000000003</v>
      </c>
      <c r="AV67" s="255">
        <v>140536.92000000001</v>
      </c>
      <c r="AW67" s="239">
        <f t="shared" si="26"/>
        <v>108685.80000000002</v>
      </c>
      <c r="AX67" s="239">
        <f t="shared" si="27"/>
        <v>3.1893441707750361</v>
      </c>
      <c r="AY67" s="239">
        <f t="shared" si="28"/>
        <v>0.56390091561475608</v>
      </c>
      <c r="AZ67" s="255">
        <v>76958.13</v>
      </c>
      <c r="CA67" s="91" t="str">
        <f t="shared" si="33"/>
        <v>Boock</v>
      </c>
      <c r="CB67" s="92">
        <f t="shared" si="33"/>
        <v>603</v>
      </c>
      <c r="CC67" s="92">
        <f t="shared" si="5"/>
        <v>22142.37</v>
      </c>
      <c r="CD67" s="92">
        <f t="shared" si="6"/>
        <v>-22142.37</v>
      </c>
      <c r="CE67" s="92">
        <f t="shared" si="7"/>
        <v>0</v>
      </c>
      <c r="CF67" s="92">
        <f t="shared" si="8"/>
        <v>29413.77</v>
      </c>
      <c r="CG67" s="92">
        <f t="shared" si="9"/>
        <v>29413.77</v>
      </c>
      <c r="CH67" s="92">
        <f t="shared" si="10"/>
        <v>-22142.37</v>
      </c>
      <c r="CI67" s="92">
        <f t="shared" si="11"/>
        <v>1</v>
      </c>
      <c r="CJ67" s="91" t="str">
        <f t="shared" si="12"/>
        <v>nein</v>
      </c>
      <c r="CK67" s="91" t="str">
        <f t="shared" si="12"/>
        <v>nein</v>
      </c>
      <c r="CL67" s="91" t="str">
        <f>IF(CB67=0,"keine Daten",IF(CD67=0,"keine Daten",IF(CH67=0,"keine Daten","OK")))</f>
        <v>OK</v>
      </c>
      <c r="CM67" s="92">
        <f t="shared" si="13"/>
        <v>905579.41</v>
      </c>
      <c r="CN67" s="91" t="str">
        <f t="shared" si="30"/>
        <v>nein</v>
      </c>
      <c r="CO67" s="91">
        <f t="shared" si="14"/>
        <v>0</v>
      </c>
      <c r="CP67" s="91">
        <f t="shared" si="15"/>
        <v>0</v>
      </c>
      <c r="CQ67" s="91">
        <f t="shared" si="31"/>
        <v>1</v>
      </c>
      <c r="CR67" s="91">
        <f t="shared" si="3"/>
        <v>1</v>
      </c>
      <c r="CS67" s="92">
        <f>CM67-'[2]2011'!CM67</f>
        <v>832475</v>
      </c>
      <c r="CT67" s="92">
        <f>CE67-'[2]2011'!CE67</f>
        <v>0</v>
      </c>
      <c r="CU67" s="92">
        <f t="shared" si="16"/>
        <v>140536.92000000001</v>
      </c>
      <c r="CV67" s="92">
        <f t="shared" si="17"/>
        <v>76958.13</v>
      </c>
      <c r="CW67" s="153">
        <f t="shared" si="18"/>
        <v>2</v>
      </c>
      <c r="CX67" s="153">
        <f t="shared" si="19"/>
        <v>3</v>
      </c>
      <c r="CY67" s="153">
        <f t="shared" si="20"/>
        <v>2</v>
      </c>
      <c r="CZ67" s="92">
        <f t="shared" si="21"/>
        <v>0</v>
      </c>
      <c r="DA67" s="92">
        <f t="shared" si="22"/>
        <v>1308</v>
      </c>
      <c r="DB67" s="91">
        <f t="shared" si="4"/>
        <v>0</v>
      </c>
      <c r="DC67" s="92">
        <f t="shared" si="23"/>
        <v>29413.77</v>
      </c>
    </row>
    <row r="68" spans="1:107" x14ac:dyDescent="0.25">
      <c r="A68" s="20">
        <v>13075035</v>
      </c>
      <c r="B68" s="21">
        <v>5556</v>
      </c>
      <c r="C68" s="21" t="s">
        <v>106</v>
      </c>
      <c r="D68" s="250">
        <v>170</v>
      </c>
      <c r="E68" s="227">
        <v>19600</v>
      </c>
      <c r="F68" s="227">
        <v>46275.49</v>
      </c>
      <c r="G68" s="227">
        <v>1</v>
      </c>
      <c r="H68" s="227">
        <v>24759.21</v>
      </c>
      <c r="I68" s="227"/>
      <c r="J68" s="227">
        <v>1</v>
      </c>
      <c r="K68" s="227">
        <v>197430.35</v>
      </c>
      <c r="L68" s="227"/>
      <c r="M68" s="227">
        <v>0</v>
      </c>
      <c r="N68" s="227">
        <v>1</v>
      </c>
      <c r="O68" s="227">
        <v>1038013.6000000001</v>
      </c>
      <c r="P68" s="227">
        <v>0</v>
      </c>
      <c r="Q68" s="227"/>
      <c r="R68" s="227">
        <v>1</v>
      </c>
      <c r="S68" s="227">
        <v>199760.6</v>
      </c>
      <c r="T68" s="227">
        <v>250</v>
      </c>
      <c r="U68" s="227">
        <v>1</v>
      </c>
      <c r="V68" s="227">
        <v>315</v>
      </c>
      <c r="W68" s="227">
        <v>1</v>
      </c>
      <c r="X68" s="227">
        <v>300</v>
      </c>
      <c r="Y68" s="227">
        <v>1</v>
      </c>
      <c r="Z68" s="227">
        <v>1</v>
      </c>
      <c r="AA68" s="227">
        <v>435490.4</v>
      </c>
      <c r="AB68" s="227">
        <v>2561.7082352941179</v>
      </c>
      <c r="AC68" s="27" t="s">
        <v>43</v>
      </c>
      <c r="AD68" s="27" t="s">
        <v>43</v>
      </c>
      <c r="AE68" s="27" t="s">
        <v>43</v>
      </c>
      <c r="AF68" s="227">
        <v>1020376.8</v>
      </c>
      <c r="AG68" s="227">
        <v>25854.66</v>
      </c>
      <c r="AH68" s="227">
        <v>54021.56</v>
      </c>
      <c r="AI68" s="286">
        <v>46275.49</v>
      </c>
      <c r="AJ68" s="286">
        <v>199760.6</v>
      </c>
      <c r="AK68" s="227">
        <v>600</v>
      </c>
      <c r="AL68" s="227">
        <v>542.5</v>
      </c>
      <c r="AM68" s="227"/>
      <c r="AN68" s="227"/>
      <c r="AO68" s="227"/>
      <c r="AP68" s="286"/>
      <c r="AQ68" s="227">
        <v>55152.160000000003</v>
      </c>
      <c r="AR68" s="227">
        <v>61794.94</v>
      </c>
      <c r="AS68" s="239">
        <f t="shared" si="24"/>
        <v>6642.7799999999988</v>
      </c>
      <c r="AT68" s="255">
        <v>44672.02</v>
      </c>
      <c r="AU68" s="239">
        <f t="shared" si="25"/>
        <v>106466.95999999999</v>
      </c>
      <c r="AV68" s="255">
        <v>46901.4</v>
      </c>
      <c r="AW68" s="239">
        <f t="shared" si="26"/>
        <v>59565.55999999999</v>
      </c>
      <c r="AX68" s="239">
        <f t="shared" si="27"/>
        <v>0.75898447348601683</v>
      </c>
      <c r="AY68" s="239">
        <f t="shared" si="28"/>
        <v>0.44052539867767432</v>
      </c>
      <c r="AZ68" s="255">
        <v>25683.24</v>
      </c>
      <c r="CA68" s="91" t="str">
        <f t="shared" si="33"/>
        <v>Glasow</v>
      </c>
      <c r="CB68" s="92">
        <f t="shared" si="33"/>
        <v>170</v>
      </c>
      <c r="CC68" s="92">
        <f t="shared" si="5"/>
        <v>0</v>
      </c>
      <c r="CD68" s="92">
        <f t="shared" si="6"/>
        <v>24759.21</v>
      </c>
      <c r="CE68" s="92">
        <f t="shared" si="7"/>
        <v>0</v>
      </c>
      <c r="CF68" s="92">
        <f t="shared" si="8"/>
        <v>199760.6</v>
      </c>
      <c r="CG68" s="92">
        <f t="shared" si="9"/>
        <v>199760.6</v>
      </c>
      <c r="CH68" s="92">
        <f t="shared" si="10"/>
        <v>46275.49</v>
      </c>
      <c r="CI68" s="92">
        <f t="shared" si="11"/>
        <v>1</v>
      </c>
      <c r="CJ68" s="91" t="str">
        <f t="shared" si="12"/>
        <v>nein</v>
      </c>
      <c r="CK68" s="91" t="str">
        <f t="shared" si="12"/>
        <v>nein</v>
      </c>
      <c r="CL68" s="91" t="str">
        <f t="shared" si="32"/>
        <v>OK</v>
      </c>
      <c r="CM68" s="92">
        <f t="shared" si="13"/>
        <v>1038013.6000000001</v>
      </c>
      <c r="CN68" s="91" t="str">
        <f t="shared" si="30"/>
        <v>nein</v>
      </c>
      <c r="CO68" s="91">
        <f t="shared" si="14"/>
        <v>0</v>
      </c>
      <c r="CP68" s="91">
        <f t="shared" si="15"/>
        <v>0</v>
      </c>
      <c r="CQ68" s="91">
        <f t="shared" si="31"/>
        <v>1</v>
      </c>
      <c r="CR68" s="91">
        <f t="shared" si="3"/>
        <v>1</v>
      </c>
      <c r="CS68" s="92">
        <f>CM68-'[2]2011'!CM68</f>
        <v>853459.59000000008</v>
      </c>
      <c r="CT68" s="92">
        <f>CE68-'[2]2011'!CE68</f>
        <v>0</v>
      </c>
      <c r="CU68" s="92">
        <f t="shared" si="16"/>
        <v>46901.4</v>
      </c>
      <c r="CV68" s="92">
        <f t="shared" si="17"/>
        <v>25683.24</v>
      </c>
      <c r="CW68" s="153">
        <f t="shared" si="18"/>
        <v>2.5</v>
      </c>
      <c r="CX68" s="153">
        <f t="shared" si="19"/>
        <v>3.15</v>
      </c>
      <c r="CY68" s="153">
        <f t="shared" si="20"/>
        <v>3</v>
      </c>
      <c r="CZ68" s="92">
        <f t="shared" si="21"/>
        <v>435490.4</v>
      </c>
      <c r="DA68" s="92">
        <f t="shared" si="22"/>
        <v>542.5</v>
      </c>
      <c r="DB68" s="91">
        <f t="shared" si="4"/>
        <v>1</v>
      </c>
      <c r="DC68" s="92">
        <f t="shared" si="23"/>
        <v>199760.6</v>
      </c>
    </row>
    <row r="69" spans="1:107" x14ac:dyDescent="0.25">
      <c r="A69" s="20">
        <v>13075038</v>
      </c>
      <c r="B69" s="21">
        <v>5556</v>
      </c>
      <c r="C69" s="21" t="s">
        <v>107</v>
      </c>
      <c r="D69" s="250">
        <v>980</v>
      </c>
      <c r="E69" s="227">
        <v>21800</v>
      </c>
      <c r="F69" s="227">
        <v>26725.3</v>
      </c>
      <c r="G69" s="227">
        <v>0</v>
      </c>
      <c r="H69" s="227"/>
      <c r="I69" s="227">
        <v>601.20000000000073</v>
      </c>
      <c r="J69" s="227">
        <v>0</v>
      </c>
      <c r="K69" s="227"/>
      <c r="L69" s="227">
        <v>2012</v>
      </c>
      <c r="M69" s="227">
        <v>1</v>
      </c>
      <c r="N69" s="227">
        <v>1</v>
      </c>
      <c r="O69" s="227">
        <v>1746787.5</v>
      </c>
      <c r="P69" s="227">
        <v>0</v>
      </c>
      <c r="Q69" s="227"/>
      <c r="R69" s="227">
        <v>1</v>
      </c>
      <c r="S69" s="227">
        <v>22535.71</v>
      </c>
      <c r="T69" s="227">
        <v>220</v>
      </c>
      <c r="U69" s="227">
        <v>1</v>
      </c>
      <c r="V69" s="227">
        <v>330</v>
      </c>
      <c r="W69" s="227">
        <v>1</v>
      </c>
      <c r="X69" s="227">
        <v>308</v>
      </c>
      <c r="Y69" s="227">
        <v>0</v>
      </c>
      <c r="Z69" s="227">
        <v>0</v>
      </c>
      <c r="AA69" s="227">
        <v>190386.49</v>
      </c>
      <c r="AB69" s="227">
        <v>194.27192857142856</v>
      </c>
      <c r="AC69" s="27" t="s">
        <v>56</v>
      </c>
      <c r="AD69" s="27" t="s">
        <v>43</v>
      </c>
      <c r="AE69" s="27" t="s">
        <v>43</v>
      </c>
      <c r="AF69" s="227">
        <v>1722594.53</v>
      </c>
      <c r="AG69" s="227">
        <v>139299.42000000001</v>
      </c>
      <c r="AH69" s="227">
        <v>62925.58</v>
      </c>
      <c r="AI69" s="286">
        <v>26725.3</v>
      </c>
      <c r="AJ69" s="286">
        <v>22535.71</v>
      </c>
      <c r="AK69" s="227">
        <v>2700</v>
      </c>
      <c r="AL69" s="227">
        <v>2350.91</v>
      </c>
      <c r="AM69" s="227"/>
      <c r="AN69" s="227"/>
      <c r="AO69" s="227"/>
      <c r="AP69" s="286"/>
      <c r="AQ69" s="227">
        <v>181899.64</v>
      </c>
      <c r="AR69" s="227">
        <v>76916.609999999986</v>
      </c>
      <c r="AS69" s="239">
        <f t="shared" si="24"/>
        <v>-104983.03000000003</v>
      </c>
      <c r="AT69" s="255">
        <v>339142.89</v>
      </c>
      <c r="AU69" s="239">
        <f t="shared" si="25"/>
        <v>416059.5</v>
      </c>
      <c r="AV69" s="255">
        <v>226116.24</v>
      </c>
      <c r="AW69" s="239">
        <f t="shared" si="26"/>
        <v>189943.26</v>
      </c>
      <c r="AX69" s="239">
        <f t="shared" si="27"/>
        <v>2.9397582654773791</v>
      </c>
      <c r="AY69" s="239">
        <f t="shared" si="28"/>
        <v>0.54347092182728673</v>
      </c>
      <c r="AZ69" s="255">
        <v>123821.37</v>
      </c>
      <c r="CA69" s="91" t="str">
        <f t="shared" si="33"/>
        <v>Grambow</v>
      </c>
      <c r="CB69" s="92">
        <f t="shared" si="33"/>
        <v>980</v>
      </c>
      <c r="CC69" s="92">
        <f t="shared" si="5"/>
        <v>601.20000000000073</v>
      </c>
      <c r="CD69" s="92">
        <f t="shared" si="6"/>
        <v>-601.20000000000073</v>
      </c>
      <c r="CE69" s="92">
        <f t="shared" si="7"/>
        <v>0</v>
      </c>
      <c r="CF69" s="92">
        <f t="shared" si="8"/>
        <v>22535.71</v>
      </c>
      <c r="CG69" s="92">
        <f t="shared" si="9"/>
        <v>22535.71</v>
      </c>
      <c r="CH69" s="92">
        <f t="shared" si="10"/>
        <v>26725.3</v>
      </c>
      <c r="CI69" s="92">
        <f t="shared" si="11"/>
        <v>0</v>
      </c>
      <c r="CJ69" s="91" t="str">
        <f t="shared" si="12"/>
        <v>ja</v>
      </c>
      <c r="CK69" s="91" t="str">
        <f t="shared" si="12"/>
        <v>nein</v>
      </c>
      <c r="CL69" s="91" t="str">
        <f t="shared" si="32"/>
        <v>OK</v>
      </c>
      <c r="CM69" s="92">
        <f t="shared" si="13"/>
        <v>1746787.5</v>
      </c>
      <c r="CN69" s="91" t="str">
        <f t="shared" si="30"/>
        <v>nein</v>
      </c>
      <c r="CO69" s="91">
        <f t="shared" si="14"/>
        <v>1</v>
      </c>
      <c r="CP69" s="91">
        <f t="shared" si="15"/>
        <v>0</v>
      </c>
      <c r="CQ69" s="91">
        <f t="shared" si="31"/>
        <v>1</v>
      </c>
      <c r="CR69" s="91">
        <f t="shared" ref="CR69:CR132" si="34">J69</f>
        <v>0</v>
      </c>
      <c r="CS69" s="92">
        <f>CM69-'[2]2011'!CM69</f>
        <v>1746758.39</v>
      </c>
      <c r="CT69" s="92">
        <f>CE69-'[2]2011'!CE69</f>
        <v>-13323.42</v>
      </c>
      <c r="CU69" s="92">
        <f t="shared" si="16"/>
        <v>226116.24</v>
      </c>
      <c r="CV69" s="92">
        <f t="shared" si="17"/>
        <v>123821.37</v>
      </c>
      <c r="CW69" s="153">
        <f t="shared" si="18"/>
        <v>2.2000000000000002</v>
      </c>
      <c r="CX69" s="153">
        <f t="shared" si="19"/>
        <v>3.3</v>
      </c>
      <c r="CY69" s="153">
        <f t="shared" si="20"/>
        <v>3.08</v>
      </c>
      <c r="CZ69" s="92">
        <f t="shared" si="21"/>
        <v>190386.49</v>
      </c>
      <c r="DA69" s="92">
        <f t="shared" si="22"/>
        <v>2350.91</v>
      </c>
      <c r="DB69" s="91">
        <f t="shared" ref="DB69:DB132" si="35">G69</f>
        <v>0</v>
      </c>
      <c r="DC69" s="92">
        <f t="shared" si="23"/>
        <v>22535.71</v>
      </c>
    </row>
    <row r="70" spans="1:107" x14ac:dyDescent="0.25">
      <c r="A70" s="20">
        <v>13075067</v>
      </c>
      <c r="B70" s="21">
        <v>5556</v>
      </c>
      <c r="C70" s="21" t="s">
        <v>108</v>
      </c>
      <c r="D70" s="250">
        <v>724</v>
      </c>
      <c r="E70" s="227">
        <v>103200</v>
      </c>
      <c r="F70" s="227">
        <v>23359.62</v>
      </c>
      <c r="G70" s="227">
        <v>1</v>
      </c>
      <c r="H70" s="227">
        <v>7947.3099999999995</v>
      </c>
      <c r="I70" s="227"/>
      <c r="J70" s="227">
        <v>1</v>
      </c>
      <c r="K70" s="227">
        <v>263581.93</v>
      </c>
      <c r="L70" s="227"/>
      <c r="M70" s="227">
        <v>0</v>
      </c>
      <c r="N70" s="227">
        <v>1</v>
      </c>
      <c r="O70" s="227">
        <v>1846221.22</v>
      </c>
      <c r="P70" s="227">
        <v>0</v>
      </c>
      <c r="Q70" s="227"/>
      <c r="R70" s="227">
        <v>1</v>
      </c>
      <c r="S70" s="227">
        <v>264668.94</v>
      </c>
      <c r="T70" s="227">
        <v>239</v>
      </c>
      <c r="U70" s="227">
        <v>1</v>
      </c>
      <c r="V70" s="227">
        <v>347</v>
      </c>
      <c r="W70" s="227">
        <v>0</v>
      </c>
      <c r="X70" s="227">
        <v>300</v>
      </c>
      <c r="Y70" s="227">
        <v>1</v>
      </c>
      <c r="Z70" s="227">
        <v>0</v>
      </c>
      <c r="AA70" s="227">
        <v>313422.01</v>
      </c>
      <c r="AB70" s="227">
        <v>432.90332872928178</v>
      </c>
      <c r="AC70" s="27" t="s">
        <v>43</v>
      </c>
      <c r="AD70" s="27" t="s">
        <v>43</v>
      </c>
      <c r="AE70" s="27" t="s">
        <v>43</v>
      </c>
      <c r="AF70" s="227">
        <v>1762519.52</v>
      </c>
      <c r="AG70" s="227">
        <v>95792.77</v>
      </c>
      <c r="AH70" s="227">
        <v>24346.62</v>
      </c>
      <c r="AI70" s="286">
        <v>23359.62</v>
      </c>
      <c r="AJ70" s="286">
        <v>264668.94</v>
      </c>
      <c r="AK70" s="227">
        <v>2400</v>
      </c>
      <c r="AL70" s="227">
        <v>2084.9899999999998</v>
      </c>
      <c r="AM70" s="227"/>
      <c r="AN70" s="227"/>
      <c r="AO70" s="227"/>
      <c r="AP70" s="286"/>
      <c r="AQ70" s="227">
        <v>364620.01</v>
      </c>
      <c r="AR70" s="227">
        <v>274939.82</v>
      </c>
      <c r="AS70" s="239">
        <f t="shared" si="24"/>
        <v>-89680.19</v>
      </c>
      <c r="AT70" s="255">
        <v>112408.26</v>
      </c>
      <c r="AU70" s="239">
        <f t="shared" si="25"/>
        <v>387348.08</v>
      </c>
      <c r="AV70" s="255">
        <v>218081.52</v>
      </c>
      <c r="AW70" s="239">
        <f t="shared" si="26"/>
        <v>169266.56000000003</v>
      </c>
      <c r="AX70" s="239">
        <f t="shared" si="27"/>
        <v>0.79319728950138979</v>
      </c>
      <c r="AY70" s="239">
        <f t="shared" si="28"/>
        <v>0.5630117490191251</v>
      </c>
      <c r="AZ70" s="255">
        <v>119421.57</v>
      </c>
      <c r="CA70" s="91" t="str">
        <f t="shared" si="33"/>
        <v>Krackow</v>
      </c>
      <c r="CB70" s="92">
        <f t="shared" si="33"/>
        <v>724</v>
      </c>
      <c r="CC70" s="92">
        <f t="shared" ref="CC70:CC133" si="36">IF(I70&lt;0,I70*-1,I70)</f>
        <v>0</v>
      </c>
      <c r="CD70" s="92">
        <f t="shared" ref="CD70:CD133" si="37">H70-CC70</f>
        <v>7947.3099999999995</v>
      </c>
      <c r="CE70" s="92">
        <f t="shared" ref="CE70:CE133" si="38">Q70</f>
        <v>0</v>
      </c>
      <c r="CF70" s="92">
        <f t="shared" ref="CF70:CF133" si="39">S70</f>
        <v>264668.94</v>
      </c>
      <c r="CG70" s="92">
        <f t="shared" ref="CG70:CG133" si="40">CF70-CE70</f>
        <v>264668.94</v>
      </c>
      <c r="CH70" s="92">
        <f t="shared" ref="CH70:CH133" si="41">AI70</f>
        <v>23359.62</v>
      </c>
      <c r="CI70" s="92">
        <f t="shared" ref="CI70:CI133" si="42">Z70</f>
        <v>0</v>
      </c>
      <c r="CJ70" s="91" t="str">
        <f t="shared" ref="CJ70:CK133" si="43">AC70</f>
        <v>nein</v>
      </c>
      <c r="CK70" s="91" t="str">
        <f t="shared" si="43"/>
        <v>nein</v>
      </c>
      <c r="CL70" s="91" t="str">
        <f t="shared" si="32"/>
        <v>OK</v>
      </c>
      <c r="CM70" s="92">
        <f t="shared" ref="CM70:CM133" si="44">O70</f>
        <v>1846221.22</v>
      </c>
      <c r="CN70" s="91" t="str">
        <f t="shared" ref="CN70:CN133" si="45">IF(CQ70=0,"keine Angabe",IF(CI70="ja","ja","nein"))</f>
        <v>nein</v>
      </c>
      <c r="CO70" s="91">
        <f t="shared" ref="CO70:CO133" si="46">IF(CQ70=0,2,IF(CJ70="ja",1,0))</f>
        <v>0</v>
      </c>
      <c r="CP70" s="91">
        <f t="shared" ref="CP70:CP133" si="47">IF(CQ70=0,2,IF(CK70="ja",1,0))</f>
        <v>0</v>
      </c>
      <c r="CQ70" s="91">
        <f t="shared" ref="CQ70:CQ133" si="48">IF(CL70="OK",1,0)</f>
        <v>1</v>
      </c>
      <c r="CR70" s="91">
        <f t="shared" si="34"/>
        <v>1</v>
      </c>
      <c r="CS70" s="92">
        <f>CM70-'[2]2011'!CM70</f>
        <v>1583348.45</v>
      </c>
      <c r="CT70" s="92">
        <f>CE70-'[2]2011'!CE70</f>
        <v>0</v>
      </c>
      <c r="CU70" s="92">
        <f t="shared" ref="CU70:CU133" si="49">AV70</f>
        <v>218081.52</v>
      </c>
      <c r="CV70" s="92">
        <f t="shared" ref="CV70:CV133" si="50">AZ70</f>
        <v>119421.57</v>
      </c>
      <c r="CW70" s="153">
        <f t="shared" ref="CW70:CW133" si="51">T70/100</f>
        <v>2.39</v>
      </c>
      <c r="CX70" s="153">
        <f t="shared" ref="CX70:CX133" si="52">V70/100</f>
        <v>3.47</v>
      </c>
      <c r="CY70" s="153">
        <f t="shared" ref="CY70:CY133" si="53">X70/100</f>
        <v>3</v>
      </c>
      <c r="CZ70" s="92">
        <f t="shared" ref="CZ70:CZ133" si="54">AA70</f>
        <v>313422.01</v>
      </c>
      <c r="DA70" s="92">
        <f t="shared" ref="DA70:DA133" si="55">AL70+AN70+AP70</f>
        <v>2084.9899999999998</v>
      </c>
      <c r="DB70" s="91">
        <f t="shared" si="35"/>
        <v>1</v>
      </c>
      <c r="DC70" s="92">
        <f t="shared" ref="DC70:DC133" si="56">AJ70</f>
        <v>264668.94</v>
      </c>
    </row>
    <row r="71" spans="1:107" x14ac:dyDescent="0.25">
      <c r="A71" s="20">
        <v>13075079</v>
      </c>
      <c r="B71" s="21">
        <v>5556</v>
      </c>
      <c r="C71" s="21" t="s">
        <v>109</v>
      </c>
      <c r="D71" s="250">
        <v>3021</v>
      </c>
      <c r="E71" s="227">
        <v>74200</v>
      </c>
      <c r="F71" s="227">
        <v>153427.64000000001</v>
      </c>
      <c r="G71" s="227">
        <v>0</v>
      </c>
      <c r="H71" s="227"/>
      <c r="I71" s="227">
        <v>19560.189999999973</v>
      </c>
      <c r="J71" s="227">
        <v>0</v>
      </c>
      <c r="K71" s="227"/>
      <c r="L71" s="227">
        <v>2012</v>
      </c>
      <c r="M71" s="227">
        <v>1</v>
      </c>
      <c r="N71" s="227">
        <v>1</v>
      </c>
      <c r="O71" s="227">
        <v>6734486.8899999997</v>
      </c>
      <c r="P71" s="227">
        <v>1</v>
      </c>
      <c r="Q71" s="227">
        <v>2129.23</v>
      </c>
      <c r="R71" s="227">
        <v>0</v>
      </c>
      <c r="S71" s="227"/>
      <c r="T71" s="227">
        <v>250</v>
      </c>
      <c r="U71" s="227">
        <v>1</v>
      </c>
      <c r="V71" s="227">
        <v>350</v>
      </c>
      <c r="W71" s="227">
        <v>0</v>
      </c>
      <c r="X71" s="227">
        <v>280</v>
      </c>
      <c r="Y71" s="227">
        <v>1</v>
      </c>
      <c r="Z71" s="227">
        <v>0</v>
      </c>
      <c r="AA71" s="227">
        <v>1540276.03</v>
      </c>
      <c r="AB71" s="227">
        <v>509.85634889109565</v>
      </c>
      <c r="AC71" s="27" t="s">
        <v>56</v>
      </c>
      <c r="AD71" s="27" t="s">
        <v>43</v>
      </c>
      <c r="AE71" s="27" t="s">
        <v>43</v>
      </c>
      <c r="AF71" s="227">
        <v>6794700.8499999996</v>
      </c>
      <c r="AG71" s="227">
        <v>64487.02</v>
      </c>
      <c r="AH71" s="227">
        <v>570303.84</v>
      </c>
      <c r="AI71" s="286">
        <v>153725.84</v>
      </c>
      <c r="AJ71" s="286">
        <v>-2129.2299999999905</v>
      </c>
      <c r="AK71" s="227">
        <v>5200</v>
      </c>
      <c r="AL71" s="227">
        <v>4744.17</v>
      </c>
      <c r="AM71" s="227">
        <v>6000</v>
      </c>
      <c r="AN71" s="227">
        <v>6300</v>
      </c>
      <c r="AO71" s="227"/>
      <c r="AP71" s="286"/>
      <c r="AQ71" s="227">
        <v>867128.8</v>
      </c>
      <c r="AR71" s="227">
        <v>554952.03999999992</v>
      </c>
      <c r="AS71" s="239">
        <f t="shared" ref="AS71:AS134" si="57">AR71-AQ71</f>
        <v>-312176.76000000013</v>
      </c>
      <c r="AT71" s="255">
        <v>861622.68</v>
      </c>
      <c r="AU71" s="239">
        <f t="shared" ref="AU71:AU134" si="58">AR71+AT71</f>
        <v>1416574.72</v>
      </c>
      <c r="AV71" s="255">
        <v>757498.44</v>
      </c>
      <c r="AW71" s="239">
        <f t="shared" ref="AW71:AW134" si="59">AU71-AV71</f>
        <v>659076.28</v>
      </c>
      <c r="AX71" s="239">
        <f t="shared" ref="AX71:AX134" si="60">AV71/AR71</f>
        <v>1.364980008002133</v>
      </c>
      <c r="AY71" s="239">
        <f t="shared" ref="AY71:AY134" si="61">AV71/AU71</f>
        <v>0.53473948765653534</v>
      </c>
      <c r="AZ71" s="255">
        <v>414806.64</v>
      </c>
      <c r="CA71" s="91" t="str">
        <f t="shared" si="33"/>
        <v>Löcknitz</v>
      </c>
      <c r="CB71" s="92">
        <f t="shared" si="33"/>
        <v>3021</v>
      </c>
      <c r="CC71" s="92">
        <f t="shared" si="36"/>
        <v>19560.189999999973</v>
      </c>
      <c r="CD71" s="92">
        <f t="shared" si="37"/>
        <v>-19560.189999999973</v>
      </c>
      <c r="CE71" s="92">
        <f t="shared" si="38"/>
        <v>2129.23</v>
      </c>
      <c r="CF71" s="92">
        <f t="shared" si="39"/>
        <v>0</v>
      </c>
      <c r="CG71" s="92">
        <f t="shared" si="40"/>
        <v>-2129.23</v>
      </c>
      <c r="CH71" s="92">
        <f t="shared" si="41"/>
        <v>153725.84</v>
      </c>
      <c r="CI71" s="92">
        <f t="shared" si="42"/>
        <v>0</v>
      </c>
      <c r="CJ71" s="91" t="str">
        <f t="shared" si="43"/>
        <v>ja</v>
      </c>
      <c r="CK71" s="91" t="str">
        <f t="shared" si="43"/>
        <v>nein</v>
      </c>
      <c r="CL71" s="91" t="str">
        <f t="shared" si="32"/>
        <v>OK</v>
      </c>
      <c r="CM71" s="92">
        <f t="shared" si="44"/>
        <v>6734486.8899999997</v>
      </c>
      <c r="CN71" s="91" t="str">
        <f t="shared" si="45"/>
        <v>nein</v>
      </c>
      <c r="CO71" s="91">
        <f t="shared" si="46"/>
        <v>1</v>
      </c>
      <c r="CP71" s="91">
        <f t="shared" si="47"/>
        <v>0</v>
      </c>
      <c r="CQ71" s="91">
        <f t="shared" si="48"/>
        <v>1</v>
      </c>
      <c r="CR71" s="91">
        <f t="shared" si="34"/>
        <v>0</v>
      </c>
      <c r="CS71" s="92">
        <f>CM71-'[2]2011'!CM71</f>
        <v>6612765.8700000001</v>
      </c>
      <c r="CT71" s="92">
        <f>CE71-'[2]2011'!CE71</f>
        <v>-413772.15</v>
      </c>
      <c r="CU71" s="92">
        <f t="shared" si="49"/>
        <v>757498.44</v>
      </c>
      <c r="CV71" s="92">
        <f t="shared" si="50"/>
        <v>414806.64</v>
      </c>
      <c r="CW71" s="153">
        <f t="shared" si="51"/>
        <v>2.5</v>
      </c>
      <c r="CX71" s="153">
        <f t="shared" si="52"/>
        <v>3.5</v>
      </c>
      <c r="CY71" s="153">
        <f t="shared" si="53"/>
        <v>2.8</v>
      </c>
      <c r="CZ71" s="92">
        <f t="shared" si="54"/>
        <v>1540276.03</v>
      </c>
      <c r="DA71" s="92">
        <f t="shared" si="55"/>
        <v>11044.17</v>
      </c>
      <c r="DB71" s="91">
        <f t="shared" si="35"/>
        <v>0</v>
      </c>
      <c r="DC71" s="92">
        <f t="shared" si="56"/>
        <v>-2129.2299999999905</v>
      </c>
    </row>
    <row r="72" spans="1:107" x14ac:dyDescent="0.25">
      <c r="A72" s="20">
        <v>13075095</v>
      </c>
      <c r="B72" s="21">
        <v>5556</v>
      </c>
      <c r="C72" s="21" t="s">
        <v>110</v>
      </c>
      <c r="D72" s="250">
        <v>363</v>
      </c>
      <c r="E72" s="227">
        <v>10700</v>
      </c>
      <c r="F72" s="227">
        <v>30501.93</v>
      </c>
      <c r="G72" s="227">
        <v>1</v>
      </c>
      <c r="H72" s="227">
        <v>26019.42</v>
      </c>
      <c r="I72" s="227"/>
      <c r="J72" s="227">
        <v>1</v>
      </c>
      <c r="K72" s="227">
        <v>102384.51</v>
      </c>
      <c r="L72" s="227"/>
      <c r="M72" s="227">
        <v>0</v>
      </c>
      <c r="N72" s="227">
        <v>1</v>
      </c>
      <c r="O72" s="227">
        <v>543374.96</v>
      </c>
      <c r="P72" s="227">
        <v>0</v>
      </c>
      <c r="Q72" s="227"/>
      <c r="R72" s="227">
        <v>1</v>
      </c>
      <c r="S72" s="227">
        <v>102726.04</v>
      </c>
      <c r="T72" s="227">
        <v>235</v>
      </c>
      <c r="U72" s="227">
        <v>1</v>
      </c>
      <c r="V72" s="227">
        <v>315</v>
      </c>
      <c r="W72" s="227">
        <v>1</v>
      </c>
      <c r="X72" s="227">
        <v>320</v>
      </c>
      <c r="Y72" s="227">
        <v>0</v>
      </c>
      <c r="Z72" s="227">
        <v>0</v>
      </c>
      <c r="AA72" s="227">
        <v>276193.3</v>
      </c>
      <c r="AB72" s="227">
        <v>760.86308539944901</v>
      </c>
      <c r="AC72" s="27" t="s">
        <v>43</v>
      </c>
      <c r="AD72" s="27" t="s">
        <v>43</v>
      </c>
      <c r="AE72" s="27" t="s">
        <v>43</v>
      </c>
      <c r="AF72" s="227">
        <v>532178.86</v>
      </c>
      <c r="AG72" s="227">
        <v>5585.83</v>
      </c>
      <c r="AH72" s="227">
        <v>47248.65</v>
      </c>
      <c r="AI72" s="286">
        <v>30501.93</v>
      </c>
      <c r="AJ72" s="286">
        <v>102726.04</v>
      </c>
      <c r="AK72" s="227">
        <v>1200</v>
      </c>
      <c r="AL72" s="227">
        <v>1341.67</v>
      </c>
      <c r="AM72" s="227"/>
      <c r="AN72" s="227"/>
      <c r="AO72" s="227"/>
      <c r="AP72" s="286"/>
      <c r="AQ72" s="227">
        <v>82954.44</v>
      </c>
      <c r="AR72" s="227">
        <v>36352.18</v>
      </c>
      <c r="AS72" s="239">
        <f t="shared" si="57"/>
        <v>-46602.26</v>
      </c>
      <c r="AT72" s="255">
        <v>116274.9</v>
      </c>
      <c r="AU72" s="239">
        <f t="shared" si="58"/>
        <v>152627.07999999999</v>
      </c>
      <c r="AV72" s="255">
        <v>81330.720000000001</v>
      </c>
      <c r="AW72" s="239">
        <f t="shared" si="59"/>
        <v>71296.359999999986</v>
      </c>
      <c r="AX72" s="239">
        <f t="shared" si="60"/>
        <v>2.2372996612582794</v>
      </c>
      <c r="AY72" s="239">
        <f t="shared" si="61"/>
        <v>0.53287214824525242</v>
      </c>
      <c r="AZ72" s="255">
        <v>44536.77</v>
      </c>
      <c r="CA72" s="91" t="str">
        <f t="shared" si="33"/>
        <v>Nadrensee</v>
      </c>
      <c r="CB72" s="92">
        <f t="shared" si="33"/>
        <v>363</v>
      </c>
      <c r="CC72" s="92">
        <f t="shared" si="36"/>
        <v>0</v>
      </c>
      <c r="CD72" s="92">
        <f t="shared" si="37"/>
        <v>26019.42</v>
      </c>
      <c r="CE72" s="92">
        <f t="shared" si="38"/>
        <v>0</v>
      </c>
      <c r="CF72" s="92">
        <f t="shared" si="39"/>
        <v>102726.04</v>
      </c>
      <c r="CG72" s="92">
        <f t="shared" si="40"/>
        <v>102726.04</v>
      </c>
      <c r="CH72" s="92">
        <f t="shared" si="41"/>
        <v>30501.93</v>
      </c>
      <c r="CI72" s="92">
        <f t="shared" si="42"/>
        <v>0</v>
      </c>
      <c r="CJ72" s="91" t="str">
        <f t="shared" si="43"/>
        <v>nein</v>
      </c>
      <c r="CK72" s="91" t="str">
        <f t="shared" si="43"/>
        <v>nein</v>
      </c>
      <c r="CL72" s="91" t="str">
        <f t="shared" si="32"/>
        <v>OK</v>
      </c>
      <c r="CM72" s="92">
        <f t="shared" si="44"/>
        <v>543374.96</v>
      </c>
      <c r="CN72" s="91" t="str">
        <f t="shared" si="45"/>
        <v>nein</v>
      </c>
      <c r="CO72" s="91">
        <f t="shared" si="46"/>
        <v>0</v>
      </c>
      <c r="CP72" s="91">
        <f t="shared" si="47"/>
        <v>0</v>
      </c>
      <c r="CQ72" s="91">
        <f t="shared" si="48"/>
        <v>1</v>
      </c>
      <c r="CR72" s="91">
        <f t="shared" si="34"/>
        <v>1</v>
      </c>
      <c r="CS72" s="92">
        <f>CM72-'[2]2011'!CM72</f>
        <v>431683.31999999995</v>
      </c>
      <c r="CT72" s="92">
        <f>CE72-'[2]2011'!CE72</f>
        <v>0</v>
      </c>
      <c r="CU72" s="92">
        <f t="shared" si="49"/>
        <v>81330.720000000001</v>
      </c>
      <c r="CV72" s="92">
        <f t="shared" si="50"/>
        <v>44536.77</v>
      </c>
      <c r="CW72" s="153">
        <f t="shared" si="51"/>
        <v>2.35</v>
      </c>
      <c r="CX72" s="153">
        <f t="shared" si="52"/>
        <v>3.15</v>
      </c>
      <c r="CY72" s="153">
        <f t="shared" si="53"/>
        <v>3.2</v>
      </c>
      <c r="CZ72" s="92">
        <f t="shared" si="54"/>
        <v>276193.3</v>
      </c>
      <c r="DA72" s="92">
        <f t="shared" si="55"/>
        <v>1341.67</v>
      </c>
      <c r="DB72" s="91">
        <f t="shared" si="35"/>
        <v>1</v>
      </c>
      <c r="DC72" s="92">
        <f t="shared" si="56"/>
        <v>102726.04</v>
      </c>
    </row>
    <row r="73" spans="1:107" x14ac:dyDescent="0.25">
      <c r="A73" s="20">
        <v>13075107</v>
      </c>
      <c r="B73" s="21">
        <v>5556</v>
      </c>
      <c r="C73" s="21" t="s">
        <v>111</v>
      </c>
      <c r="D73" s="250">
        <v>1953</v>
      </c>
      <c r="E73" s="227">
        <v>285600</v>
      </c>
      <c r="F73" s="227">
        <v>201327.53</v>
      </c>
      <c r="G73" s="227">
        <v>0</v>
      </c>
      <c r="H73" s="227"/>
      <c r="I73" s="227">
        <v>473742.74</v>
      </c>
      <c r="J73" s="227">
        <v>0</v>
      </c>
      <c r="K73" s="227"/>
      <c r="L73" s="227">
        <v>2012</v>
      </c>
      <c r="M73" s="227">
        <v>1</v>
      </c>
      <c r="N73" s="227">
        <v>1</v>
      </c>
      <c r="O73" s="227">
        <v>4679254.13</v>
      </c>
      <c r="P73" s="227">
        <v>1</v>
      </c>
      <c r="Q73" s="227">
        <v>2244530.5099999998</v>
      </c>
      <c r="R73" s="227">
        <v>0</v>
      </c>
      <c r="S73" s="227"/>
      <c r="T73" s="227">
        <v>250</v>
      </c>
      <c r="U73" s="227">
        <v>1</v>
      </c>
      <c r="V73" s="227">
        <v>350</v>
      </c>
      <c r="W73" s="227">
        <v>0</v>
      </c>
      <c r="X73" s="227">
        <v>350</v>
      </c>
      <c r="Y73" s="227">
        <v>0</v>
      </c>
      <c r="Z73" s="227">
        <v>0</v>
      </c>
      <c r="AA73" s="227">
        <v>2775217.77</v>
      </c>
      <c r="AB73" s="227">
        <v>1421.0024423963134</v>
      </c>
      <c r="AC73" s="27" t="s">
        <v>56</v>
      </c>
      <c r="AD73" s="27" t="s">
        <v>43</v>
      </c>
      <c r="AE73" s="27" t="s">
        <v>282</v>
      </c>
      <c r="AF73" s="227">
        <v>4556539.25</v>
      </c>
      <c r="AG73" s="227">
        <v>480678.5</v>
      </c>
      <c r="AH73" s="227">
        <v>875014.05</v>
      </c>
      <c r="AI73" s="286">
        <v>-201327.53</v>
      </c>
      <c r="AJ73" s="286">
        <v>-2244530.5099999998</v>
      </c>
      <c r="AK73" s="227">
        <v>4600</v>
      </c>
      <c r="AL73" s="227">
        <v>4281.33</v>
      </c>
      <c r="AM73" s="227">
        <v>500</v>
      </c>
      <c r="AN73" s="227">
        <v>525</v>
      </c>
      <c r="AO73" s="227"/>
      <c r="AP73" s="286"/>
      <c r="AQ73" s="227">
        <v>559085.62</v>
      </c>
      <c r="AR73" s="227">
        <v>311439.18</v>
      </c>
      <c r="AS73" s="239">
        <f t="shared" si="57"/>
        <v>-247646.44</v>
      </c>
      <c r="AT73" s="255">
        <v>557911.96</v>
      </c>
      <c r="AU73" s="239">
        <f t="shared" si="58"/>
        <v>869351.1399999999</v>
      </c>
      <c r="AV73" s="255">
        <v>504182.52</v>
      </c>
      <c r="AW73" s="239">
        <f t="shared" si="59"/>
        <v>365168.61999999988</v>
      </c>
      <c r="AX73" s="239">
        <f t="shared" si="60"/>
        <v>1.6188795513782179</v>
      </c>
      <c r="AY73" s="239">
        <f t="shared" si="61"/>
        <v>0.5799526759693443</v>
      </c>
      <c r="AZ73" s="255">
        <v>276090.65999999997</v>
      </c>
      <c r="CA73" s="91" t="str">
        <f t="shared" si="33"/>
        <v>Penkun, Stadt</v>
      </c>
      <c r="CB73" s="92">
        <f t="shared" si="33"/>
        <v>1953</v>
      </c>
      <c r="CC73" s="92">
        <f t="shared" si="36"/>
        <v>473742.74</v>
      </c>
      <c r="CD73" s="92">
        <f t="shared" si="37"/>
        <v>-473742.74</v>
      </c>
      <c r="CE73" s="92">
        <f t="shared" si="38"/>
        <v>2244530.5099999998</v>
      </c>
      <c r="CF73" s="92">
        <f t="shared" si="39"/>
        <v>0</v>
      </c>
      <c r="CG73" s="92">
        <f t="shared" si="40"/>
        <v>-2244530.5099999998</v>
      </c>
      <c r="CH73" s="92">
        <f t="shared" si="41"/>
        <v>-201327.53</v>
      </c>
      <c r="CI73" s="92">
        <f t="shared" si="42"/>
        <v>0</v>
      </c>
      <c r="CJ73" s="91" t="str">
        <f t="shared" si="43"/>
        <v>ja</v>
      </c>
      <c r="CK73" s="91" t="str">
        <f t="shared" si="43"/>
        <v>nein</v>
      </c>
      <c r="CL73" s="91" t="str">
        <f t="shared" si="32"/>
        <v>OK</v>
      </c>
      <c r="CM73" s="92">
        <f t="shared" si="44"/>
        <v>4679254.13</v>
      </c>
      <c r="CN73" s="91" t="str">
        <f t="shared" si="45"/>
        <v>nein</v>
      </c>
      <c r="CO73" s="91">
        <f t="shared" si="46"/>
        <v>1</v>
      </c>
      <c r="CP73" s="91">
        <f t="shared" si="47"/>
        <v>0</v>
      </c>
      <c r="CQ73" s="91">
        <f t="shared" si="48"/>
        <v>1</v>
      </c>
      <c r="CR73" s="91">
        <f t="shared" si="34"/>
        <v>0</v>
      </c>
      <c r="CS73" s="92">
        <f>CM73-'[2]2011'!CM73</f>
        <v>4679254.13</v>
      </c>
      <c r="CT73" s="92">
        <f>CE73-'[2]2011'!CE73</f>
        <v>1146065.3299999998</v>
      </c>
      <c r="CU73" s="92">
        <f t="shared" si="49"/>
        <v>504182.52</v>
      </c>
      <c r="CV73" s="92">
        <f t="shared" si="50"/>
        <v>276090.65999999997</v>
      </c>
      <c r="CW73" s="153">
        <f t="shared" si="51"/>
        <v>2.5</v>
      </c>
      <c r="CX73" s="153">
        <f t="shared" si="52"/>
        <v>3.5</v>
      </c>
      <c r="CY73" s="153">
        <f t="shared" si="53"/>
        <v>3.5</v>
      </c>
      <c r="CZ73" s="92">
        <f t="shared" si="54"/>
        <v>2775217.77</v>
      </c>
      <c r="DA73" s="92">
        <f t="shared" si="55"/>
        <v>4806.33</v>
      </c>
      <c r="DB73" s="91">
        <f t="shared" si="35"/>
        <v>0</v>
      </c>
      <c r="DC73" s="92">
        <f t="shared" si="56"/>
        <v>-2244530.5099999998</v>
      </c>
    </row>
    <row r="74" spans="1:107" x14ac:dyDescent="0.25">
      <c r="A74" s="20">
        <v>13075108</v>
      </c>
      <c r="B74" s="21">
        <v>5556</v>
      </c>
      <c r="C74" s="21" t="s">
        <v>112</v>
      </c>
      <c r="D74" s="250">
        <v>307</v>
      </c>
      <c r="E74" s="227">
        <v>20100</v>
      </c>
      <c r="F74" s="227">
        <v>23035.79</v>
      </c>
      <c r="G74" s="227">
        <v>0</v>
      </c>
      <c r="H74" s="227"/>
      <c r="I74" s="227">
        <v>23436.09</v>
      </c>
      <c r="J74" s="227">
        <v>0</v>
      </c>
      <c r="K74" s="227"/>
      <c r="L74" s="227">
        <v>2012</v>
      </c>
      <c r="M74" s="227">
        <v>1</v>
      </c>
      <c r="N74" s="227">
        <v>1</v>
      </c>
      <c r="O74" s="227">
        <v>705890.38</v>
      </c>
      <c r="P74" s="227">
        <v>1</v>
      </c>
      <c r="Q74" s="227">
        <v>28398.06</v>
      </c>
      <c r="R74" s="227">
        <v>0</v>
      </c>
      <c r="S74" s="227"/>
      <c r="T74" s="227">
        <v>200</v>
      </c>
      <c r="U74" s="227">
        <v>1</v>
      </c>
      <c r="V74" s="227">
        <v>300</v>
      </c>
      <c r="W74" s="227">
        <v>1</v>
      </c>
      <c r="X74" s="227">
        <v>250</v>
      </c>
      <c r="Y74" s="227">
        <v>1</v>
      </c>
      <c r="Z74" s="227">
        <v>1</v>
      </c>
      <c r="AA74" s="227">
        <v>32933.33</v>
      </c>
      <c r="AB74" s="227">
        <v>107.27469055374593</v>
      </c>
      <c r="AC74" s="27" t="s">
        <v>56</v>
      </c>
      <c r="AD74" s="27" t="s">
        <v>43</v>
      </c>
      <c r="AE74" s="27" t="s">
        <v>43</v>
      </c>
      <c r="AF74" s="227">
        <v>696210.28</v>
      </c>
      <c r="AG74" s="227">
        <v>55802.33</v>
      </c>
      <c r="AH74" s="227">
        <v>18804.509999999998</v>
      </c>
      <c r="AI74" s="286">
        <v>-23035.79</v>
      </c>
      <c r="AJ74" s="286">
        <v>-28398.06</v>
      </c>
      <c r="AK74" s="227">
        <v>900</v>
      </c>
      <c r="AL74" s="227">
        <v>927.91</v>
      </c>
      <c r="AM74" s="227"/>
      <c r="AN74" s="227"/>
      <c r="AO74" s="227"/>
      <c r="AP74" s="286"/>
      <c r="AQ74" s="227">
        <v>61964.84</v>
      </c>
      <c r="AR74" s="227">
        <v>18489.960000000003</v>
      </c>
      <c r="AS74" s="239">
        <f t="shared" si="57"/>
        <v>-43474.87999999999</v>
      </c>
      <c r="AT74" s="255">
        <v>103252.5</v>
      </c>
      <c r="AU74" s="239">
        <f t="shared" si="58"/>
        <v>121742.46</v>
      </c>
      <c r="AV74" s="255">
        <v>67719.600000000006</v>
      </c>
      <c r="AW74" s="239">
        <f t="shared" si="59"/>
        <v>54022.86</v>
      </c>
      <c r="AX74" s="239">
        <f t="shared" si="60"/>
        <v>3.6625065711337395</v>
      </c>
      <c r="AY74" s="239">
        <f t="shared" si="61"/>
        <v>0.55625292933952541</v>
      </c>
      <c r="AZ74" s="255">
        <v>37083.300000000003</v>
      </c>
      <c r="CA74" s="91" t="str">
        <f t="shared" si="33"/>
        <v>Plöwen</v>
      </c>
      <c r="CB74" s="92">
        <f t="shared" si="33"/>
        <v>307</v>
      </c>
      <c r="CC74" s="92">
        <f t="shared" si="36"/>
        <v>23436.09</v>
      </c>
      <c r="CD74" s="92">
        <f t="shared" si="37"/>
        <v>-23436.09</v>
      </c>
      <c r="CE74" s="92">
        <f t="shared" si="38"/>
        <v>28398.06</v>
      </c>
      <c r="CF74" s="92">
        <f t="shared" si="39"/>
        <v>0</v>
      </c>
      <c r="CG74" s="92">
        <f t="shared" si="40"/>
        <v>-28398.06</v>
      </c>
      <c r="CH74" s="92">
        <f t="shared" si="41"/>
        <v>-23035.79</v>
      </c>
      <c r="CI74" s="92">
        <f t="shared" si="42"/>
        <v>1</v>
      </c>
      <c r="CJ74" s="91" t="str">
        <f t="shared" si="43"/>
        <v>ja</v>
      </c>
      <c r="CK74" s="91" t="str">
        <f t="shared" si="43"/>
        <v>nein</v>
      </c>
      <c r="CL74" s="91" t="str">
        <f t="shared" si="32"/>
        <v>OK</v>
      </c>
      <c r="CM74" s="92">
        <f t="shared" si="44"/>
        <v>705890.38</v>
      </c>
      <c r="CN74" s="91" t="str">
        <f t="shared" si="45"/>
        <v>nein</v>
      </c>
      <c r="CO74" s="91">
        <f t="shared" si="46"/>
        <v>1</v>
      </c>
      <c r="CP74" s="91">
        <f t="shared" si="47"/>
        <v>0</v>
      </c>
      <c r="CQ74" s="91">
        <f t="shared" si="48"/>
        <v>1</v>
      </c>
      <c r="CR74" s="91">
        <f t="shared" si="34"/>
        <v>0</v>
      </c>
      <c r="CS74" s="92">
        <f>CM74-'[2]2011'!CM74</f>
        <v>699891.85</v>
      </c>
      <c r="CT74" s="92">
        <f>CE74-'[2]2011'!CE74</f>
        <v>19180.2</v>
      </c>
      <c r="CU74" s="92">
        <f t="shared" si="49"/>
        <v>67719.600000000006</v>
      </c>
      <c r="CV74" s="92">
        <f t="shared" si="50"/>
        <v>37083.300000000003</v>
      </c>
      <c r="CW74" s="153">
        <f t="shared" si="51"/>
        <v>2</v>
      </c>
      <c r="CX74" s="153">
        <f t="shared" si="52"/>
        <v>3</v>
      </c>
      <c r="CY74" s="153">
        <f t="shared" si="53"/>
        <v>2.5</v>
      </c>
      <c r="CZ74" s="92">
        <f t="shared" si="54"/>
        <v>32933.33</v>
      </c>
      <c r="DA74" s="92">
        <f t="shared" si="55"/>
        <v>927.91</v>
      </c>
      <c r="DB74" s="91">
        <f t="shared" si="35"/>
        <v>0</v>
      </c>
      <c r="DC74" s="92">
        <f t="shared" si="56"/>
        <v>-28398.06</v>
      </c>
    </row>
    <row r="75" spans="1:107" x14ac:dyDescent="0.25">
      <c r="A75" s="20">
        <v>13075113</v>
      </c>
      <c r="B75" s="21">
        <v>5556</v>
      </c>
      <c r="C75" s="21" t="s">
        <v>113</v>
      </c>
      <c r="D75" s="250">
        <v>713</v>
      </c>
      <c r="E75" s="227">
        <v>129800</v>
      </c>
      <c r="F75" s="227">
        <v>58287.51</v>
      </c>
      <c r="G75" s="227">
        <v>0</v>
      </c>
      <c r="H75" s="227"/>
      <c r="I75" s="227">
        <v>59268.97</v>
      </c>
      <c r="J75" s="227">
        <v>0</v>
      </c>
      <c r="K75" s="227"/>
      <c r="L75" s="227">
        <v>2012</v>
      </c>
      <c r="M75" s="227">
        <v>1</v>
      </c>
      <c r="N75" s="227">
        <v>1</v>
      </c>
      <c r="O75" s="227">
        <v>1072781.6499999999</v>
      </c>
      <c r="P75" s="227">
        <v>1</v>
      </c>
      <c r="Q75" s="227">
        <v>8482.15</v>
      </c>
      <c r="R75" s="227">
        <v>0</v>
      </c>
      <c r="S75" s="227"/>
      <c r="T75" s="227">
        <v>250</v>
      </c>
      <c r="U75" s="227">
        <v>1</v>
      </c>
      <c r="V75" s="227">
        <v>350</v>
      </c>
      <c r="W75" s="227">
        <v>0</v>
      </c>
      <c r="X75" s="227">
        <v>330</v>
      </c>
      <c r="Y75" s="227">
        <v>0</v>
      </c>
      <c r="Z75" s="227">
        <v>0</v>
      </c>
      <c r="AA75" s="227">
        <v>82459.88</v>
      </c>
      <c r="AB75" s="227">
        <v>115.65200561009819</v>
      </c>
      <c r="AC75" s="27" t="s">
        <v>56</v>
      </c>
      <c r="AD75" s="27" t="s">
        <v>43</v>
      </c>
      <c r="AE75" s="27" t="s">
        <v>43</v>
      </c>
      <c r="AF75" s="227">
        <v>1064017.6299999999</v>
      </c>
      <c r="AG75" s="227">
        <v>100644.73</v>
      </c>
      <c r="AH75" s="227">
        <v>3226.81</v>
      </c>
      <c r="AI75" s="286">
        <v>-58287.51</v>
      </c>
      <c r="AJ75" s="286">
        <v>-8482.1500000000051</v>
      </c>
      <c r="AK75" s="227">
        <v>1400</v>
      </c>
      <c r="AL75" s="227">
        <v>1576.67</v>
      </c>
      <c r="AM75" s="227"/>
      <c r="AN75" s="227"/>
      <c r="AO75" s="227"/>
      <c r="AP75" s="286"/>
      <c r="AQ75" s="227">
        <v>178413.55</v>
      </c>
      <c r="AR75" s="227">
        <v>130563.74</v>
      </c>
      <c r="AS75" s="239">
        <f t="shared" si="57"/>
        <v>-47849.809999999983</v>
      </c>
      <c r="AT75" s="255">
        <v>219100.39</v>
      </c>
      <c r="AU75" s="239">
        <f t="shared" si="58"/>
        <v>349664.13</v>
      </c>
      <c r="AV75" s="255">
        <v>182119.8</v>
      </c>
      <c r="AW75" s="239">
        <f t="shared" si="59"/>
        <v>167544.33000000002</v>
      </c>
      <c r="AX75" s="239">
        <f t="shared" si="60"/>
        <v>1.3948727265318839</v>
      </c>
      <c r="AY75" s="239">
        <f t="shared" si="61"/>
        <v>0.52084210067529657</v>
      </c>
      <c r="AZ75" s="255">
        <v>99728.97</v>
      </c>
      <c r="CA75" s="91" t="str">
        <f t="shared" si="33"/>
        <v>Ramin</v>
      </c>
      <c r="CB75" s="92">
        <f t="shared" si="33"/>
        <v>713</v>
      </c>
      <c r="CC75" s="92">
        <f t="shared" si="36"/>
        <v>59268.97</v>
      </c>
      <c r="CD75" s="92">
        <f t="shared" si="37"/>
        <v>-59268.97</v>
      </c>
      <c r="CE75" s="92">
        <f t="shared" si="38"/>
        <v>8482.15</v>
      </c>
      <c r="CF75" s="92">
        <f t="shared" si="39"/>
        <v>0</v>
      </c>
      <c r="CG75" s="92">
        <f t="shared" si="40"/>
        <v>-8482.15</v>
      </c>
      <c r="CH75" s="92">
        <f t="shared" si="41"/>
        <v>-58287.51</v>
      </c>
      <c r="CI75" s="92">
        <f t="shared" si="42"/>
        <v>0</v>
      </c>
      <c r="CJ75" s="91" t="str">
        <f t="shared" si="43"/>
        <v>ja</v>
      </c>
      <c r="CK75" s="91" t="str">
        <f t="shared" si="43"/>
        <v>nein</v>
      </c>
      <c r="CL75" s="91" t="str">
        <f t="shared" ref="CL75:CL138" si="62">IF(CB75=0,"keine Daten",IF(CD75=0,"keine Daten",IF(CH75=0,"keine Daten","OK")))</f>
        <v>OK</v>
      </c>
      <c r="CM75" s="92">
        <f t="shared" si="44"/>
        <v>1072781.6499999999</v>
      </c>
      <c r="CN75" s="91" t="str">
        <f t="shared" si="45"/>
        <v>nein</v>
      </c>
      <c r="CO75" s="91">
        <f t="shared" si="46"/>
        <v>1</v>
      </c>
      <c r="CP75" s="91">
        <f t="shared" si="47"/>
        <v>0</v>
      </c>
      <c r="CQ75" s="91">
        <f t="shared" si="48"/>
        <v>1</v>
      </c>
      <c r="CR75" s="91">
        <f t="shared" si="34"/>
        <v>0</v>
      </c>
      <c r="CS75" s="92">
        <f>CM75-'[2]2011'!CM75</f>
        <v>1053299.97</v>
      </c>
      <c r="CT75" s="92">
        <f>CE75-'[2]2011'!CE75</f>
        <v>4069.46</v>
      </c>
      <c r="CU75" s="92">
        <f t="shared" si="49"/>
        <v>182119.8</v>
      </c>
      <c r="CV75" s="92">
        <f t="shared" si="50"/>
        <v>99728.97</v>
      </c>
      <c r="CW75" s="153">
        <f t="shared" si="51"/>
        <v>2.5</v>
      </c>
      <c r="CX75" s="153">
        <f t="shared" si="52"/>
        <v>3.5</v>
      </c>
      <c r="CY75" s="153">
        <f t="shared" si="53"/>
        <v>3.3</v>
      </c>
      <c r="CZ75" s="92">
        <f t="shared" si="54"/>
        <v>82459.88</v>
      </c>
      <c r="DA75" s="92">
        <f t="shared" si="55"/>
        <v>1576.67</v>
      </c>
      <c r="DB75" s="91">
        <f t="shared" si="35"/>
        <v>0</v>
      </c>
      <c r="DC75" s="92">
        <f t="shared" si="56"/>
        <v>-8482.1500000000051</v>
      </c>
    </row>
    <row r="76" spans="1:107" x14ac:dyDescent="0.25">
      <c r="A76" s="20">
        <v>13075117</v>
      </c>
      <c r="B76" s="21">
        <v>5556</v>
      </c>
      <c r="C76" s="21" t="s">
        <v>114</v>
      </c>
      <c r="D76" s="250">
        <v>462</v>
      </c>
      <c r="E76" s="227">
        <v>24500</v>
      </c>
      <c r="F76" s="227">
        <v>12682.11</v>
      </c>
      <c r="G76" s="227">
        <v>0</v>
      </c>
      <c r="H76" s="227"/>
      <c r="I76" s="227">
        <v>12682.11</v>
      </c>
      <c r="J76" s="227">
        <v>0</v>
      </c>
      <c r="K76" s="227"/>
      <c r="L76" s="227">
        <v>2012</v>
      </c>
      <c r="M76" s="227">
        <v>0</v>
      </c>
      <c r="N76" s="227">
        <v>1</v>
      </c>
      <c r="O76" s="227">
        <v>872099.46</v>
      </c>
      <c r="P76" s="227">
        <v>0</v>
      </c>
      <c r="Q76" s="227"/>
      <c r="R76" s="227">
        <v>1</v>
      </c>
      <c r="S76" s="227">
        <v>8354.51</v>
      </c>
      <c r="T76" s="227">
        <v>200</v>
      </c>
      <c r="U76" s="227">
        <v>1</v>
      </c>
      <c r="V76" s="227">
        <v>300</v>
      </c>
      <c r="W76" s="227">
        <v>1</v>
      </c>
      <c r="X76" s="227">
        <v>300</v>
      </c>
      <c r="Y76" s="227">
        <v>1</v>
      </c>
      <c r="Z76" s="227">
        <v>1</v>
      </c>
      <c r="AA76" s="227">
        <v>0</v>
      </c>
      <c r="AB76" s="227">
        <v>0</v>
      </c>
      <c r="AC76" s="27" t="s">
        <v>56</v>
      </c>
      <c r="AD76" s="27" t="s">
        <v>43</v>
      </c>
      <c r="AE76" s="27" t="s">
        <v>43</v>
      </c>
      <c r="AF76" s="227">
        <v>865723.63</v>
      </c>
      <c r="AG76" s="227">
        <v>49245.19</v>
      </c>
      <c r="AH76" s="227">
        <v>5499.24</v>
      </c>
      <c r="AI76" s="286">
        <v>-12682.11</v>
      </c>
      <c r="AJ76" s="286">
        <v>8354.51</v>
      </c>
      <c r="AK76" s="227">
        <v>1200</v>
      </c>
      <c r="AL76" s="227">
        <v>1136.67</v>
      </c>
      <c r="AM76" s="227"/>
      <c r="AN76" s="227"/>
      <c r="AO76" s="227"/>
      <c r="AP76" s="286"/>
      <c r="AQ76" s="227">
        <v>86562.67</v>
      </c>
      <c r="AR76" s="227">
        <v>50778.729999999996</v>
      </c>
      <c r="AS76" s="239">
        <f t="shared" si="57"/>
        <v>-35783.94</v>
      </c>
      <c r="AT76" s="255">
        <v>159395.66</v>
      </c>
      <c r="AU76" s="239">
        <f t="shared" si="58"/>
        <v>210174.39</v>
      </c>
      <c r="AV76" s="255">
        <v>103631.76</v>
      </c>
      <c r="AW76" s="239">
        <f t="shared" si="59"/>
        <v>106542.63000000002</v>
      </c>
      <c r="AX76" s="239">
        <f t="shared" si="60"/>
        <v>2.0408497810008246</v>
      </c>
      <c r="AY76" s="239">
        <f t="shared" si="61"/>
        <v>0.49307510777121794</v>
      </c>
      <c r="AZ76" s="255">
        <v>56748.81</v>
      </c>
      <c r="CA76" s="91" t="str">
        <f t="shared" si="33"/>
        <v>Rossow</v>
      </c>
      <c r="CB76" s="92">
        <f t="shared" si="33"/>
        <v>462</v>
      </c>
      <c r="CC76" s="92">
        <f t="shared" si="36"/>
        <v>12682.11</v>
      </c>
      <c r="CD76" s="92">
        <f t="shared" si="37"/>
        <v>-12682.11</v>
      </c>
      <c r="CE76" s="92">
        <f t="shared" si="38"/>
        <v>0</v>
      </c>
      <c r="CF76" s="92">
        <f t="shared" si="39"/>
        <v>8354.51</v>
      </c>
      <c r="CG76" s="92">
        <f t="shared" si="40"/>
        <v>8354.51</v>
      </c>
      <c r="CH76" s="92">
        <f t="shared" si="41"/>
        <v>-12682.11</v>
      </c>
      <c r="CI76" s="92">
        <f t="shared" si="42"/>
        <v>1</v>
      </c>
      <c r="CJ76" s="91" t="str">
        <f t="shared" si="43"/>
        <v>ja</v>
      </c>
      <c r="CK76" s="91" t="str">
        <f t="shared" si="43"/>
        <v>nein</v>
      </c>
      <c r="CL76" s="91" t="str">
        <f t="shared" si="62"/>
        <v>OK</v>
      </c>
      <c r="CM76" s="92">
        <f t="shared" si="44"/>
        <v>872099.46</v>
      </c>
      <c r="CN76" s="91" t="str">
        <f t="shared" si="45"/>
        <v>nein</v>
      </c>
      <c r="CO76" s="91">
        <f t="shared" si="46"/>
        <v>1</v>
      </c>
      <c r="CP76" s="91">
        <f t="shared" si="47"/>
        <v>0</v>
      </c>
      <c r="CQ76" s="91">
        <f t="shared" si="48"/>
        <v>1</v>
      </c>
      <c r="CR76" s="91">
        <f t="shared" si="34"/>
        <v>0</v>
      </c>
      <c r="CS76" s="92">
        <f>CM76-'[2]2011'!CM76</f>
        <v>860139.87</v>
      </c>
      <c r="CT76" s="92">
        <f>CE76-'[2]2011'!CE76</f>
        <v>0</v>
      </c>
      <c r="CU76" s="92">
        <f t="shared" si="49"/>
        <v>103631.76</v>
      </c>
      <c r="CV76" s="92">
        <f t="shared" si="50"/>
        <v>56748.81</v>
      </c>
      <c r="CW76" s="153">
        <f t="shared" si="51"/>
        <v>2</v>
      </c>
      <c r="CX76" s="153">
        <f t="shared" si="52"/>
        <v>3</v>
      </c>
      <c r="CY76" s="153">
        <f t="shared" si="53"/>
        <v>3</v>
      </c>
      <c r="CZ76" s="92">
        <f t="shared" si="54"/>
        <v>0</v>
      </c>
      <c r="DA76" s="92">
        <f t="shared" si="55"/>
        <v>1136.67</v>
      </c>
      <c r="DB76" s="91">
        <f t="shared" si="35"/>
        <v>0</v>
      </c>
      <c r="DC76" s="92">
        <f t="shared" si="56"/>
        <v>8354.51</v>
      </c>
    </row>
    <row r="77" spans="1:107" x14ac:dyDescent="0.25">
      <c r="A77" s="20">
        <v>13075119</v>
      </c>
      <c r="B77" s="21">
        <v>5556</v>
      </c>
      <c r="C77" s="21" t="s">
        <v>115</v>
      </c>
      <c r="D77" s="250">
        <v>659</v>
      </c>
      <c r="E77" s="227">
        <v>126700</v>
      </c>
      <c r="F77" s="227">
        <v>89196.29</v>
      </c>
      <c r="G77" s="227">
        <v>0</v>
      </c>
      <c r="H77" s="227"/>
      <c r="I77" s="227">
        <v>89196.29</v>
      </c>
      <c r="J77" s="227">
        <v>1</v>
      </c>
      <c r="K77" s="227">
        <v>328387.59000000003</v>
      </c>
      <c r="L77" s="227"/>
      <c r="M77" s="227">
        <v>0</v>
      </c>
      <c r="N77" s="227">
        <v>1</v>
      </c>
      <c r="O77" s="227">
        <v>3516536.81</v>
      </c>
      <c r="P77" s="227">
        <v>0</v>
      </c>
      <c r="Q77" s="227"/>
      <c r="R77" s="227">
        <v>1</v>
      </c>
      <c r="S77" s="227">
        <v>344591.41</v>
      </c>
      <c r="T77" s="227">
        <v>200</v>
      </c>
      <c r="U77" s="227">
        <v>1</v>
      </c>
      <c r="V77" s="227">
        <v>300</v>
      </c>
      <c r="W77" s="227">
        <v>1</v>
      </c>
      <c r="X77" s="227">
        <v>280</v>
      </c>
      <c r="Y77" s="227">
        <v>1</v>
      </c>
      <c r="Z77" s="227">
        <v>1</v>
      </c>
      <c r="AA77" s="227">
        <v>0</v>
      </c>
      <c r="AB77" s="227">
        <v>0</v>
      </c>
      <c r="AC77" s="27" t="s">
        <v>43</v>
      </c>
      <c r="AD77" s="27" t="s">
        <v>43</v>
      </c>
      <c r="AE77" s="27" t="s">
        <v>43</v>
      </c>
      <c r="AF77" s="227">
        <v>3509219.71</v>
      </c>
      <c r="AG77" s="227">
        <v>105069.26</v>
      </c>
      <c r="AH77" s="227">
        <v>60669.13</v>
      </c>
      <c r="AI77" s="286">
        <v>-89196.29</v>
      </c>
      <c r="AJ77" s="286">
        <v>344591.41</v>
      </c>
      <c r="AK77" s="227">
        <v>2200</v>
      </c>
      <c r="AL77" s="227">
        <v>2085.63</v>
      </c>
      <c r="AM77" s="227"/>
      <c r="AN77" s="227"/>
      <c r="AO77" s="227"/>
      <c r="AP77" s="286"/>
      <c r="AQ77" s="227">
        <v>197532.82</v>
      </c>
      <c r="AR77" s="227">
        <v>66829.48</v>
      </c>
      <c r="AS77" s="239">
        <f t="shared" si="57"/>
        <v>-130703.34000000001</v>
      </c>
      <c r="AT77" s="255">
        <v>182927.53</v>
      </c>
      <c r="AU77" s="239">
        <f t="shared" si="58"/>
        <v>249757.01</v>
      </c>
      <c r="AV77" s="255">
        <v>180955.8</v>
      </c>
      <c r="AW77" s="239">
        <f t="shared" si="59"/>
        <v>68801.210000000021</v>
      </c>
      <c r="AX77" s="239">
        <f t="shared" si="60"/>
        <v>2.7077241959686056</v>
      </c>
      <c r="AY77" s="239">
        <f t="shared" si="61"/>
        <v>0.72452741166303991</v>
      </c>
      <c r="AZ77" s="255">
        <v>99091.5</v>
      </c>
      <c r="CA77" s="91" t="str">
        <f t="shared" si="33"/>
        <v>Rothenklempenow</v>
      </c>
      <c r="CB77" s="92">
        <f t="shared" si="33"/>
        <v>659</v>
      </c>
      <c r="CC77" s="92">
        <f t="shared" si="36"/>
        <v>89196.29</v>
      </c>
      <c r="CD77" s="92">
        <f t="shared" si="37"/>
        <v>-89196.29</v>
      </c>
      <c r="CE77" s="92">
        <f t="shared" si="38"/>
        <v>0</v>
      </c>
      <c r="CF77" s="92">
        <f t="shared" si="39"/>
        <v>344591.41</v>
      </c>
      <c r="CG77" s="92">
        <f t="shared" si="40"/>
        <v>344591.41</v>
      </c>
      <c r="CH77" s="92">
        <f t="shared" si="41"/>
        <v>-89196.29</v>
      </c>
      <c r="CI77" s="92">
        <f t="shared" si="42"/>
        <v>1</v>
      </c>
      <c r="CJ77" s="91" t="str">
        <f t="shared" si="43"/>
        <v>nein</v>
      </c>
      <c r="CK77" s="91" t="str">
        <f t="shared" si="43"/>
        <v>nein</v>
      </c>
      <c r="CL77" s="91" t="str">
        <f>IF(CB77=0,"keine Daten",IF(CD77=0,"keine Daten",IF(CH77=0,"keine Daten","OK")))</f>
        <v>OK</v>
      </c>
      <c r="CM77" s="92">
        <f t="shared" si="44"/>
        <v>3516536.81</v>
      </c>
      <c r="CN77" s="91" t="str">
        <f t="shared" si="45"/>
        <v>nein</v>
      </c>
      <c r="CO77" s="91">
        <f t="shared" si="46"/>
        <v>0</v>
      </c>
      <c r="CP77" s="91">
        <f t="shared" si="47"/>
        <v>0</v>
      </c>
      <c r="CQ77" s="91">
        <f t="shared" si="48"/>
        <v>1</v>
      </c>
      <c r="CR77" s="91">
        <f t="shared" si="34"/>
        <v>1</v>
      </c>
      <c r="CS77" s="92">
        <f>CM77-'[2]2011'!CM77</f>
        <v>3020758.4</v>
      </c>
      <c r="CT77" s="92">
        <f>CE77-'[2]2011'!CE77</f>
        <v>0</v>
      </c>
      <c r="CU77" s="92">
        <f t="shared" si="49"/>
        <v>180955.8</v>
      </c>
      <c r="CV77" s="92">
        <f t="shared" si="50"/>
        <v>99091.5</v>
      </c>
      <c r="CW77" s="153">
        <f t="shared" si="51"/>
        <v>2</v>
      </c>
      <c r="CX77" s="153">
        <f t="shared" si="52"/>
        <v>3</v>
      </c>
      <c r="CY77" s="153">
        <f t="shared" si="53"/>
        <v>2.8</v>
      </c>
      <c r="CZ77" s="92">
        <f t="shared" si="54"/>
        <v>0</v>
      </c>
      <c r="DA77" s="92">
        <f t="shared" si="55"/>
        <v>2085.63</v>
      </c>
      <c r="DB77" s="91">
        <f t="shared" si="35"/>
        <v>0</v>
      </c>
      <c r="DC77" s="92">
        <f t="shared" si="56"/>
        <v>344591.41</v>
      </c>
    </row>
    <row r="78" spans="1:107" x14ac:dyDescent="0.25">
      <c r="A78" s="20">
        <v>13075018</v>
      </c>
      <c r="B78" s="21">
        <v>5557</v>
      </c>
      <c r="C78" s="21" t="s">
        <v>116</v>
      </c>
      <c r="D78" s="251">
        <v>664</v>
      </c>
      <c r="E78" s="251">
        <v>137100</v>
      </c>
      <c r="F78" s="251">
        <v>108032.4</v>
      </c>
      <c r="G78" s="251">
        <v>1</v>
      </c>
      <c r="H78" s="251">
        <v>485435.74</v>
      </c>
      <c r="I78" s="251"/>
      <c r="J78" s="251">
        <v>1</v>
      </c>
      <c r="K78" s="251">
        <v>640824.52</v>
      </c>
      <c r="L78" s="251"/>
      <c r="M78" s="251">
        <v>0</v>
      </c>
      <c r="N78" s="251">
        <v>0</v>
      </c>
      <c r="O78" s="251">
        <v>0</v>
      </c>
      <c r="P78" s="251">
        <v>1</v>
      </c>
      <c r="Q78" s="251">
        <v>640824.52</v>
      </c>
      <c r="R78" s="251">
        <v>1</v>
      </c>
      <c r="S78" s="251">
        <v>156389.42000000001</v>
      </c>
      <c r="T78" s="251">
        <v>300</v>
      </c>
      <c r="U78" s="251">
        <v>0</v>
      </c>
      <c r="V78" s="251">
        <v>350</v>
      </c>
      <c r="W78" s="251">
        <v>0</v>
      </c>
      <c r="X78" s="251">
        <v>310</v>
      </c>
      <c r="Y78" s="251">
        <v>0</v>
      </c>
      <c r="Z78" s="251">
        <v>0</v>
      </c>
      <c r="AA78" s="251">
        <v>270015.68</v>
      </c>
      <c r="AB78" s="251">
        <v>406.65</v>
      </c>
      <c r="AC78" s="43" t="s">
        <v>43</v>
      </c>
      <c r="AD78" s="43" t="s">
        <v>43</v>
      </c>
      <c r="AE78" s="43" t="s">
        <v>43</v>
      </c>
      <c r="AF78" s="251">
        <v>12394373.1</v>
      </c>
      <c r="AG78" s="251">
        <v>0</v>
      </c>
      <c r="AH78" s="251">
        <v>504276.93</v>
      </c>
      <c r="AI78" s="251">
        <v>108032.4</v>
      </c>
      <c r="AJ78" s="343">
        <v>156389.42000000001</v>
      </c>
      <c r="AK78" s="344">
        <v>1300</v>
      </c>
      <c r="AL78" s="344">
        <v>1296.98</v>
      </c>
      <c r="AM78" s="344">
        <v>0</v>
      </c>
      <c r="AN78" s="344">
        <v>0</v>
      </c>
      <c r="AO78" s="344">
        <v>0</v>
      </c>
      <c r="AP78" s="344">
        <v>0</v>
      </c>
      <c r="AQ78" s="344">
        <v>434971</v>
      </c>
      <c r="AR78" s="344">
        <v>332809.57</v>
      </c>
      <c r="AS78" s="239">
        <f t="shared" si="57"/>
        <v>-102161.43</v>
      </c>
      <c r="AT78" s="344">
        <v>61807.71</v>
      </c>
      <c r="AU78" s="239">
        <f t="shared" si="58"/>
        <v>394617.28</v>
      </c>
      <c r="AV78" s="344">
        <v>233442.14</v>
      </c>
      <c r="AW78" s="239">
        <f t="shared" si="59"/>
        <v>161175.14000000001</v>
      </c>
      <c r="AX78" s="239">
        <f t="shared" si="60"/>
        <v>0.70142856769413209</v>
      </c>
      <c r="AY78" s="239">
        <f t="shared" si="61"/>
        <v>0.59156593446693462</v>
      </c>
      <c r="AZ78" s="255">
        <v>65303.48</v>
      </c>
      <c r="CA78" s="91" t="str">
        <f t="shared" si="33"/>
        <v>Brünzow</v>
      </c>
      <c r="CB78" s="92">
        <f t="shared" si="33"/>
        <v>664</v>
      </c>
      <c r="CC78" s="92">
        <f t="shared" si="36"/>
        <v>0</v>
      </c>
      <c r="CD78" s="92">
        <f t="shared" si="37"/>
        <v>485435.74</v>
      </c>
      <c r="CE78" s="92">
        <f t="shared" si="38"/>
        <v>640824.52</v>
      </c>
      <c r="CF78" s="92">
        <f t="shared" si="39"/>
        <v>156389.42000000001</v>
      </c>
      <c r="CG78" s="92">
        <f t="shared" si="40"/>
        <v>-484435.1</v>
      </c>
      <c r="CH78" s="92">
        <f t="shared" si="41"/>
        <v>108032.4</v>
      </c>
      <c r="CI78" s="92">
        <f t="shared" si="42"/>
        <v>0</v>
      </c>
      <c r="CJ78" s="91" t="str">
        <f t="shared" si="43"/>
        <v>nein</v>
      </c>
      <c r="CK78" s="91" t="str">
        <f t="shared" si="43"/>
        <v>nein</v>
      </c>
      <c r="CL78" s="91" t="str">
        <f t="shared" si="62"/>
        <v>OK</v>
      </c>
      <c r="CM78" s="92">
        <f t="shared" si="44"/>
        <v>0</v>
      </c>
      <c r="CN78" s="91" t="str">
        <f t="shared" si="45"/>
        <v>nein</v>
      </c>
      <c r="CO78" s="91">
        <f t="shared" si="46"/>
        <v>0</v>
      </c>
      <c r="CP78" s="91">
        <f t="shared" si="47"/>
        <v>0</v>
      </c>
      <c r="CQ78" s="91">
        <f t="shared" si="48"/>
        <v>1</v>
      </c>
      <c r="CR78" s="91">
        <f t="shared" si="34"/>
        <v>1</v>
      </c>
      <c r="CS78" s="92">
        <f>CM78-'[2]2011'!CM78</f>
        <v>0</v>
      </c>
      <c r="CT78" s="92">
        <f>CE78-'[2]2011'!CE78</f>
        <v>640824.52</v>
      </c>
      <c r="CU78" s="92">
        <f t="shared" si="49"/>
        <v>233442.14</v>
      </c>
      <c r="CV78" s="92">
        <f t="shared" si="50"/>
        <v>65303.48</v>
      </c>
      <c r="CW78" s="153">
        <f t="shared" si="51"/>
        <v>3</v>
      </c>
      <c r="CX78" s="153">
        <f t="shared" si="52"/>
        <v>3.5</v>
      </c>
      <c r="CY78" s="153">
        <f t="shared" si="53"/>
        <v>3.1</v>
      </c>
      <c r="CZ78" s="92">
        <f t="shared" si="54"/>
        <v>270015.68</v>
      </c>
      <c r="DA78" s="92">
        <f t="shared" si="55"/>
        <v>1296.98</v>
      </c>
      <c r="DB78" s="91">
        <f t="shared" si="35"/>
        <v>1</v>
      </c>
      <c r="DC78" s="92">
        <f t="shared" si="56"/>
        <v>156389.42000000001</v>
      </c>
    </row>
    <row r="79" spans="1:107" x14ac:dyDescent="0.25">
      <c r="A79" s="20">
        <v>13075046</v>
      </c>
      <c r="B79" s="21">
        <v>5557</v>
      </c>
      <c r="C79" s="21" t="s">
        <v>117</v>
      </c>
      <c r="D79" s="251">
        <v>990</v>
      </c>
      <c r="E79" s="251">
        <v>23100</v>
      </c>
      <c r="F79" s="251">
        <v>65942.5</v>
      </c>
      <c r="G79" s="251">
        <v>1</v>
      </c>
      <c r="H79" s="251">
        <v>35425.85</v>
      </c>
      <c r="I79" s="251"/>
      <c r="J79" s="251">
        <v>1</v>
      </c>
      <c r="K79" s="251">
        <v>199627.13</v>
      </c>
      <c r="L79" s="251"/>
      <c r="M79" s="251">
        <v>0</v>
      </c>
      <c r="N79" s="251">
        <v>1</v>
      </c>
      <c r="O79" s="251">
        <v>16810.39</v>
      </c>
      <c r="P79" s="251">
        <v>0</v>
      </c>
      <c r="Q79" s="251">
        <v>0</v>
      </c>
      <c r="R79" s="251">
        <v>1</v>
      </c>
      <c r="S79" s="251">
        <v>235052.98</v>
      </c>
      <c r="T79" s="251">
        <v>350</v>
      </c>
      <c r="U79" s="251">
        <v>0</v>
      </c>
      <c r="V79" s="251">
        <v>350</v>
      </c>
      <c r="W79" s="251">
        <v>0</v>
      </c>
      <c r="X79" s="251">
        <v>300</v>
      </c>
      <c r="Y79" s="251">
        <v>1</v>
      </c>
      <c r="Z79" s="251">
        <v>1</v>
      </c>
      <c r="AA79" s="251">
        <v>42499.7</v>
      </c>
      <c r="AB79" s="251">
        <v>42.93</v>
      </c>
      <c r="AC79" s="43" t="s">
        <v>43</v>
      </c>
      <c r="AD79" s="43" t="s">
        <v>43</v>
      </c>
      <c r="AE79" s="43" t="s">
        <v>43</v>
      </c>
      <c r="AF79" s="251">
        <v>3648941.13</v>
      </c>
      <c r="AG79" s="251">
        <v>0</v>
      </c>
      <c r="AH79" s="251">
        <v>65664.320000000007</v>
      </c>
      <c r="AI79" s="251">
        <v>65942.5</v>
      </c>
      <c r="AJ79" s="343">
        <v>235052.98</v>
      </c>
      <c r="AK79" s="344">
        <v>3800</v>
      </c>
      <c r="AL79" s="344">
        <v>3866.11</v>
      </c>
      <c r="AM79" s="344">
        <v>0</v>
      </c>
      <c r="AN79" s="344">
        <v>0</v>
      </c>
      <c r="AO79" s="344">
        <v>0</v>
      </c>
      <c r="AP79" s="344">
        <v>0</v>
      </c>
      <c r="AQ79" s="344">
        <v>290478</v>
      </c>
      <c r="AR79" s="344">
        <v>85327.83</v>
      </c>
      <c r="AS79" s="239">
        <f t="shared" si="57"/>
        <v>-205150.16999999998</v>
      </c>
      <c r="AT79" s="344">
        <v>234379.44</v>
      </c>
      <c r="AU79" s="239">
        <f t="shared" si="58"/>
        <v>319707.27</v>
      </c>
      <c r="AV79" s="344">
        <v>244390.23</v>
      </c>
      <c r="AW79" s="239">
        <f t="shared" si="59"/>
        <v>75317.040000000008</v>
      </c>
      <c r="AX79" s="239">
        <f t="shared" si="60"/>
        <v>2.8641327219970321</v>
      </c>
      <c r="AY79" s="239">
        <f t="shared" si="61"/>
        <v>0.76441874468478621</v>
      </c>
      <c r="AZ79" s="255">
        <v>68366.100000000006</v>
      </c>
      <c r="CA79" s="91" t="str">
        <f t="shared" si="33"/>
        <v>Hanshagen</v>
      </c>
      <c r="CB79" s="92">
        <f t="shared" si="33"/>
        <v>990</v>
      </c>
      <c r="CC79" s="92">
        <f t="shared" si="36"/>
        <v>0</v>
      </c>
      <c r="CD79" s="92">
        <f t="shared" si="37"/>
        <v>35425.85</v>
      </c>
      <c r="CE79" s="92">
        <f t="shared" si="38"/>
        <v>0</v>
      </c>
      <c r="CF79" s="92">
        <f t="shared" si="39"/>
        <v>235052.98</v>
      </c>
      <c r="CG79" s="92">
        <f t="shared" si="40"/>
        <v>235052.98</v>
      </c>
      <c r="CH79" s="92">
        <f t="shared" si="41"/>
        <v>65942.5</v>
      </c>
      <c r="CI79" s="92">
        <f t="shared" si="42"/>
        <v>1</v>
      </c>
      <c r="CJ79" s="91" t="str">
        <f t="shared" si="43"/>
        <v>nein</v>
      </c>
      <c r="CK79" s="91" t="str">
        <f t="shared" si="43"/>
        <v>nein</v>
      </c>
      <c r="CL79" s="91" t="str">
        <f t="shared" si="62"/>
        <v>OK</v>
      </c>
      <c r="CM79" s="92">
        <f t="shared" si="44"/>
        <v>16810.39</v>
      </c>
      <c r="CN79" s="91" t="str">
        <f t="shared" si="45"/>
        <v>nein</v>
      </c>
      <c r="CO79" s="91">
        <f t="shared" si="46"/>
        <v>0</v>
      </c>
      <c r="CP79" s="91">
        <f t="shared" si="47"/>
        <v>0</v>
      </c>
      <c r="CQ79" s="91">
        <f t="shared" si="48"/>
        <v>1</v>
      </c>
      <c r="CR79" s="91">
        <f t="shared" si="34"/>
        <v>1</v>
      </c>
      <c r="CS79" s="92">
        <f>CM79-'[2]2011'!CM79</f>
        <v>16810.39</v>
      </c>
      <c r="CT79" s="92">
        <f>CE79-'[2]2011'!CE79</f>
        <v>0</v>
      </c>
      <c r="CU79" s="92">
        <f t="shared" si="49"/>
        <v>244390.23</v>
      </c>
      <c r="CV79" s="92">
        <f t="shared" si="50"/>
        <v>68366.100000000006</v>
      </c>
      <c r="CW79" s="153">
        <f t="shared" si="51"/>
        <v>3.5</v>
      </c>
      <c r="CX79" s="153">
        <f t="shared" si="52"/>
        <v>3.5</v>
      </c>
      <c r="CY79" s="153">
        <f t="shared" si="53"/>
        <v>3</v>
      </c>
      <c r="CZ79" s="92">
        <f t="shared" si="54"/>
        <v>42499.7</v>
      </c>
      <c r="DA79" s="92">
        <f t="shared" si="55"/>
        <v>3866.11</v>
      </c>
      <c r="DB79" s="91">
        <f t="shared" si="35"/>
        <v>1</v>
      </c>
      <c r="DC79" s="92">
        <f t="shared" si="56"/>
        <v>235052.98</v>
      </c>
    </row>
    <row r="80" spans="1:107" x14ac:dyDescent="0.25">
      <c r="A80" s="20">
        <v>13075059</v>
      </c>
      <c r="B80" s="21">
        <v>5557</v>
      </c>
      <c r="C80" s="21" t="s">
        <v>118</v>
      </c>
      <c r="D80" s="251">
        <v>676</v>
      </c>
      <c r="E80" s="251">
        <v>23000</v>
      </c>
      <c r="F80" s="251">
        <v>48616.6</v>
      </c>
      <c r="G80" s="251">
        <v>1</v>
      </c>
      <c r="H80" s="251">
        <v>1521.37</v>
      </c>
      <c r="I80" s="251"/>
      <c r="J80" s="251">
        <v>1</v>
      </c>
      <c r="K80" s="251">
        <v>195763.19</v>
      </c>
      <c r="L80" s="251"/>
      <c r="M80" s="251">
        <v>0</v>
      </c>
      <c r="N80" s="251">
        <v>1</v>
      </c>
      <c r="O80" s="251">
        <v>15309.56</v>
      </c>
      <c r="P80" s="251">
        <v>0</v>
      </c>
      <c r="Q80" s="251">
        <v>0</v>
      </c>
      <c r="R80" s="251">
        <v>1</v>
      </c>
      <c r="S80" s="251">
        <v>197284.56</v>
      </c>
      <c r="T80" s="251">
        <v>250</v>
      </c>
      <c r="U80" s="251">
        <v>1</v>
      </c>
      <c r="V80" s="251">
        <v>350</v>
      </c>
      <c r="W80" s="251">
        <v>0</v>
      </c>
      <c r="X80" s="251">
        <v>250</v>
      </c>
      <c r="Y80" s="251">
        <v>1</v>
      </c>
      <c r="Z80" s="251">
        <v>1</v>
      </c>
      <c r="AA80" s="251">
        <v>102370.56</v>
      </c>
      <c r="AB80" s="251">
        <v>151.44</v>
      </c>
      <c r="AC80" s="43" t="s">
        <v>43</v>
      </c>
      <c r="AD80" s="43" t="s">
        <v>43</v>
      </c>
      <c r="AE80" s="43" t="s">
        <v>43</v>
      </c>
      <c r="AF80" s="251">
        <v>2989409.1</v>
      </c>
      <c r="AG80" s="251">
        <v>0</v>
      </c>
      <c r="AH80" s="251">
        <v>4192.58</v>
      </c>
      <c r="AI80" s="251">
        <v>48460.160000000003</v>
      </c>
      <c r="AJ80" s="343">
        <v>197284.56</v>
      </c>
      <c r="AK80" s="344">
        <v>1100</v>
      </c>
      <c r="AL80" s="344">
        <v>1110.43</v>
      </c>
      <c r="AM80" s="344">
        <v>0</v>
      </c>
      <c r="AN80" s="344">
        <v>0</v>
      </c>
      <c r="AO80" s="344">
        <v>0</v>
      </c>
      <c r="AP80" s="344">
        <v>0</v>
      </c>
      <c r="AQ80" s="344">
        <v>195241</v>
      </c>
      <c r="AR80" s="344">
        <v>66639.78</v>
      </c>
      <c r="AS80" s="239">
        <f t="shared" si="57"/>
        <v>-128601.22</v>
      </c>
      <c r="AT80" s="344">
        <v>161238.66</v>
      </c>
      <c r="AU80" s="239">
        <f t="shared" si="58"/>
        <v>227878.44</v>
      </c>
      <c r="AV80" s="344">
        <v>168410.17</v>
      </c>
      <c r="AW80" s="239">
        <f t="shared" si="59"/>
        <v>59468.26999999999</v>
      </c>
      <c r="AX80" s="239">
        <f t="shared" si="60"/>
        <v>2.5271717583701507</v>
      </c>
      <c r="AY80" s="239">
        <f t="shared" si="61"/>
        <v>0.73903511889935714</v>
      </c>
      <c r="AZ80" s="255">
        <v>47111.33</v>
      </c>
      <c r="CA80" s="91" t="str">
        <f t="shared" si="33"/>
        <v>Katzow</v>
      </c>
      <c r="CB80" s="92">
        <f t="shared" si="33"/>
        <v>676</v>
      </c>
      <c r="CC80" s="92">
        <f t="shared" si="36"/>
        <v>0</v>
      </c>
      <c r="CD80" s="92">
        <f t="shared" si="37"/>
        <v>1521.37</v>
      </c>
      <c r="CE80" s="92">
        <f t="shared" si="38"/>
        <v>0</v>
      </c>
      <c r="CF80" s="92">
        <f t="shared" si="39"/>
        <v>197284.56</v>
      </c>
      <c r="CG80" s="92">
        <f t="shared" si="40"/>
        <v>197284.56</v>
      </c>
      <c r="CH80" s="92">
        <f t="shared" si="41"/>
        <v>48460.160000000003</v>
      </c>
      <c r="CI80" s="92">
        <f t="shared" si="42"/>
        <v>1</v>
      </c>
      <c r="CJ80" s="91" t="str">
        <f t="shared" si="43"/>
        <v>nein</v>
      </c>
      <c r="CK80" s="91" t="str">
        <f t="shared" si="43"/>
        <v>nein</v>
      </c>
      <c r="CL80" s="91" t="str">
        <f t="shared" si="62"/>
        <v>OK</v>
      </c>
      <c r="CM80" s="92">
        <f t="shared" si="44"/>
        <v>15309.56</v>
      </c>
      <c r="CN80" s="91" t="str">
        <f t="shared" si="45"/>
        <v>nein</v>
      </c>
      <c r="CO80" s="91">
        <f t="shared" si="46"/>
        <v>0</v>
      </c>
      <c r="CP80" s="91">
        <f t="shared" si="47"/>
        <v>0</v>
      </c>
      <c r="CQ80" s="91">
        <f t="shared" si="48"/>
        <v>1</v>
      </c>
      <c r="CR80" s="91">
        <f t="shared" si="34"/>
        <v>1</v>
      </c>
      <c r="CS80" s="92">
        <f>CM80-'[2]2011'!CM80</f>
        <v>15309.56</v>
      </c>
      <c r="CT80" s="92">
        <f>CE80-'[2]2011'!CE80</f>
        <v>0</v>
      </c>
      <c r="CU80" s="92">
        <f t="shared" si="49"/>
        <v>168410.17</v>
      </c>
      <c r="CV80" s="92">
        <f t="shared" si="50"/>
        <v>47111.33</v>
      </c>
      <c r="CW80" s="153">
        <f t="shared" si="51"/>
        <v>2.5</v>
      </c>
      <c r="CX80" s="153">
        <f t="shared" si="52"/>
        <v>3.5</v>
      </c>
      <c r="CY80" s="153">
        <f t="shared" si="53"/>
        <v>2.5</v>
      </c>
      <c r="CZ80" s="92">
        <f t="shared" si="54"/>
        <v>102370.56</v>
      </c>
      <c r="DA80" s="92">
        <f t="shared" si="55"/>
        <v>1110.43</v>
      </c>
      <c r="DB80" s="91">
        <f t="shared" si="35"/>
        <v>1</v>
      </c>
      <c r="DC80" s="92">
        <f t="shared" si="56"/>
        <v>197284.56</v>
      </c>
    </row>
    <row r="81" spans="1:107" x14ac:dyDescent="0.25">
      <c r="A81" s="20">
        <v>13075060</v>
      </c>
      <c r="B81" s="21">
        <v>5557</v>
      </c>
      <c r="C81" s="21" t="s">
        <v>119</v>
      </c>
      <c r="D81" s="251">
        <v>1200</v>
      </c>
      <c r="E81" s="251">
        <v>59800</v>
      </c>
      <c r="F81" s="251">
        <v>161714.16</v>
      </c>
      <c r="G81" s="251">
        <v>1</v>
      </c>
      <c r="H81" s="251">
        <v>146505.54</v>
      </c>
      <c r="I81" s="251"/>
      <c r="J81" s="251">
        <v>1</v>
      </c>
      <c r="K81" s="251">
        <v>437773.24</v>
      </c>
      <c r="L81" s="251"/>
      <c r="M81" s="251">
        <v>0</v>
      </c>
      <c r="N81" s="251">
        <v>1</v>
      </c>
      <c r="O81" s="251">
        <v>71346.399999999994</v>
      </c>
      <c r="P81" s="251">
        <v>0</v>
      </c>
      <c r="Q81" s="251">
        <v>0</v>
      </c>
      <c r="R81" s="251">
        <v>1</v>
      </c>
      <c r="S81" s="251">
        <v>584278.78</v>
      </c>
      <c r="T81" s="251">
        <v>250</v>
      </c>
      <c r="U81" s="251">
        <v>1</v>
      </c>
      <c r="V81" s="251">
        <v>350</v>
      </c>
      <c r="W81" s="251">
        <v>0</v>
      </c>
      <c r="X81" s="251">
        <v>300</v>
      </c>
      <c r="Y81" s="251">
        <v>1</v>
      </c>
      <c r="Z81" s="251">
        <v>1</v>
      </c>
      <c r="AA81" s="251">
        <v>43766.68</v>
      </c>
      <c r="AB81" s="251">
        <v>36.47</v>
      </c>
      <c r="AC81" s="43" t="s">
        <v>43</v>
      </c>
      <c r="AD81" s="43" t="s">
        <v>43</v>
      </c>
      <c r="AE81" s="43" t="s">
        <v>43</v>
      </c>
      <c r="AF81" s="251">
        <v>5452407.3499999996</v>
      </c>
      <c r="AG81" s="251">
        <v>0</v>
      </c>
      <c r="AH81" s="251">
        <v>134619.72</v>
      </c>
      <c r="AI81" s="251">
        <v>161714.16</v>
      </c>
      <c r="AJ81" s="343">
        <v>548278.78</v>
      </c>
      <c r="AK81" s="344">
        <v>3500</v>
      </c>
      <c r="AL81" s="344">
        <v>3457.87</v>
      </c>
      <c r="AM81" s="344">
        <v>0</v>
      </c>
      <c r="AN81" s="344">
        <v>0</v>
      </c>
      <c r="AO81" s="344">
        <v>0</v>
      </c>
      <c r="AP81" s="344">
        <v>0</v>
      </c>
      <c r="AQ81" s="344">
        <v>354196</v>
      </c>
      <c r="AR81" s="344">
        <v>122320.46</v>
      </c>
      <c r="AS81" s="239">
        <f t="shared" si="57"/>
        <v>-231875.53999999998</v>
      </c>
      <c r="AT81" s="344">
        <v>292834.25</v>
      </c>
      <c r="AU81" s="239">
        <f t="shared" si="58"/>
        <v>415154.71</v>
      </c>
      <c r="AV81" s="344">
        <v>301378.32</v>
      </c>
      <c r="AW81" s="239">
        <f t="shared" si="59"/>
        <v>113776.39000000001</v>
      </c>
      <c r="AX81" s="239">
        <f t="shared" si="60"/>
        <v>2.4638422713583648</v>
      </c>
      <c r="AY81" s="239">
        <f t="shared" si="61"/>
        <v>0.72594219152662387</v>
      </c>
      <c r="AZ81" s="255">
        <v>83254.210000000006</v>
      </c>
      <c r="CA81" s="91" t="str">
        <f t="shared" si="33"/>
        <v>Kemnitz</v>
      </c>
      <c r="CB81" s="92">
        <f t="shared" si="33"/>
        <v>1200</v>
      </c>
      <c r="CC81" s="92">
        <f t="shared" si="36"/>
        <v>0</v>
      </c>
      <c r="CD81" s="92">
        <f t="shared" si="37"/>
        <v>146505.54</v>
      </c>
      <c r="CE81" s="92">
        <f t="shared" si="38"/>
        <v>0</v>
      </c>
      <c r="CF81" s="92">
        <f t="shared" si="39"/>
        <v>584278.78</v>
      </c>
      <c r="CG81" s="92">
        <f t="shared" si="40"/>
        <v>584278.78</v>
      </c>
      <c r="CH81" s="92">
        <f t="shared" si="41"/>
        <v>161714.16</v>
      </c>
      <c r="CI81" s="92">
        <f t="shared" si="42"/>
        <v>1</v>
      </c>
      <c r="CJ81" s="91" t="str">
        <f t="shared" si="43"/>
        <v>nein</v>
      </c>
      <c r="CK81" s="91" t="str">
        <f t="shared" si="43"/>
        <v>nein</v>
      </c>
      <c r="CL81" s="91" t="str">
        <f t="shared" si="62"/>
        <v>OK</v>
      </c>
      <c r="CM81" s="92">
        <f t="shared" si="44"/>
        <v>71346.399999999994</v>
      </c>
      <c r="CN81" s="91" t="str">
        <f t="shared" si="45"/>
        <v>nein</v>
      </c>
      <c r="CO81" s="91">
        <f t="shared" si="46"/>
        <v>0</v>
      </c>
      <c r="CP81" s="91">
        <f t="shared" si="47"/>
        <v>0</v>
      </c>
      <c r="CQ81" s="91">
        <f t="shared" si="48"/>
        <v>1</v>
      </c>
      <c r="CR81" s="91">
        <f t="shared" si="34"/>
        <v>1</v>
      </c>
      <c r="CS81" s="92">
        <f>CM81-'[2]2011'!CM81</f>
        <v>71346.399999999994</v>
      </c>
      <c r="CT81" s="92">
        <f>CE81-'[2]2011'!CE81</f>
        <v>0</v>
      </c>
      <c r="CU81" s="92">
        <f t="shared" si="49"/>
        <v>301378.32</v>
      </c>
      <c r="CV81" s="92">
        <f t="shared" si="50"/>
        <v>83254.210000000006</v>
      </c>
      <c r="CW81" s="153">
        <f t="shared" si="51"/>
        <v>2.5</v>
      </c>
      <c r="CX81" s="153">
        <f t="shared" si="52"/>
        <v>3.5</v>
      </c>
      <c r="CY81" s="153">
        <f t="shared" si="53"/>
        <v>3</v>
      </c>
      <c r="CZ81" s="92">
        <f t="shared" si="54"/>
        <v>43766.68</v>
      </c>
      <c r="DA81" s="92">
        <f t="shared" si="55"/>
        <v>3457.87</v>
      </c>
      <c r="DB81" s="91">
        <f t="shared" si="35"/>
        <v>1</v>
      </c>
      <c r="DC81" s="92">
        <f t="shared" si="56"/>
        <v>548278.78</v>
      </c>
    </row>
    <row r="82" spans="1:107" x14ac:dyDescent="0.25">
      <c r="A82" s="20">
        <v>13075069</v>
      </c>
      <c r="B82" s="21">
        <v>5557</v>
      </c>
      <c r="C82" s="21" t="s">
        <v>120</v>
      </c>
      <c r="D82" s="251">
        <v>1912</v>
      </c>
      <c r="E82" s="251">
        <v>213200</v>
      </c>
      <c r="F82" s="251">
        <v>212394.8</v>
      </c>
      <c r="G82" s="251">
        <v>1</v>
      </c>
      <c r="H82" s="251">
        <v>56462.28</v>
      </c>
      <c r="I82" s="251"/>
      <c r="J82" s="251">
        <v>1</v>
      </c>
      <c r="K82" s="251">
        <v>448916.75</v>
      </c>
      <c r="L82" s="251"/>
      <c r="M82" s="251">
        <v>0</v>
      </c>
      <c r="N82" s="251">
        <v>0</v>
      </c>
      <c r="O82" s="251">
        <v>0</v>
      </c>
      <c r="P82" s="251">
        <v>0</v>
      </c>
      <c r="Q82" s="251">
        <v>0</v>
      </c>
      <c r="R82" s="251">
        <v>1</v>
      </c>
      <c r="S82" s="251">
        <v>505379.03</v>
      </c>
      <c r="T82" s="251">
        <v>250</v>
      </c>
      <c r="U82" s="251">
        <v>1</v>
      </c>
      <c r="V82" s="251">
        <v>350</v>
      </c>
      <c r="W82" s="251">
        <v>0</v>
      </c>
      <c r="X82" s="251">
        <v>300</v>
      </c>
      <c r="Y82" s="251">
        <v>1</v>
      </c>
      <c r="Z82" s="251">
        <v>1</v>
      </c>
      <c r="AA82" s="251">
        <v>1225927.6000000001</v>
      </c>
      <c r="AB82" s="251">
        <v>641.17999999999995</v>
      </c>
      <c r="AC82" s="43" t="s">
        <v>43</v>
      </c>
      <c r="AD82" s="43" t="s">
        <v>43</v>
      </c>
      <c r="AE82" s="43" t="s">
        <v>43</v>
      </c>
      <c r="AF82" s="251">
        <v>9553252.1999999993</v>
      </c>
      <c r="AG82" s="251">
        <v>257276.96</v>
      </c>
      <c r="AH82" s="251">
        <v>124471.07</v>
      </c>
      <c r="AI82" s="251">
        <v>212394.8</v>
      </c>
      <c r="AJ82" s="343">
        <v>505379.03</v>
      </c>
      <c r="AK82" s="344">
        <v>6200</v>
      </c>
      <c r="AL82" s="344">
        <v>6211.31</v>
      </c>
      <c r="AM82" s="344">
        <v>0</v>
      </c>
      <c r="AN82" s="344">
        <v>0</v>
      </c>
      <c r="AO82" s="344">
        <v>12200</v>
      </c>
      <c r="AP82" s="344">
        <v>15637.5</v>
      </c>
      <c r="AQ82" s="344">
        <v>590846</v>
      </c>
      <c r="AR82" s="344">
        <v>372866.26</v>
      </c>
      <c r="AS82" s="239">
        <f t="shared" si="57"/>
        <v>-217979.74</v>
      </c>
      <c r="AT82" s="344">
        <v>452668.09</v>
      </c>
      <c r="AU82" s="239">
        <f t="shared" si="58"/>
        <v>825534.35000000009</v>
      </c>
      <c r="AV82" s="344">
        <v>502062.84</v>
      </c>
      <c r="AW82" s="239">
        <f t="shared" si="59"/>
        <v>323471.51000000007</v>
      </c>
      <c r="AX82" s="239">
        <f t="shared" si="60"/>
        <v>1.3464957649962752</v>
      </c>
      <c r="AY82" s="239">
        <f t="shared" si="61"/>
        <v>0.60816711018748038</v>
      </c>
      <c r="AZ82" s="255">
        <v>140447.85</v>
      </c>
      <c r="CA82" s="91" t="str">
        <f t="shared" si="33"/>
        <v>Kröslin</v>
      </c>
      <c r="CB82" s="92">
        <f t="shared" si="33"/>
        <v>1912</v>
      </c>
      <c r="CC82" s="92">
        <f t="shared" si="36"/>
        <v>0</v>
      </c>
      <c r="CD82" s="92">
        <f t="shared" si="37"/>
        <v>56462.28</v>
      </c>
      <c r="CE82" s="92">
        <f t="shared" si="38"/>
        <v>0</v>
      </c>
      <c r="CF82" s="92">
        <f t="shared" si="39"/>
        <v>505379.03</v>
      </c>
      <c r="CG82" s="92">
        <f t="shared" si="40"/>
        <v>505379.03</v>
      </c>
      <c r="CH82" s="92">
        <f t="shared" si="41"/>
        <v>212394.8</v>
      </c>
      <c r="CI82" s="92">
        <f t="shared" si="42"/>
        <v>1</v>
      </c>
      <c r="CJ82" s="91" t="str">
        <f t="shared" si="43"/>
        <v>nein</v>
      </c>
      <c r="CK82" s="91" t="str">
        <f t="shared" si="43"/>
        <v>nein</v>
      </c>
      <c r="CL82" s="91" t="str">
        <f t="shared" si="62"/>
        <v>OK</v>
      </c>
      <c r="CM82" s="92">
        <f t="shared" si="44"/>
        <v>0</v>
      </c>
      <c r="CN82" s="91" t="str">
        <f t="shared" si="45"/>
        <v>nein</v>
      </c>
      <c r="CO82" s="91">
        <f t="shared" si="46"/>
        <v>0</v>
      </c>
      <c r="CP82" s="91">
        <f t="shared" si="47"/>
        <v>0</v>
      </c>
      <c r="CQ82" s="91">
        <f t="shared" si="48"/>
        <v>1</v>
      </c>
      <c r="CR82" s="91">
        <f t="shared" si="34"/>
        <v>1</v>
      </c>
      <c r="CS82" s="92">
        <f>CM82-'[2]2011'!CM82</f>
        <v>0</v>
      </c>
      <c r="CT82" s="92">
        <f>CE82-'[2]2011'!CE82</f>
        <v>0</v>
      </c>
      <c r="CU82" s="92">
        <f t="shared" si="49"/>
        <v>502062.84</v>
      </c>
      <c r="CV82" s="92">
        <f t="shared" si="50"/>
        <v>140447.85</v>
      </c>
      <c r="CW82" s="153">
        <f t="shared" si="51"/>
        <v>2.5</v>
      </c>
      <c r="CX82" s="153">
        <f t="shared" si="52"/>
        <v>3.5</v>
      </c>
      <c r="CY82" s="153">
        <f t="shared" si="53"/>
        <v>3</v>
      </c>
      <c r="CZ82" s="92">
        <f t="shared" si="54"/>
        <v>1225927.6000000001</v>
      </c>
      <c r="DA82" s="92">
        <f t="shared" si="55"/>
        <v>21848.81</v>
      </c>
      <c r="DB82" s="91">
        <f t="shared" si="35"/>
        <v>1</v>
      </c>
      <c r="DC82" s="92">
        <f t="shared" si="56"/>
        <v>505379.03</v>
      </c>
    </row>
    <row r="83" spans="1:107" x14ac:dyDescent="0.25">
      <c r="A83" s="20">
        <v>13075081</v>
      </c>
      <c r="B83" s="21">
        <v>5557</v>
      </c>
      <c r="C83" s="21" t="s">
        <v>121</v>
      </c>
      <c r="D83" s="251">
        <v>979</v>
      </c>
      <c r="E83" s="251">
        <v>84700</v>
      </c>
      <c r="F83" s="251">
        <v>115158.54</v>
      </c>
      <c r="G83" s="251">
        <v>1</v>
      </c>
      <c r="H83" s="251">
        <v>115158.54</v>
      </c>
      <c r="I83" s="251"/>
      <c r="J83" s="251">
        <v>1</v>
      </c>
      <c r="K83" s="251">
        <v>735006.58</v>
      </c>
      <c r="L83" s="251"/>
      <c r="M83" s="251">
        <v>0</v>
      </c>
      <c r="N83" s="251">
        <v>0</v>
      </c>
      <c r="O83" s="251">
        <v>0</v>
      </c>
      <c r="P83" s="251">
        <v>0</v>
      </c>
      <c r="Q83" s="251">
        <v>0</v>
      </c>
      <c r="R83" s="251">
        <v>1</v>
      </c>
      <c r="S83" s="251">
        <v>760651.52</v>
      </c>
      <c r="T83" s="251">
        <v>250</v>
      </c>
      <c r="U83" s="251">
        <v>1</v>
      </c>
      <c r="V83" s="251">
        <v>300</v>
      </c>
      <c r="W83" s="251">
        <v>0</v>
      </c>
      <c r="X83" s="251">
        <v>300</v>
      </c>
      <c r="Y83" s="251">
        <v>1</v>
      </c>
      <c r="Z83" s="251">
        <v>1</v>
      </c>
      <c r="AA83" s="251">
        <v>194557.31</v>
      </c>
      <c r="AB83" s="251">
        <v>198.73</v>
      </c>
      <c r="AC83" s="43" t="s">
        <v>43</v>
      </c>
      <c r="AD83" s="43" t="s">
        <v>43</v>
      </c>
      <c r="AE83" s="43" t="s">
        <v>43</v>
      </c>
      <c r="AF83" s="251">
        <v>5196419.37</v>
      </c>
      <c r="AG83" s="251">
        <v>88615.12</v>
      </c>
      <c r="AH83" s="251">
        <v>2013.49</v>
      </c>
      <c r="AI83" s="251">
        <v>115158.54</v>
      </c>
      <c r="AJ83" s="343">
        <v>725230.06</v>
      </c>
      <c r="AK83" s="344">
        <v>3500</v>
      </c>
      <c r="AL83" s="344">
        <v>3404.13</v>
      </c>
      <c r="AM83" s="344">
        <v>0</v>
      </c>
      <c r="AN83" s="344">
        <v>0</v>
      </c>
      <c r="AO83" s="344">
        <v>60100</v>
      </c>
      <c r="AP83" s="344">
        <v>59887.5</v>
      </c>
      <c r="AQ83" s="344">
        <v>290472</v>
      </c>
      <c r="AR83" s="344">
        <v>149436.71</v>
      </c>
      <c r="AS83" s="239">
        <f t="shared" si="57"/>
        <v>-141035.29</v>
      </c>
      <c r="AT83" s="344">
        <v>208355.5</v>
      </c>
      <c r="AU83" s="239">
        <f t="shared" si="58"/>
        <v>357792.20999999996</v>
      </c>
      <c r="AV83" s="344">
        <v>242508.15</v>
      </c>
      <c r="AW83" s="239">
        <f t="shared" si="59"/>
        <v>115284.05999999997</v>
      </c>
      <c r="AX83" s="239">
        <f t="shared" si="60"/>
        <v>1.6228151034642024</v>
      </c>
      <c r="AY83" s="239">
        <f t="shared" si="61"/>
        <v>0.67779046950183741</v>
      </c>
      <c r="AZ83" s="255">
        <v>66991.62</v>
      </c>
      <c r="CA83" s="91" t="str">
        <f t="shared" si="33"/>
        <v>Loissin</v>
      </c>
      <c r="CB83" s="92">
        <f t="shared" si="33"/>
        <v>979</v>
      </c>
      <c r="CC83" s="92">
        <f t="shared" si="36"/>
        <v>0</v>
      </c>
      <c r="CD83" s="92">
        <f t="shared" si="37"/>
        <v>115158.54</v>
      </c>
      <c r="CE83" s="92">
        <f t="shared" si="38"/>
        <v>0</v>
      </c>
      <c r="CF83" s="92">
        <f t="shared" si="39"/>
        <v>760651.52</v>
      </c>
      <c r="CG83" s="92">
        <f t="shared" si="40"/>
        <v>760651.52</v>
      </c>
      <c r="CH83" s="92">
        <f t="shared" si="41"/>
        <v>115158.54</v>
      </c>
      <c r="CI83" s="92">
        <f t="shared" si="42"/>
        <v>1</v>
      </c>
      <c r="CJ83" s="91" t="str">
        <f t="shared" si="43"/>
        <v>nein</v>
      </c>
      <c r="CK83" s="91" t="str">
        <f t="shared" si="43"/>
        <v>nein</v>
      </c>
      <c r="CL83" s="91" t="str">
        <f>IF(CB83=0,"keine Daten",IF(CD83=0,"keine Daten",IF(CH83=0,"keine Daten","OK")))</f>
        <v>OK</v>
      </c>
      <c r="CM83" s="92">
        <f t="shared" si="44"/>
        <v>0</v>
      </c>
      <c r="CN83" s="91" t="str">
        <f t="shared" si="45"/>
        <v>nein</v>
      </c>
      <c r="CO83" s="91">
        <f t="shared" si="46"/>
        <v>0</v>
      </c>
      <c r="CP83" s="91">
        <f t="shared" si="47"/>
        <v>0</v>
      </c>
      <c r="CQ83" s="91">
        <f t="shared" si="48"/>
        <v>1</v>
      </c>
      <c r="CR83" s="91">
        <f t="shared" si="34"/>
        <v>1</v>
      </c>
      <c r="CS83" s="92">
        <f>CM83-'[2]2011'!CM83</f>
        <v>0</v>
      </c>
      <c r="CT83" s="92">
        <f>CE83-'[2]2011'!CE83</f>
        <v>0</v>
      </c>
      <c r="CU83" s="92">
        <f t="shared" si="49"/>
        <v>242508.15</v>
      </c>
      <c r="CV83" s="92">
        <f t="shared" si="50"/>
        <v>66991.62</v>
      </c>
      <c r="CW83" s="153">
        <f t="shared" si="51"/>
        <v>2.5</v>
      </c>
      <c r="CX83" s="153">
        <f t="shared" si="52"/>
        <v>3</v>
      </c>
      <c r="CY83" s="153">
        <f t="shared" si="53"/>
        <v>3</v>
      </c>
      <c r="CZ83" s="92">
        <f t="shared" si="54"/>
        <v>194557.31</v>
      </c>
      <c r="DA83" s="92">
        <f t="shared" si="55"/>
        <v>63291.63</v>
      </c>
      <c r="DB83" s="91">
        <f t="shared" si="35"/>
        <v>1</v>
      </c>
      <c r="DC83" s="92">
        <f t="shared" si="56"/>
        <v>725230.06</v>
      </c>
    </row>
    <row r="84" spans="1:107" x14ac:dyDescent="0.25">
      <c r="A84" s="20">
        <v>13075083</v>
      </c>
      <c r="B84" s="21">
        <v>5557</v>
      </c>
      <c r="C84" s="21" t="s">
        <v>122</v>
      </c>
      <c r="D84" s="251">
        <v>2210</v>
      </c>
      <c r="E84" s="251">
        <v>409300</v>
      </c>
      <c r="F84" s="251">
        <v>86893.81</v>
      </c>
      <c r="G84" s="251">
        <v>1</v>
      </c>
      <c r="H84" s="251">
        <v>554148.28</v>
      </c>
      <c r="I84" s="251"/>
      <c r="J84" s="251">
        <v>1</v>
      </c>
      <c r="K84" s="251">
        <v>2120390.59</v>
      </c>
      <c r="L84" s="251"/>
      <c r="M84" s="251">
        <v>0</v>
      </c>
      <c r="N84" s="251">
        <v>0</v>
      </c>
      <c r="O84" s="251">
        <v>0</v>
      </c>
      <c r="P84" s="251">
        <v>0</v>
      </c>
      <c r="Q84" s="251">
        <v>0</v>
      </c>
      <c r="R84" s="251">
        <v>1</v>
      </c>
      <c r="S84" s="251">
        <v>2674538.87</v>
      </c>
      <c r="T84" s="251">
        <v>250</v>
      </c>
      <c r="U84" s="251">
        <v>1</v>
      </c>
      <c r="V84" s="251">
        <v>350</v>
      </c>
      <c r="W84" s="251">
        <v>0</v>
      </c>
      <c r="X84" s="251">
        <v>300</v>
      </c>
      <c r="Y84" s="251">
        <v>1</v>
      </c>
      <c r="Z84" s="251">
        <v>1</v>
      </c>
      <c r="AA84" s="251">
        <v>997798.79</v>
      </c>
      <c r="AB84" s="251">
        <v>451.49</v>
      </c>
      <c r="AC84" s="43" t="s">
        <v>43</v>
      </c>
      <c r="AD84" s="43" t="s">
        <v>43</v>
      </c>
      <c r="AE84" s="43" t="s">
        <v>43</v>
      </c>
      <c r="AF84" s="251">
        <v>14540543.84</v>
      </c>
      <c r="AG84" s="251">
        <v>0</v>
      </c>
      <c r="AH84" s="251">
        <v>618524.52</v>
      </c>
      <c r="AI84" s="251">
        <v>864893.81</v>
      </c>
      <c r="AJ84" s="343">
        <v>2674538.87</v>
      </c>
      <c r="AK84" s="344">
        <v>4600</v>
      </c>
      <c r="AL84" s="344">
        <v>4520.83</v>
      </c>
      <c r="AM84" s="344">
        <v>0</v>
      </c>
      <c r="AN84" s="344">
        <v>0</v>
      </c>
      <c r="AO84" s="344">
        <v>40900</v>
      </c>
      <c r="AP84" s="344">
        <v>50775</v>
      </c>
      <c r="AQ84" s="344">
        <v>1136736</v>
      </c>
      <c r="AR84" s="344">
        <v>1199579.73</v>
      </c>
      <c r="AS84" s="239">
        <f t="shared" si="57"/>
        <v>62843.729999999981</v>
      </c>
      <c r="AT84" s="344">
        <v>275067.76</v>
      </c>
      <c r="AU84" s="239">
        <f t="shared" si="58"/>
        <v>1474647.49</v>
      </c>
      <c r="AV84" s="344">
        <v>605431.74</v>
      </c>
      <c r="AW84" s="239">
        <f t="shared" si="59"/>
        <v>869215.75</v>
      </c>
      <c r="AX84" s="239">
        <f t="shared" si="60"/>
        <v>0.50470320968161075</v>
      </c>
      <c r="AY84" s="239">
        <f t="shared" si="61"/>
        <v>0.4105603163505876</v>
      </c>
      <c r="AZ84" s="255">
        <v>169364.43</v>
      </c>
      <c r="CA84" s="91" t="str">
        <f t="shared" si="33"/>
        <v>Lubmin</v>
      </c>
      <c r="CB84" s="92">
        <f t="shared" si="33"/>
        <v>2210</v>
      </c>
      <c r="CC84" s="92">
        <f t="shared" si="36"/>
        <v>0</v>
      </c>
      <c r="CD84" s="92">
        <f t="shared" si="37"/>
        <v>554148.28</v>
      </c>
      <c r="CE84" s="92">
        <f t="shared" si="38"/>
        <v>0</v>
      </c>
      <c r="CF84" s="92">
        <f t="shared" si="39"/>
        <v>2674538.87</v>
      </c>
      <c r="CG84" s="92">
        <f t="shared" si="40"/>
        <v>2674538.87</v>
      </c>
      <c r="CH84" s="92">
        <f t="shared" si="41"/>
        <v>864893.81</v>
      </c>
      <c r="CI84" s="92">
        <f t="shared" si="42"/>
        <v>1</v>
      </c>
      <c r="CJ84" s="91" t="str">
        <f t="shared" si="43"/>
        <v>nein</v>
      </c>
      <c r="CK84" s="91" t="str">
        <f t="shared" si="43"/>
        <v>nein</v>
      </c>
      <c r="CL84" s="91" t="str">
        <f t="shared" si="62"/>
        <v>OK</v>
      </c>
      <c r="CM84" s="92">
        <f t="shared" si="44"/>
        <v>0</v>
      </c>
      <c r="CN84" s="91" t="str">
        <f t="shared" si="45"/>
        <v>nein</v>
      </c>
      <c r="CO84" s="91">
        <f t="shared" si="46"/>
        <v>0</v>
      </c>
      <c r="CP84" s="91">
        <f t="shared" si="47"/>
        <v>0</v>
      </c>
      <c r="CQ84" s="91">
        <f t="shared" si="48"/>
        <v>1</v>
      </c>
      <c r="CR84" s="91">
        <f t="shared" si="34"/>
        <v>1</v>
      </c>
      <c r="CS84" s="92">
        <f>CM84-'[2]2011'!CM84</f>
        <v>0</v>
      </c>
      <c r="CT84" s="92">
        <f>CE84-'[2]2011'!CE84</f>
        <v>0</v>
      </c>
      <c r="CU84" s="92">
        <f t="shared" si="49"/>
        <v>605431.74</v>
      </c>
      <c r="CV84" s="92">
        <f t="shared" si="50"/>
        <v>169364.43</v>
      </c>
      <c r="CW84" s="153">
        <f t="shared" si="51"/>
        <v>2.5</v>
      </c>
      <c r="CX84" s="153">
        <f t="shared" si="52"/>
        <v>3.5</v>
      </c>
      <c r="CY84" s="153">
        <f t="shared" si="53"/>
        <v>3</v>
      </c>
      <c r="CZ84" s="92">
        <f t="shared" si="54"/>
        <v>997798.79</v>
      </c>
      <c r="DA84" s="92">
        <f t="shared" si="55"/>
        <v>55295.83</v>
      </c>
      <c r="DB84" s="91">
        <f t="shared" si="35"/>
        <v>1</v>
      </c>
      <c r="DC84" s="92">
        <f t="shared" si="56"/>
        <v>2674538.87</v>
      </c>
    </row>
    <row r="85" spans="1:107" x14ac:dyDescent="0.25">
      <c r="A85" s="20">
        <v>13075097</v>
      </c>
      <c r="B85" s="21">
        <v>5557</v>
      </c>
      <c r="C85" s="21" t="s">
        <v>123</v>
      </c>
      <c r="D85" s="251">
        <v>655</v>
      </c>
      <c r="E85" s="251">
        <v>73200</v>
      </c>
      <c r="F85" s="251">
        <v>37300.559999999998</v>
      </c>
      <c r="G85" s="251">
        <v>0</v>
      </c>
      <c r="H85" s="251">
        <v>19454.990000000002</v>
      </c>
      <c r="I85" s="251"/>
      <c r="J85" s="251">
        <v>1</v>
      </c>
      <c r="K85" s="251">
        <v>113366.43</v>
      </c>
      <c r="L85" s="251"/>
      <c r="M85" s="251">
        <v>0</v>
      </c>
      <c r="N85" s="251">
        <v>0</v>
      </c>
      <c r="O85" s="251">
        <v>0</v>
      </c>
      <c r="P85" s="251">
        <v>0</v>
      </c>
      <c r="Q85" s="251">
        <v>0</v>
      </c>
      <c r="R85" s="251">
        <v>1</v>
      </c>
      <c r="S85" s="251">
        <v>93911.44</v>
      </c>
      <c r="T85" s="251">
        <v>250</v>
      </c>
      <c r="U85" s="251">
        <v>1</v>
      </c>
      <c r="V85" s="251">
        <v>350</v>
      </c>
      <c r="W85" s="251">
        <v>0</v>
      </c>
      <c r="X85" s="251">
        <v>220</v>
      </c>
      <c r="Y85" s="251">
        <v>1</v>
      </c>
      <c r="Z85" s="251">
        <v>1</v>
      </c>
      <c r="AA85" s="251">
        <v>0</v>
      </c>
      <c r="AB85" s="251">
        <v>0</v>
      </c>
      <c r="AC85" s="43" t="s">
        <v>43</v>
      </c>
      <c r="AD85" s="43" t="s">
        <v>43</v>
      </c>
      <c r="AE85" s="43" t="s">
        <v>43</v>
      </c>
      <c r="AF85" s="251">
        <v>3308565.61</v>
      </c>
      <c r="AG85" s="251">
        <v>0</v>
      </c>
      <c r="AH85" s="251">
        <v>19876.61</v>
      </c>
      <c r="AI85" s="251">
        <v>-37300.559999999998</v>
      </c>
      <c r="AJ85" s="343">
        <v>93911.44</v>
      </c>
      <c r="AK85" s="344">
        <v>1600</v>
      </c>
      <c r="AL85" s="344">
        <v>1608.78</v>
      </c>
      <c r="AM85" s="344">
        <v>0</v>
      </c>
      <c r="AN85" s="344">
        <v>0</v>
      </c>
      <c r="AO85" s="344">
        <v>0</v>
      </c>
      <c r="AP85" s="344">
        <v>0</v>
      </c>
      <c r="AQ85" s="344">
        <v>135380</v>
      </c>
      <c r="AR85" s="344">
        <v>63683.519999999997</v>
      </c>
      <c r="AS85" s="239">
        <f t="shared" si="57"/>
        <v>-71696.48000000001</v>
      </c>
      <c r="AT85" s="344">
        <v>202847.08</v>
      </c>
      <c r="AU85" s="239">
        <f t="shared" si="58"/>
        <v>266530.59999999998</v>
      </c>
      <c r="AV85" s="344">
        <v>152104.5</v>
      </c>
      <c r="AW85" s="239">
        <f t="shared" si="59"/>
        <v>114426.09999999998</v>
      </c>
      <c r="AX85" s="239">
        <f t="shared" si="60"/>
        <v>2.3884436664304989</v>
      </c>
      <c r="AY85" s="239">
        <f t="shared" si="61"/>
        <v>0.57068306603444408</v>
      </c>
      <c r="AZ85" s="255">
        <v>42549.95</v>
      </c>
      <c r="CA85" s="91" t="str">
        <f t="shared" ref="CA85:CB144" si="63">C85</f>
        <v>Neu Boltenhagen</v>
      </c>
      <c r="CB85" s="92">
        <f t="shared" si="63"/>
        <v>655</v>
      </c>
      <c r="CC85" s="92">
        <f t="shared" si="36"/>
        <v>0</v>
      </c>
      <c r="CD85" s="92">
        <f t="shared" si="37"/>
        <v>19454.990000000002</v>
      </c>
      <c r="CE85" s="92">
        <f t="shared" si="38"/>
        <v>0</v>
      </c>
      <c r="CF85" s="92">
        <f t="shared" si="39"/>
        <v>93911.44</v>
      </c>
      <c r="CG85" s="92">
        <f t="shared" si="40"/>
        <v>93911.44</v>
      </c>
      <c r="CH85" s="92">
        <f t="shared" si="41"/>
        <v>-37300.559999999998</v>
      </c>
      <c r="CI85" s="92">
        <f t="shared" si="42"/>
        <v>1</v>
      </c>
      <c r="CJ85" s="91" t="str">
        <f t="shared" si="43"/>
        <v>nein</v>
      </c>
      <c r="CK85" s="91" t="str">
        <f t="shared" si="43"/>
        <v>nein</v>
      </c>
      <c r="CL85" s="91" t="str">
        <f>IF(CB85=0,"keine Daten",IF(CD85=0,"keine Daten",IF(CH85=0,"keine Daten","OK")))</f>
        <v>OK</v>
      </c>
      <c r="CM85" s="92">
        <f t="shared" si="44"/>
        <v>0</v>
      </c>
      <c r="CN85" s="91" t="str">
        <f t="shared" si="45"/>
        <v>nein</v>
      </c>
      <c r="CO85" s="91">
        <f t="shared" si="46"/>
        <v>0</v>
      </c>
      <c r="CP85" s="91">
        <f t="shared" si="47"/>
        <v>0</v>
      </c>
      <c r="CQ85" s="91">
        <f t="shared" si="48"/>
        <v>1</v>
      </c>
      <c r="CR85" s="91">
        <f t="shared" si="34"/>
        <v>1</v>
      </c>
      <c r="CS85" s="92">
        <f>CM85-'[2]2011'!CM85</f>
        <v>0</v>
      </c>
      <c r="CT85" s="92">
        <f>CE85-'[2]2011'!CE85</f>
        <v>0</v>
      </c>
      <c r="CU85" s="92">
        <f t="shared" si="49"/>
        <v>152104.5</v>
      </c>
      <c r="CV85" s="92">
        <f t="shared" si="50"/>
        <v>42549.95</v>
      </c>
      <c r="CW85" s="153">
        <f t="shared" si="51"/>
        <v>2.5</v>
      </c>
      <c r="CX85" s="153">
        <f t="shared" si="52"/>
        <v>3.5</v>
      </c>
      <c r="CY85" s="153">
        <f t="shared" si="53"/>
        <v>2.2000000000000002</v>
      </c>
      <c r="CZ85" s="92">
        <f t="shared" si="54"/>
        <v>0</v>
      </c>
      <c r="DA85" s="92">
        <f t="shared" si="55"/>
        <v>1608.78</v>
      </c>
      <c r="DB85" s="91">
        <f t="shared" si="35"/>
        <v>0</v>
      </c>
      <c r="DC85" s="92">
        <f t="shared" si="56"/>
        <v>93911.44</v>
      </c>
    </row>
    <row r="86" spans="1:107" x14ac:dyDescent="0.25">
      <c r="A86" s="20">
        <v>13075120</v>
      </c>
      <c r="B86" s="21">
        <v>5557</v>
      </c>
      <c r="C86" s="21" t="s">
        <v>124</v>
      </c>
      <c r="D86" s="251">
        <v>859</v>
      </c>
      <c r="E86" s="251">
        <v>185900</v>
      </c>
      <c r="F86" s="251">
        <v>447898.59</v>
      </c>
      <c r="G86" s="251">
        <v>1</v>
      </c>
      <c r="H86" s="251">
        <v>436046.43</v>
      </c>
      <c r="I86" s="251"/>
      <c r="J86" s="251">
        <v>1</v>
      </c>
      <c r="K86" s="251">
        <v>700745.53</v>
      </c>
      <c r="L86" s="251"/>
      <c r="M86" s="251">
        <v>0</v>
      </c>
      <c r="N86" s="251">
        <v>0</v>
      </c>
      <c r="O86" s="251">
        <v>0</v>
      </c>
      <c r="P86" s="251">
        <v>0</v>
      </c>
      <c r="Q86" s="251">
        <v>0</v>
      </c>
      <c r="R86" s="251">
        <v>1</v>
      </c>
      <c r="S86" s="251">
        <v>1136791.96</v>
      </c>
      <c r="T86" s="251">
        <v>248</v>
      </c>
      <c r="U86" s="251">
        <v>1</v>
      </c>
      <c r="V86" s="251">
        <v>324</v>
      </c>
      <c r="W86" s="251">
        <v>1</v>
      </c>
      <c r="X86" s="251">
        <v>297</v>
      </c>
      <c r="Y86" s="251">
        <v>1</v>
      </c>
      <c r="Z86" s="251">
        <v>1</v>
      </c>
      <c r="AA86" s="251">
        <v>444664.48</v>
      </c>
      <c r="AB86" s="251">
        <v>517.65</v>
      </c>
      <c r="AC86" s="43" t="s">
        <v>43</v>
      </c>
      <c r="AD86" s="43" t="s">
        <v>43</v>
      </c>
      <c r="AE86" s="43" t="s">
        <v>43</v>
      </c>
      <c r="AF86" s="251">
        <v>3334304.07</v>
      </c>
      <c r="AG86" s="251">
        <v>180559.65</v>
      </c>
      <c r="AH86" s="251">
        <v>466084.53</v>
      </c>
      <c r="AI86" s="251">
        <v>447898.59</v>
      </c>
      <c r="AJ86" s="343">
        <v>11367941.960000001</v>
      </c>
      <c r="AK86" s="344">
        <v>3800</v>
      </c>
      <c r="AL86" s="344">
        <v>3673.32</v>
      </c>
      <c r="AM86" s="344">
        <v>0</v>
      </c>
      <c r="AN86" s="344">
        <v>0</v>
      </c>
      <c r="AO86" s="344">
        <v>0</v>
      </c>
      <c r="AP86" s="344">
        <v>0</v>
      </c>
      <c r="AQ86" s="344">
        <v>810951</v>
      </c>
      <c r="AR86" s="344">
        <v>889673.57</v>
      </c>
      <c r="AS86" s="239">
        <f t="shared" si="57"/>
        <v>78722.569999999949</v>
      </c>
      <c r="AT86" s="344">
        <v>0</v>
      </c>
      <c r="AU86" s="239">
        <f t="shared" si="58"/>
        <v>889673.57</v>
      </c>
      <c r="AV86" s="344">
        <v>334019.31</v>
      </c>
      <c r="AW86" s="239">
        <f t="shared" si="59"/>
        <v>555654.26</v>
      </c>
      <c r="AX86" s="239">
        <f t="shared" si="60"/>
        <v>0.37544029772627729</v>
      </c>
      <c r="AY86" s="239">
        <f t="shared" si="61"/>
        <v>0.37544029772627729</v>
      </c>
      <c r="AZ86" s="255">
        <v>92432</v>
      </c>
      <c r="CA86" s="91" t="str">
        <f t="shared" si="63"/>
        <v>Rubenow</v>
      </c>
      <c r="CB86" s="92">
        <f t="shared" si="63"/>
        <v>859</v>
      </c>
      <c r="CC86" s="92">
        <f t="shared" si="36"/>
        <v>0</v>
      </c>
      <c r="CD86" s="92">
        <f t="shared" si="37"/>
        <v>436046.43</v>
      </c>
      <c r="CE86" s="92">
        <f t="shared" si="38"/>
        <v>0</v>
      </c>
      <c r="CF86" s="92">
        <f t="shared" si="39"/>
        <v>1136791.96</v>
      </c>
      <c r="CG86" s="92">
        <f t="shared" si="40"/>
        <v>1136791.96</v>
      </c>
      <c r="CH86" s="92">
        <f t="shared" si="41"/>
        <v>447898.59</v>
      </c>
      <c r="CI86" s="92">
        <f t="shared" si="42"/>
        <v>1</v>
      </c>
      <c r="CJ86" s="91" t="str">
        <f t="shared" si="43"/>
        <v>nein</v>
      </c>
      <c r="CK86" s="91" t="str">
        <f t="shared" si="43"/>
        <v>nein</v>
      </c>
      <c r="CL86" s="91" t="str">
        <f t="shared" si="62"/>
        <v>OK</v>
      </c>
      <c r="CM86" s="92">
        <f t="shared" si="44"/>
        <v>0</v>
      </c>
      <c r="CN86" s="91" t="str">
        <f t="shared" si="45"/>
        <v>nein</v>
      </c>
      <c r="CO86" s="91">
        <f t="shared" si="46"/>
        <v>0</v>
      </c>
      <c r="CP86" s="91">
        <f t="shared" si="47"/>
        <v>0</v>
      </c>
      <c r="CQ86" s="91">
        <f t="shared" si="48"/>
        <v>1</v>
      </c>
      <c r="CR86" s="91">
        <f t="shared" si="34"/>
        <v>1</v>
      </c>
      <c r="CS86" s="92">
        <f>CM86-'[2]2011'!CM86</f>
        <v>0</v>
      </c>
      <c r="CT86" s="92">
        <f>CE86-'[2]2011'!CE86</f>
        <v>0</v>
      </c>
      <c r="CU86" s="92">
        <f t="shared" si="49"/>
        <v>334019.31</v>
      </c>
      <c r="CV86" s="92">
        <f t="shared" si="50"/>
        <v>92432</v>
      </c>
      <c r="CW86" s="153">
        <f t="shared" si="51"/>
        <v>2.48</v>
      </c>
      <c r="CX86" s="153">
        <f t="shared" si="52"/>
        <v>3.24</v>
      </c>
      <c r="CY86" s="153">
        <f t="shared" si="53"/>
        <v>2.97</v>
      </c>
      <c r="CZ86" s="92">
        <f t="shared" si="54"/>
        <v>444664.48</v>
      </c>
      <c r="DA86" s="92">
        <f t="shared" si="55"/>
        <v>3673.32</v>
      </c>
      <c r="DB86" s="91">
        <f t="shared" si="35"/>
        <v>1</v>
      </c>
      <c r="DC86" s="92">
        <f t="shared" si="56"/>
        <v>11367941.960000001</v>
      </c>
    </row>
    <row r="87" spans="1:107" x14ac:dyDescent="0.25">
      <c r="A87" s="20">
        <v>13075146</v>
      </c>
      <c r="B87" s="21">
        <v>5557</v>
      </c>
      <c r="C87" s="21" t="s">
        <v>125</v>
      </c>
      <c r="D87" s="251">
        <v>1307</v>
      </c>
      <c r="E87" s="251">
        <v>97600</v>
      </c>
      <c r="F87" s="251">
        <v>263631.62</v>
      </c>
      <c r="G87" s="251">
        <v>1</v>
      </c>
      <c r="H87" s="251">
        <v>222800.66</v>
      </c>
      <c r="I87" s="251"/>
      <c r="J87" s="251">
        <v>1</v>
      </c>
      <c r="K87" s="251">
        <v>35575.660000000003</v>
      </c>
      <c r="L87" s="251"/>
      <c r="M87" s="251">
        <v>0</v>
      </c>
      <c r="N87" s="251">
        <v>0</v>
      </c>
      <c r="O87" s="251">
        <v>0</v>
      </c>
      <c r="P87" s="251">
        <v>0</v>
      </c>
      <c r="Q87" s="251">
        <v>0</v>
      </c>
      <c r="R87" s="251">
        <v>1</v>
      </c>
      <c r="S87" s="251">
        <v>258375.66</v>
      </c>
      <c r="T87" s="251">
        <v>256</v>
      </c>
      <c r="U87" s="251">
        <v>0</v>
      </c>
      <c r="V87" s="251">
        <v>335</v>
      </c>
      <c r="W87" s="251">
        <v>0</v>
      </c>
      <c r="X87" s="251">
        <v>305</v>
      </c>
      <c r="Y87" s="251">
        <v>0</v>
      </c>
      <c r="Z87" s="251">
        <v>0</v>
      </c>
      <c r="AA87" s="251">
        <v>0</v>
      </c>
      <c r="AB87" s="251">
        <v>0</v>
      </c>
      <c r="AC87" s="43" t="s">
        <v>43</v>
      </c>
      <c r="AD87" s="43" t="s">
        <v>43</v>
      </c>
      <c r="AE87" s="43" t="s">
        <v>43</v>
      </c>
      <c r="AF87" s="251">
        <v>3254909.14</v>
      </c>
      <c r="AG87" s="251">
        <v>235648.41</v>
      </c>
      <c r="AH87" s="251">
        <v>219077.84</v>
      </c>
      <c r="AI87" s="251">
        <v>263631.62</v>
      </c>
      <c r="AJ87" s="343">
        <v>258375.66</v>
      </c>
      <c r="AK87" s="344">
        <v>2300</v>
      </c>
      <c r="AL87" s="344">
        <v>2313.91</v>
      </c>
      <c r="AM87" s="344">
        <v>0</v>
      </c>
      <c r="AN87" s="344">
        <v>0</v>
      </c>
      <c r="AO87" s="344">
        <v>0</v>
      </c>
      <c r="AP87" s="344">
        <v>0</v>
      </c>
      <c r="AQ87" s="344">
        <v>475904</v>
      </c>
      <c r="AR87" s="344">
        <v>328080.92</v>
      </c>
      <c r="AS87" s="239">
        <f t="shared" si="57"/>
        <v>-147823.08000000002</v>
      </c>
      <c r="AT87" s="344">
        <v>289357.05</v>
      </c>
      <c r="AU87" s="239">
        <f t="shared" si="58"/>
        <v>617437.97</v>
      </c>
      <c r="AV87" s="344">
        <v>219088.24</v>
      </c>
      <c r="AW87" s="239">
        <f t="shared" si="59"/>
        <v>398349.73</v>
      </c>
      <c r="AX87" s="239">
        <f t="shared" si="60"/>
        <v>0.66778720323022744</v>
      </c>
      <c r="AY87" s="239">
        <f t="shared" si="61"/>
        <v>0.35483441356870232</v>
      </c>
      <c r="AZ87" s="255">
        <v>61288.1</v>
      </c>
      <c r="CA87" s="91" t="str">
        <f t="shared" si="63"/>
        <v>Wusterhusen</v>
      </c>
      <c r="CB87" s="92">
        <f t="shared" si="63"/>
        <v>1307</v>
      </c>
      <c r="CC87" s="92">
        <f t="shared" si="36"/>
        <v>0</v>
      </c>
      <c r="CD87" s="92">
        <f t="shared" si="37"/>
        <v>222800.66</v>
      </c>
      <c r="CE87" s="92">
        <f t="shared" si="38"/>
        <v>0</v>
      </c>
      <c r="CF87" s="92">
        <f t="shared" si="39"/>
        <v>258375.66</v>
      </c>
      <c r="CG87" s="92">
        <f t="shared" si="40"/>
        <v>258375.66</v>
      </c>
      <c r="CH87" s="92">
        <f t="shared" si="41"/>
        <v>263631.62</v>
      </c>
      <c r="CI87" s="92">
        <f t="shared" si="42"/>
        <v>0</v>
      </c>
      <c r="CJ87" s="91" t="str">
        <f t="shared" si="43"/>
        <v>nein</v>
      </c>
      <c r="CK87" s="91" t="str">
        <f t="shared" si="43"/>
        <v>nein</v>
      </c>
      <c r="CL87" s="91" t="str">
        <f t="shared" si="62"/>
        <v>OK</v>
      </c>
      <c r="CM87" s="92">
        <f t="shared" si="44"/>
        <v>0</v>
      </c>
      <c r="CN87" s="91" t="str">
        <f t="shared" si="45"/>
        <v>nein</v>
      </c>
      <c r="CO87" s="91">
        <f t="shared" si="46"/>
        <v>0</v>
      </c>
      <c r="CP87" s="91">
        <f t="shared" si="47"/>
        <v>0</v>
      </c>
      <c r="CQ87" s="91">
        <f t="shared" si="48"/>
        <v>1</v>
      </c>
      <c r="CR87" s="91">
        <f t="shared" si="34"/>
        <v>1</v>
      </c>
      <c r="CS87" s="92">
        <f>CM87-'[2]2011'!CM87</f>
        <v>0</v>
      </c>
      <c r="CT87" s="92">
        <f>CE87-'[2]2011'!CE87</f>
        <v>0</v>
      </c>
      <c r="CU87" s="92">
        <f t="shared" si="49"/>
        <v>219088.24</v>
      </c>
      <c r="CV87" s="92">
        <f t="shared" si="50"/>
        <v>61288.1</v>
      </c>
      <c r="CW87" s="153">
        <f t="shared" si="51"/>
        <v>2.56</v>
      </c>
      <c r="CX87" s="153">
        <f t="shared" si="52"/>
        <v>3.35</v>
      </c>
      <c r="CY87" s="153">
        <f t="shared" si="53"/>
        <v>3.05</v>
      </c>
      <c r="CZ87" s="92">
        <f t="shared" si="54"/>
        <v>0</v>
      </c>
      <c r="DA87" s="92">
        <f t="shared" si="55"/>
        <v>2313.91</v>
      </c>
      <c r="DB87" s="91">
        <f t="shared" si="35"/>
        <v>1</v>
      </c>
      <c r="DC87" s="92">
        <f t="shared" si="56"/>
        <v>258375.66</v>
      </c>
    </row>
    <row r="88" spans="1:107" x14ac:dyDescent="0.25">
      <c r="A88" s="20">
        <v>13075036</v>
      </c>
      <c r="B88" s="21">
        <v>5558</v>
      </c>
      <c r="C88" s="21" t="s">
        <v>126</v>
      </c>
      <c r="D88" s="223">
        <v>974</v>
      </c>
      <c r="E88" s="224">
        <v>38400</v>
      </c>
      <c r="F88" s="224">
        <v>178942</v>
      </c>
      <c r="G88" s="224">
        <v>1</v>
      </c>
      <c r="H88" s="224">
        <v>112298</v>
      </c>
      <c r="I88" s="224"/>
      <c r="J88" s="224">
        <v>1</v>
      </c>
      <c r="K88" s="224">
        <v>179279</v>
      </c>
      <c r="L88" s="224">
        <v>2017</v>
      </c>
      <c r="M88" s="224">
        <v>0</v>
      </c>
      <c r="N88" s="224">
        <v>1</v>
      </c>
      <c r="O88" s="224">
        <v>1205200</v>
      </c>
      <c r="P88" s="224">
        <v>0</v>
      </c>
      <c r="Q88" s="224">
        <v>0</v>
      </c>
      <c r="R88" s="224">
        <v>1</v>
      </c>
      <c r="S88" s="224">
        <v>179279</v>
      </c>
      <c r="T88" s="224">
        <v>280</v>
      </c>
      <c r="U88" s="224">
        <v>0</v>
      </c>
      <c r="V88" s="224">
        <v>360</v>
      </c>
      <c r="W88" s="224">
        <v>0</v>
      </c>
      <c r="X88" s="224">
        <v>330</v>
      </c>
      <c r="Y88" s="224">
        <v>0</v>
      </c>
      <c r="Z88" s="224">
        <v>0</v>
      </c>
      <c r="AA88" s="224">
        <v>784136.39</v>
      </c>
      <c r="AB88" s="224">
        <v>805.06816221765916</v>
      </c>
      <c r="AC88" s="22" t="s">
        <v>43</v>
      </c>
      <c r="AD88" s="22" t="s">
        <v>43</v>
      </c>
      <c r="AE88" s="22" t="s">
        <v>43</v>
      </c>
      <c r="AF88" s="224">
        <v>1179633</v>
      </c>
      <c r="AG88" s="224">
        <v>22767</v>
      </c>
      <c r="AH88" s="224">
        <v>221281</v>
      </c>
      <c r="AI88" s="260">
        <v>178942</v>
      </c>
      <c r="AJ88" s="260">
        <v>179279</v>
      </c>
      <c r="AK88" s="224">
        <v>2700</v>
      </c>
      <c r="AL88" s="224">
        <v>2697.5</v>
      </c>
      <c r="AM88" s="224">
        <v>0</v>
      </c>
      <c r="AN88" s="224">
        <v>0</v>
      </c>
      <c r="AO88" s="224">
        <v>0</v>
      </c>
      <c r="AP88" s="260">
        <v>0</v>
      </c>
      <c r="AQ88" s="224">
        <v>251367.7</v>
      </c>
      <c r="AR88" s="224">
        <v>343250.34</v>
      </c>
      <c r="AS88" s="239">
        <f t="shared" si="57"/>
        <v>91882.640000000014</v>
      </c>
      <c r="AT88" s="224">
        <v>294717.46999999997</v>
      </c>
      <c r="AU88" s="239">
        <f t="shared" si="58"/>
        <v>637967.81000000006</v>
      </c>
      <c r="AV88" s="224">
        <v>252027.68</v>
      </c>
      <c r="AW88" s="239">
        <f t="shared" si="59"/>
        <v>385940.13000000006</v>
      </c>
      <c r="AX88" s="239">
        <f t="shared" si="60"/>
        <v>0.73423869004761944</v>
      </c>
      <c r="AY88" s="239">
        <f t="shared" si="61"/>
        <v>0.39504764354803412</v>
      </c>
      <c r="AZ88" s="224">
        <v>122095.65</v>
      </c>
      <c r="CA88" s="91" t="str">
        <f t="shared" si="63"/>
        <v>Görmin</v>
      </c>
      <c r="CB88" s="92">
        <f t="shared" si="63"/>
        <v>974</v>
      </c>
      <c r="CC88" s="92">
        <f t="shared" si="36"/>
        <v>0</v>
      </c>
      <c r="CD88" s="92">
        <f t="shared" si="37"/>
        <v>112298</v>
      </c>
      <c r="CE88" s="92">
        <f t="shared" si="38"/>
        <v>0</v>
      </c>
      <c r="CF88" s="92">
        <f t="shared" si="39"/>
        <v>179279</v>
      </c>
      <c r="CG88" s="92">
        <f t="shared" si="40"/>
        <v>179279</v>
      </c>
      <c r="CH88" s="92">
        <f t="shared" si="41"/>
        <v>178942</v>
      </c>
      <c r="CI88" s="92">
        <f t="shared" si="42"/>
        <v>0</v>
      </c>
      <c r="CJ88" s="91" t="str">
        <f t="shared" si="43"/>
        <v>nein</v>
      </c>
      <c r="CK88" s="91" t="str">
        <f t="shared" si="43"/>
        <v>nein</v>
      </c>
      <c r="CL88" s="91" t="str">
        <f t="shared" si="62"/>
        <v>OK</v>
      </c>
      <c r="CM88" s="92">
        <f t="shared" si="44"/>
        <v>1205200</v>
      </c>
      <c r="CN88" s="91" t="str">
        <f t="shared" si="45"/>
        <v>nein</v>
      </c>
      <c r="CO88" s="91">
        <f t="shared" si="46"/>
        <v>0</v>
      </c>
      <c r="CP88" s="91">
        <f t="shared" si="47"/>
        <v>0</v>
      </c>
      <c r="CQ88" s="91">
        <f t="shared" si="48"/>
        <v>1</v>
      </c>
      <c r="CR88" s="91">
        <f t="shared" si="34"/>
        <v>1</v>
      </c>
      <c r="CS88" s="92">
        <f>CM88-'[2]2011'!CM88</f>
        <v>1205200</v>
      </c>
      <c r="CT88" s="92">
        <f>CE88-'[2]2011'!CE88</f>
        <v>0</v>
      </c>
      <c r="CU88" s="92">
        <f t="shared" si="49"/>
        <v>252027.68</v>
      </c>
      <c r="CV88" s="92">
        <f t="shared" si="50"/>
        <v>122095.65</v>
      </c>
      <c r="CW88" s="153">
        <f t="shared" si="51"/>
        <v>2.8</v>
      </c>
      <c r="CX88" s="153">
        <f t="shared" si="52"/>
        <v>3.6</v>
      </c>
      <c r="CY88" s="153">
        <f t="shared" si="53"/>
        <v>3.3</v>
      </c>
      <c r="CZ88" s="92">
        <f t="shared" si="54"/>
        <v>784136.39</v>
      </c>
      <c r="DA88" s="92">
        <f t="shared" si="55"/>
        <v>2697.5</v>
      </c>
      <c r="DB88" s="91">
        <f t="shared" si="35"/>
        <v>1</v>
      </c>
      <c r="DC88" s="92">
        <f t="shared" si="56"/>
        <v>179279</v>
      </c>
    </row>
    <row r="89" spans="1:107" x14ac:dyDescent="0.25">
      <c r="A89" s="20">
        <v>13075082</v>
      </c>
      <c r="B89" s="21">
        <v>5558</v>
      </c>
      <c r="C89" s="21" t="s">
        <v>127</v>
      </c>
      <c r="D89" s="223">
        <v>4204</v>
      </c>
      <c r="E89" s="224">
        <v>138900</v>
      </c>
      <c r="F89" s="224">
        <v>753405</v>
      </c>
      <c r="G89" s="224">
        <v>1</v>
      </c>
      <c r="H89" s="224">
        <v>433261</v>
      </c>
      <c r="I89" s="224"/>
      <c r="J89" s="224">
        <v>1</v>
      </c>
      <c r="K89" s="224">
        <v>1330730</v>
      </c>
      <c r="L89" s="224">
        <v>2018</v>
      </c>
      <c r="M89" s="224">
        <v>0</v>
      </c>
      <c r="N89" s="224">
        <v>1</v>
      </c>
      <c r="O89" s="224">
        <v>3519900</v>
      </c>
      <c r="P89" s="224">
        <v>0</v>
      </c>
      <c r="Q89" s="224">
        <v>0</v>
      </c>
      <c r="R89" s="224">
        <v>1</v>
      </c>
      <c r="S89" s="224">
        <v>1330730</v>
      </c>
      <c r="T89" s="224">
        <v>280</v>
      </c>
      <c r="U89" s="224">
        <v>0</v>
      </c>
      <c r="V89" s="224">
        <v>360</v>
      </c>
      <c r="W89" s="224">
        <v>0</v>
      </c>
      <c r="X89" s="224">
        <v>330</v>
      </c>
      <c r="Y89" s="224">
        <v>0</v>
      </c>
      <c r="Z89" s="224">
        <v>0</v>
      </c>
      <c r="AA89" s="224">
        <v>7775343.0300000003</v>
      </c>
      <c r="AB89" s="224">
        <v>1849.5107112274025</v>
      </c>
      <c r="AC89" s="22" t="s">
        <v>43</v>
      </c>
      <c r="AD89" s="22" t="s">
        <v>43</v>
      </c>
      <c r="AE89" s="22" t="s">
        <v>43</v>
      </c>
      <c r="AF89" s="224">
        <v>3215783</v>
      </c>
      <c r="AG89" s="224">
        <v>154151</v>
      </c>
      <c r="AH89" s="224">
        <v>993151</v>
      </c>
      <c r="AI89" s="260">
        <v>753405</v>
      </c>
      <c r="AJ89" s="260">
        <v>1330730</v>
      </c>
      <c r="AK89" s="224">
        <v>8100</v>
      </c>
      <c r="AL89" s="224">
        <v>8053.75</v>
      </c>
      <c r="AM89" s="224">
        <v>700</v>
      </c>
      <c r="AN89" s="224">
        <v>1020</v>
      </c>
      <c r="AO89" s="224">
        <v>0</v>
      </c>
      <c r="AP89" s="260">
        <v>0</v>
      </c>
      <c r="AQ89" s="224">
        <v>1159608.29</v>
      </c>
      <c r="AR89" s="224">
        <v>774667.45</v>
      </c>
      <c r="AS89" s="239">
        <f t="shared" si="57"/>
        <v>-384940.84000000008</v>
      </c>
      <c r="AT89" s="224">
        <v>1227276.21</v>
      </c>
      <c r="AU89" s="239">
        <f t="shared" si="58"/>
        <v>2001943.66</v>
      </c>
      <c r="AV89" s="224">
        <v>988461.15</v>
      </c>
      <c r="AW89" s="239">
        <f t="shared" si="59"/>
        <v>1013482.5099999999</v>
      </c>
      <c r="AX89" s="239">
        <f t="shared" si="60"/>
        <v>1.275981261378673</v>
      </c>
      <c r="AY89" s="239">
        <f t="shared" si="61"/>
        <v>0.49375073322493007</v>
      </c>
      <c r="AZ89" s="224">
        <v>468512.77</v>
      </c>
      <c r="CA89" s="91" t="str">
        <f t="shared" si="63"/>
        <v>Loitz, Stadt</v>
      </c>
      <c r="CB89" s="92">
        <f t="shared" si="63"/>
        <v>4204</v>
      </c>
      <c r="CC89" s="92">
        <f t="shared" si="36"/>
        <v>0</v>
      </c>
      <c r="CD89" s="92">
        <f t="shared" si="37"/>
        <v>433261</v>
      </c>
      <c r="CE89" s="92">
        <f t="shared" si="38"/>
        <v>0</v>
      </c>
      <c r="CF89" s="92">
        <f t="shared" si="39"/>
        <v>1330730</v>
      </c>
      <c r="CG89" s="92">
        <f t="shared" si="40"/>
        <v>1330730</v>
      </c>
      <c r="CH89" s="92">
        <f t="shared" si="41"/>
        <v>753405</v>
      </c>
      <c r="CI89" s="92">
        <f t="shared" si="42"/>
        <v>0</v>
      </c>
      <c r="CJ89" s="91" t="str">
        <f t="shared" si="43"/>
        <v>nein</v>
      </c>
      <c r="CK89" s="91" t="str">
        <f t="shared" si="43"/>
        <v>nein</v>
      </c>
      <c r="CL89" s="91" t="str">
        <f t="shared" si="62"/>
        <v>OK</v>
      </c>
      <c r="CM89" s="92">
        <f t="shared" si="44"/>
        <v>3519900</v>
      </c>
      <c r="CN89" s="91" t="str">
        <f t="shared" si="45"/>
        <v>nein</v>
      </c>
      <c r="CO89" s="91">
        <f t="shared" si="46"/>
        <v>0</v>
      </c>
      <c r="CP89" s="91">
        <f t="shared" si="47"/>
        <v>0</v>
      </c>
      <c r="CQ89" s="91">
        <f t="shared" si="48"/>
        <v>1</v>
      </c>
      <c r="CR89" s="91">
        <f t="shared" si="34"/>
        <v>1</v>
      </c>
      <c r="CS89" s="92">
        <f>CM89-'[2]2011'!CM89</f>
        <v>3519900</v>
      </c>
      <c r="CT89" s="92">
        <f>CE89-'[2]2011'!CE89</f>
        <v>0</v>
      </c>
      <c r="CU89" s="92">
        <f t="shared" si="49"/>
        <v>988461.15</v>
      </c>
      <c r="CV89" s="92">
        <f t="shared" si="50"/>
        <v>468512.77</v>
      </c>
      <c r="CW89" s="153">
        <f t="shared" si="51"/>
        <v>2.8</v>
      </c>
      <c r="CX89" s="153">
        <f t="shared" si="52"/>
        <v>3.6</v>
      </c>
      <c r="CY89" s="153">
        <f t="shared" si="53"/>
        <v>3.3</v>
      </c>
      <c r="CZ89" s="92">
        <f t="shared" si="54"/>
        <v>7775343.0300000003</v>
      </c>
      <c r="DA89" s="92">
        <f t="shared" si="55"/>
        <v>9073.75</v>
      </c>
      <c r="DB89" s="91">
        <f t="shared" si="35"/>
        <v>1</v>
      </c>
      <c r="DC89" s="92">
        <f t="shared" si="56"/>
        <v>1330730</v>
      </c>
    </row>
    <row r="90" spans="1:107" x14ac:dyDescent="0.25">
      <c r="A90" s="20">
        <v>13075123</v>
      </c>
      <c r="B90" s="21">
        <v>5558</v>
      </c>
      <c r="C90" s="21" t="s">
        <v>128</v>
      </c>
      <c r="D90" s="223">
        <v>921</v>
      </c>
      <c r="E90" s="224">
        <v>60200</v>
      </c>
      <c r="F90" s="224">
        <v>97826</v>
      </c>
      <c r="G90" s="224">
        <v>0</v>
      </c>
      <c r="H90" s="224"/>
      <c r="I90" s="224">
        <v>20322</v>
      </c>
      <c r="J90" s="224">
        <v>1</v>
      </c>
      <c r="K90" s="224">
        <v>24820</v>
      </c>
      <c r="L90" s="224">
        <v>2018</v>
      </c>
      <c r="M90" s="224">
        <v>0</v>
      </c>
      <c r="N90" s="224">
        <v>1</v>
      </c>
      <c r="O90" s="224">
        <v>670300</v>
      </c>
      <c r="P90" s="224">
        <v>0</v>
      </c>
      <c r="Q90" s="224">
        <v>0</v>
      </c>
      <c r="R90" s="224">
        <v>1</v>
      </c>
      <c r="S90" s="224">
        <v>24820</v>
      </c>
      <c r="T90" s="224">
        <v>280</v>
      </c>
      <c r="U90" s="224">
        <v>0</v>
      </c>
      <c r="V90" s="224">
        <v>360</v>
      </c>
      <c r="W90" s="224">
        <v>0</v>
      </c>
      <c r="X90" s="224">
        <v>330</v>
      </c>
      <c r="Y90" s="224">
        <v>0</v>
      </c>
      <c r="Z90" s="224">
        <v>0</v>
      </c>
      <c r="AA90" s="224">
        <v>1257702.74</v>
      </c>
      <c r="AB90" s="224">
        <v>1365.583865363735</v>
      </c>
      <c r="AC90" s="22" t="s">
        <v>56</v>
      </c>
      <c r="AD90" s="22" t="s">
        <v>43</v>
      </c>
      <c r="AE90" s="22" t="s">
        <v>43</v>
      </c>
      <c r="AF90" s="224">
        <v>648098</v>
      </c>
      <c r="AG90" s="224">
        <v>52047</v>
      </c>
      <c r="AH90" s="224">
        <v>10772</v>
      </c>
      <c r="AI90" s="260">
        <v>97826</v>
      </c>
      <c r="AJ90" s="260">
        <v>24820</v>
      </c>
      <c r="AK90" s="224">
        <v>2800</v>
      </c>
      <c r="AL90" s="224">
        <v>2872</v>
      </c>
      <c r="AM90" s="224">
        <v>0</v>
      </c>
      <c r="AN90" s="224">
        <v>0</v>
      </c>
      <c r="AO90" s="224">
        <v>0</v>
      </c>
      <c r="AP90" s="260">
        <v>0</v>
      </c>
      <c r="AQ90" s="224">
        <v>276136.5</v>
      </c>
      <c r="AR90" s="224">
        <v>162499.71</v>
      </c>
      <c r="AS90" s="239">
        <f t="shared" si="57"/>
        <v>-113636.79000000001</v>
      </c>
      <c r="AT90" s="224">
        <v>255612.33</v>
      </c>
      <c r="AU90" s="239">
        <f t="shared" si="58"/>
        <v>418112.04</v>
      </c>
      <c r="AV90" s="224">
        <v>234606.3</v>
      </c>
      <c r="AW90" s="239">
        <f t="shared" si="59"/>
        <v>183505.74</v>
      </c>
      <c r="AX90" s="239">
        <f t="shared" si="60"/>
        <v>1.4437336534323661</v>
      </c>
      <c r="AY90" s="239">
        <f t="shared" si="61"/>
        <v>0.56110869230170934</v>
      </c>
      <c r="AZ90" s="224">
        <v>110803.77</v>
      </c>
      <c r="CA90" s="91" t="str">
        <f t="shared" si="63"/>
        <v>Sassen-Trantow</v>
      </c>
      <c r="CB90" s="92">
        <f t="shared" si="63"/>
        <v>921</v>
      </c>
      <c r="CC90" s="92">
        <f t="shared" si="36"/>
        <v>20322</v>
      </c>
      <c r="CD90" s="92">
        <f t="shared" si="37"/>
        <v>-20322</v>
      </c>
      <c r="CE90" s="92">
        <f t="shared" si="38"/>
        <v>0</v>
      </c>
      <c r="CF90" s="92">
        <f t="shared" si="39"/>
        <v>24820</v>
      </c>
      <c r="CG90" s="92">
        <f t="shared" si="40"/>
        <v>24820</v>
      </c>
      <c r="CH90" s="92">
        <f t="shared" si="41"/>
        <v>97826</v>
      </c>
      <c r="CI90" s="92">
        <f t="shared" si="42"/>
        <v>0</v>
      </c>
      <c r="CJ90" s="91" t="str">
        <f t="shared" si="43"/>
        <v>ja</v>
      </c>
      <c r="CK90" s="91" t="str">
        <f t="shared" si="43"/>
        <v>nein</v>
      </c>
      <c r="CL90" s="91" t="str">
        <f t="shared" si="62"/>
        <v>OK</v>
      </c>
      <c r="CM90" s="92">
        <f t="shared" si="44"/>
        <v>670300</v>
      </c>
      <c r="CN90" s="91" t="str">
        <f t="shared" si="45"/>
        <v>nein</v>
      </c>
      <c r="CO90" s="91">
        <f t="shared" si="46"/>
        <v>1</v>
      </c>
      <c r="CP90" s="91">
        <f t="shared" si="47"/>
        <v>0</v>
      </c>
      <c r="CQ90" s="91">
        <f t="shared" si="48"/>
        <v>1</v>
      </c>
      <c r="CR90" s="91">
        <f t="shared" si="34"/>
        <v>1</v>
      </c>
      <c r="CS90" s="92">
        <f>CM90-'[2]2011'!CM90</f>
        <v>670300</v>
      </c>
      <c r="CT90" s="92">
        <f>CE90-'[2]2011'!CE90</f>
        <v>0</v>
      </c>
      <c r="CU90" s="92">
        <f t="shared" si="49"/>
        <v>234606.3</v>
      </c>
      <c r="CV90" s="92">
        <f t="shared" si="50"/>
        <v>110803.77</v>
      </c>
      <c r="CW90" s="153">
        <f t="shared" si="51"/>
        <v>2.8</v>
      </c>
      <c r="CX90" s="153">
        <f t="shared" si="52"/>
        <v>3.6</v>
      </c>
      <c r="CY90" s="153">
        <f t="shared" si="53"/>
        <v>3.3</v>
      </c>
      <c r="CZ90" s="92">
        <f t="shared" si="54"/>
        <v>1257702.74</v>
      </c>
      <c r="DA90" s="92">
        <f t="shared" si="55"/>
        <v>2872</v>
      </c>
      <c r="DB90" s="91">
        <f t="shared" si="35"/>
        <v>0</v>
      </c>
      <c r="DC90" s="92">
        <f t="shared" si="56"/>
        <v>24820</v>
      </c>
    </row>
    <row r="91" spans="1:107" x14ac:dyDescent="0.25">
      <c r="A91" s="20">
        <v>13075004</v>
      </c>
      <c r="B91" s="21">
        <v>5559</v>
      </c>
      <c r="C91" s="21" t="s">
        <v>129</v>
      </c>
      <c r="D91" s="228">
        <v>361</v>
      </c>
      <c r="E91" s="230">
        <v>49900</v>
      </c>
      <c r="F91" s="230">
        <v>57967.24</v>
      </c>
      <c r="G91" s="245">
        <v>1</v>
      </c>
      <c r="H91" s="230">
        <v>51130.31</v>
      </c>
      <c r="I91" s="230"/>
      <c r="J91" s="245">
        <v>1</v>
      </c>
      <c r="K91" s="230">
        <v>54724.31</v>
      </c>
      <c r="L91" s="245"/>
      <c r="M91" s="245">
        <v>0</v>
      </c>
      <c r="N91" s="245">
        <v>1</v>
      </c>
      <c r="O91" s="230">
        <v>564123.76</v>
      </c>
      <c r="P91" s="230">
        <v>0</v>
      </c>
      <c r="Q91" s="230"/>
      <c r="R91" s="230">
        <v>1</v>
      </c>
      <c r="S91" s="247">
        <v>54724.31</v>
      </c>
      <c r="T91" s="252">
        <v>250</v>
      </c>
      <c r="U91" s="252">
        <v>1</v>
      </c>
      <c r="V91" s="252">
        <v>350</v>
      </c>
      <c r="W91" s="252">
        <v>0</v>
      </c>
      <c r="X91" s="252">
        <v>350</v>
      </c>
      <c r="Y91" s="252">
        <v>0</v>
      </c>
      <c r="Z91" s="252">
        <v>0</v>
      </c>
      <c r="AA91" s="253">
        <v>1505489.85</v>
      </c>
      <c r="AB91" s="253">
        <v>4170.3319944598343</v>
      </c>
      <c r="AC91" s="29" t="s">
        <v>56</v>
      </c>
      <c r="AD91" s="29" t="s">
        <v>43</v>
      </c>
      <c r="AE91" s="29" t="s">
        <v>43</v>
      </c>
      <c r="AF91" s="230">
        <v>572599.1</v>
      </c>
      <c r="AG91" s="230">
        <v>42526.9</v>
      </c>
      <c r="AH91" s="230">
        <v>54724.31</v>
      </c>
      <c r="AI91" s="291">
        <v>57967.24</v>
      </c>
      <c r="AJ91" s="291">
        <v>54724.31</v>
      </c>
      <c r="AK91" s="253">
        <v>1200</v>
      </c>
      <c r="AL91" s="253">
        <v>1324</v>
      </c>
      <c r="AM91" s="253">
        <v>0</v>
      </c>
      <c r="AN91" s="253">
        <v>0</v>
      </c>
      <c r="AO91" s="253">
        <v>0</v>
      </c>
      <c r="AP91" s="253">
        <v>0</v>
      </c>
      <c r="AQ91" s="230">
        <v>93347.88</v>
      </c>
      <c r="AR91" s="230">
        <v>51944.32</v>
      </c>
      <c r="AS91" s="239">
        <f t="shared" si="57"/>
        <v>-41403.560000000005</v>
      </c>
      <c r="AT91" s="230">
        <v>174536.65</v>
      </c>
      <c r="AU91" s="239">
        <f t="shared" si="58"/>
        <v>226480.97</v>
      </c>
      <c r="AV91" s="230">
        <v>117534</v>
      </c>
      <c r="AW91" s="239">
        <f t="shared" si="59"/>
        <v>108946.97</v>
      </c>
      <c r="AX91" s="239">
        <f t="shared" si="60"/>
        <v>2.2626920517970013</v>
      </c>
      <c r="AY91" s="239">
        <f t="shared" si="61"/>
        <v>0.51895750888032666</v>
      </c>
      <c r="AZ91" s="230">
        <v>67296.350000000006</v>
      </c>
      <c r="CA91" s="91" t="str">
        <f t="shared" si="63"/>
        <v>Altwigshagen</v>
      </c>
      <c r="CB91" s="92">
        <f t="shared" si="63"/>
        <v>361</v>
      </c>
      <c r="CC91" s="92">
        <f t="shared" si="36"/>
        <v>0</v>
      </c>
      <c r="CD91" s="92">
        <f t="shared" si="37"/>
        <v>51130.31</v>
      </c>
      <c r="CE91" s="92">
        <f t="shared" si="38"/>
        <v>0</v>
      </c>
      <c r="CF91" s="92">
        <f t="shared" si="39"/>
        <v>54724.31</v>
      </c>
      <c r="CG91" s="92">
        <f t="shared" si="40"/>
        <v>54724.31</v>
      </c>
      <c r="CH91" s="92">
        <f t="shared" si="41"/>
        <v>57967.24</v>
      </c>
      <c r="CI91" s="92">
        <f t="shared" si="42"/>
        <v>0</v>
      </c>
      <c r="CJ91" s="91" t="str">
        <f t="shared" si="43"/>
        <v>ja</v>
      </c>
      <c r="CK91" s="91" t="str">
        <f t="shared" si="43"/>
        <v>nein</v>
      </c>
      <c r="CL91" s="91" t="str">
        <f t="shared" si="62"/>
        <v>OK</v>
      </c>
      <c r="CM91" s="92">
        <f t="shared" si="44"/>
        <v>564123.76</v>
      </c>
      <c r="CN91" s="91" t="str">
        <f t="shared" si="45"/>
        <v>nein</v>
      </c>
      <c r="CO91" s="91">
        <f t="shared" si="46"/>
        <v>1</v>
      </c>
      <c r="CP91" s="91">
        <f t="shared" si="47"/>
        <v>0</v>
      </c>
      <c r="CQ91" s="91">
        <f t="shared" si="48"/>
        <v>1</v>
      </c>
      <c r="CR91" s="91">
        <f t="shared" si="34"/>
        <v>1</v>
      </c>
      <c r="CS91" s="92">
        <f>CM91-'[2]2011'!CM91</f>
        <v>564123.76</v>
      </c>
      <c r="CT91" s="92">
        <f>CE91-'[2]2011'!CE91</f>
        <v>-84845.69</v>
      </c>
      <c r="CU91" s="92">
        <f t="shared" si="49"/>
        <v>117534</v>
      </c>
      <c r="CV91" s="92">
        <f t="shared" si="50"/>
        <v>67296.350000000006</v>
      </c>
      <c r="CW91" s="153">
        <f t="shared" si="51"/>
        <v>2.5</v>
      </c>
      <c r="CX91" s="153">
        <f t="shared" si="52"/>
        <v>3.5</v>
      </c>
      <c r="CY91" s="153">
        <f t="shared" si="53"/>
        <v>3.5</v>
      </c>
      <c r="CZ91" s="92">
        <f t="shared" si="54"/>
        <v>1505489.85</v>
      </c>
      <c r="DA91" s="92">
        <f t="shared" si="55"/>
        <v>1324</v>
      </c>
      <c r="DB91" s="91">
        <f t="shared" si="35"/>
        <v>1</v>
      </c>
      <c r="DC91" s="92">
        <f t="shared" si="56"/>
        <v>54724.31</v>
      </c>
    </row>
    <row r="92" spans="1:107" x14ac:dyDescent="0.25">
      <c r="A92" s="20">
        <v>13075033</v>
      </c>
      <c r="B92" s="21">
        <v>5559</v>
      </c>
      <c r="C92" s="21" t="s">
        <v>130</v>
      </c>
      <c r="D92" s="228">
        <v>2855</v>
      </c>
      <c r="E92" s="230">
        <v>333200</v>
      </c>
      <c r="F92" s="230">
        <v>74967.37</v>
      </c>
      <c r="G92" s="245">
        <v>0</v>
      </c>
      <c r="H92" s="230">
        <v>220366.38</v>
      </c>
      <c r="I92" s="230"/>
      <c r="J92" s="245">
        <v>0</v>
      </c>
      <c r="K92" s="245"/>
      <c r="L92" s="229">
        <v>2012</v>
      </c>
      <c r="M92" s="245">
        <v>1</v>
      </c>
      <c r="N92" s="245">
        <v>1</v>
      </c>
      <c r="O92" s="230">
        <v>6565077.5999999996</v>
      </c>
      <c r="P92" s="230">
        <v>0</v>
      </c>
      <c r="Q92" s="230"/>
      <c r="R92" s="230">
        <v>1</v>
      </c>
      <c r="S92" s="247">
        <v>18356.47</v>
      </c>
      <c r="T92" s="252">
        <v>280</v>
      </c>
      <c r="U92" s="252">
        <v>0</v>
      </c>
      <c r="V92" s="252">
        <v>350</v>
      </c>
      <c r="W92" s="252">
        <v>0</v>
      </c>
      <c r="X92" s="252">
        <v>400</v>
      </c>
      <c r="Y92" s="252">
        <v>0</v>
      </c>
      <c r="Z92" s="252">
        <v>0</v>
      </c>
      <c r="AA92" s="253">
        <v>5134822.2300000004</v>
      </c>
      <c r="AB92" s="253">
        <v>1798.5366830122593</v>
      </c>
      <c r="AC92" s="29" t="s">
        <v>56</v>
      </c>
      <c r="AD92" s="29" t="s">
        <v>43</v>
      </c>
      <c r="AE92" s="29" t="s">
        <v>43</v>
      </c>
      <c r="AF92" s="230">
        <v>6467170.1200000001</v>
      </c>
      <c r="AG92" s="230">
        <v>0</v>
      </c>
      <c r="AH92" s="230">
        <v>18356.47</v>
      </c>
      <c r="AI92" s="291">
        <v>-74967.37</v>
      </c>
      <c r="AJ92" s="291">
        <v>18356.47</v>
      </c>
      <c r="AK92" s="253">
        <v>4500</v>
      </c>
      <c r="AL92" s="253">
        <v>4764.41</v>
      </c>
      <c r="AM92" s="253">
        <v>300</v>
      </c>
      <c r="AN92" s="253">
        <v>372</v>
      </c>
      <c r="AO92" s="253">
        <v>0</v>
      </c>
      <c r="AP92" s="253">
        <v>0</v>
      </c>
      <c r="AQ92" s="230">
        <v>733384.24</v>
      </c>
      <c r="AR92" s="230">
        <v>455919.74</v>
      </c>
      <c r="AS92" s="239">
        <f t="shared" si="57"/>
        <v>-277464.5</v>
      </c>
      <c r="AT92" s="230">
        <v>865935.82</v>
      </c>
      <c r="AU92" s="239">
        <f t="shared" si="58"/>
        <v>1321855.56</v>
      </c>
      <c r="AV92" s="230">
        <v>702132.6</v>
      </c>
      <c r="AW92" s="239">
        <f t="shared" si="59"/>
        <v>619722.96000000008</v>
      </c>
      <c r="AX92" s="239">
        <f t="shared" si="60"/>
        <v>1.5400355334471809</v>
      </c>
      <c r="AY92" s="239">
        <f t="shared" si="61"/>
        <v>0.53117195346214674</v>
      </c>
      <c r="AZ92" s="230">
        <v>402019.45</v>
      </c>
      <c r="CA92" s="91" t="str">
        <f t="shared" si="63"/>
        <v>Ferdinandshof</v>
      </c>
      <c r="CB92" s="92">
        <f t="shared" si="63"/>
        <v>2855</v>
      </c>
      <c r="CC92" s="92">
        <f t="shared" si="36"/>
        <v>0</v>
      </c>
      <c r="CD92" s="92">
        <f t="shared" si="37"/>
        <v>220366.38</v>
      </c>
      <c r="CE92" s="92">
        <f t="shared" si="38"/>
        <v>0</v>
      </c>
      <c r="CF92" s="92">
        <f t="shared" si="39"/>
        <v>18356.47</v>
      </c>
      <c r="CG92" s="92">
        <f t="shared" si="40"/>
        <v>18356.47</v>
      </c>
      <c r="CH92" s="92">
        <f t="shared" si="41"/>
        <v>-74967.37</v>
      </c>
      <c r="CI92" s="92">
        <f t="shared" si="42"/>
        <v>0</v>
      </c>
      <c r="CJ92" s="91" t="str">
        <f t="shared" si="43"/>
        <v>ja</v>
      </c>
      <c r="CK92" s="91" t="str">
        <f t="shared" si="43"/>
        <v>nein</v>
      </c>
      <c r="CL92" s="91" t="str">
        <f t="shared" si="62"/>
        <v>OK</v>
      </c>
      <c r="CM92" s="92">
        <f t="shared" si="44"/>
        <v>6565077.5999999996</v>
      </c>
      <c r="CN92" s="91" t="str">
        <f t="shared" si="45"/>
        <v>nein</v>
      </c>
      <c r="CO92" s="91">
        <f t="shared" si="46"/>
        <v>1</v>
      </c>
      <c r="CP92" s="91">
        <f t="shared" si="47"/>
        <v>0</v>
      </c>
      <c r="CQ92" s="91">
        <f t="shared" si="48"/>
        <v>1</v>
      </c>
      <c r="CR92" s="91">
        <f t="shared" si="34"/>
        <v>0</v>
      </c>
      <c r="CS92" s="92">
        <f>CM92-'[2]2011'!CM92</f>
        <v>6565077.5999999996</v>
      </c>
      <c r="CT92" s="92">
        <f>CE92-'[2]2011'!CE92</f>
        <v>-221132.2</v>
      </c>
      <c r="CU92" s="92">
        <f t="shared" si="49"/>
        <v>702132.6</v>
      </c>
      <c r="CV92" s="92">
        <f t="shared" si="50"/>
        <v>402019.45</v>
      </c>
      <c r="CW92" s="153">
        <f t="shared" si="51"/>
        <v>2.8</v>
      </c>
      <c r="CX92" s="153">
        <f t="shared" si="52"/>
        <v>3.5</v>
      </c>
      <c r="CY92" s="153">
        <f t="shared" si="53"/>
        <v>4</v>
      </c>
      <c r="CZ92" s="92">
        <f t="shared" si="54"/>
        <v>5134822.2300000004</v>
      </c>
      <c r="DA92" s="92">
        <f t="shared" si="55"/>
        <v>5136.41</v>
      </c>
      <c r="DB92" s="91">
        <f t="shared" si="35"/>
        <v>0</v>
      </c>
      <c r="DC92" s="92">
        <f t="shared" si="56"/>
        <v>18356.47</v>
      </c>
    </row>
    <row r="93" spans="1:107" x14ac:dyDescent="0.25">
      <c r="A93" s="20">
        <v>13075045</v>
      </c>
      <c r="B93" s="21">
        <v>5559</v>
      </c>
      <c r="C93" s="21" t="s">
        <v>131</v>
      </c>
      <c r="D93" s="228">
        <v>500</v>
      </c>
      <c r="E93" s="230">
        <v>95700</v>
      </c>
      <c r="F93" s="230">
        <v>60968.480000000003</v>
      </c>
      <c r="G93" s="245">
        <v>0</v>
      </c>
      <c r="H93" s="230"/>
      <c r="I93" s="230">
        <v>108496.61</v>
      </c>
      <c r="J93" s="245">
        <v>0</v>
      </c>
      <c r="K93" s="245"/>
      <c r="L93" s="230">
        <v>2012</v>
      </c>
      <c r="M93" s="245">
        <v>1</v>
      </c>
      <c r="N93" s="245">
        <v>1</v>
      </c>
      <c r="O93" s="230">
        <v>313203.24</v>
      </c>
      <c r="P93" s="230">
        <v>1</v>
      </c>
      <c r="Q93" s="230">
        <v>154237.20000000001</v>
      </c>
      <c r="R93" s="230">
        <v>0</v>
      </c>
      <c r="S93" s="247"/>
      <c r="T93" s="252">
        <v>240</v>
      </c>
      <c r="U93" s="252">
        <v>1</v>
      </c>
      <c r="V93" s="252">
        <v>350</v>
      </c>
      <c r="W93" s="252">
        <v>0</v>
      </c>
      <c r="X93" s="252">
        <v>310</v>
      </c>
      <c r="Y93" s="252">
        <v>0</v>
      </c>
      <c r="Z93" s="252">
        <v>0</v>
      </c>
      <c r="AA93" s="253">
        <v>92983.07</v>
      </c>
      <c r="AB93" s="253">
        <v>185.96614000000002</v>
      </c>
      <c r="AC93" s="29" t="s">
        <v>56</v>
      </c>
      <c r="AD93" s="29" t="s">
        <v>43</v>
      </c>
      <c r="AE93" s="29" t="s">
        <v>43</v>
      </c>
      <c r="AF93" s="230">
        <v>320962.88</v>
      </c>
      <c r="AG93" s="230">
        <v>91590.43</v>
      </c>
      <c r="AH93" s="230">
        <v>154237.20000000001</v>
      </c>
      <c r="AI93" s="291">
        <v>-60968.480000000003</v>
      </c>
      <c r="AJ93" s="291">
        <v>-154237.20000000001</v>
      </c>
      <c r="AK93" s="253">
        <v>1200</v>
      </c>
      <c r="AL93" s="253">
        <v>1219.5</v>
      </c>
      <c r="AM93" s="253">
        <v>0</v>
      </c>
      <c r="AN93" s="253">
        <v>0</v>
      </c>
      <c r="AO93" s="253">
        <v>0</v>
      </c>
      <c r="AP93" s="253">
        <v>0</v>
      </c>
      <c r="AQ93" s="230">
        <v>80798.19</v>
      </c>
      <c r="AR93" s="230">
        <v>47601.48</v>
      </c>
      <c r="AS93" s="239">
        <f t="shared" si="57"/>
        <v>-33196.71</v>
      </c>
      <c r="AT93" s="230">
        <v>180236.73</v>
      </c>
      <c r="AU93" s="239">
        <f t="shared" si="58"/>
        <v>227838.21000000002</v>
      </c>
      <c r="AV93" s="230">
        <v>113466.84</v>
      </c>
      <c r="AW93" s="239">
        <f t="shared" si="59"/>
        <v>114371.37000000002</v>
      </c>
      <c r="AX93" s="239">
        <f t="shared" si="60"/>
        <v>2.3836830283428161</v>
      </c>
      <c r="AY93" s="239">
        <f t="shared" si="61"/>
        <v>0.49801497299333586</v>
      </c>
      <c r="AZ93" s="230">
        <v>64967.61</v>
      </c>
      <c r="CA93" s="91" t="str">
        <f t="shared" si="63"/>
        <v>Hammer a. d. Uecker</v>
      </c>
      <c r="CB93" s="92">
        <f t="shared" si="63"/>
        <v>500</v>
      </c>
      <c r="CC93" s="92">
        <f t="shared" si="36"/>
        <v>108496.61</v>
      </c>
      <c r="CD93" s="92">
        <f t="shared" si="37"/>
        <v>-108496.61</v>
      </c>
      <c r="CE93" s="92">
        <f t="shared" si="38"/>
        <v>154237.20000000001</v>
      </c>
      <c r="CF93" s="92">
        <f t="shared" si="39"/>
        <v>0</v>
      </c>
      <c r="CG93" s="92">
        <f t="shared" si="40"/>
        <v>-154237.20000000001</v>
      </c>
      <c r="CH93" s="92">
        <f t="shared" si="41"/>
        <v>-60968.480000000003</v>
      </c>
      <c r="CI93" s="92">
        <f t="shared" si="42"/>
        <v>0</v>
      </c>
      <c r="CJ93" s="91" t="str">
        <f t="shared" si="43"/>
        <v>ja</v>
      </c>
      <c r="CK93" s="91" t="str">
        <f t="shared" si="43"/>
        <v>nein</v>
      </c>
      <c r="CL93" s="91" t="str">
        <f t="shared" si="62"/>
        <v>OK</v>
      </c>
      <c r="CM93" s="92">
        <f t="shared" si="44"/>
        <v>313203.24</v>
      </c>
      <c r="CN93" s="91" t="str">
        <f t="shared" si="45"/>
        <v>nein</v>
      </c>
      <c r="CO93" s="91">
        <f t="shared" si="46"/>
        <v>1</v>
      </c>
      <c r="CP93" s="91">
        <f t="shared" si="47"/>
        <v>0</v>
      </c>
      <c r="CQ93" s="91">
        <f t="shared" si="48"/>
        <v>1</v>
      </c>
      <c r="CR93" s="91">
        <f t="shared" si="34"/>
        <v>0</v>
      </c>
      <c r="CS93" s="92">
        <f>CM93-'[2]2011'!CM93</f>
        <v>313203.24</v>
      </c>
      <c r="CT93" s="92">
        <f>CE93-'[2]2011'!CE93</f>
        <v>51134.910000000018</v>
      </c>
      <c r="CU93" s="92">
        <f t="shared" si="49"/>
        <v>113466.84</v>
      </c>
      <c r="CV93" s="92">
        <f t="shared" si="50"/>
        <v>64967.61</v>
      </c>
      <c r="CW93" s="153">
        <f t="shared" si="51"/>
        <v>2.4</v>
      </c>
      <c r="CX93" s="153">
        <f t="shared" si="52"/>
        <v>3.5</v>
      </c>
      <c r="CY93" s="153">
        <f t="shared" si="53"/>
        <v>3.1</v>
      </c>
      <c r="CZ93" s="92">
        <f t="shared" si="54"/>
        <v>92983.07</v>
      </c>
      <c r="DA93" s="92">
        <f t="shared" si="55"/>
        <v>1219.5</v>
      </c>
      <c r="DB93" s="91">
        <f t="shared" si="35"/>
        <v>0</v>
      </c>
      <c r="DC93" s="92">
        <f t="shared" si="56"/>
        <v>-154237.20000000001</v>
      </c>
    </row>
    <row r="94" spans="1:107" x14ac:dyDescent="0.25">
      <c r="A94" s="20">
        <v>13075048</v>
      </c>
      <c r="B94" s="21">
        <v>5559</v>
      </c>
      <c r="C94" s="21" t="s">
        <v>132</v>
      </c>
      <c r="D94" s="228">
        <v>452</v>
      </c>
      <c r="E94" s="230">
        <v>84600</v>
      </c>
      <c r="F94" s="230">
        <v>10257.66</v>
      </c>
      <c r="G94" s="245">
        <v>0</v>
      </c>
      <c r="H94" s="230"/>
      <c r="I94" s="230">
        <v>11564.38</v>
      </c>
      <c r="J94" s="245">
        <v>0</v>
      </c>
      <c r="K94" s="245"/>
      <c r="L94" s="230">
        <v>2012</v>
      </c>
      <c r="M94" s="245">
        <v>1</v>
      </c>
      <c r="N94" s="245">
        <v>1</v>
      </c>
      <c r="O94" s="230">
        <v>457336.76</v>
      </c>
      <c r="P94" s="230">
        <v>1</v>
      </c>
      <c r="Q94" s="230">
        <v>21464.2</v>
      </c>
      <c r="R94" s="230">
        <v>0</v>
      </c>
      <c r="S94" s="247"/>
      <c r="T94" s="252">
        <v>350</v>
      </c>
      <c r="U94" s="252">
        <v>0</v>
      </c>
      <c r="V94" s="252">
        <v>360</v>
      </c>
      <c r="W94" s="252">
        <v>0</v>
      </c>
      <c r="X94" s="252">
        <v>400</v>
      </c>
      <c r="Y94" s="252">
        <v>0</v>
      </c>
      <c r="Z94" s="252">
        <v>0</v>
      </c>
      <c r="AA94" s="253">
        <v>0</v>
      </c>
      <c r="AB94" s="253">
        <v>0</v>
      </c>
      <c r="AC94" s="29" t="s">
        <v>56</v>
      </c>
      <c r="AD94" s="29" t="s">
        <v>43</v>
      </c>
      <c r="AE94" s="29" t="s">
        <v>43</v>
      </c>
      <c r="AF94" s="230">
        <v>492776.23</v>
      </c>
      <c r="AG94" s="230">
        <v>46322.38</v>
      </c>
      <c r="AH94" s="230">
        <v>21464.2</v>
      </c>
      <c r="AI94" s="291">
        <v>-10257.66</v>
      </c>
      <c r="AJ94" s="291">
        <v>-21464.2</v>
      </c>
      <c r="AK94" s="253">
        <v>1800</v>
      </c>
      <c r="AL94" s="253">
        <v>1879.66</v>
      </c>
      <c r="AM94" s="253">
        <v>0</v>
      </c>
      <c r="AN94" s="253">
        <v>0</v>
      </c>
      <c r="AO94" s="253">
        <v>0</v>
      </c>
      <c r="AP94" s="253">
        <v>0</v>
      </c>
      <c r="AQ94" s="230">
        <v>89140.11</v>
      </c>
      <c r="AR94" s="230">
        <v>58638.23</v>
      </c>
      <c r="AS94" s="239">
        <f t="shared" si="57"/>
        <v>-30501.879999999997</v>
      </c>
      <c r="AT94" s="230">
        <v>20845.88</v>
      </c>
      <c r="AU94" s="239">
        <f t="shared" si="58"/>
        <v>79484.11</v>
      </c>
      <c r="AV94" s="230">
        <v>109241.64</v>
      </c>
      <c r="AW94" s="239">
        <f t="shared" si="59"/>
        <v>-29757.53</v>
      </c>
      <c r="AX94" s="239">
        <f t="shared" si="60"/>
        <v>1.8629764234015931</v>
      </c>
      <c r="AY94" s="239">
        <f t="shared" si="61"/>
        <v>1.3743833830434788</v>
      </c>
      <c r="AZ94" s="230">
        <v>62548.35</v>
      </c>
      <c r="CA94" s="91" t="str">
        <f t="shared" si="63"/>
        <v>Heinrichswalde</v>
      </c>
      <c r="CB94" s="92">
        <f t="shared" si="63"/>
        <v>452</v>
      </c>
      <c r="CC94" s="92">
        <f t="shared" si="36"/>
        <v>11564.38</v>
      </c>
      <c r="CD94" s="92">
        <f t="shared" si="37"/>
        <v>-11564.38</v>
      </c>
      <c r="CE94" s="92">
        <f t="shared" si="38"/>
        <v>21464.2</v>
      </c>
      <c r="CF94" s="92">
        <f t="shared" si="39"/>
        <v>0</v>
      </c>
      <c r="CG94" s="92">
        <f t="shared" si="40"/>
        <v>-21464.2</v>
      </c>
      <c r="CH94" s="92">
        <f t="shared" si="41"/>
        <v>-10257.66</v>
      </c>
      <c r="CI94" s="92">
        <f t="shared" si="42"/>
        <v>0</v>
      </c>
      <c r="CJ94" s="91" t="str">
        <f t="shared" si="43"/>
        <v>ja</v>
      </c>
      <c r="CK94" s="91" t="str">
        <f t="shared" si="43"/>
        <v>nein</v>
      </c>
      <c r="CL94" s="91" t="str">
        <f t="shared" si="62"/>
        <v>OK</v>
      </c>
      <c r="CM94" s="92">
        <f t="shared" si="44"/>
        <v>457336.76</v>
      </c>
      <c r="CN94" s="91" t="str">
        <f t="shared" si="45"/>
        <v>nein</v>
      </c>
      <c r="CO94" s="91">
        <f t="shared" si="46"/>
        <v>1</v>
      </c>
      <c r="CP94" s="91">
        <f t="shared" si="47"/>
        <v>0</v>
      </c>
      <c r="CQ94" s="91">
        <f t="shared" si="48"/>
        <v>1</v>
      </c>
      <c r="CR94" s="91">
        <f t="shared" si="34"/>
        <v>0</v>
      </c>
      <c r="CS94" s="92">
        <f>CM94-'[2]2011'!CM94</f>
        <v>457336.76</v>
      </c>
      <c r="CT94" s="92">
        <f>CE94-'[2]2011'!CE94</f>
        <v>11564.380000000001</v>
      </c>
      <c r="CU94" s="92">
        <f t="shared" si="49"/>
        <v>109241.64</v>
      </c>
      <c r="CV94" s="92">
        <f t="shared" si="50"/>
        <v>62548.35</v>
      </c>
      <c r="CW94" s="153">
        <f t="shared" si="51"/>
        <v>3.5</v>
      </c>
      <c r="CX94" s="153">
        <f t="shared" si="52"/>
        <v>3.6</v>
      </c>
      <c r="CY94" s="153">
        <f t="shared" si="53"/>
        <v>4</v>
      </c>
      <c r="CZ94" s="92">
        <f t="shared" si="54"/>
        <v>0</v>
      </c>
      <c r="DA94" s="92">
        <f t="shared" si="55"/>
        <v>1879.66</v>
      </c>
      <c r="DB94" s="91">
        <f t="shared" si="35"/>
        <v>0</v>
      </c>
      <c r="DC94" s="92">
        <f t="shared" si="56"/>
        <v>-21464.2</v>
      </c>
    </row>
    <row r="95" spans="1:107" x14ac:dyDescent="0.25">
      <c r="A95" s="20">
        <v>13075118</v>
      </c>
      <c r="B95" s="21">
        <v>5559</v>
      </c>
      <c r="C95" s="21" t="s">
        <v>133</v>
      </c>
      <c r="D95" s="228">
        <v>319</v>
      </c>
      <c r="E95" s="230">
        <v>37900</v>
      </c>
      <c r="F95" s="230">
        <v>6819.76</v>
      </c>
      <c r="G95" s="245">
        <v>0</v>
      </c>
      <c r="H95" s="230">
        <v>16796.150000000001</v>
      </c>
      <c r="I95" s="230"/>
      <c r="J95" s="245">
        <v>1</v>
      </c>
      <c r="K95" s="230">
        <v>93334.62</v>
      </c>
      <c r="L95" s="245"/>
      <c r="M95" s="245">
        <v>0</v>
      </c>
      <c r="N95" s="245">
        <v>1</v>
      </c>
      <c r="O95" s="230">
        <v>360978.72</v>
      </c>
      <c r="P95" s="230">
        <v>0</v>
      </c>
      <c r="Q95" s="230"/>
      <c r="R95" s="230">
        <v>1</v>
      </c>
      <c r="S95" s="247">
        <v>93334.62</v>
      </c>
      <c r="T95" s="252">
        <v>350</v>
      </c>
      <c r="U95" s="252">
        <v>0</v>
      </c>
      <c r="V95" s="252">
        <v>310</v>
      </c>
      <c r="W95" s="252">
        <v>1</v>
      </c>
      <c r="X95" s="252">
        <v>350</v>
      </c>
      <c r="Y95" s="252">
        <v>0</v>
      </c>
      <c r="Z95" s="252">
        <v>0</v>
      </c>
      <c r="AA95" s="253">
        <v>10090.24</v>
      </c>
      <c r="AB95" s="253">
        <v>31.630846394984324</v>
      </c>
      <c r="AC95" s="29" t="s">
        <v>56</v>
      </c>
      <c r="AD95" s="29" t="s">
        <v>43</v>
      </c>
      <c r="AE95" s="29" t="s">
        <v>43</v>
      </c>
      <c r="AF95" s="230">
        <v>354809.47</v>
      </c>
      <c r="AG95" s="230">
        <v>10654.74</v>
      </c>
      <c r="AH95" s="230">
        <v>93334.62</v>
      </c>
      <c r="AI95" s="291">
        <v>-6819.76</v>
      </c>
      <c r="AJ95" s="291">
        <v>93334.62</v>
      </c>
      <c r="AK95" s="253">
        <v>1600</v>
      </c>
      <c r="AL95" s="253">
        <v>1592.55</v>
      </c>
      <c r="AM95" s="253">
        <v>0</v>
      </c>
      <c r="AN95" s="253">
        <v>0</v>
      </c>
      <c r="AO95" s="253">
        <v>0</v>
      </c>
      <c r="AP95" s="253">
        <v>0</v>
      </c>
      <c r="AQ95" s="230">
        <v>74474.58</v>
      </c>
      <c r="AR95" s="230">
        <v>43233.16</v>
      </c>
      <c r="AS95" s="239">
        <f t="shared" si="57"/>
        <v>-31241.42</v>
      </c>
      <c r="AT95" s="230">
        <v>101235.83</v>
      </c>
      <c r="AU95" s="239">
        <f t="shared" si="58"/>
        <v>144468.99</v>
      </c>
      <c r="AV95" s="230">
        <v>77265.240000000005</v>
      </c>
      <c r="AW95" s="239">
        <f t="shared" si="59"/>
        <v>67203.749999999985</v>
      </c>
      <c r="AX95" s="239">
        <f t="shared" si="60"/>
        <v>1.7871753996238073</v>
      </c>
      <c r="AY95" s="239">
        <f t="shared" si="61"/>
        <v>0.53482231723223106</v>
      </c>
      <c r="AZ95" s="230">
        <v>44239.73</v>
      </c>
      <c r="CA95" s="91" t="str">
        <f t="shared" si="63"/>
        <v>Rothemühl</v>
      </c>
      <c r="CB95" s="92">
        <f t="shared" si="63"/>
        <v>319</v>
      </c>
      <c r="CC95" s="92">
        <f t="shared" si="36"/>
        <v>0</v>
      </c>
      <c r="CD95" s="92">
        <f t="shared" si="37"/>
        <v>16796.150000000001</v>
      </c>
      <c r="CE95" s="92">
        <f t="shared" si="38"/>
        <v>0</v>
      </c>
      <c r="CF95" s="92">
        <f t="shared" si="39"/>
        <v>93334.62</v>
      </c>
      <c r="CG95" s="92">
        <f t="shared" si="40"/>
        <v>93334.62</v>
      </c>
      <c r="CH95" s="92">
        <f t="shared" si="41"/>
        <v>-6819.76</v>
      </c>
      <c r="CI95" s="92">
        <f t="shared" si="42"/>
        <v>0</v>
      </c>
      <c r="CJ95" s="91" t="str">
        <f t="shared" si="43"/>
        <v>ja</v>
      </c>
      <c r="CK95" s="91" t="str">
        <f t="shared" si="43"/>
        <v>nein</v>
      </c>
      <c r="CL95" s="91" t="str">
        <f t="shared" si="62"/>
        <v>OK</v>
      </c>
      <c r="CM95" s="92">
        <f t="shared" si="44"/>
        <v>360978.72</v>
      </c>
      <c r="CN95" s="91" t="str">
        <f t="shared" si="45"/>
        <v>nein</v>
      </c>
      <c r="CO95" s="91">
        <f t="shared" si="46"/>
        <v>1</v>
      </c>
      <c r="CP95" s="91">
        <f t="shared" si="47"/>
        <v>0</v>
      </c>
      <c r="CQ95" s="91">
        <f t="shared" si="48"/>
        <v>1</v>
      </c>
      <c r="CR95" s="91">
        <f t="shared" si="34"/>
        <v>1</v>
      </c>
      <c r="CS95" s="92">
        <f>CM95-'[2]2011'!CM95</f>
        <v>329271.81</v>
      </c>
      <c r="CT95" s="92">
        <f>CE95-'[2]2011'!CE95</f>
        <v>0</v>
      </c>
      <c r="CU95" s="92">
        <f t="shared" si="49"/>
        <v>77265.240000000005</v>
      </c>
      <c r="CV95" s="92">
        <f t="shared" si="50"/>
        <v>44239.73</v>
      </c>
      <c r="CW95" s="153">
        <f t="shared" si="51"/>
        <v>3.5</v>
      </c>
      <c r="CX95" s="153">
        <f t="shared" si="52"/>
        <v>3.1</v>
      </c>
      <c r="CY95" s="153">
        <f t="shared" si="53"/>
        <v>3.5</v>
      </c>
      <c r="CZ95" s="92">
        <f t="shared" si="54"/>
        <v>10090.24</v>
      </c>
      <c r="DA95" s="92">
        <f t="shared" si="55"/>
        <v>1592.55</v>
      </c>
      <c r="DB95" s="91">
        <f t="shared" si="35"/>
        <v>0</v>
      </c>
      <c r="DC95" s="92">
        <f t="shared" si="56"/>
        <v>93334.62</v>
      </c>
    </row>
    <row r="96" spans="1:107" x14ac:dyDescent="0.25">
      <c r="A96" s="20">
        <v>13075131</v>
      </c>
      <c r="B96" s="21">
        <v>5559</v>
      </c>
      <c r="C96" s="21" t="s">
        <v>134</v>
      </c>
      <c r="D96" s="228">
        <v>9268</v>
      </c>
      <c r="E96" s="230">
        <v>2262100</v>
      </c>
      <c r="F96" s="230">
        <v>972607.54</v>
      </c>
      <c r="G96" s="245">
        <v>0</v>
      </c>
      <c r="H96" s="230"/>
      <c r="I96" s="230">
        <v>1906439.42</v>
      </c>
      <c r="J96" s="245">
        <v>0</v>
      </c>
      <c r="K96" s="245"/>
      <c r="L96" s="230">
        <v>2012</v>
      </c>
      <c r="M96" s="245">
        <v>1</v>
      </c>
      <c r="N96" s="245">
        <v>1</v>
      </c>
      <c r="O96" s="230">
        <v>27042098.710000001</v>
      </c>
      <c r="P96" s="230">
        <v>1</v>
      </c>
      <c r="Q96" s="230">
        <v>3821224.46</v>
      </c>
      <c r="R96" s="230">
        <v>0</v>
      </c>
      <c r="S96" s="230"/>
      <c r="T96" s="252">
        <v>300</v>
      </c>
      <c r="U96" s="252">
        <v>0</v>
      </c>
      <c r="V96" s="252">
        <v>380</v>
      </c>
      <c r="W96" s="252">
        <v>0</v>
      </c>
      <c r="X96" s="252">
        <v>400</v>
      </c>
      <c r="Y96" s="252">
        <v>0</v>
      </c>
      <c r="Z96" s="252">
        <v>0</v>
      </c>
      <c r="AA96" s="253">
        <v>9343599.5800000001</v>
      </c>
      <c r="AB96" s="253">
        <v>1008.1570543806647</v>
      </c>
      <c r="AC96" s="29" t="s">
        <v>56</v>
      </c>
      <c r="AD96" s="29" t="s">
        <v>43</v>
      </c>
      <c r="AE96" s="29" t="s">
        <v>43</v>
      </c>
      <c r="AF96" s="230">
        <v>26907250.82</v>
      </c>
      <c r="AG96" s="230">
        <v>1866432</v>
      </c>
      <c r="AH96" s="230">
        <v>3821224.46</v>
      </c>
      <c r="AI96" s="291">
        <v>-972607.54</v>
      </c>
      <c r="AJ96" s="291">
        <v>-3821224.46</v>
      </c>
      <c r="AK96" s="253">
        <v>18000</v>
      </c>
      <c r="AL96" s="253">
        <v>17094.349999999999</v>
      </c>
      <c r="AM96" s="253">
        <v>7600</v>
      </c>
      <c r="AN96" s="253">
        <v>28441.360000000001</v>
      </c>
      <c r="AO96" s="253">
        <v>0</v>
      </c>
      <c r="AP96" s="253">
        <v>0</v>
      </c>
      <c r="AQ96" s="230">
        <v>4708676.63</v>
      </c>
      <c r="AR96" s="230">
        <v>2312892.13</v>
      </c>
      <c r="AS96" s="239">
        <f t="shared" si="57"/>
        <v>-2395784.5</v>
      </c>
      <c r="AT96" s="230">
        <v>1414267.32</v>
      </c>
      <c r="AU96" s="239">
        <f t="shared" si="58"/>
        <v>3727159.45</v>
      </c>
      <c r="AV96" s="230">
        <v>2871190.68</v>
      </c>
      <c r="AW96" s="239">
        <f t="shared" si="59"/>
        <v>855968.77</v>
      </c>
      <c r="AX96" s="239">
        <f t="shared" si="60"/>
        <v>1.2413854683313745</v>
      </c>
      <c r="AY96" s="239">
        <f t="shared" si="61"/>
        <v>0.77034286257863216</v>
      </c>
      <c r="AZ96" s="230">
        <v>1643955.2</v>
      </c>
      <c r="CA96" s="91" t="str">
        <f t="shared" si="63"/>
        <v>Torgelow, Stadt</v>
      </c>
      <c r="CB96" s="92">
        <f t="shared" si="63"/>
        <v>9268</v>
      </c>
      <c r="CC96" s="92">
        <f t="shared" si="36"/>
        <v>1906439.42</v>
      </c>
      <c r="CD96" s="92">
        <f t="shared" si="37"/>
        <v>-1906439.42</v>
      </c>
      <c r="CE96" s="92">
        <f t="shared" si="38"/>
        <v>3821224.46</v>
      </c>
      <c r="CF96" s="92">
        <f t="shared" si="39"/>
        <v>0</v>
      </c>
      <c r="CG96" s="92">
        <f t="shared" si="40"/>
        <v>-3821224.46</v>
      </c>
      <c r="CH96" s="92">
        <f t="shared" si="41"/>
        <v>-972607.54</v>
      </c>
      <c r="CI96" s="92">
        <f t="shared" si="42"/>
        <v>0</v>
      </c>
      <c r="CJ96" s="91" t="str">
        <f t="shared" si="43"/>
        <v>ja</v>
      </c>
      <c r="CK96" s="91" t="str">
        <f t="shared" si="43"/>
        <v>nein</v>
      </c>
      <c r="CL96" s="91" t="str">
        <f t="shared" si="62"/>
        <v>OK</v>
      </c>
      <c r="CM96" s="92">
        <f t="shared" si="44"/>
        <v>27042098.710000001</v>
      </c>
      <c r="CN96" s="91" t="str">
        <f t="shared" si="45"/>
        <v>nein</v>
      </c>
      <c r="CO96" s="91">
        <f t="shared" si="46"/>
        <v>1</v>
      </c>
      <c r="CP96" s="91">
        <f t="shared" si="47"/>
        <v>0</v>
      </c>
      <c r="CQ96" s="91">
        <f t="shared" si="48"/>
        <v>1</v>
      </c>
      <c r="CR96" s="91">
        <f t="shared" si="34"/>
        <v>0</v>
      </c>
      <c r="CS96" s="92">
        <f>CM96-'[2]2011'!CM96</f>
        <v>27041685.109999999</v>
      </c>
      <c r="CT96" s="92">
        <f>CE96-'[2]2011'!CE96</f>
        <v>2656439.42</v>
      </c>
      <c r="CU96" s="92">
        <f t="shared" si="49"/>
        <v>2871190.68</v>
      </c>
      <c r="CV96" s="92">
        <f t="shared" si="50"/>
        <v>1643955.2</v>
      </c>
      <c r="CW96" s="153">
        <f t="shared" si="51"/>
        <v>3</v>
      </c>
      <c r="CX96" s="153">
        <f t="shared" si="52"/>
        <v>3.8</v>
      </c>
      <c r="CY96" s="153">
        <f t="shared" si="53"/>
        <v>4</v>
      </c>
      <c r="CZ96" s="92">
        <f t="shared" si="54"/>
        <v>9343599.5800000001</v>
      </c>
      <c r="DA96" s="92">
        <f t="shared" si="55"/>
        <v>45535.71</v>
      </c>
      <c r="DB96" s="91">
        <f t="shared" si="35"/>
        <v>0</v>
      </c>
      <c r="DC96" s="92">
        <f t="shared" si="56"/>
        <v>-3821224.46</v>
      </c>
    </row>
    <row r="97" spans="1:107" x14ac:dyDescent="0.25">
      <c r="A97" s="20">
        <v>13075143</v>
      </c>
      <c r="B97" s="21">
        <v>5559</v>
      </c>
      <c r="C97" s="21" t="s">
        <v>135</v>
      </c>
      <c r="D97" s="228">
        <v>845</v>
      </c>
      <c r="E97" s="230">
        <v>127400</v>
      </c>
      <c r="F97" s="230">
        <v>80652.31</v>
      </c>
      <c r="G97" s="245">
        <v>0</v>
      </c>
      <c r="H97" s="230"/>
      <c r="I97" s="230">
        <v>331573.75</v>
      </c>
      <c r="J97" s="245">
        <v>0</v>
      </c>
      <c r="K97" s="245"/>
      <c r="L97" s="230">
        <v>2012</v>
      </c>
      <c r="M97" s="245">
        <v>1</v>
      </c>
      <c r="N97" s="245">
        <v>1</v>
      </c>
      <c r="O97" s="230">
        <v>123753.38</v>
      </c>
      <c r="P97" s="230">
        <v>1</v>
      </c>
      <c r="Q97" s="230">
        <v>485035.93</v>
      </c>
      <c r="R97" s="230">
        <v>0</v>
      </c>
      <c r="S97" s="230"/>
      <c r="T97" s="252">
        <v>250</v>
      </c>
      <c r="U97" s="252">
        <v>1</v>
      </c>
      <c r="V97" s="252">
        <v>360</v>
      </c>
      <c r="W97" s="252">
        <v>0</v>
      </c>
      <c r="X97" s="252">
        <v>330</v>
      </c>
      <c r="Y97" s="252">
        <v>0</v>
      </c>
      <c r="Z97" s="252">
        <v>0</v>
      </c>
      <c r="AA97" s="253">
        <v>895593.53</v>
      </c>
      <c r="AB97" s="253">
        <v>1059.874</v>
      </c>
      <c r="AC97" s="29" t="s">
        <v>56</v>
      </c>
      <c r="AD97" s="29" t="s">
        <v>43</v>
      </c>
      <c r="AE97" s="29" t="s">
        <v>43</v>
      </c>
      <c r="AF97" s="230">
        <v>115931.76</v>
      </c>
      <c r="AG97" s="230">
        <v>113006.28</v>
      </c>
      <c r="AH97" s="230">
        <v>485035.93</v>
      </c>
      <c r="AI97" s="291">
        <v>-80652.31</v>
      </c>
      <c r="AJ97" s="291">
        <v>-485035.93</v>
      </c>
      <c r="AK97" s="253">
        <v>2800</v>
      </c>
      <c r="AL97" s="253">
        <v>2818.9</v>
      </c>
      <c r="AM97" s="253">
        <v>0</v>
      </c>
      <c r="AN97" s="253">
        <v>0</v>
      </c>
      <c r="AO97" s="253">
        <v>0</v>
      </c>
      <c r="AP97" s="253">
        <v>0</v>
      </c>
      <c r="AQ97" s="230">
        <v>217590.05</v>
      </c>
      <c r="AR97" s="230">
        <v>154478.64000000001</v>
      </c>
      <c r="AS97" s="239">
        <f t="shared" si="57"/>
        <v>-63111.409999999974</v>
      </c>
      <c r="AT97" s="230">
        <v>255975.42</v>
      </c>
      <c r="AU97" s="239">
        <f t="shared" si="58"/>
        <v>410454.06000000006</v>
      </c>
      <c r="AV97" s="230">
        <v>210240.36</v>
      </c>
      <c r="AW97" s="239">
        <f t="shared" si="59"/>
        <v>200213.70000000007</v>
      </c>
      <c r="AX97" s="239">
        <f t="shared" si="60"/>
        <v>1.3609671861430161</v>
      </c>
      <c r="AY97" s="239">
        <f t="shared" si="61"/>
        <v>0.51221410746917684</v>
      </c>
      <c r="AZ97" s="230">
        <v>120377.17</v>
      </c>
      <c r="CA97" s="91" t="str">
        <f t="shared" si="63"/>
        <v>Wilhelmsburg</v>
      </c>
      <c r="CB97" s="92">
        <f t="shared" si="63"/>
        <v>845</v>
      </c>
      <c r="CC97" s="92">
        <f t="shared" si="36"/>
        <v>331573.75</v>
      </c>
      <c r="CD97" s="92">
        <f t="shared" si="37"/>
        <v>-331573.75</v>
      </c>
      <c r="CE97" s="92">
        <f t="shared" si="38"/>
        <v>485035.93</v>
      </c>
      <c r="CF97" s="92">
        <f t="shared" si="39"/>
        <v>0</v>
      </c>
      <c r="CG97" s="92">
        <f t="shared" si="40"/>
        <v>-485035.93</v>
      </c>
      <c r="CH97" s="92">
        <f t="shared" si="41"/>
        <v>-80652.31</v>
      </c>
      <c r="CI97" s="92">
        <f t="shared" si="42"/>
        <v>0</v>
      </c>
      <c r="CJ97" s="91" t="str">
        <f t="shared" si="43"/>
        <v>ja</v>
      </c>
      <c r="CK97" s="91" t="str">
        <f t="shared" si="43"/>
        <v>nein</v>
      </c>
      <c r="CL97" s="91" t="str">
        <f t="shared" si="62"/>
        <v>OK</v>
      </c>
      <c r="CM97" s="92">
        <f t="shared" si="44"/>
        <v>123753.38</v>
      </c>
      <c r="CN97" s="91" t="str">
        <f t="shared" si="45"/>
        <v>nein</v>
      </c>
      <c r="CO97" s="91">
        <f t="shared" si="46"/>
        <v>1</v>
      </c>
      <c r="CP97" s="91">
        <f t="shared" si="47"/>
        <v>0</v>
      </c>
      <c r="CQ97" s="91">
        <f t="shared" si="48"/>
        <v>1</v>
      </c>
      <c r="CR97" s="91">
        <f t="shared" si="34"/>
        <v>0</v>
      </c>
      <c r="CS97" s="92">
        <f>CM97-'[2]2011'!CM97</f>
        <v>123753.38</v>
      </c>
      <c r="CT97" s="92">
        <f>CE97-'[2]2011'!CE97</f>
        <v>314506.90000000002</v>
      </c>
      <c r="CU97" s="92">
        <f t="shared" si="49"/>
        <v>210240.36</v>
      </c>
      <c r="CV97" s="92">
        <f t="shared" si="50"/>
        <v>120377.17</v>
      </c>
      <c r="CW97" s="153">
        <f t="shared" si="51"/>
        <v>2.5</v>
      </c>
      <c r="CX97" s="153">
        <f t="shared" si="52"/>
        <v>3.6</v>
      </c>
      <c r="CY97" s="153">
        <f t="shared" si="53"/>
        <v>3.3</v>
      </c>
      <c r="CZ97" s="92">
        <f t="shared" si="54"/>
        <v>895593.53</v>
      </c>
      <c r="DA97" s="92">
        <f t="shared" si="55"/>
        <v>2818.9</v>
      </c>
      <c r="DB97" s="91">
        <f t="shared" si="35"/>
        <v>0</v>
      </c>
      <c r="DC97" s="92">
        <f t="shared" si="56"/>
        <v>-485035.93</v>
      </c>
    </row>
    <row r="98" spans="1:107" x14ac:dyDescent="0.25">
      <c r="A98" s="20">
        <v>13075017</v>
      </c>
      <c r="B98" s="21">
        <v>5560</v>
      </c>
      <c r="C98" s="21" t="s">
        <v>136</v>
      </c>
      <c r="D98" s="254">
        <v>201</v>
      </c>
      <c r="E98" s="255">
        <v>32800</v>
      </c>
      <c r="F98" s="255">
        <v>147912.74</v>
      </c>
      <c r="G98" s="255">
        <v>1</v>
      </c>
      <c r="H98" s="255">
        <v>116579.81</v>
      </c>
      <c r="I98" s="256"/>
      <c r="J98" s="255">
        <v>1</v>
      </c>
      <c r="K98" s="255">
        <v>193630.72</v>
      </c>
      <c r="L98" s="256"/>
      <c r="M98" s="255">
        <v>0</v>
      </c>
      <c r="N98" s="255">
        <v>1</v>
      </c>
      <c r="O98" s="255">
        <v>1911154.64</v>
      </c>
      <c r="P98" s="255">
        <v>0</v>
      </c>
      <c r="Q98" s="255">
        <v>0</v>
      </c>
      <c r="R98" s="255">
        <v>1</v>
      </c>
      <c r="S98" s="255">
        <v>195654.34</v>
      </c>
      <c r="T98" s="255">
        <v>240</v>
      </c>
      <c r="U98" s="255">
        <v>1</v>
      </c>
      <c r="V98" s="255">
        <v>350</v>
      </c>
      <c r="W98" s="255">
        <v>0</v>
      </c>
      <c r="X98" s="255">
        <v>300</v>
      </c>
      <c r="Y98" s="255">
        <v>1</v>
      </c>
      <c r="Z98" s="255">
        <v>0</v>
      </c>
      <c r="AA98" s="255">
        <v>117928.51</v>
      </c>
      <c r="AB98" s="255">
        <v>586.70900497512434</v>
      </c>
      <c r="AC98" s="45" t="s">
        <v>43</v>
      </c>
      <c r="AD98" s="45" t="s">
        <v>43</v>
      </c>
      <c r="AE98" s="45"/>
      <c r="AF98" s="255">
        <v>1873598.47</v>
      </c>
      <c r="AG98" s="255">
        <v>86074.32</v>
      </c>
      <c r="AH98" s="255">
        <v>195654.34</v>
      </c>
      <c r="AI98" s="300">
        <v>147912.74</v>
      </c>
      <c r="AJ98" s="255">
        <v>195654.34</v>
      </c>
      <c r="AK98" s="255">
        <v>500</v>
      </c>
      <c r="AL98" s="255">
        <v>566.30999999999995</v>
      </c>
      <c r="AM98" s="256"/>
      <c r="AN98" s="256"/>
      <c r="AO98" s="256"/>
      <c r="AP98" s="256"/>
      <c r="AQ98" s="255">
        <v>100891</v>
      </c>
      <c r="AR98" s="255">
        <v>210711.03</v>
      </c>
      <c r="AS98" s="239">
        <f t="shared" si="57"/>
        <v>109820.03</v>
      </c>
      <c r="AT98" s="255">
        <v>31410.5</v>
      </c>
      <c r="AU98" s="239">
        <f t="shared" si="58"/>
        <v>242121.53</v>
      </c>
      <c r="AV98" s="255">
        <v>48924.35</v>
      </c>
      <c r="AW98" s="239">
        <f t="shared" si="59"/>
        <v>193197.18</v>
      </c>
      <c r="AX98" s="239">
        <f t="shared" si="60"/>
        <v>0.23218694341724777</v>
      </c>
      <c r="AY98" s="239">
        <f t="shared" si="61"/>
        <v>0.20206526036738656</v>
      </c>
      <c r="AZ98" s="255">
        <v>25891.599999999999</v>
      </c>
      <c r="CA98" s="91" t="str">
        <f t="shared" si="63"/>
        <v>Brietzig</v>
      </c>
      <c r="CB98" s="92">
        <f t="shared" si="63"/>
        <v>201</v>
      </c>
      <c r="CC98" s="92">
        <f t="shared" si="36"/>
        <v>0</v>
      </c>
      <c r="CD98" s="92">
        <f t="shared" si="37"/>
        <v>116579.81</v>
      </c>
      <c r="CE98" s="92">
        <f t="shared" si="38"/>
        <v>0</v>
      </c>
      <c r="CF98" s="92">
        <f t="shared" si="39"/>
        <v>195654.34</v>
      </c>
      <c r="CG98" s="92">
        <f t="shared" si="40"/>
        <v>195654.34</v>
      </c>
      <c r="CH98" s="92">
        <f t="shared" si="41"/>
        <v>147912.74</v>
      </c>
      <c r="CI98" s="92">
        <f t="shared" si="42"/>
        <v>0</v>
      </c>
      <c r="CJ98" s="91" t="str">
        <f t="shared" si="43"/>
        <v>nein</v>
      </c>
      <c r="CK98" s="91" t="str">
        <f t="shared" si="43"/>
        <v>nein</v>
      </c>
      <c r="CL98" s="91" t="str">
        <f t="shared" si="62"/>
        <v>OK</v>
      </c>
      <c r="CM98" s="92">
        <f t="shared" si="44"/>
        <v>1911154.64</v>
      </c>
      <c r="CN98" s="91" t="str">
        <f t="shared" si="45"/>
        <v>nein</v>
      </c>
      <c r="CO98" s="91">
        <f t="shared" si="46"/>
        <v>0</v>
      </c>
      <c r="CP98" s="91">
        <f t="shared" si="47"/>
        <v>0</v>
      </c>
      <c r="CQ98" s="91">
        <f t="shared" si="48"/>
        <v>1</v>
      </c>
      <c r="CR98" s="91">
        <f t="shared" si="34"/>
        <v>1</v>
      </c>
      <c r="CS98" s="92">
        <f>CM98-'[2]2011'!CM98</f>
        <v>1911154.64</v>
      </c>
      <c r="CT98" s="92">
        <f>CE98-'[2]2011'!CE98</f>
        <v>0</v>
      </c>
      <c r="CU98" s="92">
        <f t="shared" si="49"/>
        <v>48924.35</v>
      </c>
      <c r="CV98" s="92">
        <f t="shared" si="50"/>
        <v>25891.599999999999</v>
      </c>
      <c r="CW98" s="153">
        <f t="shared" si="51"/>
        <v>2.4</v>
      </c>
      <c r="CX98" s="153">
        <f t="shared" si="52"/>
        <v>3.5</v>
      </c>
      <c r="CY98" s="153">
        <f t="shared" si="53"/>
        <v>3</v>
      </c>
      <c r="CZ98" s="92">
        <f t="shared" si="54"/>
        <v>117928.51</v>
      </c>
      <c r="DA98" s="92">
        <f t="shared" si="55"/>
        <v>566.30999999999995</v>
      </c>
      <c r="DB98" s="91">
        <f t="shared" si="35"/>
        <v>1</v>
      </c>
      <c r="DC98" s="92">
        <f t="shared" si="56"/>
        <v>195654.34</v>
      </c>
    </row>
    <row r="99" spans="1:107" x14ac:dyDescent="0.25">
      <c r="A99" s="20">
        <v>13075032</v>
      </c>
      <c r="B99" s="21">
        <v>5560</v>
      </c>
      <c r="C99" s="21" t="s">
        <v>137</v>
      </c>
      <c r="D99" s="254">
        <v>355</v>
      </c>
      <c r="E99" s="257">
        <v>18100</v>
      </c>
      <c r="F99" s="255">
        <v>37059.550000000003</v>
      </c>
      <c r="G99" s="255">
        <v>1</v>
      </c>
      <c r="H99" s="255">
        <v>36321.03</v>
      </c>
      <c r="I99" s="256"/>
      <c r="J99" s="255">
        <v>1</v>
      </c>
      <c r="K99" s="255">
        <v>299629.53999999998</v>
      </c>
      <c r="L99" s="256"/>
      <c r="M99" s="255">
        <v>0</v>
      </c>
      <c r="N99" s="255">
        <v>1</v>
      </c>
      <c r="O99" s="255">
        <v>2857382.89</v>
      </c>
      <c r="P99" s="255">
        <v>0</v>
      </c>
      <c r="Q99" s="255">
        <v>0</v>
      </c>
      <c r="R99" s="255">
        <v>1</v>
      </c>
      <c r="S99" s="255">
        <v>276977.89</v>
      </c>
      <c r="T99" s="255">
        <v>350</v>
      </c>
      <c r="U99" s="255">
        <v>0</v>
      </c>
      <c r="V99" s="255">
        <v>350</v>
      </c>
      <c r="W99" s="255">
        <v>0</v>
      </c>
      <c r="X99" s="255">
        <v>350</v>
      </c>
      <c r="Y99" s="255">
        <v>0</v>
      </c>
      <c r="Z99" s="255">
        <v>0</v>
      </c>
      <c r="AA99" s="255">
        <v>6651.33</v>
      </c>
      <c r="AB99" s="255">
        <v>18.736140845070423</v>
      </c>
      <c r="AC99" s="45" t="s">
        <v>43</v>
      </c>
      <c r="AD99" s="45" t="s">
        <v>43</v>
      </c>
      <c r="AE99" s="45"/>
      <c r="AF99" s="255">
        <v>2854289.19</v>
      </c>
      <c r="AG99" s="255">
        <v>6342.04</v>
      </c>
      <c r="AH99" s="255">
        <v>276977.89</v>
      </c>
      <c r="AI99" s="300">
        <v>37059.550000000003</v>
      </c>
      <c r="AJ99" s="255">
        <v>276977.89</v>
      </c>
      <c r="AK99" s="255">
        <v>2600</v>
      </c>
      <c r="AL99" s="255">
        <v>2619.64</v>
      </c>
      <c r="AM99" s="256"/>
      <c r="AN99" s="256"/>
      <c r="AO99" s="256"/>
      <c r="AP99" s="256"/>
      <c r="AQ99" s="255">
        <v>142775</v>
      </c>
      <c r="AR99" s="255">
        <v>178790.65</v>
      </c>
      <c r="AS99" s="239">
        <f t="shared" si="57"/>
        <v>36015.649999999994</v>
      </c>
      <c r="AT99" s="255">
        <v>76724.14</v>
      </c>
      <c r="AU99" s="239">
        <f t="shared" si="58"/>
        <v>255514.78999999998</v>
      </c>
      <c r="AV99" s="255">
        <v>98660.36</v>
      </c>
      <c r="AW99" s="239">
        <f t="shared" si="59"/>
        <v>156854.43</v>
      </c>
      <c r="AX99" s="239">
        <f t="shared" si="60"/>
        <v>0.55182057898441561</v>
      </c>
      <c r="AY99" s="239">
        <f t="shared" si="61"/>
        <v>0.3861238717336089</v>
      </c>
      <c r="AZ99" s="255">
        <v>52212.01</v>
      </c>
      <c r="CA99" s="91" t="str">
        <f t="shared" si="63"/>
        <v>Fahrenwalde</v>
      </c>
      <c r="CB99" s="92">
        <f t="shared" si="63"/>
        <v>355</v>
      </c>
      <c r="CC99" s="92">
        <f t="shared" si="36"/>
        <v>0</v>
      </c>
      <c r="CD99" s="92">
        <f t="shared" si="37"/>
        <v>36321.03</v>
      </c>
      <c r="CE99" s="92">
        <f t="shared" si="38"/>
        <v>0</v>
      </c>
      <c r="CF99" s="92">
        <f t="shared" si="39"/>
        <v>276977.89</v>
      </c>
      <c r="CG99" s="92">
        <f t="shared" si="40"/>
        <v>276977.89</v>
      </c>
      <c r="CH99" s="92">
        <f t="shared" si="41"/>
        <v>37059.550000000003</v>
      </c>
      <c r="CI99" s="92">
        <f t="shared" si="42"/>
        <v>0</v>
      </c>
      <c r="CJ99" s="91" t="str">
        <f t="shared" si="43"/>
        <v>nein</v>
      </c>
      <c r="CK99" s="91" t="str">
        <f t="shared" si="43"/>
        <v>nein</v>
      </c>
      <c r="CL99" s="91" t="str">
        <f t="shared" si="62"/>
        <v>OK</v>
      </c>
      <c r="CM99" s="92">
        <f t="shared" si="44"/>
        <v>2857382.89</v>
      </c>
      <c r="CN99" s="91" t="str">
        <f t="shared" si="45"/>
        <v>nein</v>
      </c>
      <c r="CO99" s="91">
        <f t="shared" si="46"/>
        <v>0</v>
      </c>
      <c r="CP99" s="91">
        <f t="shared" si="47"/>
        <v>0</v>
      </c>
      <c r="CQ99" s="91">
        <f t="shared" si="48"/>
        <v>1</v>
      </c>
      <c r="CR99" s="91">
        <f t="shared" si="34"/>
        <v>1</v>
      </c>
      <c r="CS99" s="92">
        <f>CM99-'[2]2011'!CM99</f>
        <v>2857382.89</v>
      </c>
      <c r="CT99" s="92">
        <f>CE99-'[2]2011'!CE99</f>
        <v>0</v>
      </c>
      <c r="CU99" s="92">
        <f t="shared" si="49"/>
        <v>98660.36</v>
      </c>
      <c r="CV99" s="92">
        <f t="shared" si="50"/>
        <v>52212.01</v>
      </c>
      <c r="CW99" s="153">
        <f t="shared" si="51"/>
        <v>3.5</v>
      </c>
      <c r="CX99" s="153">
        <f t="shared" si="52"/>
        <v>3.5</v>
      </c>
      <c r="CY99" s="153">
        <f t="shared" si="53"/>
        <v>3.5</v>
      </c>
      <c r="CZ99" s="92">
        <f t="shared" si="54"/>
        <v>6651.33</v>
      </c>
      <c r="DA99" s="92">
        <f t="shared" si="55"/>
        <v>2619.64</v>
      </c>
      <c r="DB99" s="91">
        <f t="shared" si="35"/>
        <v>1</v>
      </c>
      <c r="DC99" s="92">
        <f t="shared" si="56"/>
        <v>276977.89</v>
      </c>
    </row>
    <row r="100" spans="1:107" x14ac:dyDescent="0.25">
      <c r="A100" s="20">
        <v>13075042</v>
      </c>
      <c r="B100" s="21">
        <v>5560</v>
      </c>
      <c r="C100" s="21" t="s">
        <v>138</v>
      </c>
      <c r="D100" s="254">
        <v>194</v>
      </c>
      <c r="E100" s="257">
        <v>47600</v>
      </c>
      <c r="F100" s="257">
        <v>6486.34</v>
      </c>
      <c r="G100" s="255">
        <v>0</v>
      </c>
      <c r="H100" s="256"/>
      <c r="I100" s="255">
        <v>18527.099999999999</v>
      </c>
      <c r="J100" s="255">
        <v>0</v>
      </c>
      <c r="K100" s="256"/>
      <c r="L100" s="256"/>
      <c r="M100" s="255">
        <v>1</v>
      </c>
      <c r="N100" s="255">
        <v>1</v>
      </c>
      <c r="O100" s="255">
        <v>674245.11</v>
      </c>
      <c r="P100" s="255">
        <v>1</v>
      </c>
      <c r="Q100" s="255">
        <v>76068.38</v>
      </c>
      <c r="R100" s="255">
        <v>0</v>
      </c>
      <c r="S100" s="256"/>
      <c r="T100" s="255">
        <v>350</v>
      </c>
      <c r="U100" s="255">
        <v>0</v>
      </c>
      <c r="V100" s="255">
        <v>400</v>
      </c>
      <c r="W100" s="255">
        <v>0</v>
      </c>
      <c r="X100" s="255">
        <v>350</v>
      </c>
      <c r="Y100" s="255">
        <v>0</v>
      </c>
      <c r="Z100" s="255">
        <v>0</v>
      </c>
      <c r="AA100" s="255">
        <v>74924.3</v>
      </c>
      <c r="AB100" s="255">
        <v>386.20773195876291</v>
      </c>
      <c r="AC100" s="45" t="s">
        <v>56</v>
      </c>
      <c r="AD100" s="45" t="s">
        <v>43</v>
      </c>
      <c r="AE100" s="45"/>
      <c r="AF100" s="255">
        <v>672331.53</v>
      </c>
      <c r="AG100" s="257">
        <v>28565.16</v>
      </c>
      <c r="AH100" s="345">
        <v>76068.38</v>
      </c>
      <c r="AI100" s="304">
        <v>-6486.34</v>
      </c>
      <c r="AJ100" s="345">
        <v>-76068.38</v>
      </c>
      <c r="AK100" s="255">
        <v>1100</v>
      </c>
      <c r="AL100" s="255">
        <v>1518.75</v>
      </c>
      <c r="AM100" s="256"/>
      <c r="AN100" s="256"/>
      <c r="AO100" s="256"/>
      <c r="AP100" s="256"/>
      <c r="AQ100" s="255">
        <v>68170</v>
      </c>
      <c r="AR100" s="255">
        <v>98681.25</v>
      </c>
      <c r="AS100" s="239">
        <f t="shared" si="57"/>
        <v>30511.25</v>
      </c>
      <c r="AT100" s="255">
        <v>47840.17</v>
      </c>
      <c r="AU100" s="239">
        <f t="shared" si="58"/>
        <v>146521.41999999998</v>
      </c>
      <c r="AV100" s="255">
        <v>58041.32</v>
      </c>
      <c r="AW100" s="239">
        <f t="shared" si="59"/>
        <v>88480.099999999977</v>
      </c>
      <c r="AX100" s="239">
        <f t="shared" si="60"/>
        <v>0.58816968775729939</v>
      </c>
      <c r="AY100" s="239">
        <f t="shared" si="61"/>
        <v>0.39612856604856822</v>
      </c>
      <c r="AZ100" s="255">
        <v>30715.98</v>
      </c>
      <c r="CA100" s="91" t="str">
        <f t="shared" si="63"/>
        <v>Groß Luckow</v>
      </c>
      <c r="CB100" s="92">
        <f t="shared" si="63"/>
        <v>194</v>
      </c>
      <c r="CC100" s="92">
        <f t="shared" si="36"/>
        <v>18527.099999999999</v>
      </c>
      <c r="CD100" s="92">
        <f t="shared" si="37"/>
        <v>-18527.099999999999</v>
      </c>
      <c r="CE100" s="92">
        <f t="shared" si="38"/>
        <v>76068.38</v>
      </c>
      <c r="CF100" s="92">
        <f t="shared" si="39"/>
        <v>0</v>
      </c>
      <c r="CG100" s="92">
        <f t="shared" si="40"/>
        <v>-76068.38</v>
      </c>
      <c r="CH100" s="92">
        <f t="shared" si="41"/>
        <v>-6486.34</v>
      </c>
      <c r="CI100" s="92">
        <f t="shared" si="42"/>
        <v>0</v>
      </c>
      <c r="CJ100" s="91" t="str">
        <f t="shared" si="43"/>
        <v>ja</v>
      </c>
      <c r="CK100" s="91" t="str">
        <f t="shared" si="43"/>
        <v>nein</v>
      </c>
      <c r="CL100" s="91" t="str">
        <f t="shared" si="62"/>
        <v>OK</v>
      </c>
      <c r="CM100" s="92">
        <f t="shared" si="44"/>
        <v>674245.11</v>
      </c>
      <c r="CN100" s="91" t="str">
        <f t="shared" si="45"/>
        <v>nein</v>
      </c>
      <c r="CO100" s="91">
        <f t="shared" si="46"/>
        <v>1</v>
      </c>
      <c r="CP100" s="91">
        <f t="shared" si="47"/>
        <v>0</v>
      </c>
      <c r="CQ100" s="91">
        <f t="shared" si="48"/>
        <v>1</v>
      </c>
      <c r="CR100" s="91">
        <f t="shared" si="34"/>
        <v>0</v>
      </c>
      <c r="CS100" s="92">
        <f>CM100-'[2]2011'!CM100</f>
        <v>674245.11</v>
      </c>
      <c r="CT100" s="92">
        <f>CE100-'[2]2011'!CE100</f>
        <v>76068.38</v>
      </c>
      <c r="CU100" s="92">
        <f t="shared" si="49"/>
        <v>58041.32</v>
      </c>
      <c r="CV100" s="92">
        <f t="shared" si="50"/>
        <v>30715.98</v>
      </c>
      <c r="CW100" s="153">
        <f t="shared" si="51"/>
        <v>3.5</v>
      </c>
      <c r="CX100" s="153">
        <f t="shared" si="52"/>
        <v>4</v>
      </c>
      <c r="CY100" s="153">
        <f t="shared" si="53"/>
        <v>3.5</v>
      </c>
      <c r="CZ100" s="92">
        <f t="shared" si="54"/>
        <v>74924.3</v>
      </c>
      <c r="DA100" s="92">
        <f t="shared" si="55"/>
        <v>1518.75</v>
      </c>
      <c r="DB100" s="91">
        <f t="shared" si="35"/>
        <v>0</v>
      </c>
      <c r="DC100" s="92">
        <f t="shared" si="56"/>
        <v>-76068.38</v>
      </c>
    </row>
    <row r="101" spans="1:107" x14ac:dyDescent="0.25">
      <c r="A101" s="20">
        <v>13075055</v>
      </c>
      <c r="B101" s="21">
        <v>5560</v>
      </c>
      <c r="C101" s="21" t="s">
        <v>139</v>
      </c>
      <c r="D101" s="258">
        <v>2471</v>
      </c>
      <c r="E101" s="255">
        <v>718600</v>
      </c>
      <c r="F101" s="255">
        <v>1051063.43</v>
      </c>
      <c r="G101" s="255">
        <v>1</v>
      </c>
      <c r="H101" s="255">
        <v>263260.06</v>
      </c>
      <c r="I101" s="256"/>
      <c r="J101" s="255">
        <v>0</v>
      </c>
      <c r="K101" s="256"/>
      <c r="L101" s="256"/>
      <c r="M101" s="255">
        <v>1</v>
      </c>
      <c r="N101" s="255">
        <v>1</v>
      </c>
      <c r="O101" s="255">
        <v>13281148.58</v>
      </c>
      <c r="P101" s="255">
        <v>1</v>
      </c>
      <c r="Q101" s="255">
        <v>113984.34</v>
      </c>
      <c r="R101" s="255">
        <v>0</v>
      </c>
      <c r="S101" s="256"/>
      <c r="T101" s="255">
        <v>360</v>
      </c>
      <c r="U101" s="255">
        <v>0</v>
      </c>
      <c r="V101" s="255">
        <v>375</v>
      </c>
      <c r="W101" s="255">
        <v>0</v>
      </c>
      <c r="X101" s="255">
        <v>300</v>
      </c>
      <c r="Y101" s="255">
        <v>1</v>
      </c>
      <c r="Z101" s="255">
        <v>0</v>
      </c>
      <c r="AA101" s="255">
        <v>1043575.11</v>
      </c>
      <c r="AB101" s="255">
        <v>422.32906110886279</v>
      </c>
      <c r="AC101" s="45" t="s">
        <v>43</v>
      </c>
      <c r="AD101" s="45" t="s">
        <v>56</v>
      </c>
      <c r="AE101" s="45"/>
      <c r="AF101" s="255">
        <v>13248846.130000001</v>
      </c>
      <c r="AG101" s="255">
        <v>830372.34</v>
      </c>
      <c r="AH101" s="345">
        <v>113984.34</v>
      </c>
      <c r="AI101" s="300">
        <v>1051063.43</v>
      </c>
      <c r="AJ101" s="345">
        <v>-113984.34</v>
      </c>
      <c r="AK101" s="255">
        <v>17000</v>
      </c>
      <c r="AL101" s="255">
        <v>17632.419999999998</v>
      </c>
      <c r="AM101" s="256"/>
      <c r="AN101" s="256"/>
      <c r="AO101" s="256"/>
      <c r="AP101" s="256"/>
      <c r="AQ101" s="255">
        <v>691594</v>
      </c>
      <c r="AR101" s="255">
        <v>463032.13</v>
      </c>
      <c r="AS101" s="239">
        <f t="shared" si="57"/>
        <v>-228561.87</v>
      </c>
      <c r="AT101" s="255">
        <v>715358.49</v>
      </c>
      <c r="AU101" s="239">
        <f t="shared" si="58"/>
        <v>1178390.6200000001</v>
      </c>
      <c r="AV101" s="255">
        <v>619655.66</v>
      </c>
      <c r="AW101" s="239">
        <f t="shared" si="59"/>
        <v>558734.96000000008</v>
      </c>
      <c r="AX101" s="239">
        <f t="shared" si="60"/>
        <v>1.3382562890398124</v>
      </c>
      <c r="AY101" s="239">
        <f t="shared" si="61"/>
        <v>0.52584911105283572</v>
      </c>
      <c r="AZ101" s="255">
        <v>327926.01</v>
      </c>
      <c r="CA101" s="91" t="str">
        <f t="shared" si="63"/>
        <v>Jatznick</v>
      </c>
      <c r="CB101" s="92">
        <f t="shared" si="63"/>
        <v>2471</v>
      </c>
      <c r="CC101" s="92">
        <f t="shared" si="36"/>
        <v>0</v>
      </c>
      <c r="CD101" s="92">
        <f t="shared" si="37"/>
        <v>263260.06</v>
      </c>
      <c r="CE101" s="92">
        <f t="shared" si="38"/>
        <v>113984.34</v>
      </c>
      <c r="CF101" s="92">
        <f t="shared" si="39"/>
        <v>0</v>
      </c>
      <c r="CG101" s="92">
        <f t="shared" si="40"/>
        <v>-113984.34</v>
      </c>
      <c r="CH101" s="92">
        <f t="shared" si="41"/>
        <v>1051063.43</v>
      </c>
      <c r="CI101" s="92">
        <f t="shared" si="42"/>
        <v>0</v>
      </c>
      <c r="CJ101" s="91" t="str">
        <f t="shared" si="43"/>
        <v>nein</v>
      </c>
      <c r="CK101" s="91" t="str">
        <f t="shared" si="43"/>
        <v>ja</v>
      </c>
      <c r="CL101" s="91" t="str">
        <f t="shared" si="62"/>
        <v>OK</v>
      </c>
      <c r="CM101" s="92">
        <f t="shared" si="44"/>
        <v>13281148.58</v>
      </c>
      <c r="CN101" s="91" t="str">
        <f t="shared" si="45"/>
        <v>nein</v>
      </c>
      <c r="CO101" s="91">
        <f t="shared" si="46"/>
        <v>0</v>
      </c>
      <c r="CP101" s="91">
        <f t="shared" si="47"/>
        <v>1</v>
      </c>
      <c r="CQ101" s="91">
        <f t="shared" si="48"/>
        <v>1</v>
      </c>
      <c r="CR101" s="91">
        <f t="shared" si="34"/>
        <v>0</v>
      </c>
      <c r="CS101" s="92">
        <f>CM101-'[2]2011'!CM101</f>
        <v>13281148.58</v>
      </c>
      <c r="CT101" s="92">
        <f>CE101-'[2]2011'!CE101</f>
        <v>113984.34</v>
      </c>
      <c r="CU101" s="92">
        <f t="shared" si="49"/>
        <v>619655.66</v>
      </c>
      <c r="CV101" s="92">
        <f t="shared" si="50"/>
        <v>327926.01</v>
      </c>
      <c r="CW101" s="153">
        <f t="shared" si="51"/>
        <v>3.6</v>
      </c>
      <c r="CX101" s="153">
        <f t="shared" si="52"/>
        <v>3.75</v>
      </c>
      <c r="CY101" s="153">
        <f t="shared" si="53"/>
        <v>3</v>
      </c>
      <c r="CZ101" s="92">
        <f t="shared" si="54"/>
        <v>1043575.11</v>
      </c>
      <c r="DA101" s="92">
        <f t="shared" si="55"/>
        <v>17632.419999999998</v>
      </c>
      <c r="DB101" s="91">
        <f t="shared" si="35"/>
        <v>1</v>
      </c>
      <c r="DC101" s="92">
        <f t="shared" si="56"/>
        <v>-113984.34</v>
      </c>
    </row>
    <row r="102" spans="1:107" x14ac:dyDescent="0.25">
      <c r="A102" s="20">
        <v>13075063</v>
      </c>
      <c r="B102" s="21">
        <v>5560</v>
      </c>
      <c r="C102" s="21" t="s">
        <v>140</v>
      </c>
      <c r="D102" s="254">
        <v>236</v>
      </c>
      <c r="E102" s="255">
        <v>35700</v>
      </c>
      <c r="F102" s="255">
        <v>66010.5</v>
      </c>
      <c r="G102" s="255">
        <v>0</v>
      </c>
      <c r="H102" s="256"/>
      <c r="I102" s="255">
        <v>6070.33</v>
      </c>
      <c r="J102" s="255">
        <v>0</v>
      </c>
      <c r="K102" s="256"/>
      <c r="L102" s="256"/>
      <c r="M102" s="255">
        <v>0</v>
      </c>
      <c r="N102" s="255">
        <v>1</v>
      </c>
      <c r="O102" s="255">
        <v>1428889.94</v>
      </c>
      <c r="P102" s="255">
        <v>1</v>
      </c>
      <c r="Q102" s="255">
        <v>33879.85</v>
      </c>
      <c r="R102" s="255">
        <v>0</v>
      </c>
      <c r="S102" s="256"/>
      <c r="T102" s="255">
        <v>250</v>
      </c>
      <c r="U102" s="255">
        <v>1</v>
      </c>
      <c r="V102" s="255">
        <v>350</v>
      </c>
      <c r="W102" s="255">
        <v>0</v>
      </c>
      <c r="X102" s="255">
        <v>350</v>
      </c>
      <c r="Y102" s="255">
        <v>0</v>
      </c>
      <c r="Z102" s="255">
        <v>0</v>
      </c>
      <c r="AA102" s="255">
        <v>500921.9</v>
      </c>
      <c r="AB102" s="255">
        <v>2122.5504237288137</v>
      </c>
      <c r="AC102" s="45" t="s">
        <v>56</v>
      </c>
      <c r="AD102" s="45" t="s">
        <v>43</v>
      </c>
      <c r="AE102" s="45"/>
      <c r="AF102" s="255">
        <v>1425296.3</v>
      </c>
      <c r="AG102" s="255">
        <v>38458.120000000003</v>
      </c>
      <c r="AH102" s="345">
        <v>33879.85</v>
      </c>
      <c r="AI102" s="300">
        <v>66010.5</v>
      </c>
      <c r="AJ102" s="345">
        <v>-33879.85</v>
      </c>
      <c r="AK102" s="255">
        <v>1200</v>
      </c>
      <c r="AL102" s="255">
        <v>1296.22</v>
      </c>
      <c r="AM102" s="256"/>
      <c r="AN102" s="256"/>
      <c r="AO102" s="256"/>
      <c r="AP102" s="256"/>
      <c r="AQ102" s="255">
        <v>44738</v>
      </c>
      <c r="AR102" s="255">
        <v>26704.9</v>
      </c>
      <c r="AS102" s="239">
        <f t="shared" si="57"/>
        <v>-18033.099999999999</v>
      </c>
      <c r="AT102" s="255">
        <v>81111.13</v>
      </c>
      <c r="AU102" s="239">
        <f t="shared" si="58"/>
        <v>107816.03</v>
      </c>
      <c r="AV102" s="255">
        <v>57173.82</v>
      </c>
      <c r="AW102" s="239">
        <f t="shared" si="59"/>
        <v>50642.21</v>
      </c>
      <c r="AX102" s="239">
        <f t="shared" si="60"/>
        <v>2.1409486648517686</v>
      </c>
      <c r="AY102" s="239">
        <f t="shared" si="61"/>
        <v>0.53029053286417616</v>
      </c>
      <c r="AZ102" s="255">
        <v>30256.76</v>
      </c>
      <c r="CA102" s="91" t="str">
        <f t="shared" si="63"/>
        <v>Koblentz</v>
      </c>
      <c r="CB102" s="92">
        <f t="shared" si="63"/>
        <v>236</v>
      </c>
      <c r="CC102" s="92">
        <f t="shared" si="36"/>
        <v>6070.33</v>
      </c>
      <c r="CD102" s="92">
        <f t="shared" si="37"/>
        <v>-6070.33</v>
      </c>
      <c r="CE102" s="92">
        <f t="shared" si="38"/>
        <v>33879.85</v>
      </c>
      <c r="CF102" s="92">
        <f t="shared" si="39"/>
        <v>0</v>
      </c>
      <c r="CG102" s="92">
        <f t="shared" si="40"/>
        <v>-33879.85</v>
      </c>
      <c r="CH102" s="92">
        <f t="shared" si="41"/>
        <v>66010.5</v>
      </c>
      <c r="CI102" s="92">
        <f t="shared" si="42"/>
        <v>0</v>
      </c>
      <c r="CJ102" s="91" t="str">
        <f t="shared" si="43"/>
        <v>ja</v>
      </c>
      <c r="CK102" s="91" t="str">
        <f t="shared" si="43"/>
        <v>nein</v>
      </c>
      <c r="CL102" s="91" t="str">
        <f t="shared" si="62"/>
        <v>OK</v>
      </c>
      <c r="CM102" s="92">
        <f t="shared" si="44"/>
        <v>1428889.94</v>
      </c>
      <c r="CN102" s="91" t="str">
        <f t="shared" si="45"/>
        <v>nein</v>
      </c>
      <c r="CO102" s="91">
        <f t="shared" si="46"/>
        <v>1</v>
      </c>
      <c r="CP102" s="91">
        <f t="shared" si="47"/>
        <v>0</v>
      </c>
      <c r="CQ102" s="91">
        <f t="shared" si="48"/>
        <v>1</v>
      </c>
      <c r="CR102" s="91">
        <f t="shared" si="34"/>
        <v>0</v>
      </c>
      <c r="CS102" s="92">
        <f>CM102-'[2]2011'!CM102</f>
        <v>1428889.94</v>
      </c>
      <c r="CT102" s="92">
        <f>CE102-'[2]2011'!CE102</f>
        <v>33879.85</v>
      </c>
      <c r="CU102" s="92">
        <f t="shared" si="49"/>
        <v>57173.82</v>
      </c>
      <c r="CV102" s="92">
        <f t="shared" si="50"/>
        <v>30256.76</v>
      </c>
      <c r="CW102" s="153">
        <f t="shared" si="51"/>
        <v>2.5</v>
      </c>
      <c r="CX102" s="153">
        <f t="shared" si="52"/>
        <v>3.5</v>
      </c>
      <c r="CY102" s="153">
        <f t="shared" si="53"/>
        <v>3.5</v>
      </c>
      <c r="CZ102" s="92">
        <f t="shared" si="54"/>
        <v>500921.9</v>
      </c>
      <c r="DA102" s="92">
        <f t="shared" si="55"/>
        <v>1296.22</v>
      </c>
      <c r="DB102" s="91">
        <f t="shared" si="35"/>
        <v>0</v>
      </c>
      <c r="DC102" s="92">
        <f t="shared" si="56"/>
        <v>-33879.85</v>
      </c>
    </row>
    <row r="103" spans="1:107" x14ac:dyDescent="0.25">
      <c r="A103" s="20">
        <v>13075071</v>
      </c>
      <c r="B103" s="21">
        <v>5560</v>
      </c>
      <c r="C103" s="21" t="s">
        <v>141</v>
      </c>
      <c r="D103" s="254">
        <v>421</v>
      </c>
      <c r="E103" s="257">
        <v>8000</v>
      </c>
      <c r="F103" s="255">
        <v>34237.07</v>
      </c>
      <c r="G103" s="255">
        <v>1</v>
      </c>
      <c r="H103" s="255">
        <v>34237.07</v>
      </c>
      <c r="I103" s="256"/>
      <c r="J103" s="255">
        <v>1</v>
      </c>
      <c r="K103" s="255">
        <v>93972.01</v>
      </c>
      <c r="L103" s="256"/>
      <c r="M103" s="255">
        <v>0</v>
      </c>
      <c r="N103" s="255">
        <v>1</v>
      </c>
      <c r="O103" s="255">
        <v>2761399.49</v>
      </c>
      <c r="P103" s="255">
        <v>0</v>
      </c>
      <c r="Q103" s="255">
        <v>0</v>
      </c>
      <c r="R103" s="255">
        <v>1</v>
      </c>
      <c r="S103" s="255">
        <v>118606.24</v>
      </c>
      <c r="T103" s="255">
        <v>250</v>
      </c>
      <c r="U103" s="255">
        <v>1</v>
      </c>
      <c r="V103" s="255">
        <v>300</v>
      </c>
      <c r="W103" s="255">
        <v>1</v>
      </c>
      <c r="X103" s="255">
        <v>350</v>
      </c>
      <c r="Y103" s="255">
        <v>0</v>
      </c>
      <c r="Z103" s="255">
        <v>0</v>
      </c>
      <c r="AA103" s="255">
        <v>0</v>
      </c>
      <c r="AB103" s="255">
        <v>0</v>
      </c>
      <c r="AC103" s="45" t="s">
        <v>43</v>
      </c>
      <c r="AD103" s="45" t="s">
        <v>43</v>
      </c>
      <c r="AE103" s="45"/>
      <c r="AF103" s="255">
        <v>2755655.15</v>
      </c>
      <c r="AG103" s="255">
        <v>7957.63</v>
      </c>
      <c r="AH103" s="273">
        <v>118606.24</v>
      </c>
      <c r="AI103" s="300">
        <v>34237.07</v>
      </c>
      <c r="AJ103" s="273">
        <v>118606.24</v>
      </c>
      <c r="AK103" s="255">
        <v>1600</v>
      </c>
      <c r="AL103" s="255">
        <v>1549.97</v>
      </c>
      <c r="AM103" s="256"/>
      <c r="AN103" s="256"/>
      <c r="AO103" s="256"/>
      <c r="AP103" s="256"/>
      <c r="AQ103" s="255">
        <v>81617</v>
      </c>
      <c r="AR103" s="255">
        <v>26753.16</v>
      </c>
      <c r="AS103" s="239">
        <f t="shared" si="57"/>
        <v>-54863.839999999997</v>
      </c>
      <c r="AT103" s="255">
        <v>143608.28</v>
      </c>
      <c r="AU103" s="239">
        <f t="shared" si="58"/>
        <v>170361.44</v>
      </c>
      <c r="AV103" s="255">
        <v>100639.26</v>
      </c>
      <c r="AW103" s="239">
        <f t="shared" si="59"/>
        <v>69722.180000000008</v>
      </c>
      <c r="AX103" s="239">
        <f t="shared" si="60"/>
        <v>3.7617709459368536</v>
      </c>
      <c r="AY103" s="239">
        <f t="shared" si="61"/>
        <v>0.590739665032181</v>
      </c>
      <c r="AZ103" s="255">
        <v>53258.81</v>
      </c>
      <c r="CA103" s="91" t="str">
        <f t="shared" si="63"/>
        <v>Krugsdorf</v>
      </c>
      <c r="CB103" s="92">
        <f t="shared" si="63"/>
        <v>421</v>
      </c>
      <c r="CC103" s="92">
        <f t="shared" si="36"/>
        <v>0</v>
      </c>
      <c r="CD103" s="92">
        <f t="shared" si="37"/>
        <v>34237.07</v>
      </c>
      <c r="CE103" s="92">
        <f t="shared" si="38"/>
        <v>0</v>
      </c>
      <c r="CF103" s="92">
        <f t="shared" si="39"/>
        <v>118606.24</v>
      </c>
      <c r="CG103" s="92">
        <f t="shared" si="40"/>
        <v>118606.24</v>
      </c>
      <c r="CH103" s="92">
        <f t="shared" si="41"/>
        <v>34237.07</v>
      </c>
      <c r="CI103" s="92">
        <f t="shared" si="42"/>
        <v>0</v>
      </c>
      <c r="CJ103" s="91" t="str">
        <f t="shared" si="43"/>
        <v>nein</v>
      </c>
      <c r="CK103" s="91" t="str">
        <f t="shared" si="43"/>
        <v>nein</v>
      </c>
      <c r="CL103" s="91" t="str">
        <f t="shared" si="62"/>
        <v>OK</v>
      </c>
      <c r="CM103" s="92">
        <f t="shared" si="44"/>
        <v>2761399.49</v>
      </c>
      <c r="CN103" s="91" t="str">
        <f t="shared" si="45"/>
        <v>nein</v>
      </c>
      <c r="CO103" s="91">
        <f t="shared" si="46"/>
        <v>0</v>
      </c>
      <c r="CP103" s="91">
        <f t="shared" si="47"/>
        <v>0</v>
      </c>
      <c r="CQ103" s="91">
        <f t="shared" si="48"/>
        <v>1</v>
      </c>
      <c r="CR103" s="91">
        <f t="shared" si="34"/>
        <v>1</v>
      </c>
      <c r="CS103" s="92">
        <f>CM103-'[2]2011'!CM103</f>
        <v>2761399.49</v>
      </c>
      <c r="CT103" s="92">
        <f>CE103-'[2]2011'!CE103</f>
        <v>0</v>
      </c>
      <c r="CU103" s="92">
        <f t="shared" si="49"/>
        <v>100639.26</v>
      </c>
      <c r="CV103" s="92">
        <f t="shared" si="50"/>
        <v>53258.81</v>
      </c>
      <c r="CW103" s="153">
        <f t="shared" si="51"/>
        <v>2.5</v>
      </c>
      <c r="CX103" s="153">
        <f t="shared" si="52"/>
        <v>3</v>
      </c>
      <c r="CY103" s="153">
        <f t="shared" si="53"/>
        <v>3.5</v>
      </c>
      <c r="CZ103" s="92">
        <f t="shared" si="54"/>
        <v>0</v>
      </c>
      <c r="DA103" s="92">
        <f t="shared" si="55"/>
        <v>1549.97</v>
      </c>
      <c r="DB103" s="91">
        <f t="shared" si="35"/>
        <v>1</v>
      </c>
      <c r="DC103" s="92">
        <f t="shared" si="56"/>
        <v>118606.24</v>
      </c>
    </row>
    <row r="104" spans="1:107" x14ac:dyDescent="0.25">
      <c r="A104" s="20">
        <v>13075103</v>
      </c>
      <c r="B104" s="21">
        <v>5560</v>
      </c>
      <c r="C104" s="21" t="s">
        <v>142</v>
      </c>
      <c r="D104" s="254">
        <v>178</v>
      </c>
      <c r="E104" s="257">
        <v>300</v>
      </c>
      <c r="F104" s="255">
        <v>24815.599999999999</v>
      </c>
      <c r="G104" s="255">
        <v>0</v>
      </c>
      <c r="H104" s="256"/>
      <c r="I104" s="255">
        <v>14054.34</v>
      </c>
      <c r="J104" s="255">
        <v>1</v>
      </c>
      <c r="K104" s="255">
        <v>78190.25</v>
      </c>
      <c r="L104" s="256"/>
      <c r="M104" s="255">
        <v>0</v>
      </c>
      <c r="N104" s="255">
        <v>1</v>
      </c>
      <c r="O104" s="255">
        <v>1088150.58</v>
      </c>
      <c r="P104" s="255">
        <v>0</v>
      </c>
      <c r="Q104" s="255">
        <v>0</v>
      </c>
      <c r="R104" s="255">
        <v>1</v>
      </c>
      <c r="S104" s="255">
        <v>81238.7</v>
      </c>
      <c r="T104" s="255">
        <v>200</v>
      </c>
      <c r="U104" s="255">
        <v>1</v>
      </c>
      <c r="V104" s="255">
        <v>200</v>
      </c>
      <c r="W104" s="255">
        <v>1</v>
      </c>
      <c r="X104" s="255">
        <v>300</v>
      </c>
      <c r="Y104" s="255">
        <v>1</v>
      </c>
      <c r="Z104" s="255">
        <v>1</v>
      </c>
      <c r="AA104" s="255">
        <v>228182.37</v>
      </c>
      <c r="AB104" s="255">
        <v>1281.923426966292</v>
      </c>
      <c r="AC104" s="45" t="s">
        <v>43</v>
      </c>
      <c r="AD104" s="45" t="s">
        <v>43</v>
      </c>
      <c r="AE104" s="45"/>
      <c r="AF104" s="255">
        <v>1085842.1299999999</v>
      </c>
      <c r="AG104" s="255">
        <v>18326.21</v>
      </c>
      <c r="AH104" s="273">
        <v>81238.7</v>
      </c>
      <c r="AI104" s="300">
        <v>24815.599999999999</v>
      </c>
      <c r="AJ104" s="273">
        <v>81238.7</v>
      </c>
      <c r="AK104" s="255">
        <v>600</v>
      </c>
      <c r="AL104" s="255">
        <v>589.29999999999995</v>
      </c>
      <c r="AM104" s="256"/>
      <c r="AN104" s="256"/>
      <c r="AO104" s="256"/>
      <c r="AP104" s="256"/>
      <c r="AQ104" s="255">
        <v>39517</v>
      </c>
      <c r="AR104" s="255">
        <v>11126.13</v>
      </c>
      <c r="AS104" s="239">
        <f t="shared" si="57"/>
        <v>-28390.870000000003</v>
      </c>
      <c r="AT104" s="255">
        <v>57712.83</v>
      </c>
      <c r="AU104" s="239">
        <f t="shared" si="58"/>
        <v>68838.960000000006</v>
      </c>
      <c r="AV104" s="255">
        <v>45768.46</v>
      </c>
      <c r="AW104" s="239">
        <f t="shared" si="59"/>
        <v>23070.500000000007</v>
      </c>
      <c r="AX104" s="239">
        <f t="shared" si="60"/>
        <v>4.1136010454668428</v>
      </c>
      <c r="AY104" s="239">
        <f t="shared" si="61"/>
        <v>0.66486274632853248</v>
      </c>
      <c r="AZ104" s="255">
        <v>24221.03</v>
      </c>
      <c r="CA104" s="91" t="str">
        <f t="shared" si="63"/>
        <v>Nieden</v>
      </c>
      <c r="CB104" s="92">
        <f t="shared" si="63"/>
        <v>178</v>
      </c>
      <c r="CC104" s="92">
        <f t="shared" si="36"/>
        <v>14054.34</v>
      </c>
      <c r="CD104" s="92">
        <f t="shared" si="37"/>
        <v>-14054.34</v>
      </c>
      <c r="CE104" s="92">
        <f t="shared" si="38"/>
        <v>0</v>
      </c>
      <c r="CF104" s="92">
        <f t="shared" si="39"/>
        <v>81238.7</v>
      </c>
      <c r="CG104" s="92">
        <f t="shared" si="40"/>
        <v>81238.7</v>
      </c>
      <c r="CH104" s="92">
        <f t="shared" si="41"/>
        <v>24815.599999999999</v>
      </c>
      <c r="CI104" s="92">
        <f t="shared" si="42"/>
        <v>1</v>
      </c>
      <c r="CJ104" s="91" t="str">
        <f t="shared" si="43"/>
        <v>nein</v>
      </c>
      <c r="CK104" s="91" t="str">
        <f t="shared" si="43"/>
        <v>nein</v>
      </c>
      <c r="CL104" s="91" t="str">
        <f t="shared" si="62"/>
        <v>OK</v>
      </c>
      <c r="CM104" s="92">
        <f t="shared" si="44"/>
        <v>1088150.58</v>
      </c>
      <c r="CN104" s="91" t="str">
        <f t="shared" si="45"/>
        <v>nein</v>
      </c>
      <c r="CO104" s="91">
        <f t="shared" si="46"/>
        <v>0</v>
      </c>
      <c r="CP104" s="91">
        <f t="shared" si="47"/>
        <v>0</v>
      </c>
      <c r="CQ104" s="91">
        <f t="shared" si="48"/>
        <v>1</v>
      </c>
      <c r="CR104" s="91">
        <f t="shared" si="34"/>
        <v>1</v>
      </c>
      <c r="CS104" s="92">
        <f>CM104-'[2]2011'!CM104</f>
        <v>1088150.58</v>
      </c>
      <c r="CT104" s="92">
        <f>CE104-'[2]2011'!CE104</f>
        <v>0</v>
      </c>
      <c r="CU104" s="92">
        <f t="shared" si="49"/>
        <v>45768.46</v>
      </c>
      <c r="CV104" s="92">
        <f t="shared" si="50"/>
        <v>24221.03</v>
      </c>
      <c r="CW104" s="153">
        <f t="shared" si="51"/>
        <v>2</v>
      </c>
      <c r="CX104" s="153">
        <f t="shared" si="52"/>
        <v>2</v>
      </c>
      <c r="CY104" s="153">
        <f t="shared" si="53"/>
        <v>3</v>
      </c>
      <c r="CZ104" s="92">
        <f t="shared" si="54"/>
        <v>228182.37</v>
      </c>
      <c r="DA104" s="92">
        <f t="shared" si="55"/>
        <v>589.29999999999995</v>
      </c>
      <c r="DB104" s="91">
        <f t="shared" si="35"/>
        <v>0</v>
      </c>
      <c r="DC104" s="92">
        <f t="shared" si="56"/>
        <v>81238.7</v>
      </c>
    </row>
    <row r="105" spans="1:107" x14ac:dyDescent="0.25">
      <c r="A105" s="20">
        <v>13075104</v>
      </c>
      <c r="B105" s="21">
        <v>5560</v>
      </c>
      <c r="C105" s="21" t="s">
        <v>143</v>
      </c>
      <c r="D105" s="254">
        <v>246</v>
      </c>
      <c r="E105" s="257">
        <v>10100</v>
      </c>
      <c r="F105" s="255">
        <v>12743.25</v>
      </c>
      <c r="G105" s="255">
        <v>1</v>
      </c>
      <c r="H105" s="255">
        <v>12611.07</v>
      </c>
      <c r="I105" s="256"/>
      <c r="J105" s="255">
        <v>1</v>
      </c>
      <c r="K105" s="255">
        <v>184542.09</v>
      </c>
      <c r="L105" s="256"/>
      <c r="M105" s="255">
        <v>1</v>
      </c>
      <c r="N105" s="255">
        <v>1</v>
      </c>
      <c r="O105" s="255">
        <v>2507336.09</v>
      </c>
      <c r="P105" s="255">
        <v>0</v>
      </c>
      <c r="Q105" s="255">
        <v>0</v>
      </c>
      <c r="R105" s="255">
        <v>1</v>
      </c>
      <c r="S105" s="255">
        <v>188018.2</v>
      </c>
      <c r="T105" s="255">
        <v>300</v>
      </c>
      <c r="U105" s="255">
        <v>0</v>
      </c>
      <c r="V105" s="255">
        <v>300</v>
      </c>
      <c r="W105" s="255">
        <v>1</v>
      </c>
      <c r="X105" s="255">
        <v>300</v>
      </c>
      <c r="Y105" s="255">
        <v>1</v>
      </c>
      <c r="Z105" s="255">
        <v>0</v>
      </c>
      <c r="AA105" s="255">
        <v>1186.5899999999999</v>
      </c>
      <c r="AB105" s="255">
        <v>4.8235365853658534</v>
      </c>
      <c r="AC105" s="45" t="s">
        <v>43</v>
      </c>
      <c r="AD105" s="45" t="s">
        <v>43</v>
      </c>
      <c r="AE105" s="45"/>
      <c r="AF105" s="255">
        <v>2503664.98</v>
      </c>
      <c r="AG105" s="257">
        <v>16332.04</v>
      </c>
      <c r="AH105" s="273">
        <v>188018.2</v>
      </c>
      <c r="AI105" s="300">
        <v>12743.25</v>
      </c>
      <c r="AJ105" s="273">
        <v>188018.2</v>
      </c>
      <c r="AK105" s="255">
        <v>1300</v>
      </c>
      <c r="AL105" s="255">
        <v>1318.14</v>
      </c>
      <c r="AM105" s="256"/>
      <c r="AN105" s="256"/>
      <c r="AO105" s="256"/>
      <c r="AP105" s="256"/>
      <c r="AQ105" s="255">
        <v>34581</v>
      </c>
      <c r="AR105" s="255">
        <v>23869.64</v>
      </c>
      <c r="AS105" s="239">
        <f t="shared" si="57"/>
        <v>-10711.36</v>
      </c>
      <c r="AT105" s="255">
        <v>91779.51</v>
      </c>
      <c r="AU105" s="239">
        <f t="shared" si="58"/>
        <v>115649.15</v>
      </c>
      <c r="AV105" s="255">
        <v>52183.44</v>
      </c>
      <c r="AW105" s="239">
        <f t="shared" si="59"/>
        <v>63465.709999999992</v>
      </c>
      <c r="AX105" s="239">
        <f t="shared" si="60"/>
        <v>2.1861846261610984</v>
      </c>
      <c r="AY105" s="239">
        <f t="shared" si="61"/>
        <v>0.45122199341715874</v>
      </c>
      <c r="AZ105" s="255">
        <v>28700</v>
      </c>
      <c r="CA105" s="91" t="str">
        <f t="shared" si="63"/>
        <v>Papendorf</v>
      </c>
      <c r="CB105" s="92">
        <f t="shared" si="63"/>
        <v>246</v>
      </c>
      <c r="CC105" s="92">
        <f t="shared" si="36"/>
        <v>0</v>
      </c>
      <c r="CD105" s="92">
        <f t="shared" si="37"/>
        <v>12611.07</v>
      </c>
      <c r="CE105" s="92">
        <f t="shared" si="38"/>
        <v>0</v>
      </c>
      <c r="CF105" s="92">
        <f t="shared" si="39"/>
        <v>188018.2</v>
      </c>
      <c r="CG105" s="92">
        <f t="shared" si="40"/>
        <v>188018.2</v>
      </c>
      <c r="CH105" s="92">
        <f t="shared" si="41"/>
        <v>12743.25</v>
      </c>
      <c r="CI105" s="92">
        <f t="shared" si="42"/>
        <v>0</v>
      </c>
      <c r="CJ105" s="91" t="str">
        <f t="shared" si="43"/>
        <v>nein</v>
      </c>
      <c r="CK105" s="91" t="str">
        <f t="shared" si="43"/>
        <v>nein</v>
      </c>
      <c r="CL105" s="91" t="str">
        <f t="shared" si="62"/>
        <v>OK</v>
      </c>
      <c r="CM105" s="92">
        <f t="shared" si="44"/>
        <v>2507336.09</v>
      </c>
      <c r="CN105" s="91" t="str">
        <f t="shared" si="45"/>
        <v>nein</v>
      </c>
      <c r="CO105" s="91">
        <f t="shared" si="46"/>
        <v>0</v>
      </c>
      <c r="CP105" s="91">
        <f t="shared" si="47"/>
        <v>0</v>
      </c>
      <c r="CQ105" s="91">
        <f t="shared" si="48"/>
        <v>1</v>
      </c>
      <c r="CR105" s="91">
        <f t="shared" si="34"/>
        <v>1</v>
      </c>
      <c r="CS105" s="92">
        <f>CM105-'[2]2011'!CM105</f>
        <v>2507336.09</v>
      </c>
      <c r="CT105" s="92">
        <f>CE105-'[2]2011'!CE105</f>
        <v>0</v>
      </c>
      <c r="CU105" s="92">
        <f t="shared" si="49"/>
        <v>52183.44</v>
      </c>
      <c r="CV105" s="92">
        <f t="shared" si="50"/>
        <v>28700</v>
      </c>
      <c r="CW105" s="153">
        <f t="shared" si="51"/>
        <v>3</v>
      </c>
      <c r="CX105" s="153">
        <f t="shared" si="52"/>
        <v>3</v>
      </c>
      <c r="CY105" s="153">
        <f t="shared" si="53"/>
        <v>3</v>
      </c>
      <c r="CZ105" s="92">
        <f t="shared" si="54"/>
        <v>1186.5899999999999</v>
      </c>
      <c r="DA105" s="92">
        <f t="shared" si="55"/>
        <v>1318.14</v>
      </c>
      <c r="DB105" s="91">
        <f t="shared" si="35"/>
        <v>1</v>
      </c>
      <c r="DC105" s="92">
        <f t="shared" si="56"/>
        <v>188018.2</v>
      </c>
    </row>
    <row r="106" spans="1:107" x14ac:dyDescent="0.25">
      <c r="A106" s="20">
        <v>13075109</v>
      </c>
      <c r="B106" s="21">
        <v>5560</v>
      </c>
      <c r="C106" s="21" t="s">
        <v>144</v>
      </c>
      <c r="D106" s="254">
        <v>244</v>
      </c>
      <c r="E106" s="257">
        <v>26100</v>
      </c>
      <c r="F106" s="257">
        <v>4075.53</v>
      </c>
      <c r="G106" s="255">
        <v>0</v>
      </c>
      <c r="H106" s="256"/>
      <c r="I106" s="255">
        <v>44139.62</v>
      </c>
      <c r="J106" s="255">
        <v>0</v>
      </c>
      <c r="K106" s="256"/>
      <c r="L106" s="256"/>
      <c r="M106" s="255">
        <v>1</v>
      </c>
      <c r="N106" s="255">
        <v>1</v>
      </c>
      <c r="O106" s="255">
        <v>1760846.47</v>
      </c>
      <c r="P106" s="255">
        <v>1</v>
      </c>
      <c r="Q106" s="255">
        <v>193614.91</v>
      </c>
      <c r="R106" s="255">
        <v>0</v>
      </c>
      <c r="S106" s="256"/>
      <c r="T106" s="255">
        <v>240</v>
      </c>
      <c r="U106" s="255">
        <v>1</v>
      </c>
      <c r="V106" s="255">
        <v>320</v>
      </c>
      <c r="W106" s="255">
        <v>1</v>
      </c>
      <c r="X106" s="255">
        <v>280</v>
      </c>
      <c r="Y106" s="255">
        <v>1</v>
      </c>
      <c r="Z106" s="255">
        <v>1</v>
      </c>
      <c r="AA106" s="255">
        <v>124667.06</v>
      </c>
      <c r="AB106" s="255">
        <v>510.93057377049178</v>
      </c>
      <c r="AC106" s="45" t="s">
        <v>56</v>
      </c>
      <c r="AD106" s="45" t="s">
        <v>43</v>
      </c>
      <c r="AE106" s="45"/>
      <c r="AF106" s="255">
        <v>1758033.37</v>
      </c>
      <c r="AG106" s="257">
        <v>26130.62</v>
      </c>
      <c r="AH106" s="345">
        <v>193614.91</v>
      </c>
      <c r="AI106" s="304">
        <v>-4075.53</v>
      </c>
      <c r="AJ106" s="345">
        <v>-193614.91</v>
      </c>
      <c r="AK106" s="255">
        <v>900</v>
      </c>
      <c r="AL106" s="255">
        <v>803.33</v>
      </c>
      <c r="AM106" s="256"/>
      <c r="AN106" s="256"/>
      <c r="AO106" s="256"/>
      <c r="AP106" s="256"/>
      <c r="AQ106" s="255">
        <v>68809</v>
      </c>
      <c r="AR106" s="255">
        <v>26376.04</v>
      </c>
      <c r="AS106" s="239">
        <f t="shared" si="57"/>
        <v>-42432.959999999999</v>
      </c>
      <c r="AT106" s="255">
        <v>70327.64</v>
      </c>
      <c r="AU106" s="239">
        <f t="shared" si="58"/>
        <v>96703.679999999993</v>
      </c>
      <c r="AV106" s="255">
        <v>65028.38</v>
      </c>
      <c r="AW106" s="239">
        <f t="shared" si="59"/>
        <v>31675.299999999996</v>
      </c>
      <c r="AX106" s="239">
        <f t="shared" si="60"/>
        <v>2.4654337800518955</v>
      </c>
      <c r="AY106" s="239">
        <f t="shared" si="61"/>
        <v>0.67244990056221232</v>
      </c>
      <c r="AZ106" s="255">
        <v>34413.300000000003</v>
      </c>
      <c r="CA106" s="91" t="str">
        <f t="shared" si="63"/>
        <v>Polzow</v>
      </c>
      <c r="CB106" s="92">
        <f t="shared" si="63"/>
        <v>244</v>
      </c>
      <c r="CC106" s="92">
        <f t="shared" si="36"/>
        <v>44139.62</v>
      </c>
      <c r="CD106" s="92">
        <f t="shared" si="37"/>
        <v>-44139.62</v>
      </c>
      <c r="CE106" s="92">
        <f t="shared" si="38"/>
        <v>193614.91</v>
      </c>
      <c r="CF106" s="92">
        <f t="shared" si="39"/>
        <v>0</v>
      </c>
      <c r="CG106" s="92">
        <f t="shared" si="40"/>
        <v>-193614.91</v>
      </c>
      <c r="CH106" s="92">
        <f t="shared" si="41"/>
        <v>-4075.53</v>
      </c>
      <c r="CI106" s="92">
        <f t="shared" si="42"/>
        <v>1</v>
      </c>
      <c r="CJ106" s="91" t="str">
        <f t="shared" si="43"/>
        <v>ja</v>
      </c>
      <c r="CK106" s="91" t="str">
        <f t="shared" si="43"/>
        <v>nein</v>
      </c>
      <c r="CL106" s="91" t="str">
        <f t="shared" si="62"/>
        <v>OK</v>
      </c>
      <c r="CM106" s="92">
        <f t="shared" si="44"/>
        <v>1760846.47</v>
      </c>
      <c r="CN106" s="91" t="str">
        <f t="shared" si="45"/>
        <v>nein</v>
      </c>
      <c r="CO106" s="91">
        <f t="shared" si="46"/>
        <v>1</v>
      </c>
      <c r="CP106" s="91">
        <f t="shared" si="47"/>
        <v>0</v>
      </c>
      <c r="CQ106" s="91">
        <f t="shared" si="48"/>
        <v>1</v>
      </c>
      <c r="CR106" s="91">
        <f t="shared" si="34"/>
        <v>0</v>
      </c>
      <c r="CS106" s="92">
        <f>CM106-'[2]2011'!CM106</f>
        <v>1760846.47</v>
      </c>
      <c r="CT106" s="92">
        <f>CE106-'[2]2011'!CE106</f>
        <v>193614.91</v>
      </c>
      <c r="CU106" s="92">
        <f t="shared" si="49"/>
        <v>65028.38</v>
      </c>
      <c r="CV106" s="92">
        <f t="shared" si="50"/>
        <v>34413.300000000003</v>
      </c>
      <c r="CW106" s="153">
        <f t="shared" si="51"/>
        <v>2.4</v>
      </c>
      <c r="CX106" s="153">
        <f t="shared" si="52"/>
        <v>3.2</v>
      </c>
      <c r="CY106" s="153">
        <f t="shared" si="53"/>
        <v>2.8</v>
      </c>
      <c r="CZ106" s="92">
        <f t="shared" si="54"/>
        <v>124667.06</v>
      </c>
      <c r="DA106" s="92">
        <f t="shared" si="55"/>
        <v>803.33</v>
      </c>
      <c r="DB106" s="91">
        <f t="shared" si="35"/>
        <v>0</v>
      </c>
      <c r="DC106" s="92">
        <f t="shared" si="56"/>
        <v>-193614.91</v>
      </c>
    </row>
    <row r="107" spans="1:107" x14ac:dyDescent="0.25">
      <c r="A107" s="20">
        <v>13075115</v>
      </c>
      <c r="B107" s="21">
        <v>5560</v>
      </c>
      <c r="C107" s="21" t="s">
        <v>145</v>
      </c>
      <c r="D107" s="254">
        <v>1026</v>
      </c>
      <c r="E107" s="255">
        <v>61500</v>
      </c>
      <c r="F107" s="255">
        <v>291124.90000000002</v>
      </c>
      <c r="G107" s="255">
        <v>1</v>
      </c>
      <c r="H107" s="255">
        <v>23359.119999999999</v>
      </c>
      <c r="I107" s="256"/>
      <c r="J107" s="255">
        <v>1</v>
      </c>
      <c r="K107" s="255">
        <v>279931.83</v>
      </c>
      <c r="L107" s="256"/>
      <c r="M107" s="255">
        <v>0</v>
      </c>
      <c r="N107" s="255">
        <v>1</v>
      </c>
      <c r="O107" s="255">
        <v>7354356.6600000001</v>
      </c>
      <c r="P107" s="255">
        <v>0</v>
      </c>
      <c r="Q107" s="255">
        <v>0</v>
      </c>
      <c r="R107" s="255">
        <v>1</v>
      </c>
      <c r="S107" s="255">
        <v>287312.57</v>
      </c>
      <c r="T107" s="255">
        <v>300</v>
      </c>
      <c r="U107" s="255">
        <v>0</v>
      </c>
      <c r="V107" s="255">
        <v>350</v>
      </c>
      <c r="W107" s="255">
        <v>0</v>
      </c>
      <c r="X107" s="255">
        <v>350</v>
      </c>
      <c r="Y107" s="255">
        <v>0</v>
      </c>
      <c r="Z107" s="255">
        <v>0</v>
      </c>
      <c r="AA107" s="255">
        <v>796947.64</v>
      </c>
      <c r="AB107" s="255">
        <v>776.75208576998057</v>
      </c>
      <c r="AC107" s="45" t="s">
        <v>43</v>
      </c>
      <c r="AD107" s="45" t="s">
        <v>43</v>
      </c>
      <c r="AE107" s="45"/>
      <c r="AF107" s="255">
        <v>7344512.5199999996</v>
      </c>
      <c r="AG107" s="255">
        <v>178008.75</v>
      </c>
      <c r="AH107" s="255">
        <v>287312.57</v>
      </c>
      <c r="AI107" s="300">
        <v>291124.90000000002</v>
      </c>
      <c r="AJ107" s="255">
        <v>287312.57</v>
      </c>
      <c r="AK107" s="255">
        <v>5500</v>
      </c>
      <c r="AL107" s="255">
        <v>5586.66</v>
      </c>
      <c r="AM107" s="256"/>
      <c r="AN107" s="256"/>
      <c r="AO107" s="256"/>
      <c r="AP107" s="256"/>
      <c r="AQ107" s="255">
        <v>372037</v>
      </c>
      <c r="AR107" s="255">
        <v>322100.28000000003</v>
      </c>
      <c r="AS107" s="239">
        <f t="shared" si="57"/>
        <v>-49936.719999999972</v>
      </c>
      <c r="AT107" s="255">
        <v>246104.64</v>
      </c>
      <c r="AU107" s="239">
        <f t="shared" si="58"/>
        <v>568204.92000000004</v>
      </c>
      <c r="AV107" s="255">
        <v>302284.44</v>
      </c>
      <c r="AW107" s="239">
        <f t="shared" si="59"/>
        <v>265920.48000000004</v>
      </c>
      <c r="AX107" s="239">
        <f t="shared" si="60"/>
        <v>0.93847928353244514</v>
      </c>
      <c r="AY107" s="239">
        <f t="shared" si="61"/>
        <v>0.53199898374692001</v>
      </c>
      <c r="AZ107" s="255">
        <v>159971.5</v>
      </c>
      <c r="CA107" s="91" t="str">
        <f t="shared" si="63"/>
        <v>Rollwitz</v>
      </c>
      <c r="CB107" s="92">
        <f t="shared" si="63"/>
        <v>1026</v>
      </c>
      <c r="CC107" s="92">
        <f t="shared" si="36"/>
        <v>0</v>
      </c>
      <c r="CD107" s="92">
        <f t="shared" si="37"/>
        <v>23359.119999999999</v>
      </c>
      <c r="CE107" s="92">
        <f t="shared" si="38"/>
        <v>0</v>
      </c>
      <c r="CF107" s="92">
        <f t="shared" si="39"/>
        <v>287312.57</v>
      </c>
      <c r="CG107" s="92">
        <f t="shared" si="40"/>
        <v>287312.57</v>
      </c>
      <c r="CH107" s="92">
        <f t="shared" si="41"/>
        <v>291124.90000000002</v>
      </c>
      <c r="CI107" s="92">
        <f t="shared" si="42"/>
        <v>0</v>
      </c>
      <c r="CJ107" s="91" t="str">
        <f t="shared" si="43"/>
        <v>nein</v>
      </c>
      <c r="CK107" s="91" t="str">
        <f t="shared" si="43"/>
        <v>nein</v>
      </c>
      <c r="CL107" s="91" t="str">
        <f t="shared" si="62"/>
        <v>OK</v>
      </c>
      <c r="CM107" s="92">
        <f t="shared" si="44"/>
        <v>7354356.6600000001</v>
      </c>
      <c r="CN107" s="91" t="str">
        <f t="shared" si="45"/>
        <v>nein</v>
      </c>
      <c r="CO107" s="91">
        <f t="shared" si="46"/>
        <v>0</v>
      </c>
      <c r="CP107" s="91">
        <f t="shared" si="47"/>
        <v>0</v>
      </c>
      <c r="CQ107" s="91">
        <f t="shared" si="48"/>
        <v>1</v>
      </c>
      <c r="CR107" s="91">
        <f t="shared" si="34"/>
        <v>1</v>
      </c>
      <c r="CS107" s="92">
        <f>CM107-'[2]2011'!CM107</f>
        <v>7354356.6600000001</v>
      </c>
      <c r="CT107" s="92">
        <f>CE107-'[2]2011'!CE107</f>
        <v>0</v>
      </c>
      <c r="CU107" s="92">
        <f t="shared" si="49"/>
        <v>302284.44</v>
      </c>
      <c r="CV107" s="92">
        <f t="shared" si="50"/>
        <v>159971.5</v>
      </c>
      <c r="CW107" s="153">
        <f t="shared" si="51"/>
        <v>3</v>
      </c>
      <c r="CX107" s="153">
        <f t="shared" si="52"/>
        <v>3.5</v>
      </c>
      <c r="CY107" s="153">
        <f t="shared" si="53"/>
        <v>3.5</v>
      </c>
      <c r="CZ107" s="92">
        <f t="shared" si="54"/>
        <v>796947.64</v>
      </c>
      <c r="DA107" s="92">
        <f t="shared" si="55"/>
        <v>5586.66</v>
      </c>
      <c r="DB107" s="91">
        <f t="shared" si="35"/>
        <v>1</v>
      </c>
      <c r="DC107" s="92">
        <f t="shared" si="56"/>
        <v>287312.57</v>
      </c>
    </row>
    <row r="108" spans="1:107" x14ac:dyDescent="0.25">
      <c r="A108" s="20">
        <v>13075126</v>
      </c>
      <c r="B108" s="21">
        <v>5560</v>
      </c>
      <c r="C108" s="21" t="s">
        <v>146</v>
      </c>
      <c r="D108" s="254">
        <v>481</v>
      </c>
      <c r="E108" s="257">
        <v>79400</v>
      </c>
      <c r="F108" s="257">
        <v>20081.89</v>
      </c>
      <c r="G108" s="255">
        <v>0</v>
      </c>
      <c r="H108" s="256"/>
      <c r="I108" s="255">
        <v>20081.89</v>
      </c>
      <c r="J108" s="255">
        <v>1</v>
      </c>
      <c r="K108" s="255">
        <v>198398.61</v>
      </c>
      <c r="L108" s="256"/>
      <c r="M108" s="255">
        <v>0</v>
      </c>
      <c r="N108" s="255">
        <v>1</v>
      </c>
      <c r="O108" s="255">
        <v>4427461.87</v>
      </c>
      <c r="P108" s="255">
        <v>0</v>
      </c>
      <c r="Q108" s="255">
        <v>0</v>
      </c>
      <c r="R108" s="255">
        <v>1</v>
      </c>
      <c r="S108" s="255">
        <v>177801.75</v>
      </c>
      <c r="T108" s="255">
        <v>360</v>
      </c>
      <c r="U108" s="255">
        <v>0</v>
      </c>
      <c r="V108" s="255">
        <v>300</v>
      </c>
      <c r="W108" s="255">
        <v>1</v>
      </c>
      <c r="X108" s="255">
        <v>270</v>
      </c>
      <c r="Y108" s="255">
        <v>1</v>
      </c>
      <c r="Z108" s="255">
        <v>0</v>
      </c>
      <c r="AA108" s="255">
        <v>0</v>
      </c>
      <c r="AB108" s="255">
        <v>0</v>
      </c>
      <c r="AC108" s="45" t="s">
        <v>43</v>
      </c>
      <c r="AD108" s="45" t="s">
        <v>43</v>
      </c>
      <c r="AE108" s="45"/>
      <c r="AF108" s="255">
        <v>4420900.3899999997</v>
      </c>
      <c r="AG108" s="257">
        <v>44367.62</v>
      </c>
      <c r="AH108" s="255">
        <v>177801.75</v>
      </c>
      <c r="AI108" s="304">
        <v>-20081.89</v>
      </c>
      <c r="AJ108" s="255">
        <v>177801.75</v>
      </c>
      <c r="AK108" s="255">
        <v>2200</v>
      </c>
      <c r="AL108" s="255">
        <v>2120.83</v>
      </c>
      <c r="AM108" s="256"/>
      <c r="AN108" s="256"/>
      <c r="AO108" s="255">
        <v>500</v>
      </c>
      <c r="AP108" s="300">
        <v>549</v>
      </c>
      <c r="AQ108" s="255">
        <v>93313</v>
      </c>
      <c r="AR108" s="255">
        <v>47837.86</v>
      </c>
      <c r="AS108" s="239">
        <f t="shared" si="57"/>
        <v>-45475.14</v>
      </c>
      <c r="AT108" s="255">
        <v>164036.64000000001</v>
      </c>
      <c r="AU108" s="239">
        <f t="shared" si="58"/>
        <v>211874.5</v>
      </c>
      <c r="AV108" s="255">
        <v>116767.71</v>
      </c>
      <c r="AW108" s="239">
        <f t="shared" si="59"/>
        <v>95106.79</v>
      </c>
      <c r="AX108" s="239">
        <f t="shared" si="60"/>
        <v>2.440905801388273</v>
      </c>
      <c r="AY108" s="239">
        <f t="shared" si="61"/>
        <v>0.55111733597011436</v>
      </c>
      <c r="AZ108" s="255">
        <v>61794.11</v>
      </c>
      <c r="CA108" s="91" t="str">
        <f t="shared" si="63"/>
        <v>Schönwalde</v>
      </c>
      <c r="CB108" s="92">
        <f t="shared" si="63"/>
        <v>481</v>
      </c>
      <c r="CC108" s="92">
        <f t="shared" si="36"/>
        <v>20081.89</v>
      </c>
      <c r="CD108" s="92">
        <f t="shared" si="37"/>
        <v>-20081.89</v>
      </c>
      <c r="CE108" s="92">
        <f t="shared" si="38"/>
        <v>0</v>
      </c>
      <c r="CF108" s="92">
        <f t="shared" si="39"/>
        <v>177801.75</v>
      </c>
      <c r="CG108" s="92">
        <f t="shared" si="40"/>
        <v>177801.75</v>
      </c>
      <c r="CH108" s="92">
        <f t="shared" si="41"/>
        <v>-20081.89</v>
      </c>
      <c r="CI108" s="92">
        <f t="shared" si="42"/>
        <v>0</v>
      </c>
      <c r="CJ108" s="91" t="str">
        <f t="shared" si="43"/>
        <v>nein</v>
      </c>
      <c r="CK108" s="91" t="str">
        <f t="shared" si="43"/>
        <v>nein</v>
      </c>
      <c r="CL108" s="91" t="str">
        <f t="shared" si="62"/>
        <v>OK</v>
      </c>
      <c r="CM108" s="92">
        <f t="shared" si="44"/>
        <v>4427461.87</v>
      </c>
      <c r="CN108" s="91" t="str">
        <f t="shared" si="45"/>
        <v>nein</v>
      </c>
      <c r="CO108" s="91">
        <f t="shared" si="46"/>
        <v>0</v>
      </c>
      <c r="CP108" s="91">
        <f t="shared" si="47"/>
        <v>0</v>
      </c>
      <c r="CQ108" s="91">
        <f t="shared" si="48"/>
        <v>1</v>
      </c>
      <c r="CR108" s="91">
        <f t="shared" si="34"/>
        <v>1</v>
      </c>
      <c r="CS108" s="92">
        <f>CM108-'[2]2011'!CM108</f>
        <v>4427461.87</v>
      </c>
      <c r="CT108" s="92">
        <f>CE108-'[2]2011'!CE108</f>
        <v>0</v>
      </c>
      <c r="CU108" s="92">
        <f t="shared" si="49"/>
        <v>116767.71</v>
      </c>
      <c r="CV108" s="92">
        <f t="shared" si="50"/>
        <v>61794.11</v>
      </c>
      <c r="CW108" s="153">
        <f t="shared" si="51"/>
        <v>3.6</v>
      </c>
      <c r="CX108" s="153">
        <f t="shared" si="52"/>
        <v>3</v>
      </c>
      <c r="CY108" s="153">
        <f t="shared" si="53"/>
        <v>2.7</v>
      </c>
      <c r="CZ108" s="92">
        <f t="shared" si="54"/>
        <v>0</v>
      </c>
      <c r="DA108" s="92">
        <f t="shared" si="55"/>
        <v>2669.83</v>
      </c>
      <c r="DB108" s="91">
        <f t="shared" si="35"/>
        <v>0</v>
      </c>
      <c r="DC108" s="92">
        <f t="shared" si="56"/>
        <v>177801.75</v>
      </c>
    </row>
    <row r="109" spans="1:107" x14ac:dyDescent="0.25">
      <c r="A109" s="20">
        <v>13075138</v>
      </c>
      <c r="B109" s="21">
        <v>5560</v>
      </c>
      <c r="C109" s="21" t="s">
        <v>147</v>
      </c>
      <c r="D109" s="254">
        <v>1320</v>
      </c>
      <c r="E109" s="257">
        <v>107600</v>
      </c>
      <c r="F109" s="255">
        <v>26612.63</v>
      </c>
      <c r="G109" s="255">
        <v>0</v>
      </c>
      <c r="H109" s="256"/>
      <c r="I109" s="255">
        <v>4411.04</v>
      </c>
      <c r="J109" s="255">
        <v>1</v>
      </c>
      <c r="K109" s="255">
        <v>71444.37</v>
      </c>
      <c r="L109" s="256"/>
      <c r="M109" s="255">
        <v>0</v>
      </c>
      <c r="N109" s="255">
        <v>1</v>
      </c>
      <c r="O109" s="255">
        <v>2980842.26</v>
      </c>
      <c r="P109" s="255">
        <v>0</v>
      </c>
      <c r="Q109" s="255">
        <v>0</v>
      </c>
      <c r="R109" s="255">
        <v>1</v>
      </c>
      <c r="S109" s="255">
        <v>85672.88</v>
      </c>
      <c r="T109" s="255">
        <v>300</v>
      </c>
      <c r="U109" s="255">
        <v>0</v>
      </c>
      <c r="V109" s="255">
        <v>350</v>
      </c>
      <c r="W109" s="255">
        <v>0</v>
      </c>
      <c r="X109" s="255">
        <v>300</v>
      </c>
      <c r="Y109" s="255">
        <v>1</v>
      </c>
      <c r="Z109" s="255">
        <v>0</v>
      </c>
      <c r="AA109" s="255">
        <v>111739.37</v>
      </c>
      <c r="AB109" s="255">
        <v>84.651037878787875</v>
      </c>
      <c r="AC109" s="45" t="s">
        <v>43</v>
      </c>
      <c r="AD109" s="45" t="s">
        <v>43</v>
      </c>
      <c r="AE109" s="45"/>
      <c r="AF109" s="255">
        <v>2966465.78</v>
      </c>
      <c r="AG109" s="257">
        <v>49979.38</v>
      </c>
      <c r="AH109" s="255">
        <v>85672.88</v>
      </c>
      <c r="AI109" s="300">
        <v>26612.63</v>
      </c>
      <c r="AJ109" s="255">
        <v>85672.88</v>
      </c>
      <c r="AK109" s="255">
        <v>4000</v>
      </c>
      <c r="AL109" s="255">
        <v>4146.6499999999996</v>
      </c>
      <c r="AM109" s="256"/>
      <c r="AN109" s="256"/>
      <c r="AO109" s="256"/>
      <c r="AP109" s="256"/>
      <c r="AQ109" s="255">
        <v>407328</v>
      </c>
      <c r="AR109" s="255">
        <v>189496.7</v>
      </c>
      <c r="AS109" s="239">
        <f t="shared" si="57"/>
        <v>-217831.3</v>
      </c>
      <c r="AT109" s="255">
        <v>359413.1</v>
      </c>
      <c r="AU109" s="239">
        <f t="shared" si="58"/>
        <v>548909.80000000005</v>
      </c>
      <c r="AV109" s="255">
        <v>355576.06</v>
      </c>
      <c r="AW109" s="239">
        <f t="shared" si="59"/>
        <v>193333.74000000005</v>
      </c>
      <c r="AX109" s="239">
        <f t="shared" si="60"/>
        <v>1.8764234944460774</v>
      </c>
      <c r="AY109" s="239">
        <f t="shared" si="61"/>
        <v>0.64778595681840612</v>
      </c>
      <c r="AZ109" s="255">
        <v>188173.04</v>
      </c>
      <c r="CA109" s="91" t="str">
        <f t="shared" si="63"/>
        <v>Viereck</v>
      </c>
      <c r="CB109" s="92">
        <f t="shared" si="63"/>
        <v>1320</v>
      </c>
      <c r="CC109" s="92">
        <f t="shared" si="36"/>
        <v>4411.04</v>
      </c>
      <c r="CD109" s="92">
        <f t="shared" si="37"/>
        <v>-4411.04</v>
      </c>
      <c r="CE109" s="92">
        <f t="shared" si="38"/>
        <v>0</v>
      </c>
      <c r="CF109" s="92">
        <f t="shared" si="39"/>
        <v>85672.88</v>
      </c>
      <c r="CG109" s="92">
        <f t="shared" si="40"/>
        <v>85672.88</v>
      </c>
      <c r="CH109" s="92">
        <f t="shared" si="41"/>
        <v>26612.63</v>
      </c>
      <c r="CI109" s="92">
        <f t="shared" si="42"/>
        <v>0</v>
      </c>
      <c r="CJ109" s="91" t="str">
        <f t="shared" si="43"/>
        <v>nein</v>
      </c>
      <c r="CK109" s="91" t="str">
        <f t="shared" si="43"/>
        <v>nein</v>
      </c>
      <c r="CL109" s="91" t="str">
        <f t="shared" si="62"/>
        <v>OK</v>
      </c>
      <c r="CM109" s="92">
        <f t="shared" si="44"/>
        <v>2980842.26</v>
      </c>
      <c r="CN109" s="91" t="str">
        <f t="shared" si="45"/>
        <v>nein</v>
      </c>
      <c r="CO109" s="91">
        <f t="shared" si="46"/>
        <v>0</v>
      </c>
      <c r="CP109" s="91">
        <f t="shared" si="47"/>
        <v>0</v>
      </c>
      <c r="CQ109" s="91">
        <f t="shared" si="48"/>
        <v>1</v>
      </c>
      <c r="CR109" s="91">
        <f t="shared" si="34"/>
        <v>1</v>
      </c>
      <c r="CS109" s="92">
        <f>CM109-'[2]2011'!CM109</f>
        <v>2980842.26</v>
      </c>
      <c r="CT109" s="92">
        <f>CE109-'[2]2011'!CE109</f>
        <v>0</v>
      </c>
      <c r="CU109" s="92">
        <f t="shared" si="49"/>
        <v>355576.06</v>
      </c>
      <c r="CV109" s="92">
        <f t="shared" si="50"/>
        <v>188173.04</v>
      </c>
      <c r="CW109" s="153">
        <f t="shared" si="51"/>
        <v>3</v>
      </c>
      <c r="CX109" s="153">
        <f t="shared" si="52"/>
        <v>3.5</v>
      </c>
      <c r="CY109" s="153">
        <f t="shared" si="53"/>
        <v>3</v>
      </c>
      <c r="CZ109" s="92">
        <f t="shared" si="54"/>
        <v>111739.37</v>
      </c>
      <c r="DA109" s="92">
        <f t="shared" si="55"/>
        <v>4146.6499999999996</v>
      </c>
      <c r="DB109" s="91">
        <f t="shared" si="35"/>
        <v>0</v>
      </c>
      <c r="DC109" s="92">
        <f t="shared" si="56"/>
        <v>85672.88</v>
      </c>
    </row>
    <row r="110" spans="1:107" x14ac:dyDescent="0.25">
      <c r="A110" s="20">
        <v>13075149</v>
      </c>
      <c r="B110" s="21">
        <v>5560</v>
      </c>
      <c r="C110" s="21" t="s">
        <v>148</v>
      </c>
      <c r="D110" s="254">
        <v>482</v>
      </c>
      <c r="E110" s="257">
        <v>39400</v>
      </c>
      <c r="F110" s="257">
        <v>10387.26</v>
      </c>
      <c r="G110" s="255">
        <v>0</v>
      </c>
      <c r="H110" s="256"/>
      <c r="I110" s="255">
        <v>10387.26</v>
      </c>
      <c r="J110" s="255">
        <v>1</v>
      </c>
      <c r="K110" s="255">
        <v>109212.46</v>
      </c>
      <c r="L110" s="256"/>
      <c r="M110" s="255">
        <v>0</v>
      </c>
      <c r="N110" s="255">
        <v>1</v>
      </c>
      <c r="O110" s="255">
        <v>3536424.82</v>
      </c>
      <c r="P110" s="255">
        <v>0</v>
      </c>
      <c r="Q110" s="255">
        <v>0</v>
      </c>
      <c r="R110" s="255">
        <v>1</v>
      </c>
      <c r="S110" s="255">
        <v>129753.98</v>
      </c>
      <c r="T110" s="255">
        <v>300</v>
      </c>
      <c r="U110" s="255">
        <v>0</v>
      </c>
      <c r="V110" s="255">
        <v>300</v>
      </c>
      <c r="W110" s="255">
        <v>1</v>
      </c>
      <c r="X110" s="255">
        <v>350</v>
      </c>
      <c r="Y110" s="255">
        <v>0</v>
      </c>
      <c r="Z110" s="255">
        <v>0</v>
      </c>
      <c r="AA110" s="255">
        <v>0</v>
      </c>
      <c r="AB110" s="255">
        <v>0</v>
      </c>
      <c r="AC110" s="45" t="s">
        <v>43</v>
      </c>
      <c r="AD110" s="45" t="s">
        <v>43</v>
      </c>
      <c r="AE110" s="45"/>
      <c r="AF110" s="255">
        <v>3530180.85</v>
      </c>
      <c r="AG110" s="257">
        <v>39080.129999999997</v>
      </c>
      <c r="AH110" s="255">
        <v>129753.98</v>
      </c>
      <c r="AI110" s="304">
        <v>-10387.26</v>
      </c>
      <c r="AJ110" s="255">
        <v>129753.98</v>
      </c>
      <c r="AK110" s="255">
        <v>1400</v>
      </c>
      <c r="AL110" s="255">
        <v>1393.37</v>
      </c>
      <c r="AM110" s="256"/>
      <c r="AN110" s="256"/>
      <c r="AO110" s="256"/>
      <c r="AP110" s="256"/>
      <c r="AQ110" s="255">
        <v>107303</v>
      </c>
      <c r="AR110" s="255">
        <v>46788.75</v>
      </c>
      <c r="AS110" s="239">
        <f t="shared" si="57"/>
        <v>-60514.25</v>
      </c>
      <c r="AT110" s="255">
        <v>156100.29999999999</v>
      </c>
      <c r="AU110" s="239">
        <f t="shared" si="58"/>
        <v>202889.05</v>
      </c>
      <c r="AV110" s="255">
        <v>115958.3</v>
      </c>
      <c r="AW110" s="239">
        <f t="shared" si="59"/>
        <v>86930.749999999985</v>
      </c>
      <c r="AX110" s="239">
        <f t="shared" si="60"/>
        <v>2.4783372071277818</v>
      </c>
      <c r="AY110" s="239">
        <f t="shared" si="61"/>
        <v>0.57153552643673977</v>
      </c>
      <c r="AZ110" s="255">
        <v>61365.85</v>
      </c>
      <c r="CA110" s="91" t="str">
        <f t="shared" si="63"/>
        <v>Zerrenthin</v>
      </c>
      <c r="CB110" s="92">
        <f t="shared" si="63"/>
        <v>482</v>
      </c>
      <c r="CC110" s="92">
        <f t="shared" si="36"/>
        <v>10387.26</v>
      </c>
      <c r="CD110" s="92">
        <f t="shared" si="37"/>
        <v>-10387.26</v>
      </c>
      <c r="CE110" s="92">
        <f t="shared" si="38"/>
        <v>0</v>
      </c>
      <c r="CF110" s="92">
        <f t="shared" si="39"/>
        <v>129753.98</v>
      </c>
      <c r="CG110" s="92">
        <f t="shared" si="40"/>
        <v>129753.98</v>
      </c>
      <c r="CH110" s="92">
        <f t="shared" si="41"/>
        <v>-10387.26</v>
      </c>
      <c r="CI110" s="92">
        <f t="shared" si="42"/>
        <v>0</v>
      </c>
      <c r="CJ110" s="91" t="str">
        <f t="shared" si="43"/>
        <v>nein</v>
      </c>
      <c r="CK110" s="91" t="str">
        <f t="shared" si="43"/>
        <v>nein</v>
      </c>
      <c r="CL110" s="91" t="str">
        <f t="shared" si="62"/>
        <v>OK</v>
      </c>
      <c r="CM110" s="92">
        <f t="shared" si="44"/>
        <v>3536424.82</v>
      </c>
      <c r="CN110" s="91" t="str">
        <f t="shared" si="45"/>
        <v>nein</v>
      </c>
      <c r="CO110" s="91">
        <f t="shared" si="46"/>
        <v>0</v>
      </c>
      <c r="CP110" s="91">
        <f t="shared" si="47"/>
        <v>0</v>
      </c>
      <c r="CQ110" s="91">
        <f t="shared" si="48"/>
        <v>1</v>
      </c>
      <c r="CR110" s="91">
        <f t="shared" si="34"/>
        <v>1</v>
      </c>
      <c r="CS110" s="92">
        <f>CM110-'[2]2011'!CM110</f>
        <v>3536424.82</v>
      </c>
      <c r="CT110" s="92">
        <f>CE110-'[2]2011'!CE110</f>
        <v>0</v>
      </c>
      <c r="CU110" s="92">
        <f t="shared" si="49"/>
        <v>115958.3</v>
      </c>
      <c r="CV110" s="92">
        <f t="shared" si="50"/>
        <v>61365.85</v>
      </c>
      <c r="CW110" s="153">
        <f t="shared" si="51"/>
        <v>3</v>
      </c>
      <c r="CX110" s="153">
        <f t="shared" si="52"/>
        <v>3</v>
      </c>
      <c r="CY110" s="153">
        <f t="shared" si="53"/>
        <v>3.5</v>
      </c>
      <c r="CZ110" s="92">
        <f t="shared" si="54"/>
        <v>0</v>
      </c>
      <c r="DA110" s="92">
        <f t="shared" si="55"/>
        <v>1393.37</v>
      </c>
      <c r="DB110" s="91">
        <f t="shared" si="35"/>
        <v>0</v>
      </c>
      <c r="DC110" s="92">
        <f t="shared" si="56"/>
        <v>129753.98</v>
      </c>
    </row>
    <row r="111" spans="1:107" x14ac:dyDescent="0.25">
      <c r="A111" s="20">
        <v>13075058</v>
      </c>
      <c r="B111" s="21">
        <v>5561</v>
      </c>
      <c r="C111" s="21" t="s">
        <v>149</v>
      </c>
      <c r="D111" s="223"/>
      <c r="E111" s="224"/>
      <c r="F111" s="224"/>
      <c r="G111" s="224"/>
      <c r="H111" s="224"/>
      <c r="I111" s="224"/>
      <c r="J111" s="224"/>
      <c r="K111" s="224"/>
      <c r="L111" s="224"/>
      <c r="M111" s="224"/>
      <c r="N111" s="224"/>
      <c r="O111" s="224"/>
      <c r="P111" s="224"/>
      <c r="Q111" s="224"/>
      <c r="R111" s="224"/>
      <c r="S111" s="224"/>
      <c r="T111" s="224"/>
      <c r="U111" s="224"/>
      <c r="V111" s="224"/>
      <c r="W111" s="224"/>
      <c r="X111" s="224"/>
      <c r="Y111" s="224"/>
      <c r="Z111" s="224"/>
      <c r="AA111" s="224"/>
      <c r="AB111" s="224"/>
      <c r="AC111" s="22"/>
      <c r="AD111" s="22"/>
      <c r="AE111" s="22"/>
      <c r="AF111" s="224"/>
      <c r="AG111" s="224"/>
      <c r="AH111" s="224"/>
      <c r="AI111" s="260"/>
      <c r="AJ111" s="260"/>
      <c r="AK111" s="224"/>
      <c r="AL111" s="224"/>
      <c r="AM111" s="224"/>
      <c r="AN111" s="224"/>
      <c r="AO111" s="224"/>
      <c r="AP111" s="260"/>
      <c r="AQ111" s="224"/>
      <c r="AR111" s="224"/>
      <c r="AS111" s="239">
        <f t="shared" si="57"/>
        <v>0</v>
      </c>
      <c r="AT111" s="224"/>
      <c r="AU111" s="239">
        <f t="shared" si="58"/>
        <v>0</v>
      </c>
      <c r="AV111" s="224"/>
      <c r="AW111" s="239">
        <f t="shared" si="59"/>
        <v>0</v>
      </c>
      <c r="AX111" s="239" t="e">
        <f t="shared" si="60"/>
        <v>#DIV/0!</v>
      </c>
      <c r="AY111" s="239" t="e">
        <f t="shared" si="61"/>
        <v>#DIV/0!</v>
      </c>
      <c r="AZ111" s="224"/>
      <c r="CA111" s="91" t="str">
        <f t="shared" si="63"/>
        <v>Karlshagen</v>
      </c>
      <c r="CB111" s="92">
        <f t="shared" si="63"/>
        <v>0</v>
      </c>
      <c r="CC111" s="92">
        <f t="shared" si="36"/>
        <v>0</v>
      </c>
      <c r="CD111" s="92">
        <f t="shared" si="37"/>
        <v>0</v>
      </c>
      <c r="CE111" s="92">
        <f t="shared" si="38"/>
        <v>0</v>
      </c>
      <c r="CF111" s="92">
        <f t="shared" si="39"/>
        <v>0</v>
      </c>
      <c r="CG111" s="92">
        <f t="shared" si="40"/>
        <v>0</v>
      </c>
      <c r="CH111" s="92">
        <f t="shared" si="41"/>
        <v>0</v>
      </c>
      <c r="CI111" s="92">
        <f t="shared" si="42"/>
        <v>0</v>
      </c>
      <c r="CJ111" s="91">
        <f t="shared" si="43"/>
        <v>0</v>
      </c>
      <c r="CK111" s="91">
        <f t="shared" si="43"/>
        <v>0</v>
      </c>
      <c r="CL111" s="91" t="str">
        <f t="shared" si="62"/>
        <v>keine Daten</v>
      </c>
      <c r="CM111" s="92">
        <f t="shared" si="44"/>
        <v>0</v>
      </c>
      <c r="CN111" s="91" t="str">
        <f t="shared" si="45"/>
        <v>keine Angabe</v>
      </c>
      <c r="CO111" s="91">
        <f t="shared" si="46"/>
        <v>2</v>
      </c>
      <c r="CP111" s="91">
        <f t="shared" si="47"/>
        <v>2</v>
      </c>
      <c r="CQ111" s="91">
        <f t="shared" si="48"/>
        <v>0</v>
      </c>
      <c r="CR111" s="91">
        <f t="shared" si="34"/>
        <v>0</v>
      </c>
      <c r="CS111" s="92">
        <f>CM111-'[2]2011'!CM111</f>
        <v>0</v>
      </c>
      <c r="CT111" s="92">
        <f>CE111-'[2]2011'!CE111</f>
        <v>0</v>
      </c>
      <c r="CU111" s="92">
        <f t="shared" si="49"/>
        <v>0</v>
      </c>
      <c r="CV111" s="92">
        <f t="shared" si="50"/>
        <v>0</v>
      </c>
      <c r="CW111" s="153">
        <f t="shared" si="51"/>
        <v>0</v>
      </c>
      <c r="CX111" s="153">
        <f t="shared" si="52"/>
        <v>0</v>
      </c>
      <c r="CY111" s="153">
        <f t="shared" si="53"/>
        <v>0</v>
      </c>
      <c r="CZ111" s="92">
        <f t="shared" si="54"/>
        <v>0</v>
      </c>
      <c r="DA111" s="92">
        <f t="shared" si="55"/>
        <v>0</v>
      </c>
      <c r="DB111" s="91">
        <f t="shared" si="35"/>
        <v>0</v>
      </c>
      <c r="DC111" s="92">
        <f t="shared" si="56"/>
        <v>0</v>
      </c>
    </row>
    <row r="112" spans="1:107" x14ac:dyDescent="0.25">
      <c r="A112" s="20">
        <v>13075092</v>
      </c>
      <c r="B112" s="21">
        <v>5561</v>
      </c>
      <c r="C112" s="21" t="s">
        <v>150</v>
      </c>
      <c r="D112" s="223"/>
      <c r="E112" s="224"/>
      <c r="F112" s="224"/>
      <c r="G112" s="224"/>
      <c r="H112" s="224"/>
      <c r="I112" s="224"/>
      <c r="J112" s="224"/>
      <c r="K112" s="224"/>
      <c r="L112" s="224"/>
      <c r="M112" s="224"/>
      <c r="N112" s="224"/>
      <c r="O112" s="224"/>
      <c r="P112" s="224"/>
      <c r="Q112" s="224"/>
      <c r="R112" s="224"/>
      <c r="S112" s="224"/>
      <c r="T112" s="224"/>
      <c r="U112" s="224"/>
      <c r="V112" s="224"/>
      <c r="W112" s="224"/>
      <c r="X112" s="224"/>
      <c r="Y112" s="224"/>
      <c r="Z112" s="224"/>
      <c r="AA112" s="224"/>
      <c r="AB112" s="224"/>
      <c r="AC112" s="22"/>
      <c r="AD112" s="22"/>
      <c r="AE112" s="22"/>
      <c r="AF112" s="224"/>
      <c r="AG112" s="224"/>
      <c r="AH112" s="224"/>
      <c r="AI112" s="260"/>
      <c r="AJ112" s="260"/>
      <c r="AK112" s="224"/>
      <c r="AL112" s="224"/>
      <c r="AM112" s="224"/>
      <c r="AN112" s="224"/>
      <c r="AO112" s="224"/>
      <c r="AP112" s="260"/>
      <c r="AQ112" s="224"/>
      <c r="AR112" s="224"/>
      <c r="AS112" s="239">
        <f t="shared" si="57"/>
        <v>0</v>
      </c>
      <c r="AT112" s="224"/>
      <c r="AU112" s="239">
        <f t="shared" si="58"/>
        <v>0</v>
      </c>
      <c r="AV112" s="224"/>
      <c r="AW112" s="239">
        <f t="shared" si="59"/>
        <v>0</v>
      </c>
      <c r="AX112" s="239" t="e">
        <f t="shared" si="60"/>
        <v>#DIV/0!</v>
      </c>
      <c r="AY112" s="239" t="e">
        <f t="shared" si="61"/>
        <v>#DIV/0!</v>
      </c>
      <c r="AZ112" s="224"/>
      <c r="CA112" s="91" t="str">
        <f t="shared" si="63"/>
        <v>Mölschow</v>
      </c>
      <c r="CB112" s="92">
        <f t="shared" si="63"/>
        <v>0</v>
      </c>
      <c r="CC112" s="92">
        <f t="shared" si="36"/>
        <v>0</v>
      </c>
      <c r="CD112" s="92">
        <f t="shared" si="37"/>
        <v>0</v>
      </c>
      <c r="CE112" s="92">
        <f t="shared" si="38"/>
        <v>0</v>
      </c>
      <c r="CF112" s="92">
        <f t="shared" si="39"/>
        <v>0</v>
      </c>
      <c r="CG112" s="92">
        <f t="shared" si="40"/>
        <v>0</v>
      </c>
      <c r="CH112" s="92">
        <f t="shared" si="41"/>
        <v>0</v>
      </c>
      <c r="CI112" s="92">
        <f t="shared" si="42"/>
        <v>0</v>
      </c>
      <c r="CJ112" s="91">
        <f t="shared" si="43"/>
        <v>0</v>
      </c>
      <c r="CK112" s="91">
        <f t="shared" si="43"/>
        <v>0</v>
      </c>
      <c r="CL112" s="91" t="str">
        <f t="shared" si="62"/>
        <v>keine Daten</v>
      </c>
      <c r="CM112" s="92">
        <f t="shared" si="44"/>
        <v>0</v>
      </c>
      <c r="CN112" s="91" t="str">
        <f t="shared" si="45"/>
        <v>keine Angabe</v>
      </c>
      <c r="CO112" s="91">
        <f t="shared" si="46"/>
        <v>2</v>
      </c>
      <c r="CP112" s="91">
        <f t="shared" si="47"/>
        <v>2</v>
      </c>
      <c r="CQ112" s="91">
        <f t="shared" si="48"/>
        <v>0</v>
      </c>
      <c r="CR112" s="91">
        <f t="shared" si="34"/>
        <v>0</v>
      </c>
      <c r="CS112" s="92">
        <f>CM112-'[2]2011'!CM112</f>
        <v>0</v>
      </c>
      <c r="CT112" s="92">
        <f>CE112-'[2]2011'!CE112</f>
        <v>0</v>
      </c>
      <c r="CU112" s="92">
        <f t="shared" si="49"/>
        <v>0</v>
      </c>
      <c r="CV112" s="92">
        <f t="shared" si="50"/>
        <v>0</v>
      </c>
      <c r="CW112" s="153">
        <f t="shared" si="51"/>
        <v>0</v>
      </c>
      <c r="CX112" s="153">
        <f t="shared" si="52"/>
        <v>0</v>
      </c>
      <c r="CY112" s="153">
        <f t="shared" si="53"/>
        <v>0</v>
      </c>
      <c r="CZ112" s="92">
        <f t="shared" si="54"/>
        <v>0</v>
      </c>
      <c r="DA112" s="92">
        <f t="shared" si="55"/>
        <v>0</v>
      </c>
      <c r="DB112" s="91">
        <f t="shared" si="35"/>
        <v>0</v>
      </c>
      <c r="DC112" s="92">
        <f t="shared" si="56"/>
        <v>0</v>
      </c>
    </row>
    <row r="113" spans="1:107" x14ac:dyDescent="0.25">
      <c r="A113" s="20">
        <v>13075106</v>
      </c>
      <c r="B113" s="21">
        <v>5561</v>
      </c>
      <c r="C113" s="21" t="s">
        <v>151</v>
      </c>
      <c r="D113" s="223"/>
      <c r="E113" s="224"/>
      <c r="F113" s="224"/>
      <c r="G113" s="224"/>
      <c r="H113" s="224"/>
      <c r="I113" s="224"/>
      <c r="J113" s="224"/>
      <c r="K113" s="224"/>
      <c r="L113" s="224"/>
      <c r="M113" s="224"/>
      <c r="N113" s="224"/>
      <c r="O113" s="224"/>
      <c r="P113" s="224"/>
      <c r="Q113" s="224"/>
      <c r="R113" s="224"/>
      <c r="S113" s="224"/>
      <c r="T113" s="224"/>
      <c r="U113" s="224"/>
      <c r="V113" s="224"/>
      <c r="W113" s="224"/>
      <c r="X113" s="224"/>
      <c r="Y113" s="224"/>
      <c r="Z113" s="224"/>
      <c r="AA113" s="224"/>
      <c r="AB113" s="224"/>
      <c r="AC113" s="22"/>
      <c r="AD113" s="22"/>
      <c r="AE113" s="22"/>
      <c r="AF113" s="224"/>
      <c r="AG113" s="224"/>
      <c r="AH113" s="224"/>
      <c r="AI113" s="260"/>
      <c r="AJ113" s="260"/>
      <c r="AK113" s="224"/>
      <c r="AL113" s="224"/>
      <c r="AM113" s="224"/>
      <c r="AN113" s="224"/>
      <c r="AO113" s="224"/>
      <c r="AP113" s="260"/>
      <c r="AQ113" s="224"/>
      <c r="AR113" s="224"/>
      <c r="AS113" s="239">
        <f t="shared" si="57"/>
        <v>0</v>
      </c>
      <c r="AT113" s="224"/>
      <c r="AU113" s="239">
        <f t="shared" si="58"/>
        <v>0</v>
      </c>
      <c r="AV113" s="224"/>
      <c r="AW113" s="239">
        <f t="shared" si="59"/>
        <v>0</v>
      </c>
      <c r="AX113" s="239" t="e">
        <f t="shared" si="60"/>
        <v>#DIV/0!</v>
      </c>
      <c r="AY113" s="239" t="e">
        <f t="shared" si="61"/>
        <v>#DIV/0!</v>
      </c>
      <c r="AZ113" s="224"/>
      <c r="CA113" s="91" t="str">
        <f t="shared" si="63"/>
        <v>Peenemünde</v>
      </c>
      <c r="CB113" s="92">
        <f t="shared" si="63"/>
        <v>0</v>
      </c>
      <c r="CC113" s="92">
        <f t="shared" si="36"/>
        <v>0</v>
      </c>
      <c r="CD113" s="92">
        <f t="shared" si="37"/>
        <v>0</v>
      </c>
      <c r="CE113" s="92">
        <f t="shared" si="38"/>
        <v>0</v>
      </c>
      <c r="CF113" s="92">
        <f t="shared" si="39"/>
        <v>0</v>
      </c>
      <c r="CG113" s="92">
        <f t="shared" si="40"/>
        <v>0</v>
      </c>
      <c r="CH113" s="92">
        <f t="shared" si="41"/>
        <v>0</v>
      </c>
      <c r="CI113" s="92">
        <f t="shared" si="42"/>
        <v>0</v>
      </c>
      <c r="CJ113" s="91">
        <f t="shared" si="43"/>
        <v>0</v>
      </c>
      <c r="CK113" s="91">
        <f t="shared" si="43"/>
        <v>0</v>
      </c>
      <c r="CL113" s="91" t="str">
        <f t="shared" si="62"/>
        <v>keine Daten</v>
      </c>
      <c r="CM113" s="92">
        <f t="shared" si="44"/>
        <v>0</v>
      </c>
      <c r="CN113" s="91" t="str">
        <f t="shared" si="45"/>
        <v>keine Angabe</v>
      </c>
      <c r="CO113" s="91">
        <f t="shared" si="46"/>
        <v>2</v>
      </c>
      <c r="CP113" s="91">
        <f t="shared" si="47"/>
        <v>2</v>
      </c>
      <c r="CQ113" s="91">
        <f t="shared" si="48"/>
        <v>0</v>
      </c>
      <c r="CR113" s="91">
        <f t="shared" si="34"/>
        <v>0</v>
      </c>
      <c r="CS113" s="92">
        <f>CM113-'[2]2011'!CM113</f>
        <v>0</v>
      </c>
      <c r="CT113" s="92">
        <f>CE113-'[2]2011'!CE113</f>
        <v>0</v>
      </c>
      <c r="CU113" s="92">
        <f t="shared" si="49"/>
        <v>0</v>
      </c>
      <c r="CV113" s="92">
        <f t="shared" si="50"/>
        <v>0</v>
      </c>
      <c r="CW113" s="153">
        <f t="shared" si="51"/>
        <v>0</v>
      </c>
      <c r="CX113" s="153">
        <f t="shared" si="52"/>
        <v>0</v>
      </c>
      <c r="CY113" s="153">
        <f t="shared" si="53"/>
        <v>0</v>
      </c>
      <c r="CZ113" s="92">
        <f t="shared" si="54"/>
        <v>0</v>
      </c>
      <c r="DA113" s="92">
        <f t="shared" si="55"/>
        <v>0</v>
      </c>
      <c r="DB113" s="91">
        <f t="shared" si="35"/>
        <v>0</v>
      </c>
      <c r="DC113" s="92">
        <f t="shared" si="56"/>
        <v>0</v>
      </c>
    </row>
    <row r="114" spans="1:107" x14ac:dyDescent="0.25">
      <c r="A114" s="20">
        <v>13075133</v>
      </c>
      <c r="B114" s="21">
        <v>5561</v>
      </c>
      <c r="C114" s="21" t="s">
        <v>152</v>
      </c>
      <c r="D114" s="223"/>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
      <c r="AD114" s="22"/>
      <c r="AE114" s="22"/>
      <c r="AF114" s="224"/>
      <c r="AG114" s="224"/>
      <c r="AH114" s="224"/>
      <c r="AI114" s="260"/>
      <c r="AJ114" s="260"/>
      <c r="AK114" s="224"/>
      <c r="AL114" s="224"/>
      <c r="AM114" s="224"/>
      <c r="AN114" s="224"/>
      <c r="AO114" s="224"/>
      <c r="AP114" s="260"/>
      <c r="AQ114" s="224"/>
      <c r="AR114" s="224"/>
      <c r="AS114" s="239">
        <f t="shared" si="57"/>
        <v>0</v>
      </c>
      <c r="AT114" s="224"/>
      <c r="AU114" s="239">
        <f t="shared" si="58"/>
        <v>0</v>
      </c>
      <c r="AV114" s="224"/>
      <c r="AW114" s="239">
        <f t="shared" si="59"/>
        <v>0</v>
      </c>
      <c r="AX114" s="239" t="e">
        <f t="shared" si="60"/>
        <v>#DIV/0!</v>
      </c>
      <c r="AY114" s="239" t="e">
        <f t="shared" si="61"/>
        <v>#DIV/0!</v>
      </c>
      <c r="AZ114" s="224"/>
      <c r="CA114" s="91" t="str">
        <f t="shared" si="63"/>
        <v>Trassenheide</v>
      </c>
      <c r="CB114" s="92">
        <f t="shared" si="63"/>
        <v>0</v>
      </c>
      <c r="CC114" s="92">
        <f t="shared" si="36"/>
        <v>0</v>
      </c>
      <c r="CD114" s="92">
        <f t="shared" si="37"/>
        <v>0</v>
      </c>
      <c r="CE114" s="92">
        <f t="shared" si="38"/>
        <v>0</v>
      </c>
      <c r="CF114" s="92">
        <f t="shared" si="39"/>
        <v>0</v>
      </c>
      <c r="CG114" s="92">
        <f t="shared" si="40"/>
        <v>0</v>
      </c>
      <c r="CH114" s="92">
        <f t="shared" si="41"/>
        <v>0</v>
      </c>
      <c r="CI114" s="92">
        <f t="shared" si="42"/>
        <v>0</v>
      </c>
      <c r="CJ114" s="91">
        <f t="shared" si="43"/>
        <v>0</v>
      </c>
      <c r="CK114" s="91">
        <f t="shared" si="43"/>
        <v>0</v>
      </c>
      <c r="CL114" s="91" t="str">
        <f t="shared" si="62"/>
        <v>keine Daten</v>
      </c>
      <c r="CM114" s="92">
        <f t="shared" si="44"/>
        <v>0</v>
      </c>
      <c r="CN114" s="91" t="str">
        <f t="shared" si="45"/>
        <v>keine Angabe</v>
      </c>
      <c r="CO114" s="91">
        <f t="shared" si="46"/>
        <v>2</v>
      </c>
      <c r="CP114" s="91">
        <f t="shared" si="47"/>
        <v>2</v>
      </c>
      <c r="CQ114" s="91">
        <f t="shared" si="48"/>
        <v>0</v>
      </c>
      <c r="CR114" s="91">
        <f t="shared" si="34"/>
        <v>0</v>
      </c>
      <c r="CS114" s="92">
        <f>CM114-'[2]2011'!CM114</f>
        <v>0</v>
      </c>
      <c r="CT114" s="92">
        <f>CE114-'[2]2011'!CE114</f>
        <v>0</v>
      </c>
      <c r="CU114" s="92">
        <f t="shared" si="49"/>
        <v>0</v>
      </c>
      <c r="CV114" s="92">
        <f t="shared" si="50"/>
        <v>0</v>
      </c>
      <c r="CW114" s="153">
        <f t="shared" si="51"/>
        <v>0</v>
      </c>
      <c r="CX114" s="153">
        <f t="shared" si="52"/>
        <v>0</v>
      </c>
      <c r="CY114" s="153">
        <f t="shared" si="53"/>
        <v>0</v>
      </c>
      <c r="CZ114" s="92">
        <f t="shared" si="54"/>
        <v>0</v>
      </c>
      <c r="DA114" s="92">
        <f t="shared" si="55"/>
        <v>0</v>
      </c>
      <c r="DB114" s="91">
        <f t="shared" si="35"/>
        <v>0</v>
      </c>
      <c r="DC114" s="92">
        <f t="shared" si="56"/>
        <v>0</v>
      </c>
    </row>
    <row r="115" spans="1:107" x14ac:dyDescent="0.25">
      <c r="A115" s="20">
        <v>13075151</v>
      </c>
      <c r="B115" s="21">
        <v>5561</v>
      </c>
      <c r="C115" s="21" t="s">
        <v>153</v>
      </c>
      <c r="D115" s="223"/>
      <c r="E115" s="224"/>
      <c r="F115" s="224"/>
      <c r="G115" s="224"/>
      <c r="H115" s="224"/>
      <c r="I115" s="224"/>
      <c r="J115" s="224"/>
      <c r="K115" s="224"/>
      <c r="L115" s="224"/>
      <c r="M115" s="224"/>
      <c r="N115" s="224"/>
      <c r="O115" s="224"/>
      <c r="P115" s="224"/>
      <c r="Q115" s="224"/>
      <c r="R115" s="224"/>
      <c r="S115" s="224"/>
      <c r="T115" s="224"/>
      <c r="U115" s="224"/>
      <c r="V115" s="224"/>
      <c r="W115" s="224"/>
      <c r="X115" s="224"/>
      <c r="Y115" s="224"/>
      <c r="Z115" s="224"/>
      <c r="AA115" s="224"/>
      <c r="AB115" s="224"/>
      <c r="AC115" s="22"/>
      <c r="AD115" s="22"/>
      <c r="AE115" s="22"/>
      <c r="AF115" s="224"/>
      <c r="AG115" s="224"/>
      <c r="AH115" s="224"/>
      <c r="AI115" s="260"/>
      <c r="AJ115" s="260"/>
      <c r="AK115" s="224"/>
      <c r="AL115" s="224"/>
      <c r="AM115" s="224"/>
      <c r="AN115" s="224"/>
      <c r="AO115" s="224"/>
      <c r="AP115" s="260"/>
      <c r="AQ115" s="224"/>
      <c r="AR115" s="224"/>
      <c r="AS115" s="239">
        <f t="shared" si="57"/>
        <v>0</v>
      </c>
      <c r="AT115" s="224"/>
      <c r="AU115" s="239">
        <f t="shared" si="58"/>
        <v>0</v>
      </c>
      <c r="AV115" s="224"/>
      <c r="AW115" s="239">
        <f t="shared" si="59"/>
        <v>0</v>
      </c>
      <c r="AX115" s="239" t="e">
        <f t="shared" si="60"/>
        <v>#DIV/0!</v>
      </c>
      <c r="AY115" s="239" t="e">
        <f t="shared" si="61"/>
        <v>#DIV/0!</v>
      </c>
      <c r="AZ115" s="224"/>
      <c r="CA115" s="91" t="str">
        <f t="shared" si="63"/>
        <v>Zinnowitz</v>
      </c>
      <c r="CB115" s="92">
        <f t="shared" si="63"/>
        <v>0</v>
      </c>
      <c r="CC115" s="92">
        <f t="shared" si="36"/>
        <v>0</v>
      </c>
      <c r="CD115" s="92">
        <f t="shared" si="37"/>
        <v>0</v>
      </c>
      <c r="CE115" s="92">
        <f t="shared" si="38"/>
        <v>0</v>
      </c>
      <c r="CF115" s="92">
        <f t="shared" si="39"/>
        <v>0</v>
      </c>
      <c r="CG115" s="92">
        <f t="shared" si="40"/>
        <v>0</v>
      </c>
      <c r="CH115" s="92">
        <f t="shared" si="41"/>
        <v>0</v>
      </c>
      <c r="CI115" s="92">
        <f t="shared" si="42"/>
        <v>0</v>
      </c>
      <c r="CJ115" s="91">
        <f t="shared" si="43"/>
        <v>0</v>
      </c>
      <c r="CK115" s="91">
        <f t="shared" si="43"/>
        <v>0</v>
      </c>
      <c r="CL115" s="91" t="str">
        <f t="shared" si="62"/>
        <v>keine Daten</v>
      </c>
      <c r="CM115" s="92">
        <f t="shared" si="44"/>
        <v>0</v>
      </c>
      <c r="CN115" s="91" t="str">
        <f t="shared" si="45"/>
        <v>keine Angabe</v>
      </c>
      <c r="CO115" s="91">
        <f t="shared" si="46"/>
        <v>2</v>
      </c>
      <c r="CP115" s="91">
        <f t="shared" si="47"/>
        <v>2</v>
      </c>
      <c r="CQ115" s="91">
        <f t="shared" si="48"/>
        <v>0</v>
      </c>
      <c r="CR115" s="91">
        <f t="shared" si="34"/>
        <v>0</v>
      </c>
      <c r="CS115" s="92">
        <f>CM115-'[2]2011'!CM115</f>
        <v>0</v>
      </c>
      <c r="CT115" s="92">
        <f>CE115-'[2]2011'!CE115</f>
        <v>0</v>
      </c>
      <c r="CU115" s="92">
        <f t="shared" si="49"/>
        <v>0</v>
      </c>
      <c r="CV115" s="92">
        <f t="shared" si="50"/>
        <v>0</v>
      </c>
      <c r="CW115" s="153">
        <f t="shared" si="51"/>
        <v>0</v>
      </c>
      <c r="CX115" s="153">
        <f t="shared" si="52"/>
        <v>0</v>
      </c>
      <c r="CY115" s="153">
        <f t="shared" si="53"/>
        <v>0</v>
      </c>
      <c r="CZ115" s="92">
        <f t="shared" si="54"/>
        <v>0</v>
      </c>
      <c r="DA115" s="92">
        <f t="shared" si="55"/>
        <v>0</v>
      </c>
      <c r="DB115" s="91">
        <f t="shared" si="35"/>
        <v>0</v>
      </c>
      <c r="DC115" s="92">
        <f t="shared" si="56"/>
        <v>0</v>
      </c>
    </row>
    <row r="116" spans="1:107" x14ac:dyDescent="0.25">
      <c r="A116" s="20">
        <v>13075010</v>
      </c>
      <c r="B116" s="21">
        <v>5562</v>
      </c>
      <c r="C116" s="21" t="s">
        <v>154</v>
      </c>
      <c r="D116" s="223"/>
      <c r="E116" s="224"/>
      <c r="F116" s="224"/>
      <c r="G116" s="224"/>
      <c r="H116" s="224"/>
      <c r="I116" s="224"/>
      <c r="J116" s="224"/>
      <c r="K116" s="224"/>
      <c r="L116" s="224"/>
      <c r="M116" s="224"/>
      <c r="N116" s="224"/>
      <c r="O116" s="224"/>
      <c r="P116" s="224"/>
      <c r="Q116" s="224"/>
      <c r="R116" s="224"/>
      <c r="S116" s="224"/>
      <c r="T116" s="224"/>
      <c r="U116" s="224"/>
      <c r="V116" s="224"/>
      <c r="W116" s="224"/>
      <c r="X116" s="224"/>
      <c r="Y116" s="224"/>
      <c r="Z116" s="224"/>
      <c r="AA116" s="224"/>
      <c r="AB116" s="224"/>
      <c r="AC116" s="22"/>
      <c r="AD116" s="22"/>
      <c r="AE116" s="22"/>
      <c r="AF116" s="224"/>
      <c r="AG116" s="224"/>
      <c r="AH116" s="224"/>
      <c r="AI116" s="260"/>
      <c r="AJ116" s="260"/>
      <c r="AK116" s="224"/>
      <c r="AL116" s="224"/>
      <c r="AM116" s="224"/>
      <c r="AN116" s="224"/>
      <c r="AO116" s="224"/>
      <c r="AP116" s="260"/>
      <c r="AQ116" s="224"/>
      <c r="AR116" s="224"/>
      <c r="AS116" s="239">
        <f t="shared" si="57"/>
        <v>0</v>
      </c>
      <c r="AT116" s="224"/>
      <c r="AU116" s="239">
        <f t="shared" si="58"/>
        <v>0</v>
      </c>
      <c r="AV116" s="224"/>
      <c r="AW116" s="239">
        <f t="shared" si="59"/>
        <v>0</v>
      </c>
      <c r="AX116" s="239" t="e">
        <f t="shared" si="60"/>
        <v>#DIV/0!</v>
      </c>
      <c r="AY116" s="239" t="e">
        <f t="shared" si="61"/>
        <v>#DIV/0!</v>
      </c>
      <c r="AZ116" s="224"/>
      <c r="CA116" s="91" t="str">
        <f t="shared" si="63"/>
        <v>Benz</v>
      </c>
      <c r="CB116" s="92">
        <f t="shared" si="63"/>
        <v>0</v>
      </c>
      <c r="CC116" s="92">
        <f t="shared" si="36"/>
        <v>0</v>
      </c>
      <c r="CD116" s="92">
        <f t="shared" si="37"/>
        <v>0</v>
      </c>
      <c r="CE116" s="92">
        <f t="shared" si="38"/>
        <v>0</v>
      </c>
      <c r="CF116" s="92">
        <f t="shared" si="39"/>
        <v>0</v>
      </c>
      <c r="CG116" s="92">
        <f t="shared" si="40"/>
        <v>0</v>
      </c>
      <c r="CH116" s="92">
        <f t="shared" si="41"/>
        <v>0</v>
      </c>
      <c r="CI116" s="92">
        <f t="shared" si="42"/>
        <v>0</v>
      </c>
      <c r="CJ116" s="91">
        <f t="shared" si="43"/>
        <v>0</v>
      </c>
      <c r="CK116" s="91">
        <f t="shared" si="43"/>
        <v>0</v>
      </c>
      <c r="CL116" s="91" t="str">
        <f t="shared" si="62"/>
        <v>keine Daten</v>
      </c>
      <c r="CM116" s="92">
        <f t="shared" si="44"/>
        <v>0</v>
      </c>
      <c r="CN116" s="91" t="str">
        <f t="shared" si="45"/>
        <v>keine Angabe</v>
      </c>
      <c r="CO116" s="91">
        <f t="shared" si="46"/>
        <v>2</v>
      </c>
      <c r="CP116" s="91">
        <f t="shared" si="47"/>
        <v>2</v>
      </c>
      <c r="CQ116" s="91">
        <f t="shared" si="48"/>
        <v>0</v>
      </c>
      <c r="CR116" s="91">
        <f t="shared" si="34"/>
        <v>0</v>
      </c>
      <c r="CS116" s="92">
        <f>CM116-'[2]2011'!CM116</f>
        <v>0</v>
      </c>
      <c r="CT116" s="92">
        <f>CE116-'[2]2011'!CE116</f>
        <v>0</v>
      </c>
      <c r="CU116" s="92">
        <f t="shared" si="49"/>
        <v>0</v>
      </c>
      <c r="CV116" s="92">
        <f t="shared" si="50"/>
        <v>0</v>
      </c>
      <c r="CW116" s="153">
        <f t="shared" si="51"/>
        <v>0</v>
      </c>
      <c r="CX116" s="153">
        <f t="shared" si="52"/>
        <v>0</v>
      </c>
      <c r="CY116" s="153">
        <f t="shared" si="53"/>
        <v>0</v>
      </c>
      <c r="CZ116" s="92">
        <f t="shared" si="54"/>
        <v>0</v>
      </c>
      <c r="DA116" s="92">
        <f t="shared" si="55"/>
        <v>0</v>
      </c>
      <c r="DB116" s="91">
        <f t="shared" si="35"/>
        <v>0</v>
      </c>
      <c r="DC116" s="92">
        <f t="shared" si="56"/>
        <v>0</v>
      </c>
    </row>
    <row r="117" spans="1:107" x14ac:dyDescent="0.25">
      <c r="A117" s="20">
        <v>13075026</v>
      </c>
      <c r="B117" s="21">
        <v>5562</v>
      </c>
      <c r="C117" s="21" t="s">
        <v>155</v>
      </c>
      <c r="D117" s="223"/>
      <c r="E117" s="224"/>
      <c r="F117" s="224"/>
      <c r="G117" s="224"/>
      <c r="H117" s="224"/>
      <c r="I117" s="224"/>
      <c r="J117" s="224"/>
      <c r="K117" s="224"/>
      <c r="L117" s="224"/>
      <c r="M117" s="224"/>
      <c r="N117" s="224"/>
      <c r="O117" s="224"/>
      <c r="P117" s="224"/>
      <c r="Q117" s="224"/>
      <c r="R117" s="224"/>
      <c r="S117" s="224"/>
      <c r="T117" s="224"/>
      <c r="U117" s="224"/>
      <c r="V117" s="224"/>
      <c r="W117" s="224"/>
      <c r="X117" s="224"/>
      <c r="Y117" s="224"/>
      <c r="Z117" s="224"/>
      <c r="AA117" s="224"/>
      <c r="AB117" s="224"/>
      <c r="AC117" s="22"/>
      <c r="AD117" s="22"/>
      <c r="AE117" s="22"/>
      <c r="AF117" s="224"/>
      <c r="AG117" s="224"/>
      <c r="AH117" s="224"/>
      <c r="AI117" s="260"/>
      <c r="AJ117" s="260"/>
      <c r="AK117" s="224"/>
      <c r="AL117" s="224"/>
      <c r="AM117" s="224"/>
      <c r="AN117" s="224"/>
      <c r="AO117" s="224"/>
      <c r="AP117" s="260"/>
      <c r="AQ117" s="224"/>
      <c r="AR117" s="224"/>
      <c r="AS117" s="239">
        <f t="shared" si="57"/>
        <v>0</v>
      </c>
      <c r="AT117" s="224"/>
      <c r="AU117" s="239">
        <f t="shared" si="58"/>
        <v>0</v>
      </c>
      <c r="AV117" s="224"/>
      <c r="AW117" s="239">
        <f t="shared" si="59"/>
        <v>0</v>
      </c>
      <c r="AX117" s="239" t="e">
        <f t="shared" si="60"/>
        <v>#DIV/0!</v>
      </c>
      <c r="AY117" s="239" t="e">
        <f t="shared" si="61"/>
        <v>#DIV/0!</v>
      </c>
      <c r="AZ117" s="224"/>
      <c r="CA117" s="91" t="str">
        <f t="shared" si="63"/>
        <v>Dargen</v>
      </c>
      <c r="CB117" s="92">
        <f t="shared" si="63"/>
        <v>0</v>
      </c>
      <c r="CC117" s="92">
        <f t="shared" si="36"/>
        <v>0</v>
      </c>
      <c r="CD117" s="92">
        <f t="shared" si="37"/>
        <v>0</v>
      </c>
      <c r="CE117" s="92">
        <f t="shared" si="38"/>
        <v>0</v>
      </c>
      <c r="CF117" s="92">
        <f t="shared" si="39"/>
        <v>0</v>
      </c>
      <c r="CG117" s="92">
        <f t="shared" si="40"/>
        <v>0</v>
      </c>
      <c r="CH117" s="92">
        <f t="shared" si="41"/>
        <v>0</v>
      </c>
      <c r="CI117" s="92">
        <f t="shared" si="42"/>
        <v>0</v>
      </c>
      <c r="CJ117" s="91">
        <f t="shared" si="43"/>
        <v>0</v>
      </c>
      <c r="CK117" s="91">
        <f t="shared" si="43"/>
        <v>0</v>
      </c>
      <c r="CL117" s="91" t="str">
        <f t="shared" si="62"/>
        <v>keine Daten</v>
      </c>
      <c r="CM117" s="92">
        <f t="shared" si="44"/>
        <v>0</v>
      </c>
      <c r="CN117" s="91" t="str">
        <f t="shared" si="45"/>
        <v>keine Angabe</v>
      </c>
      <c r="CO117" s="91">
        <f t="shared" si="46"/>
        <v>2</v>
      </c>
      <c r="CP117" s="91">
        <f t="shared" si="47"/>
        <v>2</v>
      </c>
      <c r="CQ117" s="91">
        <f t="shared" si="48"/>
        <v>0</v>
      </c>
      <c r="CR117" s="91">
        <f t="shared" si="34"/>
        <v>0</v>
      </c>
      <c r="CS117" s="92">
        <f>CM117-'[2]2011'!CM117</f>
        <v>0</v>
      </c>
      <c r="CT117" s="92">
        <f>CE117-'[2]2011'!CE117</f>
        <v>0</v>
      </c>
      <c r="CU117" s="92">
        <f t="shared" si="49"/>
        <v>0</v>
      </c>
      <c r="CV117" s="92">
        <f t="shared" si="50"/>
        <v>0</v>
      </c>
      <c r="CW117" s="153">
        <f t="shared" si="51"/>
        <v>0</v>
      </c>
      <c r="CX117" s="153">
        <f t="shared" si="52"/>
        <v>0</v>
      </c>
      <c r="CY117" s="153">
        <f t="shared" si="53"/>
        <v>0</v>
      </c>
      <c r="CZ117" s="92">
        <f t="shared" si="54"/>
        <v>0</v>
      </c>
      <c r="DA117" s="92">
        <f t="shared" si="55"/>
        <v>0</v>
      </c>
      <c r="DB117" s="91">
        <f t="shared" si="35"/>
        <v>0</v>
      </c>
      <c r="DC117" s="92">
        <f t="shared" si="56"/>
        <v>0</v>
      </c>
    </row>
    <row r="118" spans="1:107" x14ac:dyDescent="0.25">
      <c r="A118" s="20">
        <v>13075034</v>
      </c>
      <c r="B118" s="21">
        <v>5562</v>
      </c>
      <c r="C118" s="21" t="s">
        <v>156</v>
      </c>
      <c r="D118" s="223"/>
      <c r="E118" s="224"/>
      <c r="F118" s="224"/>
      <c r="G118" s="224"/>
      <c r="H118" s="224"/>
      <c r="I118" s="224"/>
      <c r="J118" s="224"/>
      <c r="K118" s="224"/>
      <c r="L118" s="224"/>
      <c r="M118" s="224"/>
      <c r="N118" s="224"/>
      <c r="O118" s="224"/>
      <c r="P118" s="224"/>
      <c r="Q118" s="224"/>
      <c r="R118" s="224"/>
      <c r="S118" s="224"/>
      <c r="T118" s="224"/>
      <c r="U118" s="224"/>
      <c r="V118" s="224"/>
      <c r="W118" s="224"/>
      <c r="X118" s="224"/>
      <c r="Y118" s="224"/>
      <c r="Z118" s="224"/>
      <c r="AA118" s="224"/>
      <c r="AB118" s="224"/>
      <c r="AC118" s="22"/>
      <c r="AD118" s="22"/>
      <c r="AE118" s="22"/>
      <c r="AF118" s="224"/>
      <c r="AG118" s="224"/>
      <c r="AH118" s="224"/>
      <c r="AI118" s="260"/>
      <c r="AJ118" s="260"/>
      <c r="AK118" s="224"/>
      <c r="AL118" s="224"/>
      <c r="AM118" s="224"/>
      <c r="AN118" s="224"/>
      <c r="AO118" s="224"/>
      <c r="AP118" s="260"/>
      <c r="AQ118" s="224"/>
      <c r="AR118" s="224"/>
      <c r="AS118" s="239">
        <f t="shared" si="57"/>
        <v>0</v>
      </c>
      <c r="AT118" s="224"/>
      <c r="AU118" s="239">
        <f t="shared" si="58"/>
        <v>0</v>
      </c>
      <c r="AV118" s="224"/>
      <c r="AW118" s="239">
        <f t="shared" si="59"/>
        <v>0</v>
      </c>
      <c r="AX118" s="239" t="e">
        <f t="shared" si="60"/>
        <v>#DIV/0!</v>
      </c>
      <c r="AY118" s="239" t="e">
        <f t="shared" si="61"/>
        <v>#DIV/0!</v>
      </c>
      <c r="AZ118" s="224"/>
      <c r="CA118" s="91" t="str">
        <f t="shared" si="63"/>
        <v>Garz</v>
      </c>
      <c r="CB118" s="92">
        <f t="shared" si="63"/>
        <v>0</v>
      </c>
      <c r="CC118" s="92">
        <f t="shared" si="36"/>
        <v>0</v>
      </c>
      <c r="CD118" s="92">
        <f t="shared" si="37"/>
        <v>0</v>
      </c>
      <c r="CE118" s="92">
        <f t="shared" si="38"/>
        <v>0</v>
      </c>
      <c r="CF118" s="92">
        <f t="shared" si="39"/>
        <v>0</v>
      </c>
      <c r="CG118" s="92">
        <f t="shared" si="40"/>
        <v>0</v>
      </c>
      <c r="CH118" s="92">
        <f t="shared" si="41"/>
        <v>0</v>
      </c>
      <c r="CI118" s="92">
        <f t="shared" si="42"/>
        <v>0</v>
      </c>
      <c r="CJ118" s="91">
        <f t="shared" si="43"/>
        <v>0</v>
      </c>
      <c r="CK118" s="91">
        <f t="shared" si="43"/>
        <v>0</v>
      </c>
      <c r="CL118" s="91" t="str">
        <f t="shared" si="62"/>
        <v>keine Daten</v>
      </c>
      <c r="CM118" s="92">
        <f t="shared" si="44"/>
        <v>0</v>
      </c>
      <c r="CN118" s="91" t="str">
        <f t="shared" si="45"/>
        <v>keine Angabe</v>
      </c>
      <c r="CO118" s="91">
        <f t="shared" si="46"/>
        <v>2</v>
      </c>
      <c r="CP118" s="91">
        <f t="shared" si="47"/>
        <v>2</v>
      </c>
      <c r="CQ118" s="91">
        <f t="shared" si="48"/>
        <v>0</v>
      </c>
      <c r="CR118" s="91">
        <f t="shared" si="34"/>
        <v>0</v>
      </c>
      <c r="CS118" s="92">
        <f>CM118-'[2]2011'!CM118</f>
        <v>0</v>
      </c>
      <c r="CT118" s="92">
        <f>CE118-'[2]2011'!CE118</f>
        <v>0</v>
      </c>
      <c r="CU118" s="92">
        <f t="shared" si="49"/>
        <v>0</v>
      </c>
      <c r="CV118" s="92">
        <f t="shared" si="50"/>
        <v>0</v>
      </c>
      <c r="CW118" s="153">
        <f t="shared" si="51"/>
        <v>0</v>
      </c>
      <c r="CX118" s="153">
        <f t="shared" si="52"/>
        <v>0</v>
      </c>
      <c r="CY118" s="153">
        <f t="shared" si="53"/>
        <v>0</v>
      </c>
      <c r="CZ118" s="92">
        <f t="shared" si="54"/>
        <v>0</v>
      </c>
      <c r="DA118" s="92">
        <f t="shared" si="55"/>
        <v>0</v>
      </c>
      <c r="DB118" s="91">
        <f t="shared" si="35"/>
        <v>0</v>
      </c>
      <c r="DC118" s="92">
        <f t="shared" si="56"/>
        <v>0</v>
      </c>
    </row>
    <row r="119" spans="1:107" x14ac:dyDescent="0.25">
      <c r="A119" s="20">
        <v>13075056</v>
      </c>
      <c r="B119" s="21">
        <v>5562</v>
      </c>
      <c r="C119" s="21" t="s">
        <v>157</v>
      </c>
      <c r="D119" s="223"/>
      <c r="E119" s="224"/>
      <c r="F119" s="224"/>
      <c r="G119" s="224"/>
      <c r="H119" s="224"/>
      <c r="I119" s="224"/>
      <c r="J119" s="224"/>
      <c r="K119" s="224"/>
      <c r="L119" s="224"/>
      <c r="M119" s="224"/>
      <c r="N119" s="224"/>
      <c r="O119" s="224"/>
      <c r="P119" s="224"/>
      <c r="Q119" s="224"/>
      <c r="R119" s="224"/>
      <c r="S119" s="224"/>
      <c r="T119" s="224"/>
      <c r="U119" s="224"/>
      <c r="V119" s="224"/>
      <c r="W119" s="224"/>
      <c r="X119" s="224"/>
      <c r="Y119" s="224"/>
      <c r="Z119" s="224"/>
      <c r="AA119" s="224"/>
      <c r="AB119" s="224"/>
      <c r="AC119" s="22"/>
      <c r="AD119" s="22"/>
      <c r="AE119" s="22"/>
      <c r="AF119" s="224"/>
      <c r="AG119" s="224"/>
      <c r="AH119" s="224"/>
      <c r="AI119" s="260"/>
      <c r="AJ119" s="260"/>
      <c r="AK119" s="224"/>
      <c r="AL119" s="224"/>
      <c r="AM119" s="224"/>
      <c r="AN119" s="224"/>
      <c r="AO119" s="224"/>
      <c r="AP119" s="260"/>
      <c r="AQ119" s="224"/>
      <c r="AR119" s="224"/>
      <c r="AS119" s="239">
        <f t="shared" si="57"/>
        <v>0</v>
      </c>
      <c r="AT119" s="224"/>
      <c r="AU119" s="239">
        <f t="shared" si="58"/>
        <v>0</v>
      </c>
      <c r="AV119" s="224"/>
      <c r="AW119" s="239">
        <f t="shared" si="59"/>
        <v>0</v>
      </c>
      <c r="AX119" s="239" t="e">
        <f t="shared" si="60"/>
        <v>#DIV/0!</v>
      </c>
      <c r="AY119" s="239" t="e">
        <f t="shared" si="61"/>
        <v>#DIV/0!</v>
      </c>
      <c r="AZ119" s="224"/>
      <c r="CA119" s="91" t="str">
        <f t="shared" si="63"/>
        <v>Kamminke</v>
      </c>
      <c r="CB119" s="92">
        <f t="shared" si="63"/>
        <v>0</v>
      </c>
      <c r="CC119" s="92">
        <f t="shared" si="36"/>
        <v>0</v>
      </c>
      <c r="CD119" s="92">
        <f t="shared" si="37"/>
        <v>0</v>
      </c>
      <c r="CE119" s="92">
        <f t="shared" si="38"/>
        <v>0</v>
      </c>
      <c r="CF119" s="92">
        <f t="shared" si="39"/>
        <v>0</v>
      </c>
      <c r="CG119" s="92">
        <f t="shared" si="40"/>
        <v>0</v>
      </c>
      <c r="CH119" s="92">
        <f t="shared" si="41"/>
        <v>0</v>
      </c>
      <c r="CI119" s="92">
        <f t="shared" si="42"/>
        <v>0</v>
      </c>
      <c r="CJ119" s="91">
        <f t="shared" si="43"/>
        <v>0</v>
      </c>
      <c r="CK119" s="91">
        <f t="shared" si="43"/>
        <v>0</v>
      </c>
      <c r="CL119" s="91" t="str">
        <f t="shared" si="62"/>
        <v>keine Daten</v>
      </c>
      <c r="CM119" s="92">
        <f t="shared" si="44"/>
        <v>0</v>
      </c>
      <c r="CN119" s="91" t="str">
        <f t="shared" si="45"/>
        <v>keine Angabe</v>
      </c>
      <c r="CO119" s="91">
        <f t="shared" si="46"/>
        <v>2</v>
      </c>
      <c r="CP119" s="91">
        <f t="shared" si="47"/>
        <v>2</v>
      </c>
      <c r="CQ119" s="91">
        <f t="shared" si="48"/>
        <v>0</v>
      </c>
      <c r="CR119" s="91">
        <f t="shared" si="34"/>
        <v>0</v>
      </c>
      <c r="CS119" s="92">
        <f>CM119-'[2]2011'!CM119</f>
        <v>0</v>
      </c>
      <c r="CT119" s="92">
        <f>CE119-'[2]2011'!CE119</f>
        <v>0</v>
      </c>
      <c r="CU119" s="92">
        <f t="shared" si="49"/>
        <v>0</v>
      </c>
      <c r="CV119" s="92">
        <f t="shared" si="50"/>
        <v>0</v>
      </c>
      <c r="CW119" s="153">
        <f t="shared" si="51"/>
        <v>0</v>
      </c>
      <c r="CX119" s="153">
        <f t="shared" si="52"/>
        <v>0</v>
      </c>
      <c r="CY119" s="153">
        <f t="shared" si="53"/>
        <v>0</v>
      </c>
      <c r="CZ119" s="92">
        <f t="shared" si="54"/>
        <v>0</v>
      </c>
      <c r="DA119" s="92">
        <f t="shared" si="55"/>
        <v>0</v>
      </c>
      <c r="DB119" s="91">
        <f t="shared" si="35"/>
        <v>0</v>
      </c>
      <c r="DC119" s="92">
        <f t="shared" si="56"/>
        <v>0</v>
      </c>
    </row>
    <row r="120" spans="1:107" x14ac:dyDescent="0.25">
      <c r="A120" s="20">
        <v>13075065</v>
      </c>
      <c r="B120" s="21">
        <v>5562</v>
      </c>
      <c r="C120" s="21" t="s">
        <v>158</v>
      </c>
      <c r="D120" s="223"/>
      <c r="E120" s="224"/>
      <c r="F120" s="224"/>
      <c r="G120" s="224"/>
      <c r="H120" s="224"/>
      <c r="I120" s="224"/>
      <c r="J120" s="224"/>
      <c r="K120" s="224"/>
      <c r="L120" s="224"/>
      <c r="M120" s="224"/>
      <c r="N120" s="224"/>
      <c r="O120" s="224"/>
      <c r="P120" s="224"/>
      <c r="Q120" s="224"/>
      <c r="R120" s="224"/>
      <c r="S120" s="224"/>
      <c r="T120" s="224"/>
      <c r="U120" s="224"/>
      <c r="V120" s="224"/>
      <c r="W120" s="224"/>
      <c r="X120" s="224"/>
      <c r="Y120" s="224"/>
      <c r="Z120" s="224"/>
      <c r="AA120" s="224"/>
      <c r="AB120" s="224"/>
      <c r="AC120" s="22"/>
      <c r="AD120" s="22"/>
      <c r="AE120" s="22"/>
      <c r="AF120" s="224"/>
      <c r="AG120" s="224"/>
      <c r="AH120" s="224"/>
      <c r="AI120" s="260"/>
      <c r="AJ120" s="260"/>
      <c r="AK120" s="224"/>
      <c r="AL120" s="224"/>
      <c r="AM120" s="224"/>
      <c r="AN120" s="224"/>
      <c r="AO120" s="224"/>
      <c r="AP120" s="260"/>
      <c r="AQ120" s="224"/>
      <c r="AR120" s="224"/>
      <c r="AS120" s="239">
        <f t="shared" si="57"/>
        <v>0</v>
      </c>
      <c r="AT120" s="224"/>
      <c r="AU120" s="239">
        <f t="shared" si="58"/>
        <v>0</v>
      </c>
      <c r="AV120" s="224"/>
      <c r="AW120" s="239">
        <f t="shared" si="59"/>
        <v>0</v>
      </c>
      <c r="AX120" s="239" t="e">
        <f t="shared" si="60"/>
        <v>#DIV/0!</v>
      </c>
      <c r="AY120" s="239" t="e">
        <f t="shared" si="61"/>
        <v>#DIV/0!</v>
      </c>
      <c r="AZ120" s="224"/>
      <c r="CA120" s="91" t="str">
        <f t="shared" si="63"/>
        <v>Korswandt</v>
      </c>
      <c r="CB120" s="92">
        <f t="shared" si="63"/>
        <v>0</v>
      </c>
      <c r="CC120" s="92">
        <f t="shared" si="36"/>
        <v>0</v>
      </c>
      <c r="CD120" s="92">
        <f t="shared" si="37"/>
        <v>0</v>
      </c>
      <c r="CE120" s="92">
        <f t="shared" si="38"/>
        <v>0</v>
      </c>
      <c r="CF120" s="92">
        <f t="shared" si="39"/>
        <v>0</v>
      </c>
      <c r="CG120" s="92">
        <f t="shared" si="40"/>
        <v>0</v>
      </c>
      <c r="CH120" s="92">
        <f t="shared" si="41"/>
        <v>0</v>
      </c>
      <c r="CI120" s="92">
        <f t="shared" si="42"/>
        <v>0</v>
      </c>
      <c r="CJ120" s="91">
        <f t="shared" si="43"/>
        <v>0</v>
      </c>
      <c r="CK120" s="91">
        <f t="shared" si="43"/>
        <v>0</v>
      </c>
      <c r="CL120" s="91" t="str">
        <f t="shared" si="62"/>
        <v>keine Daten</v>
      </c>
      <c r="CM120" s="92">
        <f t="shared" si="44"/>
        <v>0</v>
      </c>
      <c r="CN120" s="91" t="str">
        <f t="shared" si="45"/>
        <v>keine Angabe</v>
      </c>
      <c r="CO120" s="91">
        <f t="shared" si="46"/>
        <v>2</v>
      </c>
      <c r="CP120" s="91">
        <f t="shared" si="47"/>
        <v>2</v>
      </c>
      <c r="CQ120" s="91">
        <f t="shared" si="48"/>
        <v>0</v>
      </c>
      <c r="CR120" s="91">
        <f t="shared" si="34"/>
        <v>0</v>
      </c>
      <c r="CS120" s="92">
        <f>CM120-'[2]2011'!CM120</f>
        <v>0</v>
      </c>
      <c r="CT120" s="92">
        <f>CE120-'[2]2011'!CE120</f>
        <v>0</v>
      </c>
      <c r="CU120" s="92">
        <f t="shared" si="49"/>
        <v>0</v>
      </c>
      <c r="CV120" s="92">
        <f t="shared" si="50"/>
        <v>0</v>
      </c>
      <c r="CW120" s="153">
        <f t="shared" si="51"/>
        <v>0</v>
      </c>
      <c r="CX120" s="153">
        <f t="shared" si="52"/>
        <v>0</v>
      </c>
      <c r="CY120" s="153">
        <f t="shared" si="53"/>
        <v>0</v>
      </c>
      <c r="CZ120" s="92">
        <f t="shared" si="54"/>
        <v>0</v>
      </c>
      <c r="DA120" s="92">
        <f t="shared" si="55"/>
        <v>0</v>
      </c>
      <c r="DB120" s="91">
        <f t="shared" si="35"/>
        <v>0</v>
      </c>
      <c r="DC120" s="92">
        <f t="shared" si="56"/>
        <v>0</v>
      </c>
    </row>
    <row r="121" spans="1:107" x14ac:dyDescent="0.25">
      <c r="A121" s="20">
        <v>13075066</v>
      </c>
      <c r="B121" s="21">
        <v>5562</v>
      </c>
      <c r="C121" s="21" t="s">
        <v>159</v>
      </c>
      <c r="D121" s="223"/>
      <c r="E121" s="224"/>
      <c r="F121" s="224"/>
      <c r="G121" s="224"/>
      <c r="H121" s="224"/>
      <c r="I121" s="224"/>
      <c r="J121" s="224"/>
      <c r="K121" s="224"/>
      <c r="L121" s="224"/>
      <c r="M121" s="224"/>
      <c r="N121" s="224"/>
      <c r="O121" s="224"/>
      <c r="P121" s="224"/>
      <c r="Q121" s="224"/>
      <c r="R121" s="224"/>
      <c r="S121" s="224"/>
      <c r="T121" s="224"/>
      <c r="U121" s="224"/>
      <c r="V121" s="224"/>
      <c r="W121" s="224"/>
      <c r="X121" s="224"/>
      <c r="Y121" s="224"/>
      <c r="Z121" s="224"/>
      <c r="AA121" s="224"/>
      <c r="AB121" s="224"/>
      <c r="AC121" s="22"/>
      <c r="AD121" s="22"/>
      <c r="AE121" s="22"/>
      <c r="AF121" s="224"/>
      <c r="AG121" s="224"/>
      <c r="AH121" s="224"/>
      <c r="AI121" s="260"/>
      <c r="AJ121" s="260"/>
      <c r="AK121" s="224"/>
      <c r="AL121" s="224"/>
      <c r="AM121" s="224"/>
      <c r="AN121" s="224"/>
      <c r="AO121" s="224"/>
      <c r="AP121" s="260"/>
      <c r="AQ121" s="224"/>
      <c r="AR121" s="224"/>
      <c r="AS121" s="239">
        <f t="shared" si="57"/>
        <v>0</v>
      </c>
      <c r="AT121" s="224"/>
      <c r="AU121" s="239">
        <f t="shared" si="58"/>
        <v>0</v>
      </c>
      <c r="AV121" s="224"/>
      <c r="AW121" s="239">
        <f t="shared" si="59"/>
        <v>0</v>
      </c>
      <c r="AX121" s="239" t="e">
        <f t="shared" si="60"/>
        <v>#DIV/0!</v>
      </c>
      <c r="AY121" s="239" t="e">
        <f t="shared" si="61"/>
        <v>#DIV/0!</v>
      </c>
      <c r="AZ121" s="224"/>
      <c r="CA121" s="91" t="str">
        <f t="shared" si="63"/>
        <v>Koserow</v>
      </c>
      <c r="CB121" s="92">
        <f t="shared" si="63"/>
        <v>0</v>
      </c>
      <c r="CC121" s="92">
        <f t="shared" si="36"/>
        <v>0</v>
      </c>
      <c r="CD121" s="92">
        <f t="shared" si="37"/>
        <v>0</v>
      </c>
      <c r="CE121" s="92">
        <f t="shared" si="38"/>
        <v>0</v>
      </c>
      <c r="CF121" s="92">
        <f t="shared" si="39"/>
        <v>0</v>
      </c>
      <c r="CG121" s="92">
        <f t="shared" si="40"/>
        <v>0</v>
      </c>
      <c r="CH121" s="92">
        <f t="shared" si="41"/>
        <v>0</v>
      </c>
      <c r="CI121" s="92">
        <f t="shared" si="42"/>
        <v>0</v>
      </c>
      <c r="CJ121" s="91">
        <f t="shared" si="43"/>
        <v>0</v>
      </c>
      <c r="CK121" s="91">
        <f t="shared" si="43"/>
        <v>0</v>
      </c>
      <c r="CL121" s="91" t="str">
        <f t="shared" si="62"/>
        <v>keine Daten</v>
      </c>
      <c r="CM121" s="92">
        <f t="shared" si="44"/>
        <v>0</v>
      </c>
      <c r="CN121" s="91" t="str">
        <f t="shared" si="45"/>
        <v>keine Angabe</v>
      </c>
      <c r="CO121" s="91">
        <f t="shared" si="46"/>
        <v>2</v>
      </c>
      <c r="CP121" s="91">
        <f t="shared" si="47"/>
        <v>2</v>
      </c>
      <c r="CQ121" s="91">
        <f t="shared" si="48"/>
        <v>0</v>
      </c>
      <c r="CR121" s="91">
        <f t="shared" si="34"/>
        <v>0</v>
      </c>
      <c r="CS121" s="92">
        <f>CM121-'[2]2011'!CM121</f>
        <v>0</v>
      </c>
      <c r="CT121" s="92">
        <f>CE121-'[2]2011'!CE121</f>
        <v>0</v>
      </c>
      <c r="CU121" s="92">
        <f t="shared" si="49"/>
        <v>0</v>
      </c>
      <c r="CV121" s="92">
        <f t="shared" si="50"/>
        <v>0</v>
      </c>
      <c r="CW121" s="153">
        <f t="shared" si="51"/>
        <v>0</v>
      </c>
      <c r="CX121" s="153">
        <f t="shared" si="52"/>
        <v>0</v>
      </c>
      <c r="CY121" s="153">
        <f t="shared" si="53"/>
        <v>0</v>
      </c>
      <c r="CZ121" s="92">
        <f t="shared" si="54"/>
        <v>0</v>
      </c>
      <c r="DA121" s="92">
        <f t="shared" si="55"/>
        <v>0</v>
      </c>
      <c r="DB121" s="91">
        <f t="shared" si="35"/>
        <v>0</v>
      </c>
      <c r="DC121" s="92">
        <f t="shared" si="56"/>
        <v>0</v>
      </c>
    </row>
    <row r="122" spans="1:107" x14ac:dyDescent="0.25">
      <c r="A122" s="20">
        <v>13075080</v>
      </c>
      <c r="B122" s="21">
        <v>5562</v>
      </c>
      <c r="C122" s="21" t="s">
        <v>160</v>
      </c>
      <c r="D122" s="223"/>
      <c r="E122" s="224"/>
      <c r="F122" s="224"/>
      <c r="G122" s="224"/>
      <c r="H122" s="224"/>
      <c r="I122" s="224"/>
      <c r="J122" s="224"/>
      <c r="K122" s="224"/>
      <c r="L122" s="224"/>
      <c r="M122" s="224"/>
      <c r="N122" s="224"/>
      <c r="O122" s="224"/>
      <c r="P122" s="224"/>
      <c r="Q122" s="224"/>
      <c r="R122" s="224"/>
      <c r="S122" s="224"/>
      <c r="T122" s="224"/>
      <c r="U122" s="224"/>
      <c r="V122" s="224"/>
      <c r="W122" s="224"/>
      <c r="X122" s="224"/>
      <c r="Y122" s="224"/>
      <c r="Z122" s="224"/>
      <c r="AA122" s="224"/>
      <c r="AB122" s="224"/>
      <c r="AC122" s="22"/>
      <c r="AD122" s="22"/>
      <c r="AE122" s="22"/>
      <c r="AF122" s="224"/>
      <c r="AG122" s="224"/>
      <c r="AH122" s="224"/>
      <c r="AI122" s="260"/>
      <c r="AJ122" s="260"/>
      <c r="AK122" s="224"/>
      <c r="AL122" s="224"/>
      <c r="AM122" s="224"/>
      <c r="AN122" s="224"/>
      <c r="AO122" s="224"/>
      <c r="AP122" s="260"/>
      <c r="AQ122" s="224"/>
      <c r="AR122" s="224"/>
      <c r="AS122" s="239">
        <f t="shared" si="57"/>
        <v>0</v>
      </c>
      <c r="AT122" s="224"/>
      <c r="AU122" s="239">
        <f t="shared" si="58"/>
        <v>0</v>
      </c>
      <c r="AV122" s="224"/>
      <c r="AW122" s="239">
        <f t="shared" si="59"/>
        <v>0</v>
      </c>
      <c r="AX122" s="239" t="e">
        <f t="shared" si="60"/>
        <v>#DIV/0!</v>
      </c>
      <c r="AY122" s="239" t="e">
        <f t="shared" si="61"/>
        <v>#DIV/0!</v>
      </c>
      <c r="AZ122" s="224"/>
      <c r="CA122" s="91" t="str">
        <f t="shared" si="63"/>
        <v>Loddin</v>
      </c>
      <c r="CB122" s="92">
        <f t="shared" si="63"/>
        <v>0</v>
      </c>
      <c r="CC122" s="92">
        <f t="shared" si="36"/>
        <v>0</v>
      </c>
      <c r="CD122" s="92">
        <f t="shared" si="37"/>
        <v>0</v>
      </c>
      <c r="CE122" s="92">
        <f t="shared" si="38"/>
        <v>0</v>
      </c>
      <c r="CF122" s="92">
        <f t="shared" si="39"/>
        <v>0</v>
      </c>
      <c r="CG122" s="92">
        <f t="shared" si="40"/>
        <v>0</v>
      </c>
      <c r="CH122" s="92">
        <f t="shared" si="41"/>
        <v>0</v>
      </c>
      <c r="CI122" s="92">
        <f t="shared" si="42"/>
        <v>0</v>
      </c>
      <c r="CJ122" s="91">
        <f t="shared" si="43"/>
        <v>0</v>
      </c>
      <c r="CK122" s="91">
        <f t="shared" si="43"/>
        <v>0</v>
      </c>
      <c r="CL122" s="91" t="str">
        <f t="shared" si="62"/>
        <v>keine Daten</v>
      </c>
      <c r="CM122" s="92">
        <f t="shared" si="44"/>
        <v>0</v>
      </c>
      <c r="CN122" s="91" t="str">
        <f t="shared" si="45"/>
        <v>keine Angabe</v>
      </c>
      <c r="CO122" s="91">
        <f t="shared" si="46"/>
        <v>2</v>
      </c>
      <c r="CP122" s="91">
        <f t="shared" si="47"/>
        <v>2</v>
      </c>
      <c r="CQ122" s="91">
        <f t="shared" si="48"/>
        <v>0</v>
      </c>
      <c r="CR122" s="91">
        <f t="shared" si="34"/>
        <v>0</v>
      </c>
      <c r="CS122" s="92">
        <f>CM122-'[2]2011'!CM122</f>
        <v>0</v>
      </c>
      <c r="CT122" s="92">
        <f>CE122-'[2]2011'!CE122</f>
        <v>0</v>
      </c>
      <c r="CU122" s="92">
        <f t="shared" si="49"/>
        <v>0</v>
      </c>
      <c r="CV122" s="92">
        <f t="shared" si="50"/>
        <v>0</v>
      </c>
      <c r="CW122" s="153">
        <f t="shared" si="51"/>
        <v>0</v>
      </c>
      <c r="CX122" s="153">
        <f t="shared" si="52"/>
        <v>0</v>
      </c>
      <c r="CY122" s="153">
        <f t="shared" si="53"/>
        <v>0</v>
      </c>
      <c r="CZ122" s="92">
        <f t="shared" si="54"/>
        <v>0</v>
      </c>
      <c r="DA122" s="92">
        <f t="shared" si="55"/>
        <v>0</v>
      </c>
      <c r="DB122" s="91">
        <f t="shared" si="35"/>
        <v>0</v>
      </c>
      <c r="DC122" s="92">
        <f t="shared" si="56"/>
        <v>0</v>
      </c>
    </row>
    <row r="123" spans="1:107" x14ac:dyDescent="0.25">
      <c r="A123" s="20">
        <v>13075090</v>
      </c>
      <c r="B123" s="21">
        <v>5562</v>
      </c>
      <c r="C123" s="21" t="s">
        <v>161</v>
      </c>
      <c r="D123" s="223"/>
      <c r="E123" s="224"/>
      <c r="F123" s="224"/>
      <c r="G123" s="224"/>
      <c r="H123" s="224"/>
      <c r="I123" s="224"/>
      <c r="J123" s="224"/>
      <c r="K123" s="224"/>
      <c r="L123" s="224"/>
      <c r="M123" s="224"/>
      <c r="N123" s="224"/>
      <c r="O123" s="224"/>
      <c r="P123" s="224"/>
      <c r="Q123" s="224"/>
      <c r="R123" s="224"/>
      <c r="S123" s="224"/>
      <c r="T123" s="224"/>
      <c r="U123" s="224"/>
      <c r="V123" s="224"/>
      <c r="W123" s="224"/>
      <c r="X123" s="224"/>
      <c r="Y123" s="224"/>
      <c r="Z123" s="224"/>
      <c r="AA123" s="224"/>
      <c r="AB123" s="224"/>
      <c r="AC123" s="22"/>
      <c r="AD123" s="22"/>
      <c r="AE123" s="22"/>
      <c r="AF123" s="224"/>
      <c r="AG123" s="224"/>
      <c r="AH123" s="224"/>
      <c r="AI123" s="260"/>
      <c r="AJ123" s="260"/>
      <c r="AK123" s="224"/>
      <c r="AL123" s="224"/>
      <c r="AM123" s="224"/>
      <c r="AN123" s="224"/>
      <c r="AO123" s="224"/>
      <c r="AP123" s="260"/>
      <c r="AQ123" s="224"/>
      <c r="AR123" s="224"/>
      <c r="AS123" s="239">
        <f t="shared" si="57"/>
        <v>0</v>
      </c>
      <c r="AT123" s="224"/>
      <c r="AU123" s="239">
        <f t="shared" si="58"/>
        <v>0</v>
      </c>
      <c r="AV123" s="224"/>
      <c r="AW123" s="239">
        <f t="shared" si="59"/>
        <v>0</v>
      </c>
      <c r="AX123" s="239" t="e">
        <f t="shared" si="60"/>
        <v>#DIV/0!</v>
      </c>
      <c r="AY123" s="239" t="e">
        <f t="shared" si="61"/>
        <v>#DIV/0!</v>
      </c>
      <c r="AZ123" s="224"/>
      <c r="CA123" s="91" t="str">
        <f t="shared" si="63"/>
        <v>Mellenthin</v>
      </c>
      <c r="CB123" s="92">
        <f t="shared" si="63"/>
        <v>0</v>
      </c>
      <c r="CC123" s="92">
        <f t="shared" si="36"/>
        <v>0</v>
      </c>
      <c r="CD123" s="92">
        <f t="shared" si="37"/>
        <v>0</v>
      </c>
      <c r="CE123" s="92">
        <f t="shared" si="38"/>
        <v>0</v>
      </c>
      <c r="CF123" s="92">
        <f t="shared" si="39"/>
        <v>0</v>
      </c>
      <c r="CG123" s="92">
        <f t="shared" si="40"/>
        <v>0</v>
      </c>
      <c r="CH123" s="92">
        <f t="shared" si="41"/>
        <v>0</v>
      </c>
      <c r="CI123" s="92">
        <f t="shared" si="42"/>
        <v>0</v>
      </c>
      <c r="CJ123" s="91">
        <f t="shared" si="43"/>
        <v>0</v>
      </c>
      <c r="CK123" s="91">
        <f t="shared" si="43"/>
        <v>0</v>
      </c>
      <c r="CL123" s="91" t="str">
        <f t="shared" si="62"/>
        <v>keine Daten</v>
      </c>
      <c r="CM123" s="92">
        <f t="shared" si="44"/>
        <v>0</v>
      </c>
      <c r="CN123" s="91" t="str">
        <f t="shared" si="45"/>
        <v>keine Angabe</v>
      </c>
      <c r="CO123" s="91">
        <f t="shared" si="46"/>
        <v>2</v>
      </c>
      <c r="CP123" s="91">
        <f t="shared" si="47"/>
        <v>2</v>
      </c>
      <c r="CQ123" s="91">
        <f t="shared" si="48"/>
        <v>0</v>
      </c>
      <c r="CR123" s="91">
        <f t="shared" si="34"/>
        <v>0</v>
      </c>
      <c r="CS123" s="92">
        <f>CM123-'[2]2011'!CM123</f>
        <v>0</v>
      </c>
      <c r="CT123" s="92">
        <f>CE123-'[2]2011'!CE123</f>
        <v>0</v>
      </c>
      <c r="CU123" s="92">
        <f t="shared" si="49"/>
        <v>0</v>
      </c>
      <c r="CV123" s="92">
        <f t="shared" si="50"/>
        <v>0</v>
      </c>
      <c r="CW123" s="153">
        <f t="shared" si="51"/>
        <v>0</v>
      </c>
      <c r="CX123" s="153">
        <f t="shared" si="52"/>
        <v>0</v>
      </c>
      <c r="CY123" s="153">
        <f t="shared" si="53"/>
        <v>0</v>
      </c>
      <c r="CZ123" s="92">
        <f t="shared" si="54"/>
        <v>0</v>
      </c>
      <c r="DA123" s="92">
        <f t="shared" si="55"/>
        <v>0</v>
      </c>
      <c r="DB123" s="91">
        <f t="shared" si="35"/>
        <v>0</v>
      </c>
      <c r="DC123" s="92">
        <f t="shared" si="56"/>
        <v>0</v>
      </c>
    </row>
    <row r="124" spans="1:107" x14ac:dyDescent="0.25">
      <c r="A124" s="20">
        <v>13075111</v>
      </c>
      <c r="B124" s="21">
        <v>5562</v>
      </c>
      <c r="C124" s="21" t="s">
        <v>162</v>
      </c>
      <c r="D124" s="223"/>
      <c r="E124" s="224"/>
      <c r="F124" s="224"/>
      <c r="G124" s="224"/>
      <c r="H124" s="224"/>
      <c r="I124" s="224"/>
      <c r="J124" s="224"/>
      <c r="K124" s="224"/>
      <c r="L124" s="224"/>
      <c r="M124" s="224"/>
      <c r="N124" s="224"/>
      <c r="O124" s="224"/>
      <c r="P124" s="224"/>
      <c r="Q124" s="224"/>
      <c r="R124" s="224"/>
      <c r="S124" s="224"/>
      <c r="T124" s="224"/>
      <c r="U124" s="224"/>
      <c r="V124" s="224"/>
      <c r="W124" s="224"/>
      <c r="X124" s="224"/>
      <c r="Y124" s="224"/>
      <c r="Z124" s="224"/>
      <c r="AA124" s="224"/>
      <c r="AB124" s="224"/>
      <c r="AC124" s="22"/>
      <c r="AD124" s="22"/>
      <c r="AE124" s="22"/>
      <c r="AF124" s="224"/>
      <c r="AG124" s="224"/>
      <c r="AH124" s="224"/>
      <c r="AI124" s="260"/>
      <c r="AJ124" s="260"/>
      <c r="AK124" s="224"/>
      <c r="AL124" s="224"/>
      <c r="AM124" s="224"/>
      <c r="AN124" s="224"/>
      <c r="AO124" s="224"/>
      <c r="AP124" s="260"/>
      <c r="AQ124" s="224"/>
      <c r="AR124" s="224"/>
      <c r="AS124" s="239">
        <f t="shared" si="57"/>
        <v>0</v>
      </c>
      <c r="AT124" s="224"/>
      <c r="AU124" s="239">
        <f t="shared" si="58"/>
        <v>0</v>
      </c>
      <c r="AV124" s="224"/>
      <c r="AW124" s="239">
        <f t="shared" si="59"/>
        <v>0</v>
      </c>
      <c r="AX124" s="239" t="e">
        <f t="shared" si="60"/>
        <v>#DIV/0!</v>
      </c>
      <c r="AY124" s="239" t="e">
        <f t="shared" si="61"/>
        <v>#DIV/0!</v>
      </c>
      <c r="AZ124" s="224"/>
      <c r="CA124" s="91" t="str">
        <f t="shared" si="63"/>
        <v>Pudagla</v>
      </c>
      <c r="CB124" s="92">
        <f t="shared" si="63"/>
        <v>0</v>
      </c>
      <c r="CC124" s="92">
        <f t="shared" si="36"/>
        <v>0</v>
      </c>
      <c r="CD124" s="92">
        <f t="shared" si="37"/>
        <v>0</v>
      </c>
      <c r="CE124" s="92">
        <f t="shared" si="38"/>
        <v>0</v>
      </c>
      <c r="CF124" s="92">
        <f t="shared" si="39"/>
        <v>0</v>
      </c>
      <c r="CG124" s="92">
        <f t="shared" si="40"/>
        <v>0</v>
      </c>
      <c r="CH124" s="92">
        <f t="shared" si="41"/>
        <v>0</v>
      </c>
      <c r="CI124" s="92">
        <f t="shared" si="42"/>
        <v>0</v>
      </c>
      <c r="CJ124" s="91">
        <f t="shared" si="43"/>
        <v>0</v>
      </c>
      <c r="CK124" s="91">
        <f t="shared" si="43"/>
        <v>0</v>
      </c>
      <c r="CL124" s="91" t="str">
        <f t="shared" si="62"/>
        <v>keine Daten</v>
      </c>
      <c r="CM124" s="92">
        <f t="shared" si="44"/>
        <v>0</v>
      </c>
      <c r="CN124" s="91" t="str">
        <f t="shared" si="45"/>
        <v>keine Angabe</v>
      </c>
      <c r="CO124" s="91">
        <f t="shared" si="46"/>
        <v>2</v>
      </c>
      <c r="CP124" s="91">
        <f t="shared" si="47"/>
        <v>2</v>
      </c>
      <c r="CQ124" s="91">
        <f t="shared" si="48"/>
        <v>0</v>
      </c>
      <c r="CR124" s="91">
        <f t="shared" si="34"/>
        <v>0</v>
      </c>
      <c r="CS124" s="92">
        <f>CM124-'[2]2011'!CM124</f>
        <v>0</v>
      </c>
      <c r="CT124" s="92">
        <f>CE124-'[2]2011'!CE124</f>
        <v>0</v>
      </c>
      <c r="CU124" s="92">
        <f t="shared" si="49"/>
        <v>0</v>
      </c>
      <c r="CV124" s="92">
        <f t="shared" si="50"/>
        <v>0</v>
      </c>
      <c r="CW124" s="153">
        <f t="shared" si="51"/>
        <v>0</v>
      </c>
      <c r="CX124" s="153">
        <f t="shared" si="52"/>
        <v>0</v>
      </c>
      <c r="CY124" s="153">
        <f t="shared" si="53"/>
        <v>0</v>
      </c>
      <c r="CZ124" s="92">
        <f t="shared" si="54"/>
        <v>0</v>
      </c>
      <c r="DA124" s="92">
        <f t="shared" si="55"/>
        <v>0</v>
      </c>
      <c r="DB124" s="91">
        <f t="shared" si="35"/>
        <v>0</v>
      </c>
      <c r="DC124" s="92">
        <f t="shared" si="56"/>
        <v>0</v>
      </c>
    </row>
    <row r="125" spans="1:107" x14ac:dyDescent="0.25">
      <c r="A125" s="20">
        <v>13075114</v>
      </c>
      <c r="B125" s="21">
        <v>5562</v>
      </c>
      <c r="C125" s="21" t="s">
        <v>163</v>
      </c>
      <c r="D125" s="223"/>
      <c r="E125" s="224"/>
      <c r="F125" s="224"/>
      <c r="G125" s="224"/>
      <c r="H125" s="224"/>
      <c r="I125" s="224"/>
      <c r="J125" s="224"/>
      <c r="K125" s="224"/>
      <c r="L125" s="224"/>
      <c r="M125" s="224"/>
      <c r="N125" s="224"/>
      <c r="O125" s="224"/>
      <c r="P125" s="224"/>
      <c r="Q125" s="224"/>
      <c r="R125" s="224"/>
      <c r="S125" s="224"/>
      <c r="T125" s="224"/>
      <c r="U125" s="224"/>
      <c r="V125" s="224"/>
      <c r="W125" s="224"/>
      <c r="X125" s="224"/>
      <c r="Y125" s="224"/>
      <c r="Z125" s="224"/>
      <c r="AA125" s="224"/>
      <c r="AB125" s="224"/>
      <c r="AC125" s="22"/>
      <c r="AD125" s="22"/>
      <c r="AE125" s="22"/>
      <c r="AF125" s="224"/>
      <c r="AG125" s="224"/>
      <c r="AH125" s="224"/>
      <c r="AI125" s="260"/>
      <c r="AJ125" s="260"/>
      <c r="AK125" s="224"/>
      <c r="AL125" s="224"/>
      <c r="AM125" s="224"/>
      <c r="AN125" s="224"/>
      <c r="AO125" s="224"/>
      <c r="AP125" s="260"/>
      <c r="AQ125" s="224"/>
      <c r="AR125" s="224"/>
      <c r="AS125" s="239">
        <f t="shared" si="57"/>
        <v>0</v>
      </c>
      <c r="AT125" s="224"/>
      <c r="AU125" s="239">
        <f t="shared" si="58"/>
        <v>0</v>
      </c>
      <c r="AV125" s="224"/>
      <c r="AW125" s="239">
        <f t="shared" si="59"/>
        <v>0</v>
      </c>
      <c r="AX125" s="239" t="e">
        <f t="shared" si="60"/>
        <v>#DIV/0!</v>
      </c>
      <c r="AY125" s="239" t="e">
        <f t="shared" si="61"/>
        <v>#DIV/0!</v>
      </c>
      <c r="AZ125" s="224"/>
      <c r="CA125" s="91" t="str">
        <f t="shared" si="63"/>
        <v>Rankwitz</v>
      </c>
      <c r="CB125" s="92">
        <f t="shared" si="63"/>
        <v>0</v>
      </c>
      <c r="CC125" s="92">
        <f t="shared" si="36"/>
        <v>0</v>
      </c>
      <c r="CD125" s="92">
        <f t="shared" si="37"/>
        <v>0</v>
      </c>
      <c r="CE125" s="92">
        <f t="shared" si="38"/>
        <v>0</v>
      </c>
      <c r="CF125" s="92">
        <f t="shared" si="39"/>
        <v>0</v>
      </c>
      <c r="CG125" s="92">
        <f t="shared" si="40"/>
        <v>0</v>
      </c>
      <c r="CH125" s="92">
        <f t="shared" si="41"/>
        <v>0</v>
      </c>
      <c r="CI125" s="92">
        <f t="shared" si="42"/>
        <v>0</v>
      </c>
      <c r="CJ125" s="91">
        <f t="shared" si="43"/>
        <v>0</v>
      </c>
      <c r="CK125" s="91">
        <f t="shared" si="43"/>
        <v>0</v>
      </c>
      <c r="CL125" s="91" t="str">
        <f t="shared" si="62"/>
        <v>keine Daten</v>
      </c>
      <c r="CM125" s="92">
        <f t="shared" si="44"/>
        <v>0</v>
      </c>
      <c r="CN125" s="91" t="str">
        <f t="shared" si="45"/>
        <v>keine Angabe</v>
      </c>
      <c r="CO125" s="91">
        <f t="shared" si="46"/>
        <v>2</v>
      </c>
      <c r="CP125" s="91">
        <f t="shared" si="47"/>
        <v>2</v>
      </c>
      <c r="CQ125" s="91">
        <f t="shared" si="48"/>
        <v>0</v>
      </c>
      <c r="CR125" s="91">
        <f t="shared" si="34"/>
        <v>0</v>
      </c>
      <c r="CS125" s="92">
        <f>CM125-'[2]2011'!CM125</f>
        <v>0</v>
      </c>
      <c r="CT125" s="92">
        <f>CE125-'[2]2011'!CE125</f>
        <v>0</v>
      </c>
      <c r="CU125" s="92">
        <f t="shared" si="49"/>
        <v>0</v>
      </c>
      <c r="CV125" s="92">
        <f t="shared" si="50"/>
        <v>0</v>
      </c>
      <c r="CW125" s="153">
        <f t="shared" si="51"/>
        <v>0</v>
      </c>
      <c r="CX125" s="153">
        <f t="shared" si="52"/>
        <v>0</v>
      </c>
      <c r="CY125" s="153">
        <f t="shared" si="53"/>
        <v>0</v>
      </c>
      <c r="CZ125" s="92">
        <f t="shared" si="54"/>
        <v>0</v>
      </c>
      <c r="DA125" s="92">
        <f t="shared" si="55"/>
        <v>0</v>
      </c>
      <c r="DB125" s="91">
        <f t="shared" si="35"/>
        <v>0</v>
      </c>
      <c r="DC125" s="92">
        <f t="shared" si="56"/>
        <v>0</v>
      </c>
    </row>
    <row r="126" spans="1:107" x14ac:dyDescent="0.25">
      <c r="A126" s="20">
        <v>13075129</v>
      </c>
      <c r="B126" s="21">
        <v>5562</v>
      </c>
      <c r="C126" s="21" t="s">
        <v>164</v>
      </c>
      <c r="D126" s="223"/>
      <c r="E126" s="224"/>
      <c r="F126" s="224"/>
      <c r="G126" s="224"/>
      <c r="H126" s="224"/>
      <c r="I126" s="224"/>
      <c r="J126" s="224"/>
      <c r="K126" s="224"/>
      <c r="L126" s="224"/>
      <c r="M126" s="224"/>
      <c r="N126" s="224"/>
      <c r="O126" s="224"/>
      <c r="P126" s="224"/>
      <c r="Q126" s="224"/>
      <c r="R126" s="224"/>
      <c r="S126" s="224"/>
      <c r="T126" s="224"/>
      <c r="U126" s="224"/>
      <c r="V126" s="224"/>
      <c r="W126" s="224"/>
      <c r="X126" s="224"/>
      <c r="Y126" s="224"/>
      <c r="Z126" s="224"/>
      <c r="AA126" s="224"/>
      <c r="AB126" s="224"/>
      <c r="AC126" s="22"/>
      <c r="AD126" s="22"/>
      <c r="AE126" s="22"/>
      <c r="AF126" s="224"/>
      <c r="AG126" s="224"/>
      <c r="AH126" s="224"/>
      <c r="AI126" s="260"/>
      <c r="AJ126" s="260"/>
      <c r="AK126" s="224"/>
      <c r="AL126" s="224"/>
      <c r="AM126" s="224"/>
      <c r="AN126" s="224"/>
      <c r="AO126" s="224"/>
      <c r="AP126" s="260"/>
      <c r="AQ126" s="224"/>
      <c r="AR126" s="224"/>
      <c r="AS126" s="239">
        <f t="shared" si="57"/>
        <v>0</v>
      </c>
      <c r="AT126" s="224"/>
      <c r="AU126" s="239">
        <f t="shared" si="58"/>
        <v>0</v>
      </c>
      <c r="AV126" s="224"/>
      <c r="AW126" s="239">
        <f t="shared" si="59"/>
        <v>0</v>
      </c>
      <c r="AX126" s="239" t="e">
        <f t="shared" si="60"/>
        <v>#DIV/0!</v>
      </c>
      <c r="AY126" s="239" t="e">
        <f t="shared" si="61"/>
        <v>#DIV/0!</v>
      </c>
      <c r="AZ126" s="224"/>
      <c r="CA126" s="91" t="str">
        <f t="shared" si="63"/>
        <v>Stolpe auf Usedom</v>
      </c>
      <c r="CB126" s="92">
        <f t="shared" si="63"/>
        <v>0</v>
      </c>
      <c r="CC126" s="92">
        <f t="shared" si="36"/>
        <v>0</v>
      </c>
      <c r="CD126" s="92">
        <f t="shared" si="37"/>
        <v>0</v>
      </c>
      <c r="CE126" s="92">
        <f t="shared" si="38"/>
        <v>0</v>
      </c>
      <c r="CF126" s="92">
        <f t="shared" si="39"/>
        <v>0</v>
      </c>
      <c r="CG126" s="92">
        <f t="shared" si="40"/>
        <v>0</v>
      </c>
      <c r="CH126" s="92">
        <f t="shared" si="41"/>
        <v>0</v>
      </c>
      <c r="CI126" s="92">
        <f t="shared" si="42"/>
        <v>0</v>
      </c>
      <c r="CJ126" s="91">
        <f t="shared" si="43"/>
        <v>0</v>
      </c>
      <c r="CK126" s="91">
        <f t="shared" si="43"/>
        <v>0</v>
      </c>
      <c r="CL126" s="91" t="str">
        <f t="shared" si="62"/>
        <v>keine Daten</v>
      </c>
      <c r="CM126" s="92">
        <f t="shared" si="44"/>
        <v>0</v>
      </c>
      <c r="CN126" s="91" t="str">
        <f t="shared" si="45"/>
        <v>keine Angabe</v>
      </c>
      <c r="CO126" s="91">
        <f t="shared" si="46"/>
        <v>2</v>
      </c>
      <c r="CP126" s="91">
        <f t="shared" si="47"/>
        <v>2</v>
      </c>
      <c r="CQ126" s="91">
        <f t="shared" si="48"/>
        <v>0</v>
      </c>
      <c r="CR126" s="91">
        <f t="shared" si="34"/>
        <v>0</v>
      </c>
      <c r="CS126" s="92">
        <f>CM126-'[2]2011'!CM126</f>
        <v>0</v>
      </c>
      <c r="CT126" s="92">
        <f>CE126-'[2]2011'!CE126</f>
        <v>0</v>
      </c>
      <c r="CU126" s="92">
        <f t="shared" si="49"/>
        <v>0</v>
      </c>
      <c r="CV126" s="92">
        <f t="shared" si="50"/>
        <v>0</v>
      </c>
      <c r="CW126" s="153">
        <f t="shared" si="51"/>
        <v>0</v>
      </c>
      <c r="CX126" s="153">
        <f t="shared" si="52"/>
        <v>0</v>
      </c>
      <c r="CY126" s="153">
        <f t="shared" si="53"/>
        <v>0</v>
      </c>
      <c r="CZ126" s="92">
        <f t="shared" si="54"/>
        <v>0</v>
      </c>
      <c r="DA126" s="92">
        <f t="shared" si="55"/>
        <v>0</v>
      </c>
      <c r="DB126" s="91">
        <f t="shared" si="35"/>
        <v>0</v>
      </c>
      <c r="DC126" s="92">
        <f t="shared" si="56"/>
        <v>0</v>
      </c>
    </row>
    <row r="127" spans="1:107" x14ac:dyDescent="0.25">
      <c r="A127" s="20">
        <v>13075135</v>
      </c>
      <c r="B127" s="21">
        <v>5562</v>
      </c>
      <c r="C127" s="21" t="s">
        <v>165</v>
      </c>
      <c r="D127" s="223"/>
      <c r="E127" s="224"/>
      <c r="F127" s="224"/>
      <c r="G127" s="224"/>
      <c r="H127" s="224"/>
      <c r="I127" s="224"/>
      <c r="J127" s="224"/>
      <c r="K127" s="224"/>
      <c r="L127" s="224"/>
      <c r="M127" s="224"/>
      <c r="N127" s="224"/>
      <c r="O127" s="224"/>
      <c r="P127" s="224"/>
      <c r="Q127" s="224"/>
      <c r="R127" s="224"/>
      <c r="S127" s="224"/>
      <c r="T127" s="224"/>
      <c r="U127" s="224"/>
      <c r="V127" s="224"/>
      <c r="W127" s="224"/>
      <c r="X127" s="224"/>
      <c r="Y127" s="224"/>
      <c r="Z127" s="224"/>
      <c r="AA127" s="224"/>
      <c r="AB127" s="224"/>
      <c r="AC127" s="22"/>
      <c r="AD127" s="22"/>
      <c r="AE127" s="22"/>
      <c r="AF127" s="224"/>
      <c r="AG127" s="224"/>
      <c r="AH127" s="224"/>
      <c r="AI127" s="260"/>
      <c r="AJ127" s="260"/>
      <c r="AK127" s="224"/>
      <c r="AL127" s="224"/>
      <c r="AM127" s="224"/>
      <c r="AN127" s="224"/>
      <c r="AO127" s="224"/>
      <c r="AP127" s="260"/>
      <c r="AQ127" s="224"/>
      <c r="AR127" s="224"/>
      <c r="AS127" s="239">
        <f t="shared" si="57"/>
        <v>0</v>
      </c>
      <c r="AT127" s="224"/>
      <c r="AU127" s="239">
        <f t="shared" si="58"/>
        <v>0</v>
      </c>
      <c r="AV127" s="224"/>
      <c r="AW127" s="239">
        <f t="shared" si="59"/>
        <v>0</v>
      </c>
      <c r="AX127" s="239" t="e">
        <f t="shared" si="60"/>
        <v>#DIV/0!</v>
      </c>
      <c r="AY127" s="239" t="e">
        <f t="shared" si="61"/>
        <v>#DIV/0!</v>
      </c>
      <c r="AZ127" s="224"/>
      <c r="CA127" s="91" t="str">
        <f t="shared" si="63"/>
        <v>Ückeritz</v>
      </c>
      <c r="CB127" s="92">
        <f t="shared" si="63"/>
        <v>0</v>
      </c>
      <c r="CC127" s="92">
        <f t="shared" si="36"/>
        <v>0</v>
      </c>
      <c r="CD127" s="92">
        <f t="shared" si="37"/>
        <v>0</v>
      </c>
      <c r="CE127" s="92">
        <f t="shared" si="38"/>
        <v>0</v>
      </c>
      <c r="CF127" s="92">
        <f t="shared" si="39"/>
        <v>0</v>
      </c>
      <c r="CG127" s="92">
        <f t="shared" si="40"/>
        <v>0</v>
      </c>
      <c r="CH127" s="92">
        <f t="shared" si="41"/>
        <v>0</v>
      </c>
      <c r="CI127" s="92">
        <f t="shared" si="42"/>
        <v>0</v>
      </c>
      <c r="CJ127" s="91">
        <f t="shared" si="43"/>
        <v>0</v>
      </c>
      <c r="CK127" s="91">
        <f t="shared" si="43"/>
        <v>0</v>
      </c>
      <c r="CL127" s="91" t="str">
        <f t="shared" si="62"/>
        <v>keine Daten</v>
      </c>
      <c r="CM127" s="92">
        <f t="shared" si="44"/>
        <v>0</v>
      </c>
      <c r="CN127" s="91" t="str">
        <f t="shared" si="45"/>
        <v>keine Angabe</v>
      </c>
      <c r="CO127" s="91">
        <f t="shared" si="46"/>
        <v>2</v>
      </c>
      <c r="CP127" s="91">
        <f t="shared" si="47"/>
        <v>2</v>
      </c>
      <c r="CQ127" s="91">
        <f t="shared" si="48"/>
        <v>0</v>
      </c>
      <c r="CR127" s="91">
        <f t="shared" si="34"/>
        <v>0</v>
      </c>
      <c r="CS127" s="92">
        <f>CM127-'[2]2011'!CM127</f>
        <v>0</v>
      </c>
      <c r="CT127" s="92">
        <f>CE127-'[2]2011'!CE127</f>
        <v>0</v>
      </c>
      <c r="CU127" s="92">
        <f t="shared" si="49"/>
        <v>0</v>
      </c>
      <c r="CV127" s="92">
        <f t="shared" si="50"/>
        <v>0</v>
      </c>
      <c r="CW127" s="153">
        <f t="shared" si="51"/>
        <v>0</v>
      </c>
      <c r="CX127" s="153">
        <f t="shared" si="52"/>
        <v>0</v>
      </c>
      <c r="CY127" s="153">
        <f t="shared" si="53"/>
        <v>0</v>
      </c>
      <c r="CZ127" s="92">
        <f t="shared" si="54"/>
        <v>0</v>
      </c>
      <c r="DA127" s="92">
        <f t="shared" si="55"/>
        <v>0</v>
      </c>
      <c r="DB127" s="91">
        <f t="shared" si="35"/>
        <v>0</v>
      </c>
      <c r="DC127" s="92">
        <f t="shared" si="56"/>
        <v>0</v>
      </c>
    </row>
    <row r="128" spans="1:107" x14ac:dyDescent="0.25">
      <c r="A128" s="20">
        <v>13075137</v>
      </c>
      <c r="B128" s="21">
        <v>5562</v>
      </c>
      <c r="C128" s="21" t="s">
        <v>166</v>
      </c>
      <c r="D128" s="223"/>
      <c r="E128" s="224"/>
      <c r="F128" s="224"/>
      <c r="G128" s="224"/>
      <c r="H128" s="224"/>
      <c r="I128" s="224"/>
      <c r="J128" s="224"/>
      <c r="K128" s="224"/>
      <c r="L128" s="224"/>
      <c r="M128" s="224"/>
      <c r="N128" s="224"/>
      <c r="O128" s="224"/>
      <c r="P128" s="224"/>
      <c r="Q128" s="224"/>
      <c r="R128" s="224"/>
      <c r="S128" s="224"/>
      <c r="T128" s="224"/>
      <c r="U128" s="224"/>
      <c r="V128" s="224"/>
      <c r="W128" s="224"/>
      <c r="X128" s="224"/>
      <c r="Y128" s="224"/>
      <c r="Z128" s="224"/>
      <c r="AA128" s="224"/>
      <c r="AB128" s="224"/>
      <c r="AC128" s="22"/>
      <c r="AD128" s="22"/>
      <c r="AE128" s="22"/>
      <c r="AF128" s="224"/>
      <c r="AG128" s="224"/>
      <c r="AH128" s="224"/>
      <c r="AI128" s="260"/>
      <c r="AJ128" s="260"/>
      <c r="AK128" s="224"/>
      <c r="AL128" s="224"/>
      <c r="AM128" s="224"/>
      <c r="AN128" s="224"/>
      <c r="AO128" s="224"/>
      <c r="AP128" s="260"/>
      <c r="AQ128" s="224"/>
      <c r="AR128" s="224"/>
      <c r="AS128" s="239">
        <f t="shared" si="57"/>
        <v>0</v>
      </c>
      <c r="AT128" s="224"/>
      <c r="AU128" s="239">
        <f t="shared" si="58"/>
        <v>0</v>
      </c>
      <c r="AV128" s="224"/>
      <c r="AW128" s="239">
        <f t="shared" si="59"/>
        <v>0</v>
      </c>
      <c r="AX128" s="239" t="e">
        <f t="shared" si="60"/>
        <v>#DIV/0!</v>
      </c>
      <c r="AY128" s="239" t="e">
        <f t="shared" si="61"/>
        <v>#DIV/0!</v>
      </c>
      <c r="AZ128" s="224"/>
      <c r="CA128" s="91" t="str">
        <f t="shared" si="63"/>
        <v>Usedom, Stadt</v>
      </c>
      <c r="CB128" s="92">
        <f t="shared" si="63"/>
        <v>0</v>
      </c>
      <c r="CC128" s="92">
        <f t="shared" si="36"/>
        <v>0</v>
      </c>
      <c r="CD128" s="92">
        <f t="shared" si="37"/>
        <v>0</v>
      </c>
      <c r="CE128" s="92">
        <f t="shared" si="38"/>
        <v>0</v>
      </c>
      <c r="CF128" s="92">
        <f t="shared" si="39"/>
        <v>0</v>
      </c>
      <c r="CG128" s="92">
        <f t="shared" si="40"/>
        <v>0</v>
      </c>
      <c r="CH128" s="92">
        <f t="shared" si="41"/>
        <v>0</v>
      </c>
      <c r="CI128" s="92">
        <f t="shared" si="42"/>
        <v>0</v>
      </c>
      <c r="CJ128" s="91">
        <f t="shared" si="43"/>
        <v>0</v>
      </c>
      <c r="CK128" s="91">
        <f t="shared" si="43"/>
        <v>0</v>
      </c>
      <c r="CL128" s="91" t="str">
        <f t="shared" si="62"/>
        <v>keine Daten</v>
      </c>
      <c r="CM128" s="92">
        <f t="shared" si="44"/>
        <v>0</v>
      </c>
      <c r="CN128" s="91" t="str">
        <f t="shared" si="45"/>
        <v>keine Angabe</v>
      </c>
      <c r="CO128" s="91">
        <f t="shared" si="46"/>
        <v>2</v>
      </c>
      <c r="CP128" s="91">
        <f t="shared" si="47"/>
        <v>2</v>
      </c>
      <c r="CQ128" s="91">
        <f t="shared" si="48"/>
        <v>0</v>
      </c>
      <c r="CR128" s="91">
        <f t="shared" si="34"/>
        <v>0</v>
      </c>
      <c r="CS128" s="92">
        <f>CM128-'[2]2011'!CM128</f>
        <v>0</v>
      </c>
      <c r="CT128" s="92">
        <f>CE128-'[2]2011'!CE128</f>
        <v>0</v>
      </c>
      <c r="CU128" s="92">
        <f t="shared" si="49"/>
        <v>0</v>
      </c>
      <c r="CV128" s="92">
        <f t="shared" si="50"/>
        <v>0</v>
      </c>
      <c r="CW128" s="153">
        <f t="shared" si="51"/>
        <v>0</v>
      </c>
      <c r="CX128" s="153">
        <f t="shared" si="52"/>
        <v>0</v>
      </c>
      <c r="CY128" s="153">
        <f t="shared" si="53"/>
        <v>0</v>
      </c>
      <c r="CZ128" s="92">
        <f t="shared" si="54"/>
        <v>0</v>
      </c>
      <c r="DA128" s="92">
        <f t="shared" si="55"/>
        <v>0</v>
      </c>
      <c r="DB128" s="91">
        <f t="shared" si="35"/>
        <v>0</v>
      </c>
      <c r="DC128" s="92">
        <f t="shared" si="56"/>
        <v>0</v>
      </c>
    </row>
    <row r="129" spans="1:107" x14ac:dyDescent="0.25">
      <c r="A129" s="20">
        <v>13075148</v>
      </c>
      <c r="B129" s="21">
        <v>5562</v>
      </c>
      <c r="C129" s="21" t="s">
        <v>167</v>
      </c>
      <c r="D129" s="223"/>
      <c r="E129" s="224"/>
      <c r="F129" s="224"/>
      <c r="G129" s="224"/>
      <c r="H129" s="224"/>
      <c r="I129" s="224"/>
      <c r="J129" s="224"/>
      <c r="K129" s="224"/>
      <c r="L129" s="224"/>
      <c r="M129" s="224"/>
      <c r="N129" s="224"/>
      <c r="O129" s="224"/>
      <c r="P129" s="224"/>
      <c r="Q129" s="224"/>
      <c r="R129" s="224"/>
      <c r="S129" s="224"/>
      <c r="T129" s="224"/>
      <c r="U129" s="224"/>
      <c r="V129" s="224"/>
      <c r="W129" s="224"/>
      <c r="X129" s="224"/>
      <c r="Y129" s="224"/>
      <c r="Z129" s="224"/>
      <c r="AA129" s="224"/>
      <c r="AB129" s="224"/>
      <c r="AC129" s="22"/>
      <c r="AD129" s="22"/>
      <c r="AE129" s="22"/>
      <c r="AF129" s="224"/>
      <c r="AG129" s="224"/>
      <c r="AH129" s="224"/>
      <c r="AI129" s="260"/>
      <c r="AJ129" s="260"/>
      <c r="AK129" s="224"/>
      <c r="AL129" s="224"/>
      <c r="AM129" s="224"/>
      <c r="AN129" s="224"/>
      <c r="AO129" s="224"/>
      <c r="AP129" s="260"/>
      <c r="AQ129" s="224"/>
      <c r="AR129" s="224"/>
      <c r="AS129" s="239">
        <f t="shared" si="57"/>
        <v>0</v>
      </c>
      <c r="AT129" s="224"/>
      <c r="AU129" s="239">
        <f t="shared" si="58"/>
        <v>0</v>
      </c>
      <c r="AV129" s="224"/>
      <c r="AW129" s="239">
        <f t="shared" si="59"/>
        <v>0</v>
      </c>
      <c r="AX129" s="239" t="e">
        <f t="shared" si="60"/>
        <v>#DIV/0!</v>
      </c>
      <c r="AY129" s="239" t="e">
        <f t="shared" si="61"/>
        <v>#DIV/0!</v>
      </c>
      <c r="AZ129" s="224"/>
      <c r="CA129" s="91" t="str">
        <f t="shared" si="63"/>
        <v>Zempin</v>
      </c>
      <c r="CB129" s="92">
        <f t="shared" si="63"/>
        <v>0</v>
      </c>
      <c r="CC129" s="92">
        <f t="shared" si="36"/>
        <v>0</v>
      </c>
      <c r="CD129" s="92">
        <f t="shared" si="37"/>
        <v>0</v>
      </c>
      <c r="CE129" s="92">
        <f t="shared" si="38"/>
        <v>0</v>
      </c>
      <c r="CF129" s="92">
        <f t="shared" si="39"/>
        <v>0</v>
      </c>
      <c r="CG129" s="92">
        <f t="shared" si="40"/>
        <v>0</v>
      </c>
      <c r="CH129" s="92">
        <f t="shared" si="41"/>
        <v>0</v>
      </c>
      <c r="CI129" s="92">
        <f t="shared" si="42"/>
        <v>0</v>
      </c>
      <c r="CJ129" s="91">
        <f t="shared" si="43"/>
        <v>0</v>
      </c>
      <c r="CK129" s="91">
        <f t="shared" si="43"/>
        <v>0</v>
      </c>
      <c r="CL129" s="91" t="str">
        <f t="shared" si="62"/>
        <v>keine Daten</v>
      </c>
      <c r="CM129" s="92">
        <f t="shared" si="44"/>
        <v>0</v>
      </c>
      <c r="CN129" s="91" t="str">
        <f t="shared" si="45"/>
        <v>keine Angabe</v>
      </c>
      <c r="CO129" s="91">
        <f t="shared" si="46"/>
        <v>2</v>
      </c>
      <c r="CP129" s="91">
        <f t="shared" si="47"/>
        <v>2</v>
      </c>
      <c r="CQ129" s="91">
        <f t="shared" si="48"/>
        <v>0</v>
      </c>
      <c r="CR129" s="91">
        <f t="shared" si="34"/>
        <v>0</v>
      </c>
      <c r="CS129" s="92">
        <f>CM129-'[2]2011'!CM129</f>
        <v>0</v>
      </c>
      <c r="CT129" s="92">
        <f>CE129-'[2]2011'!CE129</f>
        <v>0</v>
      </c>
      <c r="CU129" s="92">
        <f t="shared" si="49"/>
        <v>0</v>
      </c>
      <c r="CV129" s="92">
        <f t="shared" si="50"/>
        <v>0</v>
      </c>
      <c r="CW129" s="153">
        <f t="shared" si="51"/>
        <v>0</v>
      </c>
      <c r="CX129" s="153">
        <f t="shared" si="52"/>
        <v>0</v>
      </c>
      <c r="CY129" s="153">
        <f t="shared" si="53"/>
        <v>0</v>
      </c>
      <c r="CZ129" s="92">
        <f t="shared" si="54"/>
        <v>0</v>
      </c>
      <c r="DA129" s="92">
        <f t="shared" si="55"/>
        <v>0</v>
      </c>
      <c r="DB129" s="91">
        <f t="shared" si="35"/>
        <v>0</v>
      </c>
      <c r="DC129" s="92">
        <f t="shared" si="56"/>
        <v>0</v>
      </c>
    </row>
    <row r="130" spans="1:107" ht="15.75" thickBot="1" x14ac:dyDescent="0.3">
      <c r="A130" s="20">
        <v>13075152</v>
      </c>
      <c r="B130" s="21">
        <v>5562</v>
      </c>
      <c r="C130" s="21" t="s">
        <v>168</v>
      </c>
      <c r="D130" s="223"/>
      <c r="E130" s="224"/>
      <c r="F130" s="224"/>
      <c r="G130" s="224"/>
      <c r="H130" s="224"/>
      <c r="I130" s="224"/>
      <c r="J130" s="224"/>
      <c r="K130" s="224"/>
      <c r="L130" s="224"/>
      <c r="M130" s="224"/>
      <c r="N130" s="224"/>
      <c r="O130" s="224"/>
      <c r="P130" s="224"/>
      <c r="Q130" s="224"/>
      <c r="R130" s="224"/>
      <c r="S130" s="224"/>
      <c r="T130" s="224"/>
      <c r="U130" s="224"/>
      <c r="V130" s="224"/>
      <c r="W130" s="224"/>
      <c r="X130" s="224"/>
      <c r="Y130" s="224"/>
      <c r="Z130" s="224"/>
      <c r="AA130" s="224"/>
      <c r="AB130" s="224"/>
      <c r="AC130" s="22"/>
      <c r="AD130" s="22"/>
      <c r="AE130" s="22"/>
      <c r="AF130" s="224"/>
      <c r="AG130" s="224"/>
      <c r="AH130" s="224"/>
      <c r="AI130" s="260"/>
      <c r="AJ130" s="260"/>
      <c r="AK130" s="224"/>
      <c r="AL130" s="224"/>
      <c r="AM130" s="224"/>
      <c r="AN130" s="224"/>
      <c r="AO130" s="224"/>
      <c r="AP130" s="260"/>
      <c r="AQ130" s="224"/>
      <c r="AR130" s="224"/>
      <c r="AS130" s="239">
        <f t="shared" si="57"/>
        <v>0</v>
      </c>
      <c r="AT130" s="224"/>
      <c r="AU130" s="239">
        <f t="shared" si="58"/>
        <v>0</v>
      </c>
      <c r="AV130" s="224"/>
      <c r="AW130" s="239">
        <f t="shared" si="59"/>
        <v>0</v>
      </c>
      <c r="AX130" s="239" t="e">
        <f t="shared" si="60"/>
        <v>#DIV/0!</v>
      </c>
      <c r="AY130" s="239" t="e">
        <f t="shared" si="61"/>
        <v>#DIV/0!</v>
      </c>
      <c r="AZ130" s="224"/>
      <c r="CA130" s="91" t="str">
        <f t="shared" si="63"/>
        <v>Zirchow</v>
      </c>
      <c r="CB130" s="92">
        <f t="shared" si="63"/>
        <v>0</v>
      </c>
      <c r="CC130" s="92">
        <f t="shared" si="36"/>
        <v>0</v>
      </c>
      <c r="CD130" s="92">
        <f t="shared" si="37"/>
        <v>0</v>
      </c>
      <c r="CE130" s="92">
        <f t="shared" si="38"/>
        <v>0</v>
      </c>
      <c r="CF130" s="92">
        <f t="shared" si="39"/>
        <v>0</v>
      </c>
      <c r="CG130" s="92">
        <f t="shared" si="40"/>
        <v>0</v>
      </c>
      <c r="CH130" s="92">
        <f t="shared" si="41"/>
        <v>0</v>
      </c>
      <c r="CI130" s="92">
        <f t="shared" si="42"/>
        <v>0</v>
      </c>
      <c r="CJ130" s="91">
        <f t="shared" si="43"/>
        <v>0</v>
      </c>
      <c r="CK130" s="91">
        <f t="shared" si="43"/>
        <v>0</v>
      </c>
      <c r="CL130" s="91" t="str">
        <f t="shared" si="62"/>
        <v>keine Daten</v>
      </c>
      <c r="CM130" s="92">
        <f t="shared" si="44"/>
        <v>0</v>
      </c>
      <c r="CN130" s="91" t="str">
        <f t="shared" si="45"/>
        <v>keine Angabe</v>
      </c>
      <c r="CO130" s="91">
        <f t="shared" si="46"/>
        <v>2</v>
      </c>
      <c r="CP130" s="91">
        <f t="shared" si="47"/>
        <v>2</v>
      </c>
      <c r="CQ130" s="91">
        <f t="shared" si="48"/>
        <v>0</v>
      </c>
      <c r="CR130" s="91">
        <f t="shared" si="34"/>
        <v>0</v>
      </c>
      <c r="CS130" s="92">
        <f>CM130-'[2]2011'!CM130</f>
        <v>0</v>
      </c>
      <c r="CT130" s="92">
        <f>CE130-'[2]2011'!CE130</f>
        <v>0</v>
      </c>
      <c r="CU130" s="92">
        <f t="shared" si="49"/>
        <v>0</v>
      </c>
      <c r="CV130" s="92">
        <f t="shared" si="50"/>
        <v>0</v>
      </c>
      <c r="CW130" s="153">
        <f t="shared" si="51"/>
        <v>0</v>
      </c>
      <c r="CX130" s="153">
        <f t="shared" si="52"/>
        <v>0</v>
      </c>
      <c r="CY130" s="153">
        <f t="shared" si="53"/>
        <v>0</v>
      </c>
      <c r="CZ130" s="92">
        <f t="shared" si="54"/>
        <v>0</v>
      </c>
      <c r="DA130" s="92">
        <f t="shared" si="55"/>
        <v>0</v>
      </c>
      <c r="DB130" s="91">
        <f t="shared" si="35"/>
        <v>0</v>
      </c>
      <c r="DC130" s="92">
        <f t="shared" si="56"/>
        <v>0</v>
      </c>
    </row>
    <row r="131" spans="1:107" x14ac:dyDescent="0.25">
      <c r="A131" s="20">
        <v>13075006</v>
      </c>
      <c r="B131" s="21">
        <v>5563</v>
      </c>
      <c r="C131" s="21" t="s">
        <v>169</v>
      </c>
      <c r="D131" s="259">
        <v>596</v>
      </c>
      <c r="E131" s="222">
        <v>59492</v>
      </c>
      <c r="F131" s="222">
        <v>99397.81</v>
      </c>
      <c r="G131" s="222">
        <v>0</v>
      </c>
      <c r="H131" s="222">
        <v>0</v>
      </c>
      <c r="I131" s="222">
        <v>68997.570000000007</v>
      </c>
      <c r="J131" s="222">
        <v>1</v>
      </c>
      <c r="K131" s="222">
        <v>500380.7</v>
      </c>
      <c r="L131" s="222"/>
      <c r="M131" s="222">
        <v>0</v>
      </c>
      <c r="N131" s="222">
        <v>1</v>
      </c>
      <c r="O131" s="222">
        <v>4471527.1900000004</v>
      </c>
      <c r="P131" s="222">
        <v>0</v>
      </c>
      <c r="Q131" s="222"/>
      <c r="R131" s="222">
        <v>1</v>
      </c>
      <c r="S131" s="222">
        <v>1747.58</v>
      </c>
      <c r="T131" s="222">
        <v>300</v>
      </c>
      <c r="U131" s="222">
        <v>0</v>
      </c>
      <c r="V131" s="222">
        <v>350</v>
      </c>
      <c r="W131" s="222">
        <v>0</v>
      </c>
      <c r="X131" s="222">
        <v>300</v>
      </c>
      <c r="Y131" s="222">
        <v>1</v>
      </c>
      <c r="Z131" s="222">
        <v>0</v>
      </c>
      <c r="AA131" s="222">
        <v>43609.67</v>
      </c>
      <c r="AB131" s="222">
        <v>73.17</v>
      </c>
      <c r="AC131" s="19" t="s">
        <v>43</v>
      </c>
      <c r="AD131" s="19" t="s">
        <v>43</v>
      </c>
      <c r="AE131" s="19" t="s">
        <v>43</v>
      </c>
      <c r="AF131" s="222">
        <v>4389868.88</v>
      </c>
      <c r="AG131" s="222">
        <v>62147.87</v>
      </c>
      <c r="AH131" s="222">
        <v>500380.7</v>
      </c>
      <c r="AI131" s="295">
        <v>99346.81</v>
      </c>
      <c r="AJ131" s="346">
        <v>502128.28</v>
      </c>
      <c r="AK131" s="278">
        <v>1500</v>
      </c>
      <c r="AL131" s="278">
        <v>1730.08</v>
      </c>
      <c r="AM131" s="278">
        <v>0</v>
      </c>
      <c r="AN131" s="278">
        <v>0</v>
      </c>
      <c r="AO131" s="278">
        <v>0</v>
      </c>
      <c r="AP131" s="280">
        <v>0</v>
      </c>
      <c r="AQ131" s="308">
        <v>885085.27</v>
      </c>
      <c r="AR131" s="224">
        <v>939933.5</v>
      </c>
      <c r="AS131" s="239">
        <f t="shared" si="57"/>
        <v>54848.229999999981</v>
      </c>
      <c r="AT131" s="224">
        <v>0</v>
      </c>
      <c r="AU131" s="239">
        <f t="shared" si="58"/>
        <v>939933.5</v>
      </c>
      <c r="AV131" s="224">
        <v>393830.36</v>
      </c>
      <c r="AW131" s="239">
        <f t="shared" si="59"/>
        <v>546103.14</v>
      </c>
      <c r="AX131" s="239">
        <f t="shared" si="60"/>
        <v>0.41899810997267356</v>
      </c>
      <c r="AY131" s="239">
        <f t="shared" si="61"/>
        <v>0.41899810997267356</v>
      </c>
      <c r="AZ131" s="224">
        <v>196900</v>
      </c>
      <c r="CA131" s="91" t="str">
        <f t="shared" si="63"/>
        <v>Bandelin</v>
      </c>
      <c r="CB131" s="92">
        <f t="shared" si="63"/>
        <v>596</v>
      </c>
      <c r="CC131" s="92">
        <f t="shared" si="36"/>
        <v>68997.570000000007</v>
      </c>
      <c r="CD131" s="92">
        <f t="shared" si="37"/>
        <v>-68997.570000000007</v>
      </c>
      <c r="CE131" s="92">
        <f t="shared" si="38"/>
        <v>0</v>
      </c>
      <c r="CF131" s="92">
        <f t="shared" si="39"/>
        <v>1747.58</v>
      </c>
      <c r="CG131" s="92">
        <f t="shared" si="40"/>
        <v>1747.58</v>
      </c>
      <c r="CH131" s="92">
        <f t="shared" si="41"/>
        <v>99346.81</v>
      </c>
      <c r="CI131" s="92">
        <f t="shared" si="42"/>
        <v>0</v>
      </c>
      <c r="CJ131" s="91" t="str">
        <f t="shared" si="43"/>
        <v>nein</v>
      </c>
      <c r="CK131" s="91" t="str">
        <f t="shared" si="43"/>
        <v>nein</v>
      </c>
      <c r="CL131" s="91" t="str">
        <f t="shared" si="62"/>
        <v>OK</v>
      </c>
      <c r="CM131" s="92">
        <f t="shared" si="44"/>
        <v>4471527.1900000004</v>
      </c>
      <c r="CN131" s="91" t="str">
        <f t="shared" si="45"/>
        <v>nein</v>
      </c>
      <c r="CO131" s="91">
        <f t="shared" si="46"/>
        <v>0</v>
      </c>
      <c r="CP131" s="91">
        <f t="shared" si="47"/>
        <v>0</v>
      </c>
      <c r="CQ131" s="91">
        <f t="shared" si="48"/>
        <v>1</v>
      </c>
      <c r="CR131" s="91">
        <f t="shared" si="34"/>
        <v>1</v>
      </c>
      <c r="CS131" s="92">
        <f>CM131-'[2]2011'!CM131</f>
        <v>3873403.5900000003</v>
      </c>
      <c r="CT131" s="92">
        <f>CE131-'[2]2011'!CE131</f>
        <v>0</v>
      </c>
      <c r="CU131" s="92">
        <f t="shared" si="49"/>
        <v>393830.36</v>
      </c>
      <c r="CV131" s="92">
        <f t="shared" si="50"/>
        <v>196900</v>
      </c>
      <c r="CW131" s="153">
        <f t="shared" si="51"/>
        <v>3</v>
      </c>
      <c r="CX131" s="153">
        <f t="shared" si="52"/>
        <v>3.5</v>
      </c>
      <c r="CY131" s="153">
        <f t="shared" si="53"/>
        <v>3</v>
      </c>
      <c r="CZ131" s="92">
        <f t="shared" si="54"/>
        <v>43609.67</v>
      </c>
      <c r="DA131" s="92">
        <f t="shared" si="55"/>
        <v>1730.08</v>
      </c>
      <c r="DB131" s="91">
        <f t="shared" si="35"/>
        <v>0</v>
      </c>
      <c r="DC131" s="92">
        <f t="shared" si="56"/>
        <v>502128.28</v>
      </c>
    </row>
    <row r="132" spans="1:107" x14ac:dyDescent="0.25">
      <c r="A132" s="20">
        <v>13075040</v>
      </c>
      <c r="B132" s="21">
        <v>5563</v>
      </c>
      <c r="C132" s="21" t="s">
        <v>170</v>
      </c>
      <c r="D132" s="236">
        <v>187</v>
      </c>
      <c r="E132" s="224">
        <v>6500</v>
      </c>
      <c r="F132" s="224">
        <v>9073.07</v>
      </c>
      <c r="G132" s="224">
        <v>1</v>
      </c>
      <c r="H132" s="224">
        <v>13649.58</v>
      </c>
      <c r="I132" s="224">
        <v>0</v>
      </c>
      <c r="J132" s="224">
        <v>1</v>
      </c>
      <c r="K132" s="224">
        <v>95254.86</v>
      </c>
      <c r="L132" s="224"/>
      <c r="M132" s="224">
        <v>0</v>
      </c>
      <c r="N132" s="224">
        <v>1</v>
      </c>
      <c r="O132" s="224">
        <v>1476013.69</v>
      </c>
      <c r="P132" s="224">
        <v>0</v>
      </c>
      <c r="Q132" s="224"/>
      <c r="R132" s="224">
        <v>0</v>
      </c>
      <c r="S132" s="224"/>
      <c r="T132" s="224">
        <v>300</v>
      </c>
      <c r="U132" s="224">
        <v>0</v>
      </c>
      <c r="V132" s="224">
        <v>350</v>
      </c>
      <c r="W132" s="224">
        <v>0</v>
      </c>
      <c r="X132" s="224">
        <v>300</v>
      </c>
      <c r="Y132" s="224">
        <v>1</v>
      </c>
      <c r="Z132" s="224">
        <v>0</v>
      </c>
      <c r="AA132" s="224">
        <v>90475.47</v>
      </c>
      <c r="AB132" s="224">
        <v>483.83</v>
      </c>
      <c r="AC132" s="22" t="s">
        <v>43</v>
      </c>
      <c r="AD132" s="22" t="s">
        <v>43</v>
      </c>
      <c r="AE132" s="22" t="s">
        <v>43</v>
      </c>
      <c r="AF132" s="224">
        <v>1473357.18</v>
      </c>
      <c r="AG132" s="224">
        <v>19254.45</v>
      </c>
      <c r="AH132" s="224">
        <v>95254.86</v>
      </c>
      <c r="AI132" s="260">
        <v>9073.07</v>
      </c>
      <c r="AJ132" s="260">
        <v>95254.89</v>
      </c>
      <c r="AK132" s="224">
        <v>600</v>
      </c>
      <c r="AL132" s="224">
        <v>614.16</v>
      </c>
      <c r="AM132" s="224">
        <v>0</v>
      </c>
      <c r="AN132" s="224">
        <v>0</v>
      </c>
      <c r="AO132" s="224">
        <v>0</v>
      </c>
      <c r="AP132" s="260">
        <v>0</v>
      </c>
      <c r="AQ132" s="308">
        <v>31878.27</v>
      </c>
      <c r="AR132" s="224">
        <v>22700.16</v>
      </c>
      <c r="AS132" s="239">
        <f t="shared" si="57"/>
        <v>-9178.11</v>
      </c>
      <c r="AT132" s="224">
        <v>66412.69</v>
      </c>
      <c r="AU132" s="239">
        <f t="shared" si="58"/>
        <v>89112.85</v>
      </c>
      <c r="AV132" s="224">
        <v>43896.36</v>
      </c>
      <c r="AW132" s="239">
        <f t="shared" si="59"/>
        <v>45216.490000000005</v>
      </c>
      <c r="AX132" s="239">
        <f t="shared" si="60"/>
        <v>1.9337467224900617</v>
      </c>
      <c r="AY132" s="239">
        <f t="shared" si="61"/>
        <v>0.49259293132247478</v>
      </c>
      <c r="AZ132" s="224">
        <v>24800</v>
      </c>
      <c r="CA132" s="91" t="str">
        <f t="shared" si="63"/>
        <v>Gribow</v>
      </c>
      <c r="CB132" s="92">
        <f t="shared" si="63"/>
        <v>187</v>
      </c>
      <c r="CC132" s="92">
        <f t="shared" si="36"/>
        <v>0</v>
      </c>
      <c r="CD132" s="92">
        <f t="shared" si="37"/>
        <v>13649.58</v>
      </c>
      <c r="CE132" s="92">
        <f t="shared" si="38"/>
        <v>0</v>
      </c>
      <c r="CF132" s="92">
        <f t="shared" si="39"/>
        <v>0</v>
      </c>
      <c r="CG132" s="92">
        <f t="shared" si="40"/>
        <v>0</v>
      </c>
      <c r="CH132" s="92">
        <f t="shared" si="41"/>
        <v>9073.07</v>
      </c>
      <c r="CI132" s="92">
        <f t="shared" si="42"/>
        <v>0</v>
      </c>
      <c r="CJ132" s="91" t="str">
        <f t="shared" si="43"/>
        <v>nein</v>
      </c>
      <c r="CK132" s="91" t="str">
        <f t="shared" si="43"/>
        <v>nein</v>
      </c>
      <c r="CL132" s="91" t="str">
        <f t="shared" si="62"/>
        <v>OK</v>
      </c>
      <c r="CM132" s="92">
        <f t="shared" si="44"/>
        <v>1476013.69</v>
      </c>
      <c r="CN132" s="91" t="str">
        <f t="shared" si="45"/>
        <v>nein</v>
      </c>
      <c r="CO132" s="91">
        <f t="shared" si="46"/>
        <v>0</v>
      </c>
      <c r="CP132" s="91">
        <f t="shared" si="47"/>
        <v>0</v>
      </c>
      <c r="CQ132" s="91">
        <f t="shared" si="48"/>
        <v>1</v>
      </c>
      <c r="CR132" s="91">
        <f t="shared" si="34"/>
        <v>1</v>
      </c>
      <c r="CS132" s="92">
        <f>CM132-'[2]2011'!CM132</f>
        <v>1382315.8299999998</v>
      </c>
      <c r="CT132" s="92">
        <f>CE132-'[2]2011'!CE132</f>
        <v>0</v>
      </c>
      <c r="CU132" s="92">
        <f t="shared" si="49"/>
        <v>43896.36</v>
      </c>
      <c r="CV132" s="92">
        <f t="shared" si="50"/>
        <v>24800</v>
      </c>
      <c r="CW132" s="153">
        <f t="shared" si="51"/>
        <v>3</v>
      </c>
      <c r="CX132" s="153">
        <f t="shared" si="52"/>
        <v>3.5</v>
      </c>
      <c r="CY132" s="153">
        <f t="shared" si="53"/>
        <v>3</v>
      </c>
      <c r="CZ132" s="92">
        <f t="shared" si="54"/>
        <v>90475.47</v>
      </c>
      <c r="DA132" s="92">
        <f t="shared" si="55"/>
        <v>614.16</v>
      </c>
      <c r="DB132" s="91">
        <f t="shared" si="35"/>
        <v>1</v>
      </c>
      <c r="DC132" s="92">
        <f t="shared" si="56"/>
        <v>95254.89</v>
      </c>
    </row>
    <row r="133" spans="1:107" x14ac:dyDescent="0.25">
      <c r="A133" s="20">
        <v>13075041</v>
      </c>
      <c r="B133" s="21">
        <v>5563</v>
      </c>
      <c r="C133" s="21" t="s">
        <v>171</v>
      </c>
      <c r="D133" s="236">
        <v>1403</v>
      </c>
      <c r="E133" s="224">
        <v>172300</v>
      </c>
      <c r="F133" s="224">
        <v>108437.27</v>
      </c>
      <c r="G133" s="224">
        <v>0</v>
      </c>
      <c r="H133" s="224">
        <v>0</v>
      </c>
      <c r="I133" s="224">
        <v>96232.03</v>
      </c>
      <c r="J133" s="224">
        <v>1</v>
      </c>
      <c r="K133" s="224">
        <v>279551.21999999997</v>
      </c>
      <c r="L133" s="224"/>
      <c r="M133" s="224">
        <v>0</v>
      </c>
      <c r="N133" s="224">
        <v>1</v>
      </c>
      <c r="O133" s="224">
        <v>4471975.16</v>
      </c>
      <c r="P133" s="224">
        <v>0</v>
      </c>
      <c r="Q133" s="224"/>
      <c r="R133" s="224">
        <v>0</v>
      </c>
      <c r="S133" s="224"/>
      <c r="T133" s="224">
        <v>256</v>
      </c>
      <c r="U133" s="224">
        <v>0</v>
      </c>
      <c r="V133" s="224">
        <v>335</v>
      </c>
      <c r="W133" s="224">
        <v>0</v>
      </c>
      <c r="X133" s="224">
        <v>305</v>
      </c>
      <c r="Y133" s="224">
        <v>0</v>
      </c>
      <c r="Z133" s="224">
        <v>0</v>
      </c>
      <c r="AA133" s="224">
        <v>49151.06</v>
      </c>
      <c r="AB133" s="224">
        <v>35.03</v>
      </c>
      <c r="AC133" s="22" t="s">
        <v>43</v>
      </c>
      <c r="AD133" s="22" t="s">
        <v>43</v>
      </c>
      <c r="AE133" s="22" t="s">
        <v>43</v>
      </c>
      <c r="AF133" s="224">
        <v>4454889.03</v>
      </c>
      <c r="AG133" s="224">
        <v>237674</v>
      </c>
      <c r="AH133" s="224">
        <v>279551.21999999997</v>
      </c>
      <c r="AI133" s="260">
        <v>-108437.27</v>
      </c>
      <c r="AJ133" s="347">
        <v>279551.21999999997</v>
      </c>
      <c r="AK133" s="224">
        <v>4400</v>
      </c>
      <c r="AL133" s="224">
        <v>4477.3</v>
      </c>
      <c r="AM133" s="224">
        <v>0</v>
      </c>
      <c r="AN133" s="224">
        <v>0</v>
      </c>
      <c r="AO133" s="224">
        <v>0</v>
      </c>
      <c r="AP133" s="224">
        <v>0</v>
      </c>
      <c r="AQ133" s="308">
        <v>347285.52</v>
      </c>
      <c r="AR133" s="224">
        <v>179460.48000000001</v>
      </c>
      <c r="AS133" s="239">
        <f t="shared" si="57"/>
        <v>-167825.04</v>
      </c>
      <c r="AT133" s="224">
        <v>433404.8</v>
      </c>
      <c r="AU133" s="239">
        <f t="shared" si="58"/>
        <v>612865.28000000003</v>
      </c>
      <c r="AV133" s="224">
        <v>355020.18</v>
      </c>
      <c r="AW133" s="239">
        <f t="shared" si="59"/>
        <v>257845.10000000003</v>
      </c>
      <c r="AX133" s="239">
        <f t="shared" si="60"/>
        <v>1.9782638495116027</v>
      </c>
      <c r="AY133" s="239">
        <f t="shared" si="61"/>
        <v>0.57927931567603241</v>
      </c>
      <c r="AZ133" s="224">
        <v>200100</v>
      </c>
      <c r="CA133" s="91" t="str">
        <f t="shared" si="63"/>
        <v>Groß Kiesow</v>
      </c>
      <c r="CB133" s="92">
        <f t="shared" si="63"/>
        <v>1403</v>
      </c>
      <c r="CC133" s="92">
        <f t="shared" si="36"/>
        <v>96232.03</v>
      </c>
      <c r="CD133" s="92">
        <f t="shared" si="37"/>
        <v>-96232.03</v>
      </c>
      <c r="CE133" s="92">
        <f t="shared" si="38"/>
        <v>0</v>
      </c>
      <c r="CF133" s="92">
        <f t="shared" si="39"/>
        <v>0</v>
      </c>
      <c r="CG133" s="92">
        <f t="shared" si="40"/>
        <v>0</v>
      </c>
      <c r="CH133" s="92">
        <f t="shared" si="41"/>
        <v>-108437.27</v>
      </c>
      <c r="CI133" s="92">
        <f t="shared" si="42"/>
        <v>0</v>
      </c>
      <c r="CJ133" s="91" t="str">
        <f t="shared" si="43"/>
        <v>nein</v>
      </c>
      <c r="CK133" s="91" t="str">
        <f t="shared" si="43"/>
        <v>nein</v>
      </c>
      <c r="CL133" s="91" t="str">
        <f t="shared" si="62"/>
        <v>OK</v>
      </c>
      <c r="CM133" s="92">
        <f t="shared" si="44"/>
        <v>4471975.16</v>
      </c>
      <c r="CN133" s="91" t="str">
        <f t="shared" si="45"/>
        <v>nein</v>
      </c>
      <c r="CO133" s="91">
        <f t="shared" si="46"/>
        <v>0</v>
      </c>
      <c r="CP133" s="91">
        <f t="shared" si="47"/>
        <v>0</v>
      </c>
      <c r="CQ133" s="91">
        <f t="shared" si="48"/>
        <v>1</v>
      </c>
      <c r="CR133" s="91">
        <f t="shared" ref="CR133:CR144" si="64">J133</f>
        <v>1</v>
      </c>
      <c r="CS133" s="92">
        <f>CM133-'[2]2011'!CM133</f>
        <v>4061721.8600000003</v>
      </c>
      <c r="CT133" s="92">
        <f>CE133-'[2]2011'!CE133</f>
        <v>0</v>
      </c>
      <c r="CU133" s="92">
        <f t="shared" si="49"/>
        <v>355020.18</v>
      </c>
      <c r="CV133" s="92">
        <f t="shared" si="50"/>
        <v>200100</v>
      </c>
      <c r="CW133" s="153">
        <f t="shared" si="51"/>
        <v>2.56</v>
      </c>
      <c r="CX133" s="153">
        <f t="shared" si="52"/>
        <v>3.35</v>
      </c>
      <c r="CY133" s="153">
        <f t="shared" si="53"/>
        <v>3.05</v>
      </c>
      <c r="CZ133" s="92">
        <f t="shared" si="54"/>
        <v>49151.06</v>
      </c>
      <c r="DA133" s="92">
        <f t="shared" si="55"/>
        <v>4477.3</v>
      </c>
      <c r="DB133" s="91">
        <f t="shared" ref="DB133:DB144" si="65">G133</f>
        <v>0</v>
      </c>
      <c r="DC133" s="92">
        <f t="shared" si="56"/>
        <v>279551.21999999997</v>
      </c>
    </row>
    <row r="134" spans="1:107" x14ac:dyDescent="0.25">
      <c r="A134" s="20">
        <v>13075043</v>
      </c>
      <c r="B134" s="21">
        <v>5563</v>
      </c>
      <c r="C134" s="21" t="s">
        <v>172</v>
      </c>
      <c r="D134" s="221">
        <v>440</v>
      </c>
      <c r="E134" s="222">
        <v>13600</v>
      </c>
      <c r="F134" s="222">
        <v>51365.08</v>
      </c>
      <c r="G134" s="222">
        <v>1</v>
      </c>
      <c r="H134" s="222">
        <v>91731.23</v>
      </c>
      <c r="I134" s="222">
        <v>0</v>
      </c>
      <c r="J134" s="224">
        <v>1</v>
      </c>
      <c r="K134" s="224">
        <v>75870.16</v>
      </c>
      <c r="L134" s="224"/>
      <c r="M134" s="224">
        <v>0</v>
      </c>
      <c r="N134" s="222">
        <v>1</v>
      </c>
      <c r="O134" s="222">
        <v>1185312.3999999999</v>
      </c>
      <c r="P134" s="224">
        <v>0</v>
      </c>
      <c r="Q134" s="224"/>
      <c r="R134" s="224">
        <v>1</v>
      </c>
      <c r="S134" s="224">
        <v>863.8</v>
      </c>
      <c r="T134" s="222">
        <v>300</v>
      </c>
      <c r="U134" s="222">
        <v>0</v>
      </c>
      <c r="V134" s="222">
        <v>350</v>
      </c>
      <c r="W134" s="222">
        <v>0</v>
      </c>
      <c r="X134" s="222">
        <v>300</v>
      </c>
      <c r="Y134" s="222">
        <v>1</v>
      </c>
      <c r="Z134" s="222">
        <v>0</v>
      </c>
      <c r="AA134" s="222">
        <v>765289.89</v>
      </c>
      <c r="AB134" s="222">
        <v>1739.2952045454547</v>
      </c>
      <c r="AC134" s="19" t="s">
        <v>43</v>
      </c>
      <c r="AD134" s="19" t="s">
        <v>43</v>
      </c>
      <c r="AE134" s="19" t="s">
        <v>43</v>
      </c>
      <c r="AF134" s="222">
        <v>1109324.18</v>
      </c>
      <c r="AG134" s="222">
        <v>75988.22</v>
      </c>
      <c r="AH134" s="224">
        <v>75870.16</v>
      </c>
      <c r="AI134" s="260">
        <v>51365.08</v>
      </c>
      <c r="AJ134" s="260">
        <v>76733.960000000006</v>
      </c>
      <c r="AK134" s="222">
        <v>2200</v>
      </c>
      <c r="AL134" s="222">
        <v>2664.58</v>
      </c>
      <c r="AM134" s="222">
        <v>0</v>
      </c>
      <c r="AN134" s="222">
        <v>0</v>
      </c>
      <c r="AO134" s="222">
        <v>0</v>
      </c>
      <c r="AP134" s="222">
        <v>0</v>
      </c>
      <c r="AQ134" s="224">
        <v>114100.22</v>
      </c>
      <c r="AR134" s="224">
        <v>54473.77</v>
      </c>
      <c r="AS134" s="239">
        <f t="shared" si="57"/>
        <v>-59626.450000000004</v>
      </c>
      <c r="AT134" s="224">
        <v>139302.09</v>
      </c>
      <c r="AU134" s="239">
        <f t="shared" si="58"/>
        <v>193775.86</v>
      </c>
      <c r="AV134" s="224">
        <v>112876.49</v>
      </c>
      <c r="AW134" s="239">
        <f t="shared" si="59"/>
        <v>80899.369999999981</v>
      </c>
      <c r="AX134" s="239">
        <f t="shared" si="60"/>
        <v>2.0721255385849009</v>
      </c>
      <c r="AY134" s="239">
        <f t="shared" si="61"/>
        <v>0.58251058723207327</v>
      </c>
      <c r="AZ134" s="224">
        <v>63700</v>
      </c>
      <c r="CA134" s="91" t="str">
        <f t="shared" si="63"/>
        <v>Groß Polzin</v>
      </c>
      <c r="CB134" s="92">
        <f t="shared" si="63"/>
        <v>440</v>
      </c>
      <c r="CC134" s="92">
        <f t="shared" ref="CC134:CC144" si="66">IF(I134&lt;0,I134*-1,I134)</f>
        <v>0</v>
      </c>
      <c r="CD134" s="92">
        <f t="shared" ref="CD134:CD144" si="67">H134-CC134</f>
        <v>91731.23</v>
      </c>
      <c r="CE134" s="92">
        <f t="shared" ref="CE134:CE144" si="68">Q134</f>
        <v>0</v>
      </c>
      <c r="CF134" s="92">
        <f t="shared" ref="CF134:CF144" si="69">S134</f>
        <v>863.8</v>
      </c>
      <c r="CG134" s="92">
        <f t="shared" ref="CG134:CG145" si="70">CF134-CE134</f>
        <v>863.8</v>
      </c>
      <c r="CH134" s="92">
        <f t="shared" ref="CH134:CH144" si="71">AI134</f>
        <v>51365.08</v>
      </c>
      <c r="CI134" s="92">
        <f t="shared" ref="CI134:CI144" si="72">Z134</f>
        <v>0</v>
      </c>
      <c r="CJ134" s="91" t="str">
        <f t="shared" ref="CJ134:CK144" si="73">AC134</f>
        <v>nein</v>
      </c>
      <c r="CK134" s="91" t="str">
        <f t="shared" si="73"/>
        <v>nein</v>
      </c>
      <c r="CL134" s="91" t="str">
        <f t="shared" si="62"/>
        <v>OK</v>
      </c>
      <c r="CM134" s="92">
        <f t="shared" ref="CM134:CM144" si="74">O134</f>
        <v>1185312.3999999999</v>
      </c>
      <c r="CN134" s="91" t="str">
        <f t="shared" ref="CN134:CN144" si="75">IF(CQ134=0,"keine Angabe",IF(CI134="ja","ja","nein"))</f>
        <v>nein</v>
      </c>
      <c r="CO134" s="91">
        <f t="shared" ref="CO134:CO144" si="76">IF(CQ134=0,2,IF(CJ134="ja",1,0))</f>
        <v>0</v>
      </c>
      <c r="CP134" s="91">
        <f t="shared" ref="CP134:CP144" si="77">IF(CQ134=0,2,IF(CK134="ja",1,0))</f>
        <v>0</v>
      </c>
      <c r="CQ134" s="91">
        <f t="shared" ref="CQ134:CQ144" si="78">IF(CL134="OK",1,0)</f>
        <v>1</v>
      </c>
      <c r="CR134" s="91">
        <f t="shared" si="64"/>
        <v>1</v>
      </c>
      <c r="CS134" s="92">
        <f>CM134-'[2]2011'!CM134</f>
        <v>1126726.3799999999</v>
      </c>
      <c r="CT134" s="92">
        <f>CE134-'[2]2011'!CE134</f>
        <v>0</v>
      </c>
      <c r="CU134" s="92">
        <f t="shared" ref="CU134:CU144" si="79">AV134</f>
        <v>112876.49</v>
      </c>
      <c r="CV134" s="92">
        <f t="shared" ref="CV134:CV144" si="80">AZ134</f>
        <v>63700</v>
      </c>
      <c r="CW134" s="153">
        <f t="shared" ref="CW134:CW144" si="81">T134/100</f>
        <v>3</v>
      </c>
      <c r="CX134" s="153">
        <f t="shared" ref="CX134:CX144" si="82">V134/100</f>
        <v>3.5</v>
      </c>
      <c r="CY134" s="153">
        <f t="shared" ref="CY134:CY144" si="83">X134/100</f>
        <v>3</v>
      </c>
      <c r="CZ134" s="92">
        <f t="shared" ref="CZ134:CZ144" si="84">AA134</f>
        <v>765289.89</v>
      </c>
      <c r="DA134" s="92">
        <f t="shared" ref="DA134:DA144" si="85">AL134+AN134+AP134</f>
        <v>2664.58</v>
      </c>
      <c r="DB134" s="91">
        <f t="shared" si="65"/>
        <v>1</v>
      </c>
      <c r="DC134" s="92">
        <f t="shared" ref="DC134:DC144" si="86">AJ134</f>
        <v>76733.960000000006</v>
      </c>
    </row>
    <row r="135" spans="1:107" x14ac:dyDescent="0.25">
      <c r="A135" s="20">
        <v>13075044</v>
      </c>
      <c r="B135" s="21">
        <v>5563</v>
      </c>
      <c r="C135" s="21" t="s">
        <v>173</v>
      </c>
      <c r="D135" s="236">
        <v>2827</v>
      </c>
      <c r="E135" s="224">
        <v>225100</v>
      </c>
      <c r="F135" s="224">
        <v>373073.53</v>
      </c>
      <c r="G135" s="224">
        <v>0</v>
      </c>
      <c r="H135" s="224">
        <v>67778.44</v>
      </c>
      <c r="I135" s="224">
        <v>0</v>
      </c>
      <c r="J135" s="224">
        <v>1</v>
      </c>
      <c r="K135" s="224">
        <v>38595.24</v>
      </c>
      <c r="L135" s="224"/>
      <c r="M135" s="224">
        <v>0</v>
      </c>
      <c r="N135" s="224">
        <v>1</v>
      </c>
      <c r="O135" s="224">
        <v>14242639.68</v>
      </c>
      <c r="P135" s="224">
        <v>0</v>
      </c>
      <c r="Q135" s="224"/>
      <c r="R135" s="224">
        <v>1</v>
      </c>
      <c r="S135" s="224">
        <v>14318.13</v>
      </c>
      <c r="T135" s="224">
        <v>300</v>
      </c>
      <c r="U135" s="224">
        <v>0</v>
      </c>
      <c r="V135" s="224">
        <v>350</v>
      </c>
      <c r="W135" s="224">
        <v>0</v>
      </c>
      <c r="X135" s="224">
        <v>300</v>
      </c>
      <c r="Y135" s="224">
        <v>1</v>
      </c>
      <c r="Z135" s="224">
        <v>0</v>
      </c>
      <c r="AA135" s="224">
        <v>6959447.29</v>
      </c>
      <c r="AB135" s="224">
        <v>3461.78</v>
      </c>
      <c r="AC135" s="22" t="s">
        <v>43</v>
      </c>
      <c r="AD135" s="22" t="s">
        <v>43</v>
      </c>
      <c r="AE135" s="22" t="s">
        <v>43</v>
      </c>
      <c r="AF135" s="224">
        <v>13931074.17</v>
      </c>
      <c r="AG135" s="224">
        <v>150600.66</v>
      </c>
      <c r="AH135" s="224">
        <v>38595.24</v>
      </c>
      <c r="AI135" s="260">
        <v>373073.54</v>
      </c>
      <c r="AJ135" s="260">
        <v>52913.37</v>
      </c>
      <c r="AK135" s="224">
        <v>7800</v>
      </c>
      <c r="AL135" s="224">
        <v>7346.82</v>
      </c>
      <c r="AM135" s="224">
        <v>0</v>
      </c>
      <c r="AN135" s="224">
        <v>0</v>
      </c>
      <c r="AO135" s="224">
        <v>0</v>
      </c>
      <c r="AP135" s="260">
        <v>0</v>
      </c>
      <c r="AQ135" s="320">
        <v>950102.5</v>
      </c>
      <c r="AR135" s="224">
        <v>562100.68999999994</v>
      </c>
      <c r="AS135" s="239">
        <f t="shared" ref="AS135:AS144" si="87">AR135-AQ135</f>
        <v>-388001.81000000006</v>
      </c>
      <c r="AT135" s="224">
        <v>736256.78</v>
      </c>
      <c r="AU135" s="239">
        <f t="shared" ref="AU135:AU144" si="88">AR135+AT135</f>
        <v>1298357.47</v>
      </c>
      <c r="AV135" s="224">
        <v>766827.66</v>
      </c>
      <c r="AW135" s="239">
        <f t="shared" ref="AW135:AW144" si="89">AU135-AV135</f>
        <v>531529.80999999994</v>
      </c>
      <c r="AX135" s="239">
        <f t="shared" ref="AX135:AX144" si="90">AV135/AR135</f>
        <v>1.3642176101936472</v>
      </c>
      <c r="AY135" s="239">
        <f t="shared" ref="AY135:AY144" si="91">AV135/AU135</f>
        <v>0.59061366204486043</v>
      </c>
      <c r="AZ135" s="224">
        <v>432200</v>
      </c>
      <c r="CA135" s="91" t="str">
        <f t="shared" si="63"/>
        <v>Gützkow, Stadt</v>
      </c>
      <c r="CB135" s="92">
        <f t="shared" si="63"/>
        <v>2827</v>
      </c>
      <c r="CC135" s="92">
        <f t="shared" si="66"/>
        <v>0</v>
      </c>
      <c r="CD135" s="92">
        <f t="shared" si="67"/>
        <v>67778.44</v>
      </c>
      <c r="CE135" s="92">
        <f t="shared" si="68"/>
        <v>0</v>
      </c>
      <c r="CF135" s="92">
        <f t="shared" si="69"/>
        <v>14318.13</v>
      </c>
      <c r="CG135" s="92">
        <f t="shared" si="70"/>
        <v>14318.13</v>
      </c>
      <c r="CH135" s="92">
        <f t="shared" si="71"/>
        <v>373073.54</v>
      </c>
      <c r="CI135" s="92">
        <f t="shared" si="72"/>
        <v>0</v>
      </c>
      <c r="CJ135" s="91" t="str">
        <f t="shared" si="73"/>
        <v>nein</v>
      </c>
      <c r="CK135" s="91" t="str">
        <f t="shared" si="73"/>
        <v>nein</v>
      </c>
      <c r="CL135" s="91" t="str">
        <f t="shared" si="62"/>
        <v>OK</v>
      </c>
      <c r="CM135" s="92">
        <f t="shared" si="74"/>
        <v>14242639.68</v>
      </c>
      <c r="CN135" s="91" t="str">
        <f t="shared" si="75"/>
        <v>nein</v>
      </c>
      <c r="CO135" s="91">
        <f t="shared" si="76"/>
        <v>0</v>
      </c>
      <c r="CP135" s="91">
        <f t="shared" si="77"/>
        <v>0</v>
      </c>
      <c r="CQ135" s="91">
        <f t="shared" si="78"/>
        <v>1</v>
      </c>
      <c r="CR135" s="91">
        <f t="shared" si="64"/>
        <v>1</v>
      </c>
      <c r="CS135" s="92">
        <f>CM135-'[2]2011'!CM135</f>
        <v>14202917.73</v>
      </c>
      <c r="CT135" s="92">
        <f>CE135-'[2]2011'!CE135</f>
        <v>0</v>
      </c>
      <c r="CU135" s="92">
        <f t="shared" si="79"/>
        <v>766827.66</v>
      </c>
      <c r="CV135" s="92">
        <f t="shared" si="80"/>
        <v>432200</v>
      </c>
      <c r="CW135" s="153">
        <f t="shared" si="81"/>
        <v>3</v>
      </c>
      <c r="CX135" s="153">
        <f t="shared" si="82"/>
        <v>3.5</v>
      </c>
      <c r="CY135" s="153">
        <f t="shared" si="83"/>
        <v>3</v>
      </c>
      <c r="CZ135" s="92">
        <f t="shared" si="84"/>
        <v>6959447.29</v>
      </c>
      <c r="DA135" s="92">
        <f t="shared" si="85"/>
        <v>7346.82</v>
      </c>
      <c r="DB135" s="91">
        <f t="shared" si="65"/>
        <v>0</v>
      </c>
      <c r="DC135" s="92">
        <f t="shared" si="86"/>
        <v>52913.37</v>
      </c>
    </row>
    <row r="136" spans="1:107" x14ac:dyDescent="0.25">
      <c r="A136" s="20">
        <v>13075057</v>
      </c>
      <c r="B136" s="21">
        <v>5563</v>
      </c>
      <c r="C136" s="21" t="s">
        <v>174</v>
      </c>
      <c r="D136" s="236">
        <v>1364</v>
      </c>
      <c r="E136" s="224">
        <v>114200</v>
      </c>
      <c r="F136" s="224">
        <v>47932.03</v>
      </c>
      <c r="G136" s="224">
        <v>0</v>
      </c>
      <c r="H136" s="224">
        <v>14006.78</v>
      </c>
      <c r="I136" s="224">
        <v>0</v>
      </c>
      <c r="J136" s="224">
        <v>0</v>
      </c>
      <c r="K136" s="224"/>
      <c r="L136" s="224">
        <v>2012</v>
      </c>
      <c r="M136" s="238">
        <v>1</v>
      </c>
      <c r="N136" s="224">
        <v>1</v>
      </c>
      <c r="O136" s="224">
        <v>7584920.9199999999</v>
      </c>
      <c r="P136" s="224">
        <v>1</v>
      </c>
      <c r="Q136" s="224">
        <v>207242.45</v>
      </c>
      <c r="R136" s="224">
        <v>0</v>
      </c>
      <c r="S136" s="224"/>
      <c r="T136" s="224">
        <v>248</v>
      </c>
      <c r="U136" s="224">
        <v>1</v>
      </c>
      <c r="V136" s="224">
        <v>354</v>
      </c>
      <c r="W136" s="224">
        <v>0</v>
      </c>
      <c r="X136" s="224">
        <v>300</v>
      </c>
      <c r="Y136" s="224">
        <v>1</v>
      </c>
      <c r="Z136" s="224">
        <v>0</v>
      </c>
      <c r="AA136" s="224">
        <v>387158.54</v>
      </c>
      <c r="AB136" s="224">
        <v>283.83999999999997</v>
      </c>
      <c r="AC136" s="22" t="s">
        <v>56</v>
      </c>
      <c r="AD136" s="22" t="s">
        <v>43</v>
      </c>
      <c r="AE136" s="22" t="s">
        <v>43</v>
      </c>
      <c r="AF136" s="224">
        <v>7569953.4900000002</v>
      </c>
      <c r="AG136" s="224">
        <v>211950.26</v>
      </c>
      <c r="AH136" s="224">
        <v>207242.45</v>
      </c>
      <c r="AI136" s="260">
        <v>-47932.03</v>
      </c>
      <c r="AJ136" s="260">
        <v>-207242.45</v>
      </c>
      <c r="AK136" s="224">
        <v>3000</v>
      </c>
      <c r="AL136" s="224">
        <v>3072.98</v>
      </c>
      <c r="AM136" s="224">
        <v>0</v>
      </c>
      <c r="AN136" s="224">
        <v>0</v>
      </c>
      <c r="AO136" s="224">
        <v>0</v>
      </c>
      <c r="AP136" s="224">
        <v>0</v>
      </c>
      <c r="AQ136" s="348">
        <v>418500.72</v>
      </c>
      <c r="AR136" s="224">
        <v>190479.11</v>
      </c>
      <c r="AS136" s="239">
        <f t="shared" si="87"/>
        <v>-228021.61</v>
      </c>
      <c r="AT136" s="224">
        <v>372835.86</v>
      </c>
      <c r="AU136" s="239">
        <f t="shared" si="88"/>
        <v>563314.97</v>
      </c>
      <c r="AV136" s="224">
        <v>358591.92</v>
      </c>
      <c r="AW136" s="239">
        <f t="shared" si="89"/>
        <v>204723.05</v>
      </c>
      <c r="AX136" s="239">
        <f t="shared" si="90"/>
        <v>1.882578724774596</v>
      </c>
      <c r="AY136" s="239">
        <f t="shared" si="91"/>
        <v>0.63657445496255849</v>
      </c>
      <c r="AZ136" s="224">
        <v>202100</v>
      </c>
      <c r="CA136" s="91" t="str">
        <f t="shared" si="63"/>
        <v>Karlsburg</v>
      </c>
      <c r="CB136" s="92">
        <f t="shared" si="63"/>
        <v>1364</v>
      </c>
      <c r="CC136" s="92">
        <f t="shared" si="66"/>
        <v>0</v>
      </c>
      <c r="CD136" s="92">
        <f t="shared" si="67"/>
        <v>14006.78</v>
      </c>
      <c r="CE136" s="92">
        <f t="shared" si="68"/>
        <v>207242.45</v>
      </c>
      <c r="CF136" s="92">
        <f t="shared" si="69"/>
        <v>0</v>
      </c>
      <c r="CG136" s="92">
        <f t="shared" si="70"/>
        <v>-207242.45</v>
      </c>
      <c r="CH136" s="92">
        <f t="shared" si="71"/>
        <v>-47932.03</v>
      </c>
      <c r="CI136" s="92">
        <f t="shared" si="72"/>
        <v>0</v>
      </c>
      <c r="CJ136" s="91" t="str">
        <f t="shared" si="73"/>
        <v>ja</v>
      </c>
      <c r="CK136" s="91" t="str">
        <f t="shared" si="73"/>
        <v>nein</v>
      </c>
      <c r="CL136" s="91" t="str">
        <f>IF(CB136=0,"keine Daten",IF(CD136=0,"keine Daten",IF(CH136=0,"keine Daten","OK")))</f>
        <v>OK</v>
      </c>
      <c r="CM136" s="92">
        <f t="shared" si="74"/>
        <v>7584920.9199999999</v>
      </c>
      <c r="CN136" s="91" t="str">
        <f t="shared" si="75"/>
        <v>nein</v>
      </c>
      <c r="CO136" s="91">
        <f t="shared" si="76"/>
        <v>1</v>
      </c>
      <c r="CP136" s="91">
        <f t="shared" si="77"/>
        <v>0</v>
      </c>
      <c r="CQ136" s="91">
        <f t="shared" si="78"/>
        <v>1</v>
      </c>
      <c r="CR136" s="91">
        <f t="shared" si="64"/>
        <v>0</v>
      </c>
      <c r="CS136" s="92">
        <f>CM136-'[2]2011'!CM136</f>
        <v>7584920.9199999999</v>
      </c>
      <c r="CT136" s="92">
        <f>CE136-'[2]2011'!CE136</f>
        <v>31353.290000000008</v>
      </c>
      <c r="CU136" s="92">
        <f t="shared" si="79"/>
        <v>358591.92</v>
      </c>
      <c r="CV136" s="92">
        <f t="shared" si="80"/>
        <v>202100</v>
      </c>
      <c r="CW136" s="153">
        <f t="shared" si="81"/>
        <v>2.48</v>
      </c>
      <c r="CX136" s="153">
        <f t="shared" si="82"/>
        <v>3.54</v>
      </c>
      <c r="CY136" s="153">
        <f t="shared" si="83"/>
        <v>3</v>
      </c>
      <c r="CZ136" s="92">
        <f t="shared" si="84"/>
        <v>387158.54</v>
      </c>
      <c r="DA136" s="92">
        <f t="shared" si="85"/>
        <v>3072.98</v>
      </c>
      <c r="DB136" s="91">
        <f t="shared" si="65"/>
        <v>0</v>
      </c>
      <c r="DC136" s="92">
        <f t="shared" si="86"/>
        <v>-207242.45</v>
      </c>
    </row>
    <row r="137" spans="1:107" x14ac:dyDescent="0.25">
      <c r="A137" s="20">
        <v>13075061</v>
      </c>
      <c r="B137" s="21">
        <v>5563</v>
      </c>
      <c r="C137" s="21" t="s">
        <v>175</v>
      </c>
      <c r="D137" s="223">
        <v>813</v>
      </c>
      <c r="E137" s="224">
        <v>381000</v>
      </c>
      <c r="F137" s="224">
        <v>517491.39</v>
      </c>
      <c r="G137" s="224">
        <v>1</v>
      </c>
      <c r="H137" s="224">
        <v>403097.15</v>
      </c>
      <c r="I137" s="224">
        <v>0</v>
      </c>
      <c r="J137" s="224">
        <v>1</v>
      </c>
      <c r="K137" s="224">
        <v>505166.23</v>
      </c>
      <c r="L137" s="224"/>
      <c r="M137" s="224">
        <v>0</v>
      </c>
      <c r="N137" s="224">
        <v>1</v>
      </c>
      <c r="O137" s="224">
        <v>2451716.5699999998</v>
      </c>
      <c r="P137" s="224">
        <v>0</v>
      </c>
      <c r="Q137" s="224"/>
      <c r="R137" s="224">
        <v>1</v>
      </c>
      <c r="S137" s="224">
        <v>18475.490000000002</v>
      </c>
      <c r="T137" s="224">
        <v>240</v>
      </c>
      <c r="U137" s="222">
        <v>0</v>
      </c>
      <c r="V137" s="224">
        <v>320</v>
      </c>
      <c r="W137" s="224">
        <v>1</v>
      </c>
      <c r="X137" s="224">
        <v>300</v>
      </c>
      <c r="Y137" s="222">
        <v>1</v>
      </c>
      <c r="Z137" s="222">
        <v>0</v>
      </c>
      <c r="AA137" s="224">
        <v>702928.41</v>
      </c>
      <c r="AB137" s="222">
        <v>864.61059040590408</v>
      </c>
      <c r="AC137" s="22" t="s">
        <v>43</v>
      </c>
      <c r="AD137" s="19" t="s">
        <v>43</v>
      </c>
      <c r="AE137" s="19" t="s">
        <v>43</v>
      </c>
      <c r="AF137" s="224">
        <v>2877419.57</v>
      </c>
      <c r="AG137" s="224">
        <v>425703</v>
      </c>
      <c r="AH137" s="224">
        <v>505166.23</v>
      </c>
      <c r="AI137" s="260">
        <v>523046.49</v>
      </c>
      <c r="AJ137" s="260">
        <v>523641.72</v>
      </c>
      <c r="AK137" s="224">
        <v>3300</v>
      </c>
      <c r="AL137" s="224">
        <v>3780.94</v>
      </c>
      <c r="AM137" s="222">
        <v>0</v>
      </c>
      <c r="AN137" s="222">
        <v>0</v>
      </c>
      <c r="AO137" s="222">
        <v>0</v>
      </c>
      <c r="AP137" s="222">
        <v>0</v>
      </c>
      <c r="AQ137" s="224">
        <v>994479.4</v>
      </c>
      <c r="AR137" s="224">
        <v>930830.27</v>
      </c>
      <c r="AS137" s="239">
        <f t="shared" si="87"/>
        <v>-63649.130000000005</v>
      </c>
      <c r="AT137" s="224">
        <v>118193.67</v>
      </c>
      <c r="AU137" s="239">
        <f t="shared" si="88"/>
        <v>1049023.94</v>
      </c>
      <c r="AV137" s="224">
        <v>230521.78</v>
      </c>
      <c r="AW137" s="239">
        <f t="shared" si="89"/>
        <v>818502.15999999992</v>
      </c>
      <c r="AX137" s="239">
        <f t="shared" si="90"/>
        <v>0.24765178725870185</v>
      </c>
      <c r="AY137" s="239">
        <f t="shared" si="91"/>
        <v>0.21974882670456503</v>
      </c>
      <c r="AZ137" s="224">
        <v>130000</v>
      </c>
      <c r="CA137" s="91" t="str">
        <f t="shared" si="63"/>
        <v>Klein Bünzow</v>
      </c>
      <c r="CB137" s="92">
        <f t="shared" si="63"/>
        <v>813</v>
      </c>
      <c r="CC137" s="92">
        <f t="shared" si="66"/>
        <v>0</v>
      </c>
      <c r="CD137" s="92">
        <f t="shared" si="67"/>
        <v>403097.15</v>
      </c>
      <c r="CE137" s="92">
        <f t="shared" si="68"/>
        <v>0</v>
      </c>
      <c r="CF137" s="92">
        <f t="shared" si="69"/>
        <v>18475.490000000002</v>
      </c>
      <c r="CG137" s="92">
        <f t="shared" si="70"/>
        <v>18475.490000000002</v>
      </c>
      <c r="CH137" s="92">
        <f t="shared" si="71"/>
        <v>523046.49</v>
      </c>
      <c r="CI137" s="92">
        <f t="shared" si="72"/>
        <v>0</v>
      </c>
      <c r="CJ137" s="91" t="str">
        <f t="shared" si="73"/>
        <v>nein</v>
      </c>
      <c r="CK137" s="91" t="str">
        <f t="shared" si="73"/>
        <v>nein</v>
      </c>
      <c r="CL137" s="91" t="str">
        <f t="shared" si="62"/>
        <v>OK</v>
      </c>
      <c r="CM137" s="92">
        <f t="shared" si="74"/>
        <v>2451716.5699999998</v>
      </c>
      <c r="CN137" s="91" t="str">
        <f t="shared" si="75"/>
        <v>nein</v>
      </c>
      <c r="CO137" s="91">
        <f t="shared" si="76"/>
        <v>0</v>
      </c>
      <c r="CP137" s="91">
        <f t="shared" si="77"/>
        <v>0</v>
      </c>
      <c r="CQ137" s="91">
        <f t="shared" si="78"/>
        <v>1</v>
      </c>
      <c r="CR137" s="91">
        <f t="shared" si="64"/>
        <v>1</v>
      </c>
      <c r="CS137" s="92">
        <f>CM137-'[2]2011'!CM137</f>
        <v>2417516.4499999997</v>
      </c>
      <c r="CT137" s="92">
        <f>CE137-'[2]2011'!CE137</f>
        <v>0</v>
      </c>
      <c r="CU137" s="92">
        <f t="shared" si="79"/>
        <v>230521.78</v>
      </c>
      <c r="CV137" s="92">
        <f t="shared" si="80"/>
        <v>130000</v>
      </c>
      <c r="CW137" s="153">
        <f t="shared" si="81"/>
        <v>2.4</v>
      </c>
      <c r="CX137" s="153">
        <f t="shared" si="82"/>
        <v>3.2</v>
      </c>
      <c r="CY137" s="153">
        <f t="shared" si="83"/>
        <v>3</v>
      </c>
      <c r="CZ137" s="92">
        <f t="shared" si="84"/>
        <v>702928.41</v>
      </c>
      <c r="DA137" s="92">
        <f t="shared" si="85"/>
        <v>3780.94</v>
      </c>
      <c r="DB137" s="91">
        <f t="shared" si="65"/>
        <v>1</v>
      </c>
      <c r="DC137" s="92">
        <f t="shared" si="86"/>
        <v>523641.72</v>
      </c>
    </row>
    <row r="138" spans="1:107" x14ac:dyDescent="0.25">
      <c r="A138" s="20">
        <v>13075086</v>
      </c>
      <c r="B138" s="21">
        <v>5563</v>
      </c>
      <c r="C138" s="21" t="s">
        <v>177</v>
      </c>
      <c r="D138" s="236">
        <v>704</v>
      </c>
      <c r="E138" s="224">
        <v>78500</v>
      </c>
      <c r="F138" s="224">
        <v>57349.21</v>
      </c>
      <c r="G138" s="224">
        <v>0</v>
      </c>
      <c r="H138" s="224">
        <v>0</v>
      </c>
      <c r="I138" s="224">
        <v>105220.06</v>
      </c>
      <c r="J138" s="224">
        <v>0</v>
      </c>
      <c r="K138" s="224"/>
      <c r="L138" s="224">
        <v>2012</v>
      </c>
      <c r="M138" s="238">
        <v>1</v>
      </c>
      <c r="N138" s="224">
        <v>1</v>
      </c>
      <c r="O138" s="224">
        <v>1164436.8999999999</v>
      </c>
      <c r="P138" s="224">
        <v>1</v>
      </c>
      <c r="Q138" s="224">
        <v>144249.1</v>
      </c>
      <c r="R138" s="224">
        <v>1</v>
      </c>
      <c r="S138" s="224">
        <v>1070.8499999999999</v>
      </c>
      <c r="T138" s="224">
        <v>300</v>
      </c>
      <c r="U138" s="224">
        <v>0</v>
      </c>
      <c r="V138" s="224">
        <v>350</v>
      </c>
      <c r="W138" s="224">
        <v>0</v>
      </c>
      <c r="X138" s="224">
        <v>305</v>
      </c>
      <c r="Y138" s="224">
        <v>0</v>
      </c>
      <c r="Z138" s="224">
        <v>0</v>
      </c>
      <c r="AA138" s="224">
        <v>175542.24</v>
      </c>
      <c r="AB138" s="224">
        <v>249.35</v>
      </c>
      <c r="AC138" s="22" t="s">
        <v>43</v>
      </c>
      <c r="AD138" s="22" t="s">
        <v>43</v>
      </c>
      <c r="AE138" s="22" t="s">
        <v>43</v>
      </c>
      <c r="AF138" s="224">
        <v>1114810.6499999999</v>
      </c>
      <c r="AG138" s="224">
        <v>108954.78</v>
      </c>
      <c r="AH138" s="224">
        <v>144249.1</v>
      </c>
      <c r="AI138" s="260">
        <v>-57349.21</v>
      </c>
      <c r="AJ138" s="260">
        <v>-143178.25</v>
      </c>
      <c r="AK138" s="224">
        <v>1900</v>
      </c>
      <c r="AL138" s="224">
        <v>1935.94</v>
      </c>
      <c r="AM138" s="224">
        <v>0</v>
      </c>
      <c r="AN138" s="224">
        <v>0</v>
      </c>
      <c r="AO138" s="224">
        <v>0</v>
      </c>
      <c r="AP138" s="224">
        <v>0</v>
      </c>
      <c r="AQ138" s="318">
        <v>214141.01</v>
      </c>
      <c r="AR138" s="224">
        <v>105536.05</v>
      </c>
      <c r="AS138" s="239">
        <f t="shared" si="87"/>
        <v>-108604.96</v>
      </c>
      <c r="AT138" s="224">
        <v>193547.03</v>
      </c>
      <c r="AU138" s="239">
        <f t="shared" si="88"/>
        <v>299083.08</v>
      </c>
      <c r="AV138" s="224">
        <v>186628.91</v>
      </c>
      <c r="AW138" s="239">
        <f t="shared" si="89"/>
        <v>112454.17000000001</v>
      </c>
      <c r="AX138" s="239">
        <f t="shared" si="90"/>
        <v>1.768390137777565</v>
      </c>
      <c r="AY138" s="239">
        <f t="shared" si="91"/>
        <v>0.62400357118162619</v>
      </c>
      <c r="AZ138" s="224">
        <v>105200</v>
      </c>
      <c r="CA138" s="91" t="str">
        <f t="shared" si="63"/>
        <v>Lühmannsdorf</v>
      </c>
      <c r="CB138" s="92">
        <f t="shared" si="63"/>
        <v>704</v>
      </c>
      <c r="CC138" s="92">
        <f t="shared" si="66"/>
        <v>105220.06</v>
      </c>
      <c r="CD138" s="92">
        <f t="shared" si="67"/>
        <v>-105220.06</v>
      </c>
      <c r="CE138" s="92">
        <f t="shared" si="68"/>
        <v>144249.1</v>
      </c>
      <c r="CF138" s="92">
        <f t="shared" si="69"/>
        <v>1070.8499999999999</v>
      </c>
      <c r="CG138" s="92">
        <f t="shared" si="70"/>
        <v>-143178.25</v>
      </c>
      <c r="CH138" s="92">
        <f t="shared" si="71"/>
        <v>-57349.21</v>
      </c>
      <c r="CI138" s="92">
        <f t="shared" si="72"/>
        <v>0</v>
      </c>
      <c r="CJ138" s="91" t="str">
        <f t="shared" si="73"/>
        <v>nein</v>
      </c>
      <c r="CK138" s="91" t="str">
        <f t="shared" si="73"/>
        <v>nein</v>
      </c>
      <c r="CL138" s="91" t="str">
        <f t="shared" si="62"/>
        <v>OK</v>
      </c>
      <c r="CM138" s="92">
        <f t="shared" si="74"/>
        <v>1164436.8999999999</v>
      </c>
      <c r="CN138" s="91" t="str">
        <f t="shared" si="75"/>
        <v>nein</v>
      </c>
      <c r="CO138" s="91">
        <f t="shared" si="76"/>
        <v>0</v>
      </c>
      <c r="CP138" s="91">
        <f t="shared" si="77"/>
        <v>0</v>
      </c>
      <c r="CQ138" s="91">
        <f t="shared" si="78"/>
        <v>1</v>
      </c>
      <c r="CR138" s="91">
        <f t="shared" si="64"/>
        <v>0</v>
      </c>
      <c r="CS138" s="92">
        <f>CM138-'[2]2011'!CM138</f>
        <v>1164436.8999999999</v>
      </c>
      <c r="CT138" s="92">
        <f>CE138-'[2]2011'!CE138</f>
        <v>126068.31</v>
      </c>
      <c r="CU138" s="92">
        <f t="shared" si="79"/>
        <v>186628.91</v>
      </c>
      <c r="CV138" s="92">
        <f t="shared" si="80"/>
        <v>105200</v>
      </c>
      <c r="CW138" s="153">
        <f t="shared" si="81"/>
        <v>3</v>
      </c>
      <c r="CX138" s="153">
        <f t="shared" si="82"/>
        <v>3.5</v>
      </c>
      <c r="CY138" s="153">
        <f t="shared" si="83"/>
        <v>3.05</v>
      </c>
      <c r="CZ138" s="92">
        <f t="shared" si="84"/>
        <v>175542.24</v>
      </c>
      <c r="DA138" s="92">
        <f t="shared" si="85"/>
        <v>1935.94</v>
      </c>
      <c r="DB138" s="91">
        <f t="shared" si="65"/>
        <v>0</v>
      </c>
      <c r="DC138" s="92">
        <f t="shared" si="86"/>
        <v>-143178.25</v>
      </c>
    </row>
    <row r="139" spans="1:107" x14ac:dyDescent="0.25">
      <c r="A139" s="20">
        <v>13075094</v>
      </c>
      <c r="B139" s="21">
        <v>5563</v>
      </c>
      <c r="C139" s="21" t="s">
        <v>178</v>
      </c>
      <c r="D139" s="223">
        <v>861</v>
      </c>
      <c r="E139" s="224">
        <v>30200</v>
      </c>
      <c r="F139" s="224">
        <v>51194.64</v>
      </c>
      <c r="G139" s="224">
        <v>1</v>
      </c>
      <c r="H139" s="224">
        <v>0</v>
      </c>
      <c r="I139" s="224">
        <v>49985.39</v>
      </c>
      <c r="J139" s="224">
        <v>0</v>
      </c>
      <c r="K139" s="224"/>
      <c r="L139" s="224">
        <v>2012</v>
      </c>
      <c r="M139" s="224">
        <v>0</v>
      </c>
      <c r="N139" s="224">
        <v>1</v>
      </c>
      <c r="O139" s="224">
        <v>2960879.04</v>
      </c>
      <c r="P139" s="224">
        <v>1</v>
      </c>
      <c r="Q139" s="224">
        <v>8480.34</v>
      </c>
      <c r="R139" s="224">
        <v>1</v>
      </c>
      <c r="S139" s="224">
        <v>38921.31</v>
      </c>
      <c r="T139" s="224">
        <v>300</v>
      </c>
      <c r="U139" s="222">
        <v>0</v>
      </c>
      <c r="V139" s="224">
        <v>350</v>
      </c>
      <c r="W139" s="224">
        <v>0</v>
      </c>
      <c r="X139" s="224">
        <v>300</v>
      </c>
      <c r="Y139" s="222">
        <v>1</v>
      </c>
      <c r="Z139" s="222">
        <v>0</v>
      </c>
      <c r="AA139" s="224">
        <v>560905.49</v>
      </c>
      <c r="AB139" s="222">
        <v>651.45817653890822</v>
      </c>
      <c r="AC139" s="22" t="s">
        <v>43</v>
      </c>
      <c r="AD139" s="19" t="s">
        <v>43</v>
      </c>
      <c r="AE139" s="19" t="s">
        <v>43</v>
      </c>
      <c r="AF139" s="224">
        <v>2924444.52</v>
      </c>
      <c r="AG139" s="224">
        <v>36434.519999999997</v>
      </c>
      <c r="AH139" s="224">
        <v>8480.34</v>
      </c>
      <c r="AI139" s="260">
        <v>51194.64</v>
      </c>
      <c r="AJ139" s="260">
        <v>28545.54</v>
      </c>
      <c r="AK139" s="224">
        <v>3800</v>
      </c>
      <c r="AL139" s="224">
        <v>3992.69</v>
      </c>
      <c r="AM139" s="224">
        <v>0</v>
      </c>
      <c r="AN139" s="224">
        <v>0</v>
      </c>
      <c r="AO139" s="224">
        <v>0</v>
      </c>
      <c r="AP139" s="224">
        <v>0</v>
      </c>
      <c r="AQ139" s="224">
        <v>427982.08000000002</v>
      </c>
      <c r="AR139" s="224">
        <v>300511.65000000002</v>
      </c>
      <c r="AS139" s="239">
        <f t="shared" si="87"/>
        <v>-127470.43</v>
      </c>
      <c r="AT139" s="224">
        <v>191774.79</v>
      </c>
      <c r="AU139" s="239">
        <f t="shared" si="88"/>
        <v>492286.44000000006</v>
      </c>
      <c r="AV139" s="224">
        <v>252465.27</v>
      </c>
      <c r="AW139" s="239">
        <f t="shared" si="89"/>
        <v>239821.17000000007</v>
      </c>
      <c r="AX139" s="239">
        <f t="shared" si="90"/>
        <v>0.84011807861691878</v>
      </c>
      <c r="AY139" s="239">
        <f t="shared" si="91"/>
        <v>0.51284221844501743</v>
      </c>
      <c r="AZ139" s="224">
        <v>142300</v>
      </c>
      <c r="CA139" s="91" t="str">
        <f t="shared" si="63"/>
        <v>Murchin</v>
      </c>
      <c r="CB139" s="92">
        <f t="shared" si="63"/>
        <v>861</v>
      </c>
      <c r="CC139" s="92">
        <f t="shared" si="66"/>
        <v>49985.39</v>
      </c>
      <c r="CD139" s="92">
        <f t="shared" si="67"/>
        <v>-49985.39</v>
      </c>
      <c r="CE139" s="92">
        <f t="shared" si="68"/>
        <v>8480.34</v>
      </c>
      <c r="CF139" s="92">
        <f t="shared" si="69"/>
        <v>38921.31</v>
      </c>
      <c r="CG139" s="92">
        <f t="shared" si="70"/>
        <v>30440.969999999998</v>
      </c>
      <c r="CH139" s="92">
        <f t="shared" si="71"/>
        <v>51194.64</v>
      </c>
      <c r="CI139" s="92">
        <f t="shared" si="72"/>
        <v>0</v>
      </c>
      <c r="CJ139" s="91" t="str">
        <f t="shared" si="73"/>
        <v>nein</v>
      </c>
      <c r="CK139" s="91" t="str">
        <f t="shared" si="73"/>
        <v>nein</v>
      </c>
      <c r="CL139" s="91" t="str">
        <f t="shared" ref="CL139:CL144" si="92">IF(CB139=0,"keine Daten",IF(CD139=0,"keine Daten",IF(CH139=0,"keine Daten","OK")))</f>
        <v>OK</v>
      </c>
      <c r="CM139" s="92">
        <f t="shared" si="74"/>
        <v>2960879.04</v>
      </c>
      <c r="CN139" s="91" t="str">
        <f t="shared" si="75"/>
        <v>nein</v>
      </c>
      <c r="CO139" s="91">
        <f t="shared" si="76"/>
        <v>0</v>
      </c>
      <c r="CP139" s="91">
        <f t="shared" si="77"/>
        <v>0</v>
      </c>
      <c r="CQ139" s="91">
        <f t="shared" si="78"/>
        <v>1</v>
      </c>
      <c r="CR139" s="91">
        <f t="shared" si="64"/>
        <v>0</v>
      </c>
      <c r="CS139" s="92">
        <f>CM139-'[2]2011'!CM139</f>
        <v>2927782.0100000002</v>
      </c>
      <c r="CT139" s="92">
        <f>CE139-'[2]2011'!CE139</f>
        <v>8480.34</v>
      </c>
      <c r="CU139" s="92">
        <f t="shared" si="79"/>
        <v>252465.27</v>
      </c>
      <c r="CV139" s="92">
        <f t="shared" si="80"/>
        <v>142300</v>
      </c>
      <c r="CW139" s="153">
        <f t="shared" si="81"/>
        <v>3</v>
      </c>
      <c r="CX139" s="153">
        <f t="shared" si="82"/>
        <v>3.5</v>
      </c>
      <c r="CY139" s="153">
        <f t="shared" si="83"/>
        <v>3</v>
      </c>
      <c r="CZ139" s="92">
        <f t="shared" si="84"/>
        <v>560905.49</v>
      </c>
      <c r="DA139" s="92">
        <f t="shared" si="85"/>
        <v>3992.69</v>
      </c>
      <c r="DB139" s="91">
        <f t="shared" si="65"/>
        <v>1</v>
      </c>
      <c r="DC139" s="92">
        <f t="shared" si="86"/>
        <v>28545.54</v>
      </c>
    </row>
    <row r="140" spans="1:107" x14ac:dyDescent="0.25">
      <c r="A140" s="20">
        <v>13075121</v>
      </c>
      <c r="B140" s="21">
        <v>5563</v>
      </c>
      <c r="C140" s="21" t="s">
        <v>179</v>
      </c>
      <c r="D140" s="223">
        <v>674</v>
      </c>
      <c r="E140" s="224">
        <v>53200</v>
      </c>
      <c r="F140" s="224">
        <v>25287.49</v>
      </c>
      <c r="G140" s="224">
        <v>0</v>
      </c>
      <c r="H140" s="224">
        <v>0</v>
      </c>
      <c r="I140" s="224">
        <v>25777.85</v>
      </c>
      <c r="J140" s="224">
        <v>0</v>
      </c>
      <c r="K140" s="224"/>
      <c r="L140" s="224">
        <v>2012</v>
      </c>
      <c r="M140" s="224">
        <v>0</v>
      </c>
      <c r="N140" s="224">
        <v>1</v>
      </c>
      <c r="O140" s="224">
        <v>1484267.83</v>
      </c>
      <c r="P140" s="224">
        <v>1</v>
      </c>
      <c r="Q140" s="224">
        <v>35498.42</v>
      </c>
      <c r="R140" s="224">
        <v>1</v>
      </c>
      <c r="S140" s="224">
        <v>1913.17</v>
      </c>
      <c r="T140" s="224">
        <v>300</v>
      </c>
      <c r="U140" s="222">
        <v>0</v>
      </c>
      <c r="V140" s="224">
        <v>350</v>
      </c>
      <c r="W140" s="224">
        <v>0</v>
      </c>
      <c r="X140" s="224">
        <v>300</v>
      </c>
      <c r="Y140" s="222">
        <v>1</v>
      </c>
      <c r="Z140" s="222">
        <v>0</v>
      </c>
      <c r="AA140" s="224">
        <v>604629.56000000006</v>
      </c>
      <c r="AB140" s="222">
        <v>897.07649851632061</v>
      </c>
      <c r="AC140" s="22" t="s">
        <v>43</v>
      </c>
      <c r="AD140" s="19" t="s">
        <v>43</v>
      </c>
      <c r="AE140" s="19" t="s">
        <v>43</v>
      </c>
      <c r="AF140" s="224">
        <v>1408916.6</v>
      </c>
      <c r="AG140" s="224">
        <v>75351.23</v>
      </c>
      <c r="AH140" s="224">
        <v>35498.42</v>
      </c>
      <c r="AI140" s="260">
        <v>25287.49</v>
      </c>
      <c r="AJ140" s="260">
        <v>-33585.25</v>
      </c>
      <c r="AK140" s="224">
        <v>1900</v>
      </c>
      <c r="AL140" s="224">
        <v>1955.84</v>
      </c>
      <c r="AM140" s="224">
        <v>0</v>
      </c>
      <c r="AN140" s="224">
        <v>0</v>
      </c>
      <c r="AO140" s="224">
        <v>0</v>
      </c>
      <c r="AP140" s="224">
        <v>0</v>
      </c>
      <c r="AQ140" s="224">
        <v>174388.8</v>
      </c>
      <c r="AR140" s="224">
        <v>96657.03</v>
      </c>
      <c r="AS140" s="239">
        <f t="shared" si="87"/>
        <v>-77731.76999999999</v>
      </c>
      <c r="AT140" s="224">
        <v>210149.72</v>
      </c>
      <c r="AU140" s="239">
        <f t="shared" si="88"/>
        <v>306806.75</v>
      </c>
      <c r="AV140" s="224">
        <v>169169.89</v>
      </c>
      <c r="AW140" s="239">
        <f t="shared" si="89"/>
        <v>137636.85999999999</v>
      </c>
      <c r="AX140" s="239">
        <f t="shared" si="90"/>
        <v>1.7502078224418858</v>
      </c>
      <c r="AY140" s="239">
        <f t="shared" si="91"/>
        <v>0.55138907471885812</v>
      </c>
      <c r="AZ140" s="224">
        <v>95400</v>
      </c>
      <c r="CA140" s="91" t="str">
        <f t="shared" si="63"/>
        <v>Rubkow</v>
      </c>
      <c r="CB140" s="92">
        <f t="shared" si="63"/>
        <v>674</v>
      </c>
      <c r="CC140" s="92">
        <f t="shared" si="66"/>
        <v>25777.85</v>
      </c>
      <c r="CD140" s="92">
        <f t="shared" si="67"/>
        <v>-25777.85</v>
      </c>
      <c r="CE140" s="92">
        <f t="shared" si="68"/>
        <v>35498.42</v>
      </c>
      <c r="CF140" s="92">
        <f t="shared" si="69"/>
        <v>1913.17</v>
      </c>
      <c r="CG140" s="92">
        <f t="shared" si="70"/>
        <v>-33585.25</v>
      </c>
      <c r="CH140" s="92">
        <f t="shared" si="71"/>
        <v>25287.49</v>
      </c>
      <c r="CI140" s="92">
        <f t="shared" si="72"/>
        <v>0</v>
      </c>
      <c r="CJ140" s="91" t="str">
        <f t="shared" si="73"/>
        <v>nein</v>
      </c>
      <c r="CK140" s="91" t="str">
        <f t="shared" si="73"/>
        <v>nein</v>
      </c>
      <c r="CL140" s="91" t="str">
        <f t="shared" si="92"/>
        <v>OK</v>
      </c>
      <c r="CM140" s="92">
        <f t="shared" si="74"/>
        <v>1484267.83</v>
      </c>
      <c r="CN140" s="91" t="str">
        <f t="shared" si="75"/>
        <v>nein</v>
      </c>
      <c r="CO140" s="91">
        <f t="shared" si="76"/>
        <v>0</v>
      </c>
      <c r="CP140" s="91">
        <f t="shared" si="77"/>
        <v>0</v>
      </c>
      <c r="CQ140" s="91">
        <f t="shared" si="78"/>
        <v>1</v>
      </c>
      <c r="CR140" s="91">
        <f t="shared" si="64"/>
        <v>0</v>
      </c>
      <c r="CS140" s="92">
        <f>CM140-'[2]2011'!CM140</f>
        <v>1449614.08</v>
      </c>
      <c r="CT140" s="92">
        <f>CE140-'[2]2011'!CE140</f>
        <v>35498.42</v>
      </c>
      <c r="CU140" s="92">
        <f t="shared" si="79"/>
        <v>169169.89</v>
      </c>
      <c r="CV140" s="92">
        <f t="shared" si="80"/>
        <v>95400</v>
      </c>
      <c r="CW140" s="153">
        <f t="shared" si="81"/>
        <v>3</v>
      </c>
      <c r="CX140" s="153">
        <f t="shared" si="82"/>
        <v>3.5</v>
      </c>
      <c r="CY140" s="153">
        <f t="shared" si="83"/>
        <v>3</v>
      </c>
      <c r="CZ140" s="92">
        <f t="shared" si="84"/>
        <v>604629.56000000006</v>
      </c>
      <c r="DA140" s="92">
        <f t="shared" si="85"/>
        <v>1955.84</v>
      </c>
      <c r="DB140" s="91">
        <f t="shared" si="65"/>
        <v>0</v>
      </c>
      <c r="DC140" s="92">
        <f t="shared" si="86"/>
        <v>-33585.25</v>
      </c>
    </row>
    <row r="141" spans="1:107" x14ac:dyDescent="0.25">
      <c r="A141" s="20">
        <v>13075125</v>
      </c>
      <c r="B141" s="21">
        <v>5563</v>
      </c>
      <c r="C141" s="21" t="s">
        <v>180</v>
      </c>
      <c r="D141" s="223">
        <v>300</v>
      </c>
      <c r="E141" s="224">
        <v>22100</v>
      </c>
      <c r="F141" s="224">
        <v>15499.67</v>
      </c>
      <c r="G141" s="224">
        <v>0</v>
      </c>
      <c r="H141" s="224"/>
      <c r="I141" s="224">
        <v>16320.2</v>
      </c>
      <c r="J141" s="224">
        <v>0</v>
      </c>
      <c r="K141" s="224"/>
      <c r="L141" s="224">
        <v>2012</v>
      </c>
      <c r="M141" s="238">
        <v>1</v>
      </c>
      <c r="N141" s="224">
        <v>1</v>
      </c>
      <c r="O141" s="224">
        <v>973302.76</v>
      </c>
      <c r="P141" s="224">
        <v>1</v>
      </c>
      <c r="Q141" s="224">
        <v>68386.94</v>
      </c>
      <c r="R141" s="224">
        <v>1</v>
      </c>
      <c r="S141" s="224">
        <v>17940.64</v>
      </c>
      <c r="T141" s="224">
        <v>300</v>
      </c>
      <c r="U141" s="222">
        <v>0</v>
      </c>
      <c r="V141" s="224">
        <v>350</v>
      </c>
      <c r="W141" s="224">
        <v>0</v>
      </c>
      <c r="X141" s="224">
        <v>300</v>
      </c>
      <c r="Y141" s="222">
        <v>1</v>
      </c>
      <c r="Z141" s="222">
        <v>0</v>
      </c>
      <c r="AA141" s="224">
        <v>200174.44</v>
      </c>
      <c r="AB141" s="222">
        <v>667.24813333333339</v>
      </c>
      <c r="AC141" s="22" t="s">
        <v>56</v>
      </c>
      <c r="AD141" s="19" t="s">
        <v>43</v>
      </c>
      <c r="AE141" s="19" t="s">
        <v>43</v>
      </c>
      <c r="AF141" s="224">
        <v>917463.41</v>
      </c>
      <c r="AG141" s="224">
        <v>55839.35</v>
      </c>
      <c r="AH141" s="224">
        <v>68386.94</v>
      </c>
      <c r="AI141" s="260">
        <v>-14894.92</v>
      </c>
      <c r="AJ141" s="260">
        <v>-50446.3</v>
      </c>
      <c r="AK141" s="224">
        <v>1400</v>
      </c>
      <c r="AL141" s="224">
        <v>1420.76</v>
      </c>
      <c r="AM141" s="224">
        <v>0</v>
      </c>
      <c r="AN141" s="224">
        <v>0</v>
      </c>
      <c r="AO141" s="224">
        <v>0</v>
      </c>
      <c r="AP141" s="224">
        <v>0</v>
      </c>
      <c r="AQ141" s="224">
        <v>90400.17</v>
      </c>
      <c r="AR141" s="224">
        <v>37006.239999999998</v>
      </c>
      <c r="AS141" s="239">
        <f t="shared" si="87"/>
        <v>-53393.93</v>
      </c>
      <c r="AT141" s="224">
        <v>93164.12</v>
      </c>
      <c r="AU141" s="239">
        <f t="shared" si="88"/>
        <v>130170.35999999999</v>
      </c>
      <c r="AV141" s="224">
        <v>76056.100000000006</v>
      </c>
      <c r="AW141" s="239">
        <f t="shared" si="89"/>
        <v>54114.25999999998</v>
      </c>
      <c r="AX141" s="239">
        <f t="shared" si="90"/>
        <v>2.055223659577412</v>
      </c>
      <c r="AY141" s="239">
        <f t="shared" si="91"/>
        <v>0.58428124497773548</v>
      </c>
      <c r="AZ141" s="224">
        <v>42900</v>
      </c>
      <c r="CA141" s="91" t="str">
        <f t="shared" si="63"/>
        <v>Schmatzin</v>
      </c>
      <c r="CB141" s="92">
        <f t="shared" si="63"/>
        <v>300</v>
      </c>
      <c r="CC141" s="92">
        <f t="shared" si="66"/>
        <v>16320.2</v>
      </c>
      <c r="CD141" s="92">
        <f t="shared" si="67"/>
        <v>-16320.2</v>
      </c>
      <c r="CE141" s="92">
        <f t="shared" si="68"/>
        <v>68386.94</v>
      </c>
      <c r="CF141" s="92">
        <f t="shared" si="69"/>
        <v>17940.64</v>
      </c>
      <c r="CG141" s="92">
        <f t="shared" si="70"/>
        <v>-50446.3</v>
      </c>
      <c r="CH141" s="92">
        <f t="shared" si="71"/>
        <v>-14894.92</v>
      </c>
      <c r="CI141" s="92">
        <f t="shared" si="72"/>
        <v>0</v>
      </c>
      <c r="CJ141" s="91" t="str">
        <f t="shared" si="73"/>
        <v>ja</v>
      </c>
      <c r="CK141" s="91" t="str">
        <f t="shared" si="73"/>
        <v>nein</v>
      </c>
      <c r="CL141" s="91" t="str">
        <f t="shared" si="92"/>
        <v>OK</v>
      </c>
      <c r="CM141" s="92">
        <f t="shared" si="74"/>
        <v>973302.76</v>
      </c>
      <c r="CN141" s="91" t="str">
        <f t="shared" si="75"/>
        <v>nein</v>
      </c>
      <c r="CO141" s="91">
        <f t="shared" si="76"/>
        <v>1</v>
      </c>
      <c r="CP141" s="91">
        <f t="shared" si="77"/>
        <v>0</v>
      </c>
      <c r="CQ141" s="91">
        <f t="shared" si="78"/>
        <v>1</v>
      </c>
      <c r="CR141" s="91">
        <f t="shared" si="64"/>
        <v>0</v>
      </c>
      <c r="CS141" s="92">
        <f>CM141-'[2]2011'!CM141</f>
        <v>973302.76</v>
      </c>
      <c r="CT141" s="92">
        <f>CE141-'[2]2011'!CE141</f>
        <v>27065.990000000005</v>
      </c>
      <c r="CU141" s="92">
        <f t="shared" si="79"/>
        <v>76056.100000000006</v>
      </c>
      <c r="CV141" s="92">
        <f t="shared" si="80"/>
        <v>42900</v>
      </c>
      <c r="CW141" s="153">
        <f t="shared" si="81"/>
        <v>3</v>
      </c>
      <c r="CX141" s="153">
        <f t="shared" si="82"/>
        <v>3.5</v>
      </c>
      <c r="CY141" s="153">
        <f t="shared" si="83"/>
        <v>3</v>
      </c>
      <c r="CZ141" s="92">
        <f t="shared" si="84"/>
        <v>200174.44</v>
      </c>
      <c r="DA141" s="92">
        <f t="shared" si="85"/>
        <v>1420.76</v>
      </c>
      <c r="DB141" s="91">
        <f t="shared" si="65"/>
        <v>0</v>
      </c>
      <c r="DC141" s="92">
        <f t="shared" si="86"/>
        <v>-50446.3</v>
      </c>
    </row>
    <row r="142" spans="1:107" x14ac:dyDescent="0.25">
      <c r="A142" s="20">
        <v>13075145</v>
      </c>
      <c r="B142" s="21">
        <v>5563</v>
      </c>
      <c r="C142" s="21" t="s">
        <v>181</v>
      </c>
      <c r="D142" s="223">
        <v>207</v>
      </c>
      <c r="E142" s="224">
        <v>24500</v>
      </c>
      <c r="F142" s="224">
        <v>9106.6</v>
      </c>
      <c r="G142" s="224">
        <v>0</v>
      </c>
      <c r="H142" s="224">
        <v>0</v>
      </c>
      <c r="I142" s="224">
        <v>23279.75</v>
      </c>
      <c r="J142" s="224">
        <v>1</v>
      </c>
      <c r="K142" s="224">
        <v>67212.490000000005</v>
      </c>
      <c r="L142" s="224"/>
      <c r="M142" s="224">
        <v>0</v>
      </c>
      <c r="N142" s="224">
        <v>1</v>
      </c>
      <c r="O142" s="224">
        <v>1537827.01</v>
      </c>
      <c r="P142" s="224">
        <v>0</v>
      </c>
      <c r="Q142" s="224"/>
      <c r="R142" s="224">
        <v>0</v>
      </c>
      <c r="S142" s="224"/>
      <c r="T142" s="224">
        <v>256</v>
      </c>
      <c r="U142" s="222">
        <v>0</v>
      </c>
      <c r="V142" s="224">
        <v>335</v>
      </c>
      <c r="W142" s="224">
        <v>0</v>
      </c>
      <c r="X142" s="224">
        <v>305</v>
      </c>
      <c r="Y142" s="224">
        <v>0</v>
      </c>
      <c r="Z142" s="222">
        <v>0</v>
      </c>
      <c r="AA142" s="224">
        <v>0</v>
      </c>
      <c r="AB142" s="222">
        <v>0</v>
      </c>
      <c r="AC142" s="22" t="s">
        <v>43</v>
      </c>
      <c r="AD142" s="19" t="s">
        <v>43</v>
      </c>
      <c r="AE142" s="19" t="s">
        <v>43</v>
      </c>
      <c r="AF142" s="224">
        <v>1482393.63</v>
      </c>
      <c r="AG142" s="224">
        <v>55433.38</v>
      </c>
      <c r="AH142" s="224">
        <v>67212.490000000005</v>
      </c>
      <c r="AI142" s="260">
        <v>-9106.6</v>
      </c>
      <c r="AJ142" s="260">
        <v>67212.490000000005</v>
      </c>
      <c r="AK142" s="224">
        <v>1100</v>
      </c>
      <c r="AL142" s="224">
        <v>1094.8699999999999</v>
      </c>
      <c r="AM142" s="224">
        <v>0</v>
      </c>
      <c r="AN142" s="224">
        <v>0</v>
      </c>
      <c r="AO142" s="224">
        <v>0</v>
      </c>
      <c r="AP142" s="224">
        <v>0</v>
      </c>
      <c r="AQ142" s="224">
        <v>50984.62</v>
      </c>
      <c r="AR142" s="224">
        <v>29216.79</v>
      </c>
      <c r="AS142" s="239">
        <f t="shared" si="87"/>
        <v>-21767.83</v>
      </c>
      <c r="AT142" s="224">
        <v>65423.51</v>
      </c>
      <c r="AU142" s="239">
        <f t="shared" si="88"/>
        <v>94640.3</v>
      </c>
      <c r="AV142" s="224">
        <v>45331.45</v>
      </c>
      <c r="AW142" s="239">
        <f t="shared" si="89"/>
        <v>49308.850000000006</v>
      </c>
      <c r="AX142" s="239">
        <f t="shared" si="90"/>
        <v>1.5515547738132764</v>
      </c>
      <c r="AY142" s="239">
        <f t="shared" si="91"/>
        <v>0.47898675300057159</v>
      </c>
      <c r="AZ142" s="224">
        <v>25600</v>
      </c>
      <c r="CA142" s="91" t="str">
        <f t="shared" si="63"/>
        <v>Wrangelsburg</v>
      </c>
      <c r="CB142" s="92">
        <f t="shared" si="63"/>
        <v>207</v>
      </c>
      <c r="CC142" s="92">
        <f t="shared" si="66"/>
        <v>23279.75</v>
      </c>
      <c r="CD142" s="92">
        <f t="shared" si="67"/>
        <v>-23279.75</v>
      </c>
      <c r="CE142" s="92">
        <f t="shared" si="68"/>
        <v>0</v>
      </c>
      <c r="CF142" s="92">
        <f t="shared" si="69"/>
        <v>0</v>
      </c>
      <c r="CG142" s="92">
        <f t="shared" si="70"/>
        <v>0</v>
      </c>
      <c r="CH142" s="92">
        <f t="shared" si="71"/>
        <v>-9106.6</v>
      </c>
      <c r="CI142" s="92">
        <f t="shared" si="72"/>
        <v>0</v>
      </c>
      <c r="CJ142" s="91" t="str">
        <f t="shared" si="73"/>
        <v>nein</v>
      </c>
      <c r="CK142" s="91" t="str">
        <f t="shared" si="73"/>
        <v>nein</v>
      </c>
      <c r="CL142" s="91" t="str">
        <f t="shared" si="92"/>
        <v>OK</v>
      </c>
      <c r="CM142" s="92">
        <f t="shared" si="74"/>
        <v>1537827.01</v>
      </c>
      <c r="CN142" s="91" t="str">
        <f t="shared" si="75"/>
        <v>nein</v>
      </c>
      <c r="CO142" s="91">
        <f t="shared" si="76"/>
        <v>0</v>
      </c>
      <c r="CP142" s="91">
        <f t="shared" si="77"/>
        <v>0</v>
      </c>
      <c r="CQ142" s="91">
        <f t="shared" si="78"/>
        <v>1</v>
      </c>
      <c r="CR142" s="91">
        <f t="shared" si="64"/>
        <v>1</v>
      </c>
      <c r="CS142" s="92">
        <f>CM142-'[2]2011'!CM142</f>
        <v>1456130.19</v>
      </c>
      <c r="CT142" s="92">
        <f>CE142-'[2]2011'!CE142</f>
        <v>0</v>
      </c>
      <c r="CU142" s="92">
        <f t="shared" si="79"/>
        <v>45331.45</v>
      </c>
      <c r="CV142" s="92">
        <f t="shared" si="80"/>
        <v>25600</v>
      </c>
      <c r="CW142" s="153">
        <f t="shared" si="81"/>
        <v>2.56</v>
      </c>
      <c r="CX142" s="153">
        <f t="shared" si="82"/>
        <v>3.35</v>
      </c>
      <c r="CY142" s="153">
        <f t="shared" si="83"/>
        <v>3.05</v>
      </c>
      <c r="CZ142" s="92">
        <f t="shared" si="84"/>
        <v>0</v>
      </c>
      <c r="DA142" s="92">
        <f t="shared" si="85"/>
        <v>1094.8699999999999</v>
      </c>
      <c r="DB142" s="91">
        <f t="shared" si="65"/>
        <v>0</v>
      </c>
      <c r="DC142" s="92">
        <f t="shared" si="86"/>
        <v>67212.490000000005</v>
      </c>
    </row>
    <row r="143" spans="1:107" x14ac:dyDescent="0.25">
      <c r="A143" s="20">
        <v>13075150</v>
      </c>
      <c r="B143" s="21">
        <v>5563</v>
      </c>
      <c r="C143" s="21" t="s">
        <v>182</v>
      </c>
      <c r="D143" s="223">
        <v>423</v>
      </c>
      <c r="E143" s="224">
        <v>30200</v>
      </c>
      <c r="F143" s="224">
        <v>73686</v>
      </c>
      <c r="G143" s="224">
        <v>1</v>
      </c>
      <c r="H143" s="224">
        <v>77853.3</v>
      </c>
      <c r="I143" s="224">
        <v>0</v>
      </c>
      <c r="J143" s="224">
        <v>0</v>
      </c>
      <c r="K143" s="224"/>
      <c r="L143" s="224">
        <v>2012</v>
      </c>
      <c r="M143" s="224">
        <v>0</v>
      </c>
      <c r="N143" s="224">
        <v>1</v>
      </c>
      <c r="O143" s="224">
        <v>1171797</v>
      </c>
      <c r="P143" s="224">
        <v>1</v>
      </c>
      <c r="Q143" s="224">
        <v>6267.96</v>
      </c>
      <c r="R143" s="224">
        <v>1</v>
      </c>
      <c r="S143" s="224">
        <v>410.21</v>
      </c>
      <c r="T143" s="224">
        <v>300</v>
      </c>
      <c r="U143" s="222">
        <v>0</v>
      </c>
      <c r="V143" s="224">
        <v>350</v>
      </c>
      <c r="W143" s="224">
        <v>0</v>
      </c>
      <c r="X143" s="224">
        <v>300</v>
      </c>
      <c r="Y143" s="224">
        <v>1</v>
      </c>
      <c r="Z143" s="222">
        <v>0</v>
      </c>
      <c r="AA143" s="224">
        <v>567065.28</v>
      </c>
      <c r="AB143" s="222">
        <v>1340.5798581560284</v>
      </c>
      <c r="AC143" s="22" t="s">
        <v>43</v>
      </c>
      <c r="AD143" s="19" t="s">
        <v>43</v>
      </c>
      <c r="AE143" s="19" t="s">
        <v>43</v>
      </c>
      <c r="AF143" s="224">
        <v>1135976.3999999999</v>
      </c>
      <c r="AG143" s="224">
        <v>35820.6</v>
      </c>
      <c r="AH143" s="224">
        <v>6267.96</v>
      </c>
      <c r="AI143" s="260">
        <v>73686</v>
      </c>
      <c r="AJ143" s="260">
        <v>-5857.75</v>
      </c>
      <c r="AK143" s="224">
        <v>1100</v>
      </c>
      <c r="AL143" s="224">
        <v>1094.06</v>
      </c>
      <c r="AM143" s="222">
        <v>0</v>
      </c>
      <c r="AN143" s="222">
        <v>0</v>
      </c>
      <c r="AO143" s="222">
        <v>0</v>
      </c>
      <c r="AP143" s="222">
        <v>0</v>
      </c>
      <c r="AQ143" s="224">
        <v>220526.8</v>
      </c>
      <c r="AR143" s="224">
        <v>98315.56</v>
      </c>
      <c r="AS143" s="239">
        <f t="shared" si="87"/>
        <v>-122211.23999999999</v>
      </c>
      <c r="AT143" s="224">
        <v>119634.78</v>
      </c>
      <c r="AU143" s="239">
        <f t="shared" si="88"/>
        <v>217950.34</v>
      </c>
      <c r="AV143" s="224">
        <v>110239.76</v>
      </c>
      <c r="AW143" s="239">
        <f t="shared" si="89"/>
        <v>107710.58</v>
      </c>
      <c r="AX143" s="239">
        <f t="shared" si="90"/>
        <v>1.1212849725923344</v>
      </c>
      <c r="AY143" s="239">
        <f t="shared" si="91"/>
        <v>0.50580219328861797</v>
      </c>
      <c r="AZ143" s="224">
        <v>62200</v>
      </c>
      <c r="CA143" s="91" t="str">
        <f t="shared" si="63"/>
        <v>Ziethen</v>
      </c>
      <c r="CB143" s="92">
        <f t="shared" si="63"/>
        <v>423</v>
      </c>
      <c r="CC143" s="92">
        <f t="shared" si="66"/>
        <v>0</v>
      </c>
      <c r="CD143" s="92">
        <f t="shared" si="67"/>
        <v>77853.3</v>
      </c>
      <c r="CE143" s="92">
        <f t="shared" si="68"/>
        <v>6267.96</v>
      </c>
      <c r="CF143" s="92">
        <f t="shared" si="69"/>
        <v>410.21</v>
      </c>
      <c r="CG143" s="92">
        <f t="shared" si="70"/>
        <v>-5857.75</v>
      </c>
      <c r="CH143" s="92">
        <f t="shared" si="71"/>
        <v>73686</v>
      </c>
      <c r="CI143" s="92">
        <f t="shared" si="72"/>
        <v>0</v>
      </c>
      <c r="CJ143" s="91" t="str">
        <f t="shared" si="73"/>
        <v>nein</v>
      </c>
      <c r="CK143" s="91" t="str">
        <f t="shared" si="73"/>
        <v>nein</v>
      </c>
      <c r="CL143" s="91" t="str">
        <f>IF(CB143=0,"keine Daten",IF(CD143=0,"keine Daten",IF(CH143=0,"keine Daten","OK")))</f>
        <v>OK</v>
      </c>
      <c r="CM143" s="92">
        <f t="shared" si="74"/>
        <v>1171797</v>
      </c>
      <c r="CN143" s="91" t="str">
        <f t="shared" si="75"/>
        <v>nein</v>
      </c>
      <c r="CO143" s="91">
        <f t="shared" si="76"/>
        <v>0</v>
      </c>
      <c r="CP143" s="91">
        <f t="shared" si="77"/>
        <v>0</v>
      </c>
      <c r="CQ143" s="91">
        <f t="shared" si="78"/>
        <v>1</v>
      </c>
      <c r="CR143" s="91">
        <f t="shared" si="64"/>
        <v>0</v>
      </c>
      <c r="CS143" s="92">
        <f>CM143-'[2]2011'!CM143</f>
        <v>1157589.69</v>
      </c>
      <c r="CT143" s="92">
        <f>CE143-'[2]2011'!CE143</f>
        <v>-52671.15</v>
      </c>
      <c r="CU143" s="92">
        <f t="shared" si="79"/>
        <v>110239.76</v>
      </c>
      <c r="CV143" s="92">
        <f t="shared" si="80"/>
        <v>62200</v>
      </c>
      <c r="CW143" s="153">
        <f t="shared" si="81"/>
        <v>3</v>
      </c>
      <c r="CX143" s="153">
        <f t="shared" si="82"/>
        <v>3.5</v>
      </c>
      <c r="CY143" s="153">
        <f t="shared" si="83"/>
        <v>3</v>
      </c>
      <c r="CZ143" s="92">
        <f t="shared" si="84"/>
        <v>567065.28</v>
      </c>
      <c r="DA143" s="92">
        <f t="shared" si="85"/>
        <v>1094.06</v>
      </c>
      <c r="DB143" s="91">
        <f t="shared" si="65"/>
        <v>1</v>
      </c>
      <c r="DC143" s="92">
        <f t="shared" si="86"/>
        <v>-5857.75</v>
      </c>
    </row>
    <row r="144" spans="1:107" x14ac:dyDescent="0.25">
      <c r="A144" s="20">
        <v>13075154</v>
      </c>
      <c r="B144" s="21">
        <v>5563</v>
      </c>
      <c r="C144" s="21" t="s">
        <v>183</v>
      </c>
      <c r="D144" s="240">
        <v>1365</v>
      </c>
      <c r="E144" s="224">
        <v>33500</v>
      </c>
      <c r="F144" s="224">
        <v>234713.2</v>
      </c>
      <c r="G144" s="224">
        <v>1</v>
      </c>
      <c r="H144" s="224">
        <v>486495.84</v>
      </c>
      <c r="I144" s="224">
        <v>0</v>
      </c>
      <c r="J144" s="224">
        <v>1</v>
      </c>
      <c r="K144" s="224">
        <v>425202.9</v>
      </c>
      <c r="L144" s="224"/>
      <c r="M144" s="224">
        <v>0</v>
      </c>
      <c r="N144" s="224">
        <v>1</v>
      </c>
      <c r="O144" s="224">
        <v>7867300.1500000004</v>
      </c>
      <c r="P144" s="224">
        <v>0</v>
      </c>
      <c r="Q144" s="224"/>
      <c r="R144" s="224">
        <v>0</v>
      </c>
      <c r="S144" s="224"/>
      <c r="T144" s="224">
        <v>256</v>
      </c>
      <c r="U144" s="224">
        <v>0</v>
      </c>
      <c r="V144" s="224">
        <v>335</v>
      </c>
      <c r="W144" s="224">
        <v>0</v>
      </c>
      <c r="X144" s="224">
        <v>305</v>
      </c>
      <c r="Y144" s="224">
        <v>0</v>
      </c>
      <c r="Z144" s="224">
        <v>0</v>
      </c>
      <c r="AA144" s="224">
        <v>532757.79</v>
      </c>
      <c r="AB144" s="224">
        <v>390.3</v>
      </c>
      <c r="AC144" s="22" t="s">
        <v>43</v>
      </c>
      <c r="AD144" s="22" t="s">
        <v>43</v>
      </c>
      <c r="AE144" s="22" t="s">
        <v>43</v>
      </c>
      <c r="AF144" s="224">
        <v>7853038.8799999999</v>
      </c>
      <c r="AG144" s="224">
        <v>69259.039999999994</v>
      </c>
      <c r="AH144" s="224">
        <v>425202.9</v>
      </c>
      <c r="AI144" s="260">
        <v>234713.2</v>
      </c>
      <c r="AJ144" s="260">
        <v>424202.9</v>
      </c>
      <c r="AK144" s="224">
        <v>2800</v>
      </c>
      <c r="AL144" s="224">
        <v>2999.77</v>
      </c>
      <c r="AM144" s="224">
        <v>0</v>
      </c>
      <c r="AN144" s="224">
        <v>0</v>
      </c>
      <c r="AO144" s="224">
        <v>0</v>
      </c>
      <c r="AP144" s="260">
        <v>0</v>
      </c>
      <c r="AQ144" s="320">
        <v>447644.76</v>
      </c>
      <c r="AR144" s="224">
        <v>486444.69</v>
      </c>
      <c r="AS144" s="239">
        <f t="shared" si="87"/>
        <v>38799.929999999993</v>
      </c>
      <c r="AT144" s="224">
        <v>355806.87</v>
      </c>
      <c r="AU144" s="239">
        <f t="shared" si="88"/>
        <v>842251.56</v>
      </c>
      <c r="AV144" s="224">
        <v>339716.68</v>
      </c>
      <c r="AW144" s="239">
        <f t="shared" si="89"/>
        <v>502534.88000000006</v>
      </c>
      <c r="AX144" s="239">
        <f t="shared" si="90"/>
        <v>0.69836650904751374</v>
      </c>
      <c r="AY144" s="239">
        <f t="shared" si="91"/>
        <v>0.40334348564459765</v>
      </c>
      <c r="AZ144" s="224">
        <v>191500</v>
      </c>
      <c r="CA144" s="91" t="str">
        <f t="shared" si="63"/>
        <v>Züssow</v>
      </c>
      <c r="CB144" s="92">
        <f t="shared" si="63"/>
        <v>1365</v>
      </c>
      <c r="CC144" s="92">
        <f t="shared" si="66"/>
        <v>0</v>
      </c>
      <c r="CD144" s="92">
        <f t="shared" si="67"/>
        <v>486495.84</v>
      </c>
      <c r="CE144" s="92">
        <f t="shared" si="68"/>
        <v>0</v>
      </c>
      <c r="CF144" s="92">
        <f t="shared" si="69"/>
        <v>0</v>
      </c>
      <c r="CG144" s="92">
        <f t="shared" si="70"/>
        <v>0</v>
      </c>
      <c r="CH144" s="92">
        <f t="shared" si="71"/>
        <v>234713.2</v>
      </c>
      <c r="CI144" s="92">
        <f t="shared" si="72"/>
        <v>0</v>
      </c>
      <c r="CJ144" s="91" t="str">
        <f t="shared" si="73"/>
        <v>nein</v>
      </c>
      <c r="CK144" s="91" t="str">
        <f t="shared" si="73"/>
        <v>nein</v>
      </c>
      <c r="CL144" s="91" t="str">
        <f t="shared" si="92"/>
        <v>OK</v>
      </c>
      <c r="CM144" s="92">
        <f t="shared" si="74"/>
        <v>7867300.1500000004</v>
      </c>
      <c r="CN144" s="91" t="str">
        <f t="shared" si="75"/>
        <v>nein</v>
      </c>
      <c r="CO144" s="91">
        <f t="shared" si="76"/>
        <v>0</v>
      </c>
      <c r="CP144" s="91">
        <f t="shared" si="77"/>
        <v>0</v>
      </c>
      <c r="CQ144" s="91">
        <f t="shared" si="78"/>
        <v>1</v>
      </c>
      <c r="CR144" s="91">
        <f t="shared" si="64"/>
        <v>1</v>
      </c>
      <c r="CS144" s="92">
        <f>CM144-'[2]2011'!CM144</f>
        <v>7749436.6000000006</v>
      </c>
      <c r="CT144" s="92">
        <f>CE144-'[2]2011'!CE144</f>
        <v>0</v>
      </c>
      <c r="CU144" s="92">
        <f t="shared" si="79"/>
        <v>339716.68</v>
      </c>
      <c r="CV144" s="92">
        <f t="shared" si="80"/>
        <v>191500</v>
      </c>
      <c r="CW144" s="153">
        <f t="shared" si="81"/>
        <v>2.56</v>
      </c>
      <c r="CX144" s="153">
        <f t="shared" si="82"/>
        <v>3.35</v>
      </c>
      <c r="CY144" s="153">
        <f t="shared" si="83"/>
        <v>3.05</v>
      </c>
      <c r="CZ144" s="92">
        <f t="shared" si="84"/>
        <v>532757.79</v>
      </c>
      <c r="DA144" s="92">
        <f t="shared" si="85"/>
        <v>2999.77</v>
      </c>
      <c r="DB144" s="91">
        <f t="shared" si="65"/>
        <v>1</v>
      </c>
      <c r="DC144" s="92">
        <f t="shared" si="86"/>
        <v>424202.9</v>
      </c>
    </row>
    <row r="145" spans="79:107" x14ac:dyDescent="0.25">
      <c r="CA145" s="93" t="s">
        <v>478</v>
      </c>
      <c r="CB145" s="94">
        <f>SUM(CB5:CB144)</f>
        <v>197923</v>
      </c>
      <c r="CC145" s="94">
        <f t="shared" ref="CC145:CM145" si="93">SUM(CC5:CC144)</f>
        <v>6560641.129999998</v>
      </c>
      <c r="CD145" s="94">
        <f t="shared" si="93"/>
        <v>3691135.5500000007</v>
      </c>
      <c r="CE145" s="94">
        <f t="shared" si="93"/>
        <v>26836888.610000007</v>
      </c>
      <c r="CF145" s="94">
        <f t="shared" si="93"/>
        <v>26873845.370000001</v>
      </c>
      <c r="CG145" s="94">
        <f t="shared" si="70"/>
        <v>36956.759999994189</v>
      </c>
      <c r="CH145" s="94">
        <f t="shared" si="93"/>
        <v>13692316.080000006</v>
      </c>
      <c r="CI145" s="94">
        <f>COUNTIFS(CI5:CI144,"1",CL5:CL144,"OK")</f>
        <v>38</v>
      </c>
      <c r="CJ145" s="94">
        <f>COUNTIFS(CJ5:CJ144,"ja",CL5:CL144,"OK")</f>
        <v>33</v>
      </c>
      <c r="CK145" s="94">
        <f>COUNTIFS(CK5:CK144,"ja",CL5:CL144,"OK")</f>
        <v>2</v>
      </c>
      <c r="CL145" s="94">
        <f>COUNTIF(CL5:CL144,"OK")</f>
        <v>106</v>
      </c>
      <c r="CM145" s="94">
        <f t="shared" si="93"/>
        <v>436326114.48999995</v>
      </c>
      <c r="CN145" s="94">
        <f>COUNTIFS(CN5:CN144,"ja",CL5:CL144,"OK")</f>
        <v>0</v>
      </c>
      <c r="CO145" s="94">
        <f>COUNTIFS(CO5:CO144,"1",CL5:CL144,"OK")</f>
        <v>33</v>
      </c>
      <c r="CP145" s="94">
        <f>COUNTIFS(CP5:CP144,"1",CL5:CL144,"OK")</f>
        <v>2</v>
      </c>
      <c r="CQ145" s="94">
        <f>COUNTIFS(CQ5:CQ144,"1",CL5:CL144,"OK")</f>
        <v>106</v>
      </c>
      <c r="CR145" s="94">
        <f>COUNTIFS(CR5:CR144,"1",CL5:CL144,"OK")</f>
        <v>63</v>
      </c>
      <c r="CS145" s="92"/>
      <c r="CT145" s="92"/>
      <c r="CU145" s="94">
        <f t="shared" ref="CU145:DA145" si="94">SUM(CU5:CU144)</f>
        <v>54648910.460000001</v>
      </c>
      <c r="CV145" s="94">
        <f t="shared" si="94"/>
        <v>12841800.819999995</v>
      </c>
      <c r="CW145" s="173">
        <f>CW146</f>
        <v>2.1194999999999999</v>
      </c>
      <c r="CX145" s="173">
        <f>CX146</f>
        <v>2.6816428571428585</v>
      </c>
      <c r="CY145" s="173">
        <f>CY146</f>
        <v>2.4665714285714295</v>
      </c>
      <c r="CZ145" s="94">
        <f t="shared" si="94"/>
        <v>159162941.57000002</v>
      </c>
      <c r="DA145" s="94">
        <f t="shared" si="94"/>
        <v>1353789.26</v>
      </c>
      <c r="DB145" s="94">
        <f>COUNTIFS(DB5:DB144,"1",CL5:CL144,"OK")</f>
        <v>46</v>
      </c>
      <c r="DC145" s="94">
        <f t="shared" ref="DC145" si="95">SUM(DC5:DC144)</f>
        <v>24955507.029999994</v>
      </c>
    </row>
    <row r="146" spans="79:107" x14ac:dyDescent="0.25">
      <c r="CA146" s="93" t="s">
        <v>426</v>
      </c>
      <c r="CB146" s="96">
        <f>AVERAGE(CB5:CB144)</f>
        <v>1413.7357142857143</v>
      </c>
      <c r="CC146" s="96">
        <f>IFERROR(AVERAGE(CC5:CC144),0)</f>
        <v>46861.72235714284</v>
      </c>
      <c r="CD146" s="96">
        <f t="shared" ref="CD146:CH146" si="96">AVERAGE(CD5:CD144)</f>
        <v>26365.253928571434</v>
      </c>
      <c r="CE146" s="96">
        <f>IFERROR(AVERAGE(CE5:CE144),0)</f>
        <v>191692.06150000004</v>
      </c>
      <c r="CF146" s="96">
        <f>IFERROR(AVERAGE(CF5:CF144),0)</f>
        <v>191956.03835714285</v>
      </c>
      <c r="CG146" s="96">
        <f t="shared" si="96"/>
        <v>263.97685714286024</v>
      </c>
      <c r="CH146" s="96">
        <f t="shared" si="96"/>
        <v>97802.257714285748</v>
      </c>
      <c r="CI146" s="96" t="str">
        <f>IF(CI145&gt;CI149,"ja","nein")</f>
        <v>nein</v>
      </c>
      <c r="CJ146" s="96" t="str">
        <f t="shared" ref="CJ146:CK146" si="97">IF(CJ145&gt;CJ149,"ja","nein")</f>
        <v>nein</v>
      </c>
      <c r="CK146" s="96" t="str">
        <f t="shared" si="97"/>
        <v>nein</v>
      </c>
      <c r="CL146" s="97">
        <f>CL145/CL147</f>
        <v>0.75714285714285712</v>
      </c>
      <c r="CM146" s="96">
        <f>IFERROR(AVERAGE(CM5:CM144),0)</f>
        <v>3116615.1034999997</v>
      </c>
      <c r="CN146" s="96" t="str">
        <f t="shared" ref="CN146" si="98">IF(CN145&gt;CN149,"ja","nein")</f>
        <v>nein</v>
      </c>
      <c r="CO146" s="96" t="str">
        <f t="shared" ref="CO146" si="99">CJ146</f>
        <v>nein</v>
      </c>
      <c r="CP146" s="96" t="str">
        <f>CK146</f>
        <v>nein</v>
      </c>
      <c r="CQ146" s="97">
        <f>CL146</f>
        <v>0.75714285714285712</v>
      </c>
      <c r="CR146" s="96" t="str">
        <f>IF(CR145&gt;CR149,"ja","nein")</f>
        <v>ja</v>
      </c>
      <c r="CS146" s="92"/>
      <c r="CT146" s="92"/>
      <c r="CU146" s="96">
        <f t="shared" ref="CU146:CV146" si="100">AVERAGE(CU5:CU144)</f>
        <v>390349.36042857141</v>
      </c>
      <c r="CV146" s="96">
        <f t="shared" si="100"/>
        <v>91727.148714285679</v>
      </c>
      <c r="CW146" s="173">
        <f>AVERAGE(CW5:CW144)</f>
        <v>2.1194999999999999</v>
      </c>
      <c r="CX146" s="173">
        <f>AVERAGE(CX5:CX144)</f>
        <v>2.6816428571428585</v>
      </c>
      <c r="CY146" s="173">
        <f>AVERAGE(CY5:CY144)</f>
        <v>2.4665714285714295</v>
      </c>
      <c r="CZ146" s="96">
        <f t="shared" ref="CZ146:DA146" si="101">AVERAGE(CZ5:CZ144)</f>
        <v>1136878.1540714288</v>
      </c>
      <c r="DA146" s="96">
        <f t="shared" si="101"/>
        <v>9669.9232857142852</v>
      </c>
      <c r="DB146" s="96" t="str">
        <f>IF(DB145&gt;DB149,"ja","nein")</f>
        <v>nein</v>
      </c>
      <c r="DC146" s="96">
        <f>AVERAGE(DC5:DC144)</f>
        <v>178253.62164285709</v>
      </c>
    </row>
    <row r="147" spans="79:107" x14ac:dyDescent="0.25">
      <c r="CA147" s="93" t="s">
        <v>427</v>
      </c>
      <c r="CB147" s="93"/>
      <c r="CC147" s="93"/>
      <c r="CD147" s="93"/>
      <c r="CE147" s="93"/>
      <c r="CF147" s="93"/>
      <c r="CG147" s="93"/>
      <c r="CH147" s="93"/>
      <c r="CI147" s="93"/>
      <c r="CJ147" s="93"/>
      <c r="CK147" s="93"/>
      <c r="CL147" s="93">
        <f>COUNTA(CL5:CL144)</f>
        <v>140</v>
      </c>
      <c r="CM147" s="95">
        <f>COUNTIF(CM5:CM144,"&gt;0")</f>
        <v>102</v>
      </c>
      <c r="CN147" s="93">
        <f t="shared" ref="CN147:CN148" si="102">IF(CQ147=0,2,IF(CI147="ja",1,0))</f>
        <v>2</v>
      </c>
      <c r="CO147" s="93">
        <f t="shared" ref="CO147:CO148" si="103">IF(CQ147=0,2,IF(CJ147="ja",1,0))</f>
        <v>2</v>
      </c>
      <c r="CP147" s="93">
        <f t="shared" ref="CP147:CP148" si="104">IF(CQ147=0,2,IF(CK147="ja",1,0))</f>
        <v>2</v>
      </c>
      <c r="CQ147" s="93">
        <f t="shared" ref="CQ147:CQ148" si="105">IF(CL147="OK",1,0)</f>
        <v>0</v>
      </c>
      <c r="CR147" s="95">
        <f t="shared" ref="CR147:CS147" si="106">COUNTIF(CR5:CR144,"&gt;0")</f>
        <v>69</v>
      </c>
      <c r="CS147" s="95">
        <f t="shared" si="106"/>
        <v>102</v>
      </c>
      <c r="CT147" s="95">
        <f>COUNTIF(CT5:CT144,"&gt;0")</f>
        <v>43</v>
      </c>
      <c r="CU147" s="182"/>
      <c r="CV147" s="182"/>
      <c r="CW147" s="182"/>
      <c r="CX147" s="182"/>
      <c r="CY147" s="182"/>
      <c r="CZ147" s="182"/>
      <c r="DA147" s="182"/>
      <c r="DB147" s="95">
        <f t="shared" ref="DB147" si="107">COUNTIF(DB5:DB144,"&gt;0")</f>
        <v>46</v>
      </c>
    </row>
    <row r="148" spans="79:107" x14ac:dyDescent="0.25">
      <c r="CA148" s="93" t="s">
        <v>428</v>
      </c>
      <c r="CB148" s="93"/>
      <c r="CC148" s="93"/>
      <c r="CD148" s="93"/>
      <c r="CE148" s="93"/>
      <c r="CF148" s="93"/>
      <c r="CG148" s="93"/>
      <c r="CH148" s="93"/>
      <c r="CI148" s="93"/>
      <c r="CJ148" s="93"/>
      <c r="CK148" s="93"/>
      <c r="CL148" s="97">
        <f>CL149/CL147</f>
        <v>0.24285714285714285</v>
      </c>
      <c r="CM148" s="93"/>
      <c r="CN148" s="93">
        <f t="shared" si="102"/>
        <v>2</v>
      </c>
      <c r="CO148" s="93">
        <f t="shared" si="103"/>
        <v>2</v>
      </c>
      <c r="CP148" s="93">
        <f t="shared" si="104"/>
        <v>2</v>
      </c>
      <c r="CQ148" s="93">
        <f t="shared" si="105"/>
        <v>0</v>
      </c>
      <c r="CR148" s="93"/>
      <c r="CS148" s="92"/>
      <c r="CT148" s="92"/>
      <c r="CU148" s="182"/>
      <c r="CV148" s="182"/>
      <c r="CW148" s="182"/>
      <c r="CX148" s="182"/>
      <c r="CY148" s="182"/>
      <c r="CZ148" s="182"/>
      <c r="DA148" s="182"/>
    </row>
    <row r="149" spans="79:107" x14ac:dyDescent="0.25">
      <c r="CA149" s="93"/>
      <c r="CB149" s="93"/>
      <c r="CC149" s="93"/>
      <c r="CD149" s="93"/>
      <c r="CE149" s="93"/>
      <c r="CF149" s="93"/>
      <c r="CG149" s="93"/>
      <c r="CH149" s="93"/>
      <c r="CI149" s="93">
        <f>COUNTIFS(CI5:CI144,"0",CL5:CL144,"OK")</f>
        <v>68</v>
      </c>
      <c r="CJ149" s="93">
        <f>COUNTIFS(CJ5:CJ144,"nein",CL5:CL144,"OK")</f>
        <v>70</v>
      </c>
      <c r="CK149" s="93">
        <f>COUNTIFS(CK5:CK144,"nein",CL5:CL144,"OK")</f>
        <v>104</v>
      </c>
      <c r="CL149" s="93">
        <f>COUNTIF(CL5:CL144,"keine Daten")</f>
        <v>34</v>
      </c>
      <c r="CM149" s="93"/>
      <c r="CN149" s="93">
        <f>COUNTIFS(CN5:CN144,"nein",CL5:CL144,"OK")</f>
        <v>106</v>
      </c>
      <c r="CO149" s="93">
        <f>COUNTIFS(CO5:CO144,"0",CL5:CL144,"OK")</f>
        <v>73</v>
      </c>
      <c r="CP149" s="93">
        <f>COUNTIFS(CP5:CP144,"0",CL5:CL144,"OK")</f>
        <v>104</v>
      </c>
      <c r="CQ149" s="93">
        <f>COUNTIFS(CQ5:CQ144,"0",CL5:CL144,"OK")</f>
        <v>0</v>
      </c>
      <c r="CR149" s="93">
        <f>COUNTIFS(CR5:CR144,"0",CL5:CL144,"OK")</f>
        <v>43</v>
      </c>
      <c r="CS149" s="92"/>
      <c r="CT149" s="92"/>
      <c r="CU149" s="182"/>
      <c r="CV149" s="182"/>
      <c r="CW149" s="182"/>
      <c r="CX149" s="182"/>
      <c r="CY149" s="182"/>
      <c r="CZ149" s="182"/>
      <c r="DA149" s="182"/>
      <c r="DB149" s="93">
        <f>COUNTIFS(DB5:DB144,"0",CL5:CL144,"OK")</f>
        <v>60</v>
      </c>
    </row>
    <row r="150" spans="79:107" x14ac:dyDescent="0.25">
      <c r="CA150" t="s">
        <v>18</v>
      </c>
      <c r="CB150" t="s">
        <v>260</v>
      </c>
      <c r="CC150" t="s">
        <v>420</v>
      </c>
      <c r="CD150" t="s">
        <v>421</v>
      </c>
      <c r="CE150" t="s">
        <v>270</v>
      </c>
      <c r="CF150" t="s">
        <v>272</v>
      </c>
      <c r="CG150" t="s">
        <v>422</v>
      </c>
      <c r="CH150" t="s">
        <v>256</v>
      </c>
      <c r="CI150" t="s">
        <v>4</v>
      </c>
      <c r="CJ150" t="s">
        <v>33</v>
      </c>
      <c r="CK150" t="s">
        <v>34</v>
      </c>
      <c r="CL150" t="s">
        <v>423</v>
      </c>
      <c r="CM150" t="s">
        <v>23</v>
      </c>
      <c r="CN150" t="s">
        <v>4</v>
      </c>
      <c r="CO150" t="s">
        <v>33</v>
      </c>
      <c r="CP150" t="s">
        <v>34</v>
      </c>
      <c r="CQ150" t="s">
        <v>423</v>
      </c>
      <c r="CR150" t="s">
        <v>266</v>
      </c>
      <c r="CS150" t="s">
        <v>424</v>
      </c>
      <c r="CT150" t="s">
        <v>425</v>
      </c>
    </row>
  </sheetData>
  <mergeCells count="13">
    <mergeCell ref="AI2:AI4"/>
    <mergeCell ref="N2:N4"/>
    <mergeCell ref="U2:U4"/>
    <mergeCell ref="W2:W4"/>
    <mergeCell ref="Y2:Y4"/>
    <mergeCell ref="Z2:Z4"/>
    <mergeCell ref="AJ2:AJ4"/>
    <mergeCell ref="AK2:AP2"/>
    <mergeCell ref="AU2:AU4"/>
    <mergeCell ref="AZ2:AZ4"/>
    <mergeCell ref="AK3:AL3"/>
    <mergeCell ref="AM3:AN3"/>
    <mergeCell ref="AO3:AP3"/>
  </mergeCells>
  <conditionalFormatting sqref="CA4:CT4">
    <cfRule type="containsText" dxfId="13" priority="1" operator="containsText" text="falsch">
      <formula>NOT(ISERROR(SEARCH("falsch",CA4)))</formula>
    </cfRule>
  </conditionalFormatting>
  <pageMargins left="0.7" right="0.7" top="0.78740157499999996" bottom="0.78740157499999996"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50"/>
  <sheetViews>
    <sheetView topLeftCell="CN91" workbookViewId="0">
      <selection activeCell="CR1" sqref="CR1:CR1048576"/>
    </sheetView>
  </sheetViews>
  <sheetFormatPr baseColWidth="10" defaultRowHeight="15" outlineLevelCol="1" x14ac:dyDescent="0.25"/>
  <cols>
    <col min="1" max="3" width="11.42578125" outlineLevel="1"/>
    <col min="4" max="4" width="11.5703125" bestFit="1" customWidth="1" outlineLevel="1"/>
    <col min="5" max="6" width="12.85546875" bestFit="1" customWidth="1" outlineLevel="1"/>
    <col min="7" max="8" width="11.5703125" bestFit="1" customWidth="1" outlineLevel="1"/>
    <col min="9" max="9" width="12.28515625" bestFit="1" customWidth="1" outlineLevel="1"/>
    <col min="10" max="10" width="11.5703125" bestFit="1" customWidth="1" outlineLevel="1"/>
    <col min="11" max="11" width="12.85546875" bestFit="1" customWidth="1" outlineLevel="1"/>
    <col min="12" max="13" width="11.5703125" bestFit="1" customWidth="1" outlineLevel="1"/>
    <col min="14" max="14" width="14.28515625" bestFit="1" customWidth="1" outlineLevel="1"/>
    <col min="15" max="15" width="11.5703125" bestFit="1" customWidth="1" outlineLevel="1"/>
    <col min="16" max="16" width="13.140625" bestFit="1" customWidth="1" outlineLevel="1"/>
    <col min="17" max="17" width="11.5703125" bestFit="1" customWidth="1" outlineLevel="1"/>
    <col min="18" max="18" width="12.28515625" bestFit="1" customWidth="1" outlineLevel="1"/>
    <col min="19" max="25" width="11.5703125" bestFit="1" customWidth="1" outlineLevel="1"/>
    <col min="26" max="26" width="12.28515625" bestFit="1" customWidth="1" outlineLevel="1"/>
    <col min="27" max="27" width="11.5703125" bestFit="1" customWidth="1" outlineLevel="1"/>
    <col min="28" max="30" width="11.42578125" outlineLevel="1"/>
    <col min="31" max="31" width="12.85546875" bestFit="1" customWidth="1" outlineLevel="1"/>
    <col min="32" max="32" width="13.85546875" bestFit="1" customWidth="1" outlineLevel="1"/>
    <col min="33" max="34" width="12.85546875" bestFit="1" customWidth="1" outlineLevel="1"/>
    <col min="35" max="40" width="11.5703125" bestFit="1" customWidth="1" outlineLevel="1"/>
    <col min="41" max="42" width="17.5703125" bestFit="1" customWidth="1" outlineLevel="1"/>
    <col min="43" max="43" width="16.42578125" bestFit="1" customWidth="1" outlineLevel="1"/>
    <col min="44" max="47" width="17.5703125" bestFit="1" customWidth="1" outlineLevel="1"/>
    <col min="48" max="49" width="11.5703125" bestFit="1" customWidth="1" outlineLevel="1"/>
    <col min="50" max="50" width="13.5703125" bestFit="1" customWidth="1" outlineLevel="1"/>
    <col min="51" max="51" width="11.42578125" outlineLevel="1"/>
    <col min="53" max="77" width="0" hidden="1" customWidth="1" outlineLevel="1"/>
    <col min="78" max="78" width="11.42578125" collapsed="1"/>
  </cols>
  <sheetData>
    <row r="1" spans="1:107" ht="24" thickBot="1" x14ac:dyDescent="0.3">
      <c r="A1" s="37">
        <v>2013</v>
      </c>
      <c r="B1" s="2"/>
      <c r="C1" s="2"/>
      <c r="D1" s="2"/>
      <c r="E1" s="2"/>
      <c r="F1" s="2"/>
      <c r="G1" s="2"/>
      <c r="H1" s="2"/>
      <c r="I1" s="2"/>
      <c r="J1" s="2"/>
      <c r="K1" s="2"/>
      <c r="L1" s="2"/>
      <c r="M1" s="2"/>
      <c r="N1" s="2"/>
      <c r="O1" s="2"/>
      <c r="P1" s="2"/>
      <c r="Q1" s="2"/>
      <c r="R1" s="2"/>
      <c r="S1" s="2"/>
      <c r="T1" s="176" t="s">
        <v>677</v>
      </c>
      <c r="U1" s="2"/>
      <c r="V1" s="2"/>
      <c r="W1" s="2"/>
      <c r="X1" s="2"/>
      <c r="Y1" s="2"/>
      <c r="Z1" s="2"/>
      <c r="AA1" s="2"/>
      <c r="AB1" s="2"/>
      <c r="AC1" s="2"/>
      <c r="AD1" s="2"/>
      <c r="AE1" s="2"/>
      <c r="AF1" s="2"/>
      <c r="AG1" s="2"/>
      <c r="AH1" s="3"/>
      <c r="AI1" s="3"/>
      <c r="AJ1" s="3"/>
      <c r="AK1" s="3"/>
      <c r="AL1" s="3"/>
      <c r="AM1" s="3"/>
      <c r="AN1" s="3"/>
      <c r="AO1" s="3"/>
      <c r="AP1" s="3"/>
      <c r="AQ1" s="4"/>
      <c r="AR1" s="3"/>
      <c r="AS1" s="4"/>
      <c r="AT1" s="2"/>
      <c r="AU1" s="5"/>
      <c r="AV1" s="5"/>
      <c r="AW1" s="5"/>
      <c r="AX1" s="2"/>
    </row>
    <row r="2" spans="1:107" ht="24" thickBot="1" x14ac:dyDescent="0.3">
      <c r="A2" s="6"/>
      <c r="B2" s="7"/>
      <c r="C2" s="7"/>
      <c r="D2" s="7"/>
      <c r="E2" s="7"/>
      <c r="F2" s="7"/>
      <c r="G2" s="7"/>
      <c r="H2" s="7"/>
      <c r="I2" s="7"/>
      <c r="J2" s="7"/>
      <c r="K2" s="7"/>
      <c r="L2" s="7"/>
      <c r="M2" s="530" t="s">
        <v>252</v>
      </c>
      <c r="N2" s="7"/>
      <c r="O2" s="7"/>
      <c r="P2" s="7"/>
      <c r="Q2" s="7"/>
      <c r="R2" s="7"/>
      <c r="S2" s="7"/>
      <c r="T2" s="530" t="s">
        <v>283</v>
      </c>
      <c r="U2" s="7"/>
      <c r="V2" s="530" t="s">
        <v>284</v>
      </c>
      <c r="W2" s="7"/>
      <c r="X2" s="530" t="s">
        <v>285</v>
      </c>
      <c r="Y2" s="530" t="s">
        <v>4</v>
      </c>
      <c r="Z2" s="7"/>
      <c r="AA2" s="7"/>
      <c r="AB2" s="7"/>
      <c r="AC2" s="7"/>
      <c r="AD2" s="7"/>
      <c r="AE2" s="7"/>
      <c r="AF2" s="38"/>
      <c r="AG2" s="530" t="s">
        <v>286</v>
      </c>
      <c r="AH2" s="530" t="s">
        <v>287</v>
      </c>
      <c r="AI2" s="528" t="s">
        <v>288</v>
      </c>
      <c r="AJ2" s="529"/>
      <c r="AK2" s="529"/>
      <c r="AL2" s="529"/>
      <c r="AM2" s="529"/>
      <c r="AN2" s="536"/>
      <c r="AO2" s="7"/>
      <c r="AP2" s="7"/>
      <c r="AQ2" s="39"/>
      <c r="AR2" s="38"/>
      <c r="AS2" s="547" t="s">
        <v>10</v>
      </c>
      <c r="AT2" s="47"/>
      <c r="AU2" s="39"/>
      <c r="AV2" s="39"/>
      <c r="AW2" s="48"/>
      <c r="AX2" s="515" t="s">
        <v>289</v>
      </c>
      <c r="CA2" s="88">
        <v>1</v>
      </c>
      <c r="CB2" s="88">
        <v>2</v>
      </c>
      <c r="CC2" s="88">
        <v>3</v>
      </c>
      <c r="CD2" s="88">
        <v>4</v>
      </c>
      <c r="CE2" s="88">
        <v>5</v>
      </c>
      <c r="CF2" s="88">
        <v>6</v>
      </c>
      <c r="CG2" s="88">
        <v>7</v>
      </c>
      <c r="CH2" s="88">
        <v>8</v>
      </c>
      <c r="CI2" s="88">
        <v>9</v>
      </c>
      <c r="CJ2" s="88">
        <v>10</v>
      </c>
      <c r="CK2" s="88">
        <v>11</v>
      </c>
      <c r="CL2" s="88">
        <v>12</v>
      </c>
      <c r="CM2" s="88">
        <v>13</v>
      </c>
      <c r="CN2" s="88">
        <v>14</v>
      </c>
      <c r="CO2" s="88">
        <v>15</v>
      </c>
      <c r="CP2" s="88">
        <v>16</v>
      </c>
      <c r="CQ2" s="88">
        <v>17</v>
      </c>
      <c r="CR2" s="88">
        <v>18</v>
      </c>
      <c r="CS2" s="88">
        <v>19</v>
      </c>
      <c r="CT2" s="88">
        <v>20</v>
      </c>
      <c r="CU2" s="88">
        <v>21</v>
      </c>
      <c r="CV2" s="88">
        <v>22</v>
      </c>
      <c r="CW2" s="88">
        <v>23</v>
      </c>
      <c r="CX2" s="88">
        <v>24</v>
      </c>
      <c r="CY2" s="88">
        <v>25</v>
      </c>
      <c r="CZ2" s="88">
        <v>26</v>
      </c>
      <c r="DA2" s="88">
        <v>27</v>
      </c>
      <c r="DB2" s="88">
        <v>28</v>
      </c>
      <c r="DC2" s="88">
        <v>29</v>
      </c>
    </row>
    <row r="3" spans="1:107" ht="186" thickBot="1" x14ac:dyDescent="0.3">
      <c r="A3" s="8" t="s">
        <v>16</v>
      </c>
      <c r="B3" s="9" t="s">
        <v>17</v>
      </c>
      <c r="C3" s="8" t="s">
        <v>18</v>
      </c>
      <c r="D3" s="8" t="s">
        <v>290</v>
      </c>
      <c r="E3" s="9" t="s">
        <v>291</v>
      </c>
      <c r="F3" s="8" t="s">
        <v>292</v>
      </c>
      <c r="G3" s="8" t="s">
        <v>263</v>
      </c>
      <c r="H3" s="8" t="s">
        <v>264</v>
      </c>
      <c r="I3" s="8" t="s">
        <v>265</v>
      </c>
      <c r="J3" s="8" t="s">
        <v>266</v>
      </c>
      <c r="K3" s="8" t="s">
        <v>293</v>
      </c>
      <c r="L3" s="8" t="s">
        <v>268</v>
      </c>
      <c r="M3" s="531"/>
      <c r="N3" s="8" t="s">
        <v>23</v>
      </c>
      <c r="O3" s="8" t="s">
        <v>294</v>
      </c>
      <c r="P3" s="8" t="s">
        <v>295</v>
      </c>
      <c r="Q3" s="8" t="s">
        <v>296</v>
      </c>
      <c r="R3" s="8" t="s">
        <v>297</v>
      </c>
      <c r="S3" s="8" t="s">
        <v>28</v>
      </c>
      <c r="T3" s="533"/>
      <c r="U3" s="8" t="s">
        <v>29</v>
      </c>
      <c r="V3" s="533"/>
      <c r="W3" s="8" t="s">
        <v>30</v>
      </c>
      <c r="X3" s="533"/>
      <c r="Y3" s="533"/>
      <c r="Z3" s="8" t="s">
        <v>298</v>
      </c>
      <c r="AA3" s="8" t="s">
        <v>32</v>
      </c>
      <c r="AB3" s="8" t="s">
        <v>33</v>
      </c>
      <c r="AC3" s="8" t="s">
        <v>34</v>
      </c>
      <c r="AD3" s="8" t="s">
        <v>35</v>
      </c>
      <c r="AE3" s="8" t="s">
        <v>299</v>
      </c>
      <c r="AF3" s="9" t="s">
        <v>300</v>
      </c>
      <c r="AG3" s="533"/>
      <c r="AH3" s="533"/>
      <c r="AI3" s="513" t="s">
        <v>36</v>
      </c>
      <c r="AJ3" s="514"/>
      <c r="AK3" s="515" t="s">
        <v>37</v>
      </c>
      <c r="AL3" s="516"/>
      <c r="AM3" s="517" t="s">
        <v>38</v>
      </c>
      <c r="AN3" s="535"/>
      <c r="AO3" s="8" t="s">
        <v>301</v>
      </c>
      <c r="AP3" s="8" t="s">
        <v>302</v>
      </c>
      <c r="AQ3" s="40" t="s">
        <v>8</v>
      </c>
      <c r="AR3" s="49" t="s">
        <v>303</v>
      </c>
      <c r="AS3" s="505"/>
      <c r="AT3" s="50" t="s">
        <v>304</v>
      </c>
      <c r="AU3" s="40" t="s">
        <v>12</v>
      </c>
      <c r="AV3" s="40" t="s">
        <v>13</v>
      </c>
      <c r="AW3" s="51" t="s">
        <v>14</v>
      </c>
      <c r="AX3" s="548"/>
      <c r="CA3" s="89" t="str">
        <f>C3</f>
        <v>Gemeinde</v>
      </c>
      <c r="CB3" s="89" t="str">
        <f>D3</f>
        <v>Einwohner am 31.12.2012</v>
      </c>
      <c r="CC3" s="90" t="s">
        <v>420</v>
      </c>
      <c r="CD3" s="89" t="s">
        <v>421</v>
      </c>
      <c r="CE3" s="90" t="str">
        <f>P3</f>
        <v>Verbindlichkeiten aus Liquiditäts-krediten per 31.12.2013 (Gesamt in €)</v>
      </c>
      <c r="CF3" s="90" t="str">
        <f>R3</f>
        <v>Guthaben auf Konten gesamt per 31.12.2013  in €</v>
      </c>
      <c r="CG3" s="89" t="s">
        <v>422</v>
      </c>
      <c r="CH3" s="89" t="str">
        <f>AG2</f>
        <v>Muster 5a 
Saldo der ordentlichen und außerordentlichen Ein- und Auszahlungen 
(Zeile 6) per 31.12.2013</v>
      </c>
      <c r="CI3" s="89" t="str">
        <f>Y2</f>
        <v>Festsetzung aller drei Hebesätze unterhalb der gewogenen Durchschnitts-hebesätze?                    ja =1/nein = 0</v>
      </c>
      <c r="CJ3" s="89" t="str">
        <f>AB3</f>
        <v>Haushalts-sicherungskonzept vorhanden?         ja/nein</v>
      </c>
      <c r="CK3" s="89" t="str">
        <f>AC3</f>
        <v>Wurde eine Konsolidierungs-vereinbarung abgeschlossen? ja/nein</v>
      </c>
      <c r="CL3" s="89" t="s">
        <v>423</v>
      </c>
      <c r="CM3" s="89" t="str">
        <f xml:space="preserve"> N3</f>
        <v>Höhe der Rücklagen in €</v>
      </c>
      <c r="CN3" s="89" t="str">
        <f>CI3</f>
        <v>Festsetzung aller drei Hebesätze unterhalb der gewogenen Durchschnitts-hebesätze?                    ja =1/nein = 0</v>
      </c>
      <c r="CO3" s="89" t="str">
        <f t="shared" ref="CO3:CQ3" si="0">CJ3</f>
        <v>Haushalts-sicherungskonzept vorhanden?         ja/nein</v>
      </c>
      <c r="CP3" s="89" t="str">
        <f t="shared" si="0"/>
        <v>Wurde eine Konsolidierungs-vereinbarung abgeschlossen? ja/nein</v>
      </c>
      <c r="CQ3" s="89" t="str">
        <f t="shared" si="0"/>
        <v>Vollständig</v>
      </c>
      <c r="CR3" s="89" t="str">
        <f>J3</f>
        <v>Ausgleich des Finanzhaushaltes unter Anrechnung von Vorträgen aus Vorjahren möglich?             ja =1/nein = 0</v>
      </c>
      <c r="CS3" s="89" t="s">
        <v>424</v>
      </c>
      <c r="CT3" s="89" t="s">
        <v>425</v>
      </c>
      <c r="CU3" s="89" t="str">
        <f>AT3</f>
        <v>Kreisumlage 2013</v>
      </c>
      <c r="CV3" s="89" t="str">
        <f>AX2</f>
        <v>Amtsumlage 2013</v>
      </c>
      <c r="CW3" s="89" t="str">
        <f>S3</f>
        <v>Hebesatz Grundsteuer A</v>
      </c>
      <c r="CX3" s="89" t="str">
        <f>U3</f>
        <v>Hebesatz Grundsteuer B</v>
      </c>
      <c r="CY3" s="89" t="str">
        <f>W3</f>
        <v>Hebesatz Gewerbe-steuer</v>
      </c>
      <c r="CZ3" s="89" t="str">
        <f>Z3</f>
        <v>Verbindlichkeiten Investitionskredite per 31.12.2013 (Gesamt in €)</v>
      </c>
      <c r="DA3" s="89" t="s">
        <v>430</v>
      </c>
      <c r="DB3" s="89" t="str">
        <f>G3</f>
        <v>jahresbezogener Ausgleich im Finanzhaushalt   ja = 1 /nein = 0</v>
      </c>
      <c r="DC3" s="89" t="str">
        <f>AH2</f>
        <v>Muster 5a 
Saldo der liquiden Mittel u. der Kredite zur Sicherg. d. Zahlungsfähigk. (Zeile 11) per 31.12.2013</v>
      </c>
    </row>
    <row r="4" spans="1:107" ht="15.75" thickBot="1" x14ac:dyDescent="0.3">
      <c r="A4" s="10"/>
      <c r="B4" s="10"/>
      <c r="C4" s="10"/>
      <c r="D4" s="10"/>
      <c r="E4" s="10"/>
      <c r="F4" s="10"/>
      <c r="G4" s="10"/>
      <c r="H4" s="10"/>
      <c r="I4" s="10"/>
      <c r="J4" s="10"/>
      <c r="K4" s="10"/>
      <c r="L4" s="10"/>
      <c r="M4" s="532"/>
      <c r="N4" s="10"/>
      <c r="O4" s="10"/>
      <c r="P4" s="10"/>
      <c r="Q4" s="10"/>
      <c r="R4" s="10"/>
      <c r="S4" s="10"/>
      <c r="T4" s="534"/>
      <c r="U4" s="10"/>
      <c r="V4" s="534"/>
      <c r="W4" s="10"/>
      <c r="X4" s="534"/>
      <c r="Y4" s="534"/>
      <c r="Z4" s="10"/>
      <c r="AA4" s="10"/>
      <c r="AB4" s="10"/>
      <c r="AC4" s="10"/>
      <c r="AD4" s="10"/>
      <c r="AE4" s="10"/>
      <c r="AF4" s="11"/>
      <c r="AG4" s="534"/>
      <c r="AH4" s="534"/>
      <c r="AI4" s="11" t="s">
        <v>39</v>
      </c>
      <c r="AJ4" s="12" t="s">
        <v>40</v>
      </c>
      <c r="AK4" s="13" t="s">
        <v>39</v>
      </c>
      <c r="AL4" s="14" t="s">
        <v>40</v>
      </c>
      <c r="AM4" s="15" t="s">
        <v>39</v>
      </c>
      <c r="AN4" s="33" t="s">
        <v>40</v>
      </c>
      <c r="AO4" s="8"/>
      <c r="AP4" s="8"/>
      <c r="AQ4" s="40"/>
      <c r="AR4" s="49"/>
      <c r="AS4" s="505"/>
      <c r="AT4" s="50"/>
      <c r="AU4" s="40"/>
      <c r="AV4" s="40"/>
      <c r="AW4" s="51"/>
      <c r="AX4" s="523"/>
      <c r="CA4" s="2" t="str">
        <f>IF(CA3=CA150,"OK")</f>
        <v>OK</v>
      </c>
      <c r="CB4" s="2" t="str">
        <f t="shared" ref="CB4:CT4" si="1">IF(CB3=CB150,"OK")</f>
        <v>OK</v>
      </c>
      <c r="CC4" s="2" t="str">
        <f t="shared" si="1"/>
        <v>OK</v>
      </c>
      <c r="CD4" s="2" t="str">
        <f t="shared" si="1"/>
        <v>OK</v>
      </c>
      <c r="CE4" s="2" t="str">
        <f t="shared" si="1"/>
        <v>OK</v>
      </c>
      <c r="CF4" s="2" t="str">
        <f t="shared" si="1"/>
        <v>OK</v>
      </c>
      <c r="CG4" s="2" t="str">
        <f t="shared" si="1"/>
        <v>OK</v>
      </c>
      <c r="CH4" s="2" t="str">
        <f t="shared" si="1"/>
        <v>OK</v>
      </c>
      <c r="CI4" s="2" t="str">
        <f t="shared" si="1"/>
        <v>OK</v>
      </c>
      <c r="CJ4" s="2" t="str">
        <f t="shared" si="1"/>
        <v>OK</v>
      </c>
      <c r="CK4" s="2" t="str">
        <f t="shared" si="1"/>
        <v>OK</v>
      </c>
      <c r="CL4" s="2" t="str">
        <f t="shared" si="1"/>
        <v>OK</v>
      </c>
      <c r="CM4" s="2" t="str">
        <f t="shared" si="1"/>
        <v>OK</v>
      </c>
      <c r="CN4" s="2" t="str">
        <f t="shared" si="1"/>
        <v>OK</v>
      </c>
      <c r="CO4" s="2" t="str">
        <f t="shared" si="1"/>
        <v>OK</v>
      </c>
      <c r="CP4" s="2" t="str">
        <f t="shared" si="1"/>
        <v>OK</v>
      </c>
      <c r="CQ4" s="2" t="str">
        <f t="shared" si="1"/>
        <v>OK</v>
      </c>
      <c r="CR4" s="2" t="str">
        <f t="shared" si="1"/>
        <v>OK</v>
      </c>
      <c r="CS4" s="2" t="str">
        <f t="shared" si="1"/>
        <v>OK</v>
      </c>
      <c r="CT4" s="2" t="str">
        <f t="shared" si="1"/>
        <v>OK</v>
      </c>
      <c r="CW4" s="98">
        <v>2.6339999999999999</v>
      </c>
      <c r="CX4" s="98">
        <v>3.4015</v>
      </c>
      <c r="CY4" s="98">
        <v>3.0310999999999999</v>
      </c>
    </row>
    <row r="5" spans="1:107" x14ac:dyDescent="0.25">
      <c r="A5" s="17">
        <v>13075039</v>
      </c>
      <c r="B5" s="18">
        <v>501</v>
      </c>
      <c r="C5" s="18" t="s">
        <v>41</v>
      </c>
      <c r="D5" s="221"/>
      <c r="E5" s="222"/>
      <c r="F5" s="222"/>
      <c r="G5" s="222"/>
      <c r="H5" s="222"/>
      <c r="I5" s="222"/>
      <c r="J5" s="222"/>
      <c r="K5" s="222"/>
      <c r="L5" s="222"/>
      <c r="M5" s="222"/>
      <c r="N5" s="222"/>
      <c r="O5" s="222"/>
      <c r="P5" s="222"/>
      <c r="Q5" s="222"/>
      <c r="R5" s="222"/>
      <c r="S5" s="222">
        <v>300</v>
      </c>
      <c r="T5" s="222">
        <v>1</v>
      </c>
      <c r="U5" s="222">
        <v>430</v>
      </c>
      <c r="V5" s="222">
        <v>1</v>
      </c>
      <c r="W5" s="222">
        <v>425</v>
      </c>
      <c r="X5" s="222">
        <v>1</v>
      </c>
      <c r="Y5" s="222">
        <v>1</v>
      </c>
      <c r="Z5" s="222"/>
      <c r="AA5" s="222"/>
      <c r="AB5" s="19"/>
      <c r="AC5" s="19"/>
      <c r="AD5" s="19"/>
      <c r="AE5" s="222"/>
      <c r="AF5" s="222"/>
      <c r="AG5" s="295"/>
      <c r="AH5" s="295"/>
      <c r="AI5" s="278">
        <v>130000</v>
      </c>
      <c r="AJ5" s="278">
        <v>138353</v>
      </c>
      <c r="AK5" s="278">
        <v>250000</v>
      </c>
      <c r="AL5" s="278">
        <v>327156</v>
      </c>
      <c r="AM5" s="278"/>
      <c r="AN5" s="280"/>
      <c r="AO5" s="236">
        <v>30968011</v>
      </c>
      <c r="AP5" s="236">
        <v>35191583</v>
      </c>
      <c r="AQ5" s="310">
        <v>4223572</v>
      </c>
      <c r="AR5" s="236">
        <v>19313843</v>
      </c>
      <c r="AS5" s="310">
        <v>54505426</v>
      </c>
      <c r="AT5" s="236">
        <v>19298004</v>
      </c>
      <c r="AU5" s="310">
        <v>35207422</v>
      </c>
      <c r="AV5" s="310">
        <f>AT5/AP5</f>
        <v>0.54836987583082009</v>
      </c>
      <c r="AW5" s="310">
        <f>AT5/AS5</f>
        <v>0.35405656677190267</v>
      </c>
      <c r="AX5" s="236"/>
      <c r="CA5" s="91" t="str">
        <f t="shared" ref="CA5:CB20" si="2">C5</f>
        <v>Greifswald, Hansestadt</v>
      </c>
      <c r="CB5" s="92">
        <f t="shared" si="2"/>
        <v>0</v>
      </c>
      <c r="CC5" s="92">
        <f>IF(I5&lt;0,I5*-1,I5)</f>
        <v>0</v>
      </c>
      <c r="CD5" s="92">
        <f>H5-CC5</f>
        <v>0</v>
      </c>
      <c r="CE5" s="92">
        <f t="shared" ref="CE5:CE68" si="3">P5</f>
        <v>0</v>
      </c>
      <c r="CF5" s="92">
        <f t="shared" ref="CF5:CF68" si="4">R5</f>
        <v>0</v>
      </c>
      <c r="CG5" s="92">
        <f>CF5-CE5</f>
        <v>0</v>
      </c>
      <c r="CH5" s="92">
        <f>AG5</f>
        <v>0</v>
      </c>
      <c r="CI5" s="92">
        <f>Y5</f>
        <v>1</v>
      </c>
      <c r="CJ5" s="91">
        <f t="shared" ref="CJ5:CK20" si="5">AB5</f>
        <v>0</v>
      </c>
      <c r="CK5" s="91">
        <f t="shared" si="5"/>
        <v>0</v>
      </c>
      <c r="CL5" s="91" t="str">
        <f>IF(CB5=0,"keine Daten",IF(CD5=0,"keine Daten",IF(CH5=0,"keine Daten","OK")))</f>
        <v>keine Daten</v>
      </c>
      <c r="CM5" s="92">
        <f>N5</f>
        <v>0</v>
      </c>
      <c r="CN5" s="91" t="str">
        <f>IF(CQ5=0,"keine Angabe",IF(CI5="ja","ja","nein"))</f>
        <v>keine Angabe</v>
      </c>
      <c r="CO5" s="91">
        <f>IF(CQ5=0,2,IF(CJ5="ja",1,0))</f>
        <v>2</v>
      </c>
      <c r="CP5" s="91">
        <f>IF(CQ5=0,2,IF(CK5="ja",1,0))</f>
        <v>2</v>
      </c>
      <c r="CQ5" s="91">
        <f>IF(CL5="OK",1,0)</f>
        <v>0</v>
      </c>
      <c r="CR5" s="91">
        <f t="shared" ref="CR5:CR68" si="6">J5</f>
        <v>0</v>
      </c>
      <c r="CS5" s="92">
        <f>CM5-'2012'!CM5</f>
        <v>-4358667.78</v>
      </c>
      <c r="CT5" s="92">
        <f>CE5-'2012'!CE5</f>
        <v>-2403462.39</v>
      </c>
      <c r="CU5" s="92">
        <f>AT5</f>
        <v>19298004</v>
      </c>
      <c r="CV5" s="92">
        <f>AX5</f>
        <v>0</v>
      </c>
      <c r="CW5" s="153">
        <f>S5/100</f>
        <v>3</v>
      </c>
      <c r="CX5" s="153">
        <f>U5/100</f>
        <v>4.3</v>
      </c>
      <c r="CY5" s="153">
        <f>W5/100</f>
        <v>4.25</v>
      </c>
      <c r="CZ5" s="92">
        <f>Z5</f>
        <v>0</v>
      </c>
      <c r="DA5" s="92">
        <f>AJ5+AL5+AN5</f>
        <v>465509</v>
      </c>
      <c r="DB5" s="91">
        <f t="shared" ref="DB5:DB68" si="7">G5</f>
        <v>0</v>
      </c>
      <c r="DC5" s="92">
        <f>AH5</f>
        <v>0</v>
      </c>
    </row>
    <row r="6" spans="1:107" x14ac:dyDescent="0.25">
      <c r="A6" s="20">
        <v>13075005</v>
      </c>
      <c r="B6" s="21">
        <v>511</v>
      </c>
      <c r="C6" s="21" t="s">
        <v>42</v>
      </c>
      <c r="D6" s="223">
        <v>13347</v>
      </c>
      <c r="E6" s="224">
        <v>850900</v>
      </c>
      <c r="F6" s="224">
        <v>476404.37</v>
      </c>
      <c r="G6" s="224">
        <v>1</v>
      </c>
      <c r="H6" s="224">
        <v>94375.02</v>
      </c>
      <c r="I6" s="224">
        <v>0</v>
      </c>
      <c r="J6" s="224">
        <v>1</v>
      </c>
      <c r="K6" s="224">
        <v>62183.59</v>
      </c>
      <c r="L6" s="224"/>
      <c r="M6" s="224">
        <v>1</v>
      </c>
      <c r="N6" s="224">
        <v>106139993.7</v>
      </c>
      <c r="O6" s="224">
        <v>0</v>
      </c>
      <c r="P6" s="224">
        <v>0</v>
      </c>
      <c r="Q6" s="224">
        <v>1</v>
      </c>
      <c r="R6" s="224">
        <v>2010010.44</v>
      </c>
      <c r="S6" s="224">
        <v>275</v>
      </c>
      <c r="T6" s="224">
        <v>0</v>
      </c>
      <c r="U6" s="224">
        <v>375</v>
      </c>
      <c r="V6" s="224">
        <v>0</v>
      </c>
      <c r="W6" s="224">
        <v>350</v>
      </c>
      <c r="X6" s="224">
        <v>0</v>
      </c>
      <c r="Y6" s="224">
        <v>0</v>
      </c>
      <c r="Z6" s="224">
        <v>6532325.21</v>
      </c>
      <c r="AA6" s="224">
        <v>489.42</v>
      </c>
      <c r="AB6" s="22"/>
      <c r="AC6" s="22" t="s">
        <v>43</v>
      </c>
      <c r="AD6" s="22" t="s">
        <v>43</v>
      </c>
      <c r="AE6" s="224">
        <v>0</v>
      </c>
      <c r="AF6" s="224" t="s">
        <v>280</v>
      </c>
      <c r="AG6" s="260">
        <v>476404.37</v>
      </c>
      <c r="AH6" s="260">
        <v>2010010.44</v>
      </c>
      <c r="AI6" s="224">
        <v>27500</v>
      </c>
      <c r="AJ6" s="224">
        <v>24314.1</v>
      </c>
      <c r="AK6" s="224">
        <v>84000</v>
      </c>
      <c r="AL6" s="224">
        <v>142790.85</v>
      </c>
      <c r="AM6" s="224">
        <v>0</v>
      </c>
      <c r="AN6" s="260">
        <v>0</v>
      </c>
      <c r="AO6" s="236">
        <v>7194313.2800000003</v>
      </c>
      <c r="AP6" s="236">
        <v>7741387.5099999998</v>
      </c>
      <c r="AQ6" s="310">
        <f>AP6-AO6</f>
        <v>547074.22999999952</v>
      </c>
      <c r="AR6" s="236">
        <v>2308893.35</v>
      </c>
      <c r="AS6" s="310">
        <f t="shared" ref="AS6:AS69" si="8">AP6+AR6</f>
        <v>10050280.859999999</v>
      </c>
      <c r="AT6" s="236">
        <v>4745463.51</v>
      </c>
      <c r="AU6" s="310">
        <f>AS6-AT6</f>
        <v>5304817.3499999996</v>
      </c>
      <c r="AV6" s="310">
        <f t="shared" ref="AV6:AV69" si="9">AT6/AP6</f>
        <v>0.61299909142514941</v>
      </c>
      <c r="AW6" s="310">
        <f t="shared" ref="AW6:AW69" si="10">AT6/AS6</f>
        <v>0.47217222842864909</v>
      </c>
      <c r="AX6" s="236"/>
      <c r="CA6" s="91" t="str">
        <f t="shared" si="2"/>
        <v>Anklam, Stadt</v>
      </c>
      <c r="CB6" s="92">
        <f t="shared" si="2"/>
        <v>13347</v>
      </c>
      <c r="CC6" s="92">
        <f t="shared" ref="CC6:CC69" si="11">IF(I6&lt;0,I6*-1,I6)</f>
        <v>0</v>
      </c>
      <c r="CD6" s="92">
        <f t="shared" ref="CD6:CD69" si="12">H6-CC6</f>
        <v>94375.02</v>
      </c>
      <c r="CE6" s="92">
        <f t="shared" si="3"/>
        <v>0</v>
      </c>
      <c r="CF6" s="92">
        <f t="shared" si="4"/>
        <v>2010010.44</v>
      </c>
      <c r="CG6" s="92">
        <f t="shared" ref="CG6:CG69" si="13">CF6-CE6</f>
        <v>2010010.44</v>
      </c>
      <c r="CH6" s="92">
        <f t="shared" ref="CH6:CH69" si="14">AG6</f>
        <v>476404.37</v>
      </c>
      <c r="CI6" s="92">
        <f>Y6</f>
        <v>0</v>
      </c>
      <c r="CJ6" s="91">
        <f t="shared" si="5"/>
        <v>0</v>
      </c>
      <c r="CK6" s="91" t="str">
        <f t="shared" si="5"/>
        <v>nein</v>
      </c>
      <c r="CL6" s="91" t="str">
        <f t="shared" ref="CL6:CL9" si="15">IF(CB6=0,"keine Daten",IF(CD6=0,"keine Daten",IF(CH6=0,"keine Daten","OK")))</f>
        <v>OK</v>
      </c>
      <c r="CM6" s="92">
        <f t="shared" ref="CM6:CM69" si="16">N6</f>
        <v>106139993.7</v>
      </c>
      <c r="CN6" s="91" t="str">
        <f t="shared" ref="CN6:CN69" si="17">IF(CQ6=0,"keine Angabe",IF(CI6="ja","ja","nein"))</f>
        <v>nein</v>
      </c>
      <c r="CO6" s="91">
        <f t="shared" ref="CO6:CO69" si="18">IF(CQ6=0,2,IF(CJ6="ja",1,0))</f>
        <v>0</v>
      </c>
      <c r="CP6" s="91">
        <f t="shared" ref="CP6:CP69" si="19">IF(CQ6=0,2,IF(CK6="ja",1,0))</f>
        <v>0</v>
      </c>
      <c r="CQ6" s="91">
        <f t="shared" ref="CQ6:CQ69" si="20">IF(CL6="OK",1,0)</f>
        <v>1</v>
      </c>
      <c r="CR6" s="91">
        <f t="shared" si="6"/>
        <v>1</v>
      </c>
      <c r="CS6" s="92">
        <f>CM6-'2012'!CM6</f>
        <v>93298.79999999702</v>
      </c>
      <c r="CT6" s="92">
        <f>CE6-'2012'!CE6</f>
        <v>0</v>
      </c>
      <c r="CU6" s="92">
        <f t="shared" ref="CU6:CU69" si="21">AT6</f>
        <v>4745463.51</v>
      </c>
      <c r="CV6" s="92">
        <f t="shared" ref="CV6:CV69" si="22">AX6</f>
        <v>0</v>
      </c>
      <c r="CW6" s="153">
        <f t="shared" ref="CW6:CW69" si="23">S6/100</f>
        <v>2.75</v>
      </c>
      <c r="CX6" s="153">
        <f t="shared" ref="CX6:CX69" si="24">U6/100</f>
        <v>3.75</v>
      </c>
      <c r="CY6" s="153">
        <f t="shared" ref="CY6:CY69" si="25">W6/100</f>
        <v>3.5</v>
      </c>
      <c r="CZ6" s="92">
        <f t="shared" ref="CZ6:CZ69" si="26">Z6</f>
        <v>6532325.21</v>
      </c>
      <c r="DA6" s="92">
        <f t="shared" ref="DA6:DA69" si="27">AJ6+AL6+AN6</f>
        <v>167104.95000000001</v>
      </c>
      <c r="DB6" s="91">
        <f t="shared" si="7"/>
        <v>1</v>
      </c>
      <c r="DC6" s="92">
        <f t="shared" ref="DC6:DC69" si="28">AH6</f>
        <v>2010010.44</v>
      </c>
    </row>
    <row r="7" spans="1:107" x14ac:dyDescent="0.25">
      <c r="A7" s="20">
        <v>13075049</v>
      </c>
      <c r="B7" s="21">
        <v>512</v>
      </c>
      <c r="C7" s="21" t="s">
        <v>44</v>
      </c>
      <c r="D7" s="223"/>
      <c r="E7" s="224"/>
      <c r="F7" s="224"/>
      <c r="G7" s="224"/>
      <c r="H7" s="224"/>
      <c r="I7" s="224"/>
      <c r="J7" s="224"/>
      <c r="K7" s="224"/>
      <c r="L7" s="224"/>
      <c r="M7" s="224"/>
      <c r="N7" s="224"/>
      <c r="O7" s="224"/>
      <c r="P7" s="224"/>
      <c r="Q7" s="224"/>
      <c r="R7" s="224"/>
      <c r="S7" s="224"/>
      <c r="T7" s="224"/>
      <c r="U7" s="224"/>
      <c r="V7" s="224"/>
      <c r="W7" s="224"/>
      <c r="X7" s="224"/>
      <c r="Y7" s="224"/>
      <c r="Z7" s="224"/>
      <c r="AA7" s="224"/>
      <c r="AB7" s="22"/>
      <c r="AC7" s="22"/>
      <c r="AD7" s="22"/>
      <c r="AE7" s="224"/>
      <c r="AF7" s="224"/>
      <c r="AG7" s="260"/>
      <c r="AH7" s="260"/>
      <c r="AI7" s="224"/>
      <c r="AJ7" s="224"/>
      <c r="AK7" s="224"/>
      <c r="AL7" s="224"/>
      <c r="AM7" s="224"/>
      <c r="AN7" s="260"/>
      <c r="AO7" s="236"/>
      <c r="AP7" s="236"/>
      <c r="AQ7" s="310">
        <f t="shared" ref="AQ7:AQ70" si="29">AP7-AO7</f>
        <v>0</v>
      </c>
      <c r="AR7" s="236"/>
      <c r="AS7" s="310">
        <f t="shared" si="8"/>
        <v>0</v>
      </c>
      <c r="AT7" s="236"/>
      <c r="AU7" s="310">
        <f t="shared" ref="AU7:AU70" si="30">AS7-AT7</f>
        <v>0</v>
      </c>
      <c r="AV7" s="310" t="e">
        <f t="shared" si="9"/>
        <v>#DIV/0!</v>
      </c>
      <c r="AW7" s="310" t="e">
        <f t="shared" si="10"/>
        <v>#DIV/0!</v>
      </c>
      <c r="AX7" s="236"/>
      <c r="CA7" s="91" t="str">
        <f t="shared" si="2"/>
        <v>Heringsdorf</v>
      </c>
      <c r="CB7" s="92">
        <f t="shared" si="2"/>
        <v>0</v>
      </c>
      <c r="CC7" s="92">
        <f t="shared" si="11"/>
        <v>0</v>
      </c>
      <c r="CD7" s="92">
        <f t="shared" si="12"/>
        <v>0</v>
      </c>
      <c r="CE7" s="92">
        <f t="shared" si="3"/>
        <v>0</v>
      </c>
      <c r="CF7" s="92">
        <f t="shared" si="4"/>
        <v>0</v>
      </c>
      <c r="CG7" s="92">
        <f t="shared" si="13"/>
        <v>0</v>
      </c>
      <c r="CH7" s="92">
        <f t="shared" si="14"/>
        <v>0</v>
      </c>
      <c r="CI7" s="92">
        <f>Y7</f>
        <v>0</v>
      </c>
      <c r="CJ7" s="91">
        <f t="shared" si="5"/>
        <v>0</v>
      </c>
      <c r="CK7" s="91">
        <f t="shared" si="5"/>
        <v>0</v>
      </c>
      <c r="CL7" s="91" t="str">
        <f t="shared" si="15"/>
        <v>keine Daten</v>
      </c>
      <c r="CM7" s="92">
        <f t="shared" si="16"/>
        <v>0</v>
      </c>
      <c r="CN7" s="91" t="str">
        <f t="shared" si="17"/>
        <v>keine Angabe</v>
      </c>
      <c r="CO7" s="91">
        <f t="shared" si="18"/>
        <v>2</v>
      </c>
      <c r="CP7" s="91">
        <f t="shared" si="19"/>
        <v>2</v>
      </c>
      <c r="CQ7" s="91">
        <f t="shared" si="20"/>
        <v>0</v>
      </c>
      <c r="CR7" s="91">
        <f t="shared" si="6"/>
        <v>0</v>
      </c>
      <c r="CS7" s="92">
        <f>CM7-'2012'!CM7</f>
        <v>0</v>
      </c>
      <c r="CT7" s="92">
        <f>CE7-'2012'!CE7</f>
        <v>0</v>
      </c>
      <c r="CU7" s="92">
        <f t="shared" si="21"/>
        <v>0</v>
      </c>
      <c r="CV7" s="92">
        <f t="shared" si="22"/>
        <v>0</v>
      </c>
      <c r="CW7" s="153">
        <f t="shared" si="23"/>
        <v>0</v>
      </c>
      <c r="CX7" s="153">
        <f t="shared" si="24"/>
        <v>0</v>
      </c>
      <c r="CY7" s="153">
        <f t="shared" si="25"/>
        <v>0</v>
      </c>
      <c r="CZ7" s="92">
        <f t="shared" si="26"/>
        <v>0</v>
      </c>
      <c r="DA7" s="92">
        <f t="shared" si="27"/>
        <v>0</v>
      </c>
      <c r="DB7" s="91">
        <f t="shared" si="7"/>
        <v>0</v>
      </c>
      <c r="DC7" s="92">
        <f t="shared" si="28"/>
        <v>0</v>
      </c>
    </row>
    <row r="8" spans="1:107" x14ac:dyDescent="0.25">
      <c r="A8" s="20">
        <v>13075105</v>
      </c>
      <c r="B8" s="21">
        <v>513</v>
      </c>
      <c r="C8" s="21" t="s">
        <v>45</v>
      </c>
      <c r="D8" s="223">
        <v>11219</v>
      </c>
      <c r="E8" s="224">
        <v>952600</v>
      </c>
      <c r="F8" s="224">
        <v>49630.29</v>
      </c>
      <c r="G8" s="224">
        <v>0</v>
      </c>
      <c r="H8" s="224"/>
      <c r="I8" s="224">
        <v>304347.84999999998</v>
      </c>
      <c r="J8" s="224">
        <v>1</v>
      </c>
      <c r="K8" s="224">
        <v>1702314.34</v>
      </c>
      <c r="L8" s="224">
        <v>2015</v>
      </c>
      <c r="M8" s="224"/>
      <c r="N8" s="224"/>
      <c r="O8" s="224">
        <v>0</v>
      </c>
      <c r="P8" s="224"/>
      <c r="Q8" s="224">
        <v>1</v>
      </c>
      <c r="R8" s="224">
        <v>751876.25</v>
      </c>
      <c r="S8" s="224">
        <v>250</v>
      </c>
      <c r="T8" s="224">
        <v>1</v>
      </c>
      <c r="U8" s="224">
        <v>350</v>
      </c>
      <c r="V8" s="224">
        <v>0</v>
      </c>
      <c r="W8" s="224">
        <v>360</v>
      </c>
      <c r="X8" s="224">
        <v>0</v>
      </c>
      <c r="Y8" s="224">
        <v>0</v>
      </c>
      <c r="Z8" s="224">
        <v>6141312.6600000001</v>
      </c>
      <c r="AA8" s="224">
        <v>547.4</v>
      </c>
      <c r="AB8" s="22" t="s">
        <v>43</v>
      </c>
      <c r="AC8" s="22" t="s">
        <v>43</v>
      </c>
      <c r="AD8" s="22" t="s">
        <v>43</v>
      </c>
      <c r="AE8" s="224">
        <v>2054176.46</v>
      </c>
      <c r="AF8" s="224">
        <v>1120776.73</v>
      </c>
      <c r="AG8" s="260">
        <v>49630.29</v>
      </c>
      <c r="AH8" s="260">
        <v>751876.25</v>
      </c>
      <c r="AI8" s="224">
        <v>21500</v>
      </c>
      <c r="AJ8" s="224">
        <v>21360.31</v>
      </c>
      <c r="AK8" s="224">
        <v>75000</v>
      </c>
      <c r="AL8" s="224">
        <v>72805.259999999995</v>
      </c>
      <c r="AM8" s="224">
        <v>0</v>
      </c>
      <c r="AN8" s="260">
        <v>0</v>
      </c>
      <c r="AO8" s="236">
        <v>5015195.37</v>
      </c>
      <c r="AP8" s="236">
        <v>2867501.23</v>
      </c>
      <c r="AQ8" s="310">
        <f t="shared" si="29"/>
        <v>-2147694.14</v>
      </c>
      <c r="AR8" s="236">
        <v>2286425.2200000002</v>
      </c>
      <c r="AS8" s="310">
        <f t="shared" si="8"/>
        <v>5153926.45</v>
      </c>
      <c r="AT8" s="236">
        <v>3626094.07</v>
      </c>
      <c r="AU8" s="310">
        <f t="shared" si="30"/>
        <v>1527832.3800000004</v>
      </c>
      <c r="AV8" s="310">
        <f t="shared" si="9"/>
        <v>1.2645483921902276</v>
      </c>
      <c r="AW8" s="310">
        <f t="shared" si="10"/>
        <v>0.70355952984156378</v>
      </c>
      <c r="AX8" s="236"/>
      <c r="CA8" s="91" t="str">
        <f t="shared" si="2"/>
        <v>Pasewalk, Stadt</v>
      </c>
      <c r="CB8" s="92">
        <f t="shared" si="2"/>
        <v>11219</v>
      </c>
      <c r="CC8" s="92">
        <f t="shared" si="11"/>
        <v>304347.84999999998</v>
      </c>
      <c r="CD8" s="92">
        <f t="shared" si="12"/>
        <v>-304347.84999999998</v>
      </c>
      <c r="CE8" s="92">
        <f t="shared" si="3"/>
        <v>0</v>
      </c>
      <c r="CF8" s="92">
        <f t="shared" si="4"/>
        <v>751876.25</v>
      </c>
      <c r="CG8" s="92">
        <f t="shared" si="13"/>
        <v>751876.25</v>
      </c>
      <c r="CH8" s="92">
        <f t="shared" si="14"/>
        <v>49630.29</v>
      </c>
      <c r="CI8" s="92">
        <f>Y8</f>
        <v>0</v>
      </c>
      <c r="CJ8" s="91" t="str">
        <f t="shared" si="5"/>
        <v>nein</v>
      </c>
      <c r="CK8" s="91" t="str">
        <f t="shared" si="5"/>
        <v>nein</v>
      </c>
      <c r="CL8" s="91" t="str">
        <f t="shared" si="15"/>
        <v>OK</v>
      </c>
      <c r="CM8" s="92">
        <v>0</v>
      </c>
      <c r="CN8" s="91" t="str">
        <f t="shared" si="17"/>
        <v>nein</v>
      </c>
      <c r="CO8" s="91">
        <f t="shared" si="18"/>
        <v>0</v>
      </c>
      <c r="CP8" s="91">
        <f t="shared" si="19"/>
        <v>0</v>
      </c>
      <c r="CQ8" s="91">
        <f t="shared" si="20"/>
        <v>1</v>
      </c>
      <c r="CR8" s="91">
        <f t="shared" si="6"/>
        <v>1</v>
      </c>
      <c r="CS8" s="92">
        <f>CM8-'2012'!CM8</f>
        <v>-39075641.159999996</v>
      </c>
      <c r="CT8" s="92">
        <f>CE8-'2012'!CE8</f>
        <v>0</v>
      </c>
      <c r="CU8" s="92">
        <f t="shared" si="21"/>
        <v>3626094.07</v>
      </c>
      <c r="CV8" s="92">
        <f t="shared" si="22"/>
        <v>0</v>
      </c>
      <c r="CW8" s="153">
        <f t="shared" si="23"/>
        <v>2.5</v>
      </c>
      <c r="CX8" s="153">
        <f t="shared" si="24"/>
        <v>3.5</v>
      </c>
      <c r="CY8" s="153">
        <f t="shared" si="25"/>
        <v>3.6</v>
      </c>
      <c r="CZ8" s="92">
        <f t="shared" si="26"/>
        <v>6141312.6600000001</v>
      </c>
      <c r="DA8" s="92">
        <f t="shared" si="27"/>
        <v>94165.569999999992</v>
      </c>
      <c r="DB8" s="91">
        <f t="shared" si="7"/>
        <v>0</v>
      </c>
      <c r="DC8" s="92">
        <f t="shared" si="28"/>
        <v>751876.25</v>
      </c>
    </row>
    <row r="9" spans="1:107" x14ac:dyDescent="0.25">
      <c r="A9" s="20">
        <v>13075130</v>
      </c>
      <c r="B9" s="21">
        <v>514</v>
      </c>
      <c r="C9" s="21" t="s">
        <v>46</v>
      </c>
      <c r="D9" s="223">
        <v>5303</v>
      </c>
      <c r="E9" s="224">
        <v>874500</v>
      </c>
      <c r="F9" s="224">
        <v>284308.65999999997</v>
      </c>
      <c r="G9" s="224">
        <v>0</v>
      </c>
      <c r="H9" s="224">
        <v>0</v>
      </c>
      <c r="I9" s="224">
        <v>633199.87</v>
      </c>
      <c r="J9" s="224">
        <v>0</v>
      </c>
      <c r="K9" s="224">
        <v>0</v>
      </c>
      <c r="L9" s="224">
        <v>2013</v>
      </c>
      <c r="M9" s="224">
        <v>1</v>
      </c>
      <c r="N9" s="224">
        <v>13173229.65</v>
      </c>
      <c r="O9" s="224">
        <v>1</v>
      </c>
      <c r="P9" s="224">
        <v>1000000</v>
      </c>
      <c r="Q9" s="224">
        <v>0</v>
      </c>
      <c r="R9" s="224">
        <v>0</v>
      </c>
      <c r="S9" s="224">
        <v>250</v>
      </c>
      <c r="T9" s="224">
        <v>1</v>
      </c>
      <c r="U9" s="224">
        <v>345</v>
      </c>
      <c r="V9" s="224">
        <v>0</v>
      </c>
      <c r="W9" s="224">
        <v>350</v>
      </c>
      <c r="X9" s="224">
        <v>0</v>
      </c>
      <c r="Y9" s="224">
        <v>0</v>
      </c>
      <c r="Z9" s="224">
        <v>5174565.79</v>
      </c>
      <c r="AA9" s="224">
        <v>975.78</v>
      </c>
      <c r="AB9" s="22" t="s">
        <v>56</v>
      </c>
      <c r="AC9" s="22" t="s">
        <v>43</v>
      </c>
      <c r="AD9" s="22" t="s">
        <v>43</v>
      </c>
      <c r="AE9" s="224">
        <v>843942.55</v>
      </c>
      <c r="AF9" s="224">
        <v>633199.87</v>
      </c>
      <c r="AG9" s="260">
        <v>-284308.65999999997</v>
      </c>
      <c r="AH9" s="260">
        <v>-633199.87</v>
      </c>
      <c r="AI9" s="224">
        <v>16000</v>
      </c>
      <c r="AJ9" s="224">
        <v>14834.43</v>
      </c>
      <c r="AK9" s="224">
        <v>11000</v>
      </c>
      <c r="AL9" s="224">
        <v>11130</v>
      </c>
      <c r="AM9" s="224">
        <v>0</v>
      </c>
      <c r="AN9" s="260">
        <v>0</v>
      </c>
      <c r="AO9" s="236">
        <v>1518243.99</v>
      </c>
      <c r="AP9" s="236">
        <v>1111787.17</v>
      </c>
      <c r="AQ9" s="310">
        <f t="shared" si="29"/>
        <v>-406456.82000000007</v>
      </c>
      <c r="AR9" s="236">
        <v>1518684.92</v>
      </c>
      <c r="AS9" s="310">
        <f t="shared" si="8"/>
        <v>2630472.09</v>
      </c>
      <c r="AT9" s="236">
        <v>1564457.27</v>
      </c>
      <c r="AU9" s="310">
        <f t="shared" si="30"/>
        <v>1066014.8199999998</v>
      </c>
      <c r="AV9" s="310">
        <f t="shared" si="9"/>
        <v>1.4071553551027218</v>
      </c>
      <c r="AW9" s="310">
        <f t="shared" si="10"/>
        <v>0.59474391534030691</v>
      </c>
      <c r="AX9" s="236"/>
      <c r="CA9" s="91" t="str">
        <f t="shared" si="2"/>
        <v>Strasburg (Uckermark)</v>
      </c>
      <c r="CB9" s="92">
        <f t="shared" si="2"/>
        <v>5303</v>
      </c>
      <c r="CC9" s="92">
        <f t="shared" si="11"/>
        <v>633199.87</v>
      </c>
      <c r="CD9" s="92">
        <f t="shared" si="12"/>
        <v>-633199.87</v>
      </c>
      <c r="CE9" s="92">
        <f t="shared" si="3"/>
        <v>1000000</v>
      </c>
      <c r="CF9" s="92">
        <f t="shared" si="4"/>
        <v>0</v>
      </c>
      <c r="CG9" s="92">
        <f t="shared" si="13"/>
        <v>-1000000</v>
      </c>
      <c r="CH9" s="92">
        <f t="shared" si="14"/>
        <v>-284308.65999999997</v>
      </c>
      <c r="CI9" s="92">
        <f>Y9</f>
        <v>0</v>
      </c>
      <c r="CJ9" s="91" t="str">
        <f t="shared" si="5"/>
        <v>ja</v>
      </c>
      <c r="CK9" s="91" t="str">
        <f t="shared" si="5"/>
        <v>nein</v>
      </c>
      <c r="CL9" s="91" t="str">
        <f t="shared" si="15"/>
        <v>OK</v>
      </c>
      <c r="CM9" s="92">
        <f t="shared" si="16"/>
        <v>13173229.65</v>
      </c>
      <c r="CN9" s="91" t="str">
        <f t="shared" si="17"/>
        <v>nein</v>
      </c>
      <c r="CO9" s="91">
        <f t="shared" si="18"/>
        <v>1</v>
      </c>
      <c r="CP9" s="91">
        <f t="shared" si="19"/>
        <v>0</v>
      </c>
      <c r="CQ9" s="91">
        <f t="shared" si="20"/>
        <v>1</v>
      </c>
      <c r="CR9" s="91">
        <f t="shared" si="6"/>
        <v>0</v>
      </c>
      <c r="CS9" s="92">
        <f>CM9-'2012'!CM9</f>
        <v>-122128.09999999963</v>
      </c>
      <c r="CT9" s="92">
        <f>CE9-'2012'!CE9</f>
        <v>891061.57000000007</v>
      </c>
      <c r="CU9" s="92">
        <f t="shared" si="21"/>
        <v>1564457.27</v>
      </c>
      <c r="CV9" s="92">
        <f t="shared" si="22"/>
        <v>0</v>
      </c>
      <c r="CW9" s="153">
        <f t="shared" si="23"/>
        <v>2.5</v>
      </c>
      <c r="CX9" s="153">
        <f t="shared" si="24"/>
        <v>3.45</v>
      </c>
      <c r="CY9" s="153">
        <f t="shared" si="25"/>
        <v>3.5</v>
      </c>
      <c r="CZ9" s="92">
        <f t="shared" si="26"/>
        <v>5174565.79</v>
      </c>
      <c r="DA9" s="92">
        <f t="shared" si="27"/>
        <v>25964.43</v>
      </c>
      <c r="DB9" s="91">
        <f t="shared" si="7"/>
        <v>0</v>
      </c>
      <c r="DC9" s="92">
        <f t="shared" si="28"/>
        <v>-633199.87</v>
      </c>
    </row>
    <row r="10" spans="1:107" x14ac:dyDescent="0.25">
      <c r="A10" s="20">
        <v>13075136</v>
      </c>
      <c r="B10" s="21">
        <v>515</v>
      </c>
      <c r="C10" s="21" t="s">
        <v>47</v>
      </c>
      <c r="D10" s="223">
        <v>8940</v>
      </c>
      <c r="E10" s="224">
        <v>808900</v>
      </c>
      <c r="F10" s="224">
        <v>450715.38</v>
      </c>
      <c r="G10" s="224">
        <v>0</v>
      </c>
      <c r="H10" s="224">
        <v>0</v>
      </c>
      <c r="I10" s="224">
        <v>450715.38</v>
      </c>
      <c r="J10" s="224">
        <v>1</v>
      </c>
      <c r="K10" s="224">
        <v>2561352.3199999998</v>
      </c>
      <c r="L10" s="224">
        <v>2016</v>
      </c>
      <c r="M10" s="224">
        <v>1</v>
      </c>
      <c r="N10" s="224">
        <v>31962571.780000001</v>
      </c>
      <c r="O10" s="224">
        <v>0</v>
      </c>
      <c r="P10" s="224">
        <v>0</v>
      </c>
      <c r="Q10" s="224">
        <v>1</v>
      </c>
      <c r="R10" s="224">
        <v>2020425.21</v>
      </c>
      <c r="S10" s="224">
        <v>300</v>
      </c>
      <c r="T10" s="224">
        <v>0</v>
      </c>
      <c r="U10" s="224">
        <v>380</v>
      </c>
      <c r="V10" s="224">
        <v>0</v>
      </c>
      <c r="W10" s="224">
        <v>400</v>
      </c>
      <c r="X10" s="224">
        <v>0</v>
      </c>
      <c r="Y10" s="224">
        <v>0</v>
      </c>
      <c r="Z10" s="224">
        <v>2386692</v>
      </c>
      <c r="AA10" s="224">
        <v>266.97000000000003</v>
      </c>
      <c r="AB10" s="22" t="s">
        <v>56</v>
      </c>
      <c r="AC10" s="22" t="s">
        <v>43</v>
      </c>
      <c r="AD10" s="22" t="s">
        <v>43</v>
      </c>
      <c r="AE10" s="224">
        <v>450954.08</v>
      </c>
      <c r="AF10" s="224">
        <v>573699.62</v>
      </c>
      <c r="AG10" s="260">
        <v>-450715.38</v>
      </c>
      <c r="AH10" s="260">
        <v>2561352.3199999998</v>
      </c>
      <c r="AI10" s="224">
        <v>41000</v>
      </c>
      <c r="AJ10" s="224">
        <v>39788.339999999997</v>
      </c>
      <c r="AK10" s="224">
        <v>31000</v>
      </c>
      <c r="AL10" s="224">
        <v>38920.32</v>
      </c>
      <c r="AM10" s="224">
        <v>0</v>
      </c>
      <c r="AN10" s="260">
        <v>0</v>
      </c>
      <c r="AO10" s="236">
        <v>3660861.7</v>
      </c>
      <c r="AP10" s="236">
        <v>2462280.16</v>
      </c>
      <c r="AQ10" s="310">
        <f t="shared" si="29"/>
        <v>-1198581.54</v>
      </c>
      <c r="AR10" s="236">
        <v>2386027.0099999998</v>
      </c>
      <c r="AS10" s="310">
        <f t="shared" si="8"/>
        <v>4848307.17</v>
      </c>
      <c r="AT10" s="236">
        <v>2926782.94</v>
      </c>
      <c r="AU10" s="310">
        <f t="shared" si="30"/>
        <v>1921524.23</v>
      </c>
      <c r="AV10" s="310">
        <f t="shared" si="9"/>
        <v>1.188647412080029</v>
      </c>
      <c r="AW10" s="310">
        <f t="shared" si="10"/>
        <v>0.60367110361945153</v>
      </c>
      <c r="AX10" s="236"/>
      <c r="CA10" s="91" t="str">
        <f t="shared" si="2"/>
        <v>Ueckermünde, Stadt</v>
      </c>
      <c r="CB10" s="92">
        <f t="shared" si="2"/>
        <v>8940</v>
      </c>
      <c r="CC10" s="92">
        <f t="shared" si="11"/>
        <v>450715.38</v>
      </c>
      <c r="CD10" s="92">
        <f t="shared" si="12"/>
        <v>-450715.38</v>
      </c>
      <c r="CE10" s="92">
        <f t="shared" si="3"/>
        <v>0</v>
      </c>
      <c r="CF10" s="92">
        <f t="shared" si="4"/>
        <v>2020425.21</v>
      </c>
      <c r="CG10" s="92">
        <f t="shared" si="13"/>
        <v>2020425.21</v>
      </c>
      <c r="CH10" s="92">
        <f t="shared" si="14"/>
        <v>-450715.38</v>
      </c>
      <c r="CI10" s="92">
        <f t="shared" ref="CI10:CI73" si="31">Y10</f>
        <v>0</v>
      </c>
      <c r="CJ10" s="91" t="str">
        <f t="shared" si="5"/>
        <v>ja</v>
      </c>
      <c r="CK10" s="91" t="str">
        <f t="shared" si="5"/>
        <v>nein</v>
      </c>
      <c r="CL10" s="91" t="str">
        <f>IF(CB10=0,"keine Daten",IF(CD10=0,"keine Daten",IF(CH10=0,"keine Daten","OK")))</f>
        <v>OK</v>
      </c>
      <c r="CM10" s="92">
        <f t="shared" si="16"/>
        <v>31962571.780000001</v>
      </c>
      <c r="CN10" s="91" t="str">
        <f t="shared" si="17"/>
        <v>nein</v>
      </c>
      <c r="CO10" s="91">
        <f t="shared" si="18"/>
        <v>1</v>
      </c>
      <c r="CP10" s="91">
        <f t="shared" si="19"/>
        <v>0</v>
      </c>
      <c r="CQ10" s="91">
        <f t="shared" si="20"/>
        <v>1</v>
      </c>
      <c r="CR10" s="91">
        <f t="shared" si="6"/>
        <v>1</v>
      </c>
      <c r="CS10" s="92">
        <f>CM10-'2012'!CM10</f>
        <v>-250366.5700000003</v>
      </c>
      <c r="CT10" s="92">
        <f>CE10-'2012'!CE10</f>
        <v>0</v>
      </c>
      <c r="CU10" s="92">
        <f t="shared" si="21"/>
        <v>2926782.94</v>
      </c>
      <c r="CV10" s="92">
        <f t="shared" si="22"/>
        <v>0</v>
      </c>
      <c r="CW10" s="153">
        <f t="shared" si="23"/>
        <v>3</v>
      </c>
      <c r="CX10" s="153">
        <f t="shared" si="24"/>
        <v>3.8</v>
      </c>
      <c r="CY10" s="153">
        <f t="shared" si="25"/>
        <v>4</v>
      </c>
      <c r="CZ10" s="92">
        <f t="shared" si="26"/>
        <v>2386692</v>
      </c>
      <c r="DA10" s="92">
        <f t="shared" si="27"/>
        <v>78708.66</v>
      </c>
      <c r="DB10" s="91">
        <f t="shared" si="7"/>
        <v>0</v>
      </c>
      <c r="DC10" s="92">
        <f t="shared" si="28"/>
        <v>2561352.3199999998</v>
      </c>
    </row>
    <row r="11" spans="1:107" x14ac:dyDescent="0.25">
      <c r="A11" s="20">
        <v>13075021</v>
      </c>
      <c r="B11" s="21">
        <v>5551</v>
      </c>
      <c r="C11" s="21" t="s">
        <v>48</v>
      </c>
      <c r="D11" s="223"/>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
      <c r="AC11" s="22"/>
      <c r="AD11" s="22"/>
      <c r="AE11" s="224"/>
      <c r="AF11" s="224"/>
      <c r="AG11" s="260"/>
      <c r="AH11" s="260"/>
      <c r="AI11" s="224"/>
      <c r="AJ11" s="224"/>
      <c r="AK11" s="224"/>
      <c r="AL11" s="224"/>
      <c r="AM11" s="224"/>
      <c r="AN11" s="260"/>
      <c r="AO11" s="236"/>
      <c r="AP11" s="236"/>
      <c r="AQ11" s="310">
        <f t="shared" si="29"/>
        <v>0</v>
      </c>
      <c r="AR11" s="236"/>
      <c r="AS11" s="310">
        <f t="shared" si="8"/>
        <v>0</v>
      </c>
      <c r="AT11" s="236"/>
      <c r="AU11" s="310">
        <f t="shared" si="30"/>
        <v>0</v>
      </c>
      <c r="AV11" s="310" t="e">
        <f t="shared" si="9"/>
        <v>#DIV/0!</v>
      </c>
      <c r="AW11" s="310" t="e">
        <f t="shared" si="10"/>
        <v>#DIV/0!</v>
      </c>
      <c r="AX11" s="236"/>
      <c r="CA11" s="91" t="str">
        <f t="shared" si="2"/>
        <v>Buggenhagen</v>
      </c>
      <c r="CB11" s="92">
        <f t="shared" si="2"/>
        <v>0</v>
      </c>
      <c r="CC11" s="92">
        <f t="shared" si="11"/>
        <v>0</v>
      </c>
      <c r="CD11" s="92">
        <f t="shared" si="12"/>
        <v>0</v>
      </c>
      <c r="CE11" s="92">
        <f t="shared" si="3"/>
        <v>0</v>
      </c>
      <c r="CF11" s="92">
        <f t="shared" si="4"/>
        <v>0</v>
      </c>
      <c r="CG11" s="92">
        <f t="shared" si="13"/>
        <v>0</v>
      </c>
      <c r="CH11" s="92">
        <f t="shared" si="14"/>
        <v>0</v>
      </c>
      <c r="CI11" s="92">
        <f t="shared" si="31"/>
        <v>0</v>
      </c>
      <c r="CJ11" s="91">
        <f t="shared" si="5"/>
        <v>0</v>
      </c>
      <c r="CK11" s="91">
        <f t="shared" si="5"/>
        <v>0</v>
      </c>
      <c r="CL11" s="91" t="str">
        <f t="shared" ref="CL11:CL74" si="32">IF(CB11=0,"keine Daten",IF(CD11=0,"keine Daten",IF(CH11=0,"keine Daten","OK")))</f>
        <v>keine Daten</v>
      </c>
      <c r="CM11" s="92">
        <f t="shared" si="16"/>
        <v>0</v>
      </c>
      <c r="CN11" s="91" t="str">
        <f t="shared" si="17"/>
        <v>keine Angabe</v>
      </c>
      <c r="CO11" s="91">
        <f t="shared" si="18"/>
        <v>2</v>
      </c>
      <c r="CP11" s="91">
        <f t="shared" si="19"/>
        <v>2</v>
      </c>
      <c r="CQ11" s="91">
        <f t="shared" si="20"/>
        <v>0</v>
      </c>
      <c r="CR11" s="91">
        <f t="shared" si="6"/>
        <v>0</v>
      </c>
      <c r="CS11" s="92">
        <f>CM11-'2012'!CM11</f>
        <v>0</v>
      </c>
      <c r="CT11" s="92">
        <f>CE11-'2012'!CE11</f>
        <v>0</v>
      </c>
      <c r="CU11" s="92">
        <f t="shared" si="21"/>
        <v>0</v>
      </c>
      <c r="CV11" s="92">
        <f t="shared" si="22"/>
        <v>0</v>
      </c>
      <c r="CW11" s="153">
        <f t="shared" si="23"/>
        <v>0</v>
      </c>
      <c r="CX11" s="153">
        <f t="shared" si="24"/>
        <v>0</v>
      </c>
      <c r="CY11" s="153">
        <f t="shared" si="25"/>
        <v>0</v>
      </c>
      <c r="CZ11" s="92">
        <f t="shared" si="26"/>
        <v>0</v>
      </c>
      <c r="DA11" s="92">
        <f t="shared" si="27"/>
        <v>0</v>
      </c>
      <c r="DB11" s="91">
        <f t="shared" si="7"/>
        <v>0</v>
      </c>
      <c r="DC11" s="92">
        <f t="shared" si="28"/>
        <v>0</v>
      </c>
    </row>
    <row r="12" spans="1:107" x14ac:dyDescent="0.25">
      <c r="A12" s="20">
        <v>13075072</v>
      </c>
      <c r="B12" s="21">
        <v>5551</v>
      </c>
      <c r="C12" s="21" t="s">
        <v>49</v>
      </c>
      <c r="D12" s="223"/>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
      <c r="AC12" s="22"/>
      <c r="AD12" s="22"/>
      <c r="AE12" s="224"/>
      <c r="AF12" s="224"/>
      <c r="AG12" s="260"/>
      <c r="AH12" s="260"/>
      <c r="AI12" s="224"/>
      <c r="AJ12" s="224"/>
      <c r="AK12" s="224"/>
      <c r="AL12" s="224"/>
      <c r="AM12" s="224"/>
      <c r="AN12" s="260"/>
      <c r="AO12" s="236"/>
      <c r="AP12" s="236"/>
      <c r="AQ12" s="310">
        <f t="shared" si="29"/>
        <v>0</v>
      </c>
      <c r="AR12" s="236"/>
      <c r="AS12" s="310">
        <f t="shared" si="8"/>
        <v>0</v>
      </c>
      <c r="AT12" s="236"/>
      <c r="AU12" s="310">
        <f t="shared" si="30"/>
        <v>0</v>
      </c>
      <c r="AV12" s="310" t="e">
        <f t="shared" si="9"/>
        <v>#DIV/0!</v>
      </c>
      <c r="AW12" s="310" t="e">
        <f t="shared" si="10"/>
        <v>#DIV/0!</v>
      </c>
      <c r="AX12" s="236"/>
      <c r="CA12" s="91" t="str">
        <f t="shared" si="2"/>
        <v>Krummin</v>
      </c>
      <c r="CB12" s="92">
        <f t="shared" si="2"/>
        <v>0</v>
      </c>
      <c r="CC12" s="92">
        <f t="shared" si="11"/>
        <v>0</v>
      </c>
      <c r="CD12" s="92">
        <f t="shared" si="12"/>
        <v>0</v>
      </c>
      <c r="CE12" s="92">
        <f t="shared" si="3"/>
        <v>0</v>
      </c>
      <c r="CF12" s="92">
        <f t="shared" si="4"/>
        <v>0</v>
      </c>
      <c r="CG12" s="92">
        <f t="shared" si="13"/>
        <v>0</v>
      </c>
      <c r="CH12" s="92">
        <f t="shared" si="14"/>
        <v>0</v>
      </c>
      <c r="CI12" s="92">
        <f t="shared" si="31"/>
        <v>0</v>
      </c>
      <c r="CJ12" s="91">
        <f t="shared" si="5"/>
        <v>0</v>
      </c>
      <c r="CK12" s="91">
        <f t="shared" si="5"/>
        <v>0</v>
      </c>
      <c r="CL12" s="91" t="str">
        <f t="shared" si="32"/>
        <v>keine Daten</v>
      </c>
      <c r="CM12" s="92">
        <f t="shared" si="16"/>
        <v>0</v>
      </c>
      <c r="CN12" s="91" t="str">
        <f t="shared" si="17"/>
        <v>keine Angabe</v>
      </c>
      <c r="CO12" s="91">
        <f t="shared" si="18"/>
        <v>2</v>
      </c>
      <c r="CP12" s="91">
        <f t="shared" si="19"/>
        <v>2</v>
      </c>
      <c r="CQ12" s="91">
        <f t="shared" si="20"/>
        <v>0</v>
      </c>
      <c r="CR12" s="91">
        <f t="shared" si="6"/>
        <v>0</v>
      </c>
      <c r="CS12" s="92">
        <f>CM12-'2012'!CM12</f>
        <v>0</v>
      </c>
      <c r="CT12" s="92">
        <f>CE12-'2012'!CE12</f>
        <v>0</v>
      </c>
      <c r="CU12" s="92">
        <f t="shared" si="21"/>
        <v>0</v>
      </c>
      <c r="CV12" s="92">
        <f t="shared" si="22"/>
        <v>0</v>
      </c>
      <c r="CW12" s="153">
        <f t="shared" si="23"/>
        <v>0</v>
      </c>
      <c r="CX12" s="153">
        <f t="shared" si="24"/>
        <v>0</v>
      </c>
      <c r="CY12" s="153">
        <f t="shared" si="25"/>
        <v>0</v>
      </c>
      <c r="CZ12" s="92">
        <f t="shared" si="26"/>
        <v>0</v>
      </c>
      <c r="DA12" s="92">
        <f t="shared" si="27"/>
        <v>0</v>
      </c>
      <c r="DB12" s="91">
        <f t="shared" si="7"/>
        <v>0</v>
      </c>
      <c r="DC12" s="92">
        <f t="shared" si="28"/>
        <v>0</v>
      </c>
    </row>
    <row r="13" spans="1:107" x14ac:dyDescent="0.25">
      <c r="A13" s="20">
        <v>13075074</v>
      </c>
      <c r="B13" s="21">
        <v>5551</v>
      </c>
      <c r="C13" s="21" t="s">
        <v>50</v>
      </c>
      <c r="D13" s="223"/>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
      <c r="AC13" s="22"/>
      <c r="AD13" s="22"/>
      <c r="AE13" s="224"/>
      <c r="AF13" s="224"/>
      <c r="AG13" s="260"/>
      <c r="AH13" s="260"/>
      <c r="AI13" s="224"/>
      <c r="AJ13" s="224"/>
      <c r="AK13" s="224"/>
      <c r="AL13" s="224"/>
      <c r="AM13" s="224"/>
      <c r="AN13" s="260"/>
      <c r="AO13" s="236"/>
      <c r="AP13" s="236"/>
      <c r="AQ13" s="310">
        <f t="shared" si="29"/>
        <v>0</v>
      </c>
      <c r="AR13" s="236"/>
      <c r="AS13" s="310">
        <f t="shared" si="8"/>
        <v>0</v>
      </c>
      <c r="AT13" s="236"/>
      <c r="AU13" s="310">
        <f t="shared" si="30"/>
        <v>0</v>
      </c>
      <c r="AV13" s="310" t="e">
        <f t="shared" si="9"/>
        <v>#DIV/0!</v>
      </c>
      <c r="AW13" s="310" t="e">
        <f t="shared" si="10"/>
        <v>#DIV/0!</v>
      </c>
      <c r="AX13" s="236"/>
      <c r="CA13" s="91" t="str">
        <f t="shared" si="2"/>
        <v>Lassan, Stadt</v>
      </c>
      <c r="CB13" s="92">
        <f t="shared" si="2"/>
        <v>0</v>
      </c>
      <c r="CC13" s="92">
        <f t="shared" si="11"/>
        <v>0</v>
      </c>
      <c r="CD13" s="92">
        <f t="shared" si="12"/>
        <v>0</v>
      </c>
      <c r="CE13" s="92">
        <f t="shared" si="3"/>
        <v>0</v>
      </c>
      <c r="CF13" s="92">
        <f t="shared" si="4"/>
        <v>0</v>
      </c>
      <c r="CG13" s="92">
        <f t="shared" si="13"/>
        <v>0</v>
      </c>
      <c r="CH13" s="92">
        <f t="shared" si="14"/>
        <v>0</v>
      </c>
      <c r="CI13" s="92">
        <f t="shared" si="31"/>
        <v>0</v>
      </c>
      <c r="CJ13" s="91">
        <f t="shared" si="5"/>
        <v>0</v>
      </c>
      <c r="CK13" s="91">
        <f t="shared" si="5"/>
        <v>0</v>
      </c>
      <c r="CL13" s="91" t="str">
        <f t="shared" si="32"/>
        <v>keine Daten</v>
      </c>
      <c r="CM13" s="92">
        <f t="shared" si="16"/>
        <v>0</v>
      </c>
      <c r="CN13" s="91" t="str">
        <f t="shared" si="17"/>
        <v>keine Angabe</v>
      </c>
      <c r="CO13" s="91">
        <f t="shared" si="18"/>
        <v>2</v>
      </c>
      <c r="CP13" s="91">
        <f t="shared" si="19"/>
        <v>2</v>
      </c>
      <c r="CQ13" s="91">
        <f t="shared" si="20"/>
        <v>0</v>
      </c>
      <c r="CR13" s="91">
        <f t="shared" si="6"/>
        <v>0</v>
      </c>
      <c r="CS13" s="92">
        <f>CM13-'2012'!CM13</f>
        <v>0</v>
      </c>
      <c r="CT13" s="92">
        <f>CE13-'2012'!CE13</f>
        <v>0</v>
      </c>
      <c r="CU13" s="92">
        <f t="shared" si="21"/>
        <v>0</v>
      </c>
      <c r="CV13" s="92">
        <f t="shared" si="22"/>
        <v>0</v>
      </c>
      <c r="CW13" s="153">
        <f t="shared" si="23"/>
        <v>0</v>
      </c>
      <c r="CX13" s="153">
        <f t="shared" si="24"/>
        <v>0</v>
      </c>
      <c r="CY13" s="153">
        <f t="shared" si="25"/>
        <v>0</v>
      </c>
      <c r="CZ13" s="92">
        <f t="shared" si="26"/>
        <v>0</v>
      </c>
      <c r="DA13" s="92">
        <f t="shared" si="27"/>
        <v>0</v>
      </c>
      <c r="DB13" s="91">
        <f t="shared" si="7"/>
        <v>0</v>
      </c>
      <c r="DC13" s="92">
        <f t="shared" si="28"/>
        <v>0</v>
      </c>
    </row>
    <row r="14" spans="1:107" x14ac:dyDescent="0.25">
      <c r="A14" s="20">
        <v>13075087</v>
      </c>
      <c r="B14" s="21">
        <v>5551</v>
      </c>
      <c r="C14" s="21" t="s">
        <v>51</v>
      </c>
      <c r="D14" s="223"/>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
      <c r="AC14" s="22"/>
      <c r="AD14" s="22"/>
      <c r="AE14" s="224"/>
      <c r="AF14" s="224"/>
      <c r="AG14" s="260"/>
      <c r="AH14" s="260"/>
      <c r="AI14" s="224"/>
      <c r="AJ14" s="224"/>
      <c r="AK14" s="224"/>
      <c r="AL14" s="224"/>
      <c r="AM14" s="224"/>
      <c r="AN14" s="260"/>
      <c r="AO14" s="236"/>
      <c r="AP14" s="236"/>
      <c r="AQ14" s="310">
        <f t="shared" si="29"/>
        <v>0</v>
      </c>
      <c r="AR14" s="236"/>
      <c r="AS14" s="310">
        <f t="shared" si="8"/>
        <v>0</v>
      </c>
      <c r="AT14" s="236"/>
      <c r="AU14" s="310">
        <f t="shared" si="30"/>
        <v>0</v>
      </c>
      <c r="AV14" s="310" t="e">
        <f t="shared" si="9"/>
        <v>#DIV/0!</v>
      </c>
      <c r="AW14" s="310" t="e">
        <f t="shared" si="10"/>
        <v>#DIV/0!</v>
      </c>
      <c r="AX14" s="236"/>
      <c r="CA14" s="91" t="str">
        <f t="shared" si="2"/>
        <v>Lütow</v>
      </c>
      <c r="CB14" s="92">
        <f t="shared" si="2"/>
        <v>0</v>
      </c>
      <c r="CC14" s="92">
        <f t="shared" si="11"/>
        <v>0</v>
      </c>
      <c r="CD14" s="92">
        <f t="shared" si="12"/>
        <v>0</v>
      </c>
      <c r="CE14" s="92">
        <f t="shared" si="3"/>
        <v>0</v>
      </c>
      <c r="CF14" s="92">
        <f t="shared" si="4"/>
        <v>0</v>
      </c>
      <c r="CG14" s="92">
        <f t="shared" si="13"/>
        <v>0</v>
      </c>
      <c r="CH14" s="92">
        <f t="shared" si="14"/>
        <v>0</v>
      </c>
      <c r="CI14" s="92">
        <f t="shared" si="31"/>
        <v>0</v>
      </c>
      <c r="CJ14" s="91">
        <f t="shared" si="5"/>
        <v>0</v>
      </c>
      <c r="CK14" s="91">
        <f t="shared" si="5"/>
        <v>0</v>
      </c>
      <c r="CL14" s="91" t="str">
        <f t="shared" si="32"/>
        <v>keine Daten</v>
      </c>
      <c r="CM14" s="92">
        <f t="shared" si="16"/>
        <v>0</v>
      </c>
      <c r="CN14" s="91" t="str">
        <f t="shared" si="17"/>
        <v>keine Angabe</v>
      </c>
      <c r="CO14" s="91">
        <f t="shared" si="18"/>
        <v>2</v>
      </c>
      <c r="CP14" s="91">
        <f t="shared" si="19"/>
        <v>2</v>
      </c>
      <c r="CQ14" s="91">
        <f t="shared" si="20"/>
        <v>0</v>
      </c>
      <c r="CR14" s="91">
        <f t="shared" si="6"/>
        <v>0</v>
      </c>
      <c r="CS14" s="92">
        <f>CM14-'2012'!CM14</f>
        <v>0</v>
      </c>
      <c r="CT14" s="92">
        <f>CE14-'2012'!CE14</f>
        <v>0</v>
      </c>
      <c r="CU14" s="92">
        <f t="shared" si="21"/>
        <v>0</v>
      </c>
      <c r="CV14" s="92">
        <f t="shared" si="22"/>
        <v>0</v>
      </c>
      <c r="CW14" s="153">
        <f t="shared" si="23"/>
        <v>0</v>
      </c>
      <c r="CX14" s="153">
        <f t="shared" si="24"/>
        <v>0</v>
      </c>
      <c r="CY14" s="153">
        <f t="shared" si="25"/>
        <v>0</v>
      </c>
      <c r="CZ14" s="92">
        <f t="shared" si="26"/>
        <v>0</v>
      </c>
      <c r="DA14" s="92">
        <f t="shared" si="27"/>
        <v>0</v>
      </c>
      <c r="DB14" s="91">
        <f t="shared" si="7"/>
        <v>0</v>
      </c>
      <c r="DC14" s="92">
        <f t="shared" si="28"/>
        <v>0</v>
      </c>
    </row>
    <row r="15" spans="1:107" x14ac:dyDescent="0.25">
      <c r="A15" s="20">
        <v>13075124</v>
      </c>
      <c r="B15" s="21">
        <v>5551</v>
      </c>
      <c r="C15" s="21" t="s">
        <v>52</v>
      </c>
      <c r="D15" s="223"/>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
      <c r="AC15" s="22"/>
      <c r="AD15" s="22"/>
      <c r="AE15" s="224"/>
      <c r="AF15" s="224"/>
      <c r="AG15" s="260"/>
      <c r="AH15" s="260"/>
      <c r="AI15" s="224"/>
      <c r="AJ15" s="224"/>
      <c r="AK15" s="224"/>
      <c r="AL15" s="224"/>
      <c r="AM15" s="224"/>
      <c r="AN15" s="260"/>
      <c r="AO15" s="236"/>
      <c r="AP15" s="236"/>
      <c r="AQ15" s="310">
        <f t="shared" si="29"/>
        <v>0</v>
      </c>
      <c r="AR15" s="236"/>
      <c r="AS15" s="310">
        <f t="shared" si="8"/>
        <v>0</v>
      </c>
      <c r="AT15" s="236"/>
      <c r="AU15" s="310">
        <f t="shared" si="30"/>
        <v>0</v>
      </c>
      <c r="AV15" s="310" t="e">
        <f t="shared" si="9"/>
        <v>#DIV/0!</v>
      </c>
      <c r="AW15" s="310" t="e">
        <f t="shared" si="10"/>
        <v>#DIV/0!</v>
      </c>
      <c r="AX15" s="236"/>
      <c r="CA15" s="91" t="str">
        <f t="shared" si="2"/>
        <v>Sauzin</v>
      </c>
      <c r="CB15" s="92">
        <f t="shared" si="2"/>
        <v>0</v>
      </c>
      <c r="CC15" s="92">
        <f t="shared" si="11"/>
        <v>0</v>
      </c>
      <c r="CD15" s="92">
        <f t="shared" si="12"/>
        <v>0</v>
      </c>
      <c r="CE15" s="92">
        <f t="shared" si="3"/>
        <v>0</v>
      </c>
      <c r="CF15" s="92">
        <f t="shared" si="4"/>
        <v>0</v>
      </c>
      <c r="CG15" s="92">
        <f t="shared" si="13"/>
        <v>0</v>
      </c>
      <c r="CH15" s="92">
        <f t="shared" si="14"/>
        <v>0</v>
      </c>
      <c r="CI15" s="92">
        <f t="shared" si="31"/>
        <v>0</v>
      </c>
      <c r="CJ15" s="91">
        <f t="shared" si="5"/>
        <v>0</v>
      </c>
      <c r="CK15" s="91">
        <f t="shared" si="5"/>
        <v>0</v>
      </c>
      <c r="CL15" s="91" t="str">
        <f t="shared" si="32"/>
        <v>keine Daten</v>
      </c>
      <c r="CM15" s="92">
        <f t="shared" si="16"/>
        <v>0</v>
      </c>
      <c r="CN15" s="91" t="str">
        <f t="shared" si="17"/>
        <v>keine Angabe</v>
      </c>
      <c r="CO15" s="91">
        <f t="shared" si="18"/>
        <v>2</v>
      </c>
      <c r="CP15" s="91">
        <f t="shared" si="19"/>
        <v>2</v>
      </c>
      <c r="CQ15" s="91">
        <f t="shared" si="20"/>
        <v>0</v>
      </c>
      <c r="CR15" s="91">
        <f t="shared" si="6"/>
        <v>0</v>
      </c>
      <c r="CS15" s="92">
        <f>CM15-'2012'!CM15</f>
        <v>0</v>
      </c>
      <c r="CT15" s="92">
        <f>CE15-'2012'!CE15</f>
        <v>0</v>
      </c>
      <c r="CU15" s="92">
        <f t="shared" si="21"/>
        <v>0</v>
      </c>
      <c r="CV15" s="92">
        <f t="shared" si="22"/>
        <v>0</v>
      </c>
      <c r="CW15" s="153">
        <f t="shared" si="23"/>
        <v>0</v>
      </c>
      <c r="CX15" s="153">
        <f t="shared" si="24"/>
        <v>0</v>
      </c>
      <c r="CY15" s="153">
        <f t="shared" si="25"/>
        <v>0</v>
      </c>
      <c r="CZ15" s="92">
        <f t="shared" si="26"/>
        <v>0</v>
      </c>
      <c r="DA15" s="92">
        <f t="shared" si="27"/>
        <v>0</v>
      </c>
      <c r="DB15" s="91">
        <f t="shared" si="7"/>
        <v>0</v>
      </c>
      <c r="DC15" s="92">
        <f t="shared" si="28"/>
        <v>0</v>
      </c>
    </row>
    <row r="16" spans="1:107" x14ac:dyDescent="0.25">
      <c r="A16" s="20">
        <v>13075144</v>
      </c>
      <c r="B16" s="21">
        <v>5551</v>
      </c>
      <c r="C16" s="21" t="s">
        <v>53</v>
      </c>
      <c r="D16" s="223"/>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
      <c r="AC16" s="22"/>
      <c r="AD16" s="22"/>
      <c r="AE16" s="224"/>
      <c r="AF16" s="224"/>
      <c r="AG16" s="260"/>
      <c r="AH16" s="260"/>
      <c r="AI16" s="224"/>
      <c r="AJ16" s="224"/>
      <c r="AK16" s="224"/>
      <c r="AL16" s="224"/>
      <c r="AM16" s="224"/>
      <c r="AN16" s="260"/>
      <c r="AO16" s="236"/>
      <c r="AP16" s="236"/>
      <c r="AQ16" s="310">
        <f t="shared" si="29"/>
        <v>0</v>
      </c>
      <c r="AR16" s="236"/>
      <c r="AS16" s="310">
        <f t="shared" si="8"/>
        <v>0</v>
      </c>
      <c r="AT16" s="236"/>
      <c r="AU16" s="310">
        <f t="shared" si="30"/>
        <v>0</v>
      </c>
      <c r="AV16" s="310" t="e">
        <f t="shared" si="9"/>
        <v>#DIV/0!</v>
      </c>
      <c r="AW16" s="310" t="e">
        <f t="shared" si="10"/>
        <v>#DIV/0!</v>
      </c>
      <c r="AX16" s="236"/>
      <c r="CA16" s="91" t="str">
        <f t="shared" si="2"/>
        <v>Wolgast, Stadt</v>
      </c>
      <c r="CB16" s="92">
        <f t="shared" si="2"/>
        <v>0</v>
      </c>
      <c r="CC16" s="92">
        <f t="shared" si="11"/>
        <v>0</v>
      </c>
      <c r="CD16" s="92">
        <f t="shared" si="12"/>
        <v>0</v>
      </c>
      <c r="CE16" s="92">
        <f t="shared" si="3"/>
        <v>0</v>
      </c>
      <c r="CF16" s="92">
        <f t="shared" si="4"/>
        <v>0</v>
      </c>
      <c r="CG16" s="92">
        <f t="shared" si="13"/>
        <v>0</v>
      </c>
      <c r="CH16" s="92">
        <f t="shared" si="14"/>
        <v>0</v>
      </c>
      <c r="CI16" s="92">
        <f t="shared" si="31"/>
        <v>0</v>
      </c>
      <c r="CJ16" s="91">
        <f t="shared" si="5"/>
        <v>0</v>
      </c>
      <c r="CK16" s="91">
        <f t="shared" si="5"/>
        <v>0</v>
      </c>
      <c r="CL16" s="91" t="str">
        <f t="shared" si="32"/>
        <v>keine Daten</v>
      </c>
      <c r="CM16" s="92">
        <f t="shared" si="16"/>
        <v>0</v>
      </c>
      <c r="CN16" s="91" t="str">
        <f t="shared" si="17"/>
        <v>keine Angabe</v>
      </c>
      <c r="CO16" s="91">
        <f t="shared" si="18"/>
        <v>2</v>
      </c>
      <c r="CP16" s="91">
        <f t="shared" si="19"/>
        <v>2</v>
      </c>
      <c r="CQ16" s="91">
        <f t="shared" si="20"/>
        <v>0</v>
      </c>
      <c r="CR16" s="91">
        <f t="shared" si="6"/>
        <v>0</v>
      </c>
      <c r="CS16" s="92">
        <f>CM16-'2012'!CM16</f>
        <v>0</v>
      </c>
      <c r="CT16" s="92">
        <f>CE16-'2012'!CE16</f>
        <v>0</v>
      </c>
      <c r="CU16" s="92">
        <f t="shared" si="21"/>
        <v>0</v>
      </c>
      <c r="CV16" s="92">
        <f t="shared" si="22"/>
        <v>0</v>
      </c>
      <c r="CW16" s="153">
        <f t="shared" si="23"/>
        <v>0</v>
      </c>
      <c r="CX16" s="153">
        <f t="shared" si="24"/>
        <v>0</v>
      </c>
      <c r="CY16" s="153">
        <f t="shared" si="25"/>
        <v>0</v>
      </c>
      <c r="CZ16" s="92">
        <f t="shared" si="26"/>
        <v>0</v>
      </c>
      <c r="DA16" s="92">
        <f t="shared" si="27"/>
        <v>0</v>
      </c>
      <c r="DB16" s="91">
        <f t="shared" si="7"/>
        <v>0</v>
      </c>
      <c r="DC16" s="92">
        <f t="shared" si="28"/>
        <v>0</v>
      </c>
    </row>
    <row r="17" spans="1:107" x14ac:dyDescent="0.25">
      <c r="A17" s="20">
        <v>13075147</v>
      </c>
      <c r="B17" s="21">
        <v>5551</v>
      </c>
      <c r="C17" s="21" t="s">
        <v>54</v>
      </c>
      <c r="D17" s="223"/>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
      <c r="AC17" s="22"/>
      <c r="AD17" s="22"/>
      <c r="AE17" s="224"/>
      <c r="AF17" s="224"/>
      <c r="AG17" s="260"/>
      <c r="AH17" s="260"/>
      <c r="AI17" s="224"/>
      <c r="AJ17" s="224"/>
      <c r="AK17" s="224"/>
      <c r="AL17" s="224"/>
      <c r="AM17" s="224"/>
      <c r="AN17" s="260"/>
      <c r="AO17" s="236"/>
      <c r="AP17" s="236"/>
      <c r="AQ17" s="310">
        <f t="shared" si="29"/>
        <v>0</v>
      </c>
      <c r="AR17" s="236"/>
      <c r="AS17" s="310">
        <f t="shared" si="8"/>
        <v>0</v>
      </c>
      <c r="AT17" s="236"/>
      <c r="AU17" s="310">
        <f t="shared" si="30"/>
        <v>0</v>
      </c>
      <c r="AV17" s="310" t="e">
        <f t="shared" si="9"/>
        <v>#DIV/0!</v>
      </c>
      <c r="AW17" s="310" t="e">
        <f t="shared" si="10"/>
        <v>#DIV/0!</v>
      </c>
      <c r="AX17" s="236"/>
      <c r="CA17" s="91" t="str">
        <f t="shared" si="2"/>
        <v>Zemitz</v>
      </c>
      <c r="CB17" s="92">
        <f t="shared" si="2"/>
        <v>0</v>
      </c>
      <c r="CC17" s="92">
        <f t="shared" si="11"/>
        <v>0</v>
      </c>
      <c r="CD17" s="92">
        <f t="shared" si="12"/>
        <v>0</v>
      </c>
      <c r="CE17" s="92">
        <f t="shared" si="3"/>
        <v>0</v>
      </c>
      <c r="CF17" s="92">
        <f t="shared" si="4"/>
        <v>0</v>
      </c>
      <c r="CG17" s="92">
        <f t="shared" si="13"/>
        <v>0</v>
      </c>
      <c r="CH17" s="92">
        <f t="shared" si="14"/>
        <v>0</v>
      </c>
      <c r="CI17" s="92">
        <f t="shared" si="31"/>
        <v>0</v>
      </c>
      <c r="CJ17" s="91">
        <f t="shared" si="5"/>
        <v>0</v>
      </c>
      <c r="CK17" s="91">
        <f t="shared" si="5"/>
        <v>0</v>
      </c>
      <c r="CL17" s="91" t="str">
        <f t="shared" si="32"/>
        <v>keine Daten</v>
      </c>
      <c r="CM17" s="92">
        <f t="shared" si="16"/>
        <v>0</v>
      </c>
      <c r="CN17" s="91" t="str">
        <f t="shared" si="17"/>
        <v>keine Angabe</v>
      </c>
      <c r="CO17" s="91">
        <f t="shared" si="18"/>
        <v>2</v>
      </c>
      <c r="CP17" s="91">
        <f t="shared" si="19"/>
        <v>2</v>
      </c>
      <c r="CQ17" s="91">
        <f t="shared" si="20"/>
        <v>0</v>
      </c>
      <c r="CR17" s="91">
        <f t="shared" si="6"/>
        <v>0</v>
      </c>
      <c r="CS17" s="92">
        <f>CM17-'2012'!CM17</f>
        <v>0</v>
      </c>
      <c r="CT17" s="92">
        <f>CE17-'2012'!CE17</f>
        <v>0</v>
      </c>
      <c r="CU17" s="92">
        <f t="shared" si="21"/>
        <v>0</v>
      </c>
      <c r="CV17" s="92">
        <f t="shared" si="22"/>
        <v>0</v>
      </c>
      <c r="CW17" s="153">
        <f t="shared" si="23"/>
        <v>0</v>
      </c>
      <c r="CX17" s="153">
        <f t="shared" si="24"/>
        <v>0</v>
      </c>
      <c r="CY17" s="153">
        <f t="shared" si="25"/>
        <v>0</v>
      </c>
      <c r="CZ17" s="92">
        <f t="shared" si="26"/>
        <v>0</v>
      </c>
      <c r="DA17" s="92">
        <f t="shared" si="27"/>
        <v>0</v>
      </c>
      <c r="DB17" s="91">
        <f t="shared" si="7"/>
        <v>0</v>
      </c>
      <c r="DC17" s="92">
        <f t="shared" si="28"/>
        <v>0</v>
      </c>
    </row>
    <row r="18" spans="1:107" x14ac:dyDescent="0.25">
      <c r="A18" s="20">
        <v>13075001</v>
      </c>
      <c r="B18" s="21">
        <v>5552</v>
      </c>
      <c r="C18" s="21" t="s">
        <v>55</v>
      </c>
      <c r="D18" s="223">
        <v>700</v>
      </c>
      <c r="E18" s="224">
        <v>115700</v>
      </c>
      <c r="F18" s="224">
        <v>46881.45</v>
      </c>
      <c r="G18" s="224">
        <v>1</v>
      </c>
      <c r="H18" s="224">
        <v>44555.93</v>
      </c>
      <c r="I18" s="224"/>
      <c r="J18" s="224">
        <v>0</v>
      </c>
      <c r="K18" s="224"/>
      <c r="L18" s="224" t="s">
        <v>281</v>
      </c>
      <c r="M18" s="224">
        <v>1</v>
      </c>
      <c r="N18" s="224">
        <v>859990.38</v>
      </c>
      <c r="O18" s="224">
        <v>1</v>
      </c>
      <c r="P18" s="242">
        <v>855709.17</v>
      </c>
      <c r="Q18" s="224">
        <v>1</v>
      </c>
      <c r="R18" s="242">
        <v>85135.86</v>
      </c>
      <c r="S18" s="224">
        <v>250</v>
      </c>
      <c r="T18" s="224">
        <v>1</v>
      </c>
      <c r="U18" s="224">
        <v>360</v>
      </c>
      <c r="V18" s="224">
        <v>0</v>
      </c>
      <c r="W18" s="224">
        <v>340</v>
      </c>
      <c r="X18" s="224">
        <v>0</v>
      </c>
      <c r="Y18" s="224">
        <v>0</v>
      </c>
      <c r="Z18" s="238">
        <v>1351402.62</v>
      </c>
      <c r="AA18" s="239">
        <v>1930.5751714285716</v>
      </c>
      <c r="AB18" s="22" t="s">
        <v>56</v>
      </c>
      <c r="AC18" s="22" t="s">
        <v>43</v>
      </c>
      <c r="AD18" s="22" t="s">
        <v>43</v>
      </c>
      <c r="AE18" s="224">
        <v>237635.52</v>
      </c>
      <c r="AF18" s="224">
        <v>820117.74</v>
      </c>
      <c r="AG18" s="224">
        <v>46881.45</v>
      </c>
      <c r="AH18" s="224">
        <v>-770573.31</v>
      </c>
      <c r="AI18" s="224">
        <v>3500</v>
      </c>
      <c r="AJ18" s="224">
        <v>3820.25</v>
      </c>
      <c r="AK18" s="224">
        <v>0</v>
      </c>
      <c r="AL18" s="224">
        <v>0</v>
      </c>
      <c r="AM18" s="224">
        <v>3500</v>
      </c>
      <c r="AN18" s="260">
        <v>3556.2</v>
      </c>
      <c r="AO18" s="336">
        <v>184356</v>
      </c>
      <c r="AP18" s="242">
        <v>70871.14</v>
      </c>
      <c r="AQ18" s="310">
        <f t="shared" si="29"/>
        <v>-113484.86</v>
      </c>
      <c r="AR18" s="337">
        <v>243764.56</v>
      </c>
      <c r="AS18" s="310">
        <f t="shared" si="8"/>
        <v>314635.7</v>
      </c>
      <c r="AT18" s="338">
        <v>181941.32</v>
      </c>
      <c r="AU18" s="310">
        <f t="shared" si="30"/>
        <v>132694.38</v>
      </c>
      <c r="AV18" s="310">
        <f t="shared" si="9"/>
        <v>2.5672131138288448</v>
      </c>
      <c r="AW18" s="310">
        <f t="shared" si="10"/>
        <v>0.5782602546373472</v>
      </c>
      <c r="AX18" s="222">
        <v>68431.520000000004</v>
      </c>
      <c r="CA18" s="91" t="str">
        <f t="shared" si="2"/>
        <v>Ahlbeck</v>
      </c>
      <c r="CB18" s="92">
        <f t="shared" si="2"/>
        <v>700</v>
      </c>
      <c r="CC18" s="92">
        <f t="shared" si="11"/>
        <v>0</v>
      </c>
      <c r="CD18" s="92">
        <f t="shared" si="12"/>
        <v>44555.93</v>
      </c>
      <c r="CE18" s="92">
        <f t="shared" si="3"/>
        <v>855709.17</v>
      </c>
      <c r="CF18" s="92">
        <f t="shared" si="4"/>
        <v>85135.86</v>
      </c>
      <c r="CG18" s="92">
        <f t="shared" si="13"/>
        <v>-770573.31</v>
      </c>
      <c r="CH18" s="92">
        <f t="shared" si="14"/>
        <v>46881.45</v>
      </c>
      <c r="CI18" s="92">
        <f t="shared" si="31"/>
        <v>0</v>
      </c>
      <c r="CJ18" s="91" t="str">
        <f t="shared" si="5"/>
        <v>ja</v>
      </c>
      <c r="CK18" s="91" t="str">
        <f t="shared" si="5"/>
        <v>nein</v>
      </c>
      <c r="CL18" s="91" t="str">
        <f t="shared" si="32"/>
        <v>OK</v>
      </c>
      <c r="CM18" s="92">
        <f t="shared" si="16"/>
        <v>859990.38</v>
      </c>
      <c r="CN18" s="91" t="str">
        <f t="shared" si="17"/>
        <v>nein</v>
      </c>
      <c r="CO18" s="91">
        <f t="shared" si="18"/>
        <v>1</v>
      </c>
      <c r="CP18" s="91">
        <f t="shared" si="19"/>
        <v>0</v>
      </c>
      <c r="CQ18" s="91">
        <f t="shared" si="20"/>
        <v>1</v>
      </c>
      <c r="CR18" s="91">
        <f t="shared" si="6"/>
        <v>0</v>
      </c>
      <c r="CS18" s="92">
        <f>CM18-'2012'!CM18</f>
        <v>-189940.2300000001</v>
      </c>
      <c r="CT18" s="92">
        <f>CE18-'2012'!CE18</f>
        <v>49762.359999999986</v>
      </c>
      <c r="CU18" s="92">
        <f t="shared" si="21"/>
        <v>181941.32</v>
      </c>
      <c r="CV18" s="92">
        <f t="shared" si="22"/>
        <v>68431.520000000004</v>
      </c>
      <c r="CW18" s="153">
        <f t="shared" si="23"/>
        <v>2.5</v>
      </c>
      <c r="CX18" s="153">
        <f t="shared" si="24"/>
        <v>3.6</v>
      </c>
      <c r="CY18" s="153">
        <f t="shared" si="25"/>
        <v>3.4</v>
      </c>
      <c r="CZ18" s="92">
        <f t="shared" si="26"/>
        <v>1351402.62</v>
      </c>
      <c r="DA18" s="92">
        <f t="shared" si="27"/>
        <v>7376.45</v>
      </c>
      <c r="DB18" s="91">
        <f t="shared" si="7"/>
        <v>1</v>
      </c>
      <c r="DC18" s="92">
        <f t="shared" si="28"/>
        <v>-770573.31</v>
      </c>
    </row>
    <row r="19" spans="1:107" x14ac:dyDescent="0.25">
      <c r="A19" s="20">
        <v>13075003</v>
      </c>
      <c r="B19" s="21">
        <v>5552</v>
      </c>
      <c r="C19" s="21" t="s">
        <v>57</v>
      </c>
      <c r="D19" s="223">
        <v>492</v>
      </c>
      <c r="E19" s="224">
        <v>116100</v>
      </c>
      <c r="F19" s="224">
        <v>32419.49</v>
      </c>
      <c r="G19" s="224">
        <v>0</v>
      </c>
      <c r="H19" s="224"/>
      <c r="I19" s="224">
        <v>35312.720000000001</v>
      </c>
      <c r="J19" s="224">
        <v>0</v>
      </c>
      <c r="K19" s="224">
        <v>437476.61</v>
      </c>
      <c r="L19" s="224"/>
      <c r="M19" s="224">
        <v>0</v>
      </c>
      <c r="N19" s="224">
        <v>2456817.79</v>
      </c>
      <c r="O19" s="224">
        <v>0</v>
      </c>
      <c r="P19" s="242">
        <v>92007.97</v>
      </c>
      <c r="Q19" s="224">
        <v>1</v>
      </c>
      <c r="R19" s="242">
        <v>529484.57999999996</v>
      </c>
      <c r="S19" s="224">
        <v>250</v>
      </c>
      <c r="T19" s="224">
        <v>1</v>
      </c>
      <c r="U19" s="224">
        <v>340</v>
      </c>
      <c r="V19" s="224">
        <v>0</v>
      </c>
      <c r="W19" s="224">
        <v>340</v>
      </c>
      <c r="X19" s="224">
        <v>0</v>
      </c>
      <c r="Y19" s="224">
        <v>0</v>
      </c>
      <c r="Z19" s="238">
        <v>24171.55</v>
      </c>
      <c r="AA19" s="239">
        <v>49.129166666666663</v>
      </c>
      <c r="AB19" s="22" t="s">
        <v>56</v>
      </c>
      <c r="AC19" s="22" t="s">
        <v>43</v>
      </c>
      <c r="AD19" s="22" t="s">
        <v>43</v>
      </c>
      <c r="AE19" s="224">
        <v>552389.72</v>
      </c>
      <c r="AF19" s="224">
        <v>202531.07</v>
      </c>
      <c r="AG19" s="224">
        <v>-32419.49</v>
      </c>
      <c r="AH19" s="224">
        <v>437476.61</v>
      </c>
      <c r="AI19" s="224">
        <v>1000</v>
      </c>
      <c r="AJ19" s="224">
        <v>1059.9100000000001</v>
      </c>
      <c r="AK19" s="224">
        <v>0</v>
      </c>
      <c r="AL19" s="224">
        <v>0</v>
      </c>
      <c r="AM19" s="224">
        <v>5500</v>
      </c>
      <c r="AN19" s="260">
        <v>5798.09</v>
      </c>
      <c r="AO19" s="336">
        <v>116418</v>
      </c>
      <c r="AP19" s="242">
        <v>56142.18</v>
      </c>
      <c r="AQ19" s="310">
        <f t="shared" si="29"/>
        <v>-60275.82</v>
      </c>
      <c r="AR19" s="321">
        <v>194155.95</v>
      </c>
      <c r="AS19" s="310">
        <f t="shared" si="8"/>
        <v>250298.13</v>
      </c>
      <c r="AT19" s="338">
        <v>138715.78</v>
      </c>
      <c r="AU19" s="310">
        <f t="shared" si="30"/>
        <v>111582.35</v>
      </c>
      <c r="AV19" s="310">
        <f t="shared" si="9"/>
        <v>2.4707943296822461</v>
      </c>
      <c r="AW19" s="310">
        <f t="shared" si="10"/>
        <v>0.55420222276530795</v>
      </c>
      <c r="AX19" s="222">
        <v>52173.59</v>
      </c>
      <c r="CA19" s="91" t="str">
        <f t="shared" si="2"/>
        <v>Altwarp</v>
      </c>
      <c r="CB19" s="92">
        <f t="shared" si="2"/>
        <v>492</v>
      </c>
      <c r="CC19" s="92">
        <f t="shared" si="11"/>
        <v>35312.720000000001</v>
      </c>
      <c r="CD19" s="92">
        <f t="shared" si="12"/>
        <v>-35312.720000000001</v>
      </c>
      <c r="CE19" s="92">
        <f t="shared" si="3"/>
        <v>92007.97</v>
      </c>
      <c r="CF19" s="92">
        <f t="shared" si="4"/>
        <v>529484.57999999996</v>
      </c>
      <c r="CG19" s="92">
        <f t="shared" si="13"/>
        <v>437476.61</v>
      </c>
      <c r="CH19" s="92">
        <f t="shared" si="14"/>
        <v>-32419.49</v>
      </c>
      <c r="CI19" s="92">
        <f t="shared" si="31"/>
        <v>0</v>
      </c>
      <c r="CJ19" s="91" t="str">
        <f t="shared" si="5"/>
        <v>ja</v>
      </c>
      <c r="CK19" s="91" t="str">
        <f t="shared" si="5"/>
        <v>nein</v>
      </c>
      <c r="CL19" s="91" t="str">
        <f t="shared" si="32"/>
        <v>OK</v>
      </c>
      <c r="CM19" s="92">
        <f t="shared" si="16"/>
        <v>2456817.79</v>
      </c>
      <c r="CN19" s="91" t="str">
        <f t="shared" si="17"/>
        <v>nein</v>
      </c>
      <c r="CO19" s="91">
        <f t="shared" si="18"/>
        <v>1</v>
      </c>
      <c r="CP19" s="91">
        <f t="shared" si="19"/>
        <v>0</v>
      </c>
      <c r="CQ19" s="91">
        <f t="shared" si="20"/>
        <v>1</v>
      </c>
      <c r="CR19" s="91">
        <f t="shared" si="6"/>
        <v>0</v>
      </c>
      <c r="CS19" s="92">
        <f>CM19-'2012'!CM19</f>
        <v>15521.620000000112</v>
      </c>
      <c r="CT19" s="92">
        <f>CE19-'2012'!CE19</f>
        <v>58014.590000000004</v>
      </c>
      <c r="CU19" s="92">
        <f t="shared" si="21"/>
        <v>138715.78</v>
      </c>
      <c r="CV19" s="92">
        <f t="shared" si="22"/>
        <v>52173.59</v>
      </c>
      <c r="CW19" s="153">
        <f t="shared" si="23"/>
        <v>2.5</v>
      </c>
      <c r="CX19" s="153">
        <f t="shared" si="24"/>
        <v>3.4</v>
      </c>
      <c r="CY19" s="153">
        <f t="shared" si="25"/>
        <v>3.4</v>
      </c>
      <c r="CZ19" s="92">
        <f t="shared" si="26"/>
        <v>24171.55</v>
      </c>
      <c r="DA19" s="92">
        <f t="shared" si="27"/>
        <v>6858</v>
      </c>
      <c r="DB19" s="91">
        <f t="shared" si="7"/>
        <v>0</v>
      </c>
      <c r="DC19" s="92">
        <f t="shared" si="28"/>
        <v>437476.61</v>
      </c>
    </row>
    <row r="20" spans="1:107" x14ac:dyDescent="0.25">
      <c r="A20" s="20">
        <v>13075031</v>
      </c>
      <c r="B20" s="21">
        <v>5552</v>
      </c>
      <c r="C20" s="21" t="s">
        <v>58</v>
      </c>
      <c r="D20" s="223">
        <v>4942</v>
      </c>
      <c r="E20" s="224">
        <v>1363449.47</v>
      </c>
      <c r="F20" s="224">
        <v>1016042.42</v>
      </c>
      <c r="G20" s="224">
        <v>0</v>
      </c>
      <c r="H20" s="224"/>
      <c r="I20" s="224">
        <v>1026148.98</v>
      </c>
      <c r="J20" s="224">
        <v>0</v>
      </c>
      <c r="K20" s="224"/>
      <c r="L20" s="224" t="s">
        <v>281</v>
      </c>
      <c r="M20" s="224">
        <v>1</v>
      </c>
      <c r="N20" s="224">
        <v>0</v>
      </c>
      <c r="O20" s="224">
        <v>1</v>
      </c>
      <c r="P20" s="249">
        <v>11213485.76</v>
      </c>
      <c r="Q20" s="224">
        <v>1</v>
      </c>
      <c r="R20" s="242">
        <v>386514.24</v>
      </c>
      <c r="S20" s="224">
        <v>272</v>
      </c>
      <c r="T20" s="224">
        <v>0</v>
      </c>
      <c r="U20" s="224">
        <v>480</v>
      </c>
      <c r="V20" s="224">
        <v>0</v>
      </c>
      <c r="W20" s="224">
        <v>326</v>
      </c>
      <c r="X20" s="224">
        <v>0</v>
      </c>
      <c r="Y20" s="224">
        <v>0</v>
      </c>
      <c r="Z20" s="238">
        <v>9997603.3900000006</v>
      </c>
      <c r="AA20" s="239">
        <v>2022.9873310400649</v>
      </c>
      <c r="AB20" s="22" t="s">
        <v>56</v>
      </c>
      <c r="AC20" s="22" t="s">
        <v>56</v>
      </c>
      <c r="AD20" s="22" t="s">
        <v>43</v>
      </c>
      <c r="AE20" s="224">
        <v>3982829.72</v>
      </c>
      <c r="AF20" s="224">
        <v>10501053.960000001</v>
      </c>
      <c r="AG20" s="224">
        <v>-1016042.42</v>
      </c>
      <c r="AH20" s="224">
        <v>-9717990.0500000007</v>
      </c>
      <c r="AI20" s="224">
        <v>13400</v>
      </c>
      <c r="AJ20" s="224">
        <v>13283.75</v>
      </c>
      <c r="AK20" s="224">
        <v>18500</v>
      </c>
      <c r="AL20" s="224">
        <v>18900</v>
      </c>
      <c r="AM20" s="224">
        <v>2700</v>
      </c>
      <c r="AN20" s="260">
        <v>2765.92</v>
      </c>
      <c r="AO20" s="336">
        <v>1997382</v>
      </c>
      <c r="AP20" s="242">
        <v>928287.25</v>
      </c>
      <c r="AQ20" s="310">
        <f t="shared" si="29"/>
        <v>-1069094.75</v>
      </c>
      <c r="AR20" s="321">
        <v>1356849.39</v>
      </c>
      <c r="AS20" s="310">
        <f t="shared" si="8"/>
        <v>2285136.6399999997</v>
      </c>
      <c r="AT20" s="338">
        <v>1551942.97</v>
      </c>
      <c r="AU20" s="310">
        <f t="shared" si="30"/>
        <v>733193.66999999969</v>
      </c>
      <c r="AV20" s="310">
        <f t="shared" si="9"/>
        <v>1.6718348442252116</v>
      </c>
      <c r="AW20" s="310">
        <f t="shared" si="10"/>
        <v>0.67914668332480999</v>
      </c>
      <c r="AX20" s="222">
        <v>583714.93000000005</v>
      </c>
      <c r="CA20" s="91" t="str">
        <f t="shared" si="2"/>
        <v>Eggesin, Stadt</v>
      </c>
      <c r="CB20" s="92">
        <f t="shared" si="2"/>
        <v>4942</v>
      </c>
      <c r="CC20" s="92">
        <f t="shared" si="11"/>
        <v>1026148.98</v>
      </c>
      <c r="CD20" s="92">
        <f t="shared" si="12"/>
        <v>-1026148.98</v>
      </c>
      <c r="CE20" s="92">
        <f t="shared" si="3"/>
        <v>11213485.76</v>
      </c>
      <c r="CF20" s="92">
        <f t="shared" si="4"/>
        <v>386514.24</v>
      </c>
      <c r="CG20" s="92">
        <f t="shared" si="13"/>
        <v>-10826971.52</v>
      </c>
      <c r="CH20" s="92">
        <f t="shared" si="14"/>
        <v>-1016042.42</v>
      </c>
      <c r="CI20" s="92">
        <f t="shared" si="31"/>
        <v>0</v>
      </c>
      <c r="CJ20" s="91" t="str">
        <f t="shared" si="5"/>
        <v>ja</v>
      </c>
      <c r="CK20" s="91" t="str">
        <f t="shared" si="5"/>
        <v>ja</v>
      </c>
      <c r="CL20" s="91" t="str">
        <f t="shared" si="32"/>
        <v>OK</v>
      </c>
      <c r="CM20" s="92">
        <f t="shared" si="16"/>
        <v>0</v>
      </c>
      <c r="CN20" s="91" t="str">
        <f t="shared" si="17"/>
        <v>nein</v>
      </c>
      <c r="CO20" s="91">
        <f t="shared" si="18"/>
        <v>1</v>
      </c>
      <c r="CP20" s="91">
        <f t="shared" si="19"/>
        <v>1</v>
      </c>
      <c r="CQ20" s="91">
        <f t="shared" si="20"/>
        <v>1</v>
      </c>
      <c r="CR20" s="91">
        <f t="shared" si="6"/>
        <v>0</v>
      </c>
      <c r="CS20" s="92">
        <f>CM20-'2012'!CM20</f>
        <v>0</v>
      </c>
      <c r="CT20" s="92">
        <f>CE20-'2012'!CE20</f>
        <v>1532844.1799999997</v>
      </c>
      <c r="CU20" s="92">
        <f t="shared" si="21"/>
        <v>1551942.97</v>
      </c>
      <c r="CV20" s="92">
        <f t="shared" si="22"/>
        <v>583714.93000000005</v>
      </c>
      <c r="CW20" s="153">
        <f t="shared" si="23"/>
        <v>2.72</v>
      </c>
      <c r="CX20" s="153">
        <f t="shared" si="24"/>
        <v>4.8</v>
      </c>
      <c r="CY20" s="153">
        <f t="shared" si="25"/>
        <v>3.26</v>
      </c>
      <c r="CZ20" s="92">
        <f t="shared" si="26"/>
        <v>9997603.3900000006</v>
      </c>
      <c r="DA20" s="92">
        <f t="shared" si="27"/>
        <v>34949.67</v>
      </c>
      <c r="DB20" s="91">
        <f t="shared" si="7"/>
        <v>0</v>
      </c>
      <c r="DC20" s="92">
        <f t="shared" si="28"/>
        <v>-9717990.0500000007</v>
      </c>
    </row>
    <row r="21" spans="1:107" x14ac:dyDescent="0.25">
      <c r="A21" s="20">
        <v>13075037</v>
      </c>
      <c r="B21" s="21">
        <v>5552</v>
      </c>
      <c r="C21" s="21" t="s">
        <v>59</v>
      </c>
      <c r="D21" s="223">
        <v>407</v>
      </c>
      <c r="E21" s="224">
        <v>67400</v>
      </c>
      <c r="F21" s="224">
        <v>19460.330000000002</v>
      </c>
      <c r="G21" s="224">
        <v>1</v>
      </c>
      <c r="H21" s="224">
        <v>136570.34</v>
      </c>
      <c r="I21" s="224"/>
      <c r="J21" s="224">
        <v>0</v>
      </c>
      <c r="K21" s="224"/>
      <c r="L21" s="224">
        <v>2011</v>
      </c>
      <c r="M21" s="224">
        <v>0</v>
      </c>
      <c r="N21" s="224">
        <v>416372.73</v>
      </c>
      <c r="O21" s="224">
        <v>1</v>
      </c>
      <c r="P21" s="242">
        <v>9318.5400000000009</v>
      </c>
      <c r="Q21" s="224">
        <v>1</v>
      </c>
      <c r="R21" s="242">
        <v>36010.07</v>
      </c>
      <c r="S21" s="224">
        <v>250</v>
      </c>
      <c r="T21" s="224">
        <v>1</v>
      </c>
      <c r="U21" s="224">
        <v>340</v>
      </c>
      <c r="V21" s="224">
        <v>0</v>
      </c>
      <c r="W21" s="224">
        <v>300</v>
      </c>
      <c r="X21" s="224">
        <v>1</v>
      </c>
      <c r="Y21" s="224">
        <v>0</v>
      </c>
      <c r="Z21" s="238">
        <v>424028.4</v>
      </c>
      <c r="AA21" s="239">
        <v>1041.8388206388206</v>
      </c>
      <c r="AB21" s="22" t="s">
        <v>56</v>
      </c>
      <c r="AC21" s="22" t="s">
        <v>43</v>
      </c>
      <c r="AD21" s="22" t="s">
        <v>43</v>
      </c>
      <c r="AE21" s="224">
        <v>41055.120000000003</v>
      </c>
      <c r="AF21" s="224">
        <v>78486.929999999993</v>
      </c>
      <c r="AG21" s="224">
        <v>19460.330000000002</v>
      </c>
      <c r="AH21" s="224">
        <v>26691.53</v>
      </c>
      <c r="AI21" s="224">
        <v>1500</v>
      </c>
      <c r="AJ21" s="224">
        <v>1514.59</v>
      </c>
      <c r="AK21" s="224">
        <v>0</v>
      </c>
      <c r="AL21" s="224">
        <v>0</v>
      </c>
      <c r="AM21" s="224">
        <v>3600</v>
      </c>
      <c r="AN21" s="260">
        <v>3555.21</v>
      </c>
      <c r="AO21" s="336">
        <v>136100</v>
      </c>
      <c r="AP21" s="242">
        <v>55003.69</v>
      </c>
      <c r="AQ21" s="310">
        <f t="shared" si="29"/>
        <v>-81096.31</v>
      </c>
      <c r="AR21" s="321">
        <v>138683.82999999999</v>
      </c>
      <c r="AS21" s="310">
        <f t="shared" si="8"/>
        <v>193687.52</v>
      </c>
      <c r="AT21" s="338">
        <v>126976.46</v>
      </c>
      <c r="AU21" s="310">
        <f t="shared" si="30"/>
        <v>66711.059999999983</v>
      </c>
      <c r="AV21" s="310">
        <f t="shared" si="9"/>
        <v>2.3085080291885873</v>
      </c>
      <c r="AW21" s="310">
        <f t="shared" si="10"/>
        <v>0.65557378193494353</v>
      </c>
      <c r="AX21" s="222">
        <v>47758.22</v>
      </c>
      <c r="CA21" s="91" t="str">
        <f t="shared" ref="CA21:CB84" si="33">C21</f>
        <v>Grambin</v>
      </c>
      <c r="CB21" s="92">
        <f t="shared" si="33"/>
        <v>407</v>
      </c>
      <c r="CC21" s="92">
        <f t="shared" si="11"/>
        <v>0</v>
      </c>
      <c r="CD21" s="92">
        <f t="shared" si="12"/>
        <v>136570.34</v>
      </c>
      <c r="CE21" s="92">
        <f t="shared" si="3"/>
        <v>9318.5400000000009</v>
      </c>
      <c r="CF21" s="92">
        <f t="shared" si="4"/>
        <v>36010.07</v>
      </c>
      <c r="CG21" s="92">
        <f t="shared" si="13"/>
        <v>26691.53</v>
      </c>
      <c r="CH21" s="92">
        <f t="shared" si="14"/>
        <v>19460.330000000002</v>
      </c>
      <c r="CI21" s="92">
        <f t="shared" si="31"/>
        <v>0</v>
      </c>
      <c r="CJ21" s="91" t="str">
        <f t="shared" ref="CJ21:CK59" si="34">AB21</f>
        <v>ja</v>
      </c>
      <c r="CK21" s="91" t="str">
        <f t="shared" si="34"/>
        <v>nein</v>
      </c>
      <c r="CL21" s="91" t="str">
        <f t="shared" si="32"/>
        <v>OK</v>
      </c>
      <c r="CM21" s="92">
        <f t="shared" si="16"/>
        <v>416372.73</v>
      </c>
      <c r="CN21" s="91" t="str">
        <f t="shared" si="17"/>
        <v>nein</v>
      </c>
      <c r="CO21" s="91">
        <f t="shared" si="18"/>
        <v>1</v>
      </c>
      <c r="CP21" s="91">
        <f t="shared" si="19"/>
        <v>0</v>
      </c>
      <c r="CQ21" s="91">
        <f t="shared" si="20"/>
        <v>1</v>
      </c>
      <c r="CR21" s="91">
        <f t="shared" si="6"/>
        <v>0</v>
      </c>
      <c r="CS21" s="92">
        <f>CM21-'2012'!CM21</f>
        <v>9425.039999999979</v>
      </c>
      <c r="CT21" s="92">
        <f>CE21-'2012'!CE21</f>
        <v>-119665.85</v>
      </c>
      <c r="CU21" s="92">
        <f t="shared" si="21"/>
        <v>126976.46</v>
      </c>
      <c r="CV21" s="92">
        <f t="shared" si="22"/>
        <v>47758.22</v>
      </c>
      <c r="CW21" s="153">
        <f t="shared" si="23"/>
        <v>2.5</v>
      </c>
      <c r="CX21" s="153">
        <f t="shared" si="24"/>
        <v>3.4</v>
      </c>
      <c r="CY21" s="153">
        <f t="shared" si="25"/>
        <v>3</v>
      </c>
      <c r="CZ21" s="92">
        <f t="shared" si="26"/>
        <v>424028.4</v>
      </c>
      <c r="DA21" s="92">
        <f t="shared" si="27"/>
        <v>5069.8</v>
      </c>
      <c r="DB21" s="91">
        <f t="shared" si="7"/>
        <v>1</v>
      </c>
      <c r="DC21" s="92">
        <f t="shared" si="28"/>
        <v>26691.53</v>
      </c>
    </row>
    <row r="22" spans="1:107" x14ac:dyDescent="0.25">
      <c r="A22" s="20">
        <v>13075051</v>
      </c>
      <c r="B22" s="21">
        <v>5552</v>
      </c>
      <c r="C22" s="21" t="s">
        <v>60</v>
      </c>
      <c r="D22" s="223">
        <v>336</v>
      </c>
      <c r="E22" s="224">
        <v>75000</v>
      </c>
      <c r="F22" s="224">
        <v>27447.33</v>
      </c>
      <c r="G22" s="224">
        <v>0</v>
      </c>
      <c r="H22" s="224"/>
      <c r="I22" s="224">
        <v>23285.65</v>
      </c>
      <c r="J22" s="224">
        <v>0</v>
      </c>
      <c r="K22" s="224"/>
      <c r="L22" s="224">
        <v>2011</v>
      </c>
      <c r="M22" s="224">
        <v>0</v>
      </c>
      <c r="N22" s="224">
        <v>307723.3</v>
      </c>
      <c r="O22" s="224">
        <v>1</v>
      </c>
      <c r="P22" s="242">
        <v>54518.14</v>
      </c>
      <c r="Q22" s="224">
        <v>0</v>
      </c>
      <c r="R22" s="242">
        <v>0</v>
      </c>
      <c r="S22" s="224">
        <v>250</v>
      </c>
      <c r="T22" s="224">
        <v>1</v>
      </c>
      <c r="U22" s="224">
        <v>350</v>
      </c>
      <c r="V22" s="224">
        <v>0</v>
      </c>
      <c r="W22" s="224">
        <v>200</v>
      </c>
      <c r="X22" s="224">
        <v>1</v>
      </c>
      <c r="Y22" s="224">
        <v>0</v>
      </c>
      <c r="Z22" s="238">
        <v>74836.41</v>
      </c>
      <c r="AA22" s="239">
        <v>222.72741071428572</v>
      </c>
      <c r="AB22" s="22" t="s">
        <v>56</v>
      </c>
      <c r="AC22" s="22" t="s">
        <v>43</v>
      </c>
      <c r="AD22" s="22" t="s">
        <v>43</v>
      </c>
      <c r="AE22" s="224">
        <v>174919.4</v>
      </c>
      <c r="AF22" s="224">
        <v>48923.79</v>
      </c>
      <c r="AG22" s="224">
        <v>-27447.33</v>
      </c>
      <c r="AH22" s="224">
        <v>-51548.14</v>
      </c>
      <c r="AI22" s="224">
        <v>1200</v>
      </c>
      <c r="AJ22" s="224">
        <v>1213.93</v>
      </c>
      <c r="AK22" s="224">
        <v>0</v>
      </c>
      <c r="AL22" s="224">
        <v>0</v>
      </c>
      <c r="AM22" s="224">
        <v>4000</v>
      </c>
      <c r="AN22" s="260">
        <v>4012.02</v>
      </c>
      <c r="AO22" s="339">
        <v>92067</v>
      </c>
      <c r="AP22" s="242">
        <v>60016.83</v>
      </c>
      <c r="AQ22" s="310">
        <f t="shared" si="29"/>
        <v>-32050.17</v>
      </c>
      <c r="AR22" s="337">
        <v>113317.52</v>
      </c>
      <c r="AS22" s="310">
        <f t="shared" si="8"/>
        <v>173334.35</v>
      </c>
      <c r="AT22" s="338">
        <v>93100.96</v>
      </c>
      <c r="AU22" s="310">
        <f t="shared" si="30"/>
        <v>80233.39</v>
      </c>
      <c r="AV22" s="310">
        <f t="shared" si="9"/>
        <v>1.551247541731211</v>
      </c>
      <c r="AW22" s="310">
        <f t="shared" si="10"/>
        <v>0.53711777267460259</v>
      </c>
      <c r="AX22" s="222">
        <v>35016.86</v>
      </c>
      <c r="CA22" s="91" t="str">
        <f t="shared" si="33"/>
        <v>Hintersee</v>
      </c>
      <c r="CB22" s="92">
        <f t="shared" si="33"/>
        <v>336</v>
      </c>
      <c r="CC22" s="92">
        <f t="shared" si="11"/>
        <v>23285.65</v>
      </c>
      <c r="CD22" s="92">
        <f t="shared" si="12"/>
        <v>-23285.65</v>
      </c>
      <c r="CE22" s="92">
        <f t="shared" si="3"/>
        <v>54518.14</v>
      </c>
      <c r="CF22" s="92">
        <f t="shared" si="4"/>
        <v>0</v>
      </c>
      <c r="CG22" s="92">
        <f t="shared" si="13"/>
        <v>-54518.14</v>
      </c>
      <c r="CH22" s="92">
        <f t="shared" si="14"/>
        <v>-27447.33</v>
      </c>
      <c r="CI22" s="92">
        <f t="shared" si="31"/>
        <v>0</v>
      </c>
      <c r="CJ22" s="91" t="str">
        <f t="shared" si="34"/>
        <v>ja</v>
      </c>
      <c r="CK22" s="91" t="str">
        <f t="shared" si="34"/>
        <v>nein</v>
      </c>
      <c r="CL22" s="91" t="str">
        <f t="shared" si="32"/>
        <v>OK</v>
      </c>
      <c r="CM22" s="92">
        <f t="shared" si="16"/>
        <v>307723.3</v>
      </c>
      <c r="CN22" s="91" t="str">
        <f t="shared" si="17"/>
        <v>nein</v>
      </c>
      <c r="CO22" s="91">
        <f t="shared" si="18"/>
        <v>1</v>
      </c>
      <c r="CP22" s="91">
        <f t="shared" si="19"/>
        <v>0</v>
      </c>
      <c r="CQ22" s="91">
        <f t="shared" si="20"/>
        <v>1</v>
      </c>
      <c r="CR22" s="91">
        <f t="shared" si="6"/>
        <v>0</v>
      </c>
      <c r="CS22" s="92">
        <f>CM22-'2012'!CM22</f>
        <v>8410.390000000014</v>
      </c>
      <c r="CT22" s="92">
        <f>CE22-'2012'!CE22</f>
        <v>36263.520000000004</v>
      </c>
      <c r="CU22" s="92">
        <f t="shared" si="21"/>
        <v>93100.96</v>
      </c>
      <c r="CV22" s="92">
        <f t="shared" si="22"/>
        <v>35016.86</v>
      </c>
      <c r="CW22" s="153">
        <f t="shared" si="23"/>
        <v>2.5</v>
      </c>
      <c r="CX22" s="153">
        <f t="shared" si="24"/>
        <v>3.5</v>
      </c>
      <c r="CY22" s="153">
        <f t="shared" si="25"/>
        <v>2</v>
      </c>
      <c r="CZ22" s="92">
        <f t="shared" si="26"/>
        <v>74836.41</v>
      </c>
      <c r="DA22" s="92">
        <f t="shared" si="27"/>
        <v>5225.95</v>
      </c>
      <c r="DB22" s="91">
        <f t="shared" si="7"/>
        <v>0</v>
      </c>
      <c r="DC22" s="92">
        <f t="shared" si="28"/>
        <v>-51548.14</v>
      </c>
    </row>
    <row r="23" spans="1:107" x14ac:dyDescent="0.25">
      <c r="A23" s="20">
        <v>13075075</v>
      </c>
      <c r="B23" s="21">
        <v>5552</v>
      </c>
      <c r="C23" s="21" t="s">
        <v>61</v>
      </c>
      <c r="D23" s="223">
        <v>701</v>
      </c>
      <c r="E23" s="224">
        <v>133000</v>
      </c>
      <c r="F23" s="224">
        <v>1.1000000000000001</v>
      </c>
      <c r="G23" s="224">
        <v>0</v>
      </c>
      <c r="H23" s="224"/>
      <c r="I23" s="224">
        <v>80357.05</v>
      </c>
      <c r="J23" s="224">
        <v>0</v>
      </c>
      <c r="K23" s="224"/>
      <c r="L23" s="224"/>
      <c r="M23" s="224">
        <v>0</v>
      </c>
      <c r="N23" s="224">
        <v>182214.99</v>
      </c>
      <c r="O23" s="224">
        <v>1</v>
      </c>
      <c r="P23" s="242">
        <v>146071.56</v>
      </c>
      <c r="Q23" s="224">
        <v>1</v>
      </c>
      <c r="R23" s="242">
        <v>116715.08</v>
      </c>
      <c r="S23" s="224">
        <v>250</v>
      </c>
      <c r="T23" s="224">
        <v>1</v>
      </c>
      <c r="U23" s="224">
        <v>325</v>
      </c>
      <c r="V23" s="224">
        <v>1</v>
      </c>
      <c r="W23" s="224">
        <v>300</v>
      </c>
      <c r="X23" s="224">
        <v>1</v>
      </c>
      <c r="Y23" s="224">
        <v>1</v>
      </c>
      <c r="Z23" s="238">
        <v>1362014.76</v>
      </c>
      <c r="AA23" s="239">
        <v>1942.9597146932954</v>
      </c>
      <c r="AB23" s="22" t="s">
        <v>56</v>
      </c>
      <c r="AC23" s="22" t="s">
        <v>43</v>
      </c>
      <c r="AD23" s="22" t="s">
        <v>43</v>
      </c>
      <c r="AE23" s="224">
        <v>84725.42</v>
      </c>
      <c r="AF23" s="224">
        <v>19872.419999999998</v>
      </c>
      <c r="AG23" s="224">
        <v>-1.1000000000000001</v>
      </c>
      <c r="AH23" s="224">
        <v>-29356.48</v>
      </c>
      <c r="AI23" s="224">
        <v>2400</v>
      </c>
      <c r="AJ23" s="224">
        <v>2404.17</v>
      </c>
      <c r="AK23" s="224">
        <v>0</v>
      </c>
      <c r="AL23" s="224">
        <v>0</v>
      </c>
      <c r="AM23" s="224">
        <v>0</v>
      </c>
      <c r="AN23" s="260">
        <v>2599.8000000000002</v>
      </c>
      <c r="AO23" s="336">
        <v>172394</v>
      </c>
      <c r="AP23" s="242">
        <v>59448.5</v>
      </c>
      <c r="AQ23" s="310">
        <f t="shared" si="29"/>
        <v>-112945.5</v>
      </c>
      <c r="AR23" s="337">
        <v>258557.05</v>
      </c>
      <c r="AS23" s="310">
        <f t="shared" si="8"/>
        <v>318005.55</v>
      </c>
      <c r="AT23" s="338">
        <v>196716.58</v>
      </c>
      <c r="AU23" s="310">
        <f t="shared" si="30"/>
        <v>121288.97</v>
      </c>
      <c r="AV23" s="310">
        <f t="shared" si="9"/>
        <v>3.3090251225850946</v>
      </c>
      <c r="AW23" s="310">
        <f t="shared" si="10"/>
        <v>0.61859480125425481</v>
      </c>
      <c r="AX23" s="222">
        <v>73988.7</v>
      </c>
      <c r="CA23" s="91" t="str">
        <f t="shared" si="33"/>
        <v>Leopoldshagen</v>
      </c>
      <c r="CB23" s="92">
        <f t="shared" si="33"/>
        <v>701</v>
      </c>
      <c r="CC23" s="92">
        <f t="shared" si="11"/>
        <v>80357.05</v>
      </c>
      <c r="CD23" s="92">
        <f t="shared" si="12"/>
        <v>-80357.05</v>
      </c>
      <c r="CE23" s="92">
        <f t="shared" si="3"/>
        <v>146071.56</v>
      </c>
      <c r="CF23" s="92">
        <f t="shared" si="4"/>
        <v>116715.08</v>
      </c>
      <c r="CG23" s="92">
        <f t="shared" si="13"/>
        <v>-29356.479999999996</v>
      </c>
      <c r="CH23" s="92">
        <f t="shared" si="14"/>
        <v>-1.1000000000000001</v>
      </c>
      <c r="CI23" s="92">
        <f t="shared" si="31"/>
        <v>1</v>
      </c>
      <c r="CJ23" s="91" t="str">
        <f t="shared" si="34"/>
        <v>ja</v>
      </c>
      <c r="CK23" s="91" t="str">
        <f t="shared" si="34"/>
        <v>nein</v>
      </c>
      <c r="CL23" s="91" t="str">
        <f t="shared" si="32"/>
        <v>OK</v>
      </c>
      <c r="CM23" s="92">
        <f t="shared" si="16"/>
        <v>182214.99</v>
      </c>
      <c r="CN23" s="91" t="str">
        <f t="shared" si="17"/>
        <v>nein</v>
      </c>
      <c r="CO23" s="91">
        <f t="shared" si="18"/>
        <v>1</v>
      </c>
      <c r="CP23" s="91">
        <f t="shared" si="19"/>
        <v>0</v>
      </c>
      <c r="CQ23" s="91">
        <f t="shared" si="20"/>
        <v>1</v>
      </c>
      <c r="CR23" s="91">
        <f t="shared" si="6"/>
        <v>0</v>
      </c>
      <c r="CS23" s="92">
        <f>CM23-'2012'!CM23</f>
        <v>-44563.420000000013</v>
      </c>
      <c r="CT23" s="92">
        <f>CE23-'2012'!CE23</f>
        <v>137181.88</v>
      </c>
      <c r="CU23" s="92">
        <f t="shared" si="21"/>
        <v>196716.58</v>
      </c>
      <c r="CV23" s="92">
        <f t="shared" si="22"/>
        <v>73988.7</v>
      </c>
      <c r="CW23" s="153">
        <f t="shared" si="23"/>
        <v>2.5</v>
      </c>
      <c r="CX23" s="153">
        <f t="shared" si="24"/>
        <v>3.25</v>
      </c>
      <c r="CY23" s="153">
        <f t="shared" si="25"/>
        <v>3</v>
      </c>
      <c r="CZ23" s="92">
        <f t="shared" si="26"/>
        <v>1362014.76</v>
      </c>
      <c r="DA23" s="92">
        <f t="shared" si="27"/>
        <v>5003.97</v>
      </c>
      <c r="DB23" s="91">
        <f t="shared" si="7"/>
        <v>0</v>
      </c>
      <c r="DC23" s="92">
        <f t="shared" si="28"/>
        <v>-29356.48</v>
      </c>
    </row>
    <row r="24" spans="1:107" x14ac:dyDescent="0.25">
      <c r="A24" s="20">
        <v>13075078</v>
      </c>
      <c r="B24" s="21">
        <v>5552</v>
      </c>
      <c r="C24" s="21" t="s">
        <v>62</v>
      </c>
      <c r="D24" s="223">
        <v>760</v>
      </c>
      <c r="E24" s="224">
        <v>38600</v>
      </c>
      <c r="F24" s="224">
        <v>92903.12</v>
      </c>
      <c r="G24" s="224">
        <v>1</v>
      </c>
      <c r="H24" s="224">
        <v>87211.32</v>
      </c>
      <c r="I24" s="224"/>
      <c r="J24" s="224">
        <v>0</v>
      </c>
      <c r="K24" s="224"/>
      <c r="L24" s="224" t="s">
        <v>281</v>
      </c>
      <c r="M24" s="224">
        <v>1</v>
      </c>
      <c r="N24" s="224">
        <v>0</v>
      </c>
      <c r="O24" s="224">
        <v>1</v>
      </c>
      <c r="P24" s="242">
        <v>170163.78</v>
      </c>
      <c r="Q24" s="224">
        <v>0</v>
      </c>
      <c r="R24" s="242">
        <v>0</v>
      </c>
      <c r="S24" s="224">
        <v>210</v>
      </c>
      <c r="T24" s="224">
        <v>1</v>
      </c>
      <c r="U24" s="224">
        <v>334</v>
      </c>
      <c r="V24" s="224">
        <v>1</v>
      </c>
      <c r="W24" s="224">
        <v>300</v>
      </c>
      <c r="X24" s="224">
        <v>1</v>
      </c>
      <c r="Y24" s="224">
        <v>1</v>
      </c>
      <c r="Z24" s="238">
        <v>1197763.1299999999</v>
      </c>
      <c r="AA24" s="239">
        <v>1576.0041184210525</v>
      </c>
      <c r="AB24" s="22" t="s">
        <v>56</v>
      </c>
      <c r="AC24" s="22" t="s">
        <v>43</v>
      </c>
      <c r="AD24" s="22" t="s">
        <v>43</v>
      </c>
      <c r="AE24" s="224">
        <v>159447.78</v>
      </c>
      <c r="AF24" s="224">
        <v>229908.36</v>
      </c>
      <c r="AG24" s="224">
        <v>92903.12</v>
      </c>
      <c r="AH24" s="224">
        <v>-170163.78</v>
      </c>
      <c r="AI24" s="224">
        <v>3400</v>
      </c>
      <c r="AJ24" s="224">
        <v>3401.25</v>
      </c>
      <c r="AK24" s="224">
        <v>0</v>
      </c>
      <c r="AL24" s="224">
        <v>0</v>
      </c>
      <c r="AM24" s="224">
        <v>2100</v>
      </c>
      <c r="AN24" s="260">
        <v>2248.6799999999998</v>
      </c>
      <c r="AO24" s="336">
        <v>238513</v>
      </c>
      <c r="AP24" s="242">
        <v>130176.88</v>
      </c>
      <c r="AQ24" s="310">
        <f t="shared" si="29"/>
        <v>-108336.12</v>
      </c>
      <c r="AR24" s="321">
        <v>253409.52</v>
      </c>
      <c r="AS24" s="310">
        <f t="shared" si="8"/>
        <v>383586.4</v>
      </c>
      <c r="AT24" s="338">
        <v>221819.4</v>
      </c>
      <c r="AU24" s="310">
        <f t="shared" si="30"/>
        <v>161767.00000000003</v>
      </c>
      <c r="AV24" s="310">
        <f t="shared" si="9"/>
        <v>1.7039846092485853</v>
      </c>
      <c r="AW24" s="310">
        <f t="shared" si="10"/>
        <v>0.57827754060102232</v>
      </c>
      <c r="AX24" s="222">
        <v>83430.31</v>
      </c>
      <c r="CA24" s="91" t="str">
        <f t="shared" si="33"/>
        <v>Liepgarten</v>
      </c>
      <c r="CB24" s="92">
        <f t="shared" si="33"/>
        <v>760</v>
      </c>
      <c r="CC24" s="92">
        <f t="shared" si="11"/>
        <v>0</v>
      </c>
      <c r="CD24" s="92">
        <f t="shared" si="12"/>
        <v>87211.32</v>
      </c>
      <c r="CE24" s="92">
        <f t="shared" si="3"/>
        <v>170163.78</v>
      </c>
      <c r="CF24" s="92">
        <f t="shared" si="4"/>
        <v>0</v>
      </c>
      <c r="CG24" s="92">
        <f t="shared" si="13"/>
        <v>-170163.78</v>
      </c>
      <c r="CH24" s="92">
        <f t="shared" si="14"/>
        <v>92903.12</v>
      </c>
      <c r="CI24" s="92">
        <f t="shared" si="31"/>
        <v>1</v>
      </c>
      <c r="CJ24" s="91" t="str">
        <f t="shared" si="34"/>
        <v>ja</v>
      </c>
      <c r="CK24" s="91" t="str">
        <f t="shared" si="34"/>
        <v>nein</v>
      </c>
      <c r="CL24" s="91" t="str">
        <f t="shared" si="32"/>
        <v>OK</v>
      </c>
      <c r="CM24" s="92">
        <f t="shared" si="16"/>
        <v>0</v>
      </c>
      <c r="CN24" s="91" t="str">
        <f t="shared" si="17"/>
        <v>nein</v>
      </c>
      <c r="CO24" s="91">
        <f t="shared" si="18"/>
        <v>1</v>
      </c>
      <c r="CP24" s="91">
        <f t="shared" si="19"/>
        <v>0</v>
      </c>
      <c r="CQ24" s="91">
        <f t="shared" si="20"/>
        <v>1</v>
      </c>
      <c r="CR24" s="91">
        <f t="shared" si="6"/>
        <v>0</v>
      </c>
      <c r="CS24" s="92">
        <f>CM24-'2012'!CM24</f>
        <v>0</v>
      </c>
      <c r="CT24" s="92">
        <f>CE24-'2012'!CE24</f>
        <v>-14728.540000000008</v>
      </c>
      <c r="CU24" s="92">
        <f t="shared" si="21"/>
        <v>221819.4</v>
      </c>
      <c r="CV24" s="92">
        <f t="shared" si="22"/>
        <v>83430.31</v>
      </c>
      <c r="CW24" s="153">
        <f t="shared" si="23"/>
        <v>2.1</v>
      </c>
      <c r="CX24" s="153">
        <f t="shared" si="24"/>
        <v>3.34</v>
      </c>
      <c r="CY24" s="153">
        <f t="shared" si="25"/>
        <v>3</v>
      </c>
      <c r="CZ24" s="92">
        <f t="shared" si="26"/>
        <v>1197763.1299999999</v>
      </c>
      <c r="DA24" s="92">
        <f t="shared" si="27"/>
        <v>5649.93</v>
      </c>
      <c r="DB24" s="91">
        <f t="shared" si="7"/>
        <v>1</v>
      </c>
      <c r="DC24" s="92">
        <f t="shared" si="28"/>
        <v>-170163.78</v>
      </c>
    </row>
    <row r="25" spans="1:107" x14ac:dyDescent="0.25">
      <c r="A25" s="20">
        <v>13075084</v>
      </c>
      <c r="B25" s="21">
        <v>5552</v>
      </c>
      <c r="C25" s="21" t="s">
        <v>63</v>
      </c>
      <c r="D25" s="223">
        <v>370</v>
      </c>
      <c r="E25" s="224">
        <v>73150</v>
      </c>
      <c r="F25" s="224">
        <v>27700.97</v>
      </c>
      <c r="G25" s="224">
        <v>0</v>
      </c>
      <c r="H25" s="224"/>
      <c r="I25" s="224">
        <v>23981.439999999999</v>
      </c>
      <c r="J25" s="224">
        <v>0</v>
      </c>
      <c r="K25" s="224"/>
      <c r="L25" s="224" t="s">
        <v>281</v>
      </c>
      <c r="M25" s="224">
        <v>1</v>
      </c>
      <c r="N25" s="224">
        <v>643775.43000000005</v>
      </c>
      <c r="O25" s="224">
        <v>1</v>
      </c>
      <c r="P25" s="242">
        <v>177092.78</v>
      </c>
      <c r="Q25" s="224">
        <v>0</v>
      </c>
      <c r="R25" s="242">
        <v>0</v>
      </c>
      <c r="S25" s="224">
        <v>250</v>
      </c>
      <c r="T25" s="224">
        <v>1</v>
      </c>
      <c r="U25" s="224">
        <v>350</v>
      </c>
      <c r="V25" s="224">
        <v>0</v>
      </c>
      <c r="W25" s="224">
        <v>300</v>
      </c>
      <c r="X25" s="224">
        <v>1</v>
      </c>
      <c r="Y25" s="224">
        <v>0</v>
      </c>
      <c r="Z25" s="238">
        <v>322843.90000000002</v>
      </c>
      <c r="AA25" s="239">
        <v>872.55108108108118</v>
      </c>
      <c r="AB25" s="22" t="s">
        <v>56</v>
      </c>
      <c r="AC25" s="22" t="s">
        <v>43</v>
      </c>
      <c r="AD25" s="22" t="s">
        <v>43</v>
      </c>
      <c r="AE25" s="224">
        <v>186193.57</v>
      </c>
      <c r="AF25" s="224">
        <v>192437.68</v>
      </c>
      <c r="AG25" s="224">
        <v>-27700.97</v>
      </c>
      <c r="AH25" s="224">
        <v>-177092.78</v>
      </c>
      <c r="AI25" s="224">
        <v>1300</v>
      </c>
      <c r="AJ25" s="224">
        <v>1534.93</v>
      </c>
      <c r="AK25" s="224">
        <v>0</v>
      </c>
      <c r="AL25" s="224">
        <v>0</v>
      </c>
      <c r="AM25" s="224">
        <v>1900</v>
      </c>
      <c r="AN25" s="260">
        <v>1839.27</v>
      </c>
      <c r="AO25" s="336">
        <v>118485</v>
      </c>
      <c r="AP25" s="242">
        <v>73455.259999999995</v>
      </c>
      <c r="AQ25" s="310">
        <f t="shared" si="29"/>
        <v>-45029.740000000005</v>
      </c>
      <c r="AR25" s="337">
        <v>122852.27</v>
      </c>
      <c r="AS25" s="310">
        <f t="shared" si="8"/>
        <v>196307.53</v>
      </c>
      <c r="AT25" s="338">
        <v>112872</v>
      </c>
      <c r="AU25" s="310">
        <f t="shared" si="30"/>
        <v>83435.53</v>
      </c>
      <c r="AV25" s="310">
        <f t="shared" si="9"/>
        <v>1.5366088146716792</v>
      </c>
      <c r="AW25" s="310">
        <f t="shared" si="10"/>
        <v>0.57497539702119427</v>
      </c>
      <c r="AX25" s="222">
        <v>42453.05</v>
      </c>
      <c r="CA25" s="91" t="str">
        <f t="shared" si="33"/>
        <v>Lübs</v>
      </c>
      <c r="CB25" s="92">
        <f t="shared" si="33"/>
        <v>370</v>
      </c>
      <c r="CC25" s="92">
        <f t="shared" si="11"/>
        <v>23981.439999999999</v>
      </c>
      <c r="CD25" s="92">
        <f t="shared" si="12"/>
        <v>-23981.439999999999</v>
      </c>
      <c r="CE25" s="92">
        <f t="shared" si="3"/>
        <v>177092.78</v>
      </c>
      <c r="CF25" s="92">
        <f t="shared" si="4"/>
        <v>0</v>
      </c>
      <c r="CG25" s="92">
        <f t="shared" si="13"/>
        <v>-177092.78</v>
      </c>
      <c r="CH25" s="92">
        <f t="shared" si="14"/>
        <v>-27700.97</v>
      </c>
      <c r="CI25" s="92">
        <f t="shared" si="31"/>
        <v>0</v>
      </c>
      <c r="CJ25" s="91" t="str">
        <f t="shared" si="34"/>
        <v>ja</v>
      </c>
      <c r="CK25" s="91" t="str">
        <f t="shared" si="34"/>
        <v>nein</v>
      </c>
      <c r="CL25" s="91" t="str">
        <f t="shared" si="32"/>
        <v>OK</v>
      </c>
      <c r="CM25" s="92">
        <f t="shared" si="16"/>
        <v>643775.43000000005</v>
      </c>
      <c r="CN25" s="91" t="str">
        <f t="shared" si="17"/>
        <v>nein</v>
      </c>
      <c r="CO25" s="91">
        <f t="shared" si="18"/>
        <v>1</v>
      </c>
      <c r="CP25" s="91">
        <f t="shared" si="19"/>
        <v>0</v>
      </c>
      <c r="CQ25" s="91">
        <f t="shared" si="20"/>
        <v>1</v>
      </c>
      <c r="CR25" s="91">
        <f t="shared" si="6"/>
        <v>0</v>
      </c>
      <c r="CS25" s="92">
        <f>CM25-'2012'!CM25</f>
        <v>9758.1900000000605</v>
      </c>
      <c r="CT25" s="92">
        <f>CE25-'2012'!CE25</f>
        <v>33404.47</v>
      </c>
      <c r="CU25" s="92">
        <f t="shared" si="21"/>
        <v>112872</v>
      </c>
      <c r="CV25" s="92">
        <f t="shared" si="22"/>
        <v>42453.05</v>
      </c>
      <c r="CW25" s="153">
        <f t="shared" si="23"/>
        <v>2.5</v>
      </c>
      <c r="CX25" s="153">
        <f t="shared" si="24"/>
        <v>3.5</v>
      </c>
      <c r="CY25" s="153">
        <f t="shared" si="25"/>
        <v>3</v>
      </c>
      <c r="CZ25" s="92">
        <f t="shared" si="26"/>
        <v>322843.90000000002</v>
      </c>
      <c r="DA25" s="92">
        <f t="shared" si="27"/>
        <v>3374.2</v>
      </c>
      <c r="DB25" s="91">
        <f t="shared" si="7"/>
        <v>0</v>
      </c>
      <c r="DC25" s="92">
        <f t="shared" si="28"/>
        <v>-177092.78</v>
      </c>
    </row>
    <row r="26" spans="1:107" x14ac:dyDescent="0.25">
      <c r="A26" s="20">
        <v>13075085</v>
      </c>
      <c r="B26" s="21">
        <v>5552</v>
      </c>
      <c r="C26" s="21" t="s">
        <v>64</v>
      </c>
      <c r="D26" s="223">
        <v>620</v>
      </c>
      <c r="E26" s="224">
        <v>195242.89</v>
      </c>
      <c r="F26" s="224">
        <v>137111.25</v>
      </c>
      <c r="G26" s="224">
        <v>0</v>
      </c>
      <c r="H26" s="224"/>
      <c r="I26" s="224">
        <v>140343.72</v>
      </c>
      <c r="J26" s="224">
        <v>0</v>
      </c>
      <c r="K26" s="224"/>
      <c r="L26" s="224" t="s">
        <v>281</v>
      </c>
      <c r="M26" s="224">
        <v>1</v>
      </c>
      <c r="N26" s="224">
        <v>491180.39</v>
      </c>
      <c r="O26" s="224">
        <v>1</v>
      </c>
      <c r="P26" s="242">
        <v>288123.99</v>
      </c>
      <c r="Q26" s="224">
        <v>1</v>
      </c>
      <c r="R26" s="242">
        <v>21041.08</v>
      </c>
      <c r="S26" s="224">
        <v>256</v>
      </c>
      <c r="T26" s="224">
        <v>1</v>
      </c>
      <c r="U26" s="224">
        <v>335</v>
      </c>
      <c r="V26" s="224">
        <v>1</v>
      </c>
      <c r="W26" s="224">
        <v>304</v>
      </c>
      <c r="X26" s="224">
        <v>0</v>
      </c>
      <c r="Y26" s="224">
        <v>0</v>
      </c>
      <c r="Z26" s="238">
        <v>319633.48</v>
      </c>
      <c r="AA26" s="239">
        <v>515.53787096774192</v>
      </c>
      <c r="AB26" s="22" t="s">
        <v>56</v>
      </c>
      <c r="AC26" s="22" t="s">
        <v>43</v>
      </c>
      <c r="AD26" s="22" t="s">
        <v>43</v>
      </c>
      <c r="AE26" s="224">
        <v>536434.96</v>
      </c>
      <c r="AF26" s="224">
        <v>358694.31</v>
      </c>
      <c r="AG26" s="224">
        <v>-137111.25</v>
      </c>
      <c r="AH26" s="224">
        <v>-267082.90999999997</v>
      </c>
      <c r="AI26" s="224">
        <v>2100</v>
      </c>
      <c r="AJ26" s="224">
        <v>2122.92</v>
      </c>
      <c r="AK26" s="224">
        <v>0</v>
      </c>
      <c r="AL26" s="224">
        <v>0</v>
      </c>
      <c r="AM26" s="224">
        <v>4500</v>
      </c>
      <c r="AN26" s="260">
        <v>4685.18</v>
      </c>
      <c r="AO26" s="336">
        <v>201338</v>
      </c>
      <c r="AP26" s="242">
        <v>56963.14</v>
      </c>
      <c r="AQ26" s="310">
        <f t="shared" si="29"/>
        <v>-144374.85999999999</v>
      </c>
      <c r="AR26" s="337">
        <v>199558.91</v>
      </c>
      <c r="AS26" s="310">
        <f t="shared" si="8"/>
        <v>256522.05</v>
      </c>
      <c r="AT26" s="338">
        <v>194135.22</v>
      </c>
      <c r="AU26" s="310">
        <f t="shared" si="30"/>
        <v>62386.829999999987</v>
      </c>
      <c r="AV26" s="310">
        <f t="shared" si="9"/>
        <v>3.4080849475643373</v>
      </c>
      <c r="AW26" s="310">
        <f t="shared" si="10"/>
        <v>0.75679739811840741</v>
      </c>
      <c r="AX26" s="222">
        <v>73017.72</v>
      </c>
      <c r="CA26" s="91" t="str">
        <f t="shared" si="33"/>
        <v>Luckow</v>
      </c>
      <c r="CB26" s="92">
        <f t="shared" si="33"/>
        <v>620</v>
      </c>
      <c r="CC26" s="92">
        <f t="shared" si="11"/>
        <v>140343.72</v>
      </c>
      <c r="CD26" s="92">
        <f t="shared" si="12"/>
        <v>-140343.72</v>
      </c>
      <c r="CE26" s="92">
        <f t="shared" si="3"/>
        <v>288123.99</v>
      </c>
      <c r="CF26" s="92">
        <f t="shared" si="4"/>
        <v>21041.08</v>
      </c>
      <c r="CG26" s="92">
        <f t="shared" si="13"/>
        <v>-267082.90999999997</v>
      </c>
      <c r="CH26" s="92">
        <f t="shared" si="14"/>
        <v>-137111.25</v>
      </c>
      <c r="CI26" s="92">
        <f t="shared" si="31"/>
        <v>0</v>
      </c>
      <c r="CJ26" s="91" t="str">
        <f t="shared" si="34"/>
        <v>ja</v>
      </c>
      <c r="CK26" s="91" t="str">
        <f t="shared" si="34"/>
        <v>nein</v>
      </c>
      <c r="CL26" s="91" t="str">
        <f t="shared" si="32"/>
        <v>OK</v>
      </c>
      <c r="CM26" s="92">
        <f t="shared" si="16"/>
        <v>491180.39</v>
      </c>
      <c r="CN26" s="91" t="str">
        <f t="shared" si="17"/>
        <v>nein</v>
      </c>
      <c r="CO26" s="91">
        <f t="shared" si="18"/>
        <v>1</v>
      </c>
      <c r="CP26" s="91">
        <f t="shared" si="19"/>
        <v>0</v>
      </c>
      <c r="CQ26" s="91">
        <f t="shared" si="20"/>
        <v>1</v>
      </c>
      <c r="CR26" s="91">
        <f t="shared" si="6"/>
        <v>0</v>
      </c>
      <c r="CS26" s="92">
        <f>CM26-'2012'!CM26</f>
        <v>-2650.8800000000047</v>
      </c>
      <c r="CT26" s="92">
        <f>CE26-'2012'!CE26</f>
        <v>158447.28999999998</v>
      </c>
      <c r="CU26" s="92">
        <f t="shared" si="21"/>
        <v>194135.22</v>
      </c>
      <c r="CV26" s="92">
        <f t="shared" si="22"/>
        <v>73017.72</v>
      </c>
      <c r="CW26" s="153">
        <f t="shared" si="23"/>
        <v>2.56</v>
      </c>
      <c r="CX26" s="153">
        <f t="shared" si="24"/>
        <v>3.35</v>
      </c>
      <c r="CY26" s="153">
        <f t="shared" si="25"/>
        <v>3.04</v>
      </c>
      <c r="CZ26" s="92">
        <f t="shared" si="26"/>
        <v>319633.48</v>
      </c>
      <c r="DA26" s="92">
        <f t="shared" si="27"/>
        <v>6808.1</v>
      </c>
      <c r="DB26" s="91">
        <f t="shared" si="7"/>
        <v>0</v>
      </c>
      <c r="DC26" s="92">
        <f t="shared" si="28"/>
        <v>-267082.90999999997</v>
      </c>
    </row>
    <row r="27" spans="1:107" x14ac:dyDescent="0.25">
      <c r="A27" s="20">
        <v>13075089</v>
      </c>
      <c r="B27" s="21">
        <v>5552</v>
      </c>
      <c r="C27" s="21" t="s">
        <v>65</v>
      </c>
      <c r="D27" s="223">
        <v>412</v>
      </c>
      <c r="E27" s="224">
        <v>69500</v>
      </c>
      <c r="F27" s="224">
        <v>340.51</v>
      </c>
      <c r="G27" s="224">
        <v>1</v>
      </c>
      <c r="H27" s="224">
        <v>8791.3700000000008</v>
      </c>
      <c r="I27" s="224"/>
      <c r="J27" s="224">
        <v>0</v>
      </c>
      <c r="K27" s="224"/>
      <c r="L27" s="224" t="s">
        <v>281</v>
      </c>
      <c r="M27" s="224">
        <v>1</v>
      </c>
      <c r="N27" s="224">
        <v>0</v>
      </c>
      <c r="O27" s="224">
        <v>1</v>
      </c>
      <c r="P27" s="242">
        <v>98108.84</v>
      </c>
      <c r="Q27" s="224">
        <v>0</v>
      </c>
      <c r="R27" s="242">
        <v>0</v>
      </c>
      <c r="S27" s="224">
        <v>227</v>
      </c>
      <c r="T27" s="224">
        <v>1</v>
      </c>
      <c r="U27" s="224">
        <v>331</v>
      </c>
      <c r="V27" s="224">
        <v>1</v>
      </c>
      <c r="W27" s="224">
        <v>331</v>
      </c>
      <c r="X27" s="224">
        <v>1</v>
      </c>
      <c r="Y27" s="224">
        <v>1</v>
      </c>
      <c r="Z27" s="238">
        <v>169932.18</v>
      </c>
      <c r="AA27" s="239">
        <v>412.45674757281552</v>
      </c>
      <c r="AB27" s="22" t="s">
        <v>56</v>
      </c>
      <c r="AC27" s="22" t="s">
        <v>43</v>
      </c>
      <c r="AD27" s="22" t="s">
        <v>43</v>
      </c>
      <c r="AE27" s="224">
        <v>180148.66</v>
      </c>
      <c r="AF27" s="224">
        <v>97901.85</v>
      </c>
      <c r="AG27" s="224">
        <v>-340.51</v>
      </c>
      <c r="AH27" s="224">
        <v>-98108.84</v>
      </c>
      <c r="AI27" s="224">
        <v>1300</v>
      </c>
      <c r="AJ27" s="224">
        <v>1425.87</v>
      </c>
      <c r="AK27" s="224">
        <v>0</v>
      </c>
      <c r="AL27" s="224">
        <v>0</v>
      </c>
      <c r="AM27" s="224">
        <v>500</v>
      </c>
      <c r="AN27" s="260">
        <v>826.46</v>
      </c>
      <c r="AO27" s="336">
        <v>83244</v>
      </c>
      <c r="AP27" s="242">
        <v>29569.55</v>
      </c>
      <c r="AQ27" s="310">
        <f t="shared" si="29"/>
        <v>-53674.45</v>
      </c>
      <c r="AR27" s="321">
        <v>160243.48000000001</v>
      </c>
      <c r="AS27" s="310">
        <f t="shared" si="8"/>
        <v>189813.03</v>
      </c>
      <c r="AT27" s="338">
        <v>113762.61</v>
      </c>
      <c r="AU27" s="310">
        <f t="shared" si="30"/>
        <v>76050.42</v>
      </c>
      <c r="AV27" s="310">
        <f t="shared" si="9"/>
        <v>3.8472891876947739</v>
      </c>
      <c r="AW27" s="310">
        <f t="shared" si="10"/>
        <v>0.59934036140722269</v>
      </c>
      <c r="AX27" s="222">
        <v>42788.21</v>
      </c>
      <c r="CA27" s="91" t="str">
        <f t="shared" si="33"/>
        <v>Meiersberg</v>
      </c>
      <c r="CB27" s="92">
        <f t="shared" si="33"/>
        <v>412</v>
      </c>
      <c r="CC27" s="92">
        <f t="shared" si="11"/>
        <v>0</v>
      </c>
      <c r="CD27" s="92">
        <f t="shared" si="12"/>
        <v>8791.3700000000008</v>
      </c>
      <c r="CE27" s="92">
        <f t="shared" si="3"/>
        <v>98108.84</v>
      </c>
      <c r="CF27" s="92">
        <f t="shared" si="4"/>
        <v>0</v>
      </c>
      <c r="CG27" s="92">
        <f t="shared" si="13"/>
        <v>-98108.84</v>
      </c>
      <c r="CH27" s="92">
        <f t="shared" si="14"/>
        <v>-340.51</v>
      </c>
      <c r="CI27" s="92">
        <f t="shared" si="31"/>
        <v>1</v>
      </c>
      <c r="CJ27" s="91" t="str">
        <f t="shared" si="34"/>
        <v>ja</v>
      </c>
      <c r="CK27" s="91" t="str">
        <f t="shared" si="34"/>
        <v>nein</v>
      </c>
      <c r="CL27" s="91" t="str">
        <f t="shared" si="32"/>
        <v>OK</v>
      </c>
      <c r="CM27" s="92">
        <f t="shared" si="16"/>
        <v>0</v>
      </c>
      <c r="CN27" s="91" t="str">
        <f t="shared" si="17"/>
        <v>nein</v>
      </c>
      <c r="CO27" s="91">
        <f t="shared" si="18"/>
        <v>1</v>
      </c>
      <c r="CP27" s="91">
        <f t="shared" si="19"/>
        <v>0</v>
      </c>
      <c r="CQ27" s="91">
        <f t="shared" si="20"/>
        <v>1</v>
      </c>
      <c r="CR27" s="91">
        <f t="shared" si="6"/>
        <v>0</v>
      </c>
      <c r="CS27" s="92">
        <f>CM27-'2012'!CM27</f>
        <v>0</v>
      </c>
      <c r="CT27" s="92">
        <f>CE27-'2012'!CE27</f>
        <v>-1461.3300000000017</v>
      </c>
      <c r="CU27" s="92">
        <f t="shared" si="21"/>
        <v>113762.61</v>
      </c>
      <c r="CV27" s="92">
        <f t="shared" si="22"/>
        <v>42788.21</v>
      </c>
      <c r="CW27" s="153">
        <f t="shared" si="23"/>
        <v>2.27</v>
      </c>
      <c r="CX27" s="153">
        <f t="shared" si="24"/>
        <v>3.31</v>
      </c>
      <c r="CY27" s="153">
        <f t="shared" si="25"/>
        <v>3.31</v>
      </c>
      <c r="CZ27" s="92">
        <f t="shared" si="26"/>
        <v>169932.18</v>
      </c>
      <c r="DA27" s="92">
        <f t="shared" si="27"/>
        <v>2252.33</v>
      </c>
      <c r="DB27" s="91">
        <f t="shared" si="7"/>
        <v>1</v>
      </c>
      <c r="DC27" s="92">
        <f t="shared" si="28"/>
        <v>-98108.84</v>
      </c>
    </row>
    <row r="28" spans="1:107" x14ac:dyDescent="0.25">
      <c r="A28" s="20">
        <v>13075093</v>
      </c>
      <c r="B28" s="21">
        <v>5552</v>
      </c>
      <c r="C28" s="21" t="s">
        <v>66</v>
      </c>
      <c r="D28" s="223">
        <v>764</v>
      </c>
      <c r="E28" s="224">
        <v>117700</v>
      </c>
      <c r="F28" s="224">
        <v>20120.68</v>
      </c>
      <c r="G28" s="224">
        <v>1</v>
      </c>
      <c r="H28" s="224">
        <v>4344.3100000000004</v>
      </c>
      <c r="I28" s="224"/>
      <c r="J28" s="224">
        <v>0</v>
      </c>
      <c r="K28" s="224">
        <v>0</v>
      </c>
      <c r="L28" s="224">
        <v>2012</v>
      </c>
      <c r="M28" s="224">
        <v>0</v>
      </c>
      <c r="N28" s="224">
        <v>1001117.37</v>
      </c>
      <c r="O28" s="224">
        <v>1</v>
      </c>
      <c r="P28" s="242">
        <v>31685.54</v>
      </c>
      <c r="Q28" s="224">
        <v>0</v>
      </c>
      <c r="R28" s="242">
        <v>0</v>
      </c>
      <c r="S28" s="224">
        <v>240</v>
      </c>
      <c r="T28" s="224">
        <v>1</v>
      </c>
      <c r="U28" s="224">
        <v>340</v>
      </c>
      <c r="V28" s="224">
        <v>0</v>
      </c>
      <c r="W28" s="224">
        <v>300</v>
      </c>
      <c r="X28" s="224">
        <v>0</v>
      </c>
      <c r="Y28" s="224">
        <v>0</v>
      </c>
      <c r="Z28" s="238">
        <v>180315.39</v>
      </c>
      <c r="AA28" s="239">
        <v>236.01490837696338</v>
      </c>
      <c r="AB28" s="22" t="s">
        <v>56</v>
      </c>
      <c r="AC28" s="22" t="s">
        <v>43</v>
      </c>
      <c r="AD28" s="22" t="s">
        <v>43</v>
      </c>
      <c r="AE28" s="224">
        <v>124031.96</v>
      </c>
      <c r="AF28" s="224">
        <v>34921.86</v>
      </c>
      <c r="AG28" s="224">
        <v>20120.68</v>
      </c>
      <c r="AH28" s="224">
        <v>-31685.54</v>
      </c>
      <c r="AI28" s="224">
        <v>2100</v>
      </c>
      <c r="AJ28" s="224">
        <v>2050</v>
      </c>
      <c r="AK28" s="224">
        <v>0</v>
      </c>
      <c r="AL28" s="224">
        <v>0</v>
      </c>
      <c r="AM28" s="224">
        <v>18000</v>
      </c>
      <c r="AN28" s="260">
        <v>18302.82</v>
      </c>
      <c r="AO28" s="336">
        <v>219587</v>
      </c>
      <c r="AP28" s="242">
        <v>115141.84</v>
      </c>
      <c r="AQ28" s="310">
        <f t="shared" si="29"/>
        <v>-104445.16</v>
      </c>
      <c r="AR28" s="337">
        <v>258672.77</v>
      </c>
      <c r="AS28" s="310">
        <f t="shared" si="8"/>
        <v>373814.61</v>
      </c>
      <c r="AT28" s="338">
        <v>213004.96</v>
      </c>
      <c r="AU28" s="310">
        <f t="shared" si="30"/>
        <v>160809.65</v>
      </c>
      <c r="AV28" s="310">
        <f t="shared" si="9"/>
        <v>1.8499353493048227</v>
      </c>
      <c r="AW28" s="310">
        <f t="shared" si="10"/>
        <v>0.56981443288158262</v>
      </c>
      <c r="AX28" s="222">
        <v>80115.11</v>
      </c>
      <c r="CA28" s="91" t="str">
        <f t="shared" si="33"/>
        <v>Mönkebude</v>
      </c>
      <c r="CB28" s="92">
        <f t="shared" si="33"/>
        <v>764</v>
      </c>
      <c r="CC28" s="92">
        <f t="shared" si="11"/>
        <v>0</v>
      </c>
      <c r="CD28" s="92">
        <f t="shared" si="12"/>
        <v>4344.3100000000004</v>
      </c>
      <c r="CE28" s="92">
        <f t="shared" si="3"/>
        <v>31685.54</v>
      </c>
      <c r="CF28" s="92">
        <f t="shared" si="4"/>
        <v>0</v>
      </c>
      <c r="CG28" s="92">
        <f t="shared" si="13"/>
        <v>-31685.54</v>
      </c>
      <c r="CH28" s="92">
        <f t="shared" si="14"/>
        <v>20120.68</v>
      </c>
      <c r="CI28" s="92">
        <f t="shared" si="31"/>
        <v>0</v>
      </c>
      <c r="CJ28" s="91" t="str">
        <f t="shared" si="34"/>
        <v>ja</v>
      </c>
      <c r="CK28" s="91" t="str">
        <f t="shared" si="34"/>
        <v>nein</v>
      </c>
      <c r="CL28" s="91" t="str">
        <f t="shared" si="32"/>
        <v>OK</v>
      </c>
      <c r="CM28" s="92">
        <f t="shared" si="16"/>
        <v>1001117.37</v>
      </c>
      <c r="CN28" s="91" t="str">
        <f t="shared" si="17"/>
        <v>nein</v>
      </c>
      <c r="CO28" s="91">
        <f t="shared" si="18"/>
        <v>1</v>
      </c>
      <c r="CP28" s="91">
        <f t="shared" si="19"/>
        <v>0</v>
      </c>
      <c r="CQ28" s="91">
        <f t="shared" si="20"/>
        <v>1</v>
      </c>
      <c r="CR28" s="91">
        <f t="shared" si="6"/>
        <v>0</v>
      </c>
      <c r="CS28" s="92">
        <f>CM28-'2012'!CM28</f>
        <v>13250.959999999963</v>
      </c>
      <c r="CT28" s="92">
        <f>CE28-'2012'!CE28</f>
        <v>11033.57</v>
      </c>
      <c r="CU28" s="92">
        <f t="shared" si="21"/>
        <v>213004.96</v>
      </c>
      <c r="CV28" s="92">
        <f t="shared" si="22"/>
        <v>80115.11</v>
      </c>
      <c r="CW28" s="153">
        <f t="shared" si="23"/>
        <v>2.4</v>
      </c>
      <c r="CX28" s="153">
        <f t="shared" si="24"/>
        <v>3.4</v>
      </c>
      <c r="CY28" s="153">
        <f t="shared" si="25"/>
        <v>3</v>
      </c>
      <c r="CZ28" s="92">
        <f t="shared" si="26"/>
        <v>180315.39</v>
      </c>
      <c r="DA28" s="92">
        <f t="shared" si="27"/>
        <v>20352.82</v>
      </c>
      <c r="DB28" s="91">
        <f t="shared" si="7"/>
        <v>1</v>
      </c>
      <c r="DC28" s="92">
        <f t="shared" si="28"/>
        <v>-31685.54</v>
      </c>
    </row>
    <row r="29" spans="1:107" x14ac:dyDescent="0.25">
      <c r="A29" s="20">
        <v>13075139</v>
      </c>
      <c r="B29" s="21">
        <v>5552</v>
      </c>
      <c r="C29" s="21" t="s">
        <v>67</v>
      </c>
      <c r="D29" s="223">
        <v>346</v>
      </c>
      <c r="E29" s="224">
        <v>75000</v>
      </c>
      <c r="F29" s="224">
        <v>45625.42</v>
      </c>
      <c r="G29" s="224">
        <v>0</v>
      </c>
      <c r="H29" s="224"/>
      <c r="I29" s="224">
        <v>40172.78</v>
      </c>
      <c r="J29" s="224">
        <v>0</v>
      </c>
      <c r="K29" s="224"/>
      <c r="L29" s="224">
        <v>2010</v>
      </c>
      <c r="M29" s="224">
        <v>0</v>
      </c>
      <c r="N29" s="224">
        <v>337697.48</v>
      </c>
      <c r="O29" s="224">
        <v>1</v>
      </c>
      <c r="P29" s="242">
        <v>164428</v>
      </c>
      <c r="Q29" s="224">
        <v>0</v>
      </c>
      <c r="R29" s="242">
        <v>0</v>
      </c>
      <c r="S29" s="224">
        <v>200</v>
      </c>
      <c r="T29" s="224">
        <v>1</v>
      </c>
      <c r="U29" s="224">
        <v>300</v>
      </c>
      <c r="V29" s="224">
        <v>1</v>
      </c>
      <c r="W29" s="224">
        <v>300</v>
      </c>
      <c r="X29" s="224">
        <v>0</v>
      </c>
      <c r="Y29" s="224">
        <v>0</v>
      </c>
      <c r="Z29" s="238">
        <v>146201.84</v>
      </c>
      <c r="AA29" s="239">
        <v>422.54867052023121</v>
      </c>
      <c r="AB29" s="22" t="s">
        <v>56</v>
      </c>
      <c r="AC29" s="22" t="s">
        <v>43</v>
      </c>
      <c r="AD29" s="22" t="s">
        <v>43</v>
      </c>
      <c r="AE29" s="224">
        <v>246755.34</v>
      </c>
      <c r="AF29" s="224">
        <v>219229.11</v>
      </c>
      <c r="AG29" s="224">
        <v>-45625.42</v>
      </c>
      <c r="AH29" s="224">
        <v>-164428</v>
      </c>
      <c r="AI29" s="224">
        <v>1500</v>
      </c>
      <c r="AJ29" s="224">
        <v>1293.92</v>
      </c>
      <c r="AK29" s="224">
        <v>0</v>
      </c>
      <c r="AL29" s="224">
        <v>0</v>
      </c>
      <c r="AM29" s="224">
        <v>2800</v>
      </c>
      <c r="AN29" s="260">
        <v>2477.79</v>
      </c>
      <c r="AO29" s="336">
        <v>105106</v>
      </c>
      <c r="AP29" s="242">
        <v>35462.950000000004</v>
      </c>
      <c r="AQ29" s="310">
        <f t="shared" si="29"/>
        <v>-69643.049999999988</v>
      </c>
      <c r="AR29" s="337">
        <v>111586.88</v>
      </c>
      <c r="AS29" s="310">
        <f t="shared" si="8"/>
        <v>147049.83000000002</v>
      </c>
      <c r="AT29" s="338">
        <v>100506.3</v>
      </c>
      <c r="AU29" s="310">
        <f t="shared" si="30"/>
        <v>46543.530000000013</v>
      </c>
      <c r="AV29" s="310">
        <f t="shared" si="9"/>
        <v>2.8341212448484967</v>
      </c>
      <c r="AW29" s="310">
        <f t="shared" si="10"/>
        <v>0.68348463918659408</v>
      </c>
      <c r="AX29" s="222">
        <v>37802.230000000003</v>
      </c>
      <c r="CA29" s="91" t="str">
        <f t="shared" si="33"/>
        <v>Vogelsang-Warsin</v>
      </c>
      <c r="CB29" s="92">
        <f t="shared" si="33"/>
        <v>346</v>
      </c>
      <c r="CC29" s="92">
        <f t="shared" si="11"/>
        <v>40172.78</v>
      </c>
      <c r="CD29" s="92">
        <f t="shared" si="12"/>
        <v>-40172.78</v>
      </c>
      <c r="CE29" s="92">
        <f t="shared" si="3"/>
        <v>164428</v>
      </c>
      <c r="CF29" s="92">
        <f t="shared" si="4"/>
        <v>0</v>
      </c>
      <c r="CG29" s="92">
        <f t="shared" si="13"/>
        <v>-164428</v>
      </c>
      <c r="CH29" s="92">
        <f t="shared" si="14"/>
        <v>-45625.42</v>
      </c>
      <c r="CI29" s="92">
        <f t="shared" si="31"/>
        <v>0</v>
      </c>
      <c r="CJ29" s="91" t="str">
        <f t="shared" si="34"/>
        <v>ja</v>
      </c>
      <c r="CK29" s="91" t="str">
        <f t="shared" si="34"/>
        <v>nein</v>
      </c>
      <c r="CL29" s="91" t="str">
        <f t="shared" si="32"/>
        <v>OK</v>
      </c>
      <c r="CM29" s="92">
        <f t="shared" si="16"/>
        <v>337697.48</v>
      </c>
      <c r="CN29" s="91" t="str">
        <f t="shared" si="17"/>
        <v>nein</v>
      </c>
      <c r="CO29" s="91">
        <f t="shared" si="18"/>
        <v>1</v>
      </c>
      <c r="CP29" s="91">
        <f t="shared" si="19"/>
        <v>0</v>
      </c>
      <c r="CQ29" s="91">
        <f t="shared" si="20"/>
        <v>1</v>
      </c>
      <c r="CR29" s="91">
        <f t="shared" si="6"/>
        <v>0</v>
      </c>
      <c r="CS29" s="92">
        <f>CM29-'2012'!CM29</f>
        <v>6401.109999999986</v>
      </c>
      <c r="CT29" s="92">
        <f>CE29-'2012'!CE29</f>
        <v>50701.320000000007</v>
      </c>
      <c r="CU29" s="92">
        <f t="shared" si="21"/>
        <v>100506.3</v>
      </c>
      <c r="CV29" s="92">
        <f t="shared" si="22"/>
        <v>37802.230000000003</v>
      </c>
      <c r="CW29" s="153">
        <f t="shared" si="23"/>
        <v>2</v>
      </c>
      <c r="CX29" s="153">
        <f t="shared" si="24"/>
        <v>3</v>
      </c>
      <c r="CY29" s="153">
        <f t="shared" si="25"/>
        <v>3</v>
      </c>
      <c r="CZ29" s="92">
        <f t="shared" si="26"/>
        <v>146201.84</v>
      </c>
      <c r="DA29" s="92">
        <f t="shared" si="27"/>
        <v>3771.71</v>
      </c>
      <c r="DB29" s="91">
        <f t="shared" si="7"/>
        <v>0</v>
      </c>
      <c r="DC29" s="92">
        <f t="shared" si="28"/>
        <v>-164428</v>
      </c>
    </row>
    <row r="30" spans="1:107" x14ac:dyDescent="0.25">
      <c r="A30" s="20">
        <v>13075007</v>
      </c>
      <c r="B30" s="21">
        <v>5553</v>
      </c>
      <c r="C30" s="21" t="s">
        <v>68</v>
      </c>
      <c r="D30" s="223">
        <v>350</v>
      </c>
      <c r="E30" s="224">
        <v>129100</v>
      </c>
      <c r="F30" s="224">
        <v>5795</v>
      </c>
      <c r="G30" s="224">
        <v>1</v>
      </c>
      <c r="H30" s="224">
        <v>5795</v>
      </c>
      <c r="I30" s="224"/>
      <c r="J30" s="224">
        <v>1</v>
      </c>
      <c r="K30" s="224">
        <v>297894</v>
      </c>
      <c r="L30" s="224"/>
      <c r="M30" s="223">
        <v>1</v>
      </c>
      <c r="N30" s="224">
        <v>1386269</v>
      </c>
      <c r="O30" s="224">
        <v>0</v>
      </c>
      <c r="P30" s="224">
        <v>0</v>
      </c>
      <c r="Q30" s="224">
        <v>1</v>
      </c>
      <c r="R30" s="224">
        <v>284498</v>
      </c>
      <c r="S30" s="224">
        <v>250</v>
      </c>
      <c r="T30" s="224">
        <v>1</v>
      </c>
      <c r="U30" s="224">
        <v>300</v>
      </c>
      <c r="V30" s="224">
        <v>1</v>
      </c>
      <c r="W30" s="224">
        <v>300</v>
      </c>
      <c r="X30" s="224">
        <v>1</v>
      </c>
      <c r="Y30" s="223">
        <v>1</v>
      </c>
      <c r="Z30" s="224">
        <v>0</v>
      </c>
      <c r="AA30" s="224">
        <v>0</v>
      </c>
      <c r="AB30" s="24" t="s">
        <v>43</v>
      </c>
      <c r="AC30" s="24" t="s">
        <v>43</v>
      </c>
      <c r="AD30" s="24" t="s">
        <v>43</v>
      </c>
      <c r="AE30" s="224">
        <v>32232</v>
      </c>
      <c r="AF30" s="224">
        <v>22380</v>
      </c>
      <c r="AG30" s="325">
        <v>-15824.47</v>
      </c>
      <c r="AH30" s="224">
        <v>284498</v>
      </c>
      <c r="AI30" s="224">
        <v>1500</v>
      </c>
      <c r="AJ30" s="224">
        <v>1399</v>
      </c>
      <c r="AK30" s="224">
        <v>0</v>
      </c>
      <c r="AL30" s="224">
        <v>0</v>
      </c>
      <c r="AM30" s="224">
        <v>0</v>
      </c>
      <c r="AN30" s="224">
        <v>0</v>
      </c>
      <c r="AO30" s="223">
        <v>188625</v>
      </c>
      <c r="AP30" s="236">
        <v>168780</v>
      </c>
      <c r="AQ30" s="310">
        <f t="shared" si="29"/>
        <v>-19845</v>
      </c>
      <c r="AR30" s="236">
        <v>62998</v>
      </c>
      <c r="AS30" s="310">
        <f t="shared" si="8"/>
        <v>231778</v>
      </c>
      <c r="AT30" s="236">
        <v>99010</v>
      </c>
      <c r="AU30" s="310">
        <f t="shared" si="30"/>
        <v>132768</v>
      </c>
      <c r="AV30" s="310">
        <f t="shared" si="9"/>
        <v>0.5866216376347908</v>
      </c>
      <c r="AW30" s="310">
        <f t="shared" si="10"/>
        <v>0.4271760046251154</v>
      </c>
      <c r="AX30" s="236">
        <v>45219</v>
      </c>
      <c r="CA30" s="91" t="str">
        <f t="shared" si="33"/>
        <v>Bargischow</v>
      </c>
      <c r="CB30" s="92">
        <f t="shared" si="33"/>
        <v>350</v>
      </c>
      <c r="CC30" s="92">
        <f t="shared" si="11"/>
        <v>0</v>
      </c>
      <c r="CD30" s="92">
        <f t="shared" si="12"/>
        <v>5795</v>
      </c>
      <c r="CE30" s="92">
        <f t="shared" si="3"/>
        <v>0</v>
      </c>
      <c r="CF30" s="92">
        <f t="shared" si="4"/>
        <v>284498</v>
      </c>
      <c r="CG30" s="92">
        <f t="shared" si="13"/>
        <v>284498</v>
      </c>
      <c r="CH30" s="92">
        <f t="shared" si="14"/>
        <v>-15824.47</v>
      </c>
      <c r="CI30" s="92">
        <f t="shared" si="31"/>
        <v>1</v>
      </c>
      <c r="CJ30" s="91" t="str">
        <f t="shared" si="34"/>
        <v>nein</v>
      </c>
      <c r="CK30" s="91" t="str">
        <f t="shared" si="34"/>
        <v>nein</v>
      </c>
      <c r="CL30" s="91" t="str">
        <f>IF(CB30=0,"keine Daten",IF(CD30=0,"keine Daten",IF(CH30=0,"keine Daten","OK")))</f>
        <v>OK</v>
      </c>
      <c r="CM30" s="92">
        <f t="shared" si="16"/>
        <v>1386269</v>
      </c>
      <c r="CN30" s="91" t="str">
        <f t="shared" si="17"/>
        <v>nein</v>
      </c>
      <c r="CO30" s="91">
        <f t="shared" si="18"/>
        <v>0</v>
      </c>
      <c r="CP30" s="91">
        <f t="shared" si="19"/>
        <v>0</v>
      </c>
      <c r="CQ30" s="91">
        <f t="shared" si="20"/>
        <v>1</v>
      </c>
      <c r="CR30" s="91">
        <f t="shared" si="6"/>
        <v>1</v>
      </c>
      <c r="CS30" s="92">
        <f>CM30-'2012'!CM30</f>
        <v>0</v>
      </c>
      <c r="CT30" s="92">
        <f>CE30-'2012'!CE30</f>
        <v>0</v>
      </c>
      <c r="CU30" s="92">
        <f t="shared" si="21"/>
        <v>99010</v>
      </c>
      <c r="CV30" s="92">
        <f t="shared" si="22"/>
        <v>45219</v>
      </c>
      <c r="CW30" s="153">
        <f t="shared" si="23"/>
        <v>2.5</v>
      </c>
      <c r="CX30" s="153">
        <f t="shared" si="24"/>
        <v>3</v>
      </c>
      <c r="CY30" s="153">
        <f t="shared" si="25"/>
        <v>3</v>
      </c>
      <c r="CZ30" s="92">
        <f t="shared" si="26"/>
        <v>0</v>
      </c>
      <c r="DA30" s="92">
        <f t="shared" si="27"/>
        <v>1399</v>
      </c>
      <c r="DB30" s="91">
        <f t="shared" si="7"/>
        <v>1</v>
      </c>
      <c r="DC30" s="92">
        <f t="shared" si="28"/>
        <v>284498</v>
      </c>
    </row>
    <row r="31" spans="1:107" x14ac:dyDescent="0.25">
      <c r="A31" s="20">
        <v>13075013</v>
      </c>
      <c r="B31" s="21">
        <v>5553</v>
      </c>
      <c r="C31" s="21" t="s">
        <v>70</v>
      </c>
      <c r="D31" s="223">
        <v>267</v>
      </c>
      <c r="E31" s="224">
        <v>22300</v>
      </c>
      <c r="F31" s="224">
        <v>2139</v>
      </c>
      <c r="G31" s="224">
        <v>0</v>
      </c>
      <c r="H31" s="224"/>
      <c r="I31" s="224">
        <v>50939</v>
      </c>
      <c r="J31" s="224">
        <v>0</v>
      </c>
      <c r="K31" s="224"/>
      <c r="L31" s="224">
        <v>2012</v>
      </c>
      <c r="M31" s="223">
        <v>1</v>
      </c>
      <c r="N31" s="224">
        <v>966752</v>
      </c>
      <c r="O31" s="224">
        <v>1</v>
      </c>
      <c r="P31" s="224">
        <v>134606</v>
      </c>
      <c r="Q31" s="224">
        <v>0</v>
      </c>
      <c r="R31" s="224">
        <v>0</v>
      </c>
      <c r="S31" s="224">
        <v>300</v>
      </c>
      <c r="T31" s="224">
        <v>0</v>
      </c>
      <c r="U31" s="224">
        <v>325</v>
      </c>
      <c r="V31" s="224">
        <v>1</v>
      </c>
      <c r="W31" s="224">
        <v>300</v>
      </c>
      <c r="X31" s="224">
        <v>1</v>
      </c>
      <c r="Y31" s="223">
        <v>0</v>
      </c>
      <c r="Z31" s="224">
        <v>673392</v>
      </c>
      <c r="AA31" s="224">
        <v>2522.067415730337</v>
      </c>
      <c r="AB31" s="24" t="s">
        <v>43</v>
      </c>
      <c r="AC31" s="24" t="s">
        <v>43</v>
      </c>
      <c r="AD31" s="24" t="s">
        <v>43</v>
      </c>
      <c r="AE31" s="224">
        <v>27856</v>
      </c>
      <c r="AF31" s="224">
        <v>66306</v>
      </c>
      <c r="AG31" s="325">
        <v>11758.87</v>
      </c>
      <c r="AH31" s="224">
        <v>-134606</v>
      </c>
      <c r="AI31" s="224">
        <v>700</v>
      </c>
      <c r="AJ31" s="224">
        <v>800</v>
      </c>
      <c r="AK31" s="224">
        <v>0</v>
      </c>
      <c r="AL31" s="224">
        <v>0</v>
      </c>
      <c r="AM31" s="224">
        <v>0</v>
      </c>
      <c r="AN31" s="224">
        <v>0</v>
      </c>
      <c r="AO31" s="223">
        <v>57236</v>
      </c>
      <c r="AP31" s="236">
        <v>30330</v>
      </c>
      <c r="AQ31" s="310">
        <f t="shared" si="29"/>
        <v>-26906</v>
      </c>
      <c r="AR31" s="236">
        <v>97153</v>
      </c>
      <c r="AS31" s="310">
        <f t="shared" si="8"/>
        <v>127483</v>
      </c>
      <c r="AT31" s="236">
        <v>72388</v>
      </c>
      <c r="AU31" s="310">
        <f t="shared" si="30"/>
        <v>55095</v>
      </c>
      <c r="AV31" s="310">
        <f t="shared" si="9"/>
        <v>2.3866798549291133</v>
      </c>
      <c r="AW31" s="310">
        <f t="shared" si="10"/>
        <v>0.56782472957178609</v>
      </c>
      <c r="AX31" s="236">
        <v>33706</v>
      </c>
      <c r="CA31" s="91" t="str">
        <f t="shared" si="33"/>
        <v>Blesewitz</v>
      </c>
      <c r="CB31" s="92">
        <f t="shared" si="33"/>
        <v>267</v>
      </c>
      <c r="CC31" s="92">
        <f t="shared" si="11"/>
        <v>50939</v>
      </c>
      <c r="CD31" s="92">
        <f t="shared" si="12"/>
        <v>-50939</v>
      </c>
      <c r="CE31" s="92">
        <f t="shared" si="3"/>
        <v>134606</v>
      </c>
      <c r="CF31" s="92">
        <f t="shared" si="4"/>
        <v>0</v>
      </c>
      <c r="CG31" s="92">
        <f t="shared" si="13"/>
        <v>-134606</v>
      </c>
      <c r="CH31" s="92">
        <f t="shared" si="14"/>
        <v>11758.87</v>
      </c>
      <c r="CI31" s="92">
        <f t="shared" si="31"/>
        <v>0</v>
      </c>
      <c r="CJ31" s="91" t="str">
        <f t="shared" si="34"/>
        <v>nein</v>
      </c>
      <c r="CK31" s="91" t="str">
        <f t="shared" si="34"/>
        <v>nein</v>
      </c>
      <c r="CL31" s="91" t="str">
        <f t="shared" si="32"/>
        <v>OK</v>
      </c>
      <c r="CM31" s="92">
        <f t="shared" si="16"/>
        <v>966752</v>
      </c>
      <c r="CN31" s="91" t="str">
        <f t="shared" si="17"/>
        <v>nein</v>
      </c>
      <c r="CO31" s="91">
        <f t="shared" si="18"/>
        <v>0</v>
      </c>
      <c r="CP31" s="91">
        <f t="shared" si="19"/>
        <v>0</v>
      </c>
      <c r="CQ31" s="91">
        <f t="shared" si="20"/>
        <v>1</v>
      </c>
      <c r="CR31" s="91">
        <f t="shared" si="6"/>
        <v>0</v>
      </c>
      <c r="CS31" s="92">
        <f>CM31-'2012'!CM31</f>
        <v>0</v>
      </c>
      <c r="CT31" s="92">
        <f>CE31-'2012'!CE31</f>
        <v>76736</v>
      </c>
      <c r="CU31" s="92">
        <f t="shared" si="21"/>
        <v>72388</v>
      </c>
      <c r="CV31" s="92">
        <f t="shared" si="22"/>
        <v>33706</v>
      </c>
      <c r="CW31" s="153">
        <f t="shared" si="23"/>
        <v>3</v>
      </c>
      <c r="CX31" s="153">
        <f t="shared" si="24"/>
        <v>3.25</v>
      </c>
      <c r="CY31" s="153">
        <f t="shared" si="25"/>
        <v>3</v>
      </c>
      <c r="CZ31" s="92">
        <f t="shared" si="26"/>
        <v>673392</v>
      </c>
      <c r="DA31" s="92">
        <f t="shared" si="27"/>
        <v>800</v>
      </c>
      <c r="DB31" s="91">
        <f t="shared" si="7"/>
        <v>0</v>
      </c>
      <c r="DC31" s="92">
        <f t="shared" si="28"/>
        <v>-134606</v>
      </c>
    </row>
    <row r="32" spans="1:107" x14ac:dyDescent="0.25">
      <c r="A32" s="20">
        <v>13075015</v>
      </c>
      <c r="B32" s="21">
        <v>5553</v>
      </c>
      <c r="C32" s="21" t="s">
        <v>71</v>
      </c>
      <c r="D32" s="223">
        <v>729</v>
      </c>
      <c r="E32" s="224">
        <v>136800</v>
      </c>
      <c r="F32" s="224">
        <v>15824</v>
      </c>
      <c r="G32" s="224">
        <v>0</v>
      </c>
      <c r="H32" s="224"/>
      <c r="I32" s="224">
        <v>100483</v>
      </c>
      <c r="J32" s="224">
        <v>0</v>
      </c>
      <c r="K32" s="224"/>
      <c r="L32" s="224">
        <v>2013</v>
      </c>
      <c r="M32" s="223">
        <v>1</v>
      </c>
      <c r="N32" s="224">
        <v>3409559</v>
      </c>
      <c r="O32" s="224">
        <v>1</v>
      </c>
      <c r="P32" s="224">
        <v>224805</v>
      </c>
      <c r="Q32" s="224">
        <v>0</v>
      </c>
      <c r="R32" s="224">
        <v>0</v>
      </c>
      <c r="S32" s="224">
        <v>250</v>
      </c>
      <c r="T32" s="224">
        <v>1</v>
      </c>
      <c r="U32" s="224">
        <v>325</v>
      </c>
      <c r="V32" s="224">
        <v>1</v>
      </c>
      <c r="W32" s="224">
        <v>300</v>
      </c>
      <c r="X32" s="224">
        <v>1</v>
      </c>
      <c r="Y32" s="223">
        <v>1</v>
      </c>
      <c r="Z32" s="224">
        <v>454746</v>
      </c>
      <c r="AA32" s="224">
        <v>623.79423868312756</v>
      </c>
      <c r="AB32" s="24" t="s">
        <v>43</v>
      </c>
      <c r="AC32" s="24" t="s">
        <v>43</v>
      </c>
      <c r="AD32" s="24" t="s">
        <v>43</v>
      </c>
      <c r="AE32" s="224">
        <v>180942</v>
      </c>
      <c r="AF32" s="224">
        <v>128188</v>
      </c>
      <c r="AG32" s="325">
        <v>32528.799999999999</v>
      </c>
      <c r="AH32" s="224">
        <v>-224805</v>
      </c>
      <c r="AI32" s="224">
        <v>3700</v>
      </c>
      <c r="AJ32" s="224">
        <v>3505</v>
      </c>
      <c r="AK32" s="224">
        <v>0</v>
      </c>
      <c r="AL32" s="224">
        <v>0</v>
      </c>
      <c r="AM32" s="224">
        <v>0</v>
      </c>
      <c r="AN32" s="224">
        <v>0</v>
      </c>
      <c r="AO32" s="223">
        <v>216800</v>
      </c>
      <c r="AP32" s="236">
        <v>124070</v>
      </c>
      <c r="AQ32" s="310">
        <f t="shared" si="29"/>
        <v>-92730</v>
      </c>
      <c r="AR32" s="236">
        <v>227355</v>
      </c>
      <c r="AS32" s="310">
        <f t="shared" si="8"/>
        <v>351425</v>
      </c>
      <c r="AT32" s="236">
        <v>224735</v>
      </c>
      <c r="AU32" s="310">
        <f t="shared" si="30"/>
        <v>126690</v>
      </c>
      <c r="AV32" s="310">
        <f t="shared" si="9"/>
        <v>1.8113564923027323</v>
      </c>
      <c r="AW32" s="310">
        <f t="shared" si="10"/>
        <v>0.63949633634488157</v>
      </c>
      <c r="AX32" s="236">
        <v>104950</v>
      </c>
      <c r="CA32" s="91" t="str">
        <f t="shared" si="33"/>
        <v>Boldekow</v>
      </c>
      <c r="CB32" s="92">
        <f t="shared" si="33"/>
        <v>729</v>
      </c>
      <c r="CC32" s="92">
        <f t="shared" si="11"/>
        <v>100483</v>
      </c>
      <c r="CD32" s="92">
        <f t="shared" si="12"/>
        <v>-100483</v>
      </c>
      <c r="CE32" s="92">
        <f t="shared" si="3"/>
        <v>224805</v>
      </c>
      <c r="CF32" s="92">
        <f t="shared" si="4"/>
        <v>0</v>
      </c>
      <c r="CG32" s="92">
        <f t="shared" si="13"/>
        <v>-224805</v>
      </c>
      <c r="CH32" s="92">
        <f t="shared" si="14"/>
        <v>32528.799999999999</v>
      </c>
      <c r="CI32" s="92">
        <f t="shared" si="31"/>
        <v>1</v>
      </c>
      <c r="CJ32" s="91" t="str">
        <f t="shared" si="34"/>
        <v>nein</v>
      </c>
      <c r="CK32" s="91" t="str">
        <f t="shared" si="34"/>
        <v>nein</v>
      </c>
      <c r="CL32" s="91" t="str">
        <f t="shared" si="32"/>
        <v>OK</v>
      </c>
      <c r="CM32" s="92">
        <f t="shared" si="16"/>
        <v>3409559</v>
      </c>
      <c r="CN32" s="91" t="str">
        <f t="shared" si="17"/>
        <v>nein</v>
      </c>
      <c r="CO32" s="91">
        <f t="shared" si="18"/>
        <v>0</v>
      </c>
      <c r="CP32" s="91">
        <f t="shared" si="19"/>
        <v>0</v>
      </c>
      <c r="CQ32" s="91">
        <f t="shared" si="20"/>
        <v>1</v>
      </c>
      <c r="CR32" s="91">
        <f t="shared" si="6"/>
        <v>0</v>
      </c>
      <c r="CS32" s="92">
        <f>CM32-'2012'!CM32</f>
        <v>10668</v>
      </c>
      <c r="CT32" s="92">
        <f>CE32-'2012'!CE32</f>
        <v>74488</v>
      </c>
      <c r="CU32" s="92">
        <f t="shared" si="21"/>
        <v>224735</v>
      </c>
      <c r="CV32" s="92">
        <f t="shared" si="22"/>
        <v>104950</v>
      </c>
      <c r="CW32" s="153">
        <f t="shared" si="23"/>
        <v>2.5</v>
      </c>
      <c r="CX32" s="153">
        <f t="shared" si="24"/>
        <v>3.25</v>
      </c>
      <c r="CY32" s="153">
        <f t="shared" si="25"/>
        <v>3</v>
      </c>
      <c r="CZ32" s="92">
        <f t="shared" si="26"/>
        <v>454746</v>
      </c>
      <c r="DA32" s="92">
        <f t="shared" si="27"/>
        <v>3505</v>
      </c>
      <c r="DB32" s="91">
        <f t="shared" si="7"/>
        <v>0</v>
      </c>
      <c r="DC32" s="92">
        <f t="shared" si="28"/>
        <v>-224805</v>
      </c>
    </row>
    <row r="33" spans="1:107" x14ac:dyDescent="0.25">
      <c r="A33" s="20">
        <v>13075020</v>
      </c>
      <c r="B33" s="21">
        <v>5553</v>
      </c>
      <c r="C33" s="21" t="s">
        <v>72</v>
      </c>
      <c r="D33" s="223">
        <v>300</v>
      </c>
      <c r="E33" s="224">
        <v>86200</v>
      </c>
      <c r="F33" s="224">
        <v>11758</v>
      </c>
      <c r="G33" s="224">
        <v>0</v>
      </c>
      <c r="H33" s="224"/>
      <c r="I33" s="224">
        <v>23441</v>
      </c>
      <c r="J33" s="224">
        <v>0</v>
      </c>
      <c r="K33" s="224"/>
      <c r="L33" s="224">
        <v>2012</v>
      </c>
      <c r="M33" s="223">
        <v>1</v>
      </c>
      <c r="N33" s="224">
        <v>1163621</v>
      </c>
      <c r="O33" s="224">
        <v>1</v>
      </c>
      <c r="P33" s="224">
        <v>39850</v>
      </c>
      <c r="Q33" s="224">
        <v>0</v>
      </c>
      <c r="R33" s="224">
        <v>0</v>
      </c>
      <c r="S33" s="224">
        <v>250</v>
      </c>
      <c r="T33" s="224">
        <v>1</v>
      </c>
      <c r="U33" s="224">
        <v>320</v>
      </c>
      <c r="V33" s="224">
        <v>1</v>
      </c>
      <c r="W33" s="224">
        <v>300</v>
      </c>
      <c r="X33" s="224">
        <v>1</v>
      </c>
      <c r="Y33" s="223">
        <v>1</v>
      </c>
      <c r="Z33" s="224">
        <v>424163</v>
      </c>
      <c r="AA33" s="224">
        <v>1413.8766666666668</v>
      </c>
      <c r="AB33" s="24" t="s">
        <v>43</v>
      </c>
      <c r="AC33" s="24" t="s">
        <v>43</v>
      </c>
      <c r="AD33" s="24" t="s">
        <v>43</v>
      </c>
      <c r="AE33" s="224">
        <v>42758</v>
      </c>
      <c r="AF33" s="224">
        <v>33118</v>
      </c>
      <c r="AG33" s="325">
        <v>117038.91</v>
      </c>
      <c r="AH33" s="224">
        <v>-3850</v>
      </c>
      <c r="AI33" s="224">
        <v>1100</v>
      </c>
      <c r="AJ33" s="224">
        <v>1154</v>
      </c>
      <c r="AK33" s="224">
        <v>0</v>
      </c>
      <c r="AL33" s="224">
        <v>0</v>
      </c>
      <c r="AM33" s="224">
        <v>0</v>
      </c>
      <c r="AN33" s="224">
        <v>0</v>
      </c>
      <c r="AO33" s="223">
        <v>70872</v>
      </c>
      <c r="AP33" s="236">
        <v>35569</v>
      </c>
      <c r="AQ33" s="310">
        <f t="shared" si="29"/>
        <v>-35303</v>
      </c>
      <c r="AR33" s="236">
        <v>103188</v>
      </c>
      <c r="AS33" s="310">
        <f t="shared" si="8"/>
        <v>138757</v>
      </c>
      <c r="AT33" s="236">
        <v>82816</v>
      </c>
      <c r="AU33" s="310">
        <f t="shared" si="30"/>
        <v>55941</v>
      </c>
      <c r="AV33" s="310">
        <f t="shared" si="9"/>
        <v>2.328319604149681</v>
      </c>
      <c r="AW33" s="310">
        <f t="shared" si="10"/>
        <v>0.59684196112628551</v>
      </c>
      <c r="AX33" s="236">
        <v>38584</v>
      </c>
      <c r="CA33" s="91" t="str">
        <f t="shared" si="33"/>
        <v>Bugewitz</v>
      </c>
      <c r="CB33" s="92">
        <f t="shared" si="33"/>
        <v>300</v>
      </c>
      <c r="CC33" s="92">
        <f t="shared" si="11"/>
        <v>23441</v>
      </c>
      <c r="CD33" s="92">
        <f t="shared" si="12"/>
        <v>-23441</v>
      </c>
      <c r="CE33" s="92">
        <f t="shared" si="3"/>
        <v>39850</v>
      </c>
      <c r="CF33" s="92">
        <f t="shared" si="4"/>
        <v>0</v>
      </c>
      <c r="CG33" s="92">
        <f t="shared" si="13"/>
        <v>-39850</v>
      </c>
      <c r="CH33" s="92">
        <f t="shared" si="14"/>
        <v>117038.91</v>
      </c>
      <c r="CI33" s="92">
        <f t="shared" si="31"/>
        <v>1</v>
      </c>
      <c r="CJ33" s="91" t="str">
        <f t="shared" si="34"/>
        <v>nein</v>
      </c>
      <c r="CK33" s="91" t="str">
        <f t="shared" si="34"/>
        <v>nein</v>
      </c>
      <c r="CL33" s="91" t="str">
        <f t="shared" si="32"/>
        <v>OK</v>
      </c>
      <c r="CM33" s="92">
        <f t="shared" si="16"/>
        <v>1163621</v>
      </c>
      <c r="CN33" s="91" t="str">
        <f t="shared" si="17"/>
        <v>nein</v>
      </c>
      <c r="CO33" s="91">
        <f t="shared" si="18"/>
        <v>0</v>
      </c>
      <c r="CP33" s="91">
        <f t="shared" si="19"/>
        <v>0</v>
      </c>
      <c r="CQ33" s="91">
        <f t="shared" si="20"/>
        <v>1</v>
      </c>
      <c r="CR33" s="91">
        <f t="shared" si="6"/>
        <v>0</v>
      </c>
      <c r="CS33" s="92">
        <f>CM33-'2012'!CM33</f>
        <v>0</v>
      </c>
      <c r="CT33" s="92">
        <f>CE33-'2012'!CE33</f>
        <v>34109</v>
      </c>
      <c r="CU33" s="92">
        <f t="shared" si="21"/>
        <v>82816</v>
      </c>
      <c r="CV33" s="92">
        <f t="shared" si="22"/>
        <v>38584</v>
      </c>
      <c r="CW33" s="153">
        <f t="shared" si="23"/>
        <v>2.5</v>
      </c>
      <c r="CX33" s="153">
        <f t="shared" si="24"/>
        <v>3.2</v>
      </c>
      <c r="CY33" s="153">
        <f t="shared" si="25"/>
        <v>3</v>
      </c>
      <c r="CZ33" s="92">
        <f t="shared" si="26"/>
        <v>424163</v>
      </c>
      <c r="DA33" s="92">
        <f t="shared" si="27"/>
        <v>1154</v>
      </c>
      <c r="DB33" s="91">
        <f t="shared" si="7"/>
        <v>0</v>
      </c>
      <c r="DC33" s="92">
        <f t="shared" si="28"/>
        <v>-3850</v>
      </c>
    </row>
    <row r="34" spans="1:107" x14ac:dyDescent="0.25">
      <c r="A34" s="20">
        <v>13075022</v>
      </c>
      <c r="B34" s="21">
        <v>5553</v>
      </c>
      <c r="C34" s="21" t="s">
        <v>73</v>
      </c>
      <c r="D34" s="223">
        <v>438</v>
      </c>
      <c r="E34" s="224">
        <v>29800</v>
      </c>
      <c r="F34" s="224">
        <v>32528</v>
      </c>
      <c r="G34" s="224">
        <v>1</v>
      </c>
      <c r="H34" s="224">
        <v>28865</v>
      </c>
      <c r="I34" s="224"/>
      <c r="J34" s="224">
        <v>1</v>
      </c>
      <c r="K34" s="224">
        <v>215433</v>
      </c>
      <c r="L34" s="224"/>
      <c r="M34" s="223">
        <v>1</v>
      </c>
      <c r="N34" s="224">
        <v>1455902</v>
      </c>
      <c r="O34" s="224">
        <v>0</v>
      </c>
      <c r="P34" s="224">
        <v>0</v>
      </c>
      <c r="Q34" s="224">
        <v>1</v>
      </c>
      <c r="R34" s="224">
        <v>237065</v>
      </c>
      <c r="S34" s="224">
        <v>300</v>
      </c>
      <c r="T34" s="224">
        <v>0</v>
      </c>
      <c r="U34" s="224">
        <v>325</v>
      </c>
      <c r="V34" s="224">
        <v>1</v>
      </c>
      <c r="W34" s="224">
        <v>300</v>
      </c>
      <c r="X34" s="224">
        <v>1</v>
      </c>
      <c r="Y34" s="223">
        <v>0</v>
      </c>
      <c r="Z34" s="224">
        <v>29924</v>
      </c>
      <c r="AA34" s="224">
        <v>68.319634703196343</v>
      </c>
      <c r="AB34" s="24" t="s">
        <v>43</v>
      </c>
      <c r="AC34" s="24" t="s">
        <v>43</v>
      </c>
      <c r="AD34" s="24" t="s">
        <v>43</v>
      </c>
      <c r="AE34" s="224">
        <v>36725</v>
      </c>
      <c r="AF34" s="224">
        <v>85006</v>
      </c>
      <c r="AG34" s="325">
        <v>-67157.62</v>
      </c>
      <c r="AH34" s="224">
        <v>237065</v>
      </c>
      <c r="AI34" s="224">
        <v>1600</v>
      </c>
      <c r="AJ34" s="224">
        <v>1525</v>
      </c>
      <c r="AK34" s="224">
        <v>0</v>
      </c>
      <c r="AL34" s="224">
        <v>0</v>
      </c>
      <c r="AM34" s="224">
        <v>0</v>
      </c>
      <c r="AN34" s="224">
        <v>0</v>
      </c>
      <c r="AO34" s="223">
        <v>143155</v>
      </c>
      <c r="AP34" s="236">
        <v>82460</v>
      </c>
      <c r="AQ34" s="310">
        <f t="shared" si="29"/>
        <v>-60695</v>
      </c>
      <c r="AR34" s="236">
        <v>137497</v>
      </c>
      <c r="AS34" s="310">
        <f t="shared" si="8"/>
        <v>219957</v>
      </c>
      <c r="AT34" s="236">
        <v>134108</v>
      </c>
      <c r="AU34" s="310">
        <f t="shared" si="30"/>
        <v>85849</v>
      </c>
      <c r="AV34" s="310">
        <f t="shared" si="9"/>
        <v>1.6263400436575308</v>
      </c>
      <c r="AW34" s="310">
        <f t="shared" si="10"/>
        <v>0.60970098701109765</v>
      </c>
      <c r="AX34" s="236">
        <v>62610</v>
      </c>
      <c r="CA34" s="91" t="str">
        <f t="shared" si="33"/>
        <v>Butzow</v>
      </c>
      <c r="CB34" s="92">
        <f t="shared" si="33"/>
        <v>438</v>
      </c>
      <c r="CC34" s="92">
        <f t="shared" si="11"/>
        <v>0</v>
      </c>
      <c r="CD34" s="92">
        <f t="shared" si="12"/>
        <v>28865</v>
      </c>
      <c r="CE34" s="92">
        <f t="shared" si="3"/>
        <v>0</v>
      </c>
      <c r="CF34" s="92">
        <f t="shared" si="4"/>
        <v>237065</v>
      </c>
      <c r="CG34" s="92">
        <f t="shared" si="13"/>
        <v>237065</v>
      </c>
      <c r="CH34" s="92">
        <f t="shared" si="14"/>
        <v>-67157.62</v>
      </c>
      <c r="CI34" s="92">
        <f t="shared" si="31"/>
        <v>0</v>
      </c>
      <c r="CJ34" s="91" t="str">
        <f t="shared" si="34"/>
        <v>nein</v>
      </c>
      <c r="CK34" s="91" t="str">
        <f t="shared" si="34"/>
        <v>nein</v>
      </c>
      <c r="CL34" s="91" t="str">
        <f t="shared" si="32"/>
        <v>OK</v>
      </c>
      <c r="CM34" s="92">
        <f t="shared" si="16"/>
        <v>1455902</v>
      </c>
      <c r="CN34" s="91" t="str">
        <f t="shared" si="17"/>
        <v>nein</v>
      </c>
      <c r="CO34" s="91">
        <f t="shared" si="18"/>
        <v>0</v>
      </c>
      <c r="CP34" s="91">
        <f t="shared" si="19"/>
        <v>0</v>
      </c>
      <c r="CQ34" s="91">
        <f t="shared" si="20"/>
        <v>1</v>
      </c>
      <c r="CR34" s="91">
        <f t="shared" si="6"/>
        <v>1</v>
      </c>
      <c r="CS34" s="92">
        <f>CM34-'2012'!CM34</f>
        <v>1481</v>
      </c>
      <c r="CT34" s="92">
        <f>CE34-'2012'!CE34</f>
        <v>0</v>
      </c>
      <c r="CU34" s="92">
        <f t="shared" si="21"/>
        <v>134108</v>
      </c>
      <c r="CV34" s="92">
        <f t="shared" si="22"/>
        <v>62610</v>
      </c>
      <c r="CW34" s="153">
        <f t="shared" si="23"/>
        <v>3</v>
      </c>
      <c r="CX34" s="153">
        <f t="shared" si="24"/>
        <v>3.25</v>
      </c>
      <c r="CY34" s="153">
        <f t="shared" si="25"/>
        <v>3</v>
      </c>
      <c r="CZ34" s="92">
        <f t="shared" si="26"/>
        <v>29924</v>
      </c>
      <c r="DA34" s="92">
        <f t="shared" si="27"/>
        <v>1525</v>
      </c>
      <c r="DB34" s="91">
        <f t="shared" si="7"/>
        <v>1</v>
      </c>
      <c r="DC34" s="92">
        <f t="shared" si="28"/>
        <v>237065</v>
      </c>
    </row>
    <row r="35" spans="1:107" x14ac:dyDescent="0.25">
      <c r="A35" s="20">
        <v>13075029</v>
      </c>
      <c r="B35" s="21">
        <v>5553</v>
      </c>
      <c r="C35" s="21" t="s">
        <v>74</v>
      </c>
      <c r="D35" s="223">
        <v>2696</v>
      </c>
      <c r="E35" s="224">
        <v>170200</v>
      </c>
      <c r="F35" s="224">
        <v>117038</v>
      </c>
      <c r="G35" s="224">
        <v>0</v>
      </c>
      <c r="H35" s="224"/>
      <c r="I35" s="224">
        <v>18897</v>
      </c>
      <c r="J35" s="224">
        <v>1</v>
      </c>
      <c r="K35" s="224">
        <v>45663</v>
      </c>
      <c r="L35" s="224"/>
      <c r="M35" s="223">
        <v>1</v>
      </c>
      <c r="N35" s="224">
        <v>12121579</v>
      </c>
      <c r="O35" s="224">
        <v>0</v>
      </c>
      <c r="P35" s="224">
        <v>0</v>
      </c>
      <c r="Q35" s="224">
        <v>1</v>
      </c>
      <c r="R35" s="224">
        <v>62564</v>
      </c>
      <c r="S35" s="224">
        <v>320</v>
      </c>
      <c r="T35" s="224">
        <v>0</v>
      </c>
      <c r="U35" s="224">
        <v>340</v>
      </c>
      <c r="V35" s="224">
        <v>1</v>
      </c>
      <c r="W35" s="224">
        <v>320</v>
      </c>
      <c r="X35" s="224">
        <v>0</v>
      </c>
      <c r="Y35" s="223">
        <v>0</v>
      </c>
      <c r="Z35" s="224">
        <v>1095797</v>
      </c>
      <c r="AA35" s="224">
        <v>406.45289317507417</v>
      </c>
      <c r="AB35" s="24" t="s">
        <v>43</v>
      </c>
      <c r="AC35" s="24" t="s">
        <v>43</v>
      </c>
      <c r="AD35" s="24" t="s">
        <v>43</v>
      </c>
      <c r="AE35" s="224">
        <v>0</v>
      </c>
      <c r="AF35" s="224">
        <v>251327</v>
      </c>
      <c r="AG35" s="325">
        <v>102689.3</v>
      </c>
      <c r="AH35" s="224">
        <v>62564</v>
      </c>
      <c r="AI35" s="224">
        <v>7200</v>
      </c>
      <c r="AJ35" s="224">
        <v>7177</v>
      </c>
      <c r="AK35" s="224">
        <v>0</v>
      </c>
      <c r="AL35" s="224">
        <v>0</v>
      </c>
      <c r="AM35" s="224">
        <v>0</v>
      </c>
      <c r="AN35" s="224">
        <v>0</v>
      </c>
      <c r="AO35" s="223">
        <v>697125</v>
      </c>
      <c r="AP35" s="236">
        <v>457029</v>
      </c>
      <c r="AQ35" s="310">
        <f t="shared" si="29"/>
        <v>-240096</v>
      </c>
      <c r="AR35" s="236">
        <v>950497</v>
      </c>
      <c r="AS35" s="310">
        <f t="shared" si="8"/>
        <v>1407526</v>
      </c>
      <c r="AT35" s="236">
        <v>777853</v>
      </c>
      <c r="AU35" s="310">
        <f t="shared" si="30"/>
        <v>629673</v>
      </c>
      <c r="AV35" s="310">
        <f t="shared" si="9"/>
        <v>1.7019773362303048</v>
      </c>
      <c r="AW35" s="310">
        <f t="shared" si="10"/>
        <v>0.55263845925403865</v>
      </c>
      <c r="AX35" s="236">
        <v>362221</v>
      </c>
      <c r="CA35" s="91" t="str">
        <f t="shared" si="33"/>
        <v>Ducherow</v>
      </c>
      <c r="CB35" s="92">
        <f t="shared" si="33"/>
        <v>2696</v>
      </c>
      <c r="CC35" s="92">
        <f t="shared" si="11"/>
        <v>18897</v>
      </c>
      <c r="CD35" s="92">
        <f t="shared" si="12"/>
        <v>-18897</v>
      </c>
      <c r="CE35" s="92">
        <f t="shared" si="3"/>
        <v>0</v>
      </c>
      <c r="CF35" s="92">
        <f t="shared" si="4"/>
        <v>62564</v>
      </c>
      <c r="CG35" s="92">
        <f t="shared" si="13"/>
        <v>62564</v>
      </c>
      <c r="CH35" s="92">
        <f t="shared" si="14"/>
        <v>102689.3</v>
      </c>
      <c r="CI35" s="92">
        <f t="shared" si="31"/>
        <v>0</v>
      </c>
      <c r="CJ35" s="91" t="str">
        <f t="shared" si="34"/>
        <v>nein</v>
      </c>
      <c r="CK35" s="91" t="str">
        <f t="shared" si="34"/>
        <v>nein</v>
      </c>
      <c r="CL35" s="91" t="str">
        <f t="shared" si="32"/>
        <v>OK</v>
      </c>
      <c r="CM35" s="92">
        <f t="shared" si="16"/>
        <v>12121579</v>
      </c>
      <c r="CN35" s="91" t="str">
        <f t="shared" si="17"/>
        <v>nein</v>
      </c>
      <c r="CO35" s="91">
        <f t="shared" si="18"/>
        <v>0</v>
      </c>
      <c r="CP35" s="91">
        <f t="shared" si="19"/>
        <v>0</v>
      </c>
      <c r="CQ35" s="91">
        <f t="shared" si="20"/>
        <v>1</v>
      </c>
      <c r="CR35" s="91">
        <f t="shared" si="6"/>
        <v>1</v>
      </c>
      <c r="CS35" s="92">
        <f>CM35-'2012'!CM35</f>
        <v>-12913</v>
      </c>
      <c r="CT35" s="92">
        <f>CE35-'2012'!CE35</f>
        <v>0</v>
      </c>
      <c r="CU35" s="92">
        <f t="shared" si="21"/>
        <v>777853</v>
      </c>
      <c r="CV35" s="92">
        <f t="shared" si="22"/>
        <v>362221</v>
      </c>
      <c r="CW35" s="153">
        <f t="shared" si="23"/>
        <v>3.2</v>
      </c>
      <c r="CX35" s="153">
        <f t="shared" si="24"/>
        <v>3.4</v>
      </c>
      <c r="CY35" s="153">
        <f t="shared" si="25"/>
        <v>3.2</v>
      </c>
      <c r="CZ35" s="92">
        <f t="shared" si="26"/>
        <v>1095797</v>
      </c>
      <c r="DA35" s="92">
        <f t="shared" si="27"/>
        <v>7177</v>
      </c>
      <c r="DB35" s="91">
        <f t="shared" si="7"/>
        <v>0</v>
      </c>
      <c r="DC35" s="92">
        <f t="shared" si="28"/>
        <v>62564</v>
      </c>
    </row>
    <row r="36" spans="1:107" x14ac:dyDescent="0.25">
      <c r="A36" s="20">
        <v>13075053</v>
      </c>
      <c r="B36" s="21">
        <v>5553</v>
      </c>
      <c r="C36" s="21" t="s">
        <v>75</v>
      </c>
      <c r="D36" s="223">
        <v>193</v>
      </c>
      <c r="E36" s="224">
        <v>98400</v>
      </c>
      <c r="F36" s="224">
        <v>67157</v>
      </c>
      <c r="G36" s="224">
        <v>0</v>
      </c>
      <c r="H36" s="224"/>
      <c r="I36" s="224">
        <v>90775</v>
      </c>
      <c r="J36" s="224">
        <v>1</v>
      </c>
      <c r="K36" s="224">
        <v>153211</v>
      </c>
      <c r="L36" s="224"/>
      <c r="M36" s="223">
        <v>1</v>
      </c>
      <c r="N36" s="224">
        <v>362017</v>
      </c>
      <c r="O36" s="224">
        <v>0</v>
      </c>
      <c r="P36" s="224">
        <v>0</v>
      </c>
      <c r="Q36" s="224">
        <v>1</v>
      </c>
      <c r="R36" s="224">
        <v>169233</v>
      </c>
      <c r="S36" s="224">
        <v>250</v>
      </c>
      <c r="T36" s="224">
        <v>1</v>
      </c>
      <c r="U36" s="224">
        <v>300</v>
      </c>
      <c r="V36" s="224">
        <v>1</v>
      </c>
      <c r="W36" s="224">
        <v>260</v>
      </c>
      <c r="X36" s="224">
        <v>1</v>
      </c>
      <c r="Y36" s="223">
        <v>1</v>
      </c>
      <c r="Z36" s="224">
        <v>796404</v>
      </c>
      <c r="AA36" s="224">
        <v>4126.4455958549224</v>
      </c>
      <c r="AB36" s="24" t="s">
        <v>43</v>
      </c>
      <c r="AC36" s="24" t="s">
        <v>43</v>
      </c>
      <c r="AD36" s="24" t="s">
        <v>43</v>
      </c>
      <c r="AE36" s="224">
        <v>82169</v>
      </c>
      <c r="AF36" s="224">
        <v>53910</v>
      </c>
      <c r="AG36" s="325">
        <v>-29883.86</v>
      </c>
      <c r="AH36" s="224">
        <v>169233</v>
      </c>
      <c r="AI36" s="224">
        <v>700</v>
      </c>
      <c r="AJ36" s="224">
        <v>594</v>
      </c>
      <c r="AK36" s="224">
        <v>0</v>
      </c>
      <c r="AL36" s="224">
        <v>0</v>
      </c>
      <c r="AM36" s="224">
        <v>0</v>
      </c>
      <c r="AN36" s="224">
        <v>0</v>
      </c>
      <c r="AO36" s="223">
        <v>42798</v>
      </c>
      <c r="AP36" s="236">
        <v>31515</v>
      </c>
      <c r="AQ36" s="310">
        <f t="shared" si="29"/>
        <v>-11283</v>
      </c>
      <c r="AR36" s="236">
        <v>68246</v>
      </c>
      <c r="AS36" s="310">
        <f t="shared" si="8"/>
        <v>99761</v>
      </c>
      <c r="AT36" s="236">
        <v>52724</v>
      </c>
      <c r="AU36" s="310">
        <f t="shared" si="30"/>
        <v>47037</v>
      </c>
      <c r="AV36" s="310">
        <f t="shared" si="9"/>
        <v>1.672981120101539</v>
      </c>
      <c r="AW36" s="310">
        <f t="shared" si="10"/>
        <v>0.52850312246268583</v>
      </c>
      <c r="AX36" s="236">
        <v>24484</v>
      </c>
      <c r="CA36" s="91" t="str">
        <f t="shared" si="33"/>
        <v>Iven</v>
      </c>
      <c r="CB36" s="92">
        <f t="shared" si="33"/>
        <v>193</v>
      </c>
      <c r="CC36" s="92">
        <f t="shared" si="11"/>
        <v>90775</v>
      </c>
      <c r="CD36" s="92">
        <f t="shared" si="12"/>
        <v>-90775</v>
      </c>
      <c r="CE36" s="92">
        <f t="shared" si="3"/>
        <v>0</v>
      </c>
      <c r="CF36" s="92">
        <f t="shared" si="4"/>
        <v>169233</v>
      </c>
      <c r="CG36" s="92">
        <f t="shared" si="13"/>
        <v>169233</v>
      </c>
      <c r="CH36" s="92">
        <f t="shared" si="14"/>
        <v>-29883.86</v>
      </c>
      <c r="CI36" s="92">
        <f t="shared" si="31"/>
        <v>1</v>
      </c>
      <c r="CJ36" s="91" t="str">
        <f t="shared" si="34"/>
        <v>nein</v>
      </c>
      <c r="CK36" s="91" t="str">
        <f t="shared" si="34"/>
        <v>nein</v>
      </c>
      <c r="CL36" s="91" t="str">
        <f t="shared" si="32"/>
        <v>OK</v>
      </c>
      <c r="CM36" s="92">
        <f t="shared" si="16"/>
        <v>362017</v>
      </c>
      <c r="CN36" s="91" t="str">
        <f t="shared" si="17"/>
        <v>nein</v>
      </c>
      <c r="CO36" s="91">
        <f t="shared" si="18"/>
        <v>0</v>
      </c>
      <c r="CP36" s="91">
        <f t="shared" si="19"/>
        <v>0</v>
      </c>
      <c r="CQ36" s="91">
        <f t="shared" si="20"/>
        <v>1</v>
      </c>
      <c r="CR36" s="91">
        <f t="shared" si="6"/>
        <v>1</v>
      </c>
      <c r="CS36" s="92">
        <f>CM36-'2012'!CM36</f>
        <v>0</v>
      </c>
      <c r="CT36" s="92">
        <f>CE36-'2012'!CE36</f>
        <v>0</v>
      </c>
      <c r="CU36" s="92">
        <f t="shared" si="21"/>
        <v>52724</v>
      </c>
      <c r="CV36" s="92">
        <f t="shared" si="22"/>
        <v>24484</v>
      </c>
      <c r="CW36" s="153">
        <f t="shared" si="23"/>
        <v>2.5</v>
      </c>
      <c r="CX36" s="153">
        <f t="shared" si="24"/>
        <v>3</v>
      </c>
      <c r="CY36" s="153">
        <f t="shared" si="25"/>
        <v>2.6</v>
      </c>
      <c r="CZ36" s="92">
        <f t="shared" si="26"/>
        <v>796404</v>
      </c>
      <c r="DA36" s="92">
        <f t="shared" si="27"/>
        <v>594</v>
      </c>
      <c r="DB36" s="91">
        <f t="shared" si="7"/>
        <v>0</v>
      </c>
      <c r="DC36" s="92">
        <f t="shared" si="28"/>
        <v>169233</v>
      </c>
    </row>
    <row r="37" spans="1:107" x14ac:dyDescent="0.25">
      <c r="A37" s="20">
        <v>13075068</v>
      </c>
      <c r="B37" s="21">
        <v>5553</v>
      </c>
      <c r="C37" s="21" t="s">
        <v>76</v>
      </c>
      <c r="D37" s="223">
        <v>717</v>
      </c>
      <c r="E37" s="224">
        <v>102700</v>
      </c>
      <c r="F37" s="224">
        <v>102689</v>
      </c>
      <c r="G37" s="224">
        <v>0</v>
      </c>
      <c r="H37" s="224"/>
      <c r="I37" s="224">
        <v>72042</v>
      </c>
      <c r="J37" s="224">
        <v>0</v>
      </c>
      <c r="K37" s="224"/>
      <c r="L37" s="224">
        <v>2012</v>
      </c>
      <c r="M37" s="223">
        <v>1</v>
      </c>
      <c r="N37" s="224">
        <v>997991</v>
      </c>
      <c r="O37" s="224">
        <v>1</v>
      </c>
      <c r="P37" s="224">
        <v>92786</v>
      </c>
      <c r="Q37" s="224">
        <v>0</v>
      </c>
      <c r="R37" s="224">
        <v>0</v>
      </c>
      <c r="S37" s="224">
        <v>263</v>
      </c>
      <c r="T37" s="224">
        <v>1</v>
      </c>
      <c r="U37" s="224">
        <v>340</v>
      </c>
      <c r="V37" s="224">
        <v>1</v>
      </c>
      <c r="W37" s="224">
        <v>303</v>
      </c>
      <c r="X37" s="224">
        <v>1</v>
      </c>
      <c r="Y37" s="223">
        <v>1</v>
      </c>
      <c r="Z37" s="224">
        <v>4001030</v>
      </c>
      <c r="AA37" s="224">
        <v>5580.2370990237096</v>
      </c>
      <c r="AB37" s="24" t="s">
        <v>43</v>
      </c>
      <c r="AC37" s="24" t="s">
        <v>43</v>
      </c>
      <c r="AD37" s="24" t="s">
        <v>43</v>
      </c>
      <c r="AE37" s="224">
        <v>42300</v>
      </c>
      <c r="AF37" s="224">
        <v>137295</v>
      </c>
      <c r="AG37" s="325">
        <v>12457.19</v>
      </c>
      <c r="AH37" s="224">
        <v>-92786</v>
      </c>
      <c r="AI37" s="224">
        <v>2100</v>
      </c>
      <c r="AJ37" s="224">
        <v>1888</v>
      </c>
      <c r="AK37" s="224">
        <v>0</v>
      </c>
      <c r="AL37" s="224">
        <v>0</v>
      </c>
      <c r="AM37" s="224">
        <v>0</v>
      </c>
      <c r="AN37" s="224">
        <v>0</v>
      </c>
      <c r="AO37" s="223">
        <v>288030</v>
      </c>
      <c r="AP37" s="236">
        <v>259523</v>
      </c>
      <c r="AQ37" s="310">
        <f t="shared" si="29"/>
        <v>-28507</v>
      </c>
      <c r="AR37" s="236">
        <v>200852</v>
      </c>
      <c r="AS37" s="310">
        <f t="shared" si="8"/>
        <v>460375</v>
      </c>
      <c r="AT37" s="236">
        <v>216380</v>
      </c>
      <c r="AU37" s="310">
        <f t="shared" si="30"/>
        <v>243995</v>
      </c>
      <c r="AV37" s="310">
        <f t="shared" si="9"/>
        <v>0.8337603988856479</v>
      </c>
      <c r="AW37" s="310">
        <f t="shared" si="10"/>
        <v>0.47000814553353243</v>
      </c>
      <c r="AX37" s="236">
        <v>100530</v>
      </c>
      <c r="CA37" s="91" t="str">
        <f t="shared" si="33"/>
        <v>Krien</v>
      </c>
      <c r="CB37" s="92">
        <f t="shared" si="33"/>
        <v>717</v>
      </c>
      <c r="CC37" s="92">
        <f t="shared" si="11"/>
        <v>72042</v>
      </c>
      <c r="CD37" s="92">
        <f t="shared" si="12"/>
        <v>-72042</v>
      </c>
      <c r="CE37" s="92">
        <f t="shared" si="3"/>
        <v>92786</v>
      </c>
      <c r="CF37" s="92">
        <f t="shared" si="4"/>
        <v>0</v>
      </c>
      <c r="CG37" s="92">
        <f t="shared" si="13"/>
        <v>-92786</v>
      </c>
      <c r="CH37" s="92">
        <f t="shared" si="14"/>
        <v>12457.19</v>
      </c>
      <c r="CI37" s="92">
        <f t="shared" si="31"/>
        <v>1</v>
      </c>
      <c r="CJ37" s="91" t="str">
        <f t="shared" si="34"/>
        <v>nein</v>
      </c>
      <c r="CK37" s="91" t="str">
        <f t="shared" si="34"/>
        <v>nein</v>
      </c>
      <c r="CL37" s="91" t="str">
        <f t="shared" si="32"/>
        <v>OK</v>
      </c>
      <c r="CM37" s="92">
        <f t="shared" si="16"/>
        <v>997991</v>
      </c>
      <c r="CN37" s="91" t="str">
        <f t="shared" si="17"/>
        <v>nein</v>
      </c>
      <c r="CO37" s="91">
        <f t="shared" si="18"/>
        <v>0</v>
      </c>
      <c r="CP37" s="91">
        <f t="shared" si="19"/>
        <v>0</v>
      </c>
      <c r="CQ37" s="91">
        <f t="shared" si="20"/>
        <v>1</v>
      </c>
      <c r="CR37" s="91">
        <f t="shared" si="6"/>
        <v>0</v>
      </c>
      <c r="CS37" s="92">
        <f>CM37-'2012'!CM37</f>
        <v>1715</v>
      </c>
      <c r="CT37" s="92">
        <f>CE37-'2012'!CE37</f>
        <v>76989</v>
      </c>
      <c r="CU37" s="92">
        <f t="shared" si="21"/>
        <v>216380</v>
      </c>
      <c r="CV37" s="92">
        <f t="shared" si="22"/>
        <v>100530</v>
      </c>
      <c r="CW37" s="153">
        <f t="shared" si="23"/>
        <v>2.63</v>
      </c>
      <c r="CX37" s="153">
        <f t="shared" si="24"/>
        <v>3.4</v>
      </c>
      <c r="CY37" s="153">
        <f t="shared" si="25"/>
        <v>3.03</v>
      </c>
      <c r="CZ37" s="92">
        <f t="shared" si="26"/>
        <v>4001030</v>
      </c>
      <c r="DA37" s="92">
        <f t="shared" si="27"/>
        <v>1888</v>
      </c>
      <c r="DB37" s="91">
        <f t="shared" si="7"/>
        <v>0</v>
      </c>
      <c r="DC37" s="92">
        <f t="shared" si="28"/>
        <v>-92786</v>
      </c>
    </row>
    <row r="38" spans="1:107" x14ac:dyDescent="0.25">
      <c r="A38" s="20">
        <v>13075073</v>
      </c>
      <c r="B38" s="21">
        <v>5553</v>
      </c>
      <c r="C38" s="21" t="s">
        <v>77</v>
      </c>
      <c r="D38" s="223">
        <v>178</v>
      </c>
      <c r="E38" s="224">
        <v>61400</v>
      </c>
      <c r="F38" s="224">
        <v>29883</v>
      </c>
      <c r="G38" s="224">
        <v>0</v>
      </c>
      <c r="H38" s="224"/>
      <c r="I38" s="224">
        <v>30610</v>
      </c>
      <c r="J38" s="224">
        <v>0</v>
      </c>
      <c r="K38" s="224"/>
      <c r="L38" s="224">
        <v>2012</v>
      </c>
      <c r="M38" s="223">
        <v>1</v>
      </c>
      <c r="N38" s="224">
        <v>299176</v>
      </c>
      <c r="O38" s="224">
        <v>1</v>
      </c>
      <c r="P38" s="224">
        <v>103452</v>
      </c>
      <c r="Q38" s="224">
        <v>0</v>
      </c>
      <c r="R38" s="224">
        <v>0</v>
      </c>
      <c r="S38" s="224">
        <v>300</v>
      </c>
      <c r="T38" s="224">
        <v>0</v>
      </c>
      <c r="U38" s="224">
        <v>300</v>
      </c>
      <c r="V38" s="224">
        <v>1</v>
      </c>
      <c r="W38" s="224">
        <v>300</v>
      </c>
      <c r="X38" s="224">
        <v>1</v>
      </c>
      <c r="Y38" s="223">
        <v>0</v>
      </c>
      <c r="Z38" s="224">
        <v>20099</v>
      </c>
      <c r="AA38" s="224">
        <v>112.91573033707866</v>
      </c>
      <c r="AB38" s="24" t="s">
        <v>43</v>
      </c>
      <c r="AC38" s="24" t="s">
        <v>43</v>
      </c>
      <c r="AD38" s="24" t="s">
        <v>43</v>
      </c>
      <c r="AE38" s="224">
        <v>56423</v>
      </c>
      <c r="AF38" s="224">
        <v>48671</v>
      </c>
      <c r="AG38" s="325">
        <v>135367.45000000001</v>
      </c>
      <c r="AH38" s="224">
        <v>-103452</v>
      </c>
      <c r="AI38" s="224">
        <v>800</v>
      </c>
      <c r="AJ38" s="224">
        <v>828</v>
      </c>
      <c r="AK38" s="224">
        <v>0</v>
      </c>
      <c r="AL38" s="224">
        <v>0</v>
      </c>
      <c r="AM38" s="224">
        <v>0</v>
      </c>
      <c r="AN38" s="224">
        <v>0</v>
      </c>
      <c r="AO38" s="223">
        <v>40850</v>
      </c>
      <c r="AP38" s="236">
        <v>23118</v>
      </c>
      <c r="AQ38" s="310">
        <f t="shared" si="29"/>
        <v>-17732</v>
      </c>
      <c r="AR38" s="236">
        <v>68907</v>
      </c>
      <c r="AS38" s="310">
        <f t="shared" si="8"/>
        <v>92025</v>
      </c>
      <c r="AT38" s="236">
        <v>50856</v>
      </c>
      <c r="AU38" s="310">
        <f t="shared" si="30"/>
        <v>41169</v>
      </c>
      <c r="AV38" s="310">
        <f t="shared" si="9"/>
        <v>2.199844277186608</v>
      </c>
      <c r="AW38" s="310">
        <f t="shared" si="10"/>
        <v>0.55263243683781582</v>
      </c>
      <c r="AX38" s="236">
        <v>23715</v>
      </c>
      <c r="CA38" s="91" t="str">
        <f t="shared" si="33"/>
        <v>Krusenfelde</v>
      </c>
      <c r="CB38" s="92">
        <f t="shared" si="33"/>
        <v>178</v>
      </c>
      <c r="CC38" s="92">
        <f t="shared" si="11"/>
        <v>30610</v>
      </c>
      <c r="CD38" s="92">
        <f t="shared" si="12"/>
        <v>-30610</v>
      </c>
      <c r="CE38" s="92">
        <f t="shared" si="3"/>
        <v>103452</v>
      </c>
      <c r="CF38" s="92">
        <f t="shared" si="4"/>
        <v>0</v>
      </c>
      <c r="CG38" s="92">
        <f t="shared" si="13"/>
        <v>-103452</v>
      </c>
      <c r="CH38" s="92">
        <f t="shared" si="14"/>
        <v>135367.45000000001</v>
      </c>
      <c r="CI38" s="92">
        <f t="shared" si="31"/>
        <v>0</v>
      </c>
      <c r="CJ38" s="91" t="str">
        <f t="shared" si="34"/>
        <v>nein</v>
      </c>
      <c r="CK38" s="91" t="str">
        <f t="shared" si="34"/>
        <v>nein</v>
      </c>
      <c r="CL38" s="91" t="str">
        <f t="shared" si="32"/>
        <v>OK</v>
      </c>
      <c r="CM38" s="92">
        <f t="shared" si="16"/>
        <v>299176</v>
      </c>
      <c r="CN38" s="91" t="str">
        <f t="shared" si="17"/>
        <v>nein</v>
      </c>
      <c r="CO38" s="91">
        <f t="shared" si="18"/>
        <v>0</v>
      </c>
      <c r="CP38" s="91">
        <f t="shared" si="19"/>
        <v>0</v>
      </c>
      <c r="CQ38" s="91">
        <f t="shared" si="20"/>
        <v>1</v>
      </c>
      <c r="CR38" s="91">
        <f t="shared" si="6"/>
        <v>0</v>
      </c>
      <c r="CS38" s="92">
        <f>CM38-'2012'!CM38</f>
        <v>1</v>
      </c>
      <c r="CT38" s="92">
        <f>CE38-'2012'!CE38</f>
        <v>28079</v>
      </c>
      <c r="CU38" s="92">
        <f t="shared" si="21"/>
        <v>50856</v>
      </c>
      <c r="CV38" s="92">
        <f t="shared" si="22"/>
        <v>23715</v>
      </c>
      <c r="CW38" s="153">
        <f t="shared" si="23"/>
        <v>3</v>
      </c>
      <c r="CX38" s="153">
        <f t="shared" si="24"/>
        <v>3</v>
      </c>
      <c r="CY38" s="153">
        <f t="shared" si="25"/>
        <v>3</v>
      </c>
      <c r="CZ38" s="92">
        <f t="shared" si="26"/>
        <v>20099</v>
      </c>
      <c r="DA38" s="92">
        <f t="shared" si="27"/>
        <v>828</v>
      </c>
      <c r="DB38" s="91">
        <f t="shared" si="7"/>
        <v>0</v>
      </c>
      <c r="DC38" s="92">
        <f t="shared" si="28"/>
        <v>-103452</v>
      </c>
    </row>
    <row r="39" spans="1:107" x14ac:dyDescent="0.25">
      <c r="A39" s="20">
        <v>13075088</v>
      </c>
      <c r="B39" s="21">
        <v>5553</v>
      </c>
      <c r="C39" s="21" t="s">
        <v>78</v>
      </c>
      <c r="D39" s="223">
        <v>571</v>
      </c>
      <c r="E39" s="224">
        <v>91100</v>
      </c>
      <c r="F39" s="224">
        <v>135367</v>
      </c>
      <c r="G39" s="224">
        <v>1</v>
      </c>
      <c r="H39" s="224">
        <v>107555</v>
      </c>
      <c r="I39" s="224"/>
      <c r="J39" s="224">
        <v>1</v>
      </c>
      <c r="K39" s="224">
        <v>711812</v>
      </c>
      <c r="L39" s="224"/>
      <c r="M39" s="223">
        <v>1</v>
      </c>
      <c r="N39" s="224">
        <v>2341503</v>
      </c>
      <c r="O39" s="224">
        <v>0</v>
      </c>
      <c r="P39" s="224">
        <v>0</v>
      </c>
      <c r="Q39" s="224">
        <v>1</v>
      </c>
      <c r="R39" s="224">
        <v>569795</v>
      </c>
      <c r="S39" s="224">
        <v>300</v>
      </c>
      <c r="T39" s="224">
        <v>0</v>
      </c>
      <c r="U39" s="224">
        <v>300</v>
      </c>
      <c r="V39" s="224">
        <v>1</v>
      </c>
      <c r="W39" s="224">
        <v>300</v>
      </c>
      <c r="X39" s="224">
        <v>1</v>
      </c>
      <c r="Y39" s="223">
        <v>0</v>
      </c>
      <c r="Z39" s="224">
        <v>812347</v>
      </c>
      <c r="AA39" s="224">
        <v>1422.6742556917688</v>
      </c>
      <c r="AB39" s="24" t="s">
        <v>43</v>
      </c>
      <c r="AC39" s="24" t="s">
        <v>43</v>
      </c>
      <c r="AD39" s="24" t="s">
        <v>43</v>
      </c>
      <c r="AE39" s="224">
        <v>43649</v>
      </c>
      <c r="AF39" s="224">
        <v>156806</v>
      </c>
      <c r="AG39" s="325">
        <v>-57849.29</v>
      </c>
      <c r="AH39" s="224">
        <v>569795</v>
      </c>
      <c r="AI39" s="224">
        <v>2400</v>
      </c>
      <c r="AJ39" s="224">
        <v>2215</v>
      </c>
      <c r="AK39" s="224">
        <v>0</v>
      </c>
      <c r="AL39" s="224">
        <v>0</v>
      </c>
      <c r="AM39" s="224">
        <v>0</v>
      </c>
      <c r="AN39" s="224">
        <v>0</v>
      </c>
      <c r="AO39" s="223">
        <v>188648</v>
      </c>
      <c r="AP39" s="236">
        <v>260910</v>
      </c>
      <c r="AQ39" s="310">
        <f t="shared" si="29"/>
        <v>72262</v>
      </c>
      <c r="AR39" s="236">
        <v>170618</v>
      </c>
      <c r="AS39" s="310">
        <f t="shared" si="8"/>
        <v>431528</v>
      </c>
      <c r="AT39" s="236">
        <v>160360</v>
      </c>
      <c r="AU39" s="310">
        <f t="shared" si="30"/>
        <v>271168</v>
      </c>
      <c r="AV39" s="310">
        <f t="shared" si="9"/>
        <v>0.61461806753286574</v>
      </c>
      <c r="AW39" s="310">
        <f t="shared" si="10"/>
        <v>0.37160972173300461</v>
      </c>
      <c r="AX39" s="236">
        <v>73936</v>
      </c>
      <c r="CA39" s="91" t="str">
        <f t="shared" si="33"/>
        <v>Medow</v>
      </c>
      <c r="CB39" s="92">
        <f t="shared" si="33"/>
        <v>571</v>
      </c>
      <c r="CC39" s="92">
        <f t="shared" si="11"/>
        <v>0</v>
      </c>
      <c r="CD39" s="92">
        <f t="shared" si="12"/>
        <v>107555</v>
      </c>
      <c r="CE39" s="92">
        <f t="shared" si="3"/>
        <v>0</v>
      </c>
      <c r="CF39" s="92">
        <f t="shared" si="4"/>
        <v>569795</v>
      </c>
      <c r="CG39" s="92">
        <f t="shared" si="13"/>
        <v>569795</v>
      </c>
      <c r="CH39" s="92">
        <f t="shared" si="14"/>
        <v>-57849.29</v>
      </c>
      <c r="CI39" s="92">
        <f t="shared" si="31"/>
        <v>0</v>
      </c>
      <c r="CJ39" s="91" t="str">
        <f t="shared" si="34"/>
        <v>nein</v>
      </c>
      <c r="CK39" s="91" t="str">
        <f t="shared" si="34"/>
        <v>nein</v>
      </c>
      <c r="CL39" s="91" t="str">
        <f t="shared" si="32"/>
        <v>OK</v>
      </c>
      <c r="CM39" s="92">
        <f t="shared" si="16"/>
        <v>2341503</v>
      </c>
      <c r="CN39" s="91" t="str">
        <f t="shared" si="17"/>
        <v>nein</v>
      </c>
      <c r="CO39" s="91">
        <f t="shared" si="18"/>
        <v>0</v>
      </c>
      <c r="CP39" s="91">
        <f t="shared" si="19"/>
        <v>0</v>
      </c>
      <c r="CQ39" s="91">
        <f t="shared" si="20"/>
        <v>1</v>
      </c>
      <c r="CR39" s="91">
        <f t="shared" si="6"/>
        <v>1</v>
      </c>
      <c r="CS39" s="92">
        <f>CM39-'2012'!CM39</f>
        <v>20804</v>
      </c>
      <c r="CT39" s="92">
        <f>CE39-'2012'!CE39</f>
        <v>0</v>
      </c>
      <c r="CU39" s="92">
        <f t="shared" si="21"/>
        <v>160360</v>
      </c>
      <c r="CV39" s="92">
        <f t="shared" si="22"/>
        <v>73936</v>
      </c>
      <c r="CW39" s="153">
        <f t="shared" si="23"/>
        <v>3</v>
      </c>
      <c r="CX39" s="153">
        <f t="shared" si="24"/>
        <v>3</v>
      </c>
      <c r="CY39" s="153">
        <f t="shared" si="25"/>
        <v>3</v>
      </c>
      <c r="CZ39" s="92">
        <f t="shared" si="26"/>
        <v>812347</v>
      </c>
      <c r="DA39" s="92">
        <f t="shared" si="27"/>
        <v>2215</v>
      </c>
      <c r="DB39" s="91">
        <f t="shared" si="7"/>
        <v>1</v>
      </c>
      <c r="DC39" s="92">
        <f t="shared" si="28"/>
        <v>569795</v>
      </c>
    </row>
    <row r="40" spans="1:107" x14ac:dyDescent="0.25">
      <c r="A40" s="20">
        <v>13075098</v>
      </c>
      <c r="B40" s="21">
        <v>5553</v>
      </c>
      <c r="C40" s="21" t="s">
        <v>79</v>
      </c>
      <c r="D40" s="223">
        <v>574</v>
      </c>
      <c r="E40" s="224">
        <v>130900</v>
      </c>
      <c r="F40" s="224">
        <v>152344</v>
      </c>
      <c r="G40" s="224">
        <v>1</v>
      </c>
      <c r="H40" s="224">
        <v>149090</v>
      </c>
      <c r="I40" s="224"/>
      <c r="J40" s="224">
        <v>1</v>
      </c>
      <c r="K40" s="224">
        <v>160238</v>
      </c>
      <c r="L40" s="224"/>
      <c r="M40" s="223">
        <v>1</v>
      </c>
      <c r="N40" s="224">
        <v>2341609</v>
      </c>
      <c r="O40" s="224">
        <v>0</v>
      </c>
      <c r="P40" s="224">
        <v>0</v>
      </c>
      <c r="Q40" s="224">
        <v>1</v>
      </c>
      <c r="R40" s="224">
        <v>29614</v>
      </c>
      <c r="S40" s="224">
        <v>250</v>
      </c>
      <c r="T40" s="224">
        <v>1</v>
      </c>
      <c r="U40" s="224">
        <v>300</v>
      </c>
      <c r="V40" s="224">
        <v>1</v>
      </c>
      <c r="W40" s="224">
        <v>250</v>
      </c>
      <c r="X40" s="224">
        <v>1</v>
      </c>
      <c r="Y40" s="223">
        <v>1</v>
      </c>
      <c r="Z40" s="224">
        <v>44113</v>
      </c>
      <c r="AA40" s="224">
        <v>76.851916376306619</v>
      </c>
      <c r="AB40" s="24" t="s">
        <v>43</v>
      </c>
      <c r="AC40" s="24" t="s">
        <v>43</v>
      </c>
      <c r="AD40" s="24" t="s">
        <v>43</v>
      </c>
      <c r="AE40" s="224">
        <v>39828</v>
      </c>
      <c r="AF40" s="224">
        <v>164456</v>
      </c>
      <c r="AG40" s="325">
        <v>152344.51999999999</v>
      </c>
      <c r="AH40" s="224">
        <v>29614</v>
      </c>
      <c r="AI40" s="224">
        <v>1800</v>
      </c>
      <c r="AJ40" s="224">
        <v>1674</v>
      </c>
      <c r="AK40" s="224">
        <v>0</v>
      </c>
      <c r="AL40" s="224">
        <v>0</v>
      </c>
      <c r="AM40" s="224">
        <v>0</v>
      </c>
      <c r="AN40" s="224">
        <v>0</v>
      </c>
      <c r="AO40" s="223">
        <v>145513</v>
      </c>
      <c r="AP40" s="236">
        <v>153815</v>
      </c>
      <c r="AQ40" s="310">
        <f t="shared" si="29"/>
        <v>8302</v>
      </c>
      <c r="AR40" s="236">
        <v>187360</v>
      </c>
      <c r="AS40" s="310">
        <f t="shared" si="8"/>
        <v>341175</v>
      </c>
      <c r="AT40" s="236">
        <v>142655</v>
      </c>
      <c r="AU40" s="310">
        <f t="shared" si="30"/>
        <v>198520</v>
      </c>
      <c r="AV40" s="310">
        <f t="shared" si="9"/>
        <v>0.92744530767480415</v>
      </c>
      <c r="AW40" s="310">
        <f t="shared" si="10"/>
        <v>0.41812852641606213</v>
      </c>
      <c r="AX40" s="236">
        <v>65856</v>
      </c>
      <c r="CA40" s="91" t="str">
        <f t="shared" si="33"/>
        <v>Neu Kosenow</v>
      </c>
      <c r="CB40" s="92">
        <f t="shared" si="33"/>
        <v>574</v>
      </c>
      <c r="CC40" s="92">
        <f t="shared" si="11"/>
        <v>0</v>
      </c>
      <c r="CD40" s="92">
        <f t="shared" si="12"/>
        <v>149090</v>
      </c>
      <c r="CE40" s="92">
        <f t="shared" si="3"/>
        <v>0</v>
      </c>
      <c r="CF40" s="92">
        <f t="shared" si="4"/>
        <v>29614</v>
      </c>
      <c r="CG40" s="92">
        <f t="shared" si="13"/>
        <v>29614</v>
      </c>
      <c r="CH40" s="92">
        <f t="shared" si="14"/>
        <v>152344.51999999999</v>
      </c>
      <c r="CI40" s="92">
        <f t="shared" si="31"/>
        <v>1</v>
      </c>
      <c r="CJ40" s="91" t="str">
        <f t="shared" si="34"/>
        <v>nein</v>
      </c>
      <c r="CK40" s="91" t="str">
        <f t="shared" si="34"/>
        <v>nein</v>
      </c>
      <c r="CL40" s="91" t="str">
        <f t="shared" si="32"/>
        <v>OK</v>
      </c>
      <c r="CM40" s="92">
        <f t="shared" si="16"/>
        <v>2341609</v>
      </c>
      <c r="CN40" s="91" t="str">
        <f t="shared" si="17"/>
        <v>nein</v>
      </c>
      <c r="CO40" s="91">
        <f t="shared" si="18"/>
        <v>0</v>
      </c>
      <c r="CP40" s="91">
        <f t="shared" si="19"/>
        <v>0</v>
      </c>
      <c r="CQ40" s="91">
        <f t="shared" si="20"/>
        <v>1</v>
      </c>
      <c r="CR40" s="91">
        <f t="shared" si="6"/>
        <v>1</v>
      </c>
      <c r="CS40" s="92">
        <f>CM40-'2012'!CM40</f>
        <v>7494</v>
      </c>
      <c r="CT40" s="92">
        <f>CE40-'2012'!CE40</f>
        <v>-1193</v>
      </c>
      <c r="CU40" s="92">
        <f t="shared" si="21"/>
        <v>142655</v>
      </c>
      <c r="CV40" s="92">
        <f t="shared" si="22"/>
        <v>65856</v>
      </c>
      <c r="CW40" s="153">
        <f t="shared" si="23"/>
        <v>2.5</v>
      </c>
      <c r="CX40" s="153">
        <f t="shared" si="24"/>
        <v>3</v>
      </c>
      <c r="CY40" s="153">
        <f t="shared" si="25"/>
        <v>2.5</v>
      </c>
      <c r="CZ40" s="92">
        <f t="shared" si="26"/>
        <v>44113</v>
      </c>
      <c r="DA40" s="92">
        <f t="shared" si="27"/>
        <v>1674</v>
      </c>
      <c r="DB40" s="91">
        <f t="shared" si="7"/>
        <v>1</v>
      </c>
      <c r="DC40" s="92">
        <f t="shared" si="28"/>
        <v>29614</v>
      </c>
    </row>
    <row r="41" spans="1:107" x14ac:dyDescent="0.25">
      <c r="A41" s="20">
        <v>13075101</v>
      </c>
      <c r="B41" s="21">
        <v>5553</v>
      </c>
      <c r="C41" s="21" t="s">
        <v>80</v>
      </c>
      <c r="D41" s="223">
        <v>284</v>
      </c>
      <c r="E41" s="224">
        <v>73900</v>
      </c>
      <c r="F41" s="224">
        <v>577</v>
      </c>
      <c r="G41" s="224">
        <v>0</v>
      </c>
      <c r="H41" s="224"/>
      <c r="I41" s="224">
        <v>10376</v>
      </c>
      <c r="J41" s="224">
        <v>1</v>
      </c>
      <c r="K41" s="224">
        <v>323913</v>
      </c>
      <c r="L41" s="224"/>
      <c r="M41" s="223">
        <v>1</v>
      </c>
      <c r="N41" s="224">
        <v>1004338</v>
      </c>
      <c r="O41" s="224">
        <v>0</v>
      </c>
      <c r="P41" s="224">
        <v>0</v>
      </c>
      <c r="Q41" s="224">
        <v>1</v>
      </c>
      <c r="R41" s="224">
        <v>268654</v>
      </c>
      <c r="S41" s="224">
        <v>300</v>
      </c>
      <c r="T41" s="224">
        <v>0</v>
      </c>
      <c r="U41" s="224">
        <v>325</v>
      </c>
      <c r="V41" s="224">
        <v>1</v>
      </c>
      <c r="W41" s="224">
        <v>300</v>
      </c>
      <c r="X41" s="224">
        <v>1</v>
      </c>
      <c r="Y41" s="223">
        <v>0</v>
      </c>
      <c r="Z41" s="224">
        <v>120352</v>
      </c>
      <c r="AA41" s="224">
        <v>423.77464788732397</v>
      </c>
      <c r="AB41" s="24" t="s">
        <v>43</v>
      </c>
      <c r="AC41" s="24" t="s">
        <v>43</v>
      </c>
      <c r="AD41" s="24" t="s">
        <v>43</v>
      </c>
      <c r="AE41" s="224">
        <v>49678</v>
      </c>
      <c r="AF41" s="224">
        <v>23949</v>
      </c>
      <c r="AG41" s="325">
        <v>-577.17999999999995</v>
      </c>
      <c r="AH41" s="224">
        <v>268654</v>
      </c>
      <c r="AI41" s="224">
        <v>900</v>
      </c>
      <c r="AJ41" s="224">
        <v>916</v>
      </c>
      <c r="AK41" s="224">
        <v>0</v>
      </c>
      <c r="AL41" s="224">
        <v>0</v>
      </c>
      <c r="AM41" s="224">
        <v>0</v>
      </c>
      <c r="AN41" s="224">
        <v>0</v>
      </c>
      <c r="AO41" s="223">
        <v>186806</v>
      </c>
      <c r="AP41" s="236">
        <v>103816</v>
      </c>
      <c r="AQ41" s="310">
        <f t="shared" si="29"/>
        <v>-82990</v>
      </c>
      <c r="AR41" s="236">
        <v>16873</v>
      </c>
      <c r="AS41" s="310">
        <f t="shared" si="8"/>
        <v>120689</v>
      </c>
      <c r="AT41" s="236">
        <v>118089</v>
      </c>
      <c r="AU41" s="310">
        <f t="shared" si="30"/>
        <v>2600</v>
      </c>
      <c r="AV41" s="310">
        <f t="shared" si="9"/>
        <v>1.1374836248747784</v>
      </c>
      <c r="AW41" s="310">
        <f t="shared" si="10"/>
        <v>0.97845702590956918</v>
      </c>
      <c r="AX41" s="236">
        <v>55583</v>
      </c>
      <c r="CA41" s="91" t="str">
        <f t="shared" si="33"/>
        <v>Neuenkirchen</v>
      </c>
      <c r="CB41" s="92">
        <f t="shared" si="33"/>
        <v>284</v>
      </c>
      <c r="CC41" s="92">
        <f t="shared" si="11"/>
        <v>10376</v>
      </c>
      <c r="CD41" s="92">
        <f t="shared" si="12"/>
        <v>-10376</v>
      </c>
      <c r="CE41" s="92">
        <f t="shared" si="3"/>
        <v>0</v>
      </c>
      <c r="CF41" s="92">
        <f t="shared" si="4"/>
        <v>268654</v>
      </c>
      <c r="CG41" s="92">
        <f t="shared" si="13"/>
        <v>268654</v>
      </c>
      <c r="CH41" s="92">
        <f t="shared" si="14"/>
        <v>-577.17999999999995</v>
      </c>
      <c r="CI41" s="92">
        <f t="shared" si="31"/>
        <v>0</v>
      </c>
      <c r="CJ41" s="91" t="str">
        <f t="shared" si="34"/>
        <v>nein</v>
      </c>
      <c r="CK41" s="91" t="str">
        <f t="shared" si="34"/>
        <v>nein</v>
      </c>
      <c r="CL41" s="91" t="str">
        <f t="shared" si="32"/>
        <v>OK</v>
      </c>
      <c r="CM41" s="92">
        <f t="shared" si="16"/>
        <v>1004338</v>
      </c>
      <c r="CN41" s="91" t="str">
        <f t="shared" si="17"/>
        <v>nein</v>
      </c>
      <c r="CO41" s="91">
        <f t="shared" si="18"/>
        <v>0</v>
      </c>
      <c r="CP41" s="91">
        <f t="shared" si="19"/>
        <v>0</v>
      </c>
      <c r="CQ41" s="91">
        <f t="shared" si="20"/>
        <v>1</v>
      </c>
      <c r="CR41" s="91">
        <f t="shared" si="6"/>
        <v>1</v>
      </c>
      <c r="CS41" s="92">
        <f>CM41-'2012'!CM41</f>
        <v>5719</v>
      </c>
      <c r="CT41" s="92">
        <f>CE41-'2012'!CE41</f>
        <v>0</v>
      </c>
      <c r="CU41" s="92">
        <f t="shared" si="21"/>
        <v>118089</v>
      </c>
      <c r="CV41" s="92">
        <f t="shared" si="22"/>
        <v>55583</v>
      </c>
      <c r="CW41" s="153">
        <f t="shared" si="23"/>
        <v>3</v>
      </c>
      <c r="CX41" s="153">
        <f t="shared" si="24"/>
        <v>3.25</v>
      </c>
      <c r="CY41" s="153">
        <f t="shared" si="25"/>
        <v>3</v>
      </c>
      <c r="CZ41" s="92">
        <f t="shared" si="26"/>
        <v>120352</v>
      </c>
      <c r="DA41" s="92">
        <f t="shared" si="27"/>
        <v>916</v>
      </c>
      <c r="DB41" s="91">
        <f t="shared" si="7"/>
        <v>0</v>
      </c>
      <c r="DC41" s="92">
        <f t="shared" si="28"/>
        <v>268654</v>
      </c>
    </row>
    <row r="42" spans="1:107" x14ac:dyDescent="0.25">
      <c r="A42" s="20">
        <v>13075110</v>
      </c>
      <c r="B42" s="21">
        <v>5553</v>
      </c>
      <c r="C42" s="21" t="s">
        <v>81</v>
      </c>
      <c r="D42" s="223">
        <v>362</v>
      </c>
      <c r="E42" s="224">
        <v>166800</v>
      </c>
      <c r="F42" s="224">
        <v>62586</v>
      </c>
      <c r="G42" s="224">
        <v>0</v>
      </c>
      <c r="H42" s="224"/>
      <c r="I42" s="224">
        <v>62586</v>
      </c>
      <c r="J42" s="224">
        <v>1</v>
      </c>
      <c r="K42" s="224">
        <v>95810</v>
      </c>
      <c r="L42" s="224"/>
      <c r="M42" s="223">
        <v>1</v>
      </c>
      <c r="N42" s="224">
        <v>1260075</v>
      </c>
      <c r="O42" s="224">
        <v>0</v>
      </c>
      <c r="P42" s="224">
        <v>0</v>
      </c>
      <c r="Q42" s="224">
        <v>1</v>
      </c>
      <c r="R42" s="224">
        <v>93587</v>
      </c>
      <c r="S42" s="224">
        <v>250</v>
      </c>
      <c r="T42" s="224">
        <v>1</v>
      </c>
      <c r="U42" s="224">
        <v>300</v>
      </c>
      <c r="V42" s="224">
        <v>1</v>
      </c>
      <c r="W42" s="224">
        <v>270</v>
      </c>
      <c r="X42" s="224">
        <v>1</v>
      </c>
      <c r="Y42" s="223">
        <v>1</v>
      </c>
      <c r="Z42" s="224">
        <v>0</v>
      </c>
      <c r="AA42" s="224">
        <v>0</v>
      </c>
      <c r="AB42" s="24" t="s">
        <v>43</v>
      </c>
      <c r="AC42" s="24" t="s">
        <v>43</v>
      </c>
      <c r="AD42" s="24" t="s">
        <v>43</v>
      </c>
      <c r="AE42" s="224">
        <v>166241</v>
      </c>
      <c r="AF42" s="224">
        <v>81994</v>
      </c>
      <c r="AG42" s="325">
        <v>-62586.720000000001</v>
      </c>
      <c r="AH42" s="224">
        <v>93587</v>
      </c>
      <c r="AI42" s="224">
        <v>1400</v>
      </c>
      <c r="AJ42" s="224">
        <v>1324</v>
      </c>
      <c r="AK42" s="224">
        <v>0</v>
      </c>
      <c r="AL42" s="224">
        <v>0</v>
      </c>
      <c r="AM42" s="224">
        <v>0</v>
      </c>
      <c r="AN42" s="224">
        <v>0</v>
      </c>
      <c r="AO42" s="223">
        <v>91910</v>
      </c>
      <c r="AP42" s="236">
        <v>132394</v>
      </c>
      <c r="AQ42" s="310">
        <f t="shared" si="29"/>
        <v>40484</v>
      </c>
      <c r="AR42" s="236">
        <v>117981</v>
      </c>
      <c r="AS42" s="310">
        <f t="shared" si="8"/>
        <v>250375</v>
      </c>
      <c r="AT42" s="236">
        <v>98016</v>
      </c>
      <c r="AU42" s="310">
        <f t="shared" si="30"/>
        <v>152359</v>
      </c>
      <c r="AV42" s="310">
        <f t="shared" si="9"/>
        <v>0.74033566475822166</v>
      </c>
      <c r="AW42" s="310">
        <f t="shared" si="10"/>
        <v>0.39147678482276588</v>
      </c>
      <c r="AX42" s="236">
        <v>45613</v>
      </c>
      <c r="CA42" s="91" t="str">
        <f t="shared" si="33"/>
        <v>Postlow</v>
      </c>
      <c r="CB42" s="92">
        <f t="shared" si="33"/>
        <v>362</v>
      </c>
      <c r="CC42" s="92">
        <f t="shared" si="11"/>
        <v>62586</v>
      </c>
      <c r="CD42" s="92">
        <f t="shared" si="12"/>
        <v>-62586</v>
      </c>
      <c r="CE42" s="92">
        <f t="shared" si="3"/>
        <v>0</v>
      </c>
      <c r="CF42" s="92">
        <f t="shared" si="4"/>
        <v>93587</v>
      </c>
      <c r="CG42" s="92">
        <f t="shared" si="13"/>
        <v>93587</v>
      </c>
      <c r="CH42" s="92">
        <f t="shared" si="14"/>
        <v>-62586.720000000001</v>
      </c>
      <c r="CI42" s="92">
        <f t="shared" si="31"/>
        <v>1</v>
      </c>
      <c r="CJ42" s="91" t="str">
        <f t="shared" si="34"/>
        <v>nein</v>
      </c>
      <c r="CK42" s="91" t="str">
        <f t="shared" si="34"/>
        <v>nein</v>
      </c>
      <c r="CL42" s="91" t="str">
        <f t="shared" si="32"/>
        <v>OK</v>
      </c>
      <c r="CM42" s="92">
        <f t="shared" si="16"/>
        <v>1260075</v>
      </c>
      <c r="CN42" s="91" t="str">
        <f t="shared" si="17"/>
        <v>nein</v>
      </c>
      <c r="CO42" s="91">
        <f t="shared" si="18"/>
        <v>0</v>
      </c>
      <c r="CP42" s="91">
        <f t="shared" si="19"/>
        <v>0</v>
      </c>
      <c r="CQ42" s="91">
        <f t="shared" si="20"/>
        <v>1</v>
      </c>
      <c r="CR42" s="91">
        <f t="shared" si="6"/>
        <v>1</v>
      </c>
      <c r="CS42" s="92">
        <f>CM42-'2012'!CM42</f>
        <v>42340</v>
      </c>
      <c r="CT42" s="92">
        <f>CE42-'2012'!CE42</f>
        <v>0</v>
      </c>
      <c r="CU42" s="92">
        <f t="shared" si="21"/>
        <v>98016</v>
      </c>
      <c r="CV42" s="92">
        <f t="shared" si="22"/>
        <v>45613</v>
      </c>
      <c r="CW42" s="153">
        <f t="shared" si="23"/>
        <v>2.5</v>
      </c>
      <c r="CX42" s="153">
        <f t="shared" si="24"/>
        <v>3</v>
      </c>
      <c r="CY42" s="153">
        <f t="shared" si="25"/>
        <v>2.7</v>
      </c>
      <c r="CZ42" s="92">
        <f t="shared" si="26"/>
        <v>0</v>
      </c>
      <c r="DA42" s="92">
        <f t="shared" si="27"/>
        <v>1324</v>
      </c>
      <c r="DB42" s="91">
        <f t="shared" si="7"/>
        <v>0</v>
      </c>
      <c r="DC42" s="92">
        <f t="shared" si="28"/>
        <v>93587</v>
      </c>
    </row>
    <row r="43" spans="1:107" x14ac:dyDescent="0.25">
      <c r="A43" s="20">
        <v>13075116</v>
      </c>
      <c r="B43" s="21">
        <v>5553</v>
      </c>
      <c r="C43" s="21" t="s">
        <v>82</v>
      </c>
      <c r="D43" s="223">
        <v>152</v>
      </c>
      <c r="E43" s="224">
        <v>65700</v>
      </c>
      <c r="F43" s="224">
        <v>18049</v>
      </c>
      <c r="G43" s="224">
        <v>0</v>
      </c>
      <c r="H43" s="224"/>
      <c r="I43" s="224">
        <v>23547</v>
      </c>
      <c r="J43" s="224">
        <v>0</v>
      </c>
      <c r="K43" s="224"/>
      <c r="L43" s="224">
        <v>2012</v>
      </c>
      <c r="M43" s="223">
        <v>1</v>
      </c>
      <c r="N43" s="224">
        <v>1205011</v>
      </c>
      <c r="O43" s="224">
        <v>1</v>
      </c>
      <c r="P43" s="224">
        <v>41942</v>
      </c>
      <c r="Q43" s="224">
        <v>0</v>
      </c>
      <c r="R43" s="224">
        <v>0</v>
      </c>
      <c r="S43" s="224">
        <v>250</v>
      </c>
      <c r="T43" s="224">
        <v>1</v>
      </c>
      <c r="U43" s="224">
        <v>250</v>
      </c>
      <c r="V43" s="224">
        <v>1</v>
      </c>
      <c r="W43" s="224">
        <v>300</v>
      </c>
      <c r="X43" s="224">
        <v>1</v>
      </c>
      <c r="Y43" s="223">
        <v>1</v>
      </c>
      <c r="Z43" s="224">
        <v>77018</v>
      </c>
      <c r="AA43" s="224">
        <v>506.69736842105266</v>
      </c>
      <c r="AB43" s="24" t="s">
        <v>43</v>
      </c>
      <c r="AC43" s="24" t="s">
        <v>43</v>
      </c>
      <c r="AD43" s="24" t="s">
        <v>43</v>
      </c>
      <c r="AE43" s="224">
        <v>72800</v>
      </c>
      <c r="AF43" s="224">
        <v>42081</v>
      </c>
      <c r="AG43" s="325">
        <v>-18049.79</v>
      </c>
      <c r="AH43" s="224">
        <v>-41942</v>
      </c>
      <c r="AI43" s="224">
        <v>600</v>
      </c>
      <c r="AJ43" s="224">
        <v>745</v>
      </c>
      <c r="AK43" s="224">
        <v>0</v>
      </c>
      <c r="AL43" s="224">
        <v>0</v>
      </c>
      <c r="AM43" s="224">
        <v>0</v>
      </c>
      <c r="AN43" s="224">
        <v>0</v>
      </c>
      <c r="AO43" s="223">
        <v>32747</v>
      </c>
      <c r="AP43" s="236">
        <v>18892</v>
      </c>
      <c r="AQ43" s="310">
        <f t="shared" si="29"/>
        <v>-13855</v>
      </c>
      <c r="AR43" s="236">
        <v>63615</v>
      </c>
      <c r="AS43" s="310">
        <f t="shared" si="8"/>
        <v>82507</v>
      </c>
      <c r="AT43" s="236">
        <v>42627</v>
      </c>
      <c r="AU43" s="310">
        <f t="shared" si="30"/>
        <v>39880</v>
      </c>
      <c r="AV43" s="310">
        <f t="shared" si="9"/>
        <v>2.2563518949820032</v>
      </c>
      <c r="AW43" s="310">
        <f t="shared" si="10"/>
        <v>0.51664707236961716</v>
      </c>
      <c r="AX43" s="236">
        <v>19869</v>
      </c>
      <c r="CA43" s="91" t="str">
        <f t="shared" si="33"/>
        <v>Rossin</v>
      </c>
      <c r="CB43" s="92">
        <f t="shared" si="33"/>
        <v>152</v>
      </c>
      <c r="CC43" s="92">
        <f t="shared" si="11"/>
        <v>23547</v>
      </c>
      <c r="CD43" s="92">
        <f t="shared" si="12"/>
        <v>-23547</v>
      </c>
      <c r="CE43" s="92">
        <f t="shared" si="3"/>
        <v>41942</v>
      </c>
      <c r="CF43" s="92">
        <f t="shared" si="4"/>
        <v>0</v>
      </c>
      <c r="CG43" s="92">
        <f t="shared" si="13"/>
        <v>-41942</v>
      </c>
      <c r="CH43" s="92">
        <f t="shared" si="14"/>
        <v>-18049.79</v>
      </c>
      <c r="CI43" s="92">
        <f t="shared" si="31"/>
        <v>1</v>
      </c>
      <c r="CJ43" s="91" t="str">
        <f t="shared" si="34"/>
        <v>nein</v>
      </c>
      <c r="CK43" s="91" t="str">
        <f t="shared" si="34"/>
        <v>nein</v>
      </c>
      <c r="CL43" s="91" t="str">
        <f t="shared" si="32"/>
        <v>OK</v>
      </c>
      <c r="CM43" s="92">
        <f t="shared" si="16"/>
        <v>1205011</v>
      </c>
      <c r="CN43" s="91" t="str">
        <f t="shared" si="17"/>
        <v>nein</v>
      </c>
      <c r="CO43" s="91">
        <f t="shared" si="18"/>
        <v>0</v>
      </c>
      <c r="CP43" s="91">
        <f t="shared" si="19"/>
        <v>0</v>
      </c>
      <c r="CQ43" s="91">
        <f t="shared" si="20"/>
        <v>1</v>
      </c>
      <c r="CR43" s="91">
        <f t="shared" si="6"/>
        <v>0</v>
      </c>
      <c r="CS43" s="92">
        <f>CM43-'2012'!CM43</f>
        <v>0</v>
      </c>
      <c r="CT43" s="92">
        <f>CE43-'2012'!CE43</f>
        <v>19931</v>
      </c>
      <c r="CU43" s="92">
        <f t="shared" si="21"/>
        <v>42627</v>
      </c>
      <c r="CV43" s="92">
        <f t="shared" si="22"/>
        <v>19869</v>
      </c>
      <c r="CW43" s="153">
        <f t="shared" si="23"/>
        <v>2.5</v>
      </c>
      <c r="CX43" s="153">
        <f t="shared" si="24"/>
        <v>2.5</v>
      </c>
      <c r="CY43" s="153">
        <f t="shared" si="25"/>
        <v>3</v>
      </c>
      <c r="CZ43" s="92">
        <f t="shared" si="26"/>
        <v>77018</v>
      </c>
      <c r="DA43" s="92">
        <f t="shared" si="27"/>
        <v>745</v>
      </c>
      <c r="DB43" s="91">
        <f t="shared" si="7"/>
        <v>0</v>
      </c>
      <c r="DC43" s="92">
        <f t="shared" si="28"/>
        <v>-41942</v>
      </c>
    </row>
    <row r="44" spans="1:107" x14ac:dyDescent="0.25">
      <c r="A44" s="20">
        <v>13075122</v>
      </c>
      <c r="B44" s="21">
        <v>5553</v>
      </c>
      <c r="C44" s="21" t="s">
        <v>83</v>
      </c>
      <c r="D44" s="223">
        <v>452</v>
      </c>
      <c r="E44" s="224">
        <v>84300</v>
      </c>
      <c r="F44" s="224">
        <v>29725</v>
      </c>
      <c r="G44" s="224">
        <v>0</v>
      </c>
      <c r="H44" s="224"/>
      <c r="I44" s="224">
        <v>29725</v>
      </c>
      <c r="J44" s="224">
        <v>1</v>
      </c>
      <c r="K44" s="224">
        <v>42668</v>
      </c>
      <c r="L44" s="224"/>
      <c r="M44" s="223">
        <v>1</v>
      </c>
      <c r="N44" s="224">
        <v>1818729</v>
      </c>
      <c r="O44" s="224">
        <v>0</v>
      </c>
      <c r="P44" s="224">
        <v>0</v>
      </c>
      <c r="Q44" s="224">
        <v>1</v>
      </c>
      <c r="R44" s="224">
        <v>35079</v>
      </c>
      <c r="S44" s="224">
        <v>250</v>
      </c>
      <c r="T44" s="224">
        <v>1</v>
      </c>
      <c r="U44" s="224">
        <v>325</v>
      </c>
      <c r="V44" s="224">
        <v>1</v>
      </c>
      <c r="W44" s="224">
        <v>300</v>
      </c>
      <c r="X44" s="224">
        <v>1</v>
      </c>
      <c r="Y44" s="223">
        <v>1</v>
      </c>
      <c r="Z44" s="224">
        <v>0</v>
      </c>
      <c r="AA44" s="224">
        <v>0</v>
      </c>
      <c r="AB44" s="24" t="s">
        <v>43</v>
      </c>
      <c r="AC44" s="24" t="s">
        <v>43</v>
      </c>
      <c r="AD44" s="24" t="s">
        <v>43</v>
      </c>
      <c r="AE44" s="224">
        <v>127463</v>
      </c>
      <c r="AF44" s="224">
        <v>105914</v>
      </c>
      <c r="AG44" s="325">
        <v>-29725.65</v>
      </c>
      <c r="AH44" s="224">
        <v>35079</v>
      </c>
      <c r="AI44" s="224">
        <v>1800</v>
      </c>
      <c r="AJ44" s="224">
        <v>2672</v>
      </c>
      <c r="AK44" s="224">
        <v>0</v>
      </c>
      <c r="AL44" s="224">
        <v>0</v>
      </c>
      <c r="AM44" s="224">
        <v>0</v>
      </c>
      <c r="AN44" s="224">
        <v>0</v>
      </c>
      <c r="AO44" s="223">
        <v>185450</v>
      </c>
      <c r="AP44" s="236">
        <v>111951</v>
      </c>
      <c r="AQ44" s="310">
        <f t="shared" si="29"/>
        <v>-73499</v>
      </c>
      <c r="AR44" s="236">
        <v>112627</v>
      </c>
      <c r="AS44" s="310">
        <f t="shared" si="8"/>
        <v>224578</v>
      </c>
      <c r="AT44" s="236">
        <v>140350</v>
      </c>
      <c r="AU44" s="310">
        <f t="shared" si="30"/>
        <v>84228</v>
      </c>
      <c r="AV44" s="310">
        <f t="shared" si="9"/>
        <v>1.2536734821484399</v>
      </c>
      <c r="AW44" s="310">
        <f t="shared" si="10"/>
        <v>0.62494990604600631</v>
      </c>
      <c r="AX44" s="236">
        <v>65011</v>
      </c>
      <c r="CA44" s="91" t="str">
        <f t="shared" si="33"/>
        <v>Sarnow</v>
      </c>
      <c r="CB44" s="92">
        <f t="shared" si="33"/>
        <v>452</v>
      </c>
      <c r="CC44" s="92">
        <f t="shared" si="11"/>
        <v>29725</v>
      </c>
      <c r="CD44" s="92">
        <f t="shared" si="12"/>
        <v>-29725</v>
      </c>
      <c r="CE44" s="92">
        <f t="shared" si="3"/>
        <v>0</v>
      </c>
      <c r="CF44" s="92">
        <f t="shared" si="4"/>
        <v>35079</v>
      </c>
      <c r="CG44" s="92">
        <f t="shared" si="13"/>
        <v>35079</v>
      </c>
      <c r="CH44" s="92">
        <f t="shared" si="14"/>
        <v>-29725.65</v>
      </c>
      <c r="CI44" s="92">
        <f t="shared" si="31"/>
        <v>1</v>
      </c>
      <c r="CJ44" s="91" t="str">
        <f t="shared" si="34"/>
        <v>nein</v>
      </c>
      <c r="CK44" s="91" t="str">
        <f t="shared" si="34"/>
        <v>nein</v>
      </c>
      <c r="CL44" s="91" t="str">
        <f t="shared" si="32"/>
        <v>OK</v>
      </c>
      <c r="CM44" s="92">
        <f t="shared" si="16"/>
        <v>1818729</v>
      </c>
      <c r="CN44" s="91" t="str">
        <f t="shared" si="17"/>
        <v>nein</v>
      </c>
      <c r="CO44" s="91">
        <f t="shared" si="18"/>
        <v>0</v>
      </c>
      <c r="CP44" s="91">
        <f t="shared" si="19"/>
        <v>0</v>
      </c>
      <c r="CQ44" s="91">
        <f t="shared" si="20"/>
        <v>1</v>
      </c>
      <c r="CR44" s="91">
        <f t="shared" si="6"/>
        <v>1</v>
      </c>
      <c r="CS44" s="92">
        <f>CM44-'2012'!CM44</f>
        <v>-445</v>
      </c>
      <c r="CT44" s="92">
        <f>CE44-'2012'!CE44</f>
        <v>0</v>
      </c>
      <c r="CU44" s="92">
        <f t="shared" si="21"/>
        <v>140350</v>
      </c>
      <c r="CV44" s="92">
        <f t="shared" si="22"/>
        <v>65011</v>
      </c>
      <c r="CW44" s="153">
        <f t="shared" si="23"/>
        <v>2.5</v>
      </c>
      <c r="CX44" s="153">
        <f t="shared" si="24"/>
        <v>3.25</v>
      </c>
      <c r="CY44" s="153">
        <f t="shared" si="25"/>
        <v>3</v>
      </c>
      <c r="CZ44" s="92">
        <f t="shared" si="26"/>
        <v>0</v>
      </c>
      <c r="DA44" s="92">
        <f t="shared" si="27"/>
        <v>2672</v>
      </c>
      <c r="DB44" s="91">
        <f t="shared" si="7"/>
        <v>0</v>
      </c>
      <c r="DC44" s="92">
        <f t="shared" si="28"/>
        <v>35079</v>
      </c>
    </row>
    <row r="45" spans="1:107" x14ac:dyDescent="0.25">
      <c r="A45" s="20">
        <v>13075127</v>
      </c>
      <c r="B45" s="21">
        <v>5553</v>
      </c>
      <c r="C45" s="21" t="s">
        <v>84</v>
      </c>
      <c r="D45" s="223">
        <v>1269</v>
      </c>
      <c r="E45" s="224">
        <v>58100</v>
      </c>
      <c r="F45" s="224">
        <v>101624</v>
      </c>
      <c r="G45" s="224">
        <v>0</v>
      </c>
      <c r="H45" s="224"/>
      <c r="I45" s="224">
        <v>837</v>
      </c>
      <c r="J45" s="224">
        <v>0</v>
      </c>
      <c r="K45" s="224"/>
      <c r="L45" s="224">
        <v>2012</v>
      </c>
      <c r="M45" s="223">
        <v>1</v>
      </c>
      <c r="N45" s="224">
        <v>6004569</v>
      </c>
      <c r="O45" s="224">
        <v>1</v>
      </c>
      <c r="P45" s="224">
        <v>460287</v>
      </c>
      <c r="Q45" s="224">
        <v>0</v>
      </c>
      <c r="R45" s="224">
        <v>0</v>
      </c>
      <c r="S45" s="224">
        <v>250</v>
      </c>
      <c r="T45" s="224">
        <v>1</v>
      </c>
      <c r="U45" s="224">
        <v>325</v>
      </c>
      <c r="V45" s="224">
        <v>1</v>
      </c>
      <c r="W45" s="224">
        <v>300</v>
      </c>
      <c r="X45" s="224">
        <v>1</v>
      </c>
      <c r="Y45" s="223">
        <v>1</v>
      </c>
      <c r="Z45" s="224">
        <v>470936</v>
      </c>
      <c r="AA45" s="224">
        <v>371.10795902285264</v>
      </c>
      <c r="AB45" s="24" t="s">
        <v>43</v>
      </c>
      <c r="AC45" s="24" t="s">
        <v>43</v>
      </c>
      <c r="AD45" s="24" t="s">
        <v>43</v>
      </c>
      <c r="AE45" s="224">
        <v>277508</v>
      </c>
      <c r="AF45" s="224">
        <v>6348</v>
      </c>
      <c r="AG45" s="325">
        <v>101624.92</v>
      </c>
      <c r="AH45" s="224">
        <v>-460287</v>
      </c>
      <c r="AI45" s="224">
        <v>3600</v>
      </c>
      <c r="AJ45" s="224">
        <v>3551</v>
      </c>
      <c r="AK45" s="224">
        <v>0</v>
      </c>
      <c r="AL45" s="224">
        <v>0</v>
      </c>
      <c r="AM45" s="224">
        <v>0</v>
      </c>
      <c r="AN45" s="224">
        <v>0</v>
      </c>
      <c r="AO45" s="223">
        <v>355546</v>
      </c>
      <c r="AP45" s="236">
        <v>287089</v>
      </c>
      <c r="AQ45" s="310">
        <f t="shared" si="29"/>
        <v>-68457</v>
      </c>
      <c r="AR45" s="236">
        <v>440600</v>
      </c>
      <c r="AS45" s="310">
        <f t="shared" si="8"/>
        <v>727689</v>
      </c>
      <c r="AT45" s="236">
        <v>324424</v>
      </c>
      <c r="AU45" s="310">
        <f t="shared" si="30"/>
        <v>403265</v>
      </c>
      <c r="AV45" s="310">
        <f t="shared" si="9"/>
        <v>1.1300467799184226</v>
      </c>
      <c r="AW45" s="310">
        <f t="shared" si="10"/>
        <v>0.44582781930192705</v>
      </c>
      <c r="AX45" s="236">
        <v>150575</v>
      </c>
      <c r="CA45" s="91" t="str">
        <f t="shared" si="33"/>
        <v>Spantekow</v>
      </c>
      <c r="CB45" s="92">
        <f t="shared" si="33"/>
        <v>1269</v>
      </c>
      <c r="CC45" s="92">
        <f t="shared" si="11"/>
        <v>837</v>
      </c>
      <c r="CD45" s="92">
        <f t="shared" si="12"/>
        <v>-837</v>
      </c>
      <c r="CE45" s="92">
        <f t="shared" si="3"/>
        <v>460287</v>
      </c>
      <c r="CF45" s="92">
        <f t="shared" si="4"/>
        <v>0</v>
      </c>
      <c r="CG45" s="92">
        <f t="shared" si="13"/>
        <v>-460287</v>
      </c>
      <c r="CH45" s="92">
        <f t="shared" si="14"/>
        <v>101624.92</v>
      </c>
      <c r="CI45" s="92">
        <f t="shared" si="31"/>
        <v>1</v>
      </c>
      <c r="CJ45" s="91" t="str">
        <f t="shared" si="34"/>
        <v>nein</v>
      </c>
      <c r="CK45" s="91" t="str">
        <f t="shared" si="34"/>
        <v>nein</v>
      </c>
      <c r="CL45" s="91" t="str">
        <f t="shared" si="32"/>
        <v>OK</v>
      </c>
      <c r="CM45" s="92">
        <f t="shared" si="16"/>
        <v>6004569</v>
      </c>
      <c r="CN45" s="91" t="str">
        <f t="shared" si="17"/>
        <v>nein</v>
      </c>
      <c r="CO45" s="91">
        <f t="shared" si="18"/>
        <v>0</v>
      </c>
      <c r="CP45" s="91">
        <f t="shared" si="19"/>
        <v>0</v>
      </c>
      <c r="CQ45" s="91">
        <f t="shared" si="20"/>
        <v>1</v>
      </c>
      <c r="CR45" s="91">
        <f t="shared" si="6"/>
        <v>0</v>
      </c>
      <c r="CS45" s="92">
        <f>CM45-'2012'!CM45</f>
        <v>-492</v>
      </c>
      <c r="CT45" s="92">
        <f>CE45-'2012'!CE45</f>
        <v>113006</v>
      </c>
      <c r="CU45" s="92">
        <f t="shared" si="21"/>
        <v>324424</v>
      </c>
      <c r="CV45" s="92">
        <f t="shared" si="22"/>
        <v>150575</v>
      </c>
      <c r="CW45" s="153">
        <f t="shared" si="23"/>
        <v>2.5</v>
      </c>
      <c r="CX45" s="153">
        <f t="shared" si="24"/>
        <v>3.25</v>
      </c>
      <c r="CY45" s="153">
        <f t="shared" si="25"/>
        <v>3</v>
      </c>
      <c r="CZ45" s="92">
        <f t="shared" si="26"/>
        <v>470936</v>
      </c>
      <c r="DA45" s="92">
        <f t="shared" si="27"/>
        <v>3551</v>
      </c>
      <c r="DB45" s="91">
        <f t="shared" si="7"/>
        <v>0</v>
      </c>
      <c r="DC45" s="92">
        <f t="shared" si="28"/>
        <v>-460287</v>
      </c>
    </row>
    <row r="46" spans="1:107" ht="15.75" thickBot="1" x14ac:dyDescent="0.3">
      <c r="A46" s="20">
        <v>13075128</v>
      </c>
      <c r="B46" s="21">
        <v>5553</v>
      </c>
      <c r="C46" s="21" t="s">
        <v>85</v>
      </c>
      <c r="D46" s="223">
        <v>345</v>
      </c>
      <c r="E46" s="224">
        <v>1565200</v>
      </c>
      <c r="F46" s="224">
        <v>1187326</v>
      </c>
      <c r="G46" s="224">
        <v>0</v>
      </c>
      <c r="H46" s="224"/>
      <c r="I46" s="224">
        <v>1228376</v>
      </c>
      <c r="J46" s="224">
        <v>0</v>
      </c>
      <c r="K46" s="224"/>
      <c r="L46" s="224">
        <v>2012</v>
      </c>
      <c r="M46" s="223">
        <v>1</v>
      </c>
      <c r="N46" s="224">
        <v>550218</v>
      </c>
      <c r="O46" s="224">
        <v>1</v>
      </c>
      <c r="P46" s="224">
        <v>2166072</v>
      </c>
      <c r="Q46" s="224">
        <v>0</v>
      </c>
      <c r="R46" s="224">
        <v>0</v>
      </c>
      <c r="S46" s="224">
        <v>263</v>
      </c>
      <c r="T46" s="224">
        <v>1</v>
      </c>
      <c r="U46" s="224">
        <v>340</v>
      </c>
      <c r="V46" s="224">
        <v>1</v>
      </c>
      <c r="W46" s="224">
        <v>303</v>
      </c>
      <c r="X46" s="224">
        <v>1</v>
      </c>
      <c r="Y46" s="223">
        <v>1</v>
      </c>
      <c r="Z46" s="224">
        <v>1237641</v>
      </c>
      <c r="AA46" s="224">
        <v>3587.3652173913042</v>
      </c>
      <c r="AB46" s="24" t="s">
        <v>43</v>
      </c>
      <c r="AC46" s="24" t="s">
        <v>43</v>
      </c>
      <c r="AD46" s="24" t="s">
        <v>43</v>
      </c>
      <c r="AE46" s="224">
        <v>2061367</v>
      </c>
      <c r="AF46" s="224">
        <v>2829826</v>
      </c>
      <c r="AG46" s="326">
        <v>-1187326.07</v>
      </c>
      <c r="AH46" s="224">
        <v>-2166072</v>
      </c>
      <c r="AI46" s="224">
        <v>1100</v>
      </c>
      <c r="AJ46" s="224">
        <v>1014</v>
      </c>
      <c r="AK46" s="224">
        <v>0</v>
      </c>
      <c r="AL46" s="224">
        <v>0</v>
      </c>
      <c r="AM46" s="224">
        <v>0</v>
      </c>
      <c r="AN46" s="224">
        <v>0</v>
      </c>
      <c r="AO46" s="223">
        <v>86068</v>
      </c>
      <c r="AP46" s="315">
        <v>1067426</v>
      </c>
      <c r="AQ46" s="310">
        <f t="shared" si="29"/>
        <v>981358</v>
      </c>
      <c r="AR46" s="236">
        <v>123517</v>
      </c>
      <c r="AS46" s="310">
        <f t="shared" si="8"/>
        <v>1190943</v>
      </c>
      <c r="AT46" s="236">
        <v>66689</v>
      </c>
      <c r="AU46" s="310">
        <f t="shared" si="30"/>
        <v>1124254</v>
      </c>
      <c r="AV46" s="310">
        <f t="shared" si="9"/>
        <v>6.2476462068564942E-2</v>
      </c>
      <c r="AW46" s="310">
        <f t="shared" si="10"/>
        <v>5.5996802533790448E-2</v>
      </c>
      <c r="AX46" s="236">
        <v>19492</v>
      </c>
      <c r="CA46" s="91" t="str">
        <f t="shared" si="33"/>
        <v>Stolpe an der Peene</v>
      </c>
      <c r="CB46" s="92">
        <f t="shared" si="33"/>
        <v>345</v>
      </c>
      <c r="CC46" s="92">
        <f t="shared" si="11"/>
        <v>1228376</v>
      </c>
      <c r="CD46" s="92">
        <f t="shared" si="12"/>
        <v>-1228376</v>
      </c>
      <c r="CE46" s="92">
        <f t="shared" si="3"/>
        <v>2166072</v>
      </c>
      <c r="CF46" s="92">
        <f t="shared" si="4"/>
        <v>0</v>
      </c>
      <c r="CG46" s="92">
        <f t="shared" si="13"/>
        <v>-2166072</v>
      </c>
      <c r="CH46" s="92">
        <f t="shared" si="14"/>
        <v>-1187326.07</v>
      </c>
      <c r="CI46" s="92">
        <f t="shared" si="31"/>
        <v>1</v>
      </c>
      <c r="CJ46" s="91" t="str">
        <f t="shared" si="34"/>
        <v>nein</v>
      </c>
      <c r="CK46" s="91" t="str">
        <f t="shared" si="34"/>
        <v>nein</v>
      </c>
      <c r="CL46" s="91" t="str">
        <f t="shared" si="32"/>
        <v>OK</v>
      </c>
      <c r="CM46" s="92">
        <f t="shared" si="16"/>
        <v>550218</v>
      </c>
      <c r="CN46" s="91" t="str">
        <f t="shared" si="17"/>
        <v>nein</v>
      </c>
      <c r="CO46" s="91">
        <f t="shared" si="18"/>
        <v>0</v>
      </c>
      <c r="CP46" s="91">
        <f t="shared" si="19"/>
        <v>0</v>
      </c>
      <c r="CQ46" s="91">
        <f t="shared" si="20"/>
        <v>1</v>
      </c>
      <c r="CR46" s="91">
        <f t="shared" si="6"/>
        <v>0</v>
      </c>
      <c r="CS46" s="92">
        <f>CM46-'2012'!CM46</f>
        <v>0</v>
      </c>
      <c r="CT46" s="92">
        <f>CE46-'2012'!CE46</f>
        <v>1501284</v>
      </c>
      <c r="CU46" s="92">
        <f t="shared" si="21"/>
        <v>66689</v>
      </c>
      <c r="CV46" s="92">
        <f t="shared" si="22"/>
        <v>19492</v>
      </c>
      <c r="CW46" s="153">
        <f t="shared" si="23"/>
        <v>2.63</v>
      </c>
      <c r="CX46" s="153">
        <f t="shared" si="24"/>
        <v>3.4</v>
      </c>
      <c r="CY46" s="153">
        <f t="shared" si="25"/>
        <v>3.03</v>
      </c>
      <c r="CZ46" s="92">
        <f t="shared" si="26"/>
        <v>1237641</v>
      </c>
      <c r="DA46" s="92">
        <f t="shared" si="27"/>
        <v>1014</v>
      </c>
      <c r="DB46" s="91">
        <f t="shared" si="7"/>
        <v>0</v>
      </c>
      <c r="DC46" s="92">
        <f t="shared" si="28"/>
        <v>-2166072</v>
      </c>
    </row>
    <row r="47" spans="1:107" x14ac:dyDescent="0.25">
      <c r="A47" s="20">
        <v>13075155</v>
      </c>
      <c r="B47" s="21">
        <v>5553</v>
      </c>
      <c r="C47" s="21" t="s">
        <v>86</v>
      </c>
      <c r="D47" s="223">
        <v>931</v>
      </c>
      <c r="E47" s="224">
        <v>253700</v>
      </c>
      <c r="F47" s="224">
        <v>45392</v>
      </c>
      <c r="G47" s="224">
        <v>1</v>
      </c>
      <c r="H47" s="224">
        <v>6303</v>
      </c>
      <c r="I47" s="224">
        <v>112287</v>
      </c>
      <c r="J47" s="224">
        <v>0</v>
      </c>
      <c r="K47" s="224"/>
      <c r="L47" s="224">
        <v>2012</v>
      </c>
      <c r="M47" s="224">
        <v>1</v>
      </c>
      <c r="N47" s="224">
        <v>2177916</v>
      </c>
      <c r="O47" s="224">
        <v>1</v>
      </c>
      <c r="P47" s="224">
        <v>209330</v>
      </c>
      <c r="Q47" s="224">
        <v>1</v>
      </c>
      <c r="R47" s="224">
        <v>136938</v>
      </c>
      <c r="S47" s="224">
        <v>275</v>
      </c>
      <c r="T47" s="224">
        <v>1</v>
      </c>
      <c r="U47" s="224">
        <v>315</v>
      </c>
      <c r="V47" s="224">
        <v>1</v>
      </c>
      <c r="W47" s="224">
        <v>300</v>
      </c>
      <c r="X47" s="224">
        <v>1</v>
      </c>
      <c r="Y47" s="224">
        <v>1</v>
      </c>
      <c r="Z47" s="224">
        <v>1644214</v>
      </c>
      <c r="AA47" s="224">
        <f>Z47/D47</f>
        <v>1766.0730397422126</v>
      </c>
      <c r="AB47" s="24" t="s">
        <v>43</v>
      </c>
      <c r="AC47" s="24" t="s">
        <v>43</v>
      </c>
      <c r="AD47" s="24" t="s">
        <v>43</v>
      </c>
      <c r="AE47" s="224">
        <v>337164</v>
      </c>
      <c r="AF47" s="224">
        <v>209326</v>
      </c>
      <c r="AG47" s="236">
        <v>7934.2</v>
      </c>
      <c r="AH47" s="224">
        <v>-72392</v>
      </c>
      <c r="AI47" s="224">
        <v>3900</v>
      </c>
      <c r="AJ47" s="224">
        <v>4765</v>
      </c>
      <c r="AK47" s="224">
        <v>0</v>
      </c>
      <c r="AL47" s="224">
        <v>0</v>
      </c>
      <c r="AM47" s="224">
        <v>0</v>
      </c>
      <c r="AN47" s="260">
        <v>0</v>
      </c>
      <c r="AO47" s="223">
        <v>102758</v>
      </c>
      <c r="AP47" s="236">
        <v>148797</v>
      </c>
      <c r="AQ47" s="310">
        <f t="shared" si="29"/>
        <v>46039</v>
      </c>
      <c r="AR47" s="236">
        <v>333117</v>
      </c>
      <c r="AS47" s="310">
        <f t="shared" si="8"/>
        <v>481914</v>
      </c>
      <c r="AT47" s="236">
        <v>246190</v>
      </c>
      <c r="AU47" s="310">
        <f t="shared" si="30"/>
        <v>235724</v>
      </c>
      <c r="AV47" s="310">
        <f t="shared" si="9"/>
        <v>1.6545360457536107</v>
      </c>
      <c r="AW47" s="310">
        <f t="shared" si="10"/>
        <v>0.51085878393240292</v>
      </c>
      <c r="AX47" s="236">
        <v>114561</v>
      </c>
      <c r="CA47" s="91" t="str">
        <f t="shared" si="33"/>
        <v>Neetzow-Liepen</v>
      </c>
      <c r="CB47" s="92">
        <f t="shared" si="33"/>
        <v>931</v>
      </c>
      <c r="CC47" s="92">
        <f t="shared" si="11"/>
        <v>112287</v>
      </c>
      <c r="CD47" s="92">
        <f t="shared" si="12"/>
        <v>-105984</v>
      </c>
      <c r="CE47" s="92">
        <f t="shared" si="3"/>
        <v>209330</v>
      </c>
      <c r="CF47" s="92">
        <f t="shared" si="4"/>
        <v>136938</v>
      </c>
      <c r="CG47" s="92">
        <f t="shared" si="13"/>
        <v>-72392</v>
      </c>
      <c r="CH47" s="92">
        <f t="shared" si="14"/>
        <v>7934.2</v>
      </c>
      <c r="CI47" s="92">
        <f t="shared" si="31"/>
        <v>1</v>
      </c>
      <c r="CJ47" s="91" t="str">
        <f t="shared" si="34"/>
        <v>nein</v>
      </c>
      <c r="CK47" s="91" t="str">
        <f t="shared" si="34"/>
        <v>nein</v>
      </c>
      <c r="CL47" s="91" t="str">
        <f t="shared" si="32"/>
        <v>OK</v>
      </c>
      <c r="CM47" s="92">
        <f t="shared" si="16"/>
        <v>2177916</v>
      </c>
      <c r="CN47" s="91" t="str">
        <f t="shared" si="17"/>
        <v>nein</v>
      </c>
      <c r="CO47" s="91">
        <f t="shared" si="18"/>
        <v>0</v>
      </c>
      <c r="CP47" s="91">
        <f t="shared" si="19"/>
        <v>0</v>
      </c>
      <c r="CQ47" s="91">
        <f t="shared" si="20"/>
        <v>1</v>
      </c>
      <c r="CR47" s="91">
        <f t="shared" si="6"/>
        <v>0</v>
      </c>
      <c r="CS47" s="92">
        <f>CM47-'2012'!CM47</f>
        <v>16698</v>
      </c>
      <c r="CT47" s="92">
        <f>CE47-'2012'!CE47</f>
        <v>147452</v>
      </c>
      <c r="CU47" s="92">
        <f t="shared" si="21"/>
        <v>246190</v>
      </c>
      <c r="CV47" s="92">
        <f t="shared" si="22"/>
        <v>114561</v>
      </c>
      <c r="CW47" s="153">
        <f t="shared" si="23"/>
        <v>2.75</v>
      </c>
      <c r="CX47" s="153">
        <f t="shared" si="24"/>
        <v>3.15</v>
      </c>
      <c r="CY47" s="153">
        <f t="shared" si="25"/>
        <v>3</v>
      </c>
      <c r="CZ47" s="92">
        <f t="shared" si="26"/>
        <v>1644214</v>
      </c>
      <c r="DA47" s="92">
        <f t="shared" si="27"/>
        <v>4765</v>
      </c>
      <c r="DB47" s="91">
        <f t="shared" si="7"/>
        <v>1</v>
      </c>
      <c r="DC47" s="92">
        <f t="shared" si="28"/>
        <v>-72392</v>
      </c>
    </row>
    <row r="48" spans="1:107" x14ac:dyDescent="0.25">
      <c r="A48" s="20">
        <v>13075002</v>
      </c>
      <c r="B48" s="21">
        <v>5554</v>
      </c>
      <c r="C48" s="21" t="s">
        <v>87</v>
      </c>
      <c r="D48" s="223">
        <v>427</v>
      </c>
      <c r="E48" s="224">
        <v>23500</v>
      </c>
      <c r="F48" s="260">
        <v>29888.45</v>
      </c>
      <c r="G48" s="224">
        <v>0</v>
      </c>
      <c r="H48" s="224">
        <v>0</v>
      </c>
      <c r="I48" s="224">
        <v>40324.61</v>
      </c>
      <c r="J48" s="224">
        <v>1</v>
      </c>
      <c r="K48" s="224">
        <v>155936.85999999999</v>
      </c>
      <c r="L48" s="224">
        <v>2019</v>
      </c>
      <c r="M48" s="224">
        <v>1</v>
      </c>
      <c r="N48" s="224">
        <v>21322.61</v>
      </c>
      <c r="O48" s="224">
        <v>0</v>
      </c>
      <c r="P48" s="224">
        <v>0</v>
      </c>
      <c r="Q48" s="224">
        <v>1</v>
      </c>
      <c r="R48" s="224">
        <v>155936.85999999999</v>
      </c>
      <c r="S48" s="224">
        <v>241</v>
      </c>
      <c r="T48" s="224">
        <v>1</v>
      </c>
      <c r="U48" s="224">
        <v>320</v>
      </c>
      <c r="V48" s="224">
        <v>1</v>
      </c>
      <c r="W48" s="224">
        <v>300</v>
      </c>
      <c r="X48" s="224">
        <v>1</v>
      </c>
      <c r="Y48" s="224">
        <v>1</v>
      </c>
      <c r="Z48" s="224">
        <v>979721.96</v>
      </c>
      <c r="AA48" s="224">
        <v>2294.4308196721308</v>
      </c>
      <c r="AB48" s="22" t="s">
        <v>43</v>
      </c>
      <c r="AC48" s="22" t="s">
        <v>43</v>
      </c>
      <c r="AD48" s="22" t="s">
        <v>43</v>
      </c>
      <c r="AE48" s="224">
        <v>23254.2</v>
      </c>
      <c r="AF48" s="224">
        <v>155936.85999999999</v>
      </c>
      <c r="AG48" s="260">
        <v>29888.45</v>
      </c>
      <c r="AH48" s="224">
        <v>155936.85999999999</v>
      </c>
      <c r="AI48" s="224">
        <v>1500</v>
      </c>
      <c r="AJ48" s="224">
        <v>1566.25</v>
      </c>
      <c r="AK48" s="224">
        <v>0</v>
      </c>
      <c r="AL48" s="224">
        <v>0</v>
      </c>
      <c r="AM48" s="224">
        <v>0</v>
      </c>
      <c r="AN48" s="260">
        <v>0</v>
      </c>
      <c r="AO48" s="236">
        <v>143183.94</v>
      </c>
      <c r="AP48" s="236">
        <v>81046.38</v>
      </c>
      <c r="AQ48" s="310">
        <f t="shared" si="29"/>
        <v>-62137.56</v>
      </c>
      <c r="AR48" s="236">
        <v>124277.87</v>
      </c>
      <c r="AS48" s="310">
        <f t="shared" si="8"/>
        <v>205324.25</v>
      </c>
      <c r="AT48" s="236">
        <v>124078.22</v>
      </c>
      <c r="AU48" s="310">
        <f t="shared" si="30"/>
        <v>81246.03</v>
      </c>
      <c r="AV48" s="310">
        <f t="shared" si="9"/>
        <v>1.5309532640446124</v>
      </c>
      <c r="AW48" s="310">
        <f t="shared" si="10"/>
        <v>0.60430377804862312</v>
      </c>
      <c r="AX48" s="236">
        <v>57042.52</v>
      </c>
      <c r="CA48" s="91" t="str">
        <f t="shared" si="33"/>
        <v>Alt Tellin</v>
      </c>
      <c r="CB48" s="92">
        <f t="shared" si="33"/>
        <v>427</v>
      </c>
      <c r="CC48" s="92">
        <f t="shared" si="11"/>
        <v>40324.61</v>
      </c>
      <c r="CD48" s="92">
        <f t="shared" si="12"/>
        <v>-40324.61</v>
      </c>
      <c r="CE48" s="92">
        <f t="shared" si="3"/>
        <v>0</v>
      </c>
      <c r="CF48" s="92">
        <f t="shared" si="4"/>
        <v>155936.85999999999</v>
      </c>
      <c r="CG48" s="92">
        <f t="shared" si="13"/>
        <v>155936.85999999999</v>
      </c>
      <c r="CH48" s="92">
        <f t="shared" si="14"/>
        <v>29888.45</v>
      </c>
      <c r="CI48" s="92">
        <f t="shared" si="31"/>
        <v>1</v>
      </c>
      <c r="CJ48" s="91" t="str">
        <f t="shared" si="34"/>
        <v>nein</v>
      </c>
      <c r="CK48" s="91" t="str">
        <f t="shared" si="34"/>
        <v>nein</v>
      </c>
      <c r="CL48" s="91" t="str">
        <f t="shared" si="32"/>
        <v>OK</v>
      </c>
      <c r="CM48" s="92">
        <f t="shared" si="16"/>
        <v>21322.61</v>
      </c>
      <c r="CN48" s="91" t="str">
        <f t="shared" si="17"/>
        <v>nein</v>
      </c>
      <c r="CO48" s="91">
        <f t="shared" si="18"/>
        <v>0</v>
      </c>
      <c r="CP48" s="91">
        <f t="shared" si="19"/>
        <v>0</v>
      </c>
      <c r="CQ48" s="91">
        <f t="shared" si="20"/>
        <v>1</v>
      </c>
      <c r="CR48" s="91">
        <f t="shared" si="6"/>
        <v>1</v>
      </c>
      <c r="CS48" s="92">
        <f>CM48-'2012'!CM48</f>
        <v>10812.17</v>
      </c>
      <c r="CT48" s="92">
        <f>CE48-'2012'!CE48</f>
        <v>0</v>
      </c>
      <c r="CU48" s="92">
        <f t="shared" si="21"/>
        <v>124078.22</v>
      </c>
      <c r="CV48" s="92">
        <f t="shared" si="22"/>
        <v>57042.52</v>
      </c>
      <c r="CW48" s="153">
        <f t="shared" si="23"/>
        <v>2.41</v>
      </c>
      <c r="CX48" s="153">
        <f t="shared" si="24"/>
        <v>3.2</v>
      </c>
      <c r="CY48" s="153">
        <f t="shared" si="25"/>
        <v>3</v>
      </c>
      <c r="CZ48" s="92">
        <f t="shared" si="26"/>
        <v>979721.96</v>
      </c>
      <c r="DA48" s="92">
        <f t="shared" si="27"/>
        <v>1566.25</v>
      </c>
      <c r="DB48" s="91">
        <f t="shared" si="7"/>
        <v>0</v>
      </c>
      <c r="DC48" s="92">
        <f t="shared" si="28"/>
        <v>155936.85999999999</v>
      </c>
    </row>
    <row r="49" spans="1:107" x14ac:dyDescent="0.25">
      <c r="A49" s="20">
        <v>13075009</v>
      </c>
      <c r="B49" s="21">
        <v>5554</v>
      </c>
      <c r="C49" s="21" t="s">
        <v>88</v>
      </c>
      <c r="D49" s="223">
        <v>917</v>
      </c>
      <c r="E49" s="224">
        <v>72800</v>
      </c>
      <c r="F49" s="260">
        <v>7621.65</v>
      </c>
      <c r="G49" s="224">
        <v>0</v>
      </c>
      <c r="H49" s="224">
        <v>0</v>
      </c>
      <c r="I49" s="224">
        <v>11301.79</v>
      </c>
      <c r="J49" s="224">
        <v>1</v>
      </c>
      <c r="K49" s="224">
        <v>191000.44</v>
      </c>
      <c r="L49" s="224">
        <v>2018</v>
      </c>
      <c r="M49" s="224">
        <v>1</v>
      </c>
      <c r="N49" s="224">
        <v>20681.54</v>
      </c>
      <c r="O49" s="224">
        <v>0</v>
      </c>
      <c r="P49" s="224">
        <v>0</v>
      </c>
      <c r="Q49" s="224">
        <v>1</v>
      </c>
      <c r="R49" s="224">
        <v>191000.44</v>
      </c>
      <c r="S49" s="224">
        <v>241</v>
      </c>
      <c r="T49" s="224">
        <v>1</v>
      </c>
      <c r="U49" s="224">
        <v>320</v>
      </c>
      <c r="V49" s="224">
        <v>1</v>
      </c>
      <c r="W49" s="224">
        <v>300</v>
      </c>
      <c r="X49" s="224">
        <v>1</v>
      </c>
      <c r="Y49" s="224">
        <v>1</v>
      </c>
      <c r="Z49" s="224">
        <v>227825.23</v>
      </c>
      <c r="AA49" s="224">
        <v>248.44627044711015</v>
      </c>
      <c r="AB49" s="22" t="s">
        <v>43</v>
      </c>
      <c r="AC49" s="22" t="s">
        <v>43</v>
      </c>
      <c r="AD49" s="22" t="s">
        <v>43</v>
      </c>
      <c r="AE49" s="224">
        <v>70493.81</v>
      </c>
      <c r="AF49" s="224">
        <v>191000.44</v>
      </c>
      <c r="AG49" s="260">
        <v>7621.65</v>
      </c>
      <c r="AH49" s="224">
        <v>191000.44</v>
      </c>
      <c r="AI49" s="224">
        <v>3000</v>
      </c>
      <c r="AJ49" s="224">
        <v>3175</v>
      </c>
      <c r="AK49" s="224">
        <v>0</v>
      </c>
      <c r="AL49" s="224">
        <v>0</v>
      </c>
      <c r="AM49" s="224">
        <v>0</v>
      </c>
      <c r="AN49" s="260">
        <v>0</v>
      </c>
      <c r="AO49" s="236">
        <v>299360.57</v>
      </c>
      <c r="AP49" s="236">
        <v>185396.17</v>
      </c>
      <c r="AQ49" s="310">
        <f t="shared" si="29"/>
        <v>-113964.4</v>
      </c>
      <c r="AR49" s="236">
        <v>245330.63</v>
      </c>
      <c r="AS49" s="310">
        <f t="shared" si="8"/>
        <v>430726.80000000005</v>
      </c>
      <c r="AT49" s="236">
        <v>268403.74</v>
      </c>
      <c r="AU49" s="310">
        <f t="shared" si="30"/>
        <v>162323.06000000006</v>
      </c>
      <c r="AV49" s="310">
        <f t="shared" si="9"/>
        <v>1.4477307702742725</v>
      </c>
      <c r="AW49" s="310">
        <f t="shared" si="10"/>
        <v>0.62314149015106546</v>
      </c>
      <c r="AX49" s="236">
        <v>123393.85</v>
      </c>
      <c r="CA49" s="91" t="str">
        <f t="shared" si="33"/>
        <v>Bentzin</v>
      </c>
      <c r="CB49" s="92">
        <f t="shared" si="33"/>
        <v>917</v>
      </c>
      <c r="CC49" s="92">
        <f t="shared" si="11"/>
        <v>11301.79</v>
      </c>
      <c r="CD49" s="92">
        <f t="shared" si="12"/>
        <v>-11301.79</v>
      </c>
      <c r="CE49" s="92">
        <f t="shared" si="3"/>
        <v>0</v>
      </c>
      <c r="CF49" s="92">
        <f t="shared" si="4"/>
        <v>191000.44</v>
      </c>
      <c r="CG49" s="92">
        <f t="shared" si="13"/>
        <v>191000.44</v>
      </c>
      <c r="CH49" s="92">
        <f t="shared" si="14"/>
        <v>7621.65</v>
      </c>
      <c r="CI49" s="92">
        <f t="shared" si="31"/>
        <v>1</v>
      </c>
      <c r="CJ49" s="91" t="str">
        <f t="shared" si="34"/>
        <v>nein</v>
      </c>
      <c r="CK49" s="91" t="str">
        <f t="shared" si="34"/>
        <v>nein</v>
      </c>
      <c r="CL49" s="91" t="str">
        <f t="shared" si="32"/>
        <v>OK</v>
      </c>
      <c r="CM49" s="92">
        <f t="shared" si="16"/>
        <v>20681.54</v>
      </c>
      <c r="CN49" s="91" t="str">
        <f t="shared" si="17"/>
        <v>nein</v>
      </c>
      <c r="CO49" s="91">
        <f t="shared" si="18"/>
        <v>0</v>
      </c>
      <c r="CP49" s="91">
        <f t="shared" si="19"/>
        <v>0</v>
      </c>
      <c r="CQ49" s="91">
        <f t="shared" si="20"/>
        <v>1</v>
      </c>
      <c r="CR49" s="91">
        <f t="shared" si="6"/>
        <v>1</v>
      </c>
      <c r="CS49" s="92">
        <f>CM49-'2012'!CM49</f>
        <v>9813.2200000000012</v>
      </c>
      <c r="CT49" s="92">
        <f>CE49-'2012'!CE49</f>
        <v>0</v>
      </c>
      <c r="CU49" s="92">
        <f t="shared" si="21"/>
        <v>268403.74</v>
      </c>
      <c r="CV49" s="92">
        <f t="shared" si="22"/>
        <v>123393.85</v>
      </c>
      <c r="CW49" s="153">
        <f t="shared" si="23"/>
        <v>2.41</v>
      </c>
      <c r="CX49" s="153">
        <f t="shared" si="24"/>
        <v>3.2</v>
      </c>
      <c r="CY49" s="153">
        <f t="shared" si="25"/>
        <v>3</v>
      </c>
      <c r="CZ49" s="92">
        <f t="shared" si="26"/>
        <v>227825.23</v>
      </c>
      <c r="DA49" s="92">
        <f t="shared" si="27"/>
        <v>3175</v>
      </c>
      <c r="DB49" s="91">
        <f t="shared" si="7"/>
        <v>0</v>
      </c>
      <c r="DC49" s="92">
        <f t="shared" si="28"/>
        <v>191000.44</v>
      </c>
    </row>
    <row r="50" spans="1:107" x14ac:dyDescent="0.25">
      <c r="A50" s="20">
        <v>13075023</v>
      </c>
      <c r="B50" s="21">
        <v>5554</v>
      </c>
      <c r="C50" s="21" t="s">
        <v>89</v>
      </c>
      <c r="D50" s="223">
        <v>358</v>
      </c>
      <c r="E50" s="224">
        <v>23300</v>
      </c>
      <c r="F50" s="260">
        <v>80326.34</v>
      </c>
      <c r="G50" s="224">
        <v>1</v>
      </c>
      <c r="H50" s="224">
        <v>57112.13</v>
      </c>
      <c r="I50" s="224">
        <v>0</v>
      </c>
      <c r="J50" s="224">
        <v>1</v>
      </c>
      <c r="K50" s="224">
        <v>100350.27</v>
      </c>
      <c r="L50" s="224">
        <v>2021</v>
      </c>
      <c r="M50" s="224">
        <v>1</v>
      </c>
      <c r="N50" s="224">
        <v>20906.72</v>
      </c>
      <c r="O50" s="224">
        <v>0</v>
      </c>
      <c r="P50" s="224">
        <v>0</v>
      </c>
      <c r="Q50" s="224">
        <v>1</v>
      </c>
      <c r="R50" s="224">
        <v>100350.27</v>
      </c>
      <c r="S50" s="224">
        <v>320</v>
      </c>
      <c r="T50" s="224">
        <v>0</v>
      </c>
      <c r="U50" s="224">
        <v>370</v>
      </c>
      <c r="V50" s="224">
        <v>0</v>
      </c>
      <c r="W50" s="224">
        <v>350</v>
      </c>
      <c r="X50" s="224">
        <v>0</v>
      </c>
      <c r="Y50" s="224">
        <v>0</v>
      </c>
      <c r="Z50" s="224">
        <v>540160.27</v>
      </c>
      <c r="AA50" s="224">
        <v>1508.8275698324023</v>
      </c>
      <c r="AB50" s="22" t="s">
        <v>43</v>
      </c>
      <c r="AC50" s="22" t="s">
        <v>43</v>
      </c>
      <c r="AD50" s="22" t="s">
        <v>43</v>
      </c>
      <c r="AE50" s="224">
        <v>64736.28</v>
      </c>
      <c r="AF50" s="224">
        <v>100350.27</v>
      </c>
      <c r="AG50" s="260">
        <v>80326.34</v>
      </c>
      <c r="AH50" s="224">
        <v>100350.27</v>
      </c>
      <c r="AI50" s="224">
        <v>1700</v>
      </c>
      <c r="AJ50" s="224">
        <v>1533.12</v>
      </c>
      <c r="AK50" s="224">
        <v>0</v>
      </c>
      <c r="AL50" s="224">
        <v>0</v>
      </c>
      <c r="AM50" s="224">
        <v>0</v>
      </c>
      <c r="AN50" s="260">
        <v>0</v>
      </c>
      <c r="AO50" s="236">
        <v>92984.78</v>
      </c>
      <c r="AP50" s="236">
        <v>74466.399999999994</v>
      </c>
      <c r="AQ50" s="310">
        <f t="shared" si="29"/>
        <v>-18518.380000000005</v>
      </c>
      <c r="AR50" s="236">
        <v>124443.3</v>
      </c>
      <c r="AS50" s="310">
        <f t="shared" si="8"/>
        <v>198909.7</v>
      </c>
      <c r="AT50" s="236">
        <v>98159.63</v>
      </c>
      <c r="AU50" s="310">
        <f t="shared" si="30"/>
        <v>100750.07</v>
      </c>
      <c r="AV50" s="310">
        <f t="shared" si="9"/>
        <v>1.3181734312387872</v>
      </c>
      <c r="AW50" s="310">
        <f t="shared" si="10"/>
        <v>0.49348840202363181</v>
      </c>
      <c r="AX50" s="236">
        <v>45127.03</v>
      </c>
      <c r="CA50" s="91" t="str">
        <f t="shared" si="33"/>
        <v>Daberkow</v>
      </c>
      <c r="CB50" s="92">
        <f t="shared" si="33"/>
        <v>358</v>
      </c>
      <c r="CC50" s="92">
        <f t="shared" si="11"/>
        <v>0</v>
      </c>
      <c r="CD50" s="92">
        <f t="shared" si="12"/>
        <v>57112.13</v>
      </c>
      <c r="CE50" s="92">
        <f t="shared" si="3"/>
        <v>0</v>
      </c>
      <c r="CF50" s="92">
        <f t="shared" si="4"/>
        <v>100350.27</v>
      </c>
      <c r="CG50" s="92">
        <f t="shared" si="13"/>
        <v>100350.27</v>
      </c>
      <c r="CH50" s="92">
        <f t="shared" si="14"/>
        <v>80326.34</v>
      </c>
      <c r="CI50" s="92">
        <f t="shared" si="31"/>
        <v>0</v>
      </c>
      <c r="CJ50" s="91" t="str">
        <f t="shared" si="34"/>
        <v>nein</v>
      </c>
      <c r="CK50" s="91" t="str">
        <f t="shared" si="34"/>
        <v>nein</v>
      </c>
      <c r="CL50" s="91" t="str">
        <f t="shared" si="32"/>
        <v>OK</v>
      </c>
      <c r="CM50" s="92">
        <f t="shared" si="16"/>
        <v>20906.72</v>
      </c>
      <c r="CN50" s="91" t="str">
        <f t="shared" si="17"/>
        <v>nein</v>
      </c>
      <c r="CO50" s="91">
        <f t="shared" si="18"/>
        <v>0</v>
      </c>
      <c r="CP50" s="91">
        <f t="shared" si="19"/>
        <v>0</v>
      </c>
      <c r="CQ50" s="91">
        <f t="shared" si="20"/>
        <v>1</v>
      </c>
      <c r="CR50" s="91">
        <f t="shared" si="6"/>
        <v>1</v>
      </c>
      <c r="CS50" s="92">
        <f>CM50-'2012'!CM50</f>
        <v>10826.570000000002</v>
      </c>
      <c r="CT50" s="92">
        <f>CE50-'2012'!CE50</f>
        <v>0</v>
      </c>
      <c r="CU50" s="92">
        <f t="shared" si="21"/>
        <v>98159.63</v>
      </c>
      <c r="CV50" s="92">
        <f t="shared" si="22"/>
        <v>45127.03</v>
      </c>
      <c r="CW50" s="153">
        <f t="shared" si="23"/>
        <v>3.2</v>
      </c>
      <c r="CX50" s="153">
        <f t="shared" si="24"/>
        <v>3.7</v>
      </c>
      <c r="CY50" s="153">
        <f t="shared" si="25"/>
        <v>3.5</v>
      </c>
      <c r="CZ50" s="92">
        <f t="shared" si="26"/>
        <v>540160.27</v>
      </c>
      <c r="DA50" s="92">
        <f t="shared" si="27"/>
        <v>1533.12</v>
      </c>
      <c r="DB50" s="91">
        <f t="shared" si="7"/>
        <v>1</v>
      </c>
      <c r="DC50" s="92">
        <f t="shared" si="28"/>
        <v>100350.27</v>
      </c>
    </row>
    <row r="51" spans="1:107" x14ac:dyDescent="0.25">
      <c r="A51" s="20">
        <v>13075054</v>
      </c>
      <c r="B51" s="21">
        <v>5554</v>
      </c>
      <c r="C51" s="21" t="s">
        <v>90</v>
      </c>
      <c r="D51" s="223">
        <v>3147</v>
      </c>
      <c r="E51" s="224">
        <v>74900</v>
      </c>
      <c r="F51" s="260">
        <v>174094.84</v>
      </c>
      <c r="G51" s="224">
        <v>0</v>
      </c>
      <c r="H51" s="224">
        <v>0</v>
      </c>
      <c r="I51" s="224">
        <v>44250.5</v>
      </c>
      <c r="J51" s="224">
        <v>1</v>
      </c>
      <c r="K51" s="224">
        <v>1865850.43</v>
      </c>
      <c r="L51" s="224">
        <v>2021</v>
      </c>
      <c r="M51" s="224">
        <v>1</v>
      </c>
      <c r="N51" s="224">
        <v>804608.78</v>
      </c>
      <c r="O51" s="224">
        <v>0</v>
      </c>
      <c r="P51" s="224">
        <v>0</v>
      </c>
      <c r="Q51" s="224">
        <v>1</v>
      </c>
      <c r="R51" s="224">
        <v>1865850.43</v>
      </c>
      <c r="S51" s="224">
        <v>241</v>
      </c>
      <c r="T51" s="224">
        <v>1</v>
      </c>
      <c r="U51" s="224">
        <v>320</v>
      </c>
      <c r="V51" s="224">
        <v>1</v>
      </c>
      <c r="W51" s="224">
        <v>280</v>
      </c>
      <c r="X51" s="224">
        <v>1</v>
      </c>
      <c r="Y51" s="224">
        <v>1</v>
      </c>
      <c r="Z51" s="224">
        <v>1110355.81</v>
      </c>
      <c r="AA51" s="224">
        <v>352.82993644741026</v>
      </c>
      <c r="AB51" s="22" t="s">
        <v>43</v>
      </c>
      <c r="AC51" s="22" t="s">
        <v>43</v>
      </c>
      <c r="AD51" s="22" t="s">
        <v>43</v>
      </c>
      <c r="AE51" s="224">
        <v>16423.84</v>
      </c>
      <c r="AF51" s="224">
        <v>1865850.43</v>
      </c>
      <c r="AG51" s="260">
        <v>-174094.84</v>
      </c>
      <c r="AH51" s="224">
        <v>1865850.43</v>
      </c>
      <c r="AI51" s="224">
        <v>8800</v>
      </c>
      <c r="AJ51" s="224">
        <v>8844.39</v>
      </c>
      <c r="AK51" s="224">
        <v>0</v>
      </c>
      <c r="AL51" s="224">
        <v>0</v>
      </c>
      <c r="AM51" s="224">
        <v>0</v>
      </c>
      <c r="AN51" s="260">
        <v>0</v>
      </c>
      <c r="AO51" s="236">
        <v>1198057.83</v>
      </c>
      <c r="AP51" s="236">
        <v>639814.16</v>
      </c>
      <c r="AQ51" s="310">
        <f t="shared" si="29"/>
        <v>-558243.67000000004</v>
      </c>
      <c r="AR51" s="236">
        <v>849463.77</v>
      </c>
      <c r="AS51" s="310">
        <f t="shared" si="8"/>
        <v>1489277.9300000002</v>
      </c>
      <c r="AT51" s="236">
        <v>932241.8</v>
      </c>
      <c r="AU51" s="310">
        <f t="shared" si="30"/>
        <v>557036.13000000012</v>
      </c>
      <c r="AV51" s="310">
        <f t="shared" si="9"/>
        <v>1.4570509036561492</v>
      </c>
      <c r="AW51" s="310">
        <f t="shared" si="10"/>
        <v>0.62596898887771735</v>
      </c>
      <c r="AX51" s="236">
        <v>428583.41</v>
      </c>
      <c r="CA51" s="91" t="str">
        <f t="shared" si="33"/>
        <v>Jarmen, Stadt</v>
      </c>
      <c r="CB51" s="92">
        <f t="shared" si="33"/>
        <v>3147</v>
      </c>
      <c r="CC51" s="92">
        <f t="shared" si="11"/>
        <v>44250.5</v>
      </c>
      <c r="CD51" s="92">
        <f t="shared" si="12"/>
        <v>-44250.5</v>
      </c>
      <c r="CE51" s="92">
        <f t="shared" si="3"/>
        <v>0</v>
      </c>
      <c r="CF51" s="92">
        <f t="shared" si="4"/>
        <v>1865850.43</v>
      </c>
      <c r="CG51" s="92">
        <f t="shared" si="13"/>
        <v>1865850.43</v>
      </c>
      <c r="CH51" s="92">
        <f t="shared" si="14"/>
        <v>-174094.84</v>
      </c>
      <c r="CI51" s="92">
        <f t="shared" si="31"/>
        <v>1</v>
      </c>
      <c r="CJ51" s="91" t="str">
        <f t="shared" si="34"/>
        <v>nein</v>
      </c>
      <c r="CK51" s="91" t="str">
        <f t="shared" si="34"/>
        <v>nein</v>
      </c>
      <c r="CL51" s="91" t="str">
        <f t="shared" si="32"/>
        <v>OK</v>
      </c>
      <c r="CM51" s="92">
        <f t="shared" si="16"/>
        <v>804608.78</v>
      </c>
      <c r="CN51" s="91" t="str">
        <f t="shared" si="17"/>
        <v>nein</v>
      </c>
      <c r="CO51" s="91">
        <f t="shared" si="18"/>
        <v>0</v>
      </c>
      <c r="CP51" s="91">
        <f t="shared" si="19"/>
        <v>0</v>
      </c>
      <c r="CQ51" s="91">
        <f t="shared" si="20"/>
        <v>1</v>
      </c>
      <c r="CR51" s="91">
        <f t="shared" si="6"/>
        <v>1</v>
      </c>
      <c r="CS51" s="92">
        <f>CM51-'2012'!CM51</f>
        <v>251153.37</v>
      </c>
      <c r="CT51" s="92">
        <f>CE51-'2012'!CE51</f>
        <v>0</v>
      </c>
      <c r="CU51" s="92">
        <f t="shared" si="21"/>
        <v>932241.8</v>
      </c>
      <c r="CV51" s="92">
        <f t="shared" si="22"/>
        <v>428583.41</v>
      </c>
      <c r="CW51" s="153">
        <f t="shared" si="23"/>
        <v>2.41</v>
      </c>
      <c r="CX51" s="153">
        <f t="shared" si="24"/>
        <v>3.2</v>
      </c>
      <c r="CY51" s="153">
        <f t="shared" si="25"/>
        <v>2.8</v>
      </c>
      <c r="CZ51" s="92">
        <f t="shared" si="26"/>
        <v>1110355.81</v>
      </c>
      <c r="DA51" s="92">
        <f t="shared" si="27"/>
        <v>8844.39</v>
      </c>
      <c r="DB51" s="91">
        <f t="shared" si="7"/>
        <v>0</v>
      </c>
      <c r="DC51" s="92">
        <f t="shared" si="28"/>
        <v>1865850.43</v>
      </c>
    </row>
    <row r="52" spans="1:107" x14ac:dyDescent="0.25">
      <c r="A52" s="20">
        <v>13075070</v>
      </c>
      <c r="B52" s="21">
        <v>5554</v>
      </c>
      <c r="C52" s="21" t="s">
        <v>91</v>
      </c>
      <c r="D52" s="223">
        <v>648</v>
      </c>
      <c r="E52" s="224">
        <v>58900</v>
      </c>
      <c r="F52" s="260">
        <v>103395.27</v>
      </c>
      <c r="G52" s="224">
        <v>1</v>
      </c>
      <c r="H52" s="224">
        <v>132633.46</v>
      </c>
      <c r="I52" s="224">
        <v>0</v>
      </c>
      <c r="J52" s="224">
        <v>1</v>
      </c>
      <c r="K52" s="224">
        <v>157493.84</v>
      </c>
      <c r="L52" s="224">
        <v>2018</v>
      </c>
      <c r="M52" s="224">
        <v>1</v>
      </c>
      <c r="N52" s="224">
        <v>21211.26</v>
      </c>
      <c r="O52" s="224">
        <v>0</v>
      </c>
      <c r="P52" s="224">
        <v>0</v>
      </c>
      <c r="Q52" s="224">
        <v>1</v>
      </c>
      <c r="R52" s="224">
        <v>157493.84</v>
      </c>
      <c r="S52" s="224">
        <v>241</v>
      </c>
      <c r="T52" s="224">
        <v>1</v>
      </c>
      <c r="U52" s="224">
        <v>320</v>
      </c>
      <c r="V52" s="224">
        <v>1</v>
      </c>
      <c r="W52" s="224">
        <v>279</v>
      </c>
      <c r="X52" s="224">
        <v>1</v>
      </c>
      <c r="Y52" s="224">
        <v>1</v>
      </c>
      <c r="Z52" s="224">
        <v>245509.25</v>
      </c>
      <c r="AA52" s="224">
        <v>378.87229938271605</v>
      </c>
      <c r="AB52" s="22" t="s">
        <v>43</v>
      </c>
      <c r="AC52" s="22" t="s">
        <v>43</v>
      </c>
      <c r="AD52" s="22" t="s">
        <v>43</v>
      </c>
      <c r="AE52" s="224">
        <v>17624.72</v>
      </c>
      <c r="AF52" s="224">
        <v>157493.84</v>
      </c>
      <c r="AG52" s="260">
        <v>103395.27</v>
      </c>
      <c r="AH52" s="224">
        <v>157493.84</v>
      </c>
      <c r="AI52" s="224">
        <v>1700</v>
      </c>
      <c r="AJ52" s="224">
        <v>1845</v>
      </c>
      <c r="AK52" s="224">
        <v>0</v>
      </c>
      <c r="AL52" s="224">
        <v>0</v>
      </c>
      <c r="AM52" s="224">
        <v>0</v>
      </c>
      <c r="AN52" s="260">
        <v>0</v>
      </c>
      <c r="AO52" s="236">
        <v>249842.8</v>
      </c>
      <c r="AP52" s="236">
        <v>277609.03000000003</v>
      </c>
      <c r="AQ52" s="310">
        <f t="shared" si="29"/>
        <v>27766.23000000004</v>
      </c>
      <c r="AR52" s="236">
        <v>185177.22</v>
      </c>
      <c r="AS52" s="310">
        <f t="shared" si="8"/>
        <v>462786.25</v>
      </c>
      <c r="AT52" s="236">
        <v>177362.82</v>
      </c>
      <c r="AU52" s="310">
        <f t="shared" si="30"/>
        <v>285423.43</v>
      </c>
      <c r="AV52" s="310">
        <f t="shared" si="9"/>
        <v>0.63889427516100605</v>
      </c>
      <c r="AW52" s="310">
        <f t="shared" si="10"/>
        <v>0.38324997771649438</v>
      </c>
      <c r="AX52" s="236">
        <v>81539.05</v>
      </c>
      <c r="CA52" s="91" t="str">
        <f t="shared" si="33"/>
        <v>Kruckow</v>
      </c>
      <c r="CB52" s="92">
        <f t="shared" si="33"/>
        <v>648</v>
      </c>
      <c r="CC52" s="92">
        <f t="shared" si="11"/>
        <v>0</v>
      </c>
      <c r="CD52" s="92">
        <f t="shared" si="12"/>
        <v>132633.46</v>
      </c>
      <c r="CE52" s="92">
        <f t="shared" si="3"/>
        <v>0</v>
      </c>
      <c r="CF52" s="92">
        <f t="shared" si="4"/>
        <v>157493.84</v>
      </c>
      <c r="CG52" s="92">
        <f t="shared" si="13"/>
        <v>157493.84</v>
      </c>
      <c r="CH52" s="92">
        <f t="shared" si="14"/>
        <v>103395.27</v>
      </c>
      <c r="CI52" s="92">
        <f t="shared" si="31"/>
        <v>1</v>
      </c>
      <c r="CJ52" s="91" t="str">
        <f t="shared" si="34"/>
        <v>nein</v>
      </c>
      <c r="CK52" s="91" t="str">
        <f t="shared" si="34"/>
        <v>nein</v>
      </c>
      <c r="CL52" s="91" t="str">
        <f t="shared" si="32"/>
        <v>OK</v>
      </c>
      <c r="CM52" s="92">
        <f t="shared" si="16"/>
        <v>21211.26</v>
      </c>
      <c r="CN52" s="91" t="str">
        <f t="shared" si="17"/>
        <v>nein</v>
      </c>
      <c r="CO52" s="91">
        <f t="shared" si="18"/>
        <v>0</v>
      </c>
      <c r="CP52" s="91">
        <f t="shared" si="19"/>
        <v>0</v>
      </c>
      <c r="CQ52" s="91">
        <f t="shared" si="20"/>
        <v>1</v>
      </c>
      <c r="CR52" s="91">
        <f t="shared" si="6"/>
        <v>1</v>
      </c>
      <c r="CS52" s="92">
        <f>CM52-'2012'!CM52</f>
        <v>16110.419999999998</v>
      </c>
      <c r="CT52" s="92">
        <f>CE52-'2012'!CE52</f>
        <v>0</v>
      </c>
      <c r="CU52" s="92">
        <f t="shared" si="21"/>
        <v>177362.82</v>
      </c>
      <c r="CV52" s="92">
        <f t="shared" si="22"/>
        <v>81539.05</v>
      </c>
      <c r="CW52" s="153">
        <f t="shared" si="23"/>
        <v>2.41</v>
      </c>
      <c r="CX52" s="153">
        <f t="shared" si="24"/>
        <v>3.2</v>
      </c>
      <c r="CY52" s="153">
        <f t="shared" si="25"/>
        <v>2.79</v>
      </c>
      <c r="CZ52" s="92">
        <f t="shared" si="26"/>
        <v>245509.25</v>
      </c>
      <c r="DA52" s="92">
        <f t="shared" si="27"/>
        <v>1845</v>
      </c>
      <c r="DB52" s="91">
        <f t="shared" si="7"/>
        <v>1</v>
      </c>
      <c r="DC52" s="92">
        <f t="shared" si="28"/>
        <v>157493.84</v>
      </c>
    </row>
    <row r="53" spans="1:107" x14ac:dyDescent="0.25">
      <c r="A53" s="20">
        <v>13075134</v>
      </c>
      <c r="B53" s="21">
        <v>5554</v>
      </c>
      <c r="C53" s="21" t="s">
        <v>92</v>
      </c>
      <c r="D53" s="223">
        <v>1205</v>
      </c>
      <c r="E53" s="224">
        <v>38200</v>
      </c>
      <c r="F53" s="260">
        <v>270602.25</v>
      </c>
      <c r="G53" s="224">
        <v>1</v>
      </c>
      <c r="H53" s="224">
        <v>200778.88</v>
      </c>
      <c r="I53" s="224">
        <v>0</v>
      </c>
      <c r="J53" s="224">
        <v>1</v>
      </c>
      <c r="K53" s="224">
        <v>229296.24</v>
      </c>
      <c r="L53" s="224">
        <v>2019</v>
      </c>
      <c r="M53" s="224">
        <v>1</v>
      </c>
      <c r="N53" s="224">
        <v>70643.460000000006</v>
      </c>
      <c r="O53" s="224">
        <v>0</v>
      </c>
      <c r="P53" s="224">
        <v>0</v>
      </c>
      <c r="Q53" s="224">
        <v>1</v>
      </c>
      <c r="R53" s="224">
        <v>229296.24</v>
      </c>
      <c r="S53" s="224">
        <v>248</v>
      </c>
      <c r="T53" s="224">
        <v>1</v>
      </c>
      <c r="U53" s="224">
        <v>330</v>
      </c>
      <c r="V53" s="224">
        <v>1</v>
      </c>
      <c r="W53" s="224">
        <v>295</v>
      </c>
      <c r="X53" s="224">
        <v>1</v>
      </c>
      <c r="Y53" s="224">
        <v>1</v>
      </c>
      <c r="Z53" s="224">
        <v>1993474.71</v>
      </c>
      <c r="AA53" s="224">
        <v>1654.3358589211618</v>
      </c>
      <c r="AB53" s="22" t="s">
        <v>43</v>
      </c>
      <c r="AC53" s="22" t="s">
        <v>43</v>
      </c>
      <c r="AD53" s="22" t="s">
        <v>43</v>
      </c>
      <c r="AE53" s="224">
        <v>391481.59</v>
      </c>
      <c r="AF53" s="224">
        <v>229296.24</v>
      </c>
      <c r="AG53" s="260">
        <v>270602.25</v>
      </c>
      <c r="AH53" s="224">
        <v>229296.24</v>
      </c>
      <c r="AI53" s="224">
        <v>2500</v>
      </c>
      <c r="AJ53" s="224">
        <v>2670</v>
      </c>
      <c r="AK53" s="224">
        <v>0</v>
      </c>
      <c r="AL53" s="224">
        <v>0</v>
      </c>
      <c r="AM53" s="224">
        <v>0</v>
      </c>
      <c r="AN53" s="260">
        <v>0</v>
      </c>
      <c r="AO53" s="236">
        <v>340455.06</v>
      </c>
      <c r="AP53" s="236">
        <v>276553.46000000002</v>
      </c>
      <c r="AQ53" s="310">
        <f t="shared" si="29"/>
        <v>-63901.599999999977</v>
      </c>
      <c r="AR53" s="236">
        <v>432896.55</v>
      </c>
      <c r="AS53" s="310">
        <f t="shared" si="8"/>
        <v>709450.01</v>
      </c>
      <c r="AT53" s="236">
        <v>338189.56</v>
      </c>
      <c r="AU53" s="310">
        <f t="shared" si="30"/>
        <v>371260.45</v>
      </c>
      <c r="AV53" s="310">
        <f t="shared" si="9"/>
        <v>1.2228722793777376</v>
      </c>
      <c r="AW53" s="310">
        <f t="shared" si="10"/>
        <v>0.47669258613443388</v>
      </c>
      <c r="AX53" s="236">
        <v>155477.54</v>
      </c>
      <c r="CA53" s="91" t="str">
        <f t="shared" si="33"/>
        <v>Tutow</v>
      </c>
      <c r="CB53" s="92">
        <f t="shared" si="33"/>
        <v>1205</v>
      </c>
      <c r="CC53" s="92">
        <f t="shared" si="11"/>
        <v>0</v>
      </c>
      <c r="CD53" s="92">
        <f t="shared" si="12"/>
        <v>200778.88</v>
      </c>
      <c r="CE53" s="92">
        <f t="shared" si="3"/>
        <v>0</v>
      </c>
      <c r="CF53" s="92">
        <f t="shared" si="4"/>
        <v>229296.24</v>
      </c>
      <c r="CG53" s="92">
        <f t="shared" si="13"/>
        <v>229296.24</v>
      </c>
      <c r="CH53" s="92">
        <f t="shared" si="14"/>
        <v>270602.25</v>
      </c>
      <c r="CI53" s="92">
        <f t="shared" si="31"/>
        <v>1</v>
      </c>
      <c r="CJ53" s="91" t="str">
        <f t="shared" si="34"/>
        <v>nein</v>
      </c>
      <c r="CK53" s="91" t="str">
        <f t="shared" si="34"/>
        <v>nein</v>
      </c>
      <c r="CL53" s="91" t="str">
        <f t="shared" si="32"/>
        <v>OK</v>
      </c>
      <c r="CM53" s="92">
        <f t="shared" si="16"/>
        <v>70643.460000000006</v>
      </c>
      <c r="CN53" s="91" t="str">
        <f t="shared" si="17"/>
        <v>nein</v>
      </c>
      <c r="CO53" s="91">
        <f t="shared" si="18"/>
        <v>0</v>
      </c>
      <c r="CP53" s="91">
        <f t="shared" si="19"/>
        <v>0</v>
      </c>
      <c r="CQ53" s="91">
        <f t="shared" si="20"/>
        <v>1</v>
      </c>
      <c r="CR53" s="91">
        <f t="shared" si="6"/>
        <v>1</v>
      </c>
      <c r="CS53" s="92">
        <f>CM53-'2012'!CM53</f>
        <v>37662.000000000007</v>
      </c>
      <c r="CT53" s="92">
        <f>CE53-'2012'!CE53</f>
        <v>0</v>
      </c>
      <c r="CU53" s="92">
        <f t="shared" si="21"/>
        <v>338189.56</v>
      </c>
      <c r="CV53" s="92">
        <f t="shared" si="22"/>
        <v>155477.54</v>
      </c>
      <c r="CW53" s="153">
        <f t="shared" si="23"/>
        <v>2.48</v>
      </c>
      <c r="CX53" s="153">
        <f t="shared" si="24"/>
        <v>3.3</v>
      </c>
      <c r="CY53" s="153">
        <f t="shared" si="25"/>
        <v>2.95</v>
      </c>
      <c r="CZ53" s="92">
        <f t="shared" si="26"/>
        <v>1993474.71</v>
      </c>
      <c r="DA53" s="92">
        <f t="shared" si="27"/>
        <v>2670</v>
      </c>
      <c r="DB53" s="91">
        <f t="shared" si="7"/>
        <v>1</v>
      </c>
      <c r="DC53" s="92">
        <f t="shared" si="28"/>
        <v>229296.24</v>
      </c>
    </row>
    <row r="54" spans="1:107" x14ac:dyDescent="0.25">
      <c r="A54" s="20">
        <v>13075140</v>
      </c>
      <c r="B54" s="21">
        <v>5554</v>
      </c>
      <c r="C54" s="21" t="s">
        <v>93</v>
      </c>
      <c r="D54" s="223">
        <v>493</v>
      </c>
      <c r="E54" s="224">
        <v>29300</v>
      </c>
      <c r="F54" s="260">
        <v>83150.45</v>
      </c>
      <c r="G54" s="224">
        <v>1</v>
      </c>
      <c r="H54" s="224">
        <v>59028.81</v>
      </c>
      <c r="I54" s="224">
        <v>0</v>
      </c>
      <c r="J54" s="224">
        <v>0</v>
      </c>
      <c r="K54" s="224">
        <v>22075.82</v>
      </c>
      <c r="L54" s="224">
        <v>2013</v>
      </c>
      <c r="M54" s="224">
        <v>1</v>
      </c>
      <c r="N54" s="224">
        <v>18549.93</v>
      </c>
      <c r="O54" s="224">
        <v>1</v>
      </c>
      <c r="P54" s="224">
        <v>22075.82</v>
      </c>
      <c r="Q54" s="224">
        <v>0</v>
      </c>
      <c r="R54" s="224">
        <v>22075.82</v>
      </c>
      <c r="S54" s="224">
        <v>241</v>
      </c>
      <c r="T54" s="224">
        <v>1</v>
      </c>
      <c r="U54" s="224">
        <v>320</v>
      </c>
      <c r="V54" s="224">
        <v>1</v>
      </c>
      <c r="W54" s="224">
        <v>300</v>
      </c>
      <c r="X54" s="224">
        <v>1</v>
      </c>
      <c r="Y54" s="224">
        <v>1</v>
      </c>
      <c r="Z54" s="224">
        <v>450204.13</v>
      </c>
      <c r="AA54" s="224">
        <v>913.19296146044621</v>
      </c>
      <c r="AB54" s="22" t="s">
        <v>43</v>
      </c>
      <c r="AC54" s="22" t="s">
        <v>43</v>
      </c>
      <c r="AD54" s="22" t="s">
        <v>43</v>
      </c>
      <c r="AE54" s="224">
        <v>12872.41</v>
      </c>
      <c r="AF54" s="224">
        <v>22075.82</v>
      </c>
      <c r="AG54" s="260">
        <v>83150.45</v>
      </c>
      <c r="AH54" s="224">
        <v>-22075.82</v>
      </c>
      <c r="AI54" s="224">
        <v>1600</v>
      </c>
      <c r="AJ54" s="224">
        <v>1619.41</v>
      </c>
      <c r="AK54" s="224">
        <v>0</v>
      </c>
      <c r="AL54" s="224">
        <v>720</v>
      </c>
      <c r="AM54" s="224">
        <v>0</v>
      </c>
      <c r="AN54" s="260">
        <v>0</v>
      </c>
      <c r="AO54" s="236">
        <v>164432.12</v>
      </c>
      <c r="AP54" s="236">
        <v>115300.24</v>
      </c>
      <c r="AQ54" s="310">
        <f t="shared" si="29"/>
        <v>-49131.87999999999</v>
      </c>
      <c r="AR54" s="236">
        <v>161284.07</v>
      </c>
      <c r="AS54" s="310">
        <f t="shared" si="8"/>
        <v>276584.31</v>
      </c>
      <c r="AT54" s="236">
        <v>130373.33</v>
      </c>
      <c r="AU54" s="310">
        <f t="shared" si="30"/>
        <v>146210.97999999998</v>
      </c>
      <c r="AV54" s="310">
        <f t="shared" si="9"/>
        <v>1.1307290427149155</v>
      </c>
      <c r="AW54" s="310">
        <f t="shared" si="10"/>
        <v>0.47136921830453798</v>
      </c>
      <c r="AX54" s="236">
        <v>59936.61</v>
      </c>
      <c r="CA54" s="91" t="str">
        <f t="shared" si="33"/>
        <v>Völschow</v>
      </c>
      <c r="CB54" s="92">
        <f t="shared" si="33"/>
        <v>493</v>
      </c>
      <c r="CC54" s="92">
        <f t="shared" si="11"/>
        <v>0</v>
      </c>
      <c r="CD54" s="92">
        <f t="shared" si="12"/>
        <v>59028.81</v>
      </c>
      <c r="CE54" s="92">
        <f t="shared" si="3"/>
        <v>22075.82</v>
      </c>
      <c r="CF54" s="92">
        <f t="shared" si="4"/>
        <v>22075.82</v>
      </c>
      <c r="CG54" s="92">
        <f t="shared" si="13"/>
        <v>0</v>
      </c>
      <c r="CH54" s="92">
        <f t="shared" si="14"/>
        <v>83150.45</v>
      </c>
      <c r="CI54" s="92">
        <f t="shared" si="31"/>
        <v>1</v>
      </c>
      <c r="CJ54" s="91" t="str">
        <f t="shared" si="34"/>
        <v>nein</v>
      </c>
      <c r="CK54" s="91" t="str">
        <f t="shared" si="34"/>
        <v>nein</v>
      </c>
      <c r="CL54" s="91" t="str">
        <f t="shared" si="32"/>
        <v>OK</v>
      </c>
      <c r="CM54" s="92">
        <f t="shared" si="16"/>
        <v>18549.93</v>
      </c>
      <c r="CN54" s="91" t="str">
        <f t="shared" si="17"/>
        <v>nein</v>
      </c>
      <c r="CO54" s="91">
        <f t="shared" si="18"/>
        <v>0</v>
      </c>
      <c r="CP54" s="91">
        <f t="shared" si="19"/>
        <v>0</v>
      </c>
      <c r="CQ54" s="91">
        <f t="shared" si="20"/>
        <v>1</v>
      </c>
      <c r="CR54" s="91">
        <f t="shared" si="6"/>
        <v>0</v>
      </c>
      <c r="CS54" s="92">
        <f>CM54-'2012'!CM54</f>
        <v>14031.71</v>
      </c>
      <c r="CT54" s="92">
        <f>CE54-'2012'!CE54</f>
        <v>-59028.810000000005</v>
      </c>
      <c r="CU54" s="92">
        <f t="shared" si="21"/>
        <v>130373.33</v>
      </c>
      <c r="CV54" s="92">
        <f t="shared" si="22"/>
        <v>59936.61</v>
      </c>
      <c r="CW54" s="153">
        <f t="shared" si="23"/>
        <v>2.41</v>
      </c>
      <c r="CX54" s="153">
        <f t="shared" si="24"/>
        <v>3.2</v>
      </c>
      <c r="CY54" s="153">
        <f t="shared" si="25"/>
        <v>3</v>
      </c>
      <c r="CZ54" s="92">
        <f t="shared" si="26"/>
        <v>450204.13</v>
      </c>
      <c r="DA54" s="92">
        <f t="shared" si="27"/>
        <v>2339.41</v>
      </c>
      <c r="DB54" s="91">
        <f t="shared" si="7"/>
        <v>1</v>
      </c>
      <c r="DC54" s="92">
        <f t="shared" si="28"/>
        <v>-22075.82</v>
      </c>
    </row>
    <row r="55" spans="1:107" x14ac:dyDescent="0.25">
      <c r="A55" s="20">
        <v>13075008</v>
      </c>
      <c r="B55" s="21">
        <v>5555</v>
      </c>
      <c r="C55" s="21" t="s">
        <v>94</v>
      </c>
      <c r="D55" s="223">
        <v>772</v>
      </c>
      <c r="E55" s="224">
        <v>22800</v>
      </c>
      <c r="F55" s="224">
        <v>47386</v>
      </c>
      <c r="G55" s="224">
        <v>0</v>
      </c>
      <c r="H55" s="224">
        <v>0</v>
      </c>
      <c r="I55" s="224">
        <v>0</v>
      </c>
      <c r="J55" s="224">
        <v>1</v>
      </c>
      <c r="K55" s="224">
        <v>107334</v>
      </c>
      <c r="L55" s="224">
        <v>2016</v>
      </c>
      <c r="M55" s="224">
        <v>1</v>
      </c>
      <c r="N55" s="224">
        <v>2007391</v>
      </c>
      <c r="O55" s="224">
        <v>1</v>
      </c>
      <c r="P55" s="224">
        <v>122877</v>
      </c>
      <c r="Q55" s="224">
        <v>1</v>
      </c>
      <c r="R55" s="224">
        <v>12350</v>
      </c>
      <c r="S55" s="224">
        <v>270</v>
      </c>
      <c r="T55" s="224">
        <v>0</v>
      </c>
      <c r="U55" s="224">
        <v>365</v>
      </c>
      <c r="V55" s="224">
        <v>0</v>
      </c>
      <c r="W55" s="224">
        <v>300</v>
      </c>
      <c r="X55" s="224">
        <v>1</v>
      </c>
      <c r="Y55" s="224">
        <v>0</v>
      </c>
      <c r="Z55" s="224">
        <v>188503</v>
      </c>
      <c r="AA55" s="224">
        <v>244.18</v>
      </c>
      <c r="AB55" s="22" t="s">
        <v>56</v>
      </c>
      <c r="AC55" s="22" t="s">
        <v>43</v>
      </c>
      <c r="AD55" s="22" t="s">
        <v>56</v>
      </c>
      <c r="AE55" s="224">
        <v>363</v>
      </c>
      <c r="AF55" s="224">
        <v>31030</v>
      </c>
      <c r="AG55" s="260">
        <v>47386</v>
      </c>
      <c r="AH55" s="260">
        <v>-107334</v>
      </c>
      <c r="AI55" s="224">
        <v>2500</v>
      </c>
      <c r="AJ55" s="224">
        <v>2538</v>
      </c>
      <c r="AK55" s="224">
        <v>0</v>
      </c>
      <c r="AL55" s="224">
        <v>0</v>
      </c>
      <c r="AM55" s="224">
        <v>0</v>
      </c>
      <c r="AN55" s="260">
        <v>0</v>
      </c>
      <c r="AO55" s="236">
        <v>251510</v>
      </c>
      <c r="AP55" s="236">
        <v>213924</v>
      </c>
      <c r="AQ55" s="310">
        <f t="shared" si="29"/>
        <v>-37586</v>
      </c>
      <c r="AR55" s="236">
        <v>228962</v>
      </c>
      <c r="AS55" s="310">
        <f t="shared" si="8"/>
        <v>442886</v>
      </c>
      <c r="AT55" s="236">
        <v>225368</v>
      </c>
      <c r="AU55" s="310">
        <f t="shared" si="30"/>
        <v>217518</v>
      </c>
      <c r="AV55" s="310">
        <f t="shared" si="9"/>
        <v>1.0534956339634636</v>
      </c>
      <c r="AW55" s="310">
        <f t="shared" si="10"/>
        <v>0.50886232574522561</v>
      </c>
      <c r="AX55" s="236">
        <v>77776</v>
      </c>
      <c r="CA55" s="91" t="str">
        <f t="shared" si="33"/>
        <v>Behrenhoff</v>
      </c>
      <c r="CB55" s="92">
        <f t="shared" si="33"/>
        <v>772</v>
      </c>
      <c r="CC55" s="92">
        <f t="shared" si="11"/>
        <v>0</v>
      </c>
      <c r="CD55" s="92">
        <f t="shared" si="12"/>
        <v>0</v>
      </c>
      <c r="CE55" s="92">
        <f t="shared" si="3"/>
        <v>122877</v>
      </c>
      <c r="CF55" s="92">
        <f t="shared" si="4"/>
        <v>12350</v>
      </c>
      <c r="CG55" s="92">
        <f t="shared" si="13"/>
        <v>-110527</v>
      </c>
      <c r="CH55" s="92">
        <f t="shared" si="14"/>
        <v>47386</v>
      </c>
      <c r="CI55" s="92">
        <f t="shared" si="31"/>
        <v>0</v>
      </c>
      <c r="CJ55" s="91" t="str">
        <f t="shared" si="34"/>
        <v>ja</v>
      </c>
      <c r="CK55" s="91" t="str">
        <f t="shared" si="34"/>
        <v>nein</v>
      </c>
      <c r="CL55" s="91" t="str">
        <f t="shared" si="32"/>
        <v>keine Daten</v>
      </c>
      <c r="CM55" s="92">
        <f t="shared" si="16"/>
        <v>2007391</v>
      </c>
      <c r="CN55" s="91" t="str">
        <f t="shared" si="17"/>
        <v>keine Angabe</v>
      </c>
      <c r="CO55" s="91">
        <f t="shared" si="18"/>
        <v>2</v>
      </c>
      <c r="CP55" s="91">
        <f t="shared" si="19"/>
        <v>2</v>
      </c>
      <c r="CQ55" s="91">
        <f t="shared" si="20"/>
        <v>0</v>
      </c>
      <c r="CR55" s="91">
        <f t="shared" si="6"/>
        <v>1</v>
      </c>
      <c r="CS55" s="92">
        <f>CM55-'2012'!CM55</f>
        <v>-1384</v>
      </c>
      <c r="CT55" s="92">
        <f>CE55-'2012'!CE55</f>
        <v>-32289</v>
      </c>
      <c r="CU55" s="92">
        <f t="shared" si="21"/>
        <v>225368</v>
      </c>
      <c r="CV55" s="92">
        <f t="shared" si="22"/>
        <v>77776</v>
      </c>
      <c r="CW55" s="153">
        <f t="shared" si="23"/>
        <v>2.7</v>
      </c>
      <c r="CX55" s="153">
        <f t="shared" si="24"/>
        <v>3.65</v>
      </c>
      <c r="CY55" s="153">
        <f t="shared" si="25"/>
        <v>3</v>
      </c>
      <c r="CZ55" s="92">
        <f t="shared" si="26"/>
        <v>188503</v>
      </c>
      <c r="DA55" s="92">
        <f t="shared" si="27"/>
        <v>2538</v>
      </c>
      <c r="DB55" s="91">
        <f t="shared" si="7"/>
        <v>0</v>
      </c>
      <c r="DC55" s="92">
        <f t="shared" si="28"/>
        <v>-107334</v>
      </c>
    </row>
    <row r="56" spans="1:107" x14ac:dyDescent="0.25">
      <c r="A56" s="20">
        <v>13075025</v>
      </c>
      <c r="B56" s="21">
        <v>5555</v>
      </c>
      <c r="C56" s="21" t="s">
        <v>95</v>
      </c>
      <c r="D56" s="223">
        <v>376</v>
      </c>
      <c r="E56" s="224">
        <v>58300</v>
      </c>
      <c r="F56" s="224">
        <v>38916</v>
      </c>
      <c r="G56" s="224">
        <v>0</v>
      </c>
      <c r="H56" s="224">
        <v>0</v>
      </c>
      <c r="I56" s="224">
        <v>38916</v>
      </c>
      <c r="J56" s="224">
        <v>0</v>
      </c>
      <c r="K56" s="224">
        <v>164702</v>
      </c>
      <c r="L56" s="224">
        <v>2012</v>
      </c>
      <c r="M56" s="224">
        <v>1</v>
      </c>
      <c r="N56" s="224">
        <v>616049</v>
      </c>
      <c r="O56" s="224">
        <v>1</v>
      </c>
      <c r="P56" s="224">
        <v>160298</v>
      </c>
      <c r="Q56" s="224">
        <v>1</v>
      </c>
      <c r="R56" s="224">
        <v>2388</v>
      </c>
      <c r="S56" s="224">
        <v>300</v>
      </c>
      <c r="T56" s="224">
        <v>0</v>
      </c>
      <c r="U56" s="224">
        <v>345</v>
      </c>
      <c r="V56" s="224">
        <v>0</v>
      </c>
      <c r="W56" s="224">
        <v>320</v>
      </c>
      <c r="X56" s="224">
        <v>0</v>
      </c>
      <c r="Y56" s="224">
        <v>0</v>
      </c>
      <c r="Z56" s="224">
        <v>25845</v>
      </c>
      <c r="AA56" s="224">
        <v>68.739999999999995</v>
      </c>
      <c r="AB56" s="22" t="s">
        <v>56</v>
      </c>
      <c r="AC56" s="22" t="s">
        <v>43</v>
      </c>
      <c r="AD56" s="22" t="s">
        <v>56</v>
      </c>
      <c r="AE56" s="224">
        <v>34685</v>
      </c>
      <c r="AF56" s="224">
        <v>34316</v>
      </c>
      <c r="AG56" s="260">
        <v>-38916</v>
      </c>
      <c r="AH56" s="260">
        <v>-164702</v>
      </c>
      <c r="AI56" s="224">
        <v>1000</v>
      </c>
      <c r="AJ56" s="224">
        <v>1396</v>
      </c>
      <c r="AK56" s="224">
        <v>0</v>
      </c>
      <c r="AL56" s="224">
        <v>0</v>
      </c>
      <c r="AM56" s="224">
        <v>0</v>
      </c>
      <c r="AN56" s="260">
        <v>0</v>
      </c>
      <c r="AO56" s="236">
        <v>127325</v>
      </c>
      <c r="AP56" s="236">
        <v>50764</v>
      </c>
      <c r="AQ56" s="310">
        <f t="shared" si="29"/>
        <v>-76561</v>
      </c>
      <c r="AR56" s="236">
        <v>110407</v>
      </c>
      <c r="AS56" s="310">
        <f t="shared" si="8"/>
        <v>161171</v>
      </c>
      <c r="AT56" s="236">
        <v>106228</v>
      </c>
      <c r="AU56" s="310">
        <f t="shared" si="30"/>
        <v>54943</v>
      </c>
      <c r="AV56" s="310">
        <f t="shared" si="9"/>
        <v>2.0925852966669294</v>
      </c>
      <c r="AW56" s="310">
        <f t="shared" si="10"/>
        <v>0.65910120307003117</v>
      </c>
      <c r="AX56" s="236">
        <v>36659</v>
      </c>
      <c r="CA56" s="91" t="str">
        <f t="shared" si="33"/>
        <v>Dargelin</v>
      </c>
      <c r="CB56" s="92">
        <f t="shared" si="33"/>
        <v>376</v>
      </c>
      <c r="CC56" s="92">
        <f t="shared" si="11"/>
        <v>38916</v>
      </c>
      <c r="CD56" s="92">
        <f t="shared" si="12"/>
        <v>-38916</v>
      </c>
      <c r="CE56" s="92">
        <f t="shared" si="3"/>
        <v>160298</v>
      </c>
      <c r="CF56" s="92">
        <f t="shared" si="4"/>
        <v>2388</v>
      </c>
      <c r="CG56" s="92">
        <f t="shared" si="13"/>
        <v>-157910</v>
      </c>
      <c r="CH56" s="92">
        <f t="shared" si="14"/>
        <v>-38916</v>
      </c>
      <c r="CI56" s="92">
        <f t="shared" si="31"/>
        <v>0</v>
      </c>
      <c r="CJ56" s="91" t="str">
        <f t="shared" si="34"/>
        <v>ja</v>
      </c>
      <c r="CK56" s="91" t="str">
        <f t="shared" si="34"/>
        <v>nein</v>
      </c>
      <c r="CL56" s="91" t="str">
        <f t="shared" si="32"/>
        <v>OK</v>
      </c>
      <c r="CM56" s="92">
        <f t="shared" si="16"/>
        <v>616049</v>
      </c>
      <c r="CN56" s="91" t="str">
        <f t="shared" si="17"/>
        <v>nein</v>
      </c>
      <c r="CO56" s="91">
        <f t="shared" si="18"/>
        <v>1</v>
      </c>
      <c r="CP56" s="91">
        <f t="shared" si="19"/>
        <v>0</v>
      </c>
      <c r="CQ56" s="91">
        <f t="shared" si="20"/>
        <v>1</v>
      </c>
      <c r="CR56" s="91">
        <f t="shared" si="6"/>
        <v>0</v>
      </c>
      <c r="CS56" s="92">
        <f>CM56-'2012'!CM56</f>
        <v>-34685</v>
      </c>
      <c r="CT56" s="92">
        <f>CE56-'2012'!CE56</f>
        <v>35195</v>
      </c>
      <c r="CU56" s="92">
        <f t="shared" si="21"/>
        <v>106228</v>
      </c>
      <c r="CV56" s="92">
        <f t="shared" si="22"/>
        <v>36659</v>
      </c>
      <c r="CW56" s="153">
        <f t="shared" si="23"/>
        <v>3</v>
      </c>
      <c r="CX56" s="153">
        <f t="shared" si="24"/>
        <v>3.45</v>
      </c>
      <c r="CY56" s="153">
        <f t="shared" si="25"/>
        <v>3.2</v>
      </c>
      <c r="CZ56" s="92">
        <f t="shared" si="26"/>
        <v>25845</v>
      </c>
      <c r="DA56" s="92">
        <f t="shared" si="27"/>
        <v>1396</v>
      </c>
      <c r="DB56" s="91">
        <f t="shared" si="7"/>
        <v>0</v>
      </c>
      <c r="DC56" s="92">
        <f t="shared" si="28"/>
        <v>-164702</v>
      </c>
    </row>
    <row r="57" spans="1:107" x14ac:dyDescent="0.25">
      <c r="A57" s="20">
        <v>13075027</v>
      </c>
      <c r="B57" s="21">
        <v>5555</v>
      </c>
      <c r="C57" s="21" t="s">
        <v>96</v>
      </c>
      <c r="D57" s="223">
        <v>1076</v>
      </c>
      <c r="E57" s="224">
        <v>118500</v>
      </c>
      <c r="F57" s="224">
        <v>144300</v>
      </c>
      <c r="G57" s="224">
        <v>0</v>
      </c>
      <c r="H57" s="224">
        <v>0</v>
      </c>
      <c r="I57" s="224">
        <v>144300</v>
      </c>
      <c r="J57" s="224">
        <v>1</v>
      </c>
      <c r="K57" s="224">
        <v>459765</v>
      </c>
      <c r="L57" s="224">
        <v>2016</v>
      </c>
      <c r="M57" s="224">
        <v>1</v>
      </c>
      <c r="N57" s="224">
        <v>1967552</v>
      </c>
      <c r="O57" s="224">
        <v>0</v>
      </c>
      <c r="P57" s="224">
        <v>0</v>
      </c>
      <c r="Q57" s="224">
        <v>1</v>
      </c>
      <c r="R57" s="224">
        <v>460152</v>
      </c>
      <c r="S57" s="224">
        <v>236</v>
      </c>
      <c r="T57" s="224">
        <v>1</v>
      </c>
      <c r="U57" s="224">
        <v>316</v>
      </c>
      <c r="V57" s="224">
        <v>1</v>
      </c>
      <c r="W57" s="224">
        <v>273</v>
      </c>
      <c r="X57" s="224">
        <v>1</v>
      </c>
      <c r="Y57" s="224">
        <v>1</v>
      </c>
      <c r="Z57" s="224">
        <v>1444457</v>
      </c>
      <c r="AA57" s="224">
        <v>1342.44</v>
      </c>
      <c r="AB57" s="22" t="s">
        <v>43</v>
      </c>
      <c r="AC57" s="22" t="s">
        <v>43</v>
      </c>
      <c r="AD57" s="22" t="s">
        <v>43</v>
      </c>
      <c r="AE57" s="224">
        <v>143795</v>
      </c>
      <c r="AF57" s="224">
        <v>186877</v>
      </c>
      <c r="AG57" s="260">
        <v>-144300</v>
      </c>
      <c r="AH57" s="260">
        <v>459765</v>
      </c>
      <c r="AI57" s="224">
        <v>2400</v>
      </c>
      <c r="AJ57" s="224">
        <v>2379</v>
      </c>
      <c r="AK57" s="224">
        <v>0</v>
      </c>
      <c r="AL57" s="224">
        <v>0</v>
      </c>
      <c r="AM57" s="224">
        <v>0</v>
      </c>
      <c r="AN57" s="260">
        <v>0</v>
      </c>
      <c r="AO57" s="236">
        <v>511866</v>
      </c>
      <c r="AP57" s="236">
        <v>289961</v>
      </c>
      <c r="AQ57" s="310">
        <f t="shared" si="29"/>
        <v>-221905</v>
      </c>
      <c r="AR57" s="236">
        <v>223266</v>
      </c>
      <c r="AS57" s="310">
        <f t="shared" si="8"/>
        <v>513227</v>
      </c>
      <c r="AT57" s="236">
        <v>364772</v>
      </c>
      <c r="AU57" s="310">
        <f t="shared" si="30"/>
        <v>148455</v>
      </c>
      <c r="AV57" s="310">
        <f t="shared" si="9"/>
        <v>1.258003662561517</v>
      </c>
      <c r="AW57" s="310">
        <f t="shared" si="10"/>
        <v>0.71074203032965921</v>
      </c>
      <c r="AX57" s="236">
        <v>125884</v>
      </c>
      <c r="CA57" s="91" t="str">
        <f t="shared" si="33"/>
        <v>Dersekow</v>
      </c>
      <c r="CB57" s="92">
        <f t="shared" si="33"/>
        <v>1076</v>
      </c>
      <c r="CC57" s="92">
        <f t="shared" si="11"/>
        <v>144300</v>
      </c>
      <c r="CD57" s="92">
        <f t="shared" si="12"/>
        <v>-144300</v>
      </c>
      <c r="CE57" s="92">
        <f t="shared" si="3"/>
        <v>0</v>
      </c>
      <c r="CF57" s="92">
        <f t="shared" si="4"/>
        <v>460152</v>
      </c>
      <c r="CG57" s="92">
        <f t="shared" si="13"/>
        <v>460152</v>
      </c>
      <c r="CH57" s="92">
        <f t="shared" si="14"/>
        <v>-144300</v>
      </c>
      <c r="CI57" s="92">
        <f t="shared" si="31"/>
        <v>1</v>
      </c>
      <c r="CJ57" s="91" t="str">
        <f t="shared" si="34"/>
        <v>nein</v>
      </c>
      <c r="CK57" s="91" t="str">
        <f t="shared" si="34"/>
        <v>nein</v>
      </c>
      <c r="CL57" s="91" t="str">
        <f t="shared" si="32"/>
        <v>OK</v>
      </c>
      <c r="CM57" s="92">
        <f t="shared" si="16"/>
        <v>1967552</v>
      </c>
      <c r="CN57" s="91" t="str">
        <f t="shared" si="17"/>
        <v>nein</v>
      </c>
      <c r="CO57" s="91">
        <f t="shared" si="18"/>
        <v>0</v>
      </c>
      <c r="CP57" s="91">
        <f t="shared" si="19"/>
        <v>0</v>
      </c>
      <c r="CQ57" s="91">
        <f t="shared" si="20"/>
        <v>1</v>
      </c>
      <c r="CR57" s="91">
        <f t="shared" si="6"/>
        <v>1</v>
      </c>
      <c r="CS57" s="92">
        <f>CM57-'2012'!CM57</f>
        <v>-166910</v>
      </c>
      <c r="CT57" s="92">
        <f>CE57-'2012'!CE57</f>
        <v>0</v>
      </c>
      <c r="CU57" s="92">
        <f t="shared" si="21"/>
        <v>364772</v>
      </c>
      <c r="CV57" s="92">
        <f t="shared" si="22"/>
        <v>125884</v>
      </c>
      <c r="CW57" s="153">
        <f t="shared" si="23"/>
        <v>2.36</v>
      </c>
      <c r="CX57" s="153">
        <f t="shared" si="24"/>
        <v>3.16</v>
      </c>
      <c r="CY57" s="153">
        <f t="shared" si="25"/>
        <v>2.73</v>
      </c>
      <c r="CZ57" s="92">
        <f t="shared" si="26"/>
        <v>1444457</v>
      </c>
      <c r="DA57" s="92">
        <f t="shared" si="27"/>
        <v>2379</v>
      </c>
      <c r="DB57" s="91">
        <f t="shared" si="7"/>
        <v>0</v>
      </c>
      <c r="DC57" s="92">
        <f t="shared" si="28"/>
        <v>459765</v>
      </c>
    </row>
    <row r="58" spans="1:107" x14ac:dyDescent="0.25">
      <c r="A58" s="20">
        <v>13075028</v>
      </c>
      <c r="B58" s="21">
        <v>5555</v>
      </c>
      <c r="C58" s="21" t="s">
        <v>97</v>
      </c>
      <c r="D58" s="223">
        <v>474</v>
      </c>
      <c r="E58" s="224">
        <v>24400</v>
      </c>
      <c r="F58" s="224">
        <v>6683</v>
      </c>
      <c r="G58" s="224">
        <v>0</v>
      </c>
      <c r="H58" s="224">
        <v>0</v>
      </c>
      <c r="I58" s="224">
        <v>0</v>
      </c>
      <c r="J58" s="224">
        <v>1</v>
      </c>
      <c r="K58" s="224">
        <v>178135</v>
      </c>
      <c r="L58" s="224">
        <v>2016</v>
      </c>
      <c r="M58" s="224">
        <v>1</v>
      </c>
      <c r="N58" s="224">
        <v>1002049</v>
      </c>
      <c r="O58" s="224">
        <v>0</v>
      </c>
      <c r="P58" s="224">
        <v>0</v>
      </c>
      <c r="Q58" s="224">
        <v>1</v>
      </c>
      <c r="R58" s="224">
        <v>188033</v>
      </c>
      <c r="S58" s="224">
        <v>265</v>
      </c>
      <c r="T58" s="224">
        <v>0</v>
      </c>
      <c r="U58" s="224">
        <v>345</v>
      </c>
      <c r="V58" s="224">
        <v>0</v>
      </c>
      <c r="W58" s="224">
        <v>300</v>
      </c>
      <c r="X58" s="224">
        <v>1</v>
      </c>
      <c r="Y58" s="224">
        <v>0</v>
      </c>
      <c r="Z58" s="224">
        <v>75957</v>
      </c>
      <c r="AA58" s="224">
        <v>160.25</v>
      </c>
      <c r="AB58" s="22" t="s">
        <v>43</v>
      </c>
      <c r="AC58" s="22" t="s">
        <v>43</v>
      </c>
      <c r="AD58" s="22" t="s">
        <v>43</v>
      </c>
      <c r="AE58" s="224">
        <v>22311</v>
      </c>
      <c r="AF58" s="224">
        <v>10948</v>
      </c>
      <c r="AG58" s="260">
        <v>6683</v>
      </c>
      <c r="AH58" s="260">
        <v>178135</v>
      </c>
      <c r="AI58" s="224">
        <v>1000</v>
      </c>
      <c r="AJ58" s="224">
        <v>975</v>
      </c>
      <c r="AK58" s="224">
        <v>0</v>
      </c>
      <c r="AL58" s="224">
        <v>0</v>
      </c>
      <c r="AM58" s="224">
        <v>0</v>
      </c>
      <c r="AN58" s="260">
        <v>0</v>
      </c>
      <c r="AO58" s="236">
        <v>171618</v>
      </c>
      <c r="AP58" s="236">
        <v>83592</v>
      </c>
      <c r="AQ58" s="310">
        <f t="shared" si="29"/>
        <v>-88026</v>
      </c>
      <c r="AR58" s="236">
        <v>145323</v>
      </c>
      <c r="AS58" s="310">
        <f t="shared" si="8"/>
        <v>228915</v>
      </c>
      <c r="AT58" s="236">
        <v>190891</v>
      </c>
      <c r="AU58" s="310">
        <f t="shared" si="30"/>
        <v>38024</v>
      </c>
      <c r="AV58" s="310">
        <f t="shared" si="9"/>
        <v>2.2836036941334097</v>
      </c>
      <c r="AW58" s="310">
        <f t="shared" si="10"/>
        <v>0.83389467706353881</v>
      </c>
      <c r="AX58" s="236">
        <v>70837</v>
      </c>
      <c r="CA58" s="91" t="str">
        <f t="shared" si="33"/>
        <v>Diedrichshagen</v>
      </c>
      <c r="CB58" s="92">
        <f t="shared" si="33"/>
        <v>474</v>
      </c>
      <c r="CC58" s="92">
        <f t="shared" si="11"/>
        <v>0</v>
      </c>
      <c r="CD58" s="92">
        <f t="shared" si="12"/>
        <v>0</v>
      </c>
      <c r="CE58" s="92">
        <f t="shared" si="3"/>
        <v>0</v>
      </c>
      <c r="CF58" s="92">
        <f t="shared" si="4"/>
        <v>188033</v>
      </c>
      <c r="CG58" s="92">
        <f t="shared" si="13"/>
        <v>188033</v>
      </c>
      <c r="CH58" s="92">
        <f t="shared" si="14"/>
        <v>6683</v>
      </c>
      <c r="CI58" s="92">
        <f t="shared" si="31"/>
        <v>0</v>
      </c>
      <c r="CJ58" s="91" t="str">
        <f t="shared" si="34"/>
        <v>nein</v>
      </c>
      <c r="CK58" s="91" t="str">
        <f t="shared" si="34"/>
        <v>nein</v>
      </c>
      <c r="CL58" s="91" t="str">
        <f t="shared" si="32"/>
        <v>keine Daten</v>
      </c>
      <c r="CM58" s="92">
        <f t="shared" si="16"/>
        <v>1002049</v>
      </c>
      <c r="CN58" s="91" t="str">
        <f t="shared" si="17"/>
        <v>keine Angabe</v>
      </c>
      <c r="CO58" s="91">
        <f t="shared" si="18"/>
        <v>2</v>
      </c>
      <c r="CP58" s="91">
        <f t="shared" si="19"/>
        <v>2</v>
      </c>
      <c r="CQ58" s="91">
        <f t="shared" si="20"/>
        <v>0</v>
      </c>
      <c r="CR58" s="91">
        <f t="shared" si="6"/>
        <v>1</v>
      </c>
      <c r="CS58" s="92">
        <f>CM58-'2012'!CM58</f>
        <v>-23947</v>
      </c>
      <c r="CT58" s="92">
        <f>CE58-'2012'!CE58</f>
        <v>0</v>
      </c>
      <c r="CU58" s="92">
        <f t="shared" si="21"/>
        <v>190891</v>
      </c>
      <c r="CV58" s="92">
        <f t="shared" si="22"/>
        <v>70837</v>
      </c>
      <c r="CW58" s="153">
        <f t="shared" si="23"/>
        <v>2.65</v>
      </c>
      <c r="CX58" s="153">
        <f t="shared" si="24"/>
        <v>3.45</v>
      </c>
      <c r="CY58" s="153">
        <f t="shared" si="25"/>
        <v>3</v>
      </c>
      <c r="CZ58" s="92">
        <f t="shared" si="26"/>
        <v>75957</v>
      </c>
      <c r="DA58" s="92">
        <f t="shared" si="27"/>
        <v>975</v>
      </c>
      <c r="DB58" s="91">
        <f t="shared" si="7"/>
        <v>0</v>
      </c>
      <c r="DC58" s="92">
        <f t="shared" si="28"/>
        <v>178135</v>
      </c>
    </row>
    <row r="59" spans="1:107" x14ac:dyDescent="0.25">
      <c r="A59" s="20">
        <v>13075050</v>
      </c>
      <c r="B59" s="21">
        <v>5555</v>
      </c>
      <c r="C59" s="21" t="s">
        <v>98</v>
      </c>
      <c r="D59" s="223">
        <v>828</v>
      </c>
      <c r="E59" s="224">
        <v>25700</v>
      </c>
      <c r="F59" s="224">
        <v>61287</v>
      </c>
      <c r="G59" s="224">
        <v>0</v>
      </c>
      <c r="H59" s="224">
        <v>0</v>
      </c>
      <c r="I59" s="224">
        <v>0</v>
      </c>
      <c r="J59" s="224">
        <v>1</v>
      </c>
      <c r="K59" s="224">
        <v>991069</v>
      </c>
      <c r="L59" s="224">
        <v>2016</v>
      </c>
      <c r="M59" s="224">
        <v>1</v>
      </c>
      <c r="N59" s="224">
        <v>4096047</v>
      </c>
      <c r="O59" s="224">
        <v>0</v>
      </c>
      <c r="P59" s="224">
        <v>0</v>
      </c>
      <c r="Q59" s="224">
        <v>1</v>
      </c>
      <c r="R59" s="224">
        <v>1026408</v>
      </c>
      <c r="S59" s="224">
        <v>250</v>
      </c>
      <c r="T59" s="224">
        <v>1</v>
      </c>
      <c r="U59" s="224">
        <v>300</v>
      </c>
      <c r="V59" s="224">
        <v>1</v>
      </c>
      <c r="W59" s="224">
        <v>300</v>
      </c>
      <c r="X59" s="224">
        <v>1</v>
      </c>
      <c r="Y59" s="224">
        <v>1</v>
      </c>
      <c r="Z59" s="224">
        <v>0</v>
      </c>
      <c r="AA59" s="224">
        <v>0</v>
      </c>
      <c r="AB59" s="22" t="s">
        <v>43</v>
      </c>
      <c r="AC59" s="22" t="s">
        <v>43</v>
      </c>
      <c r="AD59" s="22" t="s">
        <v>43</v>
      </c>
      <c r="AE59" s="224">
        <v>14785</v>
      </c>
      <c r="AF59" s="224">
        <v>6093</v>
      </c>
      <c r="AG59" s="260">
        <v>61287</v>
      </c>
      <c r="AH59" s="260">
        <v>991069</v>
      </c>
      <c r="AI59" s="224">
        <v>1900</v>
      </c>
      <c r="AJ59" s="224">
        <v>1725</v>
      </c>
      <c r="AK59" s="224">
        <v>0</v>
      </c>
      <c r="AL59" s="224">
        <v>0</v>
      </c>
      <c r="AM59" s="224">
        <v>0</v>
      </c>
      <c r="AN59" s="260">
        <v>0</v>
      </c>
      <c r="AO59" s="236">
        <v>269838</v>
      </c>
      <c r="AP59" s="236">
        <v>41955</v>
      </c>
      <c r="AQ59" s="310">
        <f t="shared" si="29"/>
        <v>-227883</v>
      </c>
      <c r="AR59" s="236">
        <v>252523</v>
      </c>
      <c r="AS59" s="310">
        <f t="shared" si="8"/>
        <v>294478</v>
      </c>
      <c r="AT59" s="236">
        <v>224504</v>
      </c>
      <c r="AU59" s="310">
        <f t="shared" si="30"/>
        <v>69974</v>
      </c>
      <c r="AV59" s="310">
        <f t="shared" si="9"/>
        <v>5.3510666189965441</v>
      </c>
      <c r="AW59" s="310">
        <f t="shared" si="10"/>
        <v>0.76237953259666258</v>
      </c>
      <c r="AX59" s="236">
        <v>77477</v>
      </c>
      <c r="CA59" s="91" t="str">
        <f t="shared" si="33"/>
        <v>Hinrichshagen</v>
      </c>
      <c r="CB59" s="92">
        <f t="shared" si="33"/>
        <v>828</v>
      </c>
      <c r="CC59" s="92">
        <f t="shared" si="11"/>
        <v>0</v>
      </c>
      <c r="CD59" s="92">
        <f t="shared" si="12"/>
        <v>0</v>
      </c>
      <c r="CE59" s="92">
        <f t="shared" si="3"/>
        <v>0</v>
      </c>
      <c r="CF59" s="92">
        <f t="shared" si="4"/>
        <v>1026408</v>
      </c>
      <c r="CG59" s="92">
        <f t="shared" si="13"/>
        <v>1026408</v>
      </c>
      <c r="CH59" s="92">
        <f t="shared" si="14"/>
        <v>61287</v>
      </c>
      <c r="CI59" s="92">
        <f t="shared" si="31"/>
        <v>1</v>
      </c>
      <c r="CJ59" s="91" t="str">
        <f t="shared" si="34"/>
        <v>nein</v>
      </c>
      <c r="CK59" s="91" t="str">
        <f t="shared" si="34"/>
        <v>nein</v>
      </c>
      <c r="CL59" s="91" t="str">
        <f t="shared" si="32"/>
        <v>keine Daten</v>
      </c>
      <c r="CM59" s="92">
        <f t="shared" si="16"/>
        <v>4096047</v>
      </c>
      <c r="CN59" s="91" t="str">
        <f t="shared" si="17"/>
        <v>keine Angabe</v>
      </c>
      <c r="CO59" s="91">
        <f t="shared" si="18"/>
        <v>2</v>
      </c>
      <c r="CP59" s="91">
        <f t="shared" si="19"/>
        <v>2</v>
      </c>
      <c r="CQ59" s="91">
        <f t="shared" si="20"/>
        <v>0</v>
      </c>
      <c r="CR59" s="91">
        <f t="shared" si="6"/>
        <v>1</v>
      </c>
      <c r="CS59" s="92">
        <f>CM59-'2012'!CM59</f>
        <v>-23099</v>
      </c>
      <c r="CT59" s="92">
        <f>CE59-'2012'!CE59</f>
        <v>0</v>
      </c>
      <c r="CU59" s="92">
        <f t="shared" si="21"/>
        <v>224504</v>
      </c>
      <c r="CV59" s="92">
        <f t="shared" si="22"/>
        <v>77477</v>
      </c>
      <c r="CW59" s="153">
        <f t="shared" si="23"/>
        <v>2.5</v>
      </c>
      <c r="CX59" s="153">
        <f t="shared" si="24"/>
        <v>3</v>
      </c>
      <c r="CY59" s="153">
        <f t="shared" si="25"/>
        <v>3</v>
      </c>
      <c r="CZ59" s="92">
        <f t="shared" si="26"/>
        <v>0</v>
      </c>
      <c r="DA59" s="92">
        <f t="shared" si="27"/>
        <v>1725</v>
      </c>
      <c r="DB59" s="91">
        <f t="shared" si="7"/>
        <v>0</v>
      </c>
      <c r="DC59" s="92">
        <f t="shared" si="28"/>
        <v>991069</v>
      </c>
    </row>
    <row r="60" spans="1:107" x14ac:dyDescent="0.25">
      <c r="A60" s="20">
        <v>13075076</v>
      </c>
      <c r="B60" s="21">
        <v>5555</v>
      </c>
      <c r="C60" s="21" t="s">
        <v>99</v>
      </c>
      <c r="D60" s="223">
        <v>395</v>
      </c>
      <c r="E60" s="224">
        <v>68800</v>
      </c>
      <c r="F60" s="224">
        <v>70718</v>
      </c>
      <c r="G60" s="224">
        <v>0</v>
      </c>
      <c r="H60" s="224">
        <v>0</v>
      </c>
      <c r="I60" s="224">
        <v>0</v>
      </c>
      <c r="J60" s="224">
        <v>1</v>
      </c>
      <c r="K60" s="224">
        <v>132406</v>
      </c>
      <c r="L60" s="224">
        <v>2016</v>
      </c>
      <c r="M60" s="224">
        <v>1</v>
      </c>
      <c r="N60" s="224">
        <v>938214</v>
      </c>
      <c r="O60" s="224">
        <v>0</v>
      </c>
      <c r="P60" s="224">
        <v>0</v>
      </c>
      <c r="Q60" s="224">
        <v>1</v>
      </c>
      <c r="R60" s="224">
        <v>160820</v>
      </c>
      <c r="S60" s="224">
        <v>300</v>
      </c>
      <c r="T60" s="224">
        <v>0</v>
      </c>
      <c r="U60" s="224">
        <v>325</v>
      </c>
      <c r="V60" s="224">
        <v>1</v>
      </c>
      <c r="W60" s="224">
        <v>275</v>
      </c>
      <c r="X60" s="224">
        <v>1</v>
      </c>
      <c r="Y60" s="224">
        <v>0</v>
      </c>
      <c r="Z60" s="224">
        <v>0</v>
      </c>
      <c r="AA60" s="224">
        <v>0</v>
      </c>
      <c r="AB60" s="22" t="s">
        <v>43</v>
      </c>
      <c r="AC60" s="22" t="s">
        <v>43</v>
      </c>
      <c r="AD60" s="22" t="s">
        <v>43</v>
      </c>
      <c r="AE60" s="224">
        <v>34384</v>
      </c>
      <c r="AF60" s="224">
        <v>13961</v>
      </c>
      <c r="AG60" s="260">
        <v>70718</v>
      </c>
      <c r="AH60" s="260">
        <v>132406</v>
      </c>
      <c r="AI60" s="224">
        <v>1100</v>
      </c>
      <c r="AJ60" s="224">
        <v>1113</v>
      </c>
      <c r="AK60" s="224">
        <v>0</v>
      </c>
      <c r="AL60" s="224">
        <v>0</v>
      </c>
      <c r="AM60" s="224">
        <v>0</v>
      </c>
      <c r="AN60" s="260">
        <v>0</v>
      </c>
      <c r="AO60" s="236">
        <v>199343</v>
      </c>
      <c r="AP60" s="236">
        <v>171395</v>
      </c>
      <c r="AQ60" s="310">
        <f t="shared" si="29"/>
        <v>-27948</v>
      </c>
      <c r="AR60" s="236">
        <v>77139</v>
      </c>
      <c r="AS60" s="310">
        <f t="shared" si="8"/>
        <v>248534</v>
      </c>
      <c r="AT60" s="236">
        <v>111105</v>
      </c>
      <c r="AU60" s="310">
        <f t="shared" si="30"/>
        <v>137429</v>
      </c>
      <c r="AV60" s="310">
        <f t="shared" si="9"/>
        <v>0.648239446891683</v>
      </c>
      <c r="AW60" s="310">
        <f t="shared" si="10"/>
        <v>0.44704145106906901</v>
      </c>
      <c r="AX60" s="236">
        <v>38342</v>
      </c>
      <c r="CA60" s="91" t="str">
        <f t="shared" si="33"/>
        <v>Levenhagen</v>
      </c>
      <c r="CB60" s="92">
        <f t="shared" si="33"/>
        <v>395</v>
      </c>
      <c r="CC60" s="92">
        <f t="shared" si="11"/>
        <v>0</v>
      </c>
      <c r="CD60" s="92">
        <f t="shared" si="12"/>
        <v>0</v>
      </c>
      <c r="CE60" s="92">
        <f t="shared" si="3"/>
        <v>0</v>
      </c>
      <c r="CF60" s="92">
        <f t="shared" si="4"/>
        <v>160820</v>
      </c>
      <c r="CG60" s="92">
        <f t="shared" si="13"/>
        <v>160820</v>
      </c>
      <c r="CH60" s="92">
        <f t="shared" si="14"/>
        <v>70718</v>
      </c>
      <c r="CI60" s="92">
        <f t="shared" si="31"/>
        <v>0</v>
      </c>
      <c r="CJ60" s="91" t="str">
        <f t="shared" ref="CJ60:CK123" si="35">AB60</f>
        <v>nein</v>
      </c>
      <c r="CK60" s="91" t="str">
        <f t="shared" si="35"/>
        <v>nein</v>
      </c>
      <c r="CL60" s="91" t="str">
        <f t="shared" si="32"/>
        <v>keine Daten</v>
      </c>
      <c r="CM60" s="92">
        <f t="shared" si="16"/>
        <v>938214</v>
      </c>
      <c r="CN60" s="91" t="str">
        <f t="shared" si="17"/>
        <v>keine Angabe</v>
      </c>
      <c r="CO60" s="91">
        <f t="shared" si="18"/>
        <v>2</v>
      </c>
      <c r="CP60" s="91">
        <f t="shared" si="19"/>
        <v>2</v>
      </c>
      <c r="CQ60" s="91">
        <f t="shared" si="20"/>
        <v>0</v>
      </c>
      <c r="CR60" s="91">
        <f t="shared" si="6"/>
        <v>1</v>
      </c>
      <c r="CS60" s="92">
        <f>CM60-'2012'!CM60</f>
        <v>-44420</v>
      </c>
      <c r="CT60" s="92">
        <f>CE60-'2012'!CE60</f>
        <v>0</v>
      </c>
      <c r="CU60" s="92">
        <f t="shared" si="21"/>
        <v>111105</v>
      </c>
      <c r="CV60" s="92">
        <f t="shared" si="22"/>
        <v>38342</v>
      </c>
      <c r="CW60" s="153">
        <f t="shared" si="23"/>
        <v>3</v>
      </c>
      <c r="CX60" s="153">
        <f t="shared" si="24"/>
        <v>3.25</v>
      </c>
      <c r="CY60" s="153">
        <f t="shared" si="25"/>
        <v>2.75</v>
      </c>
      <c r="CZ60" s="92">
        <f t="shared" si="26"/>
        <v>0</v>
      </c>
      <c r="DA60" s="92">
        <f t="shared" si="27"/>
        <v>1113</v>
      </c>
      <c r="DB60" s="91">
        <f t="shared" si="7"/>
        <v>0</v>
      </c>
      <c r="DC60" s="92">
        <f t="shared" si="28"/>
        <v>132406</v>
      </c>
    </row>
    <row r="61" spans="1:107" x14ac:dyDescent="0.25">
      <c r="A61" s="20">
        <v>13075091</v>
      </c>
      <c r="B61" s="21">
        <v>5555</v>
      </c>
      <c r="C61" s="21" t="s">
        <v>100</v>
      </c>
      <c r="D61" s="223">
        <v>1018</v>
      </c>
      <c r="E61" s="224">
        <v>58700</v>
      </c>
      <c r="F61" s="224">
        <v>100274</v>
      </c>
      <c r="G61" s="224">
        <v>0</v>
      </c>
      <c r="H61" s="224">
        <v>0</v>
      </c>
      <c r="I61" s="224">
        <v>0</v>
      </c>
      <c r="J61" s="224">
        <v>1</v>
      </c>
      <c r="K61" s="224">
        <v>1119694</v>
      </c>
      <c r="L61" s="224">
        <v>2016</v>
      </c>
      <c r="M61" s="224">
        <v>1</v>
      </c>
      <c r="N61" s="224">
        <v>5007214</v>
      </c>
      <c r="O61" s="224">
        <v>0</v>
      </c>
      <c r="P61" s="224">
        <v>0</v>
      </c>
      <c r="Q61" s="224">
        <v>1</v>
      </c>
      <c r="R61" s="224">
        <v>1194772</v>
      </c>
      <c r="S61" s="224">
        <v>225</v>
      </c>
      <c r="T61" s="224">
        <v>1</v>
      </c>
      <c r="U61" s="224">
        <v>317</v>
      </c>
      <c r="V61" s="224">
        <v>1</v>
      </c>
      <c r="W61" s="224">
        <v>295</v>
      </c>
      <c r="X61" s="224">
        <v>1</v>
      </c>
      <c r="Y61" s="224">
        <v>1</v>
      </c>
      <c r="Z61" s="224">
        <v>419145</v>
      </c>
      <c r="AA61" s="224">
        <v>411.74</v>
      </c>
      <c r="AB61" s="22" t="s">
        <v>43</v>
      </c>
      <c r="AC61" s="22" t="s">
        <v>43</v>
      </c>
      <c r="AD61" s="22" t="s">
        <v>43</v>
      </c>
      <c r="AE61" s="224">
        <v>0</v>
      </c>
      <c r="AF61" s="224">
        <v>110506</v>
      </c>
      <c r="AG61" s="260">
        <v>100274</v>
      </c>
      <c r="AH61" s="260">
        <v>1119694</v>
      </c>
      <c r="AI61" s="224">
        <v>2500</v>
      </c>
      <c r="AJ61" s="224">
        <v>2518</v>
      </c>
      <c r="AK61" s="224">
        <v>0</v>
      </c>
      <c r="AL61" s="224">
        <v>0</v>
      </c>
      <c r="AM61" s="224">
        <v>0</v>
      </c>
      <c r="AN61" s="260">
        <v>0</v>
      </c>
      <c r="AO61" s="236">
        <v>539214</v>
      </c>
      <c r="AP61" s="236">
        <v>363402</v>
      </c>
      <c r="AQ61" s="310">
        <f t="shared" si="29"/>
        <v>-175812</v>
      </c>
      <c r="AR61" s="236">
        <v>193646</v>
      </c>
      <c r="AS61" s="310">
        <f t="shared" si="8"/>
        <v>557048</v>
      </c>
      <c r="AT61" s="236">
        <v>321837</v>
      </c>
      <c r="AU61" s="310">
        <f t="shared" si="30"/>
        <v>235211</v>
      </c>
      <c r="AV61" s="310">
        <f t="shared" si="9"/>
        <v>0.8856225337229845</v>
      </c>
      <c r="AW61" s="310">
        <f t="shared" si="10"/>
        <v>0.5777545202567822</v>
      </c>
      <c r="AX61" s="236">
        <v>111067</v>
      </c>
      <c r="CA61" s="91" t="str">
        <f t="shared" si="33"/>
        <v>Mesekenhagen</v>
      </c>
      <c r="CB61" s="92">
        <f t="shared" si="33"/>
        <v>1018</v>
      </c>
      <c r="CC61" s="92">
        <f t="shared" si="11"/>
        <v>0</v>
      </c>
      <c r="CD61" s="92">
        <f t="shared" si="12"/>
        <v>0</v>
      </c>
      <c r="CE61" s="92">
        <f t="shared" si="3"/>
        <v>0</v>
      </c>
      <c r="CF61" s="92">
        <f t="shared" si="4"/>
        <v>1194772</v>
      </c>
      <c r="CG61" s="92">
        <f t="shared" si="13"/>
        <v>1194772</v>
      </c>
      <c r="CH61" s="92">
        <f t="shared" si="14"/>
        <v>100274</v>
      </c>
      <c r="CI61" s="92">
        <f t="shared" si="31"/>
        <v>1</v>
      </c>
      <c r="CJ61" s="91" t="str">
        <f t="shared" si="35"/>
        <v>nein</v>
      </c>
      <c r="CK61" s="91" t="str">
        <f t="shared" si="35"/>
        <v>nein</v>
      </c>
      <c r="CL61" s="91" t="str">
        <f t="shared" si="32"/>
        <v>keine Daten</v>
      </c>
      <c r="CM61" s="92">
        <f t="shared" si="16"/>
        <v>5007214</v>
      </c>
      <c r="CN61" s="91" t="str">
        <f t="shared" si="17"/>
        <v>keine Angabe</v>
      </c>
      <c r="CO61" s="91">
        <f t="shared" si="18"/>
        <v>2</v>
      </c>
      <c r="CP61" s="91">
        <f t="shared" si="19"/>
        <v>2</v>
      </c>
      <c r="CQ61" s="91">
        <f t="shared" si="20"/>
        <v>0</v>
      </c>
      <c r="CR61" s="91">
        <f t="shared" si="6"/>
        <v>1</v>
      </c>
      <c r="CS61" s="92">
        <f>CM61-'2012'!CM61</f>
        <v>91768</v>
      </c>
      <c r="CT61" s="92">
        <f>CE61-'2012'!CE61</f>
        <v>0</v>
      </c>
      <c r="CU61" s="92">
        <f t="shared" si="21"/>
        <v>321837</v>
      </c>
      <c r="CV61" s="92">
        <f t="shared" si="22"/>
        <v>111067</v>
      </c>
      <c r="CW61" s="153">
        <f t="shared" si="23"/>
        <v>2.25</v>
      </c>
      <c r="CX61" s="153">
        <f t="shared" si="24"/>
        <v>3.17</v>
      </c>
      <c r="CY61" s="153">
        <f t="shared" si="25"/>
        <v>2.95</v>
      </c>
      <c r="CZ61" s="92">
        <f t="shared" si="26"/>
        <v>419145</v>
      </c>
      <c r="DA61" s="92">
        <f t="shared" si="27"/>
        <v>2518</v>
      </c>
      <c r="DB61" s="91">
        <f t="shared" si="7"/>
        <v>0</v>
      </c>
      <c r="DC61" s="92">
        <f t="shared" si="28"/>
        <v>1119694</v>
      </c>
    </row>
    <row r="62" spans="1:107" x14ac:dyDescent="0.25">
      <c r="A62" s="20">
        <v>13075102</v>
      </c>
      <c r="B62" s="21">
        <v>5555</v>
      </c>
      <c r="C62" s="21" t="s">
        <v>80</v>
      </c>
      <c r="D62" s="223">
        <v>2301</v>
      </c>
      <c r="E62" s="224">
        <v>210500</v>
      </c>
      <c r="F62" s="224">
        <v>208082</v>
      </c>
      <c r="G62" s="224">
        <v>0</v>
      </c>
      <c r="H62" s="224">
        <v>0</v>
      </c>
      <c r="I62" s="224">
        <v>0</v>
      </c>
      <c r="J62" s="224">
        <v>1</v>
      </c>
      <c r="K62" s="224">
        <v>390415</v>
      </c>
      <c r="L62" s="224">
        <v>2016</v>
      </c>
      <c r="M62" s="224">
        <v>1</v>
      </c>
      <c r="N62" s="224">
        <v>8780223</v>
      </c>
      <c r="O62" s="224">
        <v>0</v>
      </c>
      <c r="P62" s="224">
        <v>0</v>
      </c>
      <c r="Q62" s="224">
        <v>1</v>
      </c>
      <c r="R62" s="224">
        <v>475912</v>
      </c>
      <c r="S62" s="224">
        <v>265</v>
      </c>
      <c r="T62" s="224">
        <v>0</v>
      </c>
      <c r="U62" s="224">
        <v>365</v>
      </c>
      <c r="V62" s="224">
        <v>0</v>
      </c>
      <c r="W62" s="224">
        <v>315</v>
      </c>
      <c r="X62" s="224">
        <v>0</v>
      </c>
      <c r="Y62" s="224">
        <v>0</v>
      </c>
      <c r="Z62" s="224">
        <v>665363</v>
      </c>
      <c r="AA62" s="224">
        <v>289.17</v>
      </c>
      <c r="AB62" s="22" t="s">
        <v>43</v>
      </c>
      <c r="AC62" s="22" t="s">
        <v>43</v>
      </c>
      <c r="AD62" s="22" t="s">
        <v>43</v>
      </c>
      <c r="AE62" s="224">
        <v>0</v>
      </c>
      <c r="AF62" s="224">
        <v>266164</v>
      </c>
      <c r="AG62" s="260">
        <v>208082</v>
      </c>
      <c r="AH62" s="260">
        <v>390415</v>
      </c>
      <c r="AI62" s="224">
        <v>4200</v>
      </c>
      <c r="AJ62" s="224">
        <v>4090</v>
      </c>
      <c r="AK62" s="224">
        <v>0</v>
      </c>
      <c r="AL62" s="224">
        <v>0</v>
      </c>
      <c r="AM62" s="224">
        <v>0</v>
      </c>
      <c r="AN62" s="260">
        <v>0</v>
      </c>
      <c r="AO62" s="236">
        <v>1378846</v>
      </c>
      <c r="AP62" s="236">
        <v>762682</v>
      </c>
      <c r="AQ62" s="310">
        <f t="shared" si="29"/>
        <v>-616164</v>
      </c>
      <c r="AR62" s="236">
        <v>327035</v>
      </c>
      <c r="AS62" s="310">
        <f t="shared" si="8"/>
        <v>1089717</v>
      </c>
      <c r="AT62" s="236">
        <v>811155</v>
      </c>
      <c r="AU62" s="310">
        <f t="shared" si="30"/>
        <v>278562</v>
      </c>
      <c r="AV62" s="310">
        <f t="shared" si="9"/>
        <v>1.0635559774584951</v>
      </c>
      <c r="AW62" s="310">
        <f t="shared" si="10"/>
        <v>0.74437216268076944</v>
      </c>
      <c r="AX62" s="236">
        <v>279934</v>
      </c>
      <c r="CA62" s="91" t="str">
        <f t="shared" si="33"/>
        <v>Neuenkirchen</v>
      </c>
      <c r="CB62" s="92">
        <f t="shared" si="33"/>
        <v>2301</v>
      </c>
      <c r="CC62" s="92">
        <f t="shared" si="11"/>
        <v>0</v>
      </c>
      <c r="CD62" s="92">
        <f t="shared" si="12"/>
        <v>0</v>
      </c>
      <c r="CE62" s="92">
        <f t="shared" si="3"/>
        <v>0</v>
      </c>
      <c r="CF62" s="92">
        <f t="shared" si="4"/>
        <v>475912</v>
      </c>
      <c r="CG62" s="92">
        <f t="shared" si="13"/>
        <v>475912</v>
      </c>
      <c r="CH62" s="92">
        <f t="shared" si="14"/>
        <v>208082</v>
      </c>
      <c r="CI62" s="92">
        <f t="shared" si="31"/>
        <v>0</v>
      </c>
      <c r="CJ62" s="91" t="str">
        <f t="shared" si="35"/>
        <v>nein</v>
      </c>
      <c r="CK62" s="91" t="str">
        <f t="shared" si="35"/>
        <v>nein</v>
      </c>
      <c r="CL62" s="91" t="str">
        <f t="shared" si="32"/>
        <v>keine Daten</v>
      </c>
      <c r="CM62" s="92">
        <f t="shared" si="16"/>
        <v>8780223</v>
      </c>
      <c r="CN62" s="91" t="str">
        <f t="shared" si="17"/>
        <v>keine Angabe</v>
      </c>
      <c r="CO62" s="91">
        <f t="shared" si="18"/>
        <v>2</v>
      </c>
      <c r="CP62" s="91">
        <f t="shared" si="19"/>
        <v>2</v>
      </c>
      <c r="CQ62" s="91">
        <f t="shared" si="20"/>
        <v>0</v>
      </c>
      <c r="CR62" s="91">
        <f t="shared" si="6"/>
        <v>1</v>
      </c>
      <c r="CS62" s="92">
        <f>CM62-'2012'!CM62</f>
        <v>-46419</v>
      </c>
      <c r="CT62" s="92">
        <f>CE62-'2012'!CE62</f>
        <v>-957</v>
      </c>
      <c r="CU62" s="92">
        <f t="shared" si="21"/>
        <v>811155</v>
      </c>
      <c r="CV62" s="92">
        <f t="shared" si="22"/>
        <v>279934</v>
      </c>
      <c r="CW62" s="153">
        <f t="shared" si="23"/>
        <v>2.65</v>
      </c>
      <c r="CX62" s="153">
        <f t="shared" si="24"/>
        <v>3.65</v>
      </c>
      <c r="CY62" s="153">
        <f t="shared" si="25"/>
        <v>3.15</v>
      </c>
      <c r="CZ62" s="92">
        <f t="shared" si="26"/>
        <v>665363</v>
      </c>
      <c r="DA62" s="92">
        <f t="shared" si="27"/>
        <v>4090</v>
      </c>
      <c r="DB62" s="91">
        <f t="shared" si="7"/>
        <v>0</v>
      </c>
      <c r="DC62" s="92">
        <f t="shared" si="28"/>
        <v>390415</v>
      </c>
    </row>
    <row r="63" spans="1:107" x14ac:dyDescent="0.25">
      <c r="A63" s="20">
        <v>13075141</v>
      </c>
      <c r="B63" s="21">
        <v>5555</v>
      </c>
      <c r="C63" s="21" t="s">
        <v>101</v>
      </c>
      <c r="D63" s="223">
        <v>1383</v>
      </c>
      <c r="E63" s="224">
        <v>171400</v>
      </c>
      <c r="F63" s="224">
        <v>27556</v>
      </c>
      <c r="G63" s="224">
        <v>0</v>
      </c>
      <c r="H63" s="224">
        <v>0</v>
      </c>
      <c r="I63" s="224">
        <v>27556</v>
      </c>
      <c r="J63" s="224">
        <v>0</v>
      </c>
      <c r="K63" s="224">
        <v>2824780</v>
      </c>
      <c r="L63" s="224">
        <v>2012</v>
      </c>
      <c r="M63" s="224">
        <v>0</v>
      </c>
      <c r="N63" s="224">
        <v>0</v>
      </c>
      <c r="O63" s="224">
        <v>1</v>
      </c>
      <c r="P63" s="224">
        <v>2856571</v>
      </c>
      <c r="Q63" s="224">
        <v>1</v>
      </c>
      <c r="R63" s="224">
        <v>19149</v>
      </c>
      <c r="S63" s="224">
        <v>360</v>
      </c>
      <c r="T63" s="224">
        <v>0</v>
      </c>
      <c r="U63" s="224">
        <v>400</v>
      </c>
      <c r="V63" s="224">
        <v>0</v>
      </c>
      <c r="W63" s="224">
        <v>420</v>
      </c>
      <c r="X63" s="224">
        <v>0</v>
      </c>
      <c r="Y63" s="224">
        <v>0</v>
      </c>
      <c r="Z63" s="224">
        <v>297540</v>
      </c>
      <c r="AA63" s="224">
        <v>215.14</v>
      </c>
      <c r="AB63" s="22" t="s">
        <v>43</v>
      </c>
      <c r="AC63" s="22" t="s">
        <v>43</v>
      </c>
      <c r="AD63" s="22" t="s">
        <v>56</v>
      </c>
      <c r="AE63" s="224">
        <v>86746</v>
      </c>
      <c r="AF63" s="224">
        <v>19257</v>
      </c>
      <c r="AG63" s="260">
        <v>-27556</v>
      </c>
      <c r="AH63" s="260">
        <v>-2824780</v>
      </c>
      <c r="AI63" s="224">
        <v>4100</v>
      </c>
      <c r="AJ63" s="224">
        <v>4822</v>
      </c>
      <c r="AK63" s="224">
        <v>0</v>
      </c>
      <c r="AL63" s="224">
        <v>0</v>
      </c>
      <c r="AM63" s="224">
        <v>0</v>
      </c>
      <c r="AN63" s="260">
        <v>0</v>
      </c>
      <c r="AO63" s="236">
        <v>694607</v>
      </c>
      <c r="AP63" s="236">
        <v>219833</v>
      </c>
      <c r="AQ63" s="310">
        <f t="shared" si="29"/>
        <v>-474774</v>
      </c>
      <c r="AR63" s="236">
        <v>268613</v>
      </c>
      <c r="AS63" s="310">
        <f t="shared" si="8"/>
        <v>488446</v>
      </c>
      <c r="AT63" s="236">
        <v>447222</v>
      </c>
      <c r="AU63" s="310">
        <f t="shared" si="30"/>
        <v>41224</v>
      </c>
      <c r="AV63" s="310">
        <f t="shared" si="9"/>
        <v>2.0343715456733067</v>
      </c>
      <c r="AW63" s="310">
        <f t="shared" si="10"/>
        <v>0.91560172465328815</v>
      </c>
      <c r="AX63" s="236">
        <v>154339</v>
      </c>
      <c r="CA63" s="91" t="str">
        <f t="shared" si="33"/>
        <v>Wackerow</v>
      </c>
      <c r="CB63" s="92">
        <f t="shared" si="33"/>
        <v>1383</v>
      </c>
      <c r="CC63" s="92">
        <f t="shared" si="11"/>
        <v>27556</v>
      </c>
      <c r="CD63" s="92">
        <f t="shared" si="12"/>
        <v>-27556</v>
      </c>
      <c r="CE63" s="92">
        <f t="shared" si="3"/>
        <v>2856571</v>
      </c>
      <c r="CF63" s="92">
        <f t="shared" si="4"/>
        <v>19149</v>
      </c>
      <c r="CG63" s="92">
        <f t="shared" si="13"/>
        <v>-2837422</v>
      </c>
      <c r="CH63" s="92">
        <f t="shared" si="14"/>
        <v>-27556</v>
      </c>
      <c r="CI63" s="92">
        <f t="shared" si="31"/>
        <v>0</v>
      </c>
      <c r="CJ63" s="91" t="str">
        <f t="shared" si="35"/>
        <v>nein</v>
      </c>
      <c r="CK63" s="91" t="str">
        <f t="shared" si="35"/>
        <v>nein</v>
      </c>
      <c r="CL63" s="91" t="str">
        <f t="shared" si="32"/>
        <v>OK</v>
      </c>
      <c r="CM63" s="92">
        <f t="shared" si="16"/>
        <v>0</v>
      </c>
      <c r="CN63" s="91" t="str">
        <f t="shared" si="17"/>
        <v>nein</v>
      </c>
      <c r="CO63" s="91">
        <f t="shared" si="18"/>
        <v>0</v>
      </c>
      <c r="CP63" s="91">
        <f t="shared" si="19"/>
        <v>0</v>
      </c>
      <c r="CQ63" s="91">
        <f t="shared" si="20"/>
        <v>1</v>
      </c>
      <c r="CR63" s="91">
        <f t="shared" si="6"/>
        <v>0</v>
      </c>
      <c r="CS63" s="92">
        <f>CM63-'2012'!CM63</f>
        <v>-194739</v>
      </c>
      <c r="CT63" s="92">
        <f>CE63-'2012'!CE63</f>
        <v>25434</v>
      </c>
      <c r="CU63" s="92">
        <f t="shared" si="21"/>
        <v>447222</v>
      </c>
      <c r="CV63" s="92">
        <f t="shared" si="22"/>
        <v>154339</v>
      </c>
      <c r="CW63" s="153">
        <f t="shared" si="23"/>
        <v>3.6</v>
      </c>
      <c r="CX63" s="153">
        <f t="shared" si="24"/>
        <v>4</v>
      </c>
      <c r="CY63" s="153">
        <f t="shared" si="25"/>
        <v>4.2</v>
      </c>
      <c r="CZ63" s="92">
        <f t="shared" si="26"/>
        <v>297540</v>
      </c>
      <c r="DA63" s="92">
        <f t="shared" si="27"/>
        <v>4822</v>
      </c>
      <c r="DB63" s="91">
        <f t="shared" si="7"/>
        <v>0</v>
      </c>
      <c r="DC63" s="92">
        <f t="shared" si="28"/>
        <v>-2824780</v>
      </c>
    </row>
    <row r="64" spans="1:107" x14ac:dyDescent="0.25">
      <c r="A64" s="20">
        <v>13075142</v>
      </c>
      <c r="B64" s="21">
        <v>5555</v>
      </c>
      <c r="C64" s="21" t="s">
        <v>102</v>
      </c>
      <c r="D64" s="223">
        <v>1519</v>
      </c>
      <c r="E64" s="224">
        <v>16800</v>
      </c>
      <c r="F64" s="224">
        <v>199914</v>
      </c>
      <c r="G64" s="224">
        <v>0</v>
      </c>
      <c r="H64" s="224">
        <v>0</v>
      </c>
      <c r="I64" s="224">
        <v>0</v>
      </c>
      <c r="J64" s="224">
        <v>1</v>
      </c>
      <c r="K64" s="224">
        <v>347495</v>
      </c>
      <c r="L64" s="224">
        <v>2016</v>
      </c>
      <c r="M64" s="224">
        <v>1</v>
      </c>
      <c r="N64" s="224">
        <v>2461452</v>
      </c>
      <c r="O64" s="224">
        <v>0</v>
      </c>
      <c r="P64" s="224">
        <v>0</v>
      </c>
      <c r="Q64" s="224">
        <v>1</v>
      </c>
      <c r="R64" s="224">
        <v>434177</v>
      </c>
      <c r="S64" s="224">
        <v>260</v>
      </c>
      <c r="T64" s="224">
        <v>1</v>
      </c>
      <c r="U64" s="224">
        <v>360</v>
      </c>
      <c r="V64" s="224">
        <v>0</v>
      </c>
      <c r="W64" s="224">
        <v>330</v>
      </c>
      <c r="X64" s="224">
        <v>0</v>
      </c>
      <c r="Y64" s="224">
        <v>0</v>
      </c>
      <c r="Z64" s="224">
        <v>1469717</v>
      </c>
      <c r="AA64" s="224">
        <v>967.56</v>
      </c>
      <c r="AB64" s="22" t="s">
        <v>43</v>
      </c>
      <c r="AC64" s="22" t="s">
        <v>43</v>
      </c>
      <c r="AD64" s="22" t="s">
        <v>43</v>
      </c>
      <c r="AE64" s="224">
        <v>0</v>
      </c>
      <c r="AF64" s="224">
        <v>259804</v>
      </c>
      <c r="AG64" s="260">
        <v>199914</v>
      </c>
      <c r="AH64" s="260">
        <v>347495</v>
      </c>
      <c r="AI64" s="224">
        <v>3800</v>
      </c>
      <c r="AJ64" s="224">
        <v>3576</v>
      </c>
      <c r="AK64" s="224">
        <v>0</v>
      </c>
      <c r="AL64" s="224">
        <v>0</v>
      </c>
      <c r="AM64" s="224">
        <v>0</v>
      </c>
      <c r="AN64" s="260">
        <v>0</v>
      </c>
      <c r="AO64" s="236">
        <v>778720</v>
      </c>
      <c r="AP64" s="236">
        <v>566702</v>
      </c>
      <c r="AQ64" s="310">
        <f t="shared" si="29"/>
        <v>-212018</v>
      </c>
      <c r="AR64" s="236">
        <v>272426</v>
      </c>
      <c r="AS64" s="310">
        <f t="shared" si="8"/>
        <v>839128</v>
      </c>
      <c r="AT64" s="236">
        <v>492170</v>
      </c>
      <c r="AU64" s="310">
        <f t="shared" si="30"/>
        <v>346958</v>
      </c>
      <c r="AV64" s="310">
        <f t="shared" si="9"/>
        <v>0.86848114176410174</v>
      </c>
      <c r="AW64" s="310">
        <f t="shared" si="10"/>
        <v>0.58652553603264346</v>
      </c>
      <c r="AX64" s="236">
        <v>169851</v>
      </c>
      <c r="CA64" s="91" t="str">
        <f t="shared" si="33"/>
        <v>Weitenhagen</v>
      </c>
      <c r="CB64" s="92">
        <f t="shared" si="33"/>
        <v>1519</v>
      </c>
      <c r="CC64" s="92">
        <f t="shared" si="11"/>
        <v>0</v>
      </c>
      <c r="CD64" s="92">
        <f t="shared" si="12"/>
        <v>0</v>
      </c>
      <c r="CE64" s="92">
        <f t="shared" si="3"/>
        <v>0</v>
      </c>
      <c r="CF64" s="92">
        <f t="shared" si="4"/>
        <v>434177</v>
      </c>
      <c r="CG64" s="92">
        <f t="shared" si="13"/>
        <v>434177</v>
      </c>
      <c r="CH64" s="92">
        <f t="shared" si="14"/>
        <v>199914</v>
      </c>
      <c r="CI64" s="92">
        <f t="shared" si="31"/>
        <v>0</v>
      </c>
      <c r="CJ64" s="91" t="str">
        <f t="shared" si="35"/>
        <v>nein</v>
      </c>
      <c r="CK64" s="91" t="str">
        <f t="shared" si="35"/>
        <v>nein</v>
      </c>
      <c r="CL64" s="91" t="str">
        <f t="shared" si="32"/>
        <v>keine Daten</v>
      </c>
      <c r="CM64" s="92">
        <f t="shared" si="16"/>
        <v>2461452</v>
      </c>
      <c r="CN64" s="91" t="str">
        <f t="shared" si="17"/>
        <v>keine Angabe</v>
      </c>
      <c r="CO64" s="91">
        <f t="shared" si="18"/>
        <v>2</v>
      </c>
      <c r="CP64" s="91">
        <f t="shared" si="19"/>
        <v>2</v>
      </c>
      <c r="CQ64" s="91">
        <f t="shared" si="20"/>
        <v>0</v>
      </c>
      <c r="CR64" s="91">
        <f t="shared" si="6"/>
        <v>1</v>
      </c>
      <c r="CS64" s="92">
        <f>CM64-'2012'!CM64</f>
        <v>198102</v>
      </c>
      <c r="CT64" s="92">
        <f>CE64-'2012'!CE64</f>
        <v>0</v>
      </c>
      <c r="CU64" s="92">
        <f t="shared" si="21"/>
        <v>492170</v>
      </c>
      <c r="CV64" s="92">
        <f t="shared" si="22"/>
        <v>169851</v>
      </c>
      <c r="CW64" s="153">
        <f t="shared" si="23"/>
        <v>2.6</v>
      </c>
      <c r="CX64" s="153">
        <f t="shared" si="24"/>
        <v>3.6</v>
      </c>
      <c r="CY64" s="153">
        <f t="shared" si="25"/>
        <v>3.3</v>
      </c>
      <c r="CZ64" s="92">
        <f t="shared" si="26"/>
        <v>1469717</v>
      </c>
      <c r="DA64" s="92">
        <f t="shared" si="27"/>
        <v>3576</v>
      </c>
      <c r="DB64" s="91">
        <f t="shared" si="7"/>
        <v>0</v>
      </c>
      <c r="DC64" s="92">
        <f t="shared" si="28"/>
        <v>347495</v>
      </c>
    </row>
    <row r="65" spans="1:107" x14ac:dyDescent="0.25">
      <c r="A65" s="20">
        <v>13075011</v>
      </c>
      <c r="B65" s="21">
        <v>5556</v>
      </c>
      <c r="C65" s="21" t="s">
        <v>103</v>
      </c>
      <c r="D65" s="261">
        <v>372</v>
      </c>
      <c r="E65" s="262">
        <v>62400</v>
      </c>
      <c r="F65" s="262">
        <v>47447.75</v>
      </c>
      <c r="G65" s="262">
        <v>0</v>
      </c>
      <c r="H65" s="262"/>
      <c r="I65" s="262">
        <v>58271.3</v>
      </c>
      <c r="J65" s="262">
        <v>0</v>
      </c>
      <c r="K65" s="262"/>
      <c r="L65" s="263">
        <v>2012</v>
      </c>
      <c r="M65" s="262">
        <v>1</v>
      </c>
      <c r="N65" s="262">
        <v>286659.03999999998</v>
      </c>
      <c r="O65" s="262">
        <v>1</v>
      </c>
      <c r="P65" s="262">
        <v>105333.8</v>
      </c>
      <c r="Q65" s="262">
        <v>0</v>
      </c>
      <c r="R65" s="262"/>
      <c r="S65" s="262">
        <v>250</v>
      </c>
      <c r="T65" s="262">
        <v>1</v>
      </c>
      <c r="U65" s="262">
        <v>350</v>
      </c>
      <c r="V65" s="262">
        <v>0</v>
      </c>
      <c r="W65" s="262">
        <v>350</v>
      </c>
      <c r="X65" s="262">
        <v>0</v>
      </c>
      <c r="Y65" s="262">
        <v>0</v>
      </c>
      <c r="Z65" s="262">
        <v>201114.89</v>
      </c>
      <c r="AA65" s="262">
        <v>540.63142473118285</v>
      </c>
      <c r="AB65" s="52" t="s">
        <v>56</v>
      </c>
      <c r="AC65" s="52" t="s">
        <v>43</v>
      </c>
      <c r="AD65" s="52" t="s">
        <v>43</v>
      </c>
      <c r="AE65" s="262">
        <v>79700</v>
      </c>
      <c r="AF65" s="262">
        <v>26458.04</v>
      </c>
      <c r="AG65" s="340">
        <v>-47447.75</v>
      </c>
      <c r="AH65" s="340">
        <v>-105333.8</v>
      </c>
      <c r="AI65" s="262">
        <v>900</v>
      </c>
      <c r="AJ65" s="262">
        <v>715.83</v>
      </c>
      <c r="AK65" s="262"/>
      <c r="AL65" s="262"/>
      <c r="AM65" s="262"/>
      <c r="AN65" s="340"/>
      <c r="AO65" s="341">
        <v>80781.91</v>
      </c>
      <c r="AP65" s="341">
        <v>34688.5</v>
      </c>
      <c r="AQ65" s="310">
        <f t="shared" si="29"/>
        <v>-46093.41</v>
      </c>
      <c r="AR65" s="254">
        <v>140397.06</v>
      </c>
      <c r="AS65" s="310">
        <f t="shared" si="8"/>
        <v>175085.56</v>
      </c>
      <c r="AT65" s="254">
        <v>103311.7</v>
      </c>
      <c r="AU65" s="310">
        <f t="shared" si="30"/>
        <v>71773.86</v>
      </c>
      <c r="AV65" s="310">
        <f t="shared" si="9"/>
        <v>2.9782694552949822</v>
      </c>
      <c r="AW65" s="310">
        <f t="shared" si="10"/>
        <v>0.59006408067004501</v>
      </c>
      <c r="AX65" s="254">
        <v>49328.41</v>
      </c>
      <c r="CA65" s="91" t="str">
        <f t="shared" si="33"/>
        <v>Bergholz</v>
      </c>
      <c r="CB65" s="92">
        <f t="shared" si="33"/>
        <v>372</v>
      </c>
      <c r="CC65" s="92">
        <f t="shared" si="11"/>
        <v>58271.3</v>
      </c>
      <c r="CD65" s="92">
        <f t="shared" si="12"/>
        <v>-58271.3</v>
      </c>
      <c r="CE65" s="92">
        <f t="shared" si="3"/>
        <v>105333.8</v>
      </c>
      <c r="CF65" s="92">
        <f t="shared" si="4"/>
        <v>0</v>
      </c>
      <c r="CG65" s="92">
        <f t="shared" si="13"/>
        <v>-105333.8</v>
      </c>
      <c r="CH65" s="92">
        <f t="shared" si="14"/>
        <v>-47447.75</v>
      </c>
      <c r="CI65" s="92">
        <f t="shared" si="31"/>
        <v>0</v>
      </c>
      <c r="CJ65" s="91" t="str">
        <f t="shared" si="35"/>
        <v>ja</v>
      </c>
      <c r="CK65" s="91" t="str">
        <f t="shared" si="35"/>
        <v>nein</v>
      </c>
      <c r="CL65" s="91" t="str">
        <f t="shared" si="32"/>
        <v>OK</v>
      </c>
      <c r="CM65" s="92">
        <f t="shared" si="16"/>
        <v>286659.03999999998</v>
      </c>
      <c r="CN65" s="91" t="str">
        <f t="shared" si="17"/>
        <v>nein</v>
      </c>
      <c r="CO65" s="91">
        <f t="shared" si="18"/>
        <v>1</v>
      </c>
      <c r="CP65" s="91">
        <f t="shared" si="19"/>
        <v>0</v>
      </c>
      <c r="CQ65" s="91">
        <f t="shared" si="20"/>
        <v>1</v>
      </c>
      <c r="CR65" s="91">
        <f t="shared" si="6"/>
        <v>0</v>
      </c>
      <c r="CS65" s="92">
        <f>CM65-'2012'!CM65</f>
        <v>5400</v>
      </c>
      <c r="CT65" s="92">
        <f>CE65-'2012'!CE65</f>
        <v>39478.199999999997</v>
      </c>
      <c r="CU65" s="92">
        <f t="shared" si="21"/>
        <v>103311.7</v>
      </c>
      <c r="CV65" s="92">
        <f t="shared" si="22"/>
        <v>49328.41</v>
      </c>
      <c r="CW65" s="153">
        <f t="shared" si="23"/>
        <v>2.5</v>
      </c>
      <c r="CX65" s="153">
        <f t="shared" si="24"/>
        <v>3.5</v>
      </c>
      <c r="CY65" s="153">
        <f t="shared" si="25"/>
        <v>3.5</v>
      </c>
      <c r="CZ65" s="92">
        <f t="shared" si="26"/>
        <v>201114.89</v>
      </c>
      <c r="DA65" s="92">
        <f t="shared" si="27"/>
        <v>715.83</v>
      </c>
      <c r="DB65" s="91">
        <f t="shared" si="7"/>
        <v>0</v>
      </c>
      <c r="DC65" s="92">
        <f t="shared" si="28"/>
        <v>-105333.8</v>
      </c>
    </row>
    <row r="66" spans="1:107" x14ac:dyDescent="0.25">
      <c r="A66" s="20">
        <v>13075012</v>
      </c>
      <c r="B66" s="21">
        <v>5556</v>
      </c>
      <c r="C66" s="21" t="s">
        <v>104</v>
      </c>
      <c r="D66" s="261">
        <v>581</v>
      </c>
      <c r="E66" s="262">
        <v>10800</v>
      </c>
      <c r="F66" s="262">
        <v>32474.83</v>
      </c>
      <c r="G66" s="262">
        <v>1</v>
      </c>
      <c r="H66" s="262">
        <v>22037.57</v>
      </c>
      <c r="I66" s="262"/>
      <c r="J66" s="262">
        <v>1</v>
      </c>
      <c r="K66" s="262">
        <v>58254.78</v>
      </c>
      <c r="L66" s="263"/>
      <c r="M66" s="262">
        <v>1</v>
      </c>
      <c r="N66" s="262">
        <v>1481409.62</v>
      </c>
      <c r="O66" s="262">
        <v>0</v>
      </c>
      <c r="P66" s="262"/>
      <c r="Q66" s="262">
        <v>1</v>
      </c>
      <c r="R66" s="262">
        <v>103333.68</v>
      </c>
      <c r="S66" s="262">
        <v>200</v>
      </c>
      <c r="T66" s="262">
        <v>1</v>
      </c>
      <c r="U66" s="262">
        <v>300</v>
      </c>
      <c r="V66" s="262">
        <v>1</v>
      </c>
      <c r="W66" s="262">
        <v>280</v>
      </c>
      <c r="X66" s="262">
        <v>1</v>
      </c>
      <c r="Y66" s="262">
        <v>1</v>
      </c>
      <c r="Z66" s="262">
        <v>277314.47000000003</v>
      </c>
      <c r="AA66" s="262">
        <v>477.30545611015498</v>
      </c>
      <c r="AB66" s="52" t="s">
        <v>56</v>
      </c>
      <c r="AC66" s="52" t="s">
        <v>43</v>
      </c>
      <c r="AD66" s="52" t="s">
        <v>43</v>
      </c>
      <c r="AE66" s="262">
        <v>4964.8</v>
      </c>
      <c r="AF66" s="262">
        <v>64406.720000000001</v>
      </c>
      <c r="AG66" s="340">
        <v>32474.83</v>
      </c>
      <c r="AH66" s="340">
        <v>103333.68</v>
      </c>
      <c r="AI66" s="262">
        <v>1900</v>
      </c>
      <c r="AJ66" s="262">
        <v>1730.84</v>
      </c>
      <c r="AK66" s="262"/>
      <c r="AL66" s="262"/>
      <c r="AM66" s="262"/>
      <c r="AN66" s="340"/>
      <c r="AO66" s="341">
        <v>106290.81</v>
      </c>
      <c r="AP66" s="341">
        <v>48768.7</v>
      </c>
      <c r="AQ66" s="310">
        <f t="shared" si="29"/>
        <v>-57522.11</v>
      </c>
      <c r="AR66" s="254">
        <v>231202.03000000003</v>
      </c>
      <c r="AS66" s="310">
        <f t="shared" si="8"/>
        <v>279970.73000000004</v>
      </c>
      <c r="AT66" s="254">
        <v>142029</v>
      </c>
      <c r="AU66" s="310">
        <f t="shared" si="30"/>
        <v>137941.73000000004</v>
      </c>
      <c r="AV66" s="310">
        <f t="shared" si="9"/>
        <v>2.9122982568737736</v>
      </c>
      <c r="AW66" s="310">
        <f t="shared" si="10"/>
        <v>0.50729945948278232</v>
      </c>
      <c r="AX66" s="254">
        <v>67801.95</v>
      </c>
      <c r="CA66" s="91" t="str">
        <f t="shared" si="33"/>
        <v>Blankensee</v>
      </c>
      <c r="CB66" s="92">
        <f t="shared" si="33"/>
        <v>581</v>
      </c>
      <c r="CC66" s="92">
        <f t="shared" si="11"/>
        <v>0</v>
      </c>
      <c r="CD66" s="92">
        <f t="shared" si="12"/>
        <v>22037.57</v>
      </c>
      <c r="CE66" s="92">
        <f t="shared" si="3"/>
        <v>0</v>
      </c>
      <c r="CF66" s="92">
        <f t="shared" si="4"/>
        <v>103333.68</v>
      </c>
      <c r="CG66" s="92">
        <f t="shared" si="13"/>
        <v>103333.68</v>
      </c>
      <c r="CH66" s="92">
        <f t="shared" si="14"/>
        <v>32474.83</v>
      </c>
      <c r="CI66" s="92">
        <f t="shared" si="31"/>
        <v>1</v>
      </c>
      <c r="CJ66" s="91" t="str">
        <f t="shared" si="35"/>
        <v>ja</v>
      </c>
      <c r="CK66" s="91" t="str">
        <f t="shared" si="35"/>
        <v>nein</v>
      </c>
      <c r="CL66" s="91" t="str">
        <f t="shared" si="32"/>
        <v>OK</v>
      </c>
      <c r="CM66" s="92">
        <f t="shared" si="16"/>
        <v>1481409.62</v>
      </c>
      <c r="CN66" s="91" t="str">
        <f t="shared" si="17"/>
        <v>nein</v>
      </c>
      <c r="CO66" s="91">
        <f t="shared" si="18"/>
        <v>1</v>
      </c>
      <c r="CP66" s="91">
        <f t="shared" si="19"/>
        <v>0</v>
      </c>
      <c r="CQ66" s="91">
        <f t="shared" si="20"/>
        <v>1</v>
      </c>
      <c r="CR66" s="91">
        <f t="shared" si="6"/>
        <v>1</v>
      </c>
      <c r="CS66" s="92">
        <f>CM66-'2012'!CM66</f>
        <v>20354.260000000009</v>
      </c>
      <c r="CT66" s="92">
        <f>CE66-'2012'!CE66</f>
        <v>0</v>
      </c>
      <c r="CU66" s="92">
        <f t="shared" si="21"/>
        <v>142029</v>
      </c>
      <c r="CV66" s="92">
        <f t="shared" si="22"/>
        <v>67801.95</v>
      </c>
      <c r="CW66" s="153">
        <f t="shared" si="23"/>
        <v>2</v>
      </c>
      <c r="CX66" s="153">
        <f t="shared" si="24"/>
        <v>3</v>
      </c>
      <c r="CY66" s="153">
        <f t="shared" si="25"/>
        <v>2.8</v>
      </c>
      <c r="CZ66" s="92">
        <f t="shared" si="26"/>
        <v>277314.47000000003</v>
      </c>
      <c r="DA66" s="92">
        <f t="shared" si="27"/>
        <v>1730.84</v>
      </c>
      <c r="DB66" s="91">
        <f t="shared" si="7"/>
        <v>1</v>
      </c>
      <c r="DC66" s="92">
        <f t="shared" si="28"/>
        <v>103333.68</v>
      </c>
    </row>
    <row r="67" spans="1:107" x14ac:dyDescent="0.25">
      <c r="A67" s="20">
        <v>13075016</v>
      </c>
      <c r="B67" s="21">
        <v>5556</v>
      </c>
      <c r="C67" s="21" t="s">
        <v>105</v>
      </c>
      <c r="D67" s="261">
        <v>597</v>
      </c>
      <c r="E67" s="262">
        <v>85900</v>
      </c>
      <c r="F67" s="262">
        <v>15496.25</v>
      </c>
      <c r="G67" s="262">
        <v>0</v>
      </c>
      <c r="H67" s="262"/>
      <c r="I67" s="262">
        <v>15496.25</v>
      </c>
      <c r="J67" s="262">
        <v>1</v>
      </c>
      <c r="K67" s="262">
        <v>4165.03</v>
      </c>
      <c r="L67" s="263"/>
      <c r="M67" s="262">
        <v>1</v>
      </c>
      <c r="N67" s="262">
        <v>913879.41</v>
      </c>
      <c r="O67" s="262">
        <v>0</v>
      </c>
      <c r="P67" s="262"/>
      <c r="Q67" s="262">
        <v>1</v>
      </c>
      <c r="R67" s="262">
        <v>34293.82</v>
      </c>
      <c r="S67" s="262">
        <v>200</v>
      </c>
      <c r="T67" s="262">
        <v>1</v>
      </c>
      <c r="U67" s="262">
        <v>300</v>
      </c>
      <c r="V67" s="262">
        <v>1</v>
      </c>
      <c r="W67" s="262">
        <v>200</v>
      </c>
      <c r="X67" s="262">
        <v>1</v>
      </c>
      <c r="Y67" s="262">
        <v>1</v>
      </c>
      <c r="Z67" s="262">
        <v>0</v>
      </c>
      <c r="AA67" s="262">
        <v>0</v>
      </c>
      <c r="AB67" s="52" t="s">
        <v>56</v>
      </c>
      <c r="AC67" s="52" t="s">
        <v>43</v>
      </c>
      <c r="AD67" s="52" t="s">
        <v>43</v>
      </c>
      <c r="AE67" s="262">
        <v>121900</v>
      </c>
      <c r="AF67" s="262">
        <v>4662.93</v>
      </c>
      <c r="AG67" s="340">
        <v>-15496.25</v>
      </c>
      <c r="AH67" s="340">
        <v>34293.82</v>
      </c>
      <c r="AI67" s="262">
        <v>1400</v>
      </c>
      <c r="AJ67" s="262">
        <v>1298.1199999999999</v>
      </c>
      <c r="AK67" s="262"/>
      <c r="AL67" s="262"/>
      <c r="AM67" s="262"/>
      <c r="AN67" s="340"/>
      <c r="AO67" s="341">
        <v>134085.64000000001</v>
      </c>
      <c r="AP67" s="341">
        <v>47912.250000000007</v>
      </c>
      <c r="AQ67" s="310">
        <f t="shared" si="29"/>
        <v>-86173.390000000014</v>
      </c>
      <c r="AR67" s="254">
        <v>222648.41</v>
      </c>
      <c r="AS67" s="310">
        <f t="shared" si="8"/>
        <v>270560.66000000003</v>
      </c>
      <c r="AT67" s="254">
        <v>164962.23000000001</v>
      </c>
      <c r="AU67" s="310">
        <f t="shared" si="30"/>
        <v>105598.43000000002</v>
      </c>
      <c r="AV67" s="310">
        <f t="shared" si="9"/>
        <v>3.4430073728534976</v>
      </c>
      <c r="AW67" s="310">
        <f t="shared" si="10"/>
        <v>0.60970515817044502</v>
      </c>
      <c r="AX67" s="254">
        <v>78968.33</v>
      </c>
      <c r="CA67" s="91" t="str">
        <f t="shared" si="33"/>
        <v>Boock</v>
      </c>
      <c r="CB67" s="92">
        <f t="shared" si="33"/>
        <v>597</v>
      </c>
      <c r="CC67" s="92">
        <f t="shared" si="11"/>
        <v>15496.25</v>
      </c>
      <c r="CD67" s="92">
        <f t="shared" si="12"/>
        <v>-15496.25</v>
      </c>
      <c r="CE67" s="92">
        <f t="shared" si="3"/>
        <v>0</v>
      </c>
      <c r="CF67" s="92">
        <f t="shared" si="4"/>
        <v>34293.82</v>
      </c>
      <c r="CG67" s="92">
        <f t="shared" si="13"/>
        <v>34293.82</v>
      </c>
      <c r="CH67" s="92">
        <f t="shared" si="14"/>
        <v>-15496.25</v>
      </c>
      <c r="CI67" s="92">
        <f t="shared" si="31"/>
        <v>1</v>
      </c>
      <c r="CJ67" s="91" t="str">
        <f t="shared" si="35"/>
        <v>ja</v>
      </c>
      <c r="CK67" s="91" t="str">
        <f t="shared" si="35"/>
        <v>nein</v>
      </c>
      <c r="CL67" s="91" t="str">
        <f t="shared" si="32"/>
        <v>OK</v>
      </c>
      <c r="CM67" s="92">
        <f t="shared" si="16"/>
        <v>913879.41</v>
      </c>
      <c r="CN67" s="91" t="str">
        <f t="shared" si="17"/>
        <v>nein</v>
      </c>
      <c r="CO67" s="91">
        <f t="shared" si="18"/>
        <v>1</v>
      </c>
      <c r="CP67" s="91">
        <f t="shared" si="19"/>
        <v>0</v>
      </c>
      <c r="CQ67" s="91">
        <f t="shared" si="20"/>
        <v>1</v>
      </c>
      <c r="CR67" s="91">
        <f t="shared" si="6"/>
        <v>1</v>
      </c>
      <c r="CS67" s="92">
        <f>CM67-'2012'!CM67</f>
        <v>8300</v>
      </c>
      <c r="CT67" s="92">
        <f>CE67-'2012'!CE67</f>
        <v>0</v>
      </c>
      <c r="CU67" s="92">
        <f t="shared" si="21"/>
        <v>164962.23000000001</v>
      </c>
      <c r="CV67" s="92">
        <f t="shared" si="22"/>
        <v>78968.33</v>
      </c>
      <c r="CW67" s="153">
        <f t="shared" si="23"/>
        <v>2</v>
      </c>
      <c r="CX67" s="153">
        <f t="shared" si="24"/>
        <v>3</v>
      </c>
      <c r="CY67" s="153">
        <f t="shared" si="25"/>
        <v>2</v>
      </c>
      <c r="CZ67" s="92">
        <f t="shared" si="26"/>
        <v>0</v>
      </c>
      <c r="DA67" s="92">
        <f t="shared" si="27"/>
        <v>1298.1199999999999</v>
      </c>
      <c r="DB67" s="91">
        <f t="shared" si="7"/>
        <v>0</v>
      </c>
      <c r="DC67" s="92">
        <f t="shared" si="28"/>
        <v>34293.82</v>
      </c>
    </row>
    <row r="68" spans="1:107" x14ac:dyDescent="0.25">
      <c r="A68" s="20">
        <v>13075035</v>
      </c>
      <c r="B68" s="21">
        <v>5556</v>
      </c>
      <c r="C68" s="21" t="s">
        <v>106</v>
      </c>
      <c r="D68" s="261">
        <v>176</v>
      </c>
      <c r="E68" s="262">
        <v>22200</v>
      </c>
      <c r="F68" s="262">
        <v>95182.3</v>
      </c>
      <c r="G68" s="262">
        <v>1</v>
      </c>
      <c r="H68" s="262">
        <v>74802.47</v>
      </c>
      <c r="I68" s="262"/>
      <c r="J68" s="262">
        <v>1</v>
      </c>
      <c r="K68" s="262">
        <v>272232.82</v>
      </c>
      <c r="L68" s="263"/>
      <c r="M68" s="262">
        <v>1</v>
      </c>
      <c r="N68" s="262">
        <v>1079096.33</v>
      </c>
      <c r="O68" s="262">
        <v>0</v>
      </c>
      <c r="P68" s="262"/>
      <c r="Q68" s="262">
        <v>1</v>
      </c>
      <c r="R68" s="262">
        <v>274740.78000000003</v>
      </c>
      <c r="S68" s="262">
        <v>250</v>
      </c>
      <c r="T68" s="262">
        <v>1</v>
      </c>
      <c r="U68" s="262">
        <v>315</v>
      </c>
      <c r="V68" s="262">
        <v>1</v>
      </c>
      <c r="W68" s="262">
        <v>300</v>
      </c>
      <c r="X68" s="262">
        <v>1</v>
      </c>
      <c r="Y68" s="262">
        <v>1</v>
      </c>
      <c r="Z68" s="262">
        <v>415110.57</v>
      </c>
      <c r="AA68" s="262">
        <v>2358.5827840909092</v>
      </c>
      <c r="AB68" s="52" t="s">
        <v>43</v>
      </c>
      <c r="AC68" s="52" t="s">
        <v>43</v>
      </c>
      <c r="AD68" s="52" t="s">
        <v>43</v>
      </c>
      <c r="AE68" s="262">
        <v>23000</v>
      </c>
      <c r="AF68" s="262">
        <v>95033.31</v>
      </c>
      <c r="AG68" s="340">
        <v>95182.3</v>
      </c>
      <c r="AH68" s="340">
        <v>274740.78000000003</v>
      </c>
      <c r="AI68" s="262">
        <v>600</v>
      </c>
      <c r="AJ68" s="262">
        <v>610.41999999999996</v>
      </c>
      <c r="AK68" s="262"/>
      <c r="AL68" s="262"/>
      <c r="AM68" s="262"/>
      <c r="AN68" s="340"/>
      <c r="AO68" s="341">
        <v>58364.01</v>
      </c>
      <c r="AP68" s="341">
        <v>94364.560000000012</v>
      </c>
      <c r="AQ68" s="310">
        <f t="shared" si="29"/>
        <v>36000.55000000001</v>
      </c>
      <c r="AR68" s="254">
        <v>54337.649999999994</v>
      </c>
      <c r="AS68" s="310">
        <f t="shared" si="8"/>
        <v>148702.21000000002</v>
      </c>
      <c r="AT68" s="254">
        <v>50268.32</v>
      </c>
      <c r="AU68" s="310">
        <f t="shared" si="30"/>
        <v>98433.890000000014</v>
      </c>
      <c r="AV68" s="310">
        <f t="shared" si="9"/>
        <v>0.53270337931952416</v>
      </c>
      <c r="AW68" s="310">
        <f t="shared" si="10"/>
        <v>0.33804689251087788</v>
      </c>
      <c r="AX68" s="254">
        <v>23984.2</v>
      </c>
      <c r="CA68" s="91" t="str">
        <f t="shared" si="33"/>
        <v>Glasow</v>
      </c>
      <c r="CB68" s="92">
        <f t="shared" si="33"/>
        <v>176</v>
      </c>
      <c r="CC68" s="92">
        <f t="shared" si="11"/>
        <v>0</v>
      </c>
      <c r="CD68" s="92">
        <f t="shared" si="12"/>
        <v>74802.47</v>
      </c>
      <c r="CE68" s="92">
        <f t="shared" si="3"/>
        <v>0</v>
      </c>
      <c r="CF68" s="92">
        <f t="shared" si="4"/>
        <v>274740.78000000003</v>
      </c>
      <c r="CG68" s="92">
        <f t="shared" si="13"/>
        <v>274740.78000000003</v>
      </c>
      <c r="CH68" s="92">
        <f t="shared" si="14"/>
        <v>95182.3</v>
      </c>
      <c r="CI68" s="92">
        <f t="shared" si="31"/>
        <v>1</v>
      </c>
      <c r="CJ68" s="91" t="str">
        <f t="shared" si="35"/>
        <v>nein</v>
      </c>
      <c r="CK68" s="91" t="str">
        <f t="shared" si="35"/>
        <v>nein</v>
      </c>
      <c r="CL68" s="91" t="str">
        <f t="shared" si="32"/>
        <v>OK</v>
      </c>
      <c r="CM68" s="92">
        <f t="shared" si="16"/>
        <v>1079096.33</v>
      </c>
      <c r="CN68" s="91" t="str">
        <f t="shared" si="17"/>
        <v>nein</v>
      </c>
      <c r="CO68" s="91">
        <f t="shared" si="18"/>
        <v>0</v>
      </c>
      <c r="CP68" s="91">
        <f t="shared" si="19"/>
        <v>0</v>
      </c>
      <c r="CQ68" s="91">
        <f t="shared" si="20"/>
        <v>1</v>
      </c>
      <c r="CR68" s="91">
        <f t="shared" si="6"/>
        <v>1</v>
      </c>
      <c r="CS68" s="92">
        <f>CM68-'2012'!CM68</f>
        <v>41082.729999999981</v>
      </c>
      <c r="CT68" s="92">
        <f>CE68-'2012'!CE68</f>
        <v>0</v>
      </c>
      <c r="CU68" s="92">
        <f t="shared" si="21"/>
        <v>50268.32</v>
      </c>
      <c r="CV68" s="92">
        <f t="shared" si="22"/>
        <v>23984.2</v>
      </c>
      <c r="CW68" s="153">
        <f t="shared" si="23"/>
        <v>2.5</v>
      </c>
      <c r="CX68" s="153">
        <f t="shared" si="24"/>
        <v>3.15</v>
      </c>
      <c r="CY68" s="153">
        <f t="shared" si="25"/>
        <v>3</v>
      </c>
      <c r="CZ68" s="92">
        <f t="shared" si="26"/>
        <v>415110.57</v>
      </c>
      <c r="DA68" s="92">
        <f t="shared" si="27"/>
        <v>610.41999999999996</v>
      </c>
      <c r="DB68" s="91">
        <f t="shared" si="7"/>
        <v>1</v>
      </c>
      <c r="DC68" s="92">
        <f t="shared" si="28"/>
        <v>274740.78000000003</v>
      </c>
    </row>
    <row r="69" spans="1:107" x14ac:dyDescent="0.25">
      <c r="A69" s="20">
        <v>13075038</v>
      </c>
      <c r="B69" s="21">
        <v>5556</v>
      </c>
      <c r="C69" s="21" t="s">
        <v>107</v>
      </c>
      <c r="D69" s="261">
        <v>904</v>
      </c>
      <c r="E69" s="262">
        <v>55600</v>
      </c>
      <c r="F69" s="262">
        <v>49170.99</v>
      </c>
      <c r="G69" s="262">
        <v>0</v>
      </c>
      <c r="H69" s="262"/>
      <c r="I69" s="262">
        <v>71473.820000000007</v>
      </c>
      <c r="J69" s="262">
        <v>0</v>
      </c>
      <c r="K69" s="262"/>
      <c r="L69" s="263">
        <v>2012</v>
      </c>
      <c r="M69" s="262">
        <v>1</v>
      </c>
      <c r="N69" s="262">
        <v>1760587.5</v>
      </c>
      <c r="O69" s="262">
        <v>1</v>
      </c>
      <c r="P69" s="262">
        <v>19786.05</v>
      </c>
      <c r="Q69" s="262">
        <v>0</v>
      </c>
      <c r="R69" s="262"/>
      <c r="S69" s="262">
        <v>220</v>
      </c>
      <c r="T69" s="262">
        <v>1</v>
      </c>
      <c r="U69" s="262">
        <v>330</v>
      </c>
      <c r="V69" s="262">
        <v>1</v>
      </c>
      <c r="W69" s="262">
        <v>308</v>
      </c>
      <c r="X69" s="262">
        <v>0</v>
      </c>
      <c r="Y69" s="262">
        <v>0</v>
      </c>
      <c r="Z69" s="262">
        <v>165833.66</v>
      </c>
      <c r="AA69" s="262">
        <v>183.44431415929205</v>
      </c>
      <c r="AB69" s="52" t="s">
        <v>56</v>
      </c>
      <c r="AC69" s="52" t="s">
        <v>43</v>
      </c>
      <c r="AD69" s="52" t="s">
        <v>43</v>
      </c>
      <c r="AE69" s="262">
        <v>130200</v>
      </c>
      <c r="AF69" s="262">
        <v>20415.28</v>
      </c>
      <c r="AG69" s="340">
        <v>-49170.99</v>
      </c>
      <c r="AH69" s="340">
        <v>-19786.05</v>
      </c>
      <c r="AI69" s="262">
        <v>2700</v>
      </c>
      <c r="AJ69" s="262">
        <v>2328.75</v>
      </c>
      <c r="AK69" s="262"/>
      <c r="AL69" s="262"/>
      <c r="AM69" s="262"/>
      <c r="AN69" s="340"/>
      <c r="AO69" s="341">
        <v>208280.71</v>
      </c>
      <c r="AP69" s="341">
        <v>80892.03</v>
      </c>
      <c r="AQ69" s="310">
        <f t="shared" si="29"/>
        <v>-127388.68</v>
      </c>
      <c r="AR69" s="254">
        <v>333996.76</v>
      </c>
      <c r="AS69" s="310">
        <f t="shared" si="8"/>
        <v>414888.79000000004</v>
      </c>
      <c r="AT69" s="254">
        <v>266166.58</v>
      </c>
      <c r="AU69" s="310">
        <f t="shared" si="30"/>
        <v>148722.21000000002</v>
      </c>
      <c r="AV69" s="310">
        <f t="shared" si="9"/>
        <v>3.2903931326732687</v>
      </c>
      <c r="AW69" s="310">
        <f t="shared" si="10"/>
        <v>0.64153716951475115</v>
      </c>
      <c r="AX69" s="254">
        <v>127427.43</v>
      </c>
      <c r="CA69" s="91" t="str">
        <f t="shared" si="33"/>
        <v>Grambow</v>
      </c>
      <c r="CB69" s="92">
        <f t="shared" si="33"/>
        <v>904</v>
      </c>
      <c r="CC69" s="92">
        <f t="shared" si="11"/>
        <v>71473.820000000007</v>
      </c>
      <c r="CD69" s="92">
        <f t="shared" si="12"/>
        <v>-71473.820000000007</v>
      </c>
      <c r="CE69" s="92">
        <f t="shared" ref="CE69:CE132" si="36">P69</f>
        <v>19786.05</v>
      </c>
      <c r="CF69" s="92">
        <f t="shared" ref="CF69:CF132" si="37">R69</f>
        <v>0</v>
      </c>
      <c r="CG69" s="92">
        <f t="shared" si="13"/>
        <v>-19786.05</v>
      </c>
      <c r="CH69" s="92">
        <f t="shared" si="14"/>
        <v>-49170.99</v>
      </c>
      <c r="CI69" s="92">
        <f t="shared" si="31"/>
        <v>0</v>
      </c>
      <c r="CJ69" s="91" t="str">
        <f t="shared" si="35"/>
        <v>ja</v>
      </c>
      <c r="CK69" s="91" t="str">
        <f t="shared" si="35"/>
        <v>nein</v>
      </c>
      <c r="CL69" s="91" t="str">
        <f t="shared" si="32"/>
        <v>OK</v>
      </c>
      <c r="CM69" s="92">
        <f t="shared" si="16"/>
        <v>1760587.5</v>
      </c>
      <c r="CN69" s="91" t="str">
        <f t="shared" si="17"/>
        <v>nein</v>
      </c>
      <c r="CO69" s="91">
        <f t="shared" si="18"/>
        <v>1</v>
      </c>
      <c r="CP69" s="91">
        <f t="shared" si="19"/>
        <v>0</v>
      </c>
      <c r="CQ69" s="91">
        <f t="shared" si="20"/>
        <v>1</v>
      </c>
      <c r="CR69" s="91">
        <f t="shared" ref="CR69:CR132" si="38">J69</f>
        <v>0</v>
      </c>
      <c r="CS69" s="92">
        <f>CM69-'2012'!CM69</f>
        <v>13800</v>
      </c>
      <c r="CT69" s="92">
        <f>CE69-'2012'!CE69</f>
        <v>19786.05</v>
      </c>
      <c r="CU69" s="92">
        <f t="shared" si="21"/>
        <v>266166.58</v>
      </c>
      <c r="CV69" s="92">
        <f t="shared" si="22"/>
        <v>127427.43</v>
      </c>
      <c r="CW69" s="153">
        <f t="shared" si="23"/>
        <v>2.2000000000000002</v>
      </c>
      <c r="CX69" s="153">
        <f t="shared" si="24"/>
        <v>3.3</v>
      </c>
      <c r="CY69" s="153">
        <f t="shared" si="25"/>
        <v>3.08</v>
      </c>
      <c r="CZ69" s="92">
        <f t="shared" si="26"/>
        <v>165833.66</v>
      </c>
      <c r="DA69" s="92">
        <f t="shared" si="27"/>
        <v>2328.75</v>
      </c>
      <c r="DB69" s="91">
        <f t="shared" ref="DB69:DB132" si="39">G69</f>
        <v>0</v>
      </c>
      <c r="DC69" s="92">
        <f t="shared" si="28"/>
        <v>-19786.05</v>
      </c>
    </row>
    <row r="70" spans="1:107" x14ac:dyDescent="0.25">
      <c r="A70" s="20">
        <v>13075067</v>
      </c>
      <c r="B70" s="21">
        <v>5556</v>
      </c>
      <c r="C70" s="21" t="s">
        <v>108</v>
      </c>
      <c r="D70" s="261">
        <v>671</v>
      </c>
      <c r="E70" s="262">
        <v>47200</v>
      </c>
      <c r="F70" s="262">
        <v>281050.40000000002</v>
      </c>
      <c r="G70" s="262">
        <v>1</v>
      </c>
      <c r="H70" s="262">
        <v>263888.51</v>
      </c>
      <c r="I70" s="262"/>
      <c r="J70" s="262">
        <v>1</v>
      </c>
      <c r="K70" s="262">
        <v>532753.63</v>
      </c>
      <c r="L70" s="263"/>
      <c r="M70" s="262">
        <v>1</v>
      </c>
      <c r="N70" s="262">
        <v>2061225.14</v>
      </c>
      <c r="O70" s="262">
        <v>0</v>
      </c>
      <c r="P70" s="262"/>
      <c r="Q70" s="262">
        <v>1</v>
      </c>
      <c r="R70" s="262">
        <v>644100.04</v>
      </c>
      <c r="S70" s="262">
        <v>239</v>
      </c>
      <c r="T70" s="262">
        <v>1</v>
      </c>
      <c r="U70" s="262">
        <v>347</v>
      </c>
      <c r="V70" s="262">
        <v>0</v>
      </c>
      <c r="W70" s="262">
        <v>300</v>
      </c>
      <c r="X70" s="262">
        <v>1</v>
      </c>
      <c r="Y70" s="262">
        <v>0</v>
      </c>
      <c r="Z70" s="262">
        <v>296211.43</v>
      </c>
      <c r="AA70" s="262">
        <v>441.4477347242921</v>
      </c>
      <c r="AB70" s="52" t="s">
        <v>43</v>
      </c>
      <c r="AC70" s="52" t="s">
        <v>43</v>
      </c>
      <c r="AD70" s="52" t="s">
        <v>43</v>
      </c>
      <c r="AE70" s="262">
        <v>2000</v>
      </c>
      <c r="AF70" s="262">
        <v>295097</v>
      </c>
      <c r="AG70" s="340">
        <v>281050.40000000002</v>
      </c>
      <c r="AH70" s="340">
        <v>644100.04</v>
      </c>
      <c r="AI70" s="262">
        <v>2400</v>
      </c>
      <c r="AJ70" s="262">
        <v>2225.84</v>
      </c>
      <c r="AK70" s="262"/>
      <c r="AL70" s="262"/>
      <c r="AM70" s="262"/>
      <c r="AN70" s="340"/>
      <c r="AO70" s="341">
        <v>229979.77</v>
      </c>
      <c r="AP70" s="341">
        <v>465086.59</v>
      </c>
      <c r="AQ70" s="310">
        <f t="shared" si="29"/>
        <v>235106.82000000004</v>
      </c>
      <c r="AR70" s="254">
        <v>202682.1</v>
      </c>
      <c r="AS70" s="310">
        <f t="shared" ref="AS70:AS133" si="40">AP70+AR70</f>
        <v>667768.69000000006</v>
      </c>
      <c r="AT70" s="254">
        <v>169484.43</v>
      </c>
      <c r="AU70" s="310">
        <f t="shared" si="30"/>
        <v>498284.26000000007</v>
      </c>
      <c r="AV70" s="310">
        <f t="shared" ref="AV70:AV133" si="41">AT70/AP70</f>
        <v>0.36441478564238972</v>
      </c>
      <c r="AW70" s="310">
        <f t="shared" ref="AW70:AW133" si="42">AT70/AS70</f>
        <v>0.25380709299203585</v>
      </c>
      <c r="AX70" s="254">
        <v>79699.320000000007</v>
      </c>
      <c r="CA70" s="91" t="str">
        <f t="shared" si="33"/>
        <v>Krackow</v>
      </c>
      <c r="CB70" s="92">
        <f t="shared" si="33"/>
        <v>671</v>
      </c>
      <c r="CC70" s="92">
        <f t="shared" ref="CC70:CC133" si="43">IF(I70&lt;0,I70*-1,I70)</f>
        <v>0</v>
      </c>
      <c r="CD70" s="92">
        <f t="shared" ref="CD70:CD133" si="44">H70-CC70</f>
        <v>263888.51</v>
      </c>
      <c r="CE70" s="92">
        <f t="shared" si="36"/>
        <v>0</v>
      </c>
      <c r="CF70" s="92">
        <f t="shared" si="37"/>
        <v>644100.04</v>
      </c>
      <c r="CG70" s="92">
        <f t="shared" ref="CG70:CG133" si="45">CF70-CE70</f>
        <v>644100.04</v>
      </c>
      <c r="CH70" s="92">
        <f t="shared" ref="CH70:CH133" si="46">AG70</f>
        <v>281050.40000000002</v>
      </c>
      <c r="CI70" s="92">
        <f t="shared" si="31"/>
        <v>0</v>
      </c>
      <c r="CJ70" s="91" t="str">
        <f t="shared" si="35"/>
        <v>nein</v>
      </c>
      <c r="CK70" s="91" t="str">
        <f t="shared" si="35"/>
        <v>nein</v>
      </c>
      <c r="CL70" s="91" t="str">
        <f t="shared" si="32"/>
        <v>OK</v>
      </c>
      <c r="CM70" s="92">
        <f t="shared" ref="CM70:CM133" si="47">N70</f>
        <v>2061225.14</v>
      </c>
      <c r="CN70" s="91" t="str">
        <f t="shared" ref="CN70:CN133" si="48">IF(CQ70=0,"keine Angabe",IF(CI70="ja","ja","nein"))</f>
        <v>nein</v>
      </c>
      <c r="CO70" s="91">
        <f t="shared" ref="CO70:CO133" si="49">IF(CQ70=0,2,IF(CJ70="ja",1,0))</f>
        <v>0</v>
      </c>
      <c r="CP70" s="91">
        <f t="shared" ref="CP70:CP133" si="50">IF(CQ70=0,2,IF(CK70="ja",1,0))</f>
        <v>0</v>
      </c>
      <c r="CQ70" s="91">
        <f t="shared" ref="CQ70:CQ133" si="51">IF(CL70="OK",1,0)</f>
        <v>1</v>
      </c>
      <c r="CR70" s="91">
        <f t="shared" si="38"/>
        <v>1</v>
      </c>
      <c r="CS70" s="92">
        <f>CM70-'2012'!CM70</f>
        <v>215003.91999999993</v>
      </c>
      <c r="CT70" s="92">
        <f>CE70-'2012'!CE70</f>
        <v>0</v>
      </c>
      <c r="CU70" s="92">
        <f t="shared" ref="CU70:CU133" si="52">AT70</f>
        <v>169484.43</v>
      </c>
      <c r="CV70" s="92">
        <f t="shared" ref="CV70:CV133" si="53">AX70</f>
        <v>79699.320000000007</v>
      </c>
      <c r="CW70" s="153">
        <f t="shared" ref="CW70:CW133" si="54">S70/100</f>
        <v>2.39</v>
      </c>
      <c r="CX70" s="153">
        <f t="shared" ref="CX70:CX133" si="55">U70/100</f>
        <v>3.47</v>
      </c>
      <c r="CY70" s="153">
        <f t="shared" ref="CY70:CY133" si="56">W70/100</f>
        <v>3</v>
      </c>
      <c r="CZ70" s="92">
        <f t="shared" ref="CZ70:CZ133" si="57">Z70</f>
        <v>296211.43</v>
      </c>
      <c r="DA70" s="92">
        <f t="shared" ref="DA70:DA133" si="58">AJ70+AL70+AN70</f>
        <v>2225.84</v>
      </c>
      <c r="DB70" s="91">
        <f t="shared" si="39"/>
        <v>1</v>
      </c>
      <c r="DC70" s="92">
        <f t="shared" ref="DC70:DC133" si="59">AH70</f>
        <v>644100.04</v>
      </c>
    </row>
    <row r="71" spans="1:107" x14ac:dyDescent="0.25">
      <c r="A71" s="20">
        <v>13075079</v>
      </c>
      <c r="B71" s="21">
        <v>5556</v>
      </c>
      <c r="C71" s="21" t="s">
        <v>109</v>
      </c>
      <c r="D71" s="261">
        <v>3093</v>
      </c>
      <c r="E71" s="262">
        <v>80900</v>
      </c>
      <c r="F71" s="262">
        <v>192954.48</v>
      </c>
      <c r="G71" s="262">
        <v>1</v>
      </c>
      <c r="H71" s="262">
        <v>23177.680000000022</v>
      </c>
      <c r="I71" s="262"/>
      <c r="J71" s="262">
        <v>0</v>
      </c>
      <c r="K71" s="262"/>
      <c r="L71" s="263">
        <v>2012</v>
      </c>
      <c r="M71" s="262">
        <v>1</v>
      </c>
      <c r="N71" s="262">
        <v>7152978.8499999996</v>
      </c>
      <c r="O71" s="262">
        <v>0</v>
      </c>
      <c r="P71" s="262"/>
      <c r="Q71" s="262">
        <v>1</v>
      </c>
      <c r="R71" s="262">
        <v>272314.84999999998</v>
      </c>
      <c r="S71" s="262">
        <v>250</v>
      </c>
      <c r="T71" s="262">
        <v>1</v>
      </c>
      <c r="U71" s="262">
        <v>350</v>
      </c>
      <c r="V71" s="262">
        <v>0</v>
      </c>
      <c r="W71" s="262">
        <v>280</v>
      </c>
      <c r="X71" s="262">
        <v>1</v>
      </c>
      <c r="Y71" s="262">
        <v>0</v>
      </c>
      <c r="Z71" s="262">
        <v>1370499.23</v>
      </c>
      <c r="AA71" s="262">
        <v>443.09706757193663</v>
      </c>
      <c r="AB71" s="52" t="s">
        <v>56</v>
      </c>
      <c r="AC71" s="52" t="s">
        <v>43</v>
      </c>
      <c r="AD71" s="52" t="s">
        <v>43</v>
      </c>
      <c r="AE71" s="262">
        <v>279902.32</v>
      </c>
      <c r="AF71" s="262">
        <v>446586.31</v>
      </c>
      <c r="AG71" s="340">
        <v>192954.48</v>
      </c>
      <c r="AH71" s="340">
        <v>272314.84999999998</v>
      </c>
      <c r="AI71" s="262">
        <v>5200</v>
      </c>
      <c r="AJ71" s="262">
        <v>4549.16</v>
      </c>
      <c r="AK71" s="262">
        <v>100</v>
      </c>
      <c r="AL71" s="262">
        <v>75</v>
      </c>
      <c r="AM71" s="262"/>
      <c r="AN71" s="340"/>
      <c r="AO71" s="341">
        <v>919916.06</v>
      </c>
      <c r="AP71" s="341">
        <v>578248.35</v>
      </c>
      <c r="AQ71" s="310">
        <f t="shared" ref="AQ71:AQ134" si="60">AP71-AO71</f>
        <v>-341667.71000000008</v>
      </c>
      <c r="AR71" s="254">
        <v>1018381.48</v>
      </c>
      <c r="AS71" s="310">
        <f t="shared" si="40"/>
        <v>1596629.83</v>
      </c>
      <c r="AT71" s="254">
        <v>867063.28</v>
      </c>
      <c r="AU71" s="310">
        <f t="shared" ref="AU71:AU134" si="61">AS71-AT71</f>
        <v>729566.55</v>
      </c>
      <c r="AV71" s="310">
        <f t="shared" si="41"/>
        <v>1.4994652038349958</v>
      </c>
      <c r="AW71" s="310">
        <f t="shared" si="42"/>
        <v>0.5430584245065746</v>
      </c>
      <c r="AX71" s="254">
        <v>414702.7</v>
      </c>
      <c r="CA71" s="91" t="str">
        <f t="shared" si="33"/>
        <v>Löcknitz</v>
      </c>
      <c r="CB71" s="92">
        <f t="shared" si="33"/>
        <v>3093</v>
      </c>
      <c r="CC71" s="92">
        <f t="shared" si="43"/>
        <v>0</v>
      </c>
      <c r="CD71" s="92">
        <f t="shared" si="44"/>
        <v>23177.680000000022</v>
      </c>
      <c r="CE71" s="92">
        <f t="shared" si="36"/>
        <v>0</v>
      </c>
      <c r="CF71" s="92">
        <f t="shared" si="37"/>
        <v>272314.84999999998</v>
      </c>
      <c r="CG71" s="92">
        <f t="shared" si="45"/>
        <v>272314.84999999998</v>
      </c>
      <c r="CH71" s="92">
        <f t="shared" si="46"/>
        <v>192954.48</v>
      </c>
      <c r="CI71" s="92">
        <f t="shared" si="31"/>
        <v>0</v>
      </c>
      <c r="CJ71" s="91" t="str">
        <f t="shared" si="35"/>
        <v>ja</v>
      </c>
      <c r="CK71" s="91" t="str">
        <f t="shared" si="35"/>
        <v>nein</v>
      </c>
      <c r="CL71" s="91" t="str">
        <f t="shared" si="32"/>
        <v>OK</v>
      </c>
      <c r="CM71" s="92">
        <f t="shared" si="47"/>
        <v>7152978.8499999996</v>
      </c>
      <c r="CN71" s="91" t="str">
        <f t="shared" si="48"/>
        <v>nein</v>
      </c>
      <c r="CO71" s="91">
        <f t="shared" si="49"/>
        <v>1</v>
      </c>
      <c r="CP71" s="91">
        <f t="shared" si="50"/>
        <v>0</v>
      </c>
      <c r="CQ71" s="91">
        <f t="shared" si="51"/>
        <v>1</v>
      </c>
      <c r="CR71" s="91">
        <f t="shared" si="38"/>
        <v>0</v>
      </c>
      <c r="CS71" s="92">
        <f>CM71-'2012'!CM71</f>
        <v>418491.95999999996</v>
      </c>
      <c r="CT71" s="92">
        <f>CE71-'2012'!CE71</f>
        <v>-2129.23</v>
      </c>
      <c r="CU71" s="92">
        <f t="shared" si="52"/>
        <v>867063.28</v>
      </c>
      <c r="CV71" s="92">
        <f t="shared" si="53"/>
        <v>414702.7</v>
      </c>
      <c r="CW71" s="153">
        <f t="shared" si="54"/>
        <v>2.5</v>
      </c>
      <c r="CX71" s="153">
        <f t="shared" si="55"/>
        <v>3.5</v>
      </c>
      <c r="CY71" s="153">
        <f t="shared" si="56"/>
        <v>2.8</v>
      </c>
      <c r="CZ71" s="92">
        <f t="shared" si="57"/>
        <v>1370499.23</v>
      </c>
      <c r="DA71" s="92">
        <f t="shared" si="58"/>
        <v>4624.16</v>
      </c>
      <c r="DB71" s="91">
        <f t="shared" si="39"/>
        <v>1</v>
      </c>
      <c r="DC71" s="92">
        <f t="shared" si="59"/>
        <v>272314.84999999998</v>
      </c>
    </row>
    <row r="72" spans="1:107" x14ac:dyDescent="0.25">
      <c r="A72" s="20">
        <v>13075095</v>
      </c>
      <c r="B72" s="21">
        <v>5556</v>
      </c>
      <c r="C72" s="21" t="s">
        <v>110</v>
      </c>
      <c r="D72" s="261">
        <v>367</v>
      </c>
      <c r="E72" s="262">
        <v>50600</v>
      </c>
      <c r="F72" s="262">
        <v>22565.69</v>
      </c>
      <c r="G72" s="262">
        <v>0</v>
      </c>
      <c r="H72" s="262"/>
      <c r="I72" s="262">
        <v>28755.94</v>
      </c>
      <c r="J72" s="262">
        <v>1</v>
      </c>
      <c r="K72" s="262">
        <v>73628.570000000007</v>
      </c>
      <c r="L72" s="263"/>
      <c r="M72" s="262">
        <v>1</v>
      </c>
      <c r="N72" s="262">
        <v>548179.36</v>
      </c>
      <c r="O72" s="262">
        <v>0</v>
      </c>
      <c r="P72" s="262"/>
      <c r="Q72" s="262">
        <v>1</v>
      </c>
      <c r="R72" s="262">
        <v>76397.34</v>
      </c>
      <c r="S72" s="262">
        <v>235</v>
      </c>
      <c r="T72" s="262">
        <v>1</v>
      </c>
      <c r="U72" s="262">
        <v>315</v>
      </c>
      <c r="V72" s="262">
        <v>1</v>
      </c>
      <c r="W72" s="262">
        <v>320</v>
      </c>
      <c r="X72" s="262">
        <v>0</v>
      </c>
      <c r="Y72" s="262">
        <v>0</v>
      </c>
      <c r="Z72" s="262">
        <v>265597.24</v>
      </c>
      <c r="AA72" s="262">
        <v>723.69820163487736</v>
      </c>
      <c r="AB72" s="52" t="s">
        <v>43</v>
      </c>
      <c r="AC72" s="52" t="s">
        <v>43</v>
      </c>
      <c r="AD72" s="52" t="s">
        <v>43</v>
      </c>
      <c r="AE72" s="262">
        <v>52639.519999999997</v>
      </c>
      <c r="AF72" s="262">
        <v>19900.98</v>
      </c>
      <c r="AG72" s="340">
        <v>-22565.69</v>
      </c>
      <c r="AH72" s="340">
        <v>76397.34</v>
      </c>
      <c r="AI72" s="262">
        <v>1200</v>
      </c>
      <c r="AJ72" s="262">
        <v>1495.42</v>
      </c>
      <c r="AK72" s="262"/>
      <c r="AL72" s="262"/>
      <c r="AM72" s="262"/>
      <c r="AN72" s="340"/>
      <c r="AO72" s="341">
        <v>117117.68</v>
      </c>
      <c r="AP72" s="341">
        <v>46645.78</v>
      </c>
      <c r="AQ72" s="310">
        <f t="shared" si="60"/>
        <v>-70471.899999999994</v>
      </c>
      <c r="AR72" s="254">
        <v>116057.08</v>
      </c>
      <c r="AS72" s="310">
        <f t="shared" si="40"/>
        <v>162702.85999999999</v>
      </c>
      <c r="AT72" s="254">
        <v>112887.64</v>
      </c>
      <c r="AU72" s="310">
        <f t="shared" si="61"/>
        <v>49815.219999999987</v>
      </c>
      <c r="AV72" s="310">
        <f t="shared" si="41"/>
        <v>2.4201040265593159</v>
      </c>
      <c r="AW72" s="310">
        <f t="shared" si="42"/>
        <v>0.69382701693135573</v>
      </c>
      <c r="AX72" s="254">
        <v>54328.25</v>
      </c>
      <c r="CA72" s="91" t="str">
        <f t="shared" si="33"/>
        <v>Nadrensee</v>
      </c>
      <c r="CB72" s="92">
        <f t="shared" si="33"/>
        <v>367</v>
      </c>
      <c r="CC72" s="92">
        <f t="shared" si="43"/>
        <v>28755.94</v>
      </c>
      <c r="CD72" s="92">
        <f t="shared" si="44"/>
        <v>-28755.94</v>
      </c>
      <c r="CE72" s="92">
        <f t="shared" si="36"/>
        <v>0</v>
      </c>
      <c r="CF72" s="92">
        <f t="shared" si="37"/>
        <v>76397.34</v>
      </c>
      <c r="CG72" s="92">
        <f t="shared" si="45"/>
        <v>76397.34</v>
      </c>
      <c r="CH72" s="92">
        <f t="shared" si="46"/>
        <v>-22565.69</v>
      </c>
      <c r="CI72" s="92">
        <f t="shared" si="31"/>
        <v>0</v>
      </c>
      <c r="CJ72" s="91" t="str">
        <f t="shared" si="35"/>
        <v>nein</v>
      </c>
      <c r="CK72" s="91" t="str">
        <f t="shared" si="35"/>
        <v>nein</v>
      </c>
      <c r="CL72" s="91" t="str">
        <f t="shared" si="32"/>
        <v>OK</v>
      </c>
      <c r="CM72" s="92">
        <f t="shared" si="47"/>
        <v>548179.36</v>
      </c>
      <c r="CN72" s="91" t="str">
        <f t="shared" si="48"/>
        <v>nein</v>
      </c>
      <c r="CO72" s="91">
        <f t="shared" si="49"/>
        <v>0</v>
      </c>
      <c r="CP72" s="91">
        <f t="shared" si="50"/>
        <v>0</v>
      </c>
      <c r="CQ72" s="91">
        <f t="shared" si="51"/>
        <v>1</v>
      </c>
      <c r="CR72" s="91">
        <f t="shared" si="38"/>
        <v>1</v>
      </c>
      <c r="CS72" s="92">
        <f>CM72-'2012'!CM72</f>
        <v>4804.4000000000233</v>
      </c>
      <c r="CT72" s="92">
        <f>CE72-'2012'!CE72</f>
        <v>0</v>
      </c>
      <c r="CU72" s="92">
        <f t="shared" si="52"/>
        <v>112887.64</v>
      </c>
      <c r="CV72" s="92">
        <f t="shared" si="53"/>
        <v>54328.25</v>
      </c>
      <c r="CW72" s="153">
        <f t="shared" si="54"/>
        <v>2.35</v>
      </c>
      <c r="CX72" s="153">
        <f t="shared" si="55"/>
        <v>3.15</v>
      </c>
      <c r="CY72" s="153">
        <f t="shared" si="56"/>
        <v>3.2</v>
      </c>
      <c r="CZ72" s="92">
        <f t="shared" si="57"/>
        <v>265597.24</v>
      </c>
      <c r="DA72" s="92">
        <f t="shared" si="58"/>
        <v>1495.42</v>
      </c>
      <c r="DB72" s="91">
        <f t="shared" si="39"/>
        <v>0</v>
      </c>
      <c r="DC72" s="92">
        <f t="shared" si="59"/>
        <v>76397.34</v>
      </c>
    </row>
    <row r="73" spans="1:107" x14ac:dyDescent="0.25">
      <c r="A73" s="20">
        <v>13075107</v>
      </c>
      <c r="B73" s="21">
        <v>5556</v>
      </c>
      <c r="C73" s="21" t="s">
        <v>111</v>
      </c>
      <c r="D73" s="261">
        <v>1938</v>
      </c>
      <c r="E73" s="262">
        <v>130300</v>
      </c>
      <c r="F73" s="262">
        <v>40405.79</v>
      </c>
      <c r="G73" s="262">
        <v>0</v>
      </c>
      <c r="H73" s="262"/>
      <c r="I73" s="262">
        <v>300399.92</v>
      </c>
      <c r="J73" s="262">
        <v>0</v>
      </c>
      <c r="K73" s="262"/>
      <c r="L73" s="263">
        <v>2012</v>
      </c>
      <c r="M73" s="262">
        <v>1</v>
      </c>
      <c r="N73" s="262">
        <v>4704654.13</v>
      </c>
      <c r="O73" s="262">
        <v>1</v>
      </c>
      <c r="P73" s="262">
        <v>2443240.4500000002</v>
      </c>
      <c r="Q73" s="262">
        <v>0</v>
      </c>
      <c r="R73" s="262"/>
      <c r="S73" s="262">
        <v>250</v>
      </c>
      <c r="T73" s="262">
        <v>1</v>
      </c>
      <c r="U73" s="262">
        <v>350</v>
      </c>
      <c r="V73" s="262">
        <v>0</v>
      </c>
      <c r="W73" s="262">
        <v>350</v>
      </c>
      <c r="X73" s="262">
        <v>0</v>
      </c>
      <c r="Y73" s="262">
        <v>0</v>
      </c>
      <c r="Z73" s="262">
        <v>2515223.64</v>
      </c>
      <c r="AA73" s="262">
        <v>1297.8450154798763</v>
      </c>
      <c r="AB73" s="52" t="s">
        <v>56</v>
      </c>
      <c r="AC73" s="52" t="s">
        <v>43</v>
      </c>
      <c r="AD73" s="52" t="s">
        <v>43</v>
      </c>
      <c r="AE73" s="262">
        <v>329000</v>
      </c>
      <c r="AF73" s="262">
        <v>61728.799999999996</v>
      </c>
      <c r="AG73" s="340">
        <v>-40405.79</v>
      </c>
      <c r="AH73" s="340">
        <v>-2443240.4500000002</v>
      </c>
      <c r="AI73" s="262">
        <v>4600</v>
      </c>
      <c r="AJ73" s="262">
        <v>4230.67</v>
      </c>
      <c r="AK73" s="262">
        <v>500</v>
      </c>
      <c r="AL73" s="262">
        <v>550</v>
      </c>
      <c r="AM73" s="262"/>
      <c r="AN73" s="340"/>
      <c r="AO73" s="341">
        <v>512806.61</v>
      </c>
      <c r="AP73" s="341">
        <v>278743.51999999996</v>
      </c>
      <c r="AQ73" s="310">
        <f t="shared" si="60"/>
        <v>-234063.09000000003</v>
      </c>
      <c r="AR73" s="254">
        <v>676248.04999999993</v>
      </c>
      <c r="AS73" s="310">
        <f t="shared" si="40"/>
        <v>954991.56999999983</v>
      </c>
      <c r="AT73" s="254">
        <v>523032.37</v>
      </c>
      <c r="AU73" s="310">
        <f t="shared" si="61"/>
        <v>431959.19999999984</v>
      </c>
      <c r="AV73" s="310">
        <f t="shared" si="41"/>
        <v>1.876392929241907</v>
      </c>
      <c r="AW73" s="310">
        <f t="shared" si="42"/>
        <v>0.54768270886412129</v>
      </c>
      <c r="AX73" s="254">
        <v>249237.91</v>
      </c>
      <c r="CA73" s="91" t="str">
        <f t="shared" si="33"/>
        <v>Penkun, Stadt</v>
      </c>
      <c r="CB73" s="92">
        <f t="shared" si="33"/>
        <v>1938</v>
      </c>
      <c r="CC73" s="92">
        <f t="shared" si="43"/>
        <v>300399.92</v>
      </c>
      <c r="CD73" s="92">
        <f t="shared" si="44"/>
        <v>-300399.92</v>
      </c>
      <c r="CE73" s="92">
        <f t="shared" si="36"/>
        <v>2443240.4500000002</v>
      </c>
      <c r="CF73" s="92">
        <f t="shared" si="37"/>
        <v>0</v>
      </c>
      <c r="CG73" s="92">
        <f t="shared" si="45"/>
        <v>-2443240.4500000002</v>
      </c>
      <c r="CH73" s="92">
        <f t="shared" si="46"/>
        <v>-40405.79</v>
      </c>
      <c r="CI73" s="92">
        <f t="shared" si="31"/>
        <v>0</v>
      </c>
      <c r="CJ73" s="91" t="str">
        <f t="shared" si="35"/>
        <v>ja</v>
      </c>
      <c r="CK73" s="91" t="str">
        <f t="shared" si="35"/>
        <v>nein</v>
      </c>
      <c r="CL73" s="91" t="str">
        <f t="shared" si="32"/>
        <v>OK</v>
      </c>
      <c r="CM73" s="92">
        <f t="shared" si="47"/>
        <v>4704654.13</v>
      </c>
      <c r="CN73" s="91" t="str">
        <f t="shared" si="48"/>
        <v>nein</v>
      </c>
      <c r="CO73" s="91">
        <f t="shared" si="49"/>
        <v>1</v>
      </c>
      <c r="CP73" s="91">
        <f t="shared" si="50"/>
        <v>0</v>
      </c>
      <c r="CQ73" s="91">
        <f t="shared" si="51"/>
        <v>1</v>
      </c>
      <c r="CR73" s="91">
        <f t="shared" si="38"/>
        <v>0</v>
      </c>
      <c r="CS73" s="92">
        <f>CM73-'2012'!CM73</f>
        <v>25400</v>
      </c>
      <c r="CT73" s="92">
        <f>CE73-'2012'!CE73</f>
        <v>198709.94000000041</v>
      </c>
      <c r="CU73" s="92">
        <f t="shared" si="52"/>
        <v>523032.37</v>
      </c>
      <c r="CV73" s="92">
        <f t="shared" si="53"/>
        <v>249237.91</v>
      </c>
      <c r="CW73" s="153">
        <f t="shared" si="54"/>
        <v>2.5</v>
      </c>
      <c r="CX73" s="153">
        <f t="shared" si="55"/>
        <v>3.5</v>
      </c>
      <c r="CY73" s="153">
        <f t="shared" si="56"/>
        <v>3.5</v>
      </c>
      <c r="CZ73" s="92">
        <f t="shared" si="57"/>
        <v>2515223.64</v>
      </c>
      <c r="DA73" s="92">
        <f t="shared" si="58"/>
        <v>4780.67</v>
      </c>
      <c r="DB73" s="91">
        <f t="shared" si="39"/>
        <v>0</v>
      </c>
      <c r="DC73" s="92">
        <f t="shared" si="59"/>
        <v>-2443240.4500000002</v>
      </c>
    </row>
    <row r="74" spans="1:107" x14ac:dyDescent="0.25">
      <c r="A74" s="20">
        <v>13075108</v>
      </c>
      <c r="B74" s="21">
        <v>5556</v>
      </c>
      <c r="C74" s="21" t="s">
        <v>112</v>
      </c>
      <c r="D74" s="261">
        <v>299</v>
      </c>
      <c r="E74" s="262">
        <v>38400</v>
      </c>
      <c r="F74" s="262">
        <v>44422.18</v>
      </c>
      <c r="G74" s="262">
        <v>0</v>
      </c>
      <c r="H74" s="262"/>
      <c r="I74" s="262">
        <v>44975.46</v>
      </c>
      <c r="J74" s="262">
        <v>0</v>
      </c>
      <c r="K74" s="262"/>
      <c r="L74" s="263">
        <v>2012</v>
      </c>
      <c r="M74" s="262">
        <v>1</v>
      </c>
      <c r="N74" s="262">
        <v>710290.38</v>
      </c>
      <c r="O74" s="262">
        <v>1</v>
      </c>
      <c r="P74" s="262">
        <v>67949</v>
      </c>
      <c r="Q74" s="262">
        <v>0</v>
      </c>
      <c r="R74" s="262"/>
      <c r="S74" s="262">
        <v>200</v>
      </c>
      <c r="T74" s="262">
        <v>1</v>
      </c>
      <c r="U74" s="262">
        <v>300</v>
      </c>
      <c r="V74" s="262">
        <v>1</v>
      </c>
      <c r="W74" s="262">
        <v>250</v>
      </c>
      <c r="X74" s="262">
        <v>1</v>
      </c>
      <c r="Y74" s="262">
        <v>1</v>
      </c>
      <c r="Z74" s="262">
        <v>32374.34</v>
      </c>
      <c r="AA74" s="262">
        <v>108.27538461538461</v>
      </c>
      <c r="AB74" s="52" t="s">
        <v>56</v>
      </c>
      <c r="AC74" s="52" t="s">
        <v>43</v>
      </c>
      <c r="AD74" s="52" t="s">
        <v>43</v>
      </c>
      <c r="AE74" s="262">
        <v>63900</v>
      </c>
      <c r="AF74" s="262">
        <v>39065.879999999997</v>
      </c>
      <c r="AG74" s="340">
        <v>-44422.18</v>
      </c>
      <c r="AH74" s="340">
        <v>-67949</v>
      </c>
      <c r="AI74" s="262">
        <v>900</v>
      </c>
      <c r="AJ74" s="262">
        <v>972.5</v>
      </c>
      <c r="AK74" s="262"/>
      <c r="AL74" s="262"/>
      <c r="AM74" s="262"/>
      <c r="AN74" s="340"/>
      <c r="AO74" s="341">
        <v>69614.33</v>
      </c>
      <c r="AP74" s="341">
        <v>17680.800000000003</v>
      </c>
      <c r="AQ74" s="310">
        <f t="shared" si="60"/>
        <v>-51933.53</v>
      </c>
      <c r="AR74" s="254">
        <v>110035.15</v>
      </c>
      <c r="AS74" s="310">
        <f t="shared" si="40"/>
        <v>127715.95</v>
      </c>
      <c r="AT74" s="254">
        <v>83906.17</v>
      </c>
      <c r="AU74" s="310">
        <f t="shared" si="61"/>
        <v>43809.78</v>
      </c>
      <c r="AV74" s="310">
        <f t="shared" si="41"/>
        <v>4.7456093615673494</v>
      </c>
      <c r="AW74" s="310">
        <f t="shared" si="42"/>
        <v>0.65697487275473421</v>
      </c>
      <c r="AX74" s="254">
        <v>40239.43</v>
      </c>
      <c r="CA74" s="91" t="str">
        <f t="shared" si="33"/>
        <v>Plöwen</v>
      </c>
      <c r="CB74" s="92">
        <f t="shared" si="33"/>
        <v>299</v>
      </c>
      <c r="CC74" s="92">
        <f t="shared" si="43"/>
        <v>44975.46</v>
      </c>
      <c r="CD74" s="92">
        <f t="shared" si="44"/>
        <v>-44975.46</v>
      </c>
      <c r="CE74" s="92">
        <f t="shared" si="36"/>
        <v>67949</v>
      </c>
      <c r="CF74" s="92">
        <f t="shared" si="37"/>
        <v>0</v>
      </c>
      <c r="CG74" s="92">
        <f t="shared" si="45"/>
        <v>-67949</v>
      </c>
      <c r="CH74" s="92">
        <f t="shared" si="46"/>
        <v>-44422.18</v>
      </c>
      <c r="CI74" s="92">
        <f t="shared" ref="CI74:CI137" si="62">Y74</f>
        <v>1</v>
      </c>
      <c r="CJ74" s="91" t="str">
        <f t="shared" si="35"/>
        <v>ja</v>
      </c>
      <c r="CK74" s="91" t="str">
        <f t="shared" si="35"/>
        <v>nein</v>
      </c>
      <c r="CL74" s="91" t="str">
        <f t="shared" si="32"/>
        <v>OK</v>
      </c>
      <c r="CM74" s="92">
        <f t="shared" si="47"/>
        <v>710290.38</v>
      </c>
      <c r="CN74" s="91" t="str">
        <f t="shared" si="48"/>
        <v>nein</v>
      </c>
      <c r="CO74" s="91">
        <f t="shared" si="49"/>
        <v>1</v>
      </c>
      <c r="CP74" s="91">
        <f t="shared" si="50"/>
        <v>0</v>
      </c>
      <c r="CQ74" s="91">
        <f t="shared" si="51"/>
        <v>1</v>
      </c>
      <c r="CR74" s="91">
        <f t="shared" si="38"/>
        <v>0</v>
      </c>
      <c r="CS74" s="92">
        <f>CM74-'2012'!CM74</f>
        <v>4400</v>
      </c>
      <c r="CT74" s="92">
        <f>CE74-'2012'!CE74</f>
        <v>39550.94</v>
      </c>
      <c r="CU74" s="92">
        <f t="shared" si="52"/>
        <v>83906.17</v>
      </c>
      <c r="CV74" s="92">
        <f t="shared" si="53"/>
        <v>40239.43</v>
      </c>
      <c r="CW74" s="153">
        <f t="shared" si="54"/>
        <v>2</v>
      </c>
      <c r="CX74" s="153">
        <f t="shared" si="55"/>
        <v>3</v>
      </c>
      <c r="CY74" s="153">
        <f t="shared" si="56"/>
        <v>2.5</v>
      </c>
      <c r="CZ74" s="92">
        <f t="shared" si="57"/>
        <v>32374.34</v>
      </c>
      <c r="DA74" s="92">
        <f t="shared" si="58"/>
        <v>972.5</v>
      </c>
      <c r="DB74" s="91">
        <f t="shared" si="39"/>
        <v>0</v>
      </c>
      <c r="DC74" s="92">
        <f t="shared" si="59"/>
        <v>-67949</v>
      </c>
    </row>
    <row r="75" spans="1:107" x14ac:dyDescent="0.25">
      <c r="A75" s="20">
        <v>13075113</v>
      </c>
      <c r="B75" s="21">
        <v>5556</v>
      </c>
      <c r="C75" s="21" t="s">
        <v>113</v>
      </c>
      <c r="D75" s="261">
        <v>689</v>
      </c>
      <c r="E75" s="262">
        <v>69200</v>
      </c>
      <c r="F75" s="262">
        <v>20373.09</v>
      </c>
      <c r="G75" s="262">
        <v>0</v>
      </c>
      <c r="H75" s="262"/>
      <c r="I75" s="262">
        <v>21729.64</v>
      </c>
      <c r="J75" s="262">
        <v>0</v>
      </c>
      <c r="K75" s="262"/>
      <c r="L75" s="263">
        <v>2012</v>
      </c>
      <c r="M75" s="262">
        <v>1</v>
      </c>
      <c r="N75" s="262">
        <v>1083281.6499999999</v>
      </c>
      <c r="O75" s="262">
        <v>1</v>
      </c>
      <c r="P75" s="262">
        <v>35465.85</v>
      </c>
      <c r="Q75" s="262">
        <v>0</v>
      </c>
      <c r="R75" s="262"/>
      <c r="S75" s="262">
        <v>250</v>
      </c>
      <c r="T75" s="262">
        <v>1</v>
      </c>
      <c r="U75" s="262">
        <v>350</v>
      </c>
      <c r="V75" s="262">
        <v>0</v>
      </c>
      <c r="W75" s="262">
        <v>330</v>
      </c>
      <c r="X75" s="262">
        <v>0</v>
      </c>
      <c r="Y75" s="262">
        <v>0</v>
      </c>
      <c r="Z75" s="262">
        <v>79378.210000000006</v>
      </c>
      <c r="AA75" s="262">
        <v>115.20785195936141</v>
      </c>
      <c r="AB75" s="52" t="s">
        <v>56</v>
      </c>
      <c r="AC75" s="52" t="s">
        <v>43</v>
      </c>
      <c r="AD75" s="52" t="s">
        <v>43</v>
      </c>
      <c r="AE75" s="262">
        <v>108300</v>
      </c>
      <c r="AF75" s="262">
        <v>25606.93</v>
      </c>
      <c r="AG75" s="340">
        <v>-20373.09</v>
      </c>
      <c r="AH75" s="340">
        <v>-35465.85</v>
      </c>
      <c r="AI75" s="262">
        <v>1400</v>
      </c>
      <c r="AJ75" s="262">
        <v>1711.67</v>
      </c>
      <c r="AK75" s="262"/>
      <c r="AL75" s="262"/>
      <c r="AM75" s="262"/>
      <c r="AN75" s="340"/>
      <c r="AO75" s="341">
        <v>156743.29999999999</v>
      </c>
      <c r="AP75" s="341">
        <v>131764.37</v>
      </c>
      <c r="AQ75" s="310">
        <f t="shared" si="60"/>
        <v>-24978.929999999993</v>
      </c>
      <c r="AR75" s="254">
        <v>255762.66</v>
      </c>
      <c r="AS75" s="310">
        <f t="shared" si="40"/>
        <v>387527.03</v>
      </c>
      <c r="AT75" s="254">
        <v>183796.81</v>
      </c>
      <c r="AU75" s="310">
        <f t="shared" si="61"/>
        <v>203730.22000000003</v>
      </c>
      <c r="AV75" s="310">
        <f t="shared" si="41"/>
        <v>1.3948900601885017</v>
      </c>
      <c r="AW75" s="310">
        <f t="shared" si="42"/>
        <v>0.47428126497395545</v>
      </c>
      <c r="AX75" s="254">
        <v>87487.4</v>
      </c>
      <c r="CA75" s="91" t="str">
        <f t="shared" si="33"/>
        <v>Ramin</v>
      </c>
      <c r="CB75" s="92">
        <f t="shared" si="33"/>
        <v>689</v>
      </c>
      <c r="CC75" s="92">
        <f t="shared" si="43"/>
        <v>21729.64</v>
      </c>
      <c r="CD75" s="92">
        <f t="shared" si="44"/>
        <v>-21729.64</v>
      </c>
      <c r="CE75" s="92">
        <f t="shared" si="36"/>
        <v>35465.85</v>
      </c>
      <c r="CF75" s="92">
        <f t="shared" si="37"/>
        <v>0</v>
      </c>
      <c r="CG75" s="92">
        <f t="shared" si="45"/>
        <v>-35465.85</v>
      </c>
      <c r="CH75" s="92">
        <f t="shared" si="46"/>
        <v>-20373.09</v>
      </c>
      <c r="CI75" s="92">
        <f t="shared" si="62"/>
        <v>0</v>
      </c>
      <c r="CJ75" s="91" t="str">
        <f t="shared" si="35"/>
        <v>ja</v>
      </c>
      <c r="CK75" s="91" t="str">
        <f t="shared" si="35"/>
        <v>nein</v>
      </c>
      <c r="CL75" s="91" t="str">
        <f t="shared" ref="CL75:CL138" si="63">IF(CB75=0,"keine Daten",IF(CD75=0,"keine Daten",IF(CH75=0,"keine Daten","OK")))</f>
        <v>OK</v>
      </c>
      <c r="CM75" s="92">
        <f t="shared" si="47"/>
        <v>1083281.6499999999</v>
      </c>
      <c r="CN75" s="91" t="str">
        <f t="shared" si="48"/>
        <v>nein</v>
      </c>
      <c r="CO75" s="91">
        <f t="shared" si="49"/>
        <v>1</v>
      </c>
      <c r="CP75" s="91">
        <f t="shared" si="50"/>
        <v>0</v>
      </c>
      <c r="CQ75" s="91">
        <f t="shared" si="51"/>
        <v>1</v>
      </c>
      <c r="CR75" s="91">
        <f t="shared" si="38"/>
        <v>0</v>
      </c>
      <c r="CS75" s="92">
        <f>CM75-'2012'!CM75</f>
        <v>10500</v>
      </c>
      <c r="CT75" s="92">
        <f>CE75-'2012'!CE75</f>
        <v>26983.699999999997</v>
      </c>
      <c r="CU75" s="92">
        <f t="shared" si="52"/>
        <v>183796.81</v>
      </c>
      <c r="CV75" s="92">
        <f t="shared" si="53"/>
        <v>87487.4</v>
      </c>
      <c r="CW75" s="153">
        <f t="shared" si="54"/>
        <v>2.5</v>
      </c>
      <c r="CX75" s="153">
        <f t="shared" si="55"/>
        <v>3.5</v>
      </c>
      <c r="CY75" s="153">
        <f t="shared" si="56"/>
        <v>3.3</v>
      </c>
      <c r="CZ75" s="92">
        <f t="shared" si="57"/>
        <v>79378.210000000006</v>
      </c>
      <c r="DA75" s="92">
        <f t="shared" si="58"/>
        <v>1711.67</v>
      </c>
      <c r="DB75" s="91">
        <f t="shared" si="39"/>
        <v>0</v>
      </c>
      <c r="DC75" s="92">
        <f t="shared" si="59"/>
        <v>-35465.85</v>
      </c>
    </row>
    <row r="76" spans="1:107" x14ac:dyDescent="0.25">
      <c r="A76" s="20">
        <v>13075117</v>
      </c>
      <c r="B76" s="21">
        <v>5556</v>
      </c>
      <c r="C76" s="21" t="s">
        <v>114</v>
      </c>
      <c r="D76" s="261">
        <v>448</v>
      </c>
      <c r="E76" s="262">
        <v>49800</v>
      </c>
      <c r="F76" s="262">
        <v>21106.13</v>
      </c>
      <c r="G76" s="262">
        <v>0</v>
      </c>
      <c r="H76" s="262"/>
      <c r="I76" s="262">
        <v>21106.13</v>
      </c>
      <c r="J76" s="262">
        <v>0</v>
      </c>
      <c r="K76" s="262"/>
      <c r="L76" s="263">
        <v>2012</v>
      </c>
      <c r="M76" s="262">
        <v>1</v>
      </c>
      <c r="N76" s="262">
        <v>878499.46</v>
      </c>
      <c r="O76" s="262">
        <v>0</v>
      </c>
      <c r="P76" s="262"/>
      <c r="Q76" s="262">
        <v>1</v>
      </c>
      <c r="R76" s="262">
        <v>2638.11</v>
      </c>
      <c r="S76" s="262">
        <v>200</v>
      </c>
      <c r="T76" s="262">
        <v>1</v>
      </c>
      <c r="U76" s="262">
        <v>300</v>
      </c>
      <c r="V76" s="262">
        <v>1</v>
      </c>
      <c r="W76" s="262">
        <v>300</v>
      </c>
      <c r="X76" s="262">
        <v>1</v>
      </c>
      <c r="Y76" s="262">
        <v>1</v>
      </c>
      <c r="Z76" s="262">
        <v>0</v>
      </c>
      <c r="AA76" s="262">
        <v>0</v>
      </c>
      <c r="AB76" s="52" t="s">
        <v>56</v>
      </c>
      <c r="AC76" s="52" t="s">
        <v>43</v>
      </c>
      <c r="AD76" s="52" t="s">
        <v>43</v>
      </c>
      <c r="AE76" s="262">
        <v>71000</v>
      </c>
      <c r="AF76" s="262">
        <v>5733.13</v>
      </c>
      <c r="AG76" s="340">
        <v>-21106.13</v>
      </c>
      <c r="AH76" s="340">
        <v>2638.11</v>
      </c>
      <c r="AI76" s="262">
        <v>1200</v>
      </c>
      <c r="AJ76" s="262">
        <v>1156.25</v>
      </c>
      <c r="AK76" s="262"/>
      <c r="AL76" s="262"/>
      <c r="AM76" s="262"/>
      <c r="AN76" s="340"/>
      <c r="AO76" s="341">
        <v>98149.3</v>
      </c>
      <c r="AP76" s="341">
        <v>52495.020000000004</v>
      </c>
      <c r="AQ76" s="310">
        <f t="shared" si="60"/>
        <v>-45654.28</v>
      </c>
      <c r="AR76" s="254">
        <v>168562.2</v>
      </c>
      <c r="AS76" s="310">
        <f t="shared" si="40"/>
        <v>221057.22000000003</v>
      </c>
      <c r="AT76" s="254">
        <v>125114.77</v>
      </c>
      <c r="AU76" s="310">
        <f t="shared" si="61"/>
        <v>95942.450000000026</v>
      </c>
      <c r="AV76" s="310">
        <f t="shared" si="41"/>
        <v>2.3833645553425828</v>
      </c>
      <c r="AW76" s="310">
        <f t="shared" si="42"/>
        <v>0.56598363989196998</v>
      </c>
      <c r="AX76" s="254">
        <v>59950.36</v>
      </c>
      <c r="CA76" s="91" t="str">
        <f t="shared" si="33"/>
        <v>Rossow</v>
      </c>
      <c r="CB76" s="92">
        <f t="shared" si="33"/>
        <v>448</v>
      </c>
      <c r="CC76" s="92">
        <f t="shared" si="43"/>
        <v>21106.13</v>
      </c>
      <c r="CD76" s="92">
        <f t="shared" si="44"/>
        <v>-21106.13</v>
      </c>
      <c r="CE76" s="92">
        <f t="shared" si="36"/>
        <v>0</v>
      </c>
      <c r="CF76" s="92">
        <f t="shared" si="37"/>
        <v>2638.11</v>
      </c>
      <c r="CG76" s="92">
        <f t="shared" si="45"/>
        <v>2638.11</v>
      </c>
      <c r="CH76" s="92">
        <f t="shared" si="46"/>
        <v>-21106.13</v>
      </c>
      <c r="CI76" s="92">
        <f t="shared" si="62"/>
        <v>1</v>
      </c>
      <c r="CJ76" s="91" t="str">
        <f t="shared" si="35"/>
        <v>ja</v>
      </c>
      <c r="CK76" s="91" t="str">
        <f t="shared" si="35"/>
        <v>nein</v>
      </c>
      <c r="CL76" s="91" t="str">
        <f t="shared" si="63"/>
        <v>OK</v>
      </c>
      <c r="CM76" s="92">
        <f t="shared" si="47"/>
        <v>878499.46</v>
      </c>
      <c r="CN76" s="91" t="str">
        <f t="shared" si="48"/>
        <v>nein</v>
      </c>
      <c r="CO76" s="91">
        <f t="shared" si="49"/>
        <v>1</v>
      </c>
      <c r="CP76" s="91">
        <f t="shared" si="50"/>
        <v>0</v>
      </c>
      <c r="CQ76" s="91">
        <f t="shared" si="51"/>
        <v>1</v>
      </c>
      <c r="CR76" s="91">
        <f t="shared" si="38"/>
        <v>0</v>
      </c>
      <c r="CS76" s="92">
        <f>CM76-'2012'!CM76</f>
        <v>6400</v>
      </c>
      <c r="CT76" s="92">
        <f>CE76-'2012'!CE76</f>
        <v>0</v>
      </c>
      <c r="CU76" s="92">
        <f t="shared" si="52"/>
        <v>125114.77</v>
      </c>
      <c r="CV76" s="92">
        <f t="shared" si="53"/>
        <v>59950.36</v>
      </c>
      <c r="CW76" s="153">
        <f t="shared" si="54"/>
        <v>2</v>
      </c>
      <c r="CX76" s="153">
        <f t="shared" si="55"/>
        <v>3</v>
      </c>
      <c r="CY76" s="153">
        <f t="shared" si="56"/>
        <v>3</v>
      </c>
      <c r="CZ76" s="92">
        <f t="shared" si="57"/>
        <v>0</v>
      </c>
      <c r="DA76" s="92">
        <f t="shared" si="58"/>
        <v>1156.25</v>
      </c>
      <c r="DB76" s="91">
        <f t="shared" si="39"/>
        <v>0</v>
      </c>
      <c r="DC76" s="92">
        <f t="shared" si="59"/>
        <v>2638.11</v>
      </c>
    </row>
    <row r="77" spans="1:107" x14ac:dyDescent="0.25">
      <c r="A77" s="20">
        <v>13075119</v>
      </c>
      <c r="B77" s="21">
        <v>5556</v>
      </c>
      <c r="C77" s="21" t="s">
        <v>115</v>
      </c>
      <c r="D77" s="261">
        <v>638</v>
      </c>
      <c r="E77" s="262">
        <v>102400</v>
      </c>
      <c r="F77" s="262">
        <v>29823.5</v>
      </c>
      <c r="G77" s="262">
        <v>0</v>
      </c>
      <c r="H77" s="262"/>
      <c r="I77" s="262">
        <v>29823.5</v>
      </c>
      <c r="J77" s="262">
        <v>1</v>
      </c>
      <c r="K77" s="262">
        <v>298564.09000000003</v>
      </c>
      <c r="L77" s="263"/>
      <c r="M77" s="262">
        <v>1</v>
      </c>
      <c r="N77" s="262">
        <v>3524536.81</v>
      </c>
      <c r="O77" s="262">
        <v>0</v>
      </c>
      <c r="P77" s="262"/>
      <c r="Q77" s="262">
        <v>1</v>
      </c>
      <c r="R77" s="262">
        <v>317965.25</v>
      </c>
      <c r="S77" s="262">
        <v>200</v>
      </c>
      <c r="T77" s="262">
        <v>1</v>
      </c>
      <c r="U77" s="262">
        <v>300</v>
      </c>
      <c r="V77" s="262">
        <v>1</v>
      </c>
      <c r="W77" s="262">
        <v>280</v>
      </c>
      <c r="X77" s="262">
        <v>1</v>
      </c>
      <c r="Y77" s="262">
        <v>1</v>
      </c>
      <c r="Z77" s="262">
        <v>0</v>
      </c>
      <c r="AA77" s="262">
        <v>0</v>
      </c>
      <c r="AB77" s="52" t="s">
        <v>43</v>
      </c>
      <c r="AC77" s="52" t="s">
        <v>43</v>
      </c>
      <c r="AD77" s="52" t="s">
        <v>43</v>
      </c>
      <c r="AE77" s="262">
        <v>197800</v>
      </c>
      <c r="AF77" s="262">
        <v>23754.33</v>
      </c>
      <c r="AG77" s="340">
        <v>-29823.5</v>
      </c>
      <c r="AH77" s="340">
        <v>317965.25</v>
      </c>
      <c r="AI77" s="262">
        <v>2200</v>
      </c>
      <c r="AJ77" s="262">
        <v>2045.82</v>
      </c>
      <c r="AK77" s="262"/>
      <c r="AL77" s="262"/>
      <c r="AM77" s="262"/>
      <c r="AN77" s="340"/>
      <c r="AO77" s="341">
        <v>190582.68</v>
      </c>
      <c r="AP77" s="341">
        <v>83028.950000000012</v>
      </c>
      <c r="AQ77" s="310">
        <f t="shared" si="60"/>
        <v>-107553.72999999998</v>
      </c>
      <c r="AR77" s="254">
        <v>209566.09</v>
      </c>
      <c r="AS77" s="310">
        <f t="shared" si="40"/>
        <v>292595.04000000004</v>
      </c>
      <c r="AT77" s="254">
        <v>182654.24</v>
      </c>
      <c r="AU77" s="310">
        <f t="shared" si="61"/>
        <v>109940.80000000005</v>
      </c>
      <c r="AV77" s="310">
        <f t="shared" si="41"/>
        <v>2.1998861842766888</v>
      </c>
      <c r="AW77" s="310">
        <f t="shared" si="42"/>
        <v>0.62425610495652961</v>
      </c>
      <c r="AX77" s="254">
        <v>86944.3</v>
      </c>
      <c r="CA77" s="91" t="str">
        <f t="shared" si="33"/>
        <v>Rothenklempenow</v>
      </c>
      <c r="CB77" s="92">
        <f t="shared" si="33"/>
        <v>638</v>
      </c>
      <c r="CC77" s="92">
        <f t="shared" si="43"/>
        <v>29823.5</v>
      </c>
      <c r="CD77" s="92">
        <f t="shared" si="44"/>
        <v>-29823.5</v>
      </c>
      <c r="CE77" s="92">
        <f t="shared" si="36"/>
        <v>0</v>
      </c>
      <c r="CF77" s="92">
        <f t="shared" si="37"/>
        <v>317965.25</v>
      </c>
      <c r="CG77" s="92">
        <f t="shared" si="45"/>
        <v>317965.25</v>
      </c>
      <c r="CH77" s="92">
        <f t="shared" si="46"/>
        <v>-29823.5</v>
      </c>
      <c r="CI77" s="92">
        <f t="shared" si="62"/>
        <v>1</v>
      </c>
      <c r="CJ77" s="91" t="str">
        <f t="shared" si="35"/>
        <v>nein</v>
      </c>
      <c r="CK77" s="91" t="str">
        <f t="shared" si="35"/>
        <v>nein</v>
      </c>
      <c r="CL77" s="91" t="str">
        <f t="shared" si="63"/>
        <v>OK</v>
      </c>
      <c r="CM77" s="92">
        <f t="shared" si="47"/>
        <v>3524536.81</v>
      </c>
      <c r="CN77" s="91" t="str">
        <f t="shared" si="48"/>
        <v>nein</v>
      </c>
      <c r="CO77" s="91">
        <f t="shared" si="49"/>
        <v>0</v>
      </c>
      <c r="CP77" s="91">
        <f t="shared" si="50"/>
        <v>0</v>
      </c>
      <c r="CQ77" s="91">
        <f t="shared" si="51"/>
        <v>1</v>
      </c>
      <c r="CR77" s="91">
        <f t="shared" si="38"/>
        <v>1</v>
      </c>
      <c r="CS77" s="92">
        <f>CM77-'2012'!CM77</f>
        <v>8000</v>
      </c>
      <c r="CT77" s="92">
        <f>CE77-'2012'!CE77</f>
        <v>0</v>
      </c>
      <c r="CU77" s="92">
        <f t="shared" si="52"/>
        <v>182654.24</v>
      </c>
      <c r="CV77" s="92">
        <f t="shared" si="53"/>
        <v>86944.3</v>
      </c>
      <c r="CW77" s="153">
        <f t="shared" si="54"/>
        <v>2</v>
      </c>
      <c r="CX77" s="153">
        <f t="shared" si="55"/>
        <v>3</v>
      </c>
      <c r="CY77" s="153">
        <f t="shared" si="56"/>
        <v>2.8</v>
      </c>
      <c r="CZ77" s="92">
        <f t="shared" si="57"/>
        <v>0</v>
      </c>
      <c r="DA77" s="92">
        <f t="shared" si="58"/>
        <v>2045.82</v>
      </c>
      <c r="DB77" s="91">
        <f t="shared" si="39"/>
        <v>0</v>
      </c>
      <c r="DC77" s="92">
        <f t="shared" si="59"/>
        <v>317965.25</v>
      </c>
    </row>
    <row r="78" spans="1:107" x14ac:dyDescent="0.25">
      <c r="A78" s="20">
        <v>13075018</v>
      </c>
      <c r="B78" s="21">
        <v>5557</v>
      </c>
      <c r="C78" s="21" t="s">
        <v>116</v>
      </c>
      <c r="D78" s="251">
        <v>660</v>
      </c>
      <c r="E78" s="251">
        <v>9400</v>
      </c>
      <c r="F78" s="251">
        <v>77756.69</v>
      </c>
      <c r="G78" s="251">
        <v>1</v>
      </c>
      <c r="H78" s="251">
        <v>313379.05</v>
      </c>
      <c r="I78" s="251"/>
      <c r="J78" s="251">
        <v>1</v>
      </c>
      <c r="K78" s="251">
        <v>156389.42000000001</v>
      </c>
      <c r="L78" s="251"/>
      <c r="M78" s="251">
        <v>0</v>
      </c>
      <c r="N78" s="251">
        <v>0</v>
      </c>
      <c r="O78" s="251">
        <v>0</v>
      </c>
      <c r="P78" s="251">
        <v>0</v>
      </c>
      <c r="Q78" s="251">
        <v>1</v>
      </c>
      <c r="R78" s="251">
        <v>156389.42000000001</v>
      </c>
      <c r="S78" s="251">
        <v>264</v>
      </c>
      <c r="T78" s="251">
        <v>0</v>
      </c>
      <c r="U78" s="251">
        <v>341</v>
      </c>
      <c r="V78" s="251">
        <v>0</v>
      </c>
      <c r="W78" s="251">
        <v>304</v>
      </c>
      <c r="X78" s="251">
        <v>0</v>
      </c>
      <c r="Y78" s="251">
        <v>0</v>
      </c>
      <c r="Z78" s="251">
        <v>247384.79</v>
      </c>
      <c r="AA78" s="251">
        <v>374.83</v>
      </c>
      <c r="AB78" s="43" t="s">
        <v>43</v>
      </c>
      <c r="AC78" s="43" t="s">
        <v>43</v>
      </c>
      <c r="AD78" s="43" t="s">
        <v>43</v>
      </c>
      <c r="AE78" s="251">
        <v>112727.8</v>
      </c>
      <c r="AF78" s="251">
        <v>234601.82</v>
      </c>
      <c r="AG78" s="251">
        <v>77756.69</v>
      </c>
      <c r="AH78" s="251">
        <v>369768.47</v>
      </c>
      <c r="AI78" s="251">
        <v>1200</v>
      </c>
      <c r="AJ78" s="251">
        <v>1297.22</v>
      </c>
      <c r="AK78" s="251">
        <v>0</v>
      </c>
      <c r="AL78" s="251">
        <v>0</v>
      </c>
      <c r="AM78" s="251">
        <v>0</v>
      </c>
      <c r="AN78" s="251">
        <v>0</v>
      </c>
      <c r="AO78" s="251">
        <v>355446</v>
      </c>
      <c r="AP78" s="251">
        <v>270774.87</v>
      </c>
      <c r="AQ78" s="310">
        <f t="shared" si="60"/>
        <v>-84671.13</v>
      </c>
      <c r="AR78" s="251">
        <v>111280.08</v>
      </c>
      <c r="AS78" s="310">
        <f t="shared" si="40"/>
        <v>382054.95</v>
      </c>
      <c r="AT78" s="251">
        <v>181326.49</v>
      </c>
      <c r="AU78" s="310">
        <f t="shared" si="61"/>
        <v>200728.46000000002</v>
      </c>
      <c r="AV78" s="310">
        <f t="shared" si="41"/>
        <v>0.66965774925863686</v>
      </c>
      <c r="AW78" s="310">
        <f t="shared" si="42"/>
        <v>0.47460840384347852</v>
      </c>
      <c r="AX78" s="254">
        <v>55726</v>
      </c>
      <c r="CA78" s="91" t="str">
        <f t="shared" si="33"/>
        <v>Brünzow</v>
      </c>
      <c r="CB78" s="92">
        <f t="shared" si="33"/>
        <v>660</v>
      </c>
      <c r="CC78" s="92">
        <f t="shared" si="43"/>
        <v>0</v>
      </c>
      <c r="CD78" s="92">
        <f t="shared" si="44"/>
        <v>313379.05</v>
      </c>
      <c r="CE78" s="92">
        <f t="shared" si="36"/>
        <v>0</v>
      </c>
      <c r="CF78" s="92">
        <f t="shared" si="37"/>
        <v>156389.42000000001</v>
      </c>
      <c r="CG78" s="92">
        <f t="shared" si="45"/>
        <v>156389.42000000001</v>
      </c>
      <c r="CH78" s="92">
        <f t="shared" si="46"/>
        <v>77756.69</v>
      </c>
      <c r="CI78" s="92">
        <f t="shared" si="62"/>
        <v>0</v>
      </c>
      <c r="CJ78" s="91" t="str">
        <f t="shared" si="35"/>
        <v>nein</v>
      </c>
      <c r="CK78" s="91" t="str">
        <f t="shared" si="35"/>
        <v>nein</v>
      </c>
      <c r="CL78" s="91" t="str">
        <f t="shared" si="63"/>
        <v>OK</v>
      </c>
      <c r="CM78" s="92">
        <f t="shared" si="47"/>
        <v>0</v>
      </c>
      <c r="CN78" s="91" t="str">
        <f t="shared" si="48"/>
        <v>nein</v>
      </c>
      <c r="CO78" s="91">
        <f t="shared" si="49"/>
        <v>0</v>
      </c>
      <c r="CP78" s="91">
        <f t="shared" si="50"/>
        <v>0</v>
      </c>
      <c r="CQ78" s="91">
        <f t="shared" si="51"/>
        <v>1</v>
      </c>
      <c r="CR78" s="91">
        <f t="shared" si="38"/>
        <v>1</v>
      </c>
      <c r="CS78" s="92">
        <f>CM78-'2012'!CM78</f>
        <v>0</v>
      </c>
      <c r="CT78" s="92">
        <f>CE78-'2012'!CE78</f>
        <v>-640824.52</v>
      </c>
      <c r="CU78" s="92">
        <f t="shared" si="52"/>
        <v>181326.49</v>
      </c>
      <c r="CV78" s="92">
        <f t="shared" si="53"/>
        <v>55726</v>
      </c>
      <c r="CW78" s="153">
        <f t="shared" si="54"/>
        <v>2.64</v>
      </c>
      <c r="CX78" s="153">
        <f t="shared" si="55"/>
        <v>3.41</v>
      </c>
      <c r="CY78" s="153">
        <f t="shared" si="56"/>
        <v>3.04</v>
      </c>
      <c r="CZ78" s="92">
        <f t="shared" si="57"/>
        <v>247384.79</v>
      </c>
      <c r="DA78" s="92">
        <f t="shared" si="58"/>
        <v>1297.22</v>
      </c>
      <c r="DB78" s="91">
        <f t="shared" si="39"/>
        <v>1</v>
      </c>
      <c r="DC78" s="92">
        <f t="shared" si="59"/>
        <v>369768.47</v>
      </c>
    </row>
    <row r="79" spans="1:107" x14ac:dyDescent="0.25">
      <c r="A79" s="20">
        <v>13075046</v>
      </c>
      <c r="B79" s="21">
        <v>5557</v>
      </c>
      <c r="C79" s="21" t="s">
        <v>117</v>
      </c>
      <c r="D79" s="251">
        <v>976</v>
      </c>
      <c r="E79" s="251">
        <v>17000</v>
      </c>
      <c r="F79" s="251">
        <v>82445.56</v>
      </c>
      <c r="G79" s="251">
        <v>1</v>
      </c>
      <c r="H79" s="251">
        <v>108895.86</v>
      </c>
      <c r="I79" s="251"/>
      <c r="J79" s="251">
        <v>1</v>
      </c>
      <c r="K79" s="251">
        <v>235052.98</v>
      </c>
      <c r="L79" s="251"/>
      <c r="M79" s="251">
        <v>0</v>
      </c>
      <c r="N79" s="251">
        <v>0</v>
      </c>
      <c r="O79" s="251">
        <v>0</v>
      </c>
      <c r="P79" s="251">
        <v>0</v>
      </c>
      <c r="Q79" s="251">
        <v>1</v>
      </c>
      <c r="R79" s="251">
        <v>343948.84</v>
      </c>
      <c r="S79" s="251">
        <v>350</v>
      </c>
      <c r="T79" s="251">
        <v>0</v>
      </c>
      <c r="U79" s="251">
        <v>350</v>
      </c>
      <c r="V79" s="251">
        <v>0</v>
      </c>
      <c r="W79" s="251">
        <v>300</v>
      </c>
      <c r="X79" s="251">
        <v>1</v>
      </c>
      <c r="Y79" s="251">
        <v>1</v>
      </c>
      <c r="Z79" s="251">
        <v>25499.66</v>
      </c>
      <c r="AA79" s="251">
        <v>26.13</v>
      </c>
      <c r="AB79" s="43" t="s">
        <v>43</v>
      </c>
      <c r="AC79" s="43" t="s">
        <v>43</v>
      </c>
      <c r="AD79" s="43" t="s">
        <v>43</v>
      </c>
      <c r="AE79" s="251">
        <v>89770.76</v>
      </c>
      <c r="AF79" s="251">
        <v>122338.52</v>
      </c>
      <c r="AG79" s="251">
        <v>82445.56</v>
      </c>
      <c r="AH79" s="251">
        <v>350253.95</v>
      </c>
      <c r="AI79" s="251">
        <v>3800</v>
      </c>
      <c r="AJ79" s="251">
        <v>3633.33</v>
      </c>
      <c r="AK79" s="251">
        <v>0</v>
      </c>
      <c r="AL79" s="251">
        <v>0</v>
      </c>
      <c r="AM79" s="251">
        <v>0</v>
      </c>
      <c r="AN79" s="251">
        <v>0</v>
      </c>
      <c r="AO79" s="251">
        <v>319473</v>
      </c>
      <c r="AP79" s="251">
        <v>122914.44</v>
      </c>
      <c r="AQ79" s="310">
        <f t="shared" si="60"/>
        <v>-196558.56</v>
      </c>
      <c r="AR79" s="251">
        <v>249143.02</v>
      </c>
      <c r="AS79" s="310">
        <f t="shared" si="40"/>
        <v>372057.45999999996</v>
      </c>
      <c r="AT79" s="251">
        <v>269600.64000000001</v>
      </c>
      <c r="AU79" s="310">
        <f t="shared" si="61"/>
        <v>102456.81999999995</v>
      </c>
      <c r="AV79" s="310">
        <f t="shared" si="41"/>
        <v>2.1934008729975094</v>
      </c>
      <c r="AW79" s="310">
        <f t="shared" si="42"/>
        <v>0.72462097655561064</v>
      </c>
      <c r="AX79" s="254">
        <v>82863</v>
      </c>
      <c r="CA79" s="91" t="str">
        <f t="shared" si="33"/>
        <v>Hanshagen</v>
      </c>
      <c r="CB79" s="92">
        <f t="shared" si="33"/>
        <v>976</v>
      </c>
      <c r="CC79" s="92">
        <f t="shared" si="43"/>
        <v>0</v>
      </c>
      <c r="CD79" s="92">
        <f t="shared" si="44"/>
        <v>108895.86</v>
      </c>
      <c r="CE79" s="92">
        <f t="shared" si="36"/>
        <v>0</v>
      </c>
      <c r="CF79" s="92">
        <f t="shared" si="37"/>
        <v>343948.84</v>
      </c>
      <c r="CG79" s="92">
        <f t="shared" si="45"/>
        <v>343948.84</v>
      </c>
      <c r="CH79" s="92">
        <f t="shared" si="46"/>
        <v>82445.56</v>
      </c>
      <c r="CI79" s="92">
        <f t="shared" si="62"/>
        <v>1</v>
      </c>
      <c r="CJ79" s="91" t="str">
        <f t="shared" si="35"/>
        <v>nein</v>
      </c>
      <c r="CK79" s="91" t="str">
        <f t="shared" si="35"/>
        <v>nein</v>
      </c>
      <c r="CL79" s="91" t="str">
        <f t="shared" si="63"/>
        <v>OK</v>
      </c>
      <c r="CM79" s="92">
        <f t="shared" si="47"/>
        <v>0</v>
      </c>
      <c r="CN79" s="91" t="str">
        <f t="shared" si="48"/>
        <v>nein</v>
      </c>
      <c r="CO79" s="91">
        <f t="shared" si="49"/>
        <v>0</v>
      </c>
      <c r="CP79" s="91">
        <f t="shared" si="50"/>
        <v>0</v>
      </c>
      <c r="CQ79" s="91">
        <f t="shared" si="51"/>
        <v>1</v>
      </c>
      <c r="CR79" s="91">
        <f t="shared" si="38"/>
        <v>1</v>
      </c>
      <c r="CS79" s="92">
        <f>CM79-'2012'!CM79</f>
        <v>-16810.39</v>
      </c>
      <c r="CT79" s="92">
        <f>CE79-'2012'!CE79</f>
        <v>0</v>
      </c>
      <c r="CU79" s="92">
        <f t="shared" si="52"/>
        <v>269600.64000000001</v>
      </c>
      <c r="CV79" s="92">
        <f t="shared" si="53"/>
        <v>82863</v>
      </c>
      <c r="CW79" s="153">
        <f t="shared" si="54"/>
        <v>3.5</v>
      </c>
      <c r="CX79" s="153">
        <f t="shared" si="55"/>
        <v>3.5</v>
      </c>
      <c r="CY79" s="153">
        <f t="shared" si="56"/>
        <v>3</v>
      </c>
      <c r="CZ79" s="92">
        <f t="shared" si="57"/>
        <v>25499.66</v>
      </c>
      <c r="DA79" s="92">
        <f t="shared" si="58"/>
        <v>3633.33</v>
      </c>
      <c r="DB79" s="91">
        <f t="shared" si="39"/>
        <v>1</v>
      </c>
      <c r="DC79" s="92">
        <f t="shared" si="59"/>
        <v>350253.95</v>
      </c>
    </row>
    <row r="80" spans="1:107" x14ac:dyDescent="0.25">
      <c r="A80" s="20">
        <v>13075059</v>
      </c>
      <c r="B80" s="21">
        <v>5557</v>
      </c>
      <c r="C80" s="21" t="s">
        <v>118</v>
      </c>
      <c r="D80" s="251">
        <v>656</v>
      </c>
      <c r="E80" s="251">
        <v>25900</v>
      </c>
      <c r="F80" s="251">
        <v>85867.97</v>
      </c>
      <c r="G80" s="251">
        <v>1</v>
      </c>
      <c r="H80" s="251">
        <v>109960.84</v>
      </c>
      <c r="I80" s="251"/>
      <c r="J80" s="251">
        <v>1</v>
      </c>
      <c r="K80" s="251">
        <v>197284.56</v>
      </c>
      <c r="L80" s="251"/>
      <c r="M80" s="251">
        <v>0</v>
      </c>
      <c r="N80" s="251">
        <v>0</v>
      </c>
      <c r="O80" s="251">
        <v>0</v>
      </c>
      <c r="P80" s="251">
        <v>0</v>
      </c>
      <c r="Q80" s="251">
        <v>1</v>
      </c>
      <c r="R80" s="251">
        <v>307245.40000000002</v>
      </c>
      <c r="S80" s="251">
        <v>250</v>
      </c>
      <c r="T80" s="251">
        <v>1</v>
      </c>
      <c r="U80" s="251">
        <v>350</v>
      </c>
      <c r="V80" s="251">
        <v>0</v>
      </c>
      <c r="W80" s="251">
        <v>250</v>
      </c>
      <c r="X80" s="251">
        <v>1</v>
      </c>
      <c r="Y80" s="251">
        <v>1</v>
      </c>
      <c r="Z80" s="251">
        <v>98834.65</v>
      </c>
      <c r="AA80" s="251">
        <v>150.66</v>
      </c>
      <c r="AB80" s="43" t="s">
        <v>43</v>
      </c>
      <c r="AC80" s="43" t="s">
        <v>43</v>
      </c>
      <c r="AD80" s="43" t="s">
        <v>43</v>
      </c>
      <c r="AE80" s="251">
        <v>0</v>
      </c>
      <c r="AF80" s="251">
        <v>113865.59</v>
      </c>
      <c r="AG80" s="251">
        <v>85867.97</v>
      </c>
      <c r="AH80" s="251">
        <v>307245.40000000002</v>
      </c>
      <c r="AI80" s="251">
        <v>1100</v>
      </c>
      <c r="AJ80" s="251">
        <v>1110.8499999999999</v>
      </c>
      <c r="AK80" s="251">
        <v>0</v>
      </c>
      <c r="AL80" s="251">
        <v>0</v>
      </c>
      <c r="AM80" s="251">
        <v>0</v>
      </c>
      <c r="AN80" s="251">
        <v>0</v>
      </c>
      <c r="AO80" s="251">
        <v>213807</v>
      </c>
      <c r="AP80" s="251">
        <v>140191.35</v>
      </c>
      <c r="AQ80" s="310">
        <f t="shared" si="60"/>
        <v>-73615.649999999994</v>
      </c>
      <c r="AR80" s="251">
        <v>176502.69</v>
      </c>
      <c r="AS80" s="310">
        <f t="shared" si="40"/>
        <v>316694.04000000004</v>
      </c>
      <c r="AT80" s="251">
        <v>180927.4</v>
      </c>
      <c r="AU80" s="310">
        <f t="shared" si="61"/>
        <v>135766.64000000004</v>
      </c>
      <c r="AV80" s="310">
        <f t="shared" si="41"/>
        <v>1.2905746324577085</v>
      </c>
      <c r="AW80" s="310">
        <f t="shared" si="42"/>
        <v>0.57130029980987318</v>
      </c>
      <c r="AX80" s="254">
        <v>55605</v>
      </c>
      <c r="CA80" s="91" t="str">
        <f t="shared" si="33"/>
        <v>Katzow</v>
      </c>
      <c r="CB80" s="92">
        <f t="shared" si="33"/>
        <v>656</v>
      </c>
      <c r="CC80" s="92">
        <f t="shared" si="43"/>
        <v>0</v>
      </c>
      <c r="CD80" s="92">
        <f t="shared" si="44"/>
        <v>109960.84</v>
      </c>
      <c r="CE80" s="92">
        <f t="shared" si="36"/>
        <v>0</v>
      </c>
      <c r="CF80" s="92">
        <f t="shared" si="37"/>
        <v>307245.40000000002</v>
      </c>
      <c r="CG80" s="92">
        <f t="shared" si="45"/>
        <v>307245.40000000002</v>
      </c>
      <c r="CH80" s="92">
        <f t="shared" si="46"/>
        <v>85867.97</v>
      </c>
      <c r="CI80" s="92">
        <f t="shared" si="62"/>
        <v>1</v>
      </c>
      <c r="CJ80" s="91" t="str">
        <f t="shared" si="35"/>
        <v>nein</v>
      </c>
      <c r="CK80" s="91" t="str">
        <f t="shared" si="35"/>
        <v>nein</v>
      </c>
      <c r="CL80" s="91" t="str">
        <f t="shared" si="63"/>
        <v>OK</v>
      </c>
      <c r="CM80" s="92">
        <f t="shared" si="47"/>
        <v>0</v>
      </c>
      <c r="CN80" s="91" t="str">
        <f t="shared" si="48"/>
        <v>nein</v>
      </c>
      <c r="CO80" s="91">
        <f t="shared" si="49"/>
        <v>0</v>
      </c>
      <c r="CP80" s="91">
        <f t="shared" si="50"/>
        <v>0</v>
      </c>
      <c r="CQ80" s="91">
        <f t="shared" si="51"/>
        <v>1</v>
      </c>
      <c r="CR80" s="91">
        <f t="shared" si="38"/>
        <v>1</v>
      </c>
      <c r="CS80" s="92">
        <f>CM80-'2012'!CM80</f>
        <v>-15309.56</v>
      </c>
      <c r="CT80" s="92">
        <f>CE80-'2012'!CE80</f>
        <v>0</v>
      </c>
      <c r="CU80" s="92">
        <f t="shared" si="52"/>
        <v>180927.4</v>
      </c>
      <c r="CV80" s="92">
        <f t="shared" si="53"/>
        <v>55605</v>
      </c>
      <c r="CW80" s="153">
        <f t="shared" si="54"/>
        <v>2.5</v>
      </c>
      <c r="CX80" s="153">
        <f t="shared" si="55"/>
        <v>3.5</v>
      </c>
      <c r="CY80" s="153">
        <f t="shared" si="56"/>
        <v>2.5</v>
      </c>
      <c r="CZ80" s="92">
        <f t="shared" si="57"/>
        <v>98834.65</v>
      </c>
      <c r="DA80" s="92">
        <f t="shared" si="58"/>
        <v>1110.8499999999999</v>
      </c>
      <c r="DB80" s="91">
        <f t="shared" si="39"/>
        <v>1</v>
      </c>
      <c r="DC80" s="92">
        <f t="shared" si="59"/>
        <v>307245.40000000002</v>
      </c>
    </row>
    <row r="81" spans="1:107" x14ac:dyDescent="0.25">
      <c r="A81" s="20">
        <v>13075060</v>
      </c>
      <c r="B81" s="21">
        <v>5557</v>
      </c>
      <c r="C81" s="21" t="s">
        <v>119</v>
      </c>
      <c r="D81" s="251">
        <v>1196</v>
      </c>
      <c r="E81" s="251">
        <v>20400</v>
      </c>
      <c r="F81" s="251">
        <v>49857.85</v>
      </c>
      <c r="G81" s="251">
        <v>1</v>
      </c>
      <c r="H81" s="251">
        <v>59164.6</v>
      </c>
      <c r="I81" s="251"/>
      <c r="J81" s="251">
        <v>1</v>
      </c>
      <c r="K81" s="251">
        <v>584278.78</v>
      </c>
      <c r="L81" s="251"/>
      <c r="M81" s="251">
        <v>0</v>
      </c>
      <c r="N81" s="251">
        <v>0</v>
      </c>
      <c r="O81" s="251">
        <v>0</v>
      </c>
      <c r="P81" s="251">
        <v>0</v>
      </c>
      <c r="Q81" s="251">
        <v>1</v>
      </c>
      <c r="R81" s="251">
        <v>643443.38</v>
      </c>
      <c r="S81" s="251">
        <v>250</v>
      </c>
      <c r="T81" s="251">
        <v>1</v>
      </c>
      <c r="U81" s="251">
        <v>350</v>
      </c>
      <c r="V81" s="251">
        <v>0</v>
      </c>
      <c r="W81" s="251">
        <v>300</v>
      </c>
      <c r="X81" s="251">
        <v>1</v>
      </c>
      <c r="Y81" s="251">
        <v>1</v>
      </c>
      <c r="Z81" s="251">
        <v>39021.9</v>
      </c>
      <c r="AA81" s="251">
        <v>32.630000000000003</v>
      </c>
      <c r="AB81" s="43" t="s">
        <v>43</v>
      </c>
      <c r="AC81" s="43" t="s">
        <v>43</v>
      </c>
      <c r="AD81" s="43" t="s">
        <v>43</v>
      </c>
      <c r="AE81" s="251">
        <v>88068.18</v>
      </c>
      <c r="AF81" s="251">
        <v>66629.83</v>
      </c>
      <c r="AG81" s="251">
        <v>49857.85</v>
      </c>
      <c r="AH81" s="251">
        <v>643443.38</v>
      </c>
      <c r="AI81" s="251">
        <v>3400</v>
      </c>
      <c r="AJ81" s="251">
        <v>3666.5</v>
      </c>
      <c r="AK81" s="251">
        <v>0</v>
      </c>
      <c r="AL81" s="251">
        <v>0</v>
      </c>
      <c r="AM81" s="251">
        <v>0</v>
      </c>
      <c r="AN81" s="251">
        <v>0</v>
      </c>
      <c r="AO81" s="251">
        <v>395679</v>
      </c>
      <c r="AP81" s="251">
        <v>112399.3</v>
      </c>
      <c r="AQ81" s="310">
        <f t="shared" si="60"/>
        <v>-283279.7</v>
      </c>
      <c r="AR81" s="251">
        <v>297793.65999999997</v>
      </c>
      <c r="AS81" s="310">
        <f t="shared" si="40"/>
        <v>410192.95999999996</v>
      </c>
      <c r="AT81" s="251">
        <v>332321.52</v>
      </c>
      <c r="AU81" s="310">
        <f t="shared" si="61"/>
        <v>77871.439999999944</v>
      </c>
      <c r="AV81" s="310">
        <f t="shared" si="41"/>
        <v>2.9566155661111768</v>
      </c>
      <c r="AW81" s="310">
        <f t="shared" si="42"/>
        <v>0.81015900419158837</v>
      </c>
      <c r="AX81" s="254">
        <v>102146</v>
      </c>
      <c r="CA81" s="91" t="str">
        <f t="shared" si="33"/>
        <v>Kemnitz</v>
      </c>
      <c r="CB81" s="92">
        <f t="shared" si="33"/>
        <v>1196</v>
      </c>
      <c r="CC81" s="92">
        <f t="shared" si="43"/>
        <v>0</v>
      </c>
      <c r="CD81" s="92">
        <f t="shared" si="44"/>
        <v>59164.6</v>
      </c>
      <c r="CE81" s="92">
        <f t="shared" si="36"/>
        <v>0</v>
      </c>
      <c r="CF81" s="92">
        <f t="shared" si="37"/>
        <v>643443.38</v>
      </c>
      <c r="CG81" s="92">
        <f t="shared" si="45"/>
        <v>643443.38</v>
      </c>
      <c r="CH81" s="92">
        <f t="shared" si="46"/>
        <v>49857.85</v>
      </c>
      <c r="CI81" s="92">
        <f t="shared" si="62"/>
        <v>1</v>
      </c>
      <c r="CJ81" s="91" t="str">
        <f t="shared" si="35"/>
        <v>nein</v>
      </c>
      <c r="CK81" s="91" t="str">
        <f t="shared" si="35"/>
        <v>nein</v>
      </c>
      <c r="CL81" s="91" t="str">
        <f t="shared" si="63"/>
        <v>OK</v>
      </c>
      <c r="CM81" s="92">
        <f t="shared" si="47"/>
        <v>0</v>
      </c>
      <c r="CN81" s="91" t="str">
        <f t="shared" si="48"/>
        <v>nein</v>
      </c>
      <c r="CO81" s="91">
        <f t="shared" si="49"/>
        <v>0</v>
      </c>
      <c r="CP81" s="91">
        <f t="shared" si="50"/>
        <v>0</v>
      </c>
      <c r="CQ81" s="91">
        <f t="shared" si="51"/>
        <v>1</v>
      </c>
      <c r="CR81" s="91">
        <f t="shared" si="38"/>
        <v>1</v>
      </c>
      <c r="CS81" s="92">
        <f>CM81-'2012'!CM81</f>
        <v>-71346.399999999994</v>
      </c>
      <c r="CT81" s="92">
        <f>CE81-'2012'!CE81</f>
        <v>0</v>
      </c>
      <c r="CU81" s="92">
        <f t="shared" si="52"/>
        <v>332321.52</v>
      </c>
      <c r="CV81" s="92">
        <f t="shared" si="53"/>
        <v>102146</v>
      </c>
      <c r="CW81" s="153">
        <f t="shared" si="54"/>
        <v>2.5</v>
      </c>
      <c r="CX81" s="153">
        <f t="shared" si="55"/>
        <v>3.5</v>
      </c>
      <c r="CY81" s="153">
        <f t="shared" si="56"/>
        <v>3</v>
      </c>
      <c r="CZ81" s="92">
        <f t="shared" si="57"/>
        <v>39021.9</v>
      </c>
      <c r="DA81" s="92">
        <f t="shared" si="58"/>
        <v>3666.5</v>
      </c>
      <c r="DB81" s="91">
        <f t="shared" si="39"/>
        <v>1</v>
      </c>
      <c r="DC81" s="92">
        <f t="shared" si="59"/>
        <v>643443.38</v>
      </c>
    </row>
    <row r="82" spans="1:107" x14ac:dyDescent="0.25">
      <c r="A82" s="20">
        <v>13075069</v>
      </c>
      <c r="B82" s="21">
        <v>5557</v>
      </c>
      <c r="C82" s="21" t="s">
        <v>120</v>
      </c>
      <c r="D82" s="251">
        <v>1931</v>
      </c>
      <c r="E82" s="251">
        <v>70500</v>
      </c>
      <c r="F82" s="251">
        <v>184073.58</v>
      </c>
      <c r="G82" s="251">
        <v>1</v>
      </c>
      <c r="H82" s="251">
        <v>274273.28000000003</v>
      </c>
      <c r="I82" s="251"/>
      <c r="J82" s="251">
        <v>1</v>
      </c>
      <c r="K82" s="251">
        <v>505379.03</v>
      </c>
      <c r="L82" s="251"/>
      <c r="M82" s="251">
        <v>0</v>
      </c>
      <c r="N82" s="251">
        <v>0</v>
      </c>
      <c r="O82" s="251">
        <v>0</v>
      </c>
      <c r="P82" s="251">
        <v>0</v>
      </c>
      <c r="Q82" s="251">
        <v>1</v>
      </c>
      <c r="R82" s="251">
        <v>779652.31</v>
      </c>
      <c r="S82" s="251">
        <v>250</v>
      </c>
      <c r="T82" s="251">
        <v>1</v>
      </c>
      <c r="U82" s="251">
        <v>350</v>
      </c>
      <c r="V82" s="251">
        <v>0</v>
      </c>
      <c r="W82" s="251">
        <v>300</v>
      </c>
      <c r="X82" s="251">
        <v>1</v>
      </c>
      <c r="Y82" s="251">
        <v>1</v>
      </c>
      <c r="Z82" s="251">
        <v>1153960.9099999999</v>
      </c>
      <c r="AA82" s="251">
        <v>597.6</v>
      </c>
      <c r="AB82" s="43" t="s">
        <v>43</v>
      </c>
      <c r="AC82" s="43" t="s">
        <v>43</v>
      </c>
      <c r="AD82" s="43" t="s">
        <v>43</v>
      </c>
      <c r="AE82" s="251">
        <v>236844.21</v>
      </c>
      <c r="AF82" s="251">
        <v>304844.3</v>
      </c>
      <c r="AG82" s="251">
        <v>184073.58</v>
      </c>
      <c r="AH82" s="251">
        <v>779652.31</v>
      </c>
      <c r="AI82" s="251">
        <v>6200</v>
      </c>
      <c r="AJ82" s="251">
        <v>5753.79</v>
      </c>
      <c r="AK82" s="251">
        <v>0</v>
      </c>
      <c r="AL82" s="251">
        <v>0</v>
      </c>
      <c r="AM82" s="251">
        <v>12200</v>
      </c>
      <c r="AN82" s="251">
        <v>16725</v>
      </c>
      <c r="AO82" s="251">
        <v>556248</v>
      </c>
      <c r="AP82" s="251">
        <v>331451.40000000002</v>
      </c>
      <c r="AQ82" s="310">
        <f t="shared" si="60"/>
        <v>-224796.59999999998</v>
      </c>
      <c r="AR82" s="251">
        <v>529570.82999999996</v>
      </c>
      <c r="AS82" s="310">
        <f t="shared" si="40"/>
        <v>861022.23</v>
      </c>
      <c r="AT82" s="251">
        <v>486577.4</v>
      </c>
      <c r="AU82" s="310">
        <f t="shared" si="61"/>
        <v>374444.82999999996</v>
      </c>
      <c r="AV82" s="310">
        <f t="shared" si="41"/>
        <v>1.4680203492880102</v>
      </c>
      <c r="AW82" s="310">
        <f t="shared" si="42"/>
        <v>0.56511595525239811</v>
      </c>
      <c r="AX82" s="254">
        <v>149556</v>
      </c>
      <c r="CA82" s="91" t="str">
        <f t="shared" si="33"/>
        <v>Kröslin</v>
      </c>
      <c r="CB82" s="92">
        <f t="shared" si="33"/>
        <v>1931</v>
      </c>
      <c r="CC82" s="92">
        <f t="shared" si="43"/>
        <v>0</v>
      </c>
      <c r="CD82" s="92">
        <f t="shared" si="44"/>
        <v>274273.28000000003</v>
      </c>
      <c r="CE82" s="92">
        <f t="shared" si="36"/>
        <v>0</v>
      </c>
      <c r="CF82" s="92">
        <f t="shared" si="37"/>
        <v>779652.31</v>
      </c>
      <c r="CG82" s="92">
        <f t="shared" si="45"/>
        <v>779652.31</v>
      </c>
      <c r="CH82" s="92">
        <f t="shared" si="46"/>
        <v>184073.58</v>
      </c>
      <c r="CI82" s="92">
        <f t="shared" si="62"/>
        <v>1</v>
      </c>
      <c r="CJ82" s="91" t="str">
        <f t="shared" si="35"/>
        <v>nein</v>
      </c>
      <c r="CK82" s="91" t="str">
        <f t="shared" si="35"/>
        <v>nein</v>
      </c>
      <c r="CL82" s="91" t="str">
        <f t="shared" si="63"/>
        <v>OK</v>
      </c>
      <c r="CM82" s="92">
        <f t="shared" si="47"/>
        <v>0</v>
      </c>
      <c r="CN82" s="91" t="str">
        <f t="shared" si="48"/>
        <v>nein</v>
      </c>
      <c r="CO82" s="91">
        <f t="shared" si="49"/>
        <v>0</v>
      </c>
      <c r="CP82" s="91">
        <f t="shared" si="50"/>
        <v>0</v>
      </c>
      <c r="CQ82" s="91">
        <f t="shared" si="51"/>
        <v>1</v>
      </c>
      <c r="CR82" s="91">
        <f t="shared" si="38"/>
        <v>1</v>
      </c>
      <c r="CS82" s="92">
        <f>CM82-'2012'!CM82</f>
        <v>0</v>
      </c>
      <c r="CT82" s="92">
        <f>CE82-'2012'!CE82</f>
        <v>0</v>
      </c>
      <c r="CU82" s="92">
        <f t="shared" si="52"/>
        <v>486577.4</v>
      </c>
      <c r="CV82" s="92">
        <f t="shared" si="53"/>
        <v>149556</v>
      </c>
      <c r="CW82" s="153">
        <f t="shared" si="54"/>
        <v>2.5</v>
      </c>
      <c r="CX82" s="153">
        <f t="shared" si="55"/>
        <v>3.5</v>
      </c>
      <c r="CY82" s="153">
        <f t="shared" si="56"/>
        <v>3</v>
      </c>
      <c r="CZ82" s="92">
        <f t="shared" si="57"/>
        <v>1153960.9099999999</v>
      </c>
      <c r="DA82" s="92">
        <f t="shared" si="58"/>
        <v>22478.79</v>
      </c>
      <c r="DB82" s="91">
        <f t="shared" si="39"/>
        <v>1</v>
      </c>
      <c r="DC82" s="92">
        <f t="shared" si="59"/>
        <v>779652.31</v>
      </c>
    </row>
    <row r="83" spans="1:107" x14ac:dyDescent="0.25">
      <c r="A83" s="20">
        <v>13075081</v>
      </c>
      <c r="B83" s="21">
        <v>5557</v>
      </c>
      <c r="C83" s="21" t="s">
        <v>121</v>
      </c>
      <c r="D83" s="251">
        <v>973</v>
      </c>
      <c r="E83" s="251">
        <v>85400</v>
      </c>
      <c r="F83" s="251">
        <v>126371.79</v>
      </c>
      <c r="G83" s="251">
        <v>1</v>
      </c>
      <c r="H83" s="251">
        <v>109502.26</v>
      </c>
      <c r="I83" s="251"/>
      <c r="J83" s="251">
        <v>1</v>
      </c>
      <c r="K83" s="251">
        <v>760651.52</v>
      </c>
      <c r="L83" s="251"/>
      <c r="M83" s="251">
        <v>0</v>
      </c>
      <c r="N83" s="251">
        <v>0</v>
      </c>
      <c r="O83" s="251">
        <v>0</v>
      </c>
      <c r="P83" s="251">
        <v>0</v>
      </c>
      <c r="Q83" s="251">
        <v>1</v>
      </c>
      <c r="R83" s="251">
        <v>870153.78</v>
      </c>
      <c r="S83" s="251">
        <v>250</v>
      </c>
      <c r="T83" s="251">
        <v>1</v>
      </c>
      <c r="U83" s="251">
        <v>300</v>
      </c>
      <c r="V83" s="251">
        <v>1</v>
      </c>
      <c r="W83" s="251">
        <v>300</v>
      </c>
      <c r="X83" s="251">
        <v>1</v>
      </c>
      <c r="Y83" s="251">
        <v>1</v>
      </c>
      <c r="Z83" s="251">
        <v>187303.19</v>
      </c>
      <c r="AA83" s="251">
        <v>192.5</v>
      </c>
      <c r="AB83" s="43" t="s">
        <v>43</v>
      </c>
      <c r="AC83" s="43" t="s">
        <v>43</v>
      </c>
      <c r="AD83" s="43" t="s">
        <v>43</v>
      </c>
      <c r="AE83" s="251">
        <v>146487.42000000001</v>
      </c>
      <c r="AF83" s="251">
        <v>113005.08</v>
      </c>
      <c r="AG83" s="251">
        <v>126371.79</v>
      </c>
      <c r="AH83" s="251">
        <v>870153.78</v>
      </c>
      <c r="AI83" s="251">
        <v>3400</v>
      </c>
      <c r="AJ83" s="251">
        <v>3315.83</v>
      </c>
      <c r="AK83" s="251">
        <v>0</v>
      </c>
      <c r="AL83" s="251">
        <v>0</v>
      </c>
      <c r="AM83" s="251">
        <v>59800</v>
      </c>
      <c r="AN83" s="251">
        <v>61237.5</v>
      </c>
      <c r="AO83" s="251">
        <v>287405</v>
      </c>
      <c r="AP83" s="251">
        <v>158477.92000000001</v>
      </c>
      <c r="AQ83" s="310">
        <f t="shared" si="60"/>
        <v>-128927.07999999999</v>
      </c>
      <c r="AR83" s="251">
        <v>218685.35</v>
      </c>
      <c r="AS83" s="310">
        <f t="shared" si="40"/>
        <v>377163.27</v>
      </c>
      <c r="AT83" s="251">
        <v>235132.11</v>
      </c>
      <c r="AU83" s="310">
        <f t="shared" si="61"/>
        <v>142031.16000000003</v>
      </c>
      <c r="AV83" s="310">
        <f t="shared" si="41"/>
        <v>1.4836900307626448</v>
      </c>
      <c r="AW83" s="310">
        <f t="shared" si="42"/>
        <v>0.62342260952398676</v>
      </c>
      <c r="AX83" s="254">
        <v>72270</v>
      </c>
      <c r="CA83" s="91" t="str">
        <f t="shared" si="33"/>
        <v>Loissin</v>
      </c>
      <c r="CB83" s="92">
        <f t="shared" si="33"/>
        <v>973</v>
      </c>
      <c r="CC83" s="92">
        <f t="shared" si="43"/>
        <v>0</v>
      </c>
      <c r="CD83" s="92">
        <f t="shared" si="44"/>
        <v>109502.26</v>
      </c>
      <c r="CE83" s="92">
        <f t="shared" si="36"/>
        <v>0</v>
      </c>
      <c r="CF83" s="92">
        <f t="shared" si="37"/>
        <v>870153.78</v>
      </c>
      <c r="CG83" s="92">
        <f t="shared" si="45"/>
        <v>870153.78</v>
      </c>
      <c r="CH83" s="92">
        <f t="shared" si="46"/>
        <v>126371.79</v>
      </c>
      <c r="CI83" s="92">
        <f t="shared" si="62"/>
        <v>1</v>
      </c>
      <c r="CJ83" s="91" t="str">
        <f t="shared" si="35"/>
        <v>nein</v>
      </c>
      <c r="CK83" s="91" t="str">
        <f t="shared" si="35"/>
        <v>nein</v>
      </c>
      <c r="CL83" s="91" t="str">
        <f t="shared" si="63"/>
        <v>OK</v>
      </c>
      <c r="CM83" s="92">
        <f t="shared" si="47"/>
        <v>0</v>
      </c>
      <c r="CN83" s="91" t="str">
        <f t="shared" si="48"/>
        <v>nein</v>
      </c>
      <c r="CO83" s="91">
        <f t="shared" si="49"/>
        <v>0</v>
      </c>
      <c r="CP83" s="91">
        <f t="shared" si="50"/>
        <v>0</v>
      </c>
      <c r="CQ83" s="91">
        <f t="shared" si="51"/>
        <v>1</v>
      </c>
      <c r="CR83" s="91">
        <f t="shared" si="38"/>
        <v>1</v>
      </c>
      <c r="CS83" s="92">
        <f>CM83-'2012'!CM83</f>
        <v>0</v>
      </c>
      <c r="CT83" s="92">
        <f>CE83-'2012'!CE83</f>
        <v>0</v>
      </c>
      <c r="CU83" s="92">
        <f t="shared" si="52"/>
        <v>235132.11</v>
      </c>
      <c r="CV83" s="92">
        <f t="shared" si="53"/>
        <v>72270</v>
      </c>
      <c r="CW83" s="153">
        <f t="shared" si="54"/>
        <v>2.5</v>
      </c>
      <c r="CX83" s="153">
        <f t="shared" si="55"/>
        <v>3</v>
      </c>
      <c r="CY83" s="153">
        <f t="shared" si="56"/>
        <v>3</v>
      </c>
      <c r="CZ83" s="92">
        <f t="shared" si="57"/>
        <v>187303.19</v>
      </c>
      <c r="DA83" s="92">
        <f t="shared" si="58"/>
        <v>64553.33</v>
      </c>
      <c r="DB83" s="91">
        <f t="shared" si="39"/>
        <v>1</v>
      </c>
      <c r="DC83" s="92">
        <f t="shared" si="59"/>
        <v>870153.78</v>
      </c>
    </row>
    <row r="84" spans="1:107" x14ac:dyDescent="0.25">
      <c r="A84" s="20">
        <v>13075083</v>
      </c>
      <c r="B84" s="21">
        <v>5557</v>
      </c>
      <c r="C84" s="21" t="s">
        <v>122</v>
      </c>
      <c r="D84" s="251">
        <v>2235</v>
      </c>
      <c r="E84" s="251">
        <v>79900</v>
      </c>
      <c r="F84" s="251">
        <v>1043205.49</v>
      </c>
      <c r="G84" s="251">
        <v>1</v>
      </c>
      <c r="H84" s="251">
        <v>556971.1</v>
      </c>
      <c r="I84" s="251"/>
      <c r="J84" s="251">
        <v>1</v>
      </c>
      <c r="K84" s="251">
        <v>2674538.87</v>
      </c>
      <c r="L84" s="251"/>
      <c r="M84" s="251">
        <v>0</v>
      </c>
      <c r="N84" s="251">
        <v>0</v>
      </c>
      <c r="O84" s="251">
        <v>0</v>
      </c>
      <c r="P84" s="251">
        <v>0</v>
      </c>
      <c r="Q84" s="251">
        <v>1</v>
      </c>
      <c r="R84" s="251">
        <v>3231509.97</v>
      </c>
      <c r="S84" s="251">
        <v>270</v>
      </c>
      <c r="T84" s="251">
        <v>0</v>
      </c>
      <c r="U84" s="251">
        <v>350</v>
      </c>
      <c r="V84" s="251">
        <v>0</v>
      </c>
      <c r="W84" s="251">
        <v>310</v>
      </c>
      <c r="X84" s="251">
        <v>0</v>
      </c>
      <c r="Y84" s="251">
        <v>0</v>
      </c>
      <c r="Z84" s="251">
        <v>919912.42</v>
      </c>
      <c r="AA84" s="251">
        <v>411.59</v>
      </c>
      <c r="AB84" s="43" t="s">
        <v>43</v>
      </c>
      <c r="AC84" s="43" t="s">
        <v>43</v>
      </c>
      <c r="AD84" s="43" t="s">
        <v>43</v>
      </c>
      <c r="AE84" s="251">
        <v>947566.56</v>
      </c>
      <c r="AF84" s="251">
        <v>658436.63</v>
      </c>
      <c r="AG84" s="251">
        <v>1043205.49</v>
      </c>
      <c r="AH84" s="251">
        <v>3231509.97</v>
      </c>
      <c r="AI84" s="251">
        <v>4500</v>
      </c>
      <c r="AJ84" s="251">
        <v>4108.1899999999996</v>
      </c>
      <c r="AK84" s="251">
        <v>0</v>
      </c>
      <c r="AL84" s="251">
        <v>0</v>
      </c>
      <c r="AM84" s="251">
        <v>43400</v>
      </c>
      <c r="AN84" s="251">
        <v>54900</v>
      </c>
      <c r="AO84" s="251">
        <v>1129335</v>
      </c>
      <c r="AP84" s="251">
        <v>1478444.95</v>
      </c>
      <c r="AQ84" s="310">
        <f t="shared" si="60"/>
        <v>349109.94999999995</v>
      </c>
      <c r="AR84" s="251">
        <v>327375.09000000003</v>
      </c>
      <c r="AS84" s="310">
        <f t="shared" si="40"/>
        <v>1805820.04</v>
      </c>
      <c r="AT84" s="251">
        <v>649364.06000000006</v>
      </c>
      <c r="AU84" s="310">
        <f t="shared" si="61"/>
        <v>1156455.98</v>
      </c>
      <c r="AV84" s="310">
        <f t="shared" si="41"/>
        <v>0.43922099365282424</v>
      </c>
      <c r="AW84" s="310">
        <f t="shared" si="42"/>
        <v>0.35959511225714386</v>
      </c>
      <c r="AX84" s="254">
        <v>199595</v>
      </c>
      <c r="CA84" s="91" t="str">
        <f t="shared" si="33"/>
        <v>Lubmin</v>
      </c>
      <c r="CB84" s="92">
        <f t="shared" si="33"/>
        <v>2235</v>
      </c>
      <c r="CC84" s="92">
        <f t="shared" si="43"/>
        <v>0</v>
      </c>
      <c r="CD84" s="92">
        <f t="shared" si="44"/>
        <v>556971.1</v>
      </c>
      <c r="CE84" s="92">
        <f t="shared" si="36"/>
        <v>0</v>
      </c>
      <c r="CF84" s="92">
        <f t="shared" si="37"/>
        <v>3231509.97</v>
      </c>
      <c r="CG84" s="92">
        <f t="shared" si="45"/>
        <v>3231509.97</v>
      </c>
      <c r="CH84" s="92">
        <f t="shared" si="46"/>
        <v>1043205.49</v>
      </c>
      <c r="CI84" s="92">
        <f t="shared" si="62"/>
        <v>0</v>
      </c>
      <c r="CJ84" s="91" t="str">
        <f t="shared" si="35"/>
        <v>nein</v>
      </c>
      <c r="CK84" s="91" t="str">
        <f t="shared" si="35"/>
        <v>nein</v>
      </c>
      <c r="CL84" s="91" t="str">
        <f t="shared" si="63"/>
        <v>OK</v>
      </c>
      <c r="CM84" s="92">
        <f t="shared" si="47"/>
        <v>0</v>
      </c>
      <c r="CN84" s="91" t="str">
        <f t="shared" si="48"/>
        <v>nein</v>
      </c>
      <c r="CO84" s="91">
        <f t="shared" si="49"/>
        <v>0</v>
      </c>
      <c r="CP84" s="91">
        <f t="shared" si="50"/>
        <v>0</v>
      </c>
      <c r="CQ84" s="91">
        <f t="shared" si="51"/>
        <v>1</v>
      </c>
      <c r="CR84" s="91">
        <f t="shared" si="38"/>
        <v>1</v>
      </c>
      <c r="CS84" s="92">
        <f>CM84-'2012'!CM84</f>
        <v>0</v>
      </c>
      <c r="CT84" s="92">
        <f>CE84-'2012'!CE84</f>
        <v>0</v>
      </c>
      <c r="CU84" s="92">
        <f t="shared" si="52"/>
        <v>649364.06000000006</v>
      </c>
      <c r="CV84" s="92">
        <f t="shared" si="53"/>
        <v>199595</v>
      </c>
      <c r="CW84" s="153">
        <f t="shared" si="54"/>
        <v>2.7</v>
      </c>
      <c r="CX84" s="153">
        <f t="shared" si="55"/>
        <v>3.5</v>
      </c>
      <c r="CY84" s="153">
        <f t="shared" si="56"/>
        <v>3.1</v>
      </c>
      <c r="CZ84" s="92">
        <f t="shared" si="57"/>
        <v>919912.42</v>
      </c>
      <c r="DA84" s="92">
        <f t="shared" si="58"/>
        <v>59008.19</v>
      </c>
      <c r="DB84" s="91">
        <f t="shared" si="39"/>
        <v>1</v>
      </c>
      <c r="DC84" s="92">
        <f t="shared" si="59"/>
        <v>3231509.97</v>
      </c>
    </row>
    <row r="85" spans="1:107" x14ac:dyDescent="0.25">
      <c r="A85" s="20">
        <v>13075097</v>
      </c>
      <c r="B85" s="21">
        <v>5557</v>
      </c>
      <c r="C85" s="21" t="s">
        <v>123</v>
      </c>
      <c r="D85" s="251">
        <v>640</v>
      </c>
      <c r="E85" s="251">
        <v>86200</v>
      </c>
      <c r="F85" s="251">
        <v>71422.25</v>
      </c>
      <c r="G85" s="251">
        <v>0</v>
      </c>
      <c r="H85" s="251"/>
      <c r="I85" s="251">
        <v>54804.22</v>
      </c>
      <c r="J85" s="251">
        <v>1</v>
      </c>
      <c r="K85" s="251">
        <v>93911.44</v>
      </c>
      <c r="L85" s="251"/>
      <c r="M85" s="251">
        <v>0</v>
      </c>
      <c r="N85" s="251">
        <v>0</v>
      </c>
      <c r="O85" s="251">
        <v>0</v>
      </c>
      <c r="P85" s="251">
        <v>0</v>
      </c>
      <c r="Q85" s="251">
        <v>1</v>
      </c>
      <c r="R85" s="251">
        <v>39107.22</v>
      </c>
      <c r="S85" s="251">
        <v>250</v>
      </c>
      <c r="T85" s="251">
        <v>1</v>
      </c>
      <c r="U85" s="251">
        <v>350</v>
      </c>
      <c r="V85" s="251">
        <v>0</v>
      </c>
      <c r="W85" s="251">
        <v>220</v>
      </c>
      <c r="X85" s="251">
        <v>1</v>
      </c>
      <c r="Y85" s="251">
        <v>1</v>
      </c>
      <c r="Z85" s="251">
        <v>0</v>
      </c>
      <c r="AA85" s="251">
        <v>0</v>
      </c>
      <c r="AB85" s="43" t="s">
        <v>43</v>
      </c>
      <c r="AC85" s="43" t="s">
        <v>43</v>
      </c>
      <c r="AD85" s="43" t="s">
        <v>43</v>
      </c>
      <c r="AE85" s="251">
        <v>74990.559999999998</v>
      </c>
      <c r="AF85" s="251">
        <v>53840.85</v>
      </c>
      <c r="AG85" s="251">
        <v>-71422.25</v>
      </c>
      <c r="AH85" s="251">
        <v>39107.22</v>
      </c>
      <c r="AI85" s="251">
        <v>1700</v>
      </c>
      <c r="AJ85" s="251">
        <v>1721.26</v>
      </c>
      <c r="AK85" s="251">
        <v>0</v>
      </c>
      <c r="AL85" s="251">
        <v>0</v>
      </c>
      <c r="AM85" s="251">
        <v>0</v>
      </c>
      <c r="AN85" s="251">
        <v>0</v>
      </c>
      <c r="AO85" s="251">
        <v>187536</v>
      </c>
      <c r="AP85" s="251">
        <v>59900.2</v>
      </c>
      <c r="AQ85" s="310">
        <f t="shared" si="60"/>
        <v>-127635.8</v>
      </c>
      <c r="AR85" s="251">
        <v>190398.74</v>
      </c>
      <c r="AS85" s="310">
        <f t="shared" si="40"/>
        <v>250298.94</v>
      </c>
      <c r="AT85" s="251">
        <v>187640.44</v>
      </c>
      <c r="AU85" s="310">
        <f t="shared" si="61"/>
        <v>62658.5</v>
      </c>
      <c r="AV85" s="310">
        <f t="shared" si="41"/>
        <v>3.1325511434018587</v>
      </c>
      <c r="AW85" s="310">
        <f t="shared" si="42"/>
        <v>0.74966534017283493</v>
      </c>
      <c r="AX85" s="254">
        <v>57673</v>
      </c>
      <c r="CA85" s="91" t="str">
        <f t="shared" ref="CA85:CB144" si="64">C85</f>
        <v>Neu Boltenhagen</v>
      </c>
      <c r="CB85" s="92">
        <f t="shared" si="64"/>
        <v>640</v>
      </c>
      <c r="CC85" s="92">
        <f t="shared" si="43"/>
        <v>54804.22</v>
      </c>
      <c r="CD85" s="92">
        <f t="shared" si="44"/>
        <v>-54804.22</v>
      </c>
      <c r="CE85" s="92">
        <f t="shared" si="36"/>
        <v>0</v>
      </c>
      <c r="CF85" s="92">
        <f t="shared" si="37"/>
        <v>39107.22</v>
      </c>
      <c r="CG85" s="92">
        <f t="shared" si="45"/>
        <v>39107.22</v>
      </c>
      <c r="CH85" s="92">
        <f t="shared" si="46"/>
        <v>-71422.25</v>
      </c>
      <c r="CI85" s="92">
        <f t="shared" si="62"/>
        <v>1</v>
      </c>
      <c r="CJ85" s="91" t="str">
        <f t="shared" si="35"/>
        <v>nein</v>
      </c>
      <c r="CK85" s="91" t="str">
        <f t="shared" si="35"/>
        <v>nein</v>
      </c>
      <c r="CL85" s="91" t="str">
        <f t="shared" si="63"/>
        <v>OK</v>
      </c>
      <c r="CM85" s="92">
        <f t="shared" si="47"/>
        <v>0</v>
      </c>
      <c r="CN85" s="91" t="str">
        <f t="shared" si="48"/>
        <v>nein</v>
      </c>
      <c r="CO85" s="91">
        <f t="shared" si="49"/>
        <v>0</v>
      </c>
      <c r="CP85" s="91">
        <f t="shared" si="50"/>
        <v>0</v>
      </c>
      <c r="CQ85" s="91">
        <f t="shared" si="51"/>
        <v>1</v>
      </c>
      <c r="CR85" s="91">
        <f t="shared" si="38"/>
        <v>1</v>
      </c>
      <c r="CS85" s="92">
        <f>CM85-'2012'!CM85</f>
        <v>0</v>
      </c>
      <c r="CT85" s="92">
        <f>CE85-'2012'!CE85</f>
        <v>0</v>
      </c>
      <c r="CU85" s="92">
        <f t="shared" si="52"/>
        <v>187640.44</v>
      </c>
      <c r="CV85" s="92">
        <f t="shared" si="53"/>
        <v>57673</v>
      </c>
      <c r="CW85" s="153">
        <f t="shared" si="54"/>
        <v>2.5</v>
      </c>
      <c r="CX85" s="153">
        <f t="shared" si="55"/>
        <v>3.5</v>
      </c>
      <c r="CY85" s="153">
        <f t="shared" si="56"/>
        <v>2.2000000000000002</v>
      </c>
      <c r="CZ85" s="92">
        <f t="shared" si="57"/>
        <v>0</v>
      </c>
      <c r="DA85" s="92">
        <f t="shared" si="58"/>
        <v>1721.26</v>
      </c>
      <c r="DB85" s="91">
        <f t="shared" si="39"/>
        <v>0</v>
      </c>
      <c r="DC85" s="92">
        <f t="shared" si="59"/>
        <v>39107.22</v>
      </c>
    </row>
    <row r="86" spans="1:107" x14ac:dyDescent="0.25">
      <c r="A86" s="20">
        <v>13075120</v>
      </c>
      <c r="B86" s="21">
        <v>5557</v>
      </c>
      <c r="C86" s="21" t="s">
        <v>124</v>
      </c>
      <c r="D86" s="251">
        <v>870</v>
      </c>
      <c r="E86" s="251">
        <v>44000</v>
      </c>
      <c r="F86" s="251">
        <v>746123.69</v>
      </c>
      <c r="G86" s="251">
        <v>1</v>
      </c>
      <c r="H86" s="251">
        <v>708336.89</v>
      </c>
      <c r="I86" s="251"/>
      <c r="J86" s="251">
        <v>1</v>
      </c>
      <c r="K86" s="251">
        <v>1136791.96</v>
      </c>
      <c r="L86" s="251"/>
      <c r="M86" s="251">
        <v>0</v>
      </c>
      <c r="N86" s="251">
        <v>0</v>
      </c>
      <c r="O86" s="251">
        <v>0</v>
      </c>
      <c r="P86" s="251">
        <v>0</v>
      </c>
      <c r="Q86" s="251">
        <v>1</v>
      </c>
      <c r="R86" s="251">
        <v>1845128.85</v>
      </c>
      <c r="S86" s="251">
        <v>248</v>
      </c>
      <c r="T86" s="251">
        <v>1</v>
      </c>
      <c r="U86" s="251">
        <v>324</v>
      </c>
      <c r="V86" s="251">
        <v>1</v>
      </c>
      <c r="W86" s="251">
        <v>297</v>
      </c>
      <c r="X86" s="251">
        <v>1</v>
      </c>
      <c r="Y86" s="251">
        <v>1</v>
      </c>
      <c r="Z86" s="251">
        <v>412814.58</v>
      </c>
      <c r="AA86" s="251">
        <v>474.5</v>
      </c>
      <c r="AB86" s="43" t="s">
        <v>43</v>
      </c>
      <c r="AC86" s="43" t="s">
        <v>43</v>
      </c>
      <c r="AD86" s="43" t="s">
        <v>43</v>
      </c>
      <c r="AE86" s="251">
        <v>331016.86</v>
      </c>
      <c r="AF86" s="251">
        <v>750853.46</v>
      </c>
      <c r="AG86" s="251">
        <v>746123.69</v>
      </c>
      <c r="AH86" s="251">
        <v>1845128.85</v>
      </c>
      <c r="AI86" s="251">
        <v>3600</v>
      </c>
      <c r="AJ86" s="251">
        <v>3272.5</v>
      </c>
      <c r="AK86" s="251">
        <v>0</v>
      </c>
      <c r="AL86" s="251">
        <v>0</v>
      </c>
      <c r="AM86" s="251">
        <v>0</v>
      </c>
      <c r="AN86" s="251">
        <v>0</v>
      </c>
      <c r="AO86" s="251">
        <v>665608</v>
      </c>
      <c r="AP86" s="251">
        <v>1134257.77</v>
      </c>
      <c r="AQ86" s="310">
        <f t="shared" si="60"/>
        <v>468649.77</v>
      </c>
      <c r="AR86" s="251">
        <v>45950.29</v>
      </c>
      <c r="AS86" s="310">
        <f t="shared" si="40"/>
        <v>1180208.06</v>
      </c>
      <c r="AT86" s="251">
        <v>282714.42</v>
      </c>
      <c r="AU86" s="310">
        <f t="shared" si="61"/>
        <v>897493.64000000013</v>
      </c>
      <c r="AV86" s="310">
        <f t="shared" si="41"/>
        <v>0.24925059142420508</v>
      </c>
      <c r="AW86" s="310">
        <f t="shared" si="42"/>
        <v>0.2395462542426629</v>
      </c>
      <c r="AX86" s="254">
        <v>86889</v>
      </c>
      <c r="CA86" s="91" t="str">
        <f t="shared" si="64"/>
        <v>Rubenow</v>
      </c>
      <c r="CB86" s="92">
        <f t="shared" si="64"/>
        <v>870</v>
      </c>
      <c r="CC86" s="92">
        <f t="shared" si="43"/>
        <v>0</v>
      </c>
      <c r="CD86" s="92">
        <f t="shared" si="44"/>
        <v>708336.89</v>
      </c>
      <c r="CE86" s="92">
        <f t="shared" si="36"/>
        <v>0</v>
      </c>
      <c r="CF86" s="92">
        <f t="shared" si="37"/>
        <v>1845128.85</v>
      </c>
      <c r="CG86" s="92">
        <f t="shared" si="45"/>
        <v>1845128.85</v>
      </c>
      <c r="CH86" s="92">
        <f t="shared" si="46"/>
        <v>746123.69</v>
      </c>
      <c r="CI86" s="92">
        <f t="shared" si="62"/>
        <v>1</v>
      </c>
      <c r="CJ86" s="91" t="str">
        <f t="shared" si="35"/>
        <v>nein</v>
      </c>
      <c r="CK86" s="91" t="str">
        <f t="shared" si="35"/>
        <v>nein</v>
      </c>
      <c r="CL86" s="91" t="str">
        <f t="shared" si="63"/>
        <v>OK</v>
      </c>
      <c r="CM86" s="92">
        <f t="shared" si="47"/>
        <v>0</v>
      </c>
      <c r="CN86" s="91" t="str">
        <f t="shared" si="48"/>
        <v>nein</v>
      </c>
      <c r="CO86" s="91">
        <f t="shared" si="49"/>
        <v>0</v>
      </c>
      <c r="CP86" s="91">
        <f t="shared" si="50"/>
        <v>0</v>
      </c>
      <c r="CQ86" s="91">
        <f t="shared" si="51"/>
        <v>1</v>
      </c>
      <c r="CR86" s="91">
        <f t="shared" si="38"/>
        <v>1</v>
      </c>
      <c r="CS86" s="92">
        <f>CM86-'2012'!CM86</f>
        <v>0</v>
      </c>
      <c r="CT86" s="92">
        <f>CE86-'2012'!CE86</f>
        <v>0</v>
      </c>
      <c r="CU86" s="92">
        <f t="shared" si="52"/>
        <v>282714.42</v>
      </c>
      <c r="CV86" s="92">
        <f t="shared" si="53"/>
        <v>86889</v>
      </c>
      <c r="CW86" s="153">
        <f t="shared" si="54"/>
        <v>2.48</v>
      </c>
      <c r="CX86" s="153">
        <f t="shared" si="55"/>
        <v>3.24</v>
      </c>
      <c r="CY86" s="153">
        <f t="shared" si="56"/>
        <v>2.97</v>
      </c>
      <c r="CZ86" s="92">
        <f t="shared" si="57"/>
        <v>412814.58</v>
      </c>
      <c r="DA86" s="92">
        <f t="shared" si="58"/>
        <v>3272.5</v>
      </c>
      <c r="DB86" s="91">
        <f t="shared" si="39"/>
        <v>1</v>
      </c>
      <c r="DC86" s="92">
        <f t="shared" si="59"/>
        <v>1845128.85</v>
      </c>
    </row>
    <row r="87" spans="1:107" x14ac:dyDescent="0.25">
      <c r="A87" s="20">
        <v>13075146</v>
      </c>
      <c r="B87" s="21">
        <v>5557</v>
      </c>
      <c r="C87" s="21" t="s">
        <v>125</v>
      </c>
      <c r="D87" s="251">
        <v>1277</v>
      </c>
      <c r="E87" s="251">
        <v>41700</v>
      </c>
      <c r="F87" s="251">
        <v>62320.06</v>
      </c>
      <c r="G87" s="251">
        <v>0</v>
      </c>
      <c r="H87" s="251"/>
      <c r="I87" s="251">
        <v>306455.96999999997</v>
      </c>
      <c r="J87" s="251">
        <v>1</v>
      </c>
      <c r="K87" s="251">
        <v>258375.66</v>
      </c>
      <c r="L87" s="251"/>
      <c r="M87" s="251">
        <v>0</v>
      </c>
      <c r="N87" s="251">
        <v>0</v>
      </c>
      <c r="O87" s="251">
        <v>0</v>
      </c>
      <c r="P87" s="251">
        <v>0</v>
      </c>
      <c r="Q87" s="251">
        <v>0</v>
      </c>
      <c r="R87" s="251">
        <v>48080.31</v>
      </c>
      <c r="S87" s="251">
        <v>256</v>
      </c>
      <c r="T87" s="251">
        <v>1</v>
      </c>
      <c r="U87" s="251">
        <v>335</v>
      </c>
      <c r="V87" s="251">
        <v>1</v>
      </c>
      <c r="W87" s="251">
        <v>305</v>
      </c>
      <c r="X87" s="251">
        <v>0</v>
      </c>
      <c r="Y87" s="251">
        <v>1</v>
      </c>
      <c r="Z87" s="251">
        <v>0</v>
      </c>
      <c r="AA87" s="251">
        <v>0</v>
      </c>
      <c r="AB87" s="43" t="s">
        <v>43</v>
      </c>
      <c r="AC87" s="43" t="s">
        <v>43</v>
      </c>
      <c r="AD87" s="43" t="s">
        <v>43</v>
      </c>
      <c r="AE87" s="251">
        <v>98648.69</v>
      </c>
      <c r="AF87" s="251">
        <v>305028.34000000003</v>
      </c>
      <c r="AG87" s="251">
        <v>-62320.06</v>
      </c>
      <c r="AH87" s="251">
        <v>-48080.31</v>
      </c>
      <c r="AI87" s="251">
        <v>2300</v>
      </c>
      <c r="AJ87" s="251">
        <v>2197.59</v>
      </c>
      <c r="AK87" s="251">
        <v>0</v>
      </c>
      <c r="AL87" s="251">
        <v>0</v>
      </c>
      <c r="AM87" s="251">
        <v>0</v>
      </c>
      <c r="AN87" s="251">
        <v>0</v>
      </c>
      <c r="AO87" s="251">
        <v>521881</v>
      </c>
      <c r="AP87" s="251">
        <v>160176.79</v>
      </c>
      <c r="AQ87" s="310">
        <f t="shared" si="60"/>
        <v>-361704.20999999996</v>
      </c>
      <c r="AR87" s="251">
        <v>289736.48</v>
      </c>
      <c r="AS87" s="310">
        <f t="shared" si="40"/>
        <v>449913.27</v>
      </c>
      <c r="AT87" s="251">
        <v>385964.05</v>
      </c>
      <c r="AU87" s="310">
        <f t="shared" si="61"/>
        <v>63949.22000000003</v>
      </c>
      <c r="AV87" s="310">
        <f t="shared" si="41"/>
        <v>2.4096128409115951</v>
      </c>
      <c r="AW87" s="310">
        <f t="shared" si="42"/>
        <v>0.85786322772831303</v>
      </c>
      <c r="AX87" s="254">
        <v>118635</v>
      </c>
      <c r="CA87" s="91" t="str">
        <f t="shared" si="64"/>
        <v>Wusterhusen</v>
      </c>
      <c r="CB87" s="92">
        <f t="shared" si="64"/>
        <v>1277</v>
      </c>
      <c r="CC87" s="92">
        <f t="shared" si="43"/>
        <v>306455.96999999997</v>
      </c>
      <c r="CD87" s="92">
        <f t="shared" si="44"/>
        <v>-306455.96999999997</v>
      </c>
      <c r="CE87" s="92">
        <f t="shared" si="36"/>
        <v>0</v>
      </c>
      <c r="CF87" s="92">
        <f t="shared" si="37"/>
        <v>48080.31</v>
      </c>
      <c r="CG87" s="92">
        <f t="shared" si="45"/>
        <v>48080.31</v>
      </c>
      <c r="CH87" s="92">
        <f t="shared" si="46"/>
        <v>-62320.06</v>
      </c>
      <c r="CI87" s="92">
        <f t="shared" si="62"/>
        <v>1</v>
      </c>
      <c r="CJ87" s="91" t="str">
        <f t="shared" si="35"/>
        <v>nein</v>
      </c>
      <c r="CK87" s="91" t="str">
        <f t="shared" si="35"/>
        <v>nein</v>
      </c>
      <c r="CL87" s="91" t="str">
        <f t="shared" si="63"/>
        <v>OK</v>
      </c>
      <c r="CM87" s="92">
        <f t="shared" si="47"/>
        <v>0</v>
      </c>
      <c r="CN87" s="91" t="str">
        <f t="shared" si="48"/>
        <v>nein</v>
      </c>
      <c r="CO87" s="91">
        <f t="shared" si="49"/>
        <v>0</v>
      </c>
      <c r="CP87" s="91">
        <f t="shared" si="50"/>
        <v>0</v>
      </c>
      <c r="CQ87" s="91">
        <f t="shared" si="51"/>
        <v>1</v>
      </c>
      <c r="CR87" s="91">
        <f t="shared" si="38"/>
        <v>1</v>
      </c>
      <c r="CS87" s="92">
        <f>CM87-'2012'!CM87</f>
        <v>0</v>
      </c>
      <c r="CT87" s="92">
        <f>CE87-'2012'!CE87</f>
        <v>0</v>
      </c>
      <c r="CU87" s="92">
        <f t="shared" si="52"/>
        <v>385964.05</v>
      </c>
      <c r="CV87" s="92">
        <f t="shared" si="53"/>
        <v>118635</v>
      </c>
      <c r="CW87" s="153">
        <f t="shared" si="54"/>
        <v>2.56</v>
      </c>
      <c r="CX87" s="153">
        <f t="shared" si="55"/>
        <v>3.35</v>
      </c>
      <c r="CY87" s="153">
        <f t="shared" si="56"/>
        <v>3.05</v>
      </c>
      <c r="CZ87" s="92">
        <f t="shared" si="57"/>
        <v>0</v>
      </c>
      <c r="DA87" s="92">
        <f t="shared" si="58"/>
        <v>2197.59</v>
      </c>
      <c r="DB87" s="91">
        <f t="shared" si="39"/>
        <v>0</v>
      </c>
      <c r="DC87" s="92">
        <f t="shared" si="59"/>
        <v>-48080.31</v>
      </c>
    </row>
    <row r="88" spans="1:107" x14ac:dyDescent="0.25">
      <c r="A88" s="20">
        <v>13075036</v>
      </c>
      <c r="B88" s="21">
        <v>5558</v>
      </c>
      <c r="C88" s="21" t="s">
        <v>126</v>
      </c>
      <c r="D88" s="223">
        <v>893</v>
      </c>
      <c r="E88" s="224">
        <v>66900</v>
      </c>
      <c r="F88" s="224">
        <v>227772</v>
      </c>
      <c r="G88" s="224">
        <v>1</v>
      </c>
      <c r="H88" s="224">
        <v>160800</v>
      </c>
      <c r="I88" s="224"/>
      <c r="J88" s="224">
        <v>1</v>
      </c>
      <c r="K88" s="224">
        <v>409808</v>
      </c>
      <c r="L88" s="224">
        <v>2017</v>
      </c>
      <c r="M88" s="224">
        <v>1</v>
      </c>
      <c r="N88" s="224">
        <v>1429000</v>
      </c>
      <c r="O88" s="224">
        <v>0</v>
      </c>
      <c r="P88" s="224">
        <v>0</v>
      </c>
      <c r="Q88" s="224">
        <v>1</v>
      </c>
      <c r="R88" s="224">
        <v>409808</v>
      </c>
      <c r="S88" s="224">
        <v>280</v>
      </c>
      <c r="T88" s="224">
        <v>0</v>
      </c>
      <c r="U88" s="224">
        <v>360</v>
      </c>
      <c r="V88" s="224">
        <v>0</v>
      </c>
      <c r="W88" s="224">
        <v>330</v>
      </c>
      <c r="X88" s="224">
        <v>0</v>
      </c>
      <c r="Y88" s="224">
        <v>0</v>
      </c>
      <c r="Z88" s="224">
        <v>719289.14</v>
      </c>
      <c r="AA88" s="224">
        <v>805.47496080627104</v>
      </c>
      <c r="AB88" s="22" t="s">
        <v>43</v>
      </c>
      <c r="AC88" s="22" t="s">
        <v>43</v>
      </c>
      <c r="AD88" s="22" t="s">
        <v>43</v>
      </c>
      <c r="AE88" s="224">
        <v>106707</v>
      </c>
      <c r="AF88" s="224">
        <v>374593</v>
      </c>
      <c r="AG88" s="260">
        <v>227772</v>
      </c>
      <c r="AH88" s="260">
        <v>409808</v>
      </c>
      <c r="AI88" s="224">
        <v>2700</v>
      </c>
      <c r="AJ88" s="224">
        <v>2795.75</v>
      </c>
      <c r="AK88" s="224">
        <v>0</v>
      </c>
      <c r="AL88" s="224">
        <v>0</v>
      </c>
      <c r="AM88" s="224">
        <v>0</v>
      </c>
      <c r="AN88" s="260">
        <v>0</v>
      </c>
      <c r="AO88" s="236">
        <v>304443.87</v>
      </c>
      <c r="AP88" s="236">
        <v>485805.86</v>
      </c>
      <c r="AQ88" s="310">
        <f t="shared" si="60"/>
        <v>181361.99</v>
      </c>
      <c r="AR88" s="236">
        <v>270714.12</v>
      </c>
      <c r="AS88" s="310">
        <f t="shared" si="40"/>
        <v>756519.98</v>
      </c>
      <c r="AT88" s="236">
        <v>281605.83</v>
      </c>
      <c r="AU88" s="310">
        <f t="shared" si="61"/>
        <v>474914.14999999997</v>
      </c>
      <c r="AV88" s="310">
        <f t="shared" si="41"/>
        <v>0.57966742105581026</v>
      </c>
      <c r="AW88" s="310">
        <f t="shared" si="42"/>
        <v>0.37223845694068786</v>
      </c>
      <c r="AX88" s="236">
        <v>114604.13</v>
      </c>
      <c r="CA88" s="91" t="str">
        <f t="shared" si="64"/>
        <v>Görmin</v>
      </c>
      <c r="CB88" s="92">
        <f t="shared" si="64"/>
        <v>893</v>
      </c>
      <c r="CC88" s="92">
        <f t="shared" si="43"/>
        <v>0</v>
      </c>
      <c r="CD88" s="92">
        <f t="shared" si="44"/>
        <v>160800</v>
      </c>
      <c r="CE88" s="92">
        <f t="shared" si="36"/>
        <v>0</v>
      </c>
      <c r="CF88" s="92">
        <f t="shared" si="37"/>
        <v>409808</v>
      </c>
      <c r="CG88" s="92">
        <f t="shared" si="45"/>
        <v>409808</v>
      </c>
      <c r="CH88" s="92">
        <f t="shared" si="46"/>
        <v>227772</v>
      </c>
      <c r="CI88" s="92">
        <f t="shared" si="62"/>
        <v>0</v>
      </c>
      <c r="CJ88" s="91" t="str">
        <f t="shared" si="35"/>
        <v>nein</v>
      </c>
      <c r="CK88" s="91" t="str">
        <f t="shared" si="35"/>
        <v>nein</v>
      </c>
      <c r="CL88" s="91" t="str">
        <f t="shared" si="63"/>
        <v>OK</v>
      </c>
      <c r="CM88" s="92">
        <f t="shared" si="47"/>
        <v>1429000</v>
      </c>
      <c r="CN88" s="91" t="str">
        <f t="shared" si="48"/>
        <v>nein</v>
      </c>
      <c r="CO88" s="91">
        <f t="shared" si="49"/>
        <v>0</v>
      </c>
      <c r="CP88" s="91">
        <f t="shared" si="50"/>
        <v>0</v>
      </c>
      <c r="CQ88" s="91">
        <f t="shared" si="51"/>
        <v>1</v>
      </c>
      <c r="CR88" s="91">
        <f t="shared" si="38"/>
        <v>1</v>
      </c>
      <c r="CS88" s="92">
        <f>CM88-'2012'!CM88</f>
        <v>223800</v>
      </c>
      <c r="CT88" s="92">
        <f>CE88-'2012'!CE88</f>
        <v>0</v>
      </c>
      <c r="CU88" s="92">
        <f t="shared" si="52"/>
        <v>281605.83</v>
      </c>
      <c r="CV88" s="92">
        <f t="shared" si="53"/>
        <v>114604.13</v>
      </c>
      <c r="CW88" s="153">
        <f t="shared" si="54"/>
        <v>2.8</v>
      </c>
      <c r="CX88" s="153">
        <f t="shared" si="55"/>
        <v>3.6</v>
      </c>
      <c r="CY88" s="153">
        <f t="shared" si="56"/>
        <v>3.3</v>
      </c>
      <c r="CZ88" s="92">
        <f t="shared" si="57"/>
        <v>719289.14</v>
      </c>
      <c r="DA88" s="92">
        <f t="shared" si="58"/>
        <v>2795.75</v>
      </c>
      <c r="DB88" s="91">
        <f t="shared" si="39"/>
        <v>1</v>
      </c>
      <c r="DC88" s="92">
        <f t="shared" si="59"/>
        <v>409808</v>
      </c>
    </row>
    <row r="89" spans="1:107" x14ac:dyDescent="0.25">
      <c r="A89" s="20">
        <v>13075082</v>
      </c>
      <c r="B89" s="21">
        <v>5558</v>
      </c>
      <c r="C89" s="21" t="s">
        <v>127</v>
      </c>
      <c r="D89" s="223">
        <v>4582</v>
      </c>
      <c r="E89" s="224">
        <v>126700</v>
      </c>
      <c r="F89" s="224">
        <v>290115</v>
      </c>
      <c r="G89" s="224">
        <v>0</v>
      </c>
      <c r="H89" s="224"/>
      <c r="I89" s="224">
        <v>35457</v>
      </c>
      <c r="J89" s="224">
        <v>1</v>
      </c>
      <c r="K89" s="224">
        <v>1481177</v>
      </c>
      <c r="L89" s="224">
        <v>2018</v>
      </c>
      <c r="M89" s="224">
        <v>1</v>
      </c>
      <c r="N89" s="224">
        <v>5442300</v>
      </c>
      <c r="O89" s="224">
        <v>0</v>
      </c>
      <c r="P89" s="224">
        <v>0</v>
      </c>
      <c r="Q89" s="224">
        <v>1</v>
      </c>
      <c r="R89" s="224">
        <v>1481177</v>
      </c>
      <c r="S89" s="224">
        <v>280</v>
      </c>
      <c r="T89" s="224">
        <v>0</v>
      </c>
      <c r="U89" s="224">
        <v>360</v>
      </c>
      <c r="V89" s="224">
        <v>0</v>
      </c>
      <c r="W89" s="224">
        <v>330</v>
      </c>
      <c r="X89" s="224">
        <v>0</v>
      </c>
      <c r="Y89" s="224">
        <v>0</v>
      </c>
      <c r="Z89" s="224">
        <v>7462850.6500000004</v>
      </c>
      <c r="AA89" s="224">
        <v>1628.7321366215626</v>
      </c>
      <c r="AB89" s="22" t="s">
        <v>43</v>
      </c>
      <c r="AC89" s="22" t="s">
        <v>43</v>
      </c>
      <c r="AD89" s="22" t="s">
        <v>43</v>
      </c>
      <c r="AE89" s="224">
        <v>231708</v>
      </c>
      <c r="AF89" s="224">
        <v>1246942</v>
      </c>
      <c r="AG89" s="260">
        <v>290115</v>
      </c>
      <c r="AH89" s="260">
        <v>1481177</v>
      </c>
      <c r="AI89" s="224">
        <v>10100</v>
      </c>
      <c r="AJ89" s="224">
        <v>9911.52</v>
      </c>
      <c r="AK89" s="224">
        <v>1000</v>
      </c>
      <c r="AL89" s="224">
        <v>1080</v>
      </c>
      <c r="AM89" s="224">
        <v>0</v>
      </c>
      <c r="AN89" s="260">
        <v>0</v>
      </c>
      <c r="AO89" s="236">
        <v>1530343.67</v>
      </c>
      <c r="AP89" s="236">
        <v>845987</v>
      </c>
      <c r="AQ89" s="310">
        <f t="shared" si="60"/>
        <v>-684356.66999999993</v>
      </c>
      <c r="AR89" s="236">
        <v>1408097.45</v>
      </c>
      <c r="AS89" s="310">
        <f t="shared" si="40"/>
        <v>2254084.4500000002</v>
      </c>
      <c r="AT89" s="236">
        <v>1372011.31</v>
      </c>
      <c r="AU89" s="310">
        <f t="shared" si="61"/>
        <v>882073.14000000013</v>
      </c>
      <c r="AV89" s="310">
        <f t="shared" si="41"/>
        <v>1.621787698865349</v>
      </c>
      <c r="AW89" s="310">
        <f t="shared" si="42"/>
        <v>0.60867786475347008</v>
      </c>
      <c r="AX89" s="236">
        <v>556422.37</v>
      </c>
      <c r="CA89" s="91" t="str">
        <f t="shared" si="64"/>
        <v>Loitz, Stadt</v>
      </c>
      <c r="CB89" s="92">
        <f t="shared" si="64"/>
        <v>4582</v>
      </c>
      <c r="CC89" s="92">
        <f t="shared" si="43"/>
        <v>35457</v>
      </c>
      <c r="CD89" s="92">
        <f t="shared" si="44"/>
        <v>-35457</v>
      </c>
      <c r="CE89" s="92">
        <f t="shared" si="36"/>
        <v>0</v>
      </c>
      <c r="CF89" s="92">
        <f t="shared" si="37"/>
        <v>1481177</v>
      </c>
      <c r="CG89" s="92">
        <f t="shared" si="45"/>
        <v>1481177</v>
      </c>
      <c r="CH89" s="92">
        <f t="shared" si="46"/>
        <v>290115</v>
      </c>
      <c r="CI89" s="92">
        <f t="shared" si="62"/>
        <v>0</v>
      </c>
      <c r="CJ89" s="91" t="str">
        <f t="shared" si="35"/>
        <v>nein</v>
      </c>
      <c r="CK89" s="91" t="str">
        <f t="shared" si="35"/>
        <v>nein</v>
      </c>
      <c r="CL89" s="91" t="str">
        <f t="shared" si="63"/>
        <v>OK</v>
      </c>
      <c r="CM89" s="92">
        <f t="shared" si="47"/>
        <v>5442300</v>
      </c>
      <c r="CN89" s="91" t="str">
        <f t="shared" si="48"/>
        <v>nein</v>
      </c>
      <c r="CO89" s="91">
        <f t="shared" si="49"/>
        <v>0</v>
      </c>
      <c r="CP89" s="91">
        <f t="shared" si="50"/>
        <v>0</v>
      </c>
      <c r="CQ89" s="91">
        <f t="shared" si="51"/>
        <v>1</v>
      </c>
      <c r="CR89" s="91">
        <f t="shared" si="38"/>
        <v>1</v>
      </c>
      <c r="CS89" s="92">
        <f>CM89-'2012'!CM89</f>
        <v>1922400</v>
      </c>
      <c r="CT89" s="92">
        <f>CE89-'2012'!CE89</f>
        <v>0</v>
      </c>
      <c r="CU89" s="92">
        <f t="shared" si="52"/>
        <v>1372011.31</v>
      </c>
      <c r="CV89" s="92">
        <f t="shared" si="53"/>
        <v>556422.37</v>
      </c>
      <c r="CW89" s="153">
        <f t="shared" si="54"/>
        <v>2.8</v>
      </c>
      <c r="CX89" s="153">
        <f t="shared" si="55"/>
        <v>3.6</v>
      </c>
      <c r="CY89" s="153">
        <f t="shared" si="56"/>
        <v>3.3</v>
      </c>
      <c r="CZ89" s="92">
        <f t="shared" si="57"/>
        <v>7462850.6500000004</v>
      </c>
      <c r="DA89" s="92">
        <f t="shared" si="58"/>
        <v>10991.52</v>
      </c>
      <c r="DB89" s="91">
        <f t="shared" si="39"/>
        <v>0</v>
      </c>
      <c r="DC89" s="92">
        <f t="shared" si="59"/>
        <v>1481177</v>
      </c>
    </row>
    <row r="90" spans="1:107" x14ac:dyDescent="0.25">
      <c r="A90" s="20">
        <v>13075123</v>
      </c>
      <c r="B90" s="21">
        <v>5558</v>
      </c>
      <c r="C90" s="21" t="s">
        <v>128</v>
      </c>
      <c r="D90" s="223">
        <v>889</v>
      </c>
      <c r="E90" s="224">
        <v>14400</v>
      </c>
      <c r="F90" s="224">
        <v>12104</v>
      </c>
      <c r="G90" s="224">
        <v>0</v>
      </c>
      <c r="H90" s="224"/>
      <c r="I90" s="224">
        <v>99214</v>
      </c>
      <c r="J90" s="224">
        <v>0</v>
      </c>
      <c r="K90" s="224"/>
      <c r="L90" s="224">
        <v>2013</v>
      </c>
      <c r="M90" s="224">
        <v>1</v>
      </c>
      <c r="N90" s="224">
        <v>664400</v>
      </c>
      <c r="O90" s="224">
        <v>0</v>
      </c>
      <c r="P90" s="224">
        <v>0</v>
      </c>
      <c r="Q90" s="224">
        <v>0</v>
      </c>
      <c r="R90" s="224"/>
      <c r="S90" s="224">
        <v>280</v>
      </c>
      <c r="T90" s="224">
        <v>0</v>
      </c>
      <c r="U90" s="224">
        <v>360</v>
      </c>
      <c r="V90" s="224">
        <v>0</v>
      </c>
      <c r="W90" s="224">
        <v>330</v>
      </c>
      <c r="X90" s="224">
        <v>0</v>
      </c>
      <c r="Y90" s="224">
        <v>0</v>
      </c>
      <c r="Z90" s="224">
        <v>1146384.75</v>
      </c>
      <c r="AA90" s="224">
        <v>1289.5216535433071</v>
      </c>
      <c r="AB90" s="22" t="s">
        <v>56</v>
      </c>
      <c r="AC90" s="22" t="s">
        <v>43</v>
      </c>
      <c r="AD90" s="22" t="s">
        <v>43</v>
      </c>
      <c r="AE90" s="224">
        <v>52047</v>
      </c>
      <c r="AF90" s="224">
        <v>88744</v>
      </c>
      <c r="AG90" s="260">
        <v>12104</v>
      </c>
      <c r="AH90" s="260">
        <v>-64361</v>
      </c>
      <c r="AI90" s="224">
        <v>2800</v>
      </c>
      <c r="AJ90" s="224">
        <v>2815.25</v>
      </c>
      <c r="AK90" s="224">
        <v>0</v>
      </c>
      <c r="AL90" s="224">
        <v>0</v>
      </c>
      <c r="AM90" s="224">
        <v>0</v>
      </c>
      <c r="AN90" s="260">
        <v>0</v>
      </c>
      <c r="AO90" s="236">
        <v>381233.91</v>
      </c>
      <c r="AP90" s="236">
        <v>94653.95</v>
      </c>
      <c r="AQ90" s="310">
        <f t="shared" si="60"/>
        <v>-286579.95999999996</v>
      </c>
      <c r="AR90" s="236">
        <v>222609.27</v>
      </c>
      <c r="AS90" s="310">
        <f t="shared" si="40"/>
        <v>317263.21999999997</v>
      </c>
      <c r="AT90" s="236">
        <v>299317.73</v>
      </c>
      <c r="AU90" s="310">
        <f t="shared" si="61"/>
        <v>17945.489999999991</v>
      </c>
      <c r="AV90" s="310">
        <f t="shared" si="41"/>
        <v>3.1622317927566677</v>
      </c>
      <c r="AW90" s="310">
        <f t="shared" si="42"/>
        <v>0.9434365887101569</v>
      </c>
      <c r="AX90" s="236">
        <v>122473.5</v>
      </c>
      <c r="CA90" s="91" t="str">
        <f t="shared" si="64"/>
        <v>Sassen-Trantow</v>
      </c>
      <c r="CB90" s="92">
        <f t="shared" si="64"/>
        <v>889</v>
      </c>
      <c r="CC90" s="92">
        <f t="shared" si="43"/>
        <v>99214</v>
      </c>
      <c r="CD90" s="92">
        <f t="shared" si="44"/>
        <v>-99214</v>
      </c>
      <c r="CE90" s="92">
        <f t="shared" si="36"/>
        <v>0</v>
      </c>
      <c r="CF90" s="92">
        <f t="shared" si="37"/>
        <v>0</v>
      </c>
      <c r="CG90" s="92">
        <f t="shared" si="45"/>
        <v>0</v>
      </c>
      <c r="CH90" s="92">
        <f t="shared" si="46"/>
        <v>12104</v>
      </c>
      <c r="CI90" s="92">
        <f t="shared" si="62"/>
        <v>0</v>
      </c>
      <c r="CJ90" s="91" t="str">
        <f t="shared" si="35"/>
        <v>ja</v>
      </c>
      <c r="CK90" s="91" t="str">
        <f t="shared" si="35"/>
        <v>nein</v>
      </c>
      <c r="CL90" s="91" t="str">
        <f t="shared" si="63"/>
        <v>OK</v>
      </c>
      <c r="CM90" s="92">
        <f t="shared" si="47"/>
        <v>664400</v>
      </c>
      <c r="CN90" s="91" t="str">
        <f t="shared" si="48"/>
        <v>nein</v>
      </c>
      <c r="CO90" s="91">
        <f t="shared" si="49"/>
        <v>1</v>
      </c>
      <c r="CP90" s="91">
        <f t="shared" si="50"/>
        <v>0</v>
      </c>
      <c r="CQ90" s="91">
        <f t="shared" si="51"/>
        <v>1</v>
      </c>
      <c r="CR90" s="91">
        <f t="shared" si="38"/>
        <v>0</v>
      </c>
      <c r="CS90" s="92">
        <f>CM90-'2012'!CM90</f>
        <v>-5900</v>
      </c>
      <c r="CT90" s="92">
        <f>CE90-'2012'!CE90</f>
        <v>0</v>
      </c>
      <c r="CU90" s="92">
        <f t="shared" si="52"/>
        <v>299317.73</v>
      </c>
      <c r="CV90" s="92">
        <f t="shared" si="53"/>
        <v>122473.5</v>
      </c>
      <c r="CW90" s="153">
        <f t="shared" si="54"/>
        <v>2.8</v>
      </c>
      <c r="CX90" s="153">
        <f t="shared" si="55"/>
        <v>3.6</v>
      </c>
      <c r="CY90" s="153">
        <f t="shared" si="56"/>
        <v>3.3</v>
      </c>
      <c r="CZ90" s="92">
        <f t="shared" si="57"/>
        <v>1146384.75</v>
      </c>
      <c r="DA90" s="92">
        <f t="shared" si="58"/>
        <v>2815.25</v>
      </c>
      <c r="DB90" s="91">
        <f t="shared" si="39"/>
        <v>0</v>
      </c>
      <c r="DC90" s="92">
        <f t="shared" si="59"/>
        <v>-64361</v>
      </c>
    </row>
    <row r="91" spans="1:107" x14ac:dyDescent="0.25">
      <c r="A91" s="20">
        <v>13075004</v>
      </c>
      <c r="B91" s="21">
        <v>5559</v>
      </c>
      <c r="C91" s="21" t="s">
        <v>129</v>
      </c>
      <c r="D91" s="228">
        <v>495</v>
      </c>
      <c r="E91" s="230">
        <v>5900</v>
      </c>
      <c r="F91" s="230">
        <v>15751.19</v>
      </c>
      <c r="G91" s="245">
        <v>0</v>
      </c>
      <c r="H91" s="230"/>
      <c r="I91" s="230">
        <v>112487.21</v>
      </c>
      <c r="J91" s="245">
        <v>0</v>
      </c>
      <c r="K91" s="245"/>
      <c r="L91" s="229">
        <v>2013</v>
      </c>
      <c r="M91" s="245">
        <v>1</v>
      </c>
      <c r="N91" s="230">
        <v>571036.62</v>
      </c>
      <c r="O91" s="245">
        <v>1</v>
      </c>
      <c r="P91" s="247">
        <v>57762.9</v>
      </c>
      <c r="Q91" s="245">
        <v>0</v>
      </c>
      <c r="R91" s="230"/>
      <c r="S91" s="252">
        <v>280</v>
      </c>
      <c r="T91" s="252">
        <v>0</v>
      </c>
      <c r="U91" s="252">
        <v>390</v>
      </c>
      <c r="V91" s="252">
        <v>0</v>
      </c>
      <c r="W91" s="252">
        <v>350</v>
      </c>
      <c r="X91" s="252">
        <v>0</v>
      </c>
      <c r="Y91" s="252">
        <v>0</v>
      </c>
      <c r="Z91" s="230">
        <v>1440864.86</v>
      </c>
      <c r="AA91" s="230">
        <v>2910.8381010101011</v>
      </c>
      <c r="AB91" s="29" t="s">
        <v>56</v>
      </c>
      <c r="AC91" s="29" t="s">
        <v>43</v>
      </c>
      <c r="AD91" s="29" t="s">
        <v>43</v>
      </c>
      <c r="AE91" s="230">
        <v>106503.79</v>
      </c>
      <c r="AF91" s="230">
        <v>57762.9</v>
      </c>
      <c r="AG91" s="291">
        <v>-15751.19</v>
      </c>
      <c r="AH91" s="291">
        <v>-57762.9</v>
      </c>
      <c r="AI91" s="230">
        <v>1800</v>
      </c>
      <c r="AJ91" s="230">
        <v>2011.57</v>
      </c>
      <c r="AK91" s="230">
        <v>0</v>
      </c>
      <c r="AL91" s="230">
        <v>0</v>
      </c>
      <c r="AM91" s="230">
        <v>0</v>
      </c>
      <c r="AN91" s="230">
        <v>0</v>
      </c>
      <c r="AO91" s="316">
        <v>121752.28</v>
      </c>
      <c r="AP91" s="316">
        <v>61108.41</v>
      </c>
      <c r="AQ91" s="310">
        <f t="shared" si="60"/>
        <v>-60643.869999999995</v>
      </c>
      <c r="AR91" s="316">
        <v>162523.69</v>
      </c>
      <c r="AS91" s="310">
        <f t="shared" si="40"/>
        <v>223632.1</v>
      </c>
      <c r="AT91" s="316">
        <v>143870.31</v>
      </c>
      <c r="AU91" s="310">
        <f t="shared" si="61"/>
        <v>79761.790000000008</v>
      </c>
      <c r="AV91" s="310">
        <f t="shared" si="41"/>
        <v>2.3543454984346668</v>
      </c>
      <c r="AW91" s="310">
        <f t="shared" si="42"/>
        <v>0.64333478959415935</v>
      </c>
      <c r="AX91" s="316">
        <v>77781.259999999995</v>
      </c>
      <c r="CA91" s="91" t="str">
        <f t="shared" si="64"/>
        <v>Altwigshagen</v>
      </c>
      <c r="CB91" s="92">
        <f t="shared" si="64"/>
        <v>495</v>
      </c>
      <c r="CC91" s="92">
        <f t="shared" si="43"/>
        <v>112487.21</v>
      </c>
      <c r="CD91" s="92">
        <f t="shared" si="44"/>
        <v>-112487.21</v>
      </c>
      <c r="CE91" s="92">
        <f t="shared" si="36"/>
        <v>57762.9</v>
      </c>
      <c r="CF91" s="92">
        <f t="shared" si="37"/>
        <v>0</v>
      </c>
      <c r="CG91" s="92">
        <f t="shared" si="45"/>
        <v>-57762.9</v>
      </c>
      <c r="CH91" s="92">
        <f t="shared" si="46"/>
        <v>-15751.19</v>
      </c>
      <c r="CI91" s="92">
        <f t="shared" si="62"/>
        <v>0</v>
      </c>
      <c r="CJ91" s="91" t="str">
        <f t="shared" si="35"/>
        <v>ja</v>
      </c>
      <c r="CK91" s="91" t="str">
        <f t="shared" si="35"/>
        <v>nein</v>
      </c>
      <c r="CL91" s="91" t="str">
        <f t="shared" si="63"/>
        <v>OK</v>
      </c>
      <c r="CM91" s="92">
        <f t="shared" si="47"/>
        <v>571036.62</v>
      </c>
      <c r="CN91" s="91" t="str">
        <f t="shared" si="48"/>
        <v>nein</v>
      </c>
      <c r="CO91" s="91">
        <f t="shared" si="49"/>
        <v>1</v>
      </c>
      <c r="CP91" s="91">
        <f t="shared" si="50"/>
        <v>0</v>
      </c>
      <c r="CQ91" s="91">
        <f t="shared" si="51"/>
        <v>1</v>
      </c>
      <c r="CR91" s="91">
        <f t="shared" si="38"/>
        <v>0</v>
      </c>
      <c r="CS91" s="92">
        <f>CM91-'2012'!CM91</f>
        <v>6912.859999999986</v>
      </c>
      <c r="CT91" s="92">
        <f>CE91-'2012'!CE91</f>
        <v>57762.9</v>
      </c>
      <c r="CU91" s="92">
        <f t="shared" si="52"/>
        <v>143870.31</v>
      </c>
      <c r="CV91" s="92">
        <f t="shared" si="53"/>
        <v>77781.259999999995</v>
      </c>
      <c r="CW91" s="153">
        <f t="shared" si="54"/>
        <v>2.8</v>
      </c>
      <c r="CX91" s="153">
        <f t="shared" si="55"/>
        <v>3.9</v>
      </c>
      <c r="CY91" s="153">
        <f t="shared" si="56"/>
        <v>3.5</v>
      </c>
      <c r="CZ91" s="92">
        <f t="shared" si="57"/>
        <v>1440864.86</v>
      </c>
      <c r="DA91" s="92">
        <f t="shared" si="58"/>
        <v>2011.57</v>
      </c>
      <c r="DB91" s="91">
        <f t="shared" si="39"/>
        <v>0</v>
      </c>
      <c r="DC91" s="92">
        <f t="shared" si="59"/>
        <v>-57762.9</v>
      </c>
    </row>
    <row r="92" spans="1:107" x14ac:dyDescent="0.25">
      <c r="A92" s="20">
        <v>13075033</v>
      </c>
      <c r="B92" s="21">
        <v>5559</v>
      </c>
      <c r="C92" s="21" t="s">
        <v>130</v>
      </c>
      <c r="D92" s="228">
        <v>2781</v>
      </c>
      <c r="E92" s="230">
        <v>344700</v>
      </c>
      <c r="F92" s="230">
        <v>150793.65</v>
      </c>
      <c r="G92" s="245">
        <v>0</v>
      </c>
      <c r="H92" s="230">
        <v>130490.14</v>
      </c>
      <c r="I92" s="230"/>
      <c r="J92" s="245">
        <v>0</v>
      </c>
      <c r="K92" s="245"/>
      <c r="L92" s="230">
        <v>2012</v>
      </c>
      <c r="M92" s="245">
        <v>1</v>
      </c>
      <c r="N92" s="230">
        <v>6732450.5800000001</v>
      </c>
      <c r="O92" s="245">
        <v>0</v>
      </c>
      <c r="P92" s="247"/>
      <c r="Q92" s="245">
        <v>1</v>
      </c>
      <c r="R92" s="247">
        <v>148846.60999999999</v>
      </c>
      <c r="S92" s="252">
        <v>300</v>
      </c>
      <c r="T92" s="252">
        <v>0</v>
      </c>
      <c r="U92" s="252">
        <v>370</v>
      </c>
      <c r="V92" s="252">
        <v>0</v>
      </c>
      <c r="W92" s="252">
        <v>400</v>
      </c>
      <c r="X92" s="252">
        <v>0</v>
      </c>
      <c r="Y92" s="252">
        <v>0</v>
      </c>
      <c r="Z92" s="230">
        <v>4956007.09</v>
      </c>
      <c r="AA92" s="230">
        <v>1782.0953218266809</v>
      </c>
      <c r="AB92" s="29" t="s">
        <v>56</v>
      </c>
      <c r="AC92" s="29" t="s">
        <v>43</v>
      </c>
      <c r="AD92" s="29" t="s">
        <v>43</v>
      </c>
      <c r="AE92" s="230">
        <v>216213.06</v>
      </c>
      <c r="AF92" s="230">
        <v>148846.60999999999</v>
      </c>
      <c r="AG92" s="291">
        <v>-150793.65</v>
      </c>
      <c r="AH92" s="291">
        <v>148846.60999999999</v>
      </c>
      <c r="AI92" s="230">
        <v>5100</v>
      </c>
      <c r="AJ92" s="230">
        <v>4418.7299999999996</v>
      </c>
      <c r="AK92" s="230">
        <v>400</v>
      </c>
      <c r="AL92" s="230">
        <v>372</v>
      </c>
      <c r="AM92" s="230">
        <v>0</v>
      </c>
      <c r="AN92" s="230">
        <v>0</v>
      </c>
      <c r="AO92" s="316">
        <v>795675.62</v>
      </c>
      <c r="AP92" s="316">
        <v>417214.73</v>
      </c>
      <c r="AQ92" s="310">
        <f t="shared" si="60"/>
        <v>-378460.89</v>
      </c>
      <c r="AR92" s="316">
        <v>922338.92</v>
      </c>
      <c r="AS92" s="310">
        <f t="shared" si="40"/>
        <v>1339553.6499999999</v>
      </c>
      <c r="AT92" s="316">
        <v>808523.77</v>
      </c>
      <c r="AU92" s="310">
        <f t="shared" si="61"/>
        <v>531029.87999999989</v>
      </c>
      <c r="AV92" s="310">
        <f t="shared" si="41"/>
        <v>1.9379080168142675</v>
      </c>
      <c r="AW92" s="310">
        <f t="shared" si="42"/>
        <v>0.60357699745732474</v>
      </c>
      <c r="AX92" s="316">
        <v>436205.7</v>
      </c>
      <c r="CA92" s="91" t="str">
        <f t="shared" si="64"/>
        <v>Ferdinandshof</v>
      </c>
      <c r="CB92" s="92">
        <f t="shared" si="64"/>
        <v>2781</v>
      </c>
      <c r="CC92" s="92">
        <f t="shared" si="43"/>
        <v>0</v>
      </c>
      <c r="CD92" s="92">
        <f t="shared" si="44"/>
        <v>130490.14</v>
      </c>
      <c r="CE92" s="92">
        <f t="shared" si="36"/>
        <v>0</v>
      </c>
      <c r="CF92" s="92">
        <f t="shared" si="37"/>
        <v>148846.60999999999</v>
      </c>
      <c r="CG92" s="92">
        <f t="shared" si="45"/>
        <v>148846.60999999999</v>
      </c>
      <c r="CH92" s="92">
        <f t="shared" si="46"/>
        <v>-150793.65</v>
      </c>
      <c r="CI92" s="92">
        <f t="shared" si="62"/>
        <v>0</v>
      </c>
      <c r="CJ92" s="91" t="str">
        <f t="shared" si="35"/>
        <v>ja</v>
      </c>
      <c r="CK92" s="91" t="str">
        <f t="shared" si="35"/>
        <v>nein</v>
      </c>
      <c r="CL92" s="91" t="str">
        <f t="shared" si="63"/>
        <v>OK</v>
      </c>
      <c r="CM92" s="92">
        <f t="shared" si="47"/>
        <v>6732450.5800000001</v>
      </c>
      <c r="CN92" s="91" t="str">
        <f t="shared" si="48"/>
        <v>nein</v>
      </c>
      <c r="CO92" s="91">
        <f t="shared" si="49"/>
        <v>1</v>
      </c>
      <c r="CP92" s="91">
        <f t="shared" si="50"/>
        <v>0</v>
      </c>
      <c r="CQ92" s="91">
        <f t="shared" si="51"/>
        <v>1</v>
      </c>
      <c r="CR92" s="91">
        <f t="shared" si="38"/>
        <v>0</v>
      </c>
      <c r="CS92" s="92">
        <f>CM92-'2012'!CM92</f>
        <v>167372.98000000045</v>
      </c>
      <c r="CT92" s="92">
        <f>CE92-'2012'!CE92</f>
        <v>0</v>
      </c>
      <c r="CU92" s="92">
        <f t="shared" si="52"/>
        <v>808523.77</v>
      </c>
      <c r="CV92" s="92">
        <f t="shared" si="53"/>
        <v>436205.7</v>
      </c>
      <c r="CW92" s="153">
        <f t="shared" si="54"/>
        <v>3</v>
      </c>
      <c r="CX92" s="153">
        <f t="shared" si="55"/>
        <v>3.7</v>
      </c>
      <c r="CY92" s="153">
        <f t="shared" si="56"/>
        <v>4</v>
      </c>
      <c r="CZ92" s="92">
        <f t="shared" si="57"/>
        <v>4956007.09</v>
      </c>
      <c r="DA92" s="92">
        <f t="shared" si="58"/>
        <v>4790.7299999999996</v>
      </c>
      <c r="DB92" s="91">
        <f t="shared" si="39"/>
        <v>0</v>
      </c>
      <c r="DC92" s="92">
        <f t="shared" si="59"/>
        <v>148846.60999999999</v>
      </c>
    </row>
    <row r="93" spans="1:107" x14ac:dyDescent="0.25">
      <c r="A93" s="20">
        <v>13075045</v>
      </c>
      <c r="B93" s="21">
        <v>5559</v>
      </c>
      <c r="C93" s="21" t="s">
        <v>131</v>
      </c>
      <c r="D93" s="228">
        <v>496</v>
      </c>
      <c r="E93" s="230">
        <v>89400</v>
      </c>
      <c r="F93" s="230">
        <v>128587.37</v>
      </c>
      <c r="G93" s="245">
        <v>0</v>
      </c>
      <c r="H93" s="230"/>
      <c r="I93" s="230">
        <v>129647.02</v>
      </c>
      <c r="J93" s="245">
        <v>0</v>
      </c>
      <c r="K93" s="245"/>
      <c r="L93" s="230">
        <v>2012</v>
      </c>
      <c r="M93" s="245">
        <v>1</v>
      </c>
      <c r="N93" s="230">
        <v>320892.15999999997</v>
      </c>
      <c r="O93" s="245">
        <v>1</v>
      </c>
      <c r="P93" s="247">
        <v>283884.21999999997</v>
      </c>
      <c r="Q93" s="245">
        <v>0</v>
      </c>
      <c r="R93" s="247"/>
      <c r="S93" s="252">
        <v>240</v>
      </c>
      <c r="T93" s="252">
        <v>1</v>
      </c>
      <c r="U93" s="252">
        <v>350</v>
      </c>
      <c r="V93" s="252">
        <v>0</v>
      </c>
      <c r="W93" s="252">
        <v>310</v>
      </c>
      <c r="X93" s="252">
        <v>0</v>
      </c>
      <c r="Y93" s="252">
        <v>0</v>
      </c>
      <c r="Z93" s="230">
        <v>85601.98</v>
      </c>
      <c r="AA93" s="230">
        <v>172.58463709677417</v>
      </c>
      <c r="AB93" s="29" t="s">
        <v>56</v>
      </c>
      <c r="AC93" s="29" t="s">
        <v>43</v>
      </c>
      <c r="AD93" s="29" t="s">
        <v>43</v>
      </c>
      <c r="AE93" s="230">
        <v>225420.48</v>
      </c>
      <c r="AF93" s="230">
        <v>283884.21999999997</v>
      </c>
      <c r="AG93" s="291">
        <v>-128587.37</v>
      </c>
      <c r="AH93" s="291">
        <v>-283884.21999999997</v>
      </c>
      <c r="AI93" s="230">
        <v>1200</v>
      </c>
      <c r="AJ93" s="230">
        <v>1143.5</v>
      </c>
      <c r="AK93" s="230">
        <v>0</v>
      </c>
      <c r="AL93" s="230">
        <v>0</v>
      </c>
      <c r="AM93" s="230">
        <v>0</v>
      </c>
      <c r="AN93" s="230">
        <v>0</v>
      </c>
      <c r="AO93" s="316">
        <v>95102.57</v>
      </c>
      <c r="AP93" s="316">
        <v>23481.42</v>
      </c>
      <c r="AQ93" s="310">
        <f t="shared" si="60"/>
        <v>-71621.150000000009</v>
      </c>
      <c r="AR93" s="316">
        <v>192221.54</v>
      </c>
      <c r="AS93" s="310">
        <f t="shared" si="40"/>
        <v>215702.96000000002</v>
      </c>
      <c r="AT93" s="316">
        <v>133864.29</v>
      </c>
      <c r="AU93" s="310">
        <f t="shared" si="61"/>
        <v>81838.670000000013</v>
      </c>
      <c r="AV93" s="310">
        <f t="shared" si="41"/>
        <v>5.7008600842708841</v>
      </c>
      <c r="AW93" s="310">
        <f t="shared" si="42"/>
        <v>0.62059551709443395</v>
      </c>
      <c r="AX93" s="316">
        <v>72281.95</v>
      </c>
      <c r="CA93" s="91" t="str">
        <f t="shared" si="64"/>
        <v>Hammer a. d. Uecker</v>
      </c>
      <c r="CB93" s="92">
        <f t="shared" si="64"/>
        <v>496</v>
      </c>
      <c r="CC93" s="92">
        <f t="shared" si="43"/>
        <v>129647.02</v>
      </c>
      <c r="CD93" s="92">
        <f t="shared" si="44"/>
        <v>-129647.02</v>
      </c>
      <c r="CE93" s="92">
        <f t="shared" si="36"/>
        <v>283884.21999999997</v>
      </c>
      <c r="CF93" s="92">
        <f t="shared" si="37"/>
        <v>0</v>
      </c>
      <c r="CG93" s="92">
        <f t="shared" si="45"/>
        <v>-283884.21999999997</v>
      </c>
      <c r="CH93" s="92">
        <f t="shared" si="46"/>
        <v>-128587.37</v>
      </c>
      <c r="CI93" s="92">
        <f t="shared" si="62"/>
        <v>0</v>
      </c>
      <c r="CJ93" s="91" t="str">
        <f t="shared" si="35"/>
        <v>ja</v>
      </c>
      <c r="CK93" s="91" t="str">
        <f t="shared" si="35"/>
        <v>nein</v>
      </c>
      <c r="CL93" s="91" t="str">
        <f t="shared" si="63"/>
        <v>OK</v>
      </c>
      <c r="CM93" s="92">
        <f t="shared" si="47"/>
        <v>320892.15999999997</v>
      </c>
      <c r="CN93" s="91" t="str">
        <f t="shared" si="48"/>
        <v>nein</v>
      </c>
      <c r="CO93" s="91">
        <f t="shared" si="49"/>
        <v>1</v>
      </c>
      <c r="CP93" s="91">
        <f t="shared" si="50"/>
        <v>0</v>
      </c>
      <c r="CQ93" s="91">
        <f t="shared" si="51"/>
        <v>1</v>
      </c>
      <c r="CR93" s="91">
        <f t="shared" si="38"/>
        <v>0</v>
      </c>
      <c r="CS93" s="92">
        <f>CM93-'2012'!CM93</f>
        <v>7688.9199999999837</v>
      </c>
      <c r="CT93" s="92">
        <f>CE93-'2012'!CE93</f>
        <v>129647.01999999996</v>
      </c>
      <c r="CU93" s="92">
        <f t="shared" si="52"/>
        <v>133864.29</v>
      </c>
      <c r="CV93" s="92">
        <f t="shared" si="53"/>
        <v>72281.95</v>
      </c>
      <c r="CW93" s="153">
        <f t="shared" si="54"/>
        <v>2.4</v>
      </c>
      <c r="CX93" s="153">
        <f t="shared" si="55"/>
        <v>3.5</v>
      </c>
      <c r="CY93" s="153">
        <f t="shared" si="56"/>
        <v>3.1</v>
      </c>
      <c r="CZ93" s="92">
        <f t="shared" si="57"/>
        <v>85601.98</v>
      </c>
      <c r="DA93" s="92">
        <f t="shared" si="58"/>
        <v>1143.5</v>
      </c>
      <c r="DB93" s="91">
        <f t="shared" si="39"/>
        <v>0</v>
      </c>
      <c r="DC93" s="92">
        <f t="shared" si="59"/>
        <v>-283884.21999999997</v>
      </c>
    </row>
    <row r="94" spans="1:107" x14ac:dyDescent="0.25">
      <c r="A94" s="20">
        <v>13075048</v>
      </c>
      <c r="B94" s="21">
        <v>5559</v>
      </c>
      <c r="C94" s="21" t="s">
        <v>132</v>
      </c>
      <c r="D94" s="228">
        <v>451</v>
      </c>
      <c r="E94" s="230">
        <v>71600</v>
      </c>
      <c r="F94" s="230">
        <v>16233.79</v>
      </c>
      <c r="G94" s="245">
        <v>1</v>
      </c>
      <c r="H94" s="230">
        <v>15078.29</v>
      </c>
      <c r="I94" s="230"/>
      <c r="J94" s="245">
        <v>0</v>
      </c>
      <c r="K94" s="245"/>
      <c r="L94" s="230">
        <v>2012</v>
      </c>
      <c r="M94" s="245">
        <v>1</v>
      </c>
      <c r="N94" s="230">
        <v>464026.75</v>
      </c>
      <c r="O94" s="245">
        <v>1</v>
      </c>
      <c r="P94" s="247">
        <v>6385.91</v>
      </c>
      <c r="Q94" s="245">
        <v>0</v>
      </c>
      <c r="R94" s="247"/>
      <c r="S94" s="252">
        <v>350</v>
      </c>
      <c r="T94" s="252">
        <v>0</v>
      </c>
      <c r="U94" s="252">
        <v>390</v>
      </c>
      <c r="V94" s="252">
        <v>0</v>
      </c>
      <c r="W94" s="252">
        <v>400</v>
      </c>
      <c r="X94" s="252">
        <v>0</v>
      </c>
      <c r="Y94" s="252">
        <v>0</v>
      </c>
      <c r="Z94" s="230">
        <v>0</v>
      </c>
      <c r="AA94" s="230">
        <v>0</v>
      </c>
      <c r="AB94" s="29" t="s">
        <v>56</v>
      </c>
      <c r="AC94" s="29" t="s">
        <v>43</v>
      </c>
      <c r="AD94" s="29" t="s">
        <v>43</v>
      </c>
      <c r="AE94" s="230">
        <v>50004.18</v>
      </c>
      <c r="AF94" s="230">
        <v>6385.91</v>
      </c>
      <c r="AG94" s="291">
        <v>16233.79</v>
      </c>
      <c r="AH94" s="291">
        <v>-6385.91</v>
      </c>
      <c r="AI94" s="230">
        <v>2100</v>
      </c>
      <c r="AJ94" s="230">
        <v>1612.5</v>
      </c>
      <c r="AK94" s="230">
        <v>0</v>
      </c>
      <c r="AL94" s="230">
        <v>0</v>
      </c>
      <c r="AM94" s="230">
        <v>0</v>
      </c>
      <c r="AN94" s="230">
        <v>0</v>
      </c>
      <c r="AO94" s="316">
        <v>90333.01</v>
      </c>
      <c r="AP94" s="316">
        <v>81187.09</v>
      </c>
      <c r="AQ94" s="310">
        <f t="shared" si="60"/>
        <v>-9145.9199999999983</v>
      </c>
      <c r="AR94" s="316">
        <v>165636.4</v>
      </c>
      <c r="AS94" s="310">
        <f t="shared" si="40"/>
        <v>246823.49</v>
      </c>
      <c r="AT94" s="316">
        <v>118784.57</v>
      </c>
      <c r="AU94" s="310">
        <f t="shared" si="61"/>
        <v>128038.91999999998</v>
      </c>
      <c r="AV94" s="310">
        <f t="shared" si="41"/>
        <v>1.4630967805349349</v>
      </c>
      <c r="AW94" s="310">
        <f t="shared" si="42"/>
        <v>0.48125310115337894</v>
      </c>
      <c r="AX94" s="316">
        <v>63951.75</v>
      </c>
      <c r="CA94" s="91" t="str">
        <f t="shared" si="64"/>
        <v>Heinrichswalde</v>
      </c>
      <c r="CB94" s="92">
        <f t="shared" si="64"/>
        <v>451</v>
      </c>
      <c r="CC94" s="92">
        <f t="shared" si="43"/>
        <v>0</v>
      </c>
      <c r="CD94" s="92">
        <f t="shared" si="44"/>
        <v>15078.29</v>
      </c>
      <c r="CE94" s="92">
        <f t="shared" si="36"/>
        <v>6385.91</v>
      </c>
      <c r="CF94" s="92">
        <f t="shared" si="37"/>
        <v>0</v>
      </c>
      <c r="CG94" s="92">
        <f t="shared" si="45"/>
        <v>-6385.91</v>
      </c>
      <c r="CH94" s="92">
        <f t="shared" si="46"/>
        <v>16233.79</v>
      </c>
      <c r="CI94" s="92">
        <f t="shared" si="62"/>
        <v>0</v>
      </c>
      <c r="CJ94" s="91" t="str">
        <f t="shared" si="35"/>
        <v>ja</v>
      </c>
      <c r="CK94" s="91" t="str">
        <f t="shared" si="35"/>
        <v>nein</v>
      </c>
      <c r="CL94" s="91" t="str">
        <f t="shared" si="63"/>
        <v>OK</v>
      </c>
      <c r="CM94" s="92">
        <f t="shared" si="47"/>
        <v>464026.75</v>
      </c>
      <c r="CN94" s="91" t="str">
        <f t="shared" si="48"/>
        <v>nein</v>
      </c>
      <c r="CO94" s="91">
        <f t="shared" si="49"/>
        <v>1</v>
      </c>
      <c r="CP94" s="91">
        <f t="shared" si="50"/>
        <v>0</v>
      </c>
      <c r="CQ94" s="91">
        <f t="shared" si="51"/>
        <v>1</v>
      </c>
      <c r="CR94" s="91">
        <f t="shared" si="38"/>
        <v>0</v>
      </c>
      <c r="CS94" s="92">
        <f>CM94-'2012'!CM94</f>
        <v>6689.9899999999907</v>
      </c>
      <c r="CT94" s="92">
        <f>CE94-'2012'!CE94</f>
        <v>-15078.29</v>
      </c>
      <c r="CU94" s="92">
        <f t="shared" si="52"/>
        <v>118784.57</v>
      </c>
      <c r="CV94" s="92">
        <f t="shared" si="53"/>
        <v>63951.75</v>
      </c>
      <c r="CW94" s="153">
        <f t="shared" si="54"/>
        <v>3.5</v>
      </c>
      <c r="CX94" s="153">
        <f t="shared" si="55"/>
        <v>3.9</v>
      </c>
      <c r="CY94" s="153">
        <f t="shared" si="56"/>
        <v>4</v>
      </c>
      <c r="CZ94" s="92">
        <f t="shared" si="57"/>
        <v>0</v>
      </c>
      <c r="DA94" s="92">
        <f t="shared" si="58"/>
        <v>1612.5</v>
      </c>
      <c r="DB94" s="91">
        <f t="shared" si="39"/>
        <v>1</v>
      </c>
      <c r="DC94" s="92">
        <f t="shared" si="59"/>
        <v>-6385.91</v>
      </c>
    </row>
    <row r="95" spans="1:107" x14ac:dyDescent="0.25">
      <c r="A95" s="20">
        <v>13075118</v>
      </c>
      <c r="B95" s="21">
        <v>5559</v>
      </c>
      <c r="C95" s="21" t="s">
        <v>133</v>
      </c>
      <c r="D95" s="228">
        <v>310</v>
      </c>
      <c r="E95" s="230">
        <v>76400</v>
      </c>
      <c r="F95" s="230">
        <v>7632.4</v>
      </c>
      <c r="G95" s="245">
        <v>1</v>
      </c>
      <c r="H95" s="230">
        <v>10643.18</v>
      </c>
      <c r="I95" s="230"/>
      <c r="J95" s="245">
        <v>1</v>
      </c>
      <c r="K95" s="229">
        <v>103977.8</v>
      </c>
      <c r="L95" s="245"/>
      <c r="M95" s="245">
        <v>1</v>
      </c>
      <c r="N95" s="230">
        <v>360855.47</v>
      </c>
      <c r="O95" s="245">
        <v>0</v>
      </c>
      <c r="P95" s="247"/>
      <c r="Q95" s="245">
        <v>1</v>
      </c>
      <c r="R95" s="247">
        <v>103977.8</v>
      </c>
      <c r="S95" s="252">
        <v>350</v>
      </c>
      <c r="T95" s="252">
        <v>0</v>
      </c>
      <c r="U95" s="252">
        <v>381</v>
      </c>
      <c r="V95" s="252">
        <v>0</v>
      </c>
      <c r="W95" s="252">
        <v>350</v>
      </c>
      <c r="X95" s="252">
        <v>0</v>
      </c>
      <c r="Y95" s="252">
        <v>0</v>
      </c>
      <c r="Z95" s="230">
        <v>8783.18</v>
      </c>
      <c r="AA95" s="230">
        <v>28.332838709677421</v>
      </c>
      <c r="AB95" s="29" t="s">
        <v>56</v>
      </c>
      <c r="AC95" s="29" t="s">
        <v>43</v>
      </c>
      <c r="AD95" s="29" t="s">
        <v>43</v>
      </c>
      <c r="AE95" s="230">
        <v>1900.9099999999999</v>
      </c>
      <c r="AF95" s="230">
        <v>103977.8</v>
      </c>
      <c r="AG95" s="291">
        <v>7632.4</v>
      </c>
      <c r="AH95" s="291">
        <v>103977.8</v>
      </c>
      <c r="AI95" s="230">
        <v>1600</v>
      </c>
      <c r="AJ95" s="230">
        <v>1668</v>
      </c>
      <c r="AK95" s="230">
        <v>0</v>
      </c>
      <c r="AL95" s="230">
        <v>0</v>
      </c>
      <c r="AM95" s="230">
        <v>0</v>
      </c>
      <c r="AN95" s="230">
        <v>0</v>
      </c>
      <c r="AO95" s="316">
        <v>84944.84</v>
      </c>
      <c r="AP95" s="316">
        <v>46677.91</v>
      </c>
      <c r="AQ95" s="310">
        <f t="shared" si="60"/>
        <v>-38266.929999999993</v>
      </c>
      <c r="AR95" s="316">
        <v>107944.72</v>
      </c>
      <c r="AS95" s="310">
        <f t="shared" si="40"/>
        <v>154622.63</v>
      </c>
      <c r="AT95" s="316">
        <v>90538.49</v>
      </c>
      <c r="AU95" s="310">
        <f t="shared" si="61"/>
        <v>64084.14</v>
      </c>
      <c r="AV95" s="310">
        <f t="shared" si="41"/>
        <v>1.9396431845384678</v>
      </c>
      <c r="AW95" s="310">
        <f t="shared" si="42"/>
        <v>0.58554488434196217</v>
      </c>
      <c r="AX95" s="316">
        <v>48875.99</v>
      </c>
      <c r="CA95" s="91" t="str">
        <f t="shared" si="64"/>
        <v>Rothemühl</v>
      </c>
      <c r="CB95" s="92">
        <f t="shared" si="64"/>
        <v>310</v>
      </c>
      <c r="CC95" s="92">
        <f t="shared" si="43"/>
        <v>0</v>
      </c>
      <c r="CD95" s="92">
        <f t="shared" si="44"/>
        <v>10643.18</v>
      </c>
      <c r="CE95" s="92">
        <f t="shared" si="36"/>
        <v>0</v>
      </c>
      <c r="CF95" s="92">
        <f t="shared" si="37"/>
        <v>103977.8</v>
      </c>
      <c r="CG95" s="92">
        <f t="shared" si="45"/>
        <v>103977.8</v>
      </c>
      <c r="CH95" s="92">
        <f t="shared" si="46"/>
        <v>7632.4</v>
      </c>
      <c r="CI95" s="92">
        <f t="shared" si="62"/>
        <v>0</v>
      </c>
      <c r="CJ95" s="91" t="str">
        <f t="shared" si="35"/>
        <v>ja</v>
      </c>
      <c r="CK95" s="91" t="str">
        <f t="shared" si="35"/>
        <v>nein</v>
      </c>
      <c r="CL95" s="91" t="str">
        <f t="shared" si="63"/>
        <v>OK</v>
      </c>
      <c r="CM95" s="92">
        <f t="shared" si="47"/>
        <v>360855.47</v>
      </c>
      <c r="CN95" s="91" t="str">
        <f t="shared" si="48"/>
        <v>nein</v>
      </c>
      <c r="CO95" s="91">
        <f t="shared" si="49"/>
        <v>1</v>
      </c>
      <c r="CP95" s="91">
        <f t="shared" si="50"/>
        <v>0</v>
      </c>
      <c r="CQ95" s="91">
        <f t="shared" si="51"/>
        <v>1</v>
      </c>
      <c r="CR95" s="91">
        <f t="shared" si="38"/>
        <v>1</v>
      </c>
      <c r="CS95" s="92">
        <f>CM95-'2012'!CM95</f>
        <v>-123.25</v>
      </c>
      <c r="CT95" s="92">
        <f>CE95-'2012'!CE95</f>
        <v>0</v>
      </c>
      <c r="CU95" s="92">
        <f t="shared" si="52"/>
        <v>90538.49</v>
      </c>
      <c r="CV95" s="92">
        <f t="shared" si="53"/>
        <v>48875.99</v>
      </c>
      <c r="CW95" s="153">
        <f t="shared" si="54"/>
        <v>3.5</v>
      </c>
      <c r="CX95" s="153">
        <f t="shared" si="55"/>
        <v>3.81</v>
      </c>
      <c r="CY95" s="153">
        <f t="shared" si="56"/>
        <v>3.5</v>
      </c>
      <c r="CZ95" s="92">
        <f t="shared" si="57"/>
        <v>8783.18</v>
      </c>
      <c r="DA95" s="92">
        <f t="shared" si="58"/>
        <v>1668</v>
      </c>
      <c r="DB95" s="91">
        <f t="shared" si="39"/>
        <v>1</v>
      </c>
      <c r="DC95" s="92">
        <f t="shared" si="59"/>
        <v>103977.8</v>
      </c>
    </row>
    <row r="96" spans="1:107" x14ac:dyDescent="0.25">
      <c r="A96" s="20">
        <v>13075131</v>
      </c>
      <c r="B96" s="21">
        <v>5559</v>
      </c>
      <c r="C96" s="21" t="s">
        <v>134</v>
      </c>
      <c r="D96" s="228">
        <v>9130</v>
      </c>
      <c r="E96" s="230">
        <v>448700</v>
      </c>
      <c r="F96" s="230">
        <v>18564.150000000001</v>
      </c>
      <c r="G96" s="245">
        <v>0</v>
      </c>
      <c r="H96" s="230"/>
      <c r="I96" s="230">
        <v>1059111.75</v>
      </c>
      <c r="J96" s="245">
        <v>0</v>
      </c>
      <c r="K96" s="245"/>
      <c r="L96" s="230">
        <v>2012</v>
      </c>
      <c r="M96" s="245">
        <v>1</v>
      </c>
      <c r="N96" s="230">
        <v>27411134.030000001</v>
      </c>
      <c r="O96" s="245">
        <v>1</v>
      </c>
      <c r="P96" s="247">
        <v>4680336.21</v>
      </c>
      <c r="Q96" s="245">
        <v>0</v>
      </c>
      <c r="R96" s="230"/>
      <c r="S96" s="252">
        <v>300</v>
      </c>
      <c r="T96" s="252">
        <v>0</v>
      </c>
      <c r="U96" s="252">
        <v>380</v>
      </c>
      <c r="V96" s="252">
        <v>0</v>
      </c>
      <c r="W96" s="252">
        <v>400</v>
      </c>
      <c r="X96" s="252">
        <v>0</v>
      </c>
      <c r="Y96" s="252">
        <v>0</v>
      </c>
      <c r="Z96" s="230">
        <v>8763663.4000000004</v>
      </c>
      <c r="AA96" s="230">
        <v>959.87550930996713</v>
      </c>
      <c r="AB96" s="29" t="s">
        <v>56</v>
      </c>
      <c r="AC96" s="29" t="s">
        <v>43</v>
      </c>
      <c r="AD96" s="29" t="s">
        <v>43</v>
      </c>
      <c r="AE96" s="230">
        <v>1310137.5900000001</v>
      </c>
      <c r="AF96" s="230">
        <v>4880336.21</v>
      </c>
      <c r="AG96" s="291">
        <v>-18564.150000000001</v>
      </c>
      <c r="AH96" s="291">
        <v>-4880336.21</v>
      </c>
      <c r="AI96" s="230">
        <v>18000</v>
      </c>
      <c r="AJ96" s="230">
        <v>16788.88</v>
      </c>
      <c r="AK96" s="230">
        <v>5000</v>
      </c>
      <c r="AL96" s="230">
        <v>22935.09</v>
      </c>
      <c r="AM96" s="230">
        <v>0</v>
      </c>
      <c r="AN96" s="230">
        <v>0</v>
      </c>
      <c r="AO96" s="316">
        <v>3502284.62</v>
      </c>
      <c r="AP96" s="316">
        <v>2539743.2799999998</v>
      </c>
      <c r="AQ96" s="310">
        <f t="shared" si="60"/>
        <v>-962541.34000000032</v>
      </c>
      <c r="AR96" s="316">
        <v>2391817.21</v>
      </c>
      <c r="AS96" s="310">
        <f t="shared" si="40"/>
        <v>4931560.49</v>
      </c>
      <c r="AT96" s="316">
        <v>2423505.12</v>
      </c>
      <c r="AU96" s="310">
        <f t="shared" si="61"/>
        <v>2508055.37</v>
      </c>
      <c r="AV96" s="310">
        <f t="shared" si="41"/>
        <v>0.95423231910274031</v>
      </c>
      <c r="AW96" s="310">
        <f t="shared" si="42"/>
        <v>0.4914276373400015</v>
      </c>
      <c r="AX96" s="316">
        <v>1290693.3999999999</v>
      </c>
      <c r="CA96" s="91" t="str">
        <f t="shared" si="64"/>
        <v>Torgelow, Stadt</v>
      </c>
      <c r="CB96" s="92">
        <f t="shared" si="64"/>
        <v>9130</v>
      </c>
      <c r="CC96" s="92">
        <f t="shared" si="43"/>
        <v>1059111.75</v>
      </c>
      <c r="CD96" s="92">
        <f t="shared" si="44"/>
        <v>-1059111.75</v>
      </c>
      <c r="CE96" s="92">
        <f t="shared" si="36"/>
        <v>4680336.21</v>
      </c>
      <c r="CF96" s="92">
        <f t="shared" si="37"/>
        <v>0</v>
      </c>
      <c r="CG96" s="92">
        <f t="shared" si="45"/>
        <v>-4680336.21</v>
      </c>
      <c r="CH96" s="92">
        <f t="shared" si="46"/>
        <v>-18564.150000000001</v>
      </c>
      <c r="CI96" s="92">
        <f t="shared" si="62"/>
        <v>0</v>
      </c>
      <c r="CJ96" s="91" t="str">
        <f t="shared" si="35"/>
        <v>ja</v>
      </c>
      <c r="CK96" s="91" t="str">
        <f t="shared" si="35"/>
        <v>nein</v>
      </c>
      <c r="CL96" s="91" t="str">
        <f t="shared" si="63"/>
        <v>OK</v>
      </c>
      <c r="CM96" s="92">
        <f t="shared" si="47"/>
        <v>27411134.030000001</v>
      </c>
      <c r="CN96" s="91" t="str">
        <f t="shared" si="48"/>
        <v>nein</v>
      </c>
      <c r="CO96" s="91">
        <f t="shared" si="49"/>
        <v>1</v>
      </c>
      <c r="CP96" s="91">
        <f t="shared" si="50"/>
        <v>0</v>
      </c>
      <c r="CQ96" s="91">
        <f t="shared" si="51"/>
        <v>1</v>
      </c>
      <c r="CR96" s="91">
        <f t="shared" si="38"/>
        <v>0</v>
      </c>
      <c r="CS96" s="92">
        <f>CM96-'2012'!CM96</f>
        <v>369035.3200000003</v>
      </c>
      <c r="CT96" s="92">
        <f>CE96-'2012'!CE96</f>
        <v>859111.75</v>
      </c>
      <c r="CU96" s="92">
        <f t="shared" si="52"/>
        <v>2423505.12</v>
      </c>
      <c r="CV96" s="92">
        <f t="shared" si="53"/>
        <v>1290693.3999999999</v>
      </c>
      <c r="CW96" s="153">
        <f t="shared" si="54"/>
        <v>3</v>
      </c>
      <c r="CX96" s="153">
        <f t="shared" si="55"/>
        <v>3.8</v>
      </c>
      <c r="CY96" s="153">
        <f t="shared" si="56"/>
        <v>4</v>
      </c>
      <c r="CZ96" s="92">
        <f t="shared" si="57"/>
        <v>8763663.4000000004</v>
      </c>
      <c r="DA96" s="92">
        <f t="shared" si="58"/>
        <v>39723.97</v>
      </c>
      <c r="DB96" s="91">
        <f t="shared" si="39"/>
        <v>0</v>
      </c>
      <c r="DC96" s="92">
        <f t="shared" si="59"/>
        <v>-4880336.21</v>
      </c>
    </row>
    <row r="97" spans="1:107" x14ac:dyDescent="0.25">
      <c r="A97" s="20">
        <v>13075143</v>
      </c>
      <c r="B97" s="21">
        <v>5559</v>
      </c>
      <c r="C97" s="21" t="s">
        <v>135</v>
      </c>
      <c r="D97" s="228">
        <v>828</v>
      </c>
      <c r="E97" s="230">
        <v>125600</v>
      </c>
      <c r="F97" s="230">
        <v>73330.7</v>
      </c>
      <c r="G97" s="245">
        <v>1</v>
      </c>
      <c r="H97" s="230"/>
      <c r="I97" s="230">
        <v>30183.17</v>
      </c>
      <c r="J97" s="245">
        <v>0</v>
      </c>
      <c r="K97" s="245"/>
      <c r="L97" s="230">
        <v>2012</v>
      </c>
      <c r="M97" s="245">
        <v>1</v>
      </c>
      <c r="N97" s="230">
        <v>135376.28</v>
      </c>
      <c r="O97" s="245">
        <v>1</v>
      </c>
      <c r="P97" s="247">
        <v>515219.1</v>
      </c>
      <c r="Q97" s="245">
        <v>0</v>
      </c>
      <c r="R97" s="230"/>
      <c r="S97" s="252">
        <v>280</v>
      </c>
      <c r="T97" s="252">
        <v>0</v>
      </c>
      <c r="U97" s="252">
        <v>390</v>
      </c>
      <c r="V97" s="252">
        <v>0</v>
      </c>
      <c r="W97" s="252">
        <v>350</v>
      </c>
      <c r="X97" s="252">
        <v>0</v>
      </c>
      <c r="Y97" s="252">
        <v>0</v>
      </c>
      <c r="Z97" s="230">
        <v>862937.95</v>
      </c>
      <c r="AA97" s="230">
        <v>1042.1955917874395</v>
      </c>
      <c r="AB97" s="29" t="s">
        <v>56</v>
      </c>
      <c r="AC97" s="29" t="s">
        <v>43</v>
      </c>
      <c r="AD97" s="29" t="s">
        <v>43</v>
      </c>
      <c r="AE97" s="230">
        <v>90754.65</v>
      </c>
      <c r="AF97" s="230">
        <v>515219.1</v>
      </c>
      <c r="AG97" s="291">
        <v>73330.7</v>
      </c>
      <c r="AH97" s="291">
        <v>-515219.1</v>
      </c>
      <c r="AI97" s="230">
        <v>2700</v>
      </c>
      <c r="AJ97" s="230">
        <v>2765.07</v>
      </c>
      <c r="AK97" s="230">
        <v>0</v>
      </c>
      <c r="AL97" s="230">
        <v>0</v>
      </c>
      <c r="AM97" s="230">
        <v>0</v>
      </c>
      <c r="AN97" s="230">
        <v>0</v>
      </c>
      <c r="AO97" s="316">
        <v>223004.38</v>
      </c>
      <c r="AP97" s="316">
        <v>279409.46000000002</v>
      </c>
      <c r="AQ97" s="310">
        <f t="shared" si="60"/>
        <v>56405.080000000016</v>
      </c>
      <c r="AR97" s="316">
        <v>288100.11</v>
      </c>
      <c r="AS97" s="310">
        <f t="shared" si="40"/>
        <v>567509.57000000007</v>
      </c>
      <c r="AT97" s="316">
        <v>233374.8</v>
      </c>
      <c r="AU97" s="310">
        <f t="shared" si="61"/>
        <v>334134.77000000008</v>
      </c>
      <c r="AV97" s="310">
        <f t="shared" si="41"/>
        <v>0.83524301575186455</v>
      </c>
      <c r="AW97" s="310">
        <f t="shared" si="42"/>
        <v>0.41122619306666486</v>
      </c>
      <c r="AX97" s="316">
        <v>125741.2</v>
      </c>
      <c r="CA97" s="91" t="str">
        <f t="shared" si="64"/>
        <v>Wilhelmsburg</v>
      </c>
      <c r="CB97" s="92">
        <f t="shared" si="64"/>
        <v>828</v>
      </c>
      <c r="CC97" s="92">
        <f t="shared" si="43"/>
        <v>30183.17</v>
      </c>
      <c r="CD97" s="92">
        <f t="shared" si="44"/>
        <v>-30183.17</v>
      </c>
      <c r="CE97" s="92">
        <f t="shared" si="36"/>
        <v>515219.1</v>
      </c>
      <c r="CF97" s="92">
        <f t="shared" si="37"/>
        <v>0</v>
      </c>
      <c r="CG97" s="92">
        <f t="shared" si="45"/>
        <v>-515219.1</v>
      </c>
      <c r="CH97" s="92">
        <f t="shared" si="46"/>
        <v>73330.7</v>
      </c>
      <c r="CI97" s="92">
        <f t="shared" si="62"/>
        <v>0</v>
      </c>
      <c r="CJ97" s="91" t="str">
        <f t="shared" si="35"/>
        <v>ja</v>
      </c>
      <c r="CK97" s="91" t="str">
        <f t="shared" si="35"/>
        <v>nein</v>
      </c>
      <c r="CL97" s="91" t="str">
        <f t="shared" si="63"/>
        <v>OK</v>
      </c>
      <c r="CM97" s="92">
        <f t="shared" si="47"/>
        <v>135376.28</v>
      </c>
      <c r="CN97" s="91" t="str">
        <f t="shared" si="48"/>
        <v>nein</v>
      </c>
      <c r="CO97" s="91">
        <f t="shared" si="49"/>
        <v>1</v>
      </c>
      <c r="CP97" s="91">
        <f t="shared" si="50"/>
        <v>0</v>
      </c>
      <c r="CQ97" s="91">
        <f t="shared" si="51"/>
        <v>1</v>
      </c>
      <c r="CR97" s="91">
        <f t="shared" si="38"/>
        <v>0</v>
      </c>
      <c r="CS97" s="92">
        <f>CM97-'2012'!CM97</f>
        <v>11622.899999999994</v>
      </c>
      <c r="CT97" s="92">
        <f>CE97-'2012'!CE97</f>
        <v>30183.169999999984</v>
      </c>
      <c r="CU97" s="92">
        <f t="shared" si="52"/>
        <v>233374.8</v>
      </c>
      <c r="CV97" s="92">
        <f t="shared" si="53"/>
        <v>125741.2</v>
      </c>
      <c r="CW97" s="153">
        <f t="shared" si="54"/>
        <v>2.8</v>
      </c>
      <c r="CX97" s="153">
        <f t="shared" si="55"/>
        <v>3.9</v>
      </c>
      <c r="CY97" s="153">
        <f t="shared" si="56"/>
        <v>3.5</v>
      </c>
      <c r="CZ97" s="92">
        <f t="shared" si="57"/>
        <v>862937.95</v>
      </c>
      <c r="DA97" s="92">
        <f t="shared" si="58"/>
        <v>2765.07</v>
      </c>
      <c r="DB97" s="91">
        <f t="shared" si="39"/>
        <v>1</v>
      </c>
      <c r="DC97" s="92">
        <f t="shared" si="59"/>
        <v>-515219.1</v>
      </c>
    </row>
    <row r="98" spans="1:107" x14ac:dyDescent="0.25">
      <c r="A98" s="20">
        <v>13075017</v>
      </c>
      <c r="B98" s="21">
        <v>5560</v>
      </c>
      <c r="C98" s="21" t="s">
        <v>136</v>
      </c>
      <c r="D98" s="254">
        <v>204</v>
      </c>
      <c r="E98" s="257">
        <v>36100</v>
      </c>
      <c r="F98" s="255">
        <v>134514.51</v>
      </c>
      <c r="G98" s="255">
        <v>1</v>
      </c>
      <c r="H98" s="255">
        <v>103419.85</v>
      </c>
      <c r="I98" s="256"/>
      <c r="J98" s="255">
        <v>1</v>
      </c>
      <c r="K98" s="255">
        <v>297050.57</v>
      </c>
      <c r="L98" s="256"/>
      <c r="M98" s="255">
        <v>1</v>
      </c>
      <c r="N98" s="255">
        <v>1932811.3</v>
      </c>
      <c r="O98" s="255">
        <v>0</v>
      </c>
      <c r="P98" s="255">
        <v>0</v>
      </c>
      <c r="Q98" s="255">
        <v>1</v>
      </c>
      <c r="R98" s="255">
        <v>300272.2</v>
      </c>
      <c r="S98" s="255">
        <v>240</v>
      </c>
      <c r="T98" s="255">
        <v>1</v>
      </c>
      <c r="U98" s="255">
        <v>350</v>
      </c>
      <c r="V98" s="255">
        <v>0</v>
      </c>
      <c r="W98" s="255">
        <v>300</v>
      </c>
      <c r="X98" s="255">
        <v>1</v>
      </c>
      <c r="Y98" s="255">
        <v>0</v>
      </c>
      <c r="Z98" s="255">
        <v>86833.85</v>
      </c>
      <c r="AA98" s="255">
        <v>425.65612745098042</v>
      </c>
      <c r="AB98" s="45" t="s">
        <v>43</v>
      </c>
      <c r="AC98" s="45" t="s">
        <v>43</v>
      </c>
      <c r="AD98" s="45"/>
      <c r="AE98" s="255">
        <v>172318.79</v>
      </c>
      <c r="AF98" s="255">
        <v>300272.2</v>
      </c>
      <c r="AG98" s="300">
        <v>134516.96</v>
      </c>
      <c r="AH98" s="255">
        <v>300272.2</v>
      </c>
      <c r="AI98" s="255">
        <v>800</v>
      </c>
      <c r="AJ98" s="255">
        <v>873.67</v>
      </c>
      <c r="AK98" s="256"/>
      <c r="AL98" s="256"/>
      <c r="AM98" s="256"/>
      <c r="AN98" s="256"/>
      <c r="AO98" s="254">
        <v>124418.6</v>
      </c>
      <c r="AP98" s="254">
        <v>223400.9</v>
      </c>
      <c r="AQ98" s="310">
        <f t="shared" si="60"/>
        <v>98982.299999999988</v>
      </c>
      <c r="AR98" s="254">
        <v>26382.11</v>
      </c>
      <c r="AS98" s="310">
        <f t="shared" si="40"/>
        <v>249783.01</v>
      </c>
      <c r="AT98" s="254">
        <v>73239.679999999993</v>
      </c>
      <c r="AU98" s="310">
        <f t="shared" si="61"/>
        <v>176543.33000000002</v>
      </c>
      <c r="AV98" s="310">
        <f t="shared" si="41"/>
        <v>0.32783968193503249</v>
      </c>
      <c r="AW98" s="310">
        <f t="shared" si="42"/>
        <v>0.29321321734412598</v>
      </c>
      <c r="AX98" s="254">
        <v>37165.18</v>
      </c>
      <c r="CA98" s="91" t="str">
        <f t="shared" si="64"/>
        <v>Brietzig</v>
      </c>
      <c r="CB98" s="92">
        <f t="shared" si="64"/>
        <v>204</v>
      </c>
      <c r="CC98" s="92">
        <f t="shared" si="43"/>
        <v>0</v>
      </c>
      <c r="CD98" s="92">
        <f t="shared" si="44"/>
        <v>103419.85</v>
      </c>
      <c r="CE98" s="92">
        <f t="shared" si="36"/>
        <v>0</v>
      </c>
      <c r="CF98" s="92">
        <f t="shared" si="37"/>
        <v>300272.2</v>
      </c>
      <c r="CG98" s="92">
        <f t="shared" si="45"/>
        <v>300272.2</v>
      </c>
      <c r="CH98" s="92">
        <f t="shared" si="46"/>
        <v>134516.96</v>
      </c>
      <c r="CI98" s="92">
        <f t="shared" si="62"/>
        <v>0</v>
      </c>
      <c r="CJ98" s="91" t="str">
        <f t="shared" si="35"/>
        <v>nein</v>
      </c>
      <c r="CK98" s="91" t="str">
        <f t="shared" si="35"/>
        <v>nein</v>
      </c>
      <c r="CL98" s="91" t="str">
        <f t="shared" si="63"/>
        <v>OK</v>
      </c>
      <c r="CM98" s="92">
        <f t="shared" si="47"/>
        <v>1932811.3</v>
      </c>
      <c r="CN98" s="91" t="str">
        <f t="shared" si="48"/>
        <v>nein</v>
      </c>
      <c r="CO98" s="91">
        <f t="shared" si="49"/>
        <v>0</v>
      </c>
      <c r="CP98" s="91">
        <f t="shared" si="50"/>
        <v>0</v>
      </c>
      <c r="CQ98" s="91">
        <f t="shared" si="51"/>
        <v>1</v>
      </c>
      <c r="CR98" s="91">
        <f t="shared" si="38"/>
        <v>1</v>
      </c>
      <c r="CS98" s="92">
        <f>CM98-'2012'!CM98</f>
        <v>21656.660000000149</v>
      </c>
      <c r="CT98" s="92">
        <f>CE98-'2012'!CE98</f>
        <v>0</v>
      </c>
      <c r="CU98" s="92">
        <f t="shared" si="52"/>
        <v>73239.679999999993</v>
      </c>
      <c r="CV98" s="92">
        <f t="shared" si="53"/>
        <v>37165.18</v>
      </c>
      <c r="CW98" s="153">
        <f t="shared" si="54"/>
        <v>2.4</v>
      </c>
      <c r="CX98" s="153">
        <f t="shared" si="55"/>
        <v>3.5</v>
      </c>
      <c r="CY98" s="153">
        <f t="shared" si="56"/>
        <v>3</v>
      </c>
      <c r="CZ98" s="92">
        <f t="shared" si="57"/>
        <v>86833.85</v>
      </c>
      <c r="DA98" s="92">
        <f t="shared" si="58"/>
        <v>873.67</v>
      </c>
      <c r="DB98" s="91">
        <f t="shared" si="39"/>
        <v>1</v>
      </c>
      <c r="DC98" s="92">
        <f t="shared" si="59"/>
        <v>300272.2</v>
      </c>
    </row>
    <row r="99" spans="1:107" x14ac:dyDescent="0.25">
      <c r="A99" s="20">
        <v>13075032</v>
      </c>
      <c r="B99" s="21">
        <v>5560</v>
      </c>
      <c r="C99" s="21" t="s">
        <v>137</v>
      </c>
      <c r="D99" s="254">
        <v>347</v>
      </c>
      <c r="E99" s="257">
        <v>41900</v>
      </c>
      <c r="F99" s="257">
        <v>99018.28</v>
      </c>
      <c r="G99" s="255">
        <v>0</v>
      </c>
      <c r="H99" s="256"/>
      <c r="I99" s="255">
        <v>99756.800000000003</v>
      </c>
      <c r="J99" s="255">
        <v>1</v>
      </c>
      <c r="K99" s="255">
        <v>199872.74</v>
      </c>
      <c r="L99" s="256"/>
      <c r="M99" s="255">
        <v>1</v>
      </c>
      <c r="N99" s="255">
        <v>2858896.09</v>
      </c>
      <c r="O99" s="255">
        <v>0</v>
      </c>
      <c r="P99" s="255">
        <v>0</v>
      </c>
      <c r="Q99" s="255">
        <v>1</v>
      </c>
      <c r="R99" s="255">
        <v>178828.03</v>
      </c>
      <c r="S99" s="255">
        <v>350</v>
      </c>
      <c r="T99" s="255">
        <v>0</v>
      </c>
      <c r="U99" s="255">
        <v>350</v>
      </c>
      <c r="V99" s="255">
        <v>0</v>
      </c>
      <c r="W99" s="255">
        <v>350</v>
      </c>
      <c r="X99" s="255">
        <v>0</v>
      </c>
      <c r="Y99" s="255">
        <v>0</v>
      </c>
      <c r="Z99" s="255">
        <v>5912.81</v>
      </c>
      <c r="AA99" s="255">
        <v>17.039798270893375</v>
      </c>
      <c r="AB99" s="45" t="s">
        <v>43</v>
      </c>
      <c r="AC99" s="45" t="s">
        <v>43</v>
      </c>
      <c r="AD99" s="45"/>
      <c r="AE99" s="257">
        <v>109255.8</v>
      </c>
      <c r="AF99" s="255">
        <v>178828.03</v>
      </c>
      <c r="AG99" s="304">
        <v>-99018.28</v>
      </c>
      <c r="AH99" s="255">
        <v>178828.03</v>
      </c>
      <c r="AI99" s="255">
        <v>2500</v>
      </c>
      <c r="AJ99" s="255">
        <v>2572.77</v>
      </c>
      <c r="AK99" s="256"/>
      <c r="AL99" s="256"/>
      <c r="AM99" s="256"/>
      <c r="AN99" s="256"/>
      <c r="AO99" s="254">
        <v>217879.14</v>
      </c>
      <c r="AP99" s="254">
        <v>20820.37</v>
      </c>
      <c r="AQ99" s="310">
        <f t="shared" si="60"/>
        <v>-197058.77000000002</v>
      </c>
      <c r="AR99" s="254">
        <v>37830.53</v>
      </c>
      <c r="AS99" s="310">
        <f t="shared" si="40"/>
        <v>58650.899999999994</v>
      </c>
      <c r="AT99" s="254">
        <v>138463.54</v>
      </c>
      <c r="AU99" s="310">
        <f t="shared" si="61"/>
        <v>-79812.640000000014</v>
      </c>
      <c r="AV99" s="310">
        <f t="shared" si="41"/>
        <v>6.6503880574648777</v>
      </c>
      <c r="AW99" s="310">
        <f t="shared" si="42"/>
        <v>2.3608084445421982</v>
      </c>
      <c r="AX99" s="254">
        <v>70262.78</v>
      </c>
      <c r="CA99" s="91" t="str">
        <f t="shared" si="64"/>
        <v>Fahrenwalde</v>
      </c>
      <c r="CB99" s="92">
        <f t="shared" si="64"/>
        <v>347</v>
      </c>
      <c r="CC99" s="92">
        <f t="shared" si="43"/>
        <v>99756.800000000003</v>
      </c>
      <c r="CD99" s="92">
        <f t="shared" si="44"/>
        <v>-99756.800000000003</v>
      </c>
      <c r="CE99" s="92">
        <f t="shared" si="36"/>
        <v>0</v>
      </c>
      <c r="CF99" s="92">
        <f t="shared" si="37"/>
        <v>178828.03</v>
      </c>
      <c r="CG99" s="92">
        <f t="shared" si="45"/>
        <v>178828.03</v>
      </c>
      <c r="CH99" s="92">
        <f t="shared" si="46"/>
        <v>-99018.28</v>
      </c>
      <c r="CI99" s="92">
        <f t="shared" si="62"/>
        <v>0</v>
      </c>
      <c r="CJ99" s="91" t="str">
        <f t="shared" si="35"/>
        <v>nein</v>
      </c>
      <c r="CK99" s="91" t="str">
        <f t="shared" si="35"/>
        <v>nein</v>
      </c>
      <c r="CL99" s="91" t="str">
        <f t="shared" si="63"/>
        <v>OK</v>
      </c>
      <c r="CM99" s="92">
        <f t="shared" si="47"/>
        <v>2858896.09</v>
      </c>
      <c r="CN99" s="91" t="str">
        <f t="shared" si="48"/>
        <v>nein</v>
      </c>
      <c r="CO99" s="91">
        <f t="shared" si="49"/>
        <v>0</v>
      </c>
      <c r="CP99" s="91">
        <f t="shared" si="50"/>
        <v>0</v>
      </c>
      <c r="CQ99" s="91">
        <f t="shared" si="51"/>
        <v>1</v>
      </c>
      <c r="CR99" s="91">
        <f t="shared" si="38"/>
        <v>1</v>
      </c>
      <c r="CS99" s="92">
        <f>CM99-'2012'!CM99</f>
        <v>1513.1999999997206</v>
      </c>
      <c r="CT99" s="92">
        <f>CE99-'2012'!CE99</f>
        <v>0</v>
      </c>
      <c r="CU99" s="92">
        <f t="shared" si="52"/>
        <v>138463.54</v>
      </c>
      <c r="CV99" s="92">
        <f t="shared" si="53"/>
        <v>70262.78</v>
      </c>
      <c r="CW99" s="153">
        <f t="shared" si="54"/>
        <v>3.5</v>
      </c>
      <c r="CX99" s="153">
        <f t="shared" si="55"/>
        <v>3.5</v>
      </c>
      <c r="CY99" s="153">
        <f t="shared" si="56"/>
        <v>3.5</v>
      </c>
      <c r="CZ99" s="92">
        <f t="shared" si="57"/>
        <v>5912.81</v>
      </c>
      <c r="DA99" s="92">
        <f t="shared" si="58"/>
        <v>2572.77</v>
      </c>
      <c r="DB99" s="91">
        <f t="shared" si="39"/>
        <v>0</v>
      </c>
      <c r="DC99" s="92">
        <f t="shared" si="59"/>
        <v>178828.03</v>
      </c>
    </row>
    <row r="100" spans="1:107" x14ac:dyDescent="0.25">
      <c r="A100" s="20">
        <v>13075042</v>
      </c>
      <c r="B100" s="21">
        <v>5560</v>
      </c>
      <c r="C100" s="21" t="s">
        <v>138</v>
      </c>
      <c r="D100" s="254">
        <v>207</v>
      </c>
      <c r="E100" s="255">
        <v>21300</v>
      </c>
      <c r="F100" s="255">
        <v>25282.49</v>
      </c>
      <c r="G100" s="255">
        <v>1</v>
      </c>
      <c r="H100" s="255">
        <v>12953.25</v>
      </c>
      <c r="I100" s="256"/>
      <c r="J100" s="255">
        <v>0</v>
      </c>
      <c r="K100" s="256"/>
      <c r="L100" s="256">
        <v>2012</v>
      </c>
      <c r="M100" s="255">
        <v>1</v>
      </c>
      <c r="N100" s="255">
        <v>677459.19</v>
      </c>
      <c r="O100" s="255">
        <v>1</v>
      </c>
      <c r="P100" s="255">
        <v>64164.99</v>
      </c>
      <c r="Q100" s="255">
        <v>0</v>
      </c>
      <c r="R100" s="256"/>
      <c r="S100" s="255">
        <v>350</v>
      </c>
      <c r="T100" s="255">
        <v>0</v>
      </c>
      <c r="U100" s="255">
        <v>400</v>
      </c>
      <c r="V100" s="255">
        <v>0</v>
      </c>
      <c r="W100" s="255">
        <v>350</v>
      </c>
      <c r="X100" s="255">
        <v>0</v>
      </c>
      <c r="Y100" s="255">
        <v>0</v>
      </c>
      <c r="Z100" s="255">
        <v>62595.06</v>
      </c>
      <c r="AA100" s="255">
        <v>302.39159420289855</v>
      </c>
      <c r="AB100" s="45" t="s">
        <v>56</v>
      </c>
      <c r="AC100" s="45" t="s">
        <v>43</v>
      </c>
      <c r="AD100" s="45"/>
      <c r="AE100" s="257">
        <v>28922.94</v>
      </c>
      <c r="AF100" s="257">
        <v>64164.99</v>
      </c>
      <c r="AG100" s="300">
        <v>25282.49</v>
      </c>
      <c r="AH100" s="257">
        <v>-64164.99</v>
      </c>
      <c r="AI100" s="255">
        <v>1400</v>
      </c>
      <c r="AJ100" s="255">
        <v>1468.75</v>
      </c>
      <c r="AK100" s="256"/>
      <c r="AL100" s="256"/>
      <c r="AM100" s="256"/>
      <c r="AN100" s="256"/>
      <c r="AO100" s="254">
        <v>47161.86</v>
      </c>
      <c r="AP100" s="254">
        <v>59643.44</v>
      </c>
      <c r="AQ100" s="310">
        <f t="shared" si="60"/>
        <v>12481.580000000002</v>
      </c>
      <c r="AR100" s="254">
        <v>80351.72</v>
      </c>
      <c r="AS100" s="310">
        <f t="shared" si="40"/>
        <v>139995.16</v>
      </c>
      <c r="AT100" s="254">
        <v>44650.95</v>
      </c>
      <c r="AU100" s="310">
        <f t="shared" si="61"/>
        <v>95344.21</v>
      </c>
      <c r="AV100" s="310">
        <f t="shared" si="41"/>
        <v>0.74863136666832086</v>
      </c>
      <c r="AW100" s="310">
        <f t="shared" si="42"/>
        <v>0.31894638357497501</v>
      </c>
      <c r="AX100" s="254">
        <v>22657.95</v>
      </c>
      <c r="CA100" s="91" t="str">
        <f t="shared" si="64"/>
        <v>Groß Luckow</v>
      </c>
      <c r="CB100" s="92">
        <f t="shared" si="64"/>
        <v>207</v>
      </c>
      <c r="CC100" s="92">
        <f t="shared" si="43"/>
        <v>0</v>
      </c>
      <c r="CD100" s="92">
        <f t="shared" si="44"/>
        <v>12953.25</v>
      </c>
      <c r="CE100" s="92">
        <f t="shared" si="36"/>
        <v>64164.99</v>
      </c>
      <c r="CF100" s="92">
        <f t="shared" si="37"/>
        <v>0</v>
      </c>
      <c r="CG100" s="92">
        <f t="shared" si="45"/>
        <v>-64164.99</v>
      </c>
      <c r="CH100" s="92">
        <f t="shared" si="46"/>
        <v>25282.49</v>
      </c>
      <c r="CI100" s="92">
        <f t="shared" si="62"/>
        <v>0</v>
      </c>
      <c r="CJ100" s="91" t="str">
        <f t="shared" si="35"/>
        <v>ja</v>
      </c>
      <c r="CK100" s="91" t="str">
        <f t="shared" si="35"/>
        <v>nein</v>
      </c>
      <c r="CL100" s="91" t="str">
        <f t="shared" si="63"/>
        <v>OK</v>
      </c>
      <c r="CM100" s="92">
        <f t="shared" si="47"/>
        <v>677459.19</v>
      </c>
      <c r="CN100" s="91" t="str">
        <f t="shared" si="48"/>
        <v>nein</v>
      </c>
      <c r="CO100" s="91">
        <f t="shared" si="49"/>
        <v>1</v>
      </c>
      <c r="CP100" s="91">
        <f t="shared" si="50"/>
        <v>0</v>
      </c>
      <c r="CQ100" s="91">
        <f t="shared" si="51"/>
        <v>1</v>
      </c>
      <c r="CR100" s="91">
        <f t="shared" si="38"/>
        <v>0</v>
      </c>
      <c r="CS100" s="92">
        <f>CM100-'2012'!CM100</f>
        <v>3214.0799999999581</v>
      </c>
      <c r="CT100" s="92">
        <f>CE100-'2012'!CE100</f>
        <v>-11903.390000000007</v>
      </c>
      <c r="CU100" s="92">
        <f t="shared" si="52"/>
        <v>44650.95</v>
      </c>
      <c r="CV100" s="92">
        <f t="shared" si="53"/>
        <v>22657.95</v>
      </c>
      <c r="CW100" s="153">
        <f t="shared" si="54"/>
        <v>3.5</v>
      </c>
      <c r="CX100" s="153">
        <f t="shared" si="55"/>
        <v>4</v>
      </c>
      <c r="CY100" s="153">
        <f t="shared" si="56"/>
        <v>3.5</v>
      </c>
      <c r="CZ100" s="92">
        <f t="shared" si="57"/>
        <v>62595.06</v>
      </c>
      <c r="DA100" s="92">
        <f t="shared" si="58"/>
        <v>1468.75</v>
      </c>
      <c r="DB100" s="91">
        <f t="shared" si="39"/>
        <v>1</v>
      </c>
      <c r="DC100" s="92">
        <f t="shared" si="59"/>
        <v>-64164.99</v>
      </c>
    </row>
    <row r="101" spans="1:107" x14ac:dyDescent="0.25">
      <c r="A101" s="20">
        <v>13075055</v>
      </c>
      <c r="B101" s="21">
        <v>5560</v>
      </c>
      <c r="C101" s="21" t="s">
        <v>139</v>
      </c>
      <c r="D101" s="254">
        <v>2421</v>
      </c>
      <c r="E101" s="255">
        <v>405900</v>
      </c>
      <c r="F101" s="255">
        <v>403909.22</v>
      </c>
      <c r="G101" s="255">
        <v>0</v>
      </c>
      <c r="H101" s="256"/>
      <c r="I101" s="255">
        <v>43530.54</v>
      </c>
      <c r="J101" s="255">
        <v>0</v>
      </c>
      <c r="K101" s="256"/>
      <c r="L101" s="256">
        <v>2012</v>
      </c>
      <c r="M101" s="255">
        <v>1</v>
      </c>
      <c r="N101" s="255">
        <v>13188312.6</v>
      </c>
      <c r="O101" s="255">
        <v>1</v>
      </c>
      <c r="P101" s="255">
        <v>66636.990000000005</v>
      </c>
      <c r="Q101" s="255">
        <v>0</v>
      </c>
      <c r="R101" s="256"/>
      <c r="S101" s="255">
        <v>450</v>
      </c>
      <c r="T101" s="255">
        <v>0</v>
      </c>
      <c r="U101" s="255">
        <v>450</v>
      </c>
      <c r="V101" s="255">
        <v>0</v>
      </c>
      <c r="W101" s="255">
        <v>450</v>
      </c>
      <c r="X101" s="255">
        <v>0</v>
      </c>
      <c r="Y101" s="255">
        <v>0</v>
      </c>
      <c r="Z101" s="255">
        <v>594453.49</v>
      </c>
      <c r="AA101" s="255">
        <v>245.5404750103263</v>
      </c>
      <c r="AB101" s="45" t="s">
        <v>43</v>
      </c>
      <c r="AC101" s="45" t="s">
        <v>56</v>
      </c>
      <c r="AD101" s="45"/>
      <c r="AE101" s="255">
        <v>1016764.73</v>
      </c>
      <c r="AF101" s="257">
        <v>66636.990000000005</v>
      </c>
      <c r="AG101" s="300">
        <v>403909.22</v>
      </c>
      <c r="AH101" s="257">
        <v>-66636.990000000005</v>
      </c>
      <c r="AI101" s="255">
        <v>17700</v>
      </c>
      <c r="AJ101" s="255">
        <v>17041.669999999998</v>
      </c>
      <c r="AK101" s="256"/>
      <c r="AL101" s="256"/>
      <c r="AM101" s="256"/>
      <c r="AN101" s="256"/>
      <c r="AO101" s="254">
        <v>684316.96</v>
      </c>
      <c r="AP101" s="254">
        <v>348378.92</v>
      </c>
      <c r="AQ101" s="310">
        <f t="shared" si="60"/>
        <v>-335938.04</v>
      </c>
      <c r="AR101" s="254">
        <v>814501.64</v>
      </c>
      <c r="AS101" s="310">
        <f t="shared" si="40"/>
        <v>1162880.56</v>
      </c>
      <c r="AT101" s="254">
        <v>657847.46</v>
      </c>
      <c r="AU101" s="310">
        <f t="shared" si="61"/>
        <v>505033.10000000009</v>
      </c>
      <c r="AV101" s="310">
        <f t="shared" si="41"/>
        <v>1.8883101767466297</v>
      </c>
      <c r="AW101" s="310">
        <f t="shared" si="42"/>
        <v>0.56570509700497529</v>
      </c>
      <c r="AX101" s="254">
        <v>333822.09999999998</v>
      </c>
      <c r="CA101" s="91" t="str">
        <f t="shared" si="64"/>
        <v>Jatznick</v>
      </c>
      <c r="CB101" s="92">
        <f t="shared" si="64"/>
        <v>2421</v>
      </c>
      <c r="CC101" s="92">
        <f t="shared" si="43"/>
        <v>43530.54</v>
      </c>
      <c r="CD101" s="92">
        <f t="shared" si="44"/>
        <v>-43530.54</v>
      </c>
      <c r="CE101" s="92">
        <f t="shared" si="36"/>
        <v>66636.990000000005</v>
      </c>
      <c r="CF101" s="92">
        <f t="shared" si="37"/>
        <v>0</v>
      </c>
      <c r="CG101" s="92">
        <f t="shared" si="45"/>
        <v>-66636.990000000005</v>
      </c>
      <c r="CH101" s="92">
        <f t="shared" si="46"/>
        <v>403909.22</v>
      </c>
      <c r="CI101" s="92">
        <f t="shared" si="62"/>
        <v>0</v>
      </c>
      <c r="CJ101" s="91" t="str">
        <f t="shared" si="35"/>
        <v>nein</v>
      </c>
      <c r="CK101" s="91" t="str">
        <f t="shared" si="35"/>
        <v>ja</v>
      </c>
      <c r="CL101" s="91" t="str">
        <f t="shared" si="63"/>
        <v>OK</v>
      </c>
      <c r="CM101" s="92">
        <f t="shared" si="47"/>
        <v>13188312.6</v>
      </c>
      <c r="CN101" s="91" t="str">
        <f t="shared" si="48"/>
        <v>nein</v>
      </c>
      <c r="CO101" s="91">
        <f t="shared" si="49"/>
        <v>0</v>
      </c>
      <c r="CP101" s="91">
        <f t="shared" si="50"/>
        <v>1</v>
      </c>
      <c r="CQ101" s="91">
        <f t="shared" si="51"/>
        <v>1</v>
      </c>
      <c r="CR101" s="91">
        <f t="shared" si="38"/>
        <v>0</v>
      </c>
      <c r="CS101" s="92">
        <f>CM101-'2012'!CM101</f>
        <v>-92835.980000000447</v>
      </c>
      <c r="CT101" s="92">
        <f>CE101-'2012'!CE101</f>
        <v>-47347.349999999991</v>
      </c>
      <c r="CU101" s="92">
        <f t="shared" si="52"/>
        <v>657847.46</v>
      </c>
      <c r="CV101" s="92">
        <f t="shared" si="53"/>
        <v>333822.09999999998</v>
      </c>
      <c r="CW101" s="153">
        <f t="shared" si="54"/>
        <v>4.5</v>
      </c>
      <c r="CX101" s="153">
        <f t="shared" si="55"/>
        <v>4.5</v>
      </c>
      <c r="CY101" s="153">
        <f t="shared" si="56"/>
        <v>4.5</v>
      </c>
      <c r="CZ101" s="92">
        <f t="shared" si="57"/>
        <v>594453.49</v>
      </c>
      <c r="DA101" s="92">
        <f t="shared" si="58"/>
        <v>17041.669999999998</v>
      </c>
      <c r="DB101" s="91">
        <f t="shared" si="39"/>
        <v>0</v>
      </c>
      <c r="DC101" s="92">
        <f t="shared" si="59"/>
        <v>-66636.990000000005</v>
      </c>
    </row>
    <row r="102" spans="1:107" x14ac:dyDescent="0.25">
      <c r="A102" s="20">
        <v>13075063</v>
      </c>
      <c r="B102" s="21">
        <v>5560</v>
      </c>
      <c r="C102" s="21" t="s">
        <v>140</v>
      </c>
      <c r="D102" s="254">
        <v>227</v>
      </c>
      <c r="E102" s="255">
        <v>43900</v>
      </c>
      <c r="F102" s="255">
        <v>78471.72</v>
      </c>
      <c r="G102" s="255">
        <v>0</v>
      </c>
      <c r="H102" s="256"/>
      <c r="I102" s="255">
        <v>55777.29</v>
      </c>
      <c r="J102" s="255">
        <v>0</v>
      </c>
      <c r="K102" s="256"/>
      <c r="L102" s="256">
        <v>2012</v>
      </c>
      <c r="M102" s="255">
        <v>1</v>
      </c>
      <c r="N102" s="255">
        <v>1415842.06</v>
      </c>
      <c r="O102" s="255">
        <v>1</v>
      </c>
      <c r="P102" s="255">
        <v>23994.82</v>
      </c>
      <c r="Q102" s="255">
        <v>0</v>
      </c>
      <c r="R102" s="256"/>
      <c r="S102" s="255">
        <v>250</v>
      </c>
      <c r="T102" s="255">
        <v>1</v>
      </c>
      <c r="U102" s="255">
        <v>350</v>
      </c>
      <c r="V102" s="255">
        <v>0</v>
      </c>
      <c r="W102" s="255">
        <v>350</v>
      </c>
      <c r="X102" s="255">
        <v>0</v>
      </c>
      <c r="Y102" s="255">
        <v>0</v>
      </c>
      <c r="Z102" s="255">
        <v>424906.33</v>
      </c>
      <c r="AA102" s="255">
        <v>1871.8340528634362</v>
      </c>
      <c r="AB102" s="45" t="s">
        <v>56</v>
      </c>
      <c r="AC102" s="45" t="s">
        <v>43</v>
      </c>
      <c r="AD102" s="45"/>
      <c r="AE102" s="255">
        <v>95613.18</v>
      </c>
      <c r="AF102" s="257">
        <v>23994.82</v>
      </c>
      <c r="AG102" s="300">
        <v>78471.72</v>
      </c>
      <c r="AH102" s="257">
        <v>-23994.82</v>
      </c>
      <c r="AI102" s="255">
        <v>1100</v>
      </c>
      <c r="AJ102" s="255">
        <v>1112.1600000000001</v>
      </c>
      <c r="AK102" s="256"/>
      <c r="AL102" s="256"/>
      <c r="AM102" s="256"/>
      <c r="AN102" s="256"/>
      <c r="AO102" s="254">
        <v>45847.47</v>
      </c>
      <c r="AP102" s="254">
        <v>27218.12</v>
      </c>
      <c r="AQ102" s="310">
        <f t="shared" si="60"/>
        <v>-18629.350000000002</v>
      </c>
      <c r="AR102" s="254">
        <v>86217.4</v>
      </c>
      <c r="AS102" s="310">
        <f t="shared" si="40"/>
        <v>113435.51999999999</v>
      </c>
      <c r="AT102" s="254">
        <v>59670.54</v>
      </c>
      <c r="AU102" s="310">
        <f t="shared" si="61"/>
        <v>53764.979999999989</v>
      </c>
      <c r="AV102" s="310">
        <f t="shared" si="41"/>
        <v>2.1923093880106341</v>
      </c>
      <c r="AW102" s="310">
        <f t="shared" si="42"/>
        <v>0.52603047087896282</v>
      </c>
      <c r="AX102" s="254">
        <v>30279.58</v>
      </c>
      <c r="CA102" s="91" t="str">
        <f t="shared" si="64"/>
        <v>Koblentz</v>
      </c>
      <c r="CB102" s="92">
        <f t="shared" si="64"/>
        <v>227</v>
      </c>
      <c r="CC102" s="92">
        <f t="shared" si="43"/>
        <v>55777.29</v>
      </c>
      <c r="CD102" s="92">
        <f t="shared" si="44"/>
        <v>-55777.29</v>
      </c>
      <c r="CE102" s="92">
        <f t="shared" si="36"/>
        <v>23994.82</v>
      </c>
      <c r="CF102" s="92">
        <f t="shared" si="37"/>
        <v>0</v>
      </c>
      <c r="CG102" s="92">
        <f t="shared" si="45"/>
        <v>-23994.82</v>
      </c>
      <c r="CH102" s="92">
        <f t="shared" si="46"/>
        <v>78471.72</v>
      </c>
      <c r="CI102" s="92">
        <f t="shared" si="62"/>
        <v>0</v>
      </c>
      <c r="CJ102" s="91" t="str">
        <f t="shared" si="35"/>
        <v>ja</v>
      </c>
      <c r="CK102" s="91" t="str">
        <f t="shared" si="35"/>
        <v>nein</v>
      </c>
      <c r="CL102" s="91" t="str">
        <f t="shared" si="63"/>
        <v>OK</v>
      </c>
      <c r="CM102" s="92">
        <f t="shared" si="47"/>
        <v>1415842.06</v>
      </c>
      <c r="CN102" s="91" t="str">
        <f t="shared" si="48"/>
        <v>nein</v>
      </c>
      <c r="CO102" s="91">
        <f t="shared" si="49"/>
        <v>1</v>
      </c>
      <c r="CP102" s="91">
        <f t="shared" si="50"/>
        <v>0</v>
      </c>
      <c r="CQ102" s="91">
        <f t="shared" si="51"/>
        <v>1</v>
      </c>
      <c r="CR102" s="91">
        <f t="shared" si="38"/>
        <v>0</v>
      </c>
      <c r="CS102" s="92">
        <f>CM102-'2012'!CM102</f>
        <v>-13047.879999999888</v>
      </c>
      <c r="CT102" s="92">
        <f>CE102-'2012'!CE102</f>
        <v>-9885.0299999999988</v>
      </c>
      <c r="CU102" s="92">
        <f t="shared" si="52"/>
        <v>59670.54</v>
      </c>
      <c r="CV102" s="92">
        <f t="shared" si="53"/>
        <v>30279.58</v>
      </c>
      <c r="CW102" s="153">
        <f t="shared" si="54"/>
        <v>2.5</v>
      </c>
      <c r="CX102" s="153">
        <f t="shared" si="55"/>
        <v>3.5</v>
      </c>
      <c r="CY102" s="153">
        <f t="shared" si="56"/>
        <v>3.5</v>
      </c>
      <c r="CZ102" s="92">
        <f t="shared" si="57"/>
        <v>424906.33</v>
      </c>
      <c r="DA102" s="92">
        <f t="shared" si="58"/>
        <v>1112.1600000000001</v>
      </c>
      <c r="DB102" s="91">
        <f t="shared" si="39"/>
        <v>0</v>
      </c>
      <c r="DC102" s="92">
        <f t="shared" si="59"/>
        <v>-23994.82</v>
      </c>
    </row>
    <row r="103" spans="1:107" x14ac:dyDescent="0.25">
      <c r="A103" s="20">
        <v>13075071</v>
      </c>
      <c r="B103" s="21">
        <v>5560</v>
      </c>
      <c r="C103" s="21" t="s">
        <v>141</v>
      </c>
      <c r="D103" s="254">
        <v>420</v>
      </c>
      <c r="E103" s="255">
        <v>17700</v>
      </c>
      <c r="F103" s="255">
        <v>113634.68</v>
      </c>
      <c r="G103" s="255">
        <v>1</v>
      </c>
      <c r="H103" s="255">
        <v>113634.68</v>
      </c>
      <c r="I103" s="256"/>
      <c r="J103" s="255">
        <v>1</v>
      </c>
      <c r="K103" s="255">
        <v>207606.69</v>
      </c>
      <c r="L103" s="256"/>
      <c r="M103" s="255">
        <v>1</v>
      </c>
      <c r="N103" s="255">
        <v>2787938.42</v>
      </c>
      <c r="O103" s="255">
        <v>0</v>
      </c>
      <c r="P103" s="255">
        <v>0</v>
      </c>
      <c r="Q103" s="255">
        <v>1</v>
      </c>
      <c r="R103" s="255">
        <v>238139.66</v>
      </c>
      <c r="S103" s="255">
        <v>265</v>
      </c>
      <c r="T103" s="255">
        <v>0</v>
      </c>
      <c r="U103" s="255">
        <v>350</v>
      </c>
      <c r="V103" s="255">
        <v>0</v>
      </c>
      <c r="W103" s="255">
        <v>350</v>
      </c>
      <c r="X103" s="255">
        <v>0</v>
      </c>
      <c r="Y103" s="255">
        <v>0</v>
      </c>
      <c r="Z103" s="255">
        <v>0</v>
      </c>
      <c r="AA103" s="255">
        <v>0</v>
      </c>
      <c r="AB103" s="45" t="s">
        <v>43</v>
      </c>
      <c r="AC103" s="45" t="s">
        <v>43</v>
      </c>
      <c r="AD103" s="45"/>
      <c r="AE103" s="255">
        <v>83389.08</v>
      </c>
      <c r="AF103" s="255">
        <v>238139.66</v>
      </c>
      <c r="AG103" s="300">
        <v>113634.68</v>
      </c>
      <c r="AH103" s="255">
        <v>238139.66</v>
      </c>
      <c r="AI103" s="255">
        <v>2000</v>
      </c>
      <c r="AJ103" s="255">
        <v>1798.81</v>
      </c>
      <c r="AK103" s="256"/>
      <c r="AL103" s="256"/>
      <c r="AM103" s="256"/>
      <c r="AN103" s="256"/>
      <c r="AO103" s="254">
        <v>89920.63</v>
      </c>
      <c r="AP103" s="254">
        <v>98197.64</v>
      </c>
      <c r="AQ103" s="310">
        <f t="shared" si="60"/>
        <v>8277.0099999999948</v>
      </c>
      <c r="AR103" s="254">
        <v>159283.66</v>
      </c>
      <c r="AS103" s="310">
        <f t="shared" si="40"/>
        <v>257481.3</v>
      </c>
      <c r="AT103" s="254">
        <v>109758.59</v>
      </c>
      <c r="AU103" s="310">
        <f t="shared" si="61"/>
        <v>147722.71</v>
      </c>
      <c r="AV103" s="310">
        <f t="shared" si="41"/>
        <v>1.1177314444624127</v>
      </c>
      <c r="AW103" s="310">
        <f t="shared" si="42"/>
        <v>0.42627790833742102</v>
      </c>
      <c r="AX103" s="254">
        <v>55696.56</v>
      </c>
      <c r="CA103" s="91" t="str">
        <f t="shared" si="64"/>
        <v>Krugsdorf</v>
      </c>
      <c r="CB103" s="92">
        <f t="shared" si="64"/>
        <v>420</v>
      </c>
      <c r="CC103" s="92">
        <f t="shared" si="43"/>
        <v>0</v>
      </c>
      <c r="CD103" s="92">
        <f t="shared" si="44"/>
        <v>113634.68</v>
      </c>
      <c r="CE103" s="92">
        <f t="shared" si="36"/>
        <v>0</v>
      </c>
      <c r="CF103" s="92">
        <f t="shared" si="37"/>
        <v>238139.66</v>
      </c>
      <c r="CG103" s="92">
        <f t="shared" si="45"/>
        <v>238139.66</v>
      </c>
      <c r="CH103" s="92">
        <f t="shared" si="46"/>
        <v>113634.68</v>
      </c>
      <c r="CI103" s="92">
        <f t="shared" si="62"/>
        <v>0</v>
      </c>
      <c r="CJ103" s="91" t="str">
        <f t="shared" si="35"/>
        <v>nein</v>
      </c>
      <c r="CK103" s="91" t="str">
        <f t="shared" si="35"/>
        <v>nein</v>
      </c>
      <c r="CL103" s="91" t="str">
        <f t="shared" si="63"/>
        <v>OK</v>
      </c>
      <c r="CM103" s="92">
        <f t="shared" si="47"/>
        <v>2787938.42</v>
      </c>
      <c r="CN103" s="91" t="str">
        <f t="shared" si="48"/>
        <v>nein</v>
      </c>
      <c r="CO103" s="91">
        <f t="shared" si="49"/>
        <v>0</v>
      </c>
      <c r="CP103" s="91">
        <f t="shared" si="50"/>
        <v>0</v>
      </c>
      <c r="CQ103" s="91">
        <f t="shared" si="51"/>
        <v>1</v>
      </c>
      <c r="CR103" s="91">
        <f t="shared" si="38"/>
        <v>1</v>
      </c>
      <c r="CS103" s="92">
        <f>CM103-'2012'!CM103</f>
        <v>26538.929999999702</v>
      </c>
      <c r="CT103" s="92">
        <f>CE103-'2012'!CE103</f>
        <v>0</v>
      </c>
      <c r="CU103" s="92">
        <f t="shared" si="52"/>
        <v>109758.59</v>
      </c>
      <c r="CV103" s="92">
        <f t="shared" si="53"/>
        <v>55696.56</v>
      </c>
      <c r="CW103" s="153">
        <f t="shared" si="54"/>
        <v>2.65</v>
      </c>
      <c r="CX103" s="153">
        <f t="shared" si="55"/>
        <v>3.5</v>
      </c>
      <c r="CY103" s="153">
        <f t="shared" si="56"/>
        <v>3.5</v>
      </c>
      <c r="CZ103" s="92">
        <f t="shared" si="57"/>
        <v>0</v>
      </c>
      <c r="DA103" s="92">
        <f t="shared" si="58"/>
        <v>1798.81</v>
      </c>
      <c r="DB103" s="91">
        <f t="shared" si="39"/>
        <v>1</v>
      </c>
      <c r="DC103" s="92">
        <f t="shared" si="59"/>
        <v>238139.66</v>
      </c>
    </row>
    <row r="104" spans="1:107" x14ac:dyDescent="0.25">
      <c r="A104" s="20">
        <v>13075103</v>
      </c>
      <c r="B104" s="21">
        <v>5560</v>
      </c>
      <c r="C104" s="21" t="s">
        <v>142</v>
      </c>
      <c r="D104" s="254">
        <v>171</v>
      </c>
      <c r="E104" s="255">
        <v>1800</v>
      </c>
      <c r="F104" s="255">
        <v>23154.62</v>
      </c>
      <c r="G104" s="255">
        <v>0</v>
      </c>
      <c r="H104" s="256"/>
      <c r="I104" s="255">
        <v>16539.2</v>
      </c>
      <c r="J104" s="255">
        <v>1</v>
      </c>
      <c r="K104" s="255">
        <v>61651.05</v>
      </c>
      <c r="L104" s="256"/>
      <c r="M104" s="255">
        <v>1</v>
      </c>
      <c r="N104" s="255">
        <v>1090736.6200000001</v>
      </c>
      <c r="O104" s="255">
        <v>0</v>
      </c>
      <c r="P104" s="255">
        <v>0</v>
      </c>
      <c r="Q104" s="255">
        <v>1</v>
      </c>
      <c r="R104" s="255">
        <v>67725.539999999994</v>
      </c>
      <c r="S104" s="255">
        <v>200</v>
      </c>
      <c r="T104" s="255">
        <v>1</v>
      </c>
      <c r="U104" s="255">
        <v>200</v>
      </c>
      <c r="V104" s="255">
        <v>1</v>
      </c>
      <c r="W104" s="255">
        <v>300</v>
      </c>
      <c r="X104" s="255">
        <v>1</v>
      </c>
      <c r="Y104" s="255">
        <v>1</v>
      </c>
      <c r="Z104" s="255">
        <v>188488.55</v>
      </c>
      <c r="AA104" s="255">
        <v>1102.2722222222221</v>
      </c>
      <c r="AB104" s="45" t="s">
        <v>43</v>
      </c>
      <c r="AC104" s="45" t="s">
        <v>43</v>
      </c>
      <c r="AD104" s="45"/>
      <c r="AE104" s="255">
        <v>39442.33</v>
      </c>
      <c r="AF104" s="255">
        <v>67725.539999999994</v>
      </c>
      <c r="AG104" s="300">
        <v>23154.62</v>
      </c>
      <c r="AH104" s="255">
        <v>67725.539999999994</v>
      </c>
      <c r="AI104" s="255">
        <v>500</v>
      </c>
      <c r="AJ104" s="255">
        <v>527.30999999999995</v>
      </c>
      <c r="AK104" s="256"/>
      <c r="AL104" s="256"/>
      <c r="AM104" s="256"/>
      <c r="AN104" s="256"/>
      <c r="AO104" s="254">
        <v>43712.12</v>
      </c>
      <c r="AP104" s="254">
        <v>11160.25</v>
      </c>
      <c r="AQ104" s="310">
        <f t="shared" si="60"/>
        <v>-32551.870000000003</v>
      </c>
      <c r="AR104" s="254">
        <v>64651.9</v>
      </c>
      <c r="AS104" s="310">
        <f t="shared" si="40"/>
        <v>75812.149999999994</v>
      </c>
      <c r="AT104" s="254">
        <v>47669.73</v>
      </c>
      <c r="AU104" s="310">
        <f t="shared" si="61"/>
        <v>28142.419999999991</v>
      </c>
      <c r="AV104" s="310">
        <f t="shared" si="41"/>
        <v>4.2713854976367021</v>
      </c>
      <c r="AW104" s="310">
        <f t="shared" si="42"/>
        <v>0.62878747008230218</v>
      </c>
      <c r="AX104" s="254">
        <v>24189.81</v>
      </c>
      <c r="CA104" s="91" t="str">
        <f t="shared" si="64"/>
        <v>Nieden</v>
      </c>
      <c r="CB104" s="92">
        <f t="shared" si="64"/>
        <v>171</v>
      </c>
      <c r="CC104" s="92">
        <f t="shared" si="43"/>
        <v>16539.2</v>
      </c>
      <c r="CD104" s="92">
        <f t="shared" si="44"/>
        <v>-16539.2</v>
      </c>
      <c r="CE104" s="92">
        <f t="shared" si="36"/>
        <v>0</v>
      </c>
      <c r="CF104" s="92">
        <f t="shared" si="37"/>
        <v>67725.539999999994</v>
      </c>
      <c r="CG104" s="92">
        <f t="shared" si="45"/>
        <v>67725.539999999994</v>
      </c>
      <c r="CH104" s="92">
        <f t="shared" si="46"/>
        <v>23154.62</v>
      </c>
      <c r="CI104" s="92">
        <f t="shared" si="62"/>
        <v>1</v>
      </c>
      <c r="CJ104" s="91" t="str">
        <f t="shared" si="35"/>
        <v>nein</v>
      </c>
      <c r="CK104" s="91" t="str">
        <f t="shared" si="35"/>
        <v>nein</v>
      </c>
      <c r="CL104" s="91" t="str">
        <f t="shared" si="63"/>
        <v>OK</v>
      </c>
      <c r="CM104" s="92">
        <f t="shared" si="47"/>
        <v>1090736.6200000001</v>
      </c>
      <c r="CN104" s="91" t="str">
        <f t="shared" si="48"/>
        <v>nein</v>
      </c>
      <c r="CO104" s="91">
        <f t="shared" si="49"/>
        <v>0</v>
      </c>
      <c r="CP104" s="91">
        <f t="shared" si="50"/>
        <v>0</v>
      </c>
      <c r="CQ104" s="91">
        <f t="shared" si="51"/>
        <v>1</v>
      </c>
      <c r="CR104" s="91">
        <f t="shared" si="38"/>
        <v>1</v>
      </c>
      <c r="CS104" s="92">
        <f>CM104-'2012'!CM104</f>
        <v>2586.0400000000373</v>
      </c>
      <c r="CT104" s="92">
        <f>CE104-'2012'!CE104</f>
        <v>0</v>
      </c>
      <c r="CU104" s="92">
        <f t="shared" si="52"/>
        <v>47669.73</v>
      </c>
      <c r="CV104" s="92">
        <f t="shared" si="53"/>
        <v>24189.81</v>
      </c>
      <c r="CW104" s="153">
        <f t="shared" si="54"/>
        <v>2</v>
      </c>
      <c r="CX104" s="153">
        <f t="shared" si="55"/>
        <v>2</v>
      </c>
      <c r="CY104" s="153">
        <f t="shared" si="56"/>
        <v>3</v>
      </c>
      <c r="CZ104" s="92">
        <f t="shared" si="57"/>
        <v>188488.55</v>
      </c>
      <c r="DA104" s="92">
        <f t="shared" si="58"/>
        <v>527.30999999999995</v>
      </c>
      <c r="DB104" s="91">
        <f t="shared" si="39"/>
        <v>0</v>
      </c>
      <c r="DC104" s="92">
        <f t="shared" si="59"/>
        <v>67725.539999999994</v>
      </c>
    </row>
    <row r="105" spans="1:107" x14ac:dyDescent="0.25">
      <c r="A105" s="20">
        <v>13075104</v>
      </c>
      <c r="B105" s="21">
        <v>5560</v>
      </c>
      <c r="C105" s="21" t="s">
        <v>143</v>
      </c>
      <c r="D105" s="254">
        <v>230</v>
      </c>
      <c r="E105" s="257">
        <v>13400</v>
      </c>
      <c r="F105" s="255">
        <v>1930.21</v>
      </c>
      <c r="G105" s="255">
        <v>1</v>
      </c>
      <c r="H105" s="255">
        <v>1798.03</v>
      </c>
      <c r="I105" s="256"/>
      <c r="J105" s="255">
        <v>1</v>
      </c>
      <c r="K105" s="255">
        <v>186340.12</v>
      </c>
      <c r="L105" s="256"/>
      <c r="M105" s="255">
        <v>1</v>
      </c>
      <c r="N105" s="255">
        <v>2511402.5699999998</v>
      </c>
      <c r="O105" s="255">
        <v>0</v>
      </c>
      <c r="P105" s="255">
        <v>0</v>
      </c>
      <c r="Q105" s="255">
        <v>1</v>
      </c>
      <c r="R105" s="255">
        <v>193924.73</v>
      </c>
      <c r="S105" s="255">
        <v>300</v>
      </c>
      <c r="T105" s="255">
        <v>0</v>
      </c>
      <c r="U105" s="255">
        <v>300</v>
      </c>
      <c r="V105" s="255">
        <v>1</v>
      </c>
      <c r="W105" s="255">
        <v>300</v>
      </c>
      <c r="X105" s="255">
        <v>1</v>
      </c>
      <c r="Y105" s="255">
        <v>0</v>
      </c>
      <c r="Z105" s="255">
        <v>1054.4100000000001</v>
      </c>
      <c r="AA105" s="255">
        <v>4.5843913043478262</v>
      </c>
      <c r="AB105" s="45" t="s">
        <v>43</v>
      </c>
      <c r="AC105" s="45" t="s">
        <v>43</v>
      </c>
      <c r="AD105" s="45"/>
      <c r="AE105" s="257">
        <v>34412.97</v>
      </c>
      <c r="AF105" s="255">
        <v>193924.73</v>
      </c>
      <c r="AG105" s="300">
        <v>1930.21</v>
      </c>
      <c r="AH105" s="255">
        <v>193924.73</v>
      </c>
      <c r="AI105" s="255">
        <v>1500</v>
      </c>
      <c r="AJ105" s="255">
        <v>1443.75</v>
      </c>
      <c r="AK105" s="256"/>
      <c r="AL105" s="256"/>
      <c r="AM105" s="256"/>
      <c r="AN105" s="256"/>
      <c r="AO105" s="254">
        <v>36182.01</v>
      </c>
      <c r="AP105" s="254">
        <v>22341.64</v>
      </c>
      <c r="AQ105" s="310">
        <f t="shared" si="60"/>
        <v>-13840.370000000003</v>
      </c>
      <c r="AR105" s="254">
        <v>101663.08</v>
      </c>
      <c r="AS105" s="310">
        <f t="shared" si="40"/>
        <v>124004.72</v>
      </c>
      <c r="AT105" s="254">
        <v>60141.91</v>
      </c>
      <c r="AU105" s="310">
        <f t="shared" si="61"/>
        <v>63862.81</v>
      </c>
      <c r="AV105" s="310">
        <f t="shared" si="41"/>
        <v>2.6919201097144168</v>
      </c>
      <c r="AW105" s="310">
        <f t="shared" si="42"/>
        <v>0.48499694205188321</v>
      </c>
      <c r="AX105" s="254">
        <v>30518.78</v>
      </c>
      <c r="CA105" s="91" t="str">
        <f t="shared" si="64"/>
        <v>Papendorf</v>
      </c>
      <c r="CB105" s="92">
        <f t="shared" si="64"/>
        <v>230</v>
      </c>
      <c r="CC105" s="92">
        <f t="shared" si="43"/>
        <v>0</v>
      </c>
      <c r="CD105" s="92">
        <f t="shared" si="44"/>
        <v>1798.03</v>
      </c>
      <c r="CE105" s="92">
        <f t="shared" si="36"/>
        <v>0</v>
      </c>
      <c r="CF105" s="92">
        <f t="shared" si="37"/>
        <v>193924.73</v>
      </c>
      <c r="CG105" s="92">
        <f t="shared" si="45"/>
        <v>193924.73</v>
      </c>
      <c r="CH105" s="92">
        <f t="shared" si="46"/>
        <v>1930.21</v>
      </c>
      <c r="CI105" s="92">
        <f t="shared" si="62"/>
        <v>0</v>
      </c>
      <c r="CJ105" s="91" t="str">
        <f t="shared" si="35"/>
        <v>nein</v>
      </c>
      <c r="CK105" s="91" t="str">
        <f t="shared" si="35"/>
        <v>nein</v>
      </c>
      <c r="CL105" s="91" t="str">
        <f t="shared" si="63"/>
        <v>OK</v>
      </c>
      <c r="CM105" s="92">
        <f t="shared" si="47"/>
        <v>2511402.5699999998</v>
      </c>
      <c r="CN105" s="91" t="str">
        <f t="shared" si="48"/>
        <v>nein</v>
      </c>
      <c r="CO105" s="91">
        <f t="shared" si="49"/>
        <v>0</v>
      </c>
      <c r="CP105" s="91">
        <f t="shared" si="50"/>
        <v>0</v>
      </c>
      <c r="CQ105" s="91">
        <f t="shared" si="51"/>
        <v>1</v>
      </c>
      <c r="CR105" s="91">
        <f t="shared" si="38"/>
        <v>1</v>
      </c>
      <c r="CS105" s="92">
        <f>CM105-'2012'!CM105</f>
        <v>4066.4799999999814</v>
      </c>
      <c r="CT105" s="92">
        <f>CE105-'2012'!CE105</f>
        <v>0</v>
      </c>
      <c r="CU105" s="92">
        <f t="shared" si="52"/>
        <v>60141.91</v>
      </c>
      <c r="CV105" s="92">
        <f t="shared" si="53"/>
        <v>30518.78</v>
      </c>
      <c r="CW105" s="153">
        <f t="shared" si="54"/>
        <v>3</v>
      </c>
      <c r="CX105" s="153">
        <f t="shared" si="55"/>
        <v>3</v>
      </c>
      <c r="CY105" s="153">
        <f t="shared" si="56"/>
        <v>3</v>
      </c>
      <c r="CZ105" s="92">
        <f t="shared" si="57"/>
        <v>1054.4100000000001</v>
      </c>
      <c r="DA105" s="92">
        <f t="shared" si="58"/>
        <v>1443.75</v>
      </c>
      <c r="DB105" s="91">
        <f t="shared" si="39"/>
        <v>1</v>
      </c>
      <c r="DC105" s="92">
        <f t="shared" si="59"/>
        <v>193924.73</v>
      </c>
    </row>
    <row r="106" spans="1:107" x14ac:dyDescent="0.25">
      <c r="A106" s="20">
        <v>13075109</v>
      </c>
      <c r="B106" s="21">
        <v>5560</v>
      </c>
      <c r="C106" s="21" t="s">
        <v>144</v>
      </c>
      <c r="D106" s="254">
        <v>251</v>
      </c>
      <c r="E106" s="257">
        <v>27800</v>
      </c>
      <c r="F106" s="257">
        <v>5574.85</v>
      </c>
      <c r="G106" s="255">
        <v>0</v>
      </c>
      <c r="H106" s="256"/>
      <c r="I106" s="255">
        <v>46375.64</v>
      </c>
      <c r="J106" s="255">
        <v>0</v>
      </c>
      <c r="K106" s="256"/>
      <c r="L106" s="256">
        <v>2012</v>
      </c>
      <c r="M106" s="255">
        <v>1</v>
      </c>
      <c r="N106" s="255">
        <v>1764157.47</v>
      </c>
      <c r="O106" s="255">
        <v>1</v>
      </c>
      <c r="P106" s="255">
        <v>237133.41</v>
      </c>
      <c r="Q106" s="255">
        <v>0</v>
      </c>
      <c r="R106" s="256"/>
      <c r="S106" s="255">
        <v>240</v>
      </c>
      <c r="T106" s="255">
        <v>1</v>
      </c>
      <c r="U106" s="255">
        <v>320</v>
      </c>
      <c r="V106" s="255">
        <v>1</v>
      </c>
      <c r="W106" s="255">
        <v>280</v>
      </c>
      <c r="X106" s="255">
        <v>1</v>
      </c>
      <c r="Y106" s="255">
        <v>1</v>
      </c>
      <c r="Z106" s="255">
        <v>83866.27</v>
      </c>
      <c r="AA106" s="255">
        <v>334.12856573705182</v>
      </c>
      <c r="AB106" s="45" t="s">
        <v>56</v>
      </c>
      <c r="AC106" s="45" t="s">
        <v>43</v>
      </c>
      <c r="AD106" s="45"/>
      <c r="AE106" s="257">
        <v>46696.480000000003</v>
      </c>
      <c r="AF106" s="257">
        <v>237133.41</v>
      </c>
      <c r="AG106" s="304">
        <v>-5574.85</v>
      </c>
      <c r="AH106" s="257">
        <v>-237133.41</v>
      </c>
      <c r="AI106" s="255">
        <v>1000</v>
      </c>
      <c r="AJ106" s="255">
        <v>958.33</v>
      </c>
      <c r="AK106" s="256"/>
      <c r="AL106" s="256"/>
      <c r="AM106" s="256"/>
      <c r="AN106" s="256"/>
      <c r="AO106" s="254">
        <v>75276.19</v>
      </c>
      <c r="AP106" s="254">
        <v>21609.64</v>
      </c>
      <c r="AQ106" s="310">
        <f t="shared" si="60"/>
        <v>-53666.55</v>
      </c>
      <c r="AR106" s="254">
        <v>82775.91</v>
      </c>
      <c r="AS106" s="310">
        <f t="shared" si="40"/>
        <v>104385.55</v>
      </c>
      <c r="AT106" s="254">
        <v>68433.8</v>
      </c>
      <c r="AU106" s="310">
        <f t="shared" si="61"/>
        <v>35951.75</v>
      </c>
      <c r="AV106" s="310">
        <f t="shared" si="41"/>
        <v>3.1668181422735411</v>
      </c>
      <c r="AW106" s="310">
        <f t="shared" si="42"/>
        <v>0.65558690834124078</v>
      </c>
      <c r="AX106" s="254">
        <v>34726.46</v>
      </c>
      <c r="CA106" s="91" t="str">
        <f t="shared" si="64"/>
        <v>Polzow</v>
      </c>
      <c r="CB106" s="92">
        <f t="shared" si="64"/>
        <v>251</v>
      </c>
      <c r="CC106" s="92">
        <f t="shared" si="43"/>
        <v>46375.64</v>
      </c>
      <c r="CD106" s="92">
        <f t="shared" si="44"/>
        <v>-46375.64</v>
      </c>
      <c r="CE106" s="92">
        <f t="shared" si="36"/>
        <v>237133.41</v>
      </c>
      <c r="CF106" s="92">
        <f t="shared" si="37"/>
        <v>0</v>
      </c>
      <c r="CG106" s="92">
        <f t="shared" si="45"/>
        <v>-237133.41</v>
      </c>
      <c r="CH106" s="92">
        <f t="shared" si="46"/>
        <v>-5574.85</v>
      </c>
      <c r="CI106" s="92">
        <f t="shared" si="62"/>
        <v>1</v>
      </c>
      <c r="CJ106" s="91" t="str">
        <f t="shared" si="35"/>
        <v>ja</v>
      </c>
      <c r="CK106" s="91" t="str">
        <f t="shared" si="35"/>
        <v>nein</v>
      </c>
      <c r="CL106" s="91" t="str">
        <f t="shared" si="63"/>
        <v>OK</v>
      </c>
      <c r="CM106" s="92">
        <f t="shared" si="47"/>
        <v>1764157.47</v>
      </c>
      <c r="CN106" s="91" t="str">
        <f t="shared" si="48"/>
        <v>nein</v>
      </c>
      <c r="CO106" s="91">
        <f t="shared" si="49"/>
        <v>1</v>
      </c>
      <c r="CP106" s="91">
        <f t="shared" si="50"/>
        <v>0</v>
      </c>
      <c r="CQ106" s="91">
        <f t="shared" si="51"/>
        <v>1</v>
      </c>
      <c r="CR106" s="91">
        <f t="shared" si="38"/>
        <v>0</v>
      </c>
      <c r="CS106" s="92">
        <f>CM106-'2012'!CM106</f>
        <v>3311</v>
      </c>
      <c r="CT106" s="92">
        <f>CE106-'2012'!CE106</f>
        <v>43518.5</v>
      </c>
      <c r="CU106" s="92">
        <f t="shared" si="52"/>
        <v>68433.8</v>
      </c>
      <c r="CV106" s="92">
        <f t="shared" si="53"/>
        <v>34726.46</v>
      </c>
      <c r="CW106" s="153">
        <f t="shared" si="54"/>
        <v>2.4</v>
      </c>
      <c r="CX106" s="153">
        <f t="shared" si="55"/>
        <v>3.2</v>
      </c>
      <c r="CY106" s="153">
        <f t="shared" si="56"/>
        <v>2.8</v>
      </c>
      <c r="CZ106" s="92">
        <f t="shared" si="57"/>
        <v>83866.27</v>
      </c>
      <c r="DA106" s="92">
        <f t="shared" si="58"/>
        <v>958.33</v>
      </c>
      <c r="DB106" s="91">
        <f t="shared" si="39"/>
        <v>0</v>
      </c>
      <c r="DC106" s="92">
        <f t="shared" si="59"/>
        <v>-237133.41</v>
      </c>
    </row>
    <row r="107" spans="1:107" x14ac:dyDescent="0.25">
      <c r="A107" s="20">
        <v>13075115</v>
      </c>
      <c r="B107" s="21">
        <v>5560</v>
      </c>
      <c r="C107" s="21" t="s">
        <v>145</v>
      </c>
      <c r="D107" s="254">
        <v>996</v>
      </c>
      <c r="E107" s="255">
        <v>24800</v>
      </c>
      <c r="F107" s="255">
        <v>237763.91</v>
      </c>
      <c r="G107" s="255">
        <v>1</v>
      </c>
      <c r="H107" s="255">
        <v>150977.53</v>
      </c>
      <c r="I107" s="256"/>
      <c r="J107" s="255">
        <v>1</v>
      </c>
      <c r="K107" s="255">
        <v>430909.36</v>
      </c>
      <c r="L107" s="256"/>
      <c r="M107" s="255">
        <v>1</v>
      </c>
      <c r="N107" s="255">
        <v>7389353.8799999999</v>
      </c>
      <c r="O107" s="255">
        <v>0</v>
      </c>
      <c r="P107" s="255">
        <v>0</v>
      </c>
      <c r="Q107" s="255">
        <v>1</v>
      </c>
      <c r="R107" s="255">
        <v>404308.86</v>
      </c>
      <c r="S107" s="255">
        <v>300</v>
      </c>
      <c r="T107" s="255">
        <v>0</v>
      </c>
      <c r="U107" s="255">
        <v>350</v>
      </c>
      <c r="V107" s="255">
        <v>0</v>
      </c>
      <c r="W107" s="255">
        <v>350</v>
      </c>
      <c r="X107" s="255">
        <v>0</v>
      </c>
      <c r="Y107" s="255">
        <v>0</v>
      </c>
      <c r="Z107" s="255">
        <v>710161.26</v>
      </c>
      <c r="AA107" s="255">
        <v>713.01331325301203</v>
      </c>
      <c r="AB107" s="45" t="s">
        <v>43</v>
      </c>
      <c r="AC107" s="45" t="s">
        <v>43</v>
      </c>
      <c r="AD107" s="45"/>
      <c r="AE107" s="255">
        <v>299168.09999999998</v>
      </c>
      <c r="AF107" s="255">
        <v>404308.86</v>
      </c>
      <c r="AG107" s="300">
        <v>237763.91</v>
      </c>
      <c r="AH107" s="255">
        <v>404308.86</v>
      </c>
      <c r="AI107" s="255">
        <v>5500</v>
      </c>
      <c r="AJ107" s="255">
        <v>5359.85</v>
      </c>
      <c r="AK107" s="256"/>
      <c r="AL107" s="256"/>
      <c r="AM107" s="256"/>
      <c r="AN107" s="256"/>
      <c r="AO107" s="254">
        <v>348347.05</v>
      </c>
      <c r="AP107" s="254">
        <v>417900.63</v>
      </c>
      <c r="AQ107" s="310">
        <f t="shared" si="60"/>
        <v>69553.580000000016</v>
      </c>
      <c r="AR107" s="254">
        <v>294325.03000000003</v>
      </c>
      <c r="AS107" s="310">
        <f t="shared" si="40"/>
        <v>712225.66</v>
      </c>
      <c r="AT107" s="254">
        <v>279392.28999999998</v>
      </c>
      <c r="AU107" s="310">
        <f t="shared" si="61"/>
        <v>432833.37000000005</v>
      </c>
      <c r="AV107" s="310">
        <f t="shared" si="41"/>
        <v>0.66856154296776238</v>
      </c>
      <c r="AW107" s="310">
        <f t="shared" si="42"/>
        <v>0.39228057298581459</v>
      </c>
      <c r="AX107" s="254">
        <v>141776.51999999999</v>
      </c>
      <c r="CA107" s="91" t="str">
        <f t="shared" si="64"/>
        <v>Rollwitz</v>
      </c>
      <c r="CB107" s="92">
        <f t="shared" si="64"/>
        <v>996</v>
      </c>
      <c r="CC107" s="92">
        <f t="shared" si="43"/>
        <v>0</v>
      </c>
      <c r="CD107" s="92">
        <f t="shared" si="44"/>
        <v>150977.53</v>
      </c>
      <c r="CE107" s="92">
        <f t="shared" si="36"/>
        <v>0</v>
      </c>
      <c r="CF107" s="92">
        <f t="shared" si="37"/>
        <v>404308.86</v>
      </c>
      <c r="CG107" s="92">
        <f t="shared" si="45"/>
        <v>404308.86</v>
      </c>
      <c r="CH107" s="92">
        <f t="shared" si="46"/>
        <v>237763.91</v>
      </c>
      <c r="CI107" s="92">
        <f t="shared" si="62"/>
        <v>0</v>
      </c>
      <c r="CJ107" s="91" t="str">
        <f t="shared" si="35"/>
        <v>nein</v>
      </c>
      <c r="CK107" s="91" t="str">
        <f t="shared" si="35"/>
        <v>nein</v>
      </c>
      <c r="CL107" s="91" t="str">
        <f t="shared" si="63"/>
        <v>OK</v>
      </c>
      <c r="CM107" s="92">
        <f t="shared" si="47"/>
        <v>7389353.8799999999</v>
      </c>
      <c r="CN107" s="91" t="str">
        <f t="shared" si="48"/>
        <v>nein</v>
      </c>
      <c r="CO107" s="91">
        <f t="shared" si="49"/>
        <v>0</v>
      </c>
      <c r="CP107" s="91">
        <f t="shared" si="50"/>
        <v>0</v>
      </c>
      <c r="CQ107" s="91">
        <f t="shared" si="51"/>
        <v>1</v>
      </c>
      <c r="CR107" s="91">
        <f t="shared" si="38"/>
        <v>1</v>
      </c>
      <c r="CS107" s="92">
        <f>CM107-'2012'!CM107</f>
        <v>34997.219999999739</v>
      </c>
      <c r="CT107" s="92">
        <f>CE107-'2012'!CE107</f>
        <v>0</v>
      </c>
      <c r="CU107" s="92">
        <f t="shared" si="52"/>
        <v>279392.28999999998</v>
      </c>
      <c r="CV107" s="92">
        <f t="shared" si="53"/>
        <v>141776.51999999999</v>
      </c>
      <c r="CW107" s="153">
        <f t="shared" si="54"/>
        <v>3</v>
      </c>
      <c r="CX107" s="153">
        <f t="shared" si="55"/>
        <v>3.5</v>
      </c>
      <c r="CY107" s="153">
        <f t="shared" si="56"/>
        <v>3.5</v>
      </c>
      <c r="CZ107" s="92">
        <f t="shared" si="57"/>
        <v>710161.26</v>
      </c>
      <c r="DA107" s="92">
        <f t="shared" si="58"/>
        <v>5359.85</v>
      </c>
      <c r="DB107" s="91">
        <f t="shared" si="39"/>
        <v>1</v>
      </c>
      <c r="DC107" s="92">
        <f t="shared" si="59"/>
        <v>404308.86</v>
      </c>
    </row>
    <row r="108" spans="1:107" x14ac:dyDescent="0.25">
      <c r="A108" s="20">
        <v>13075126</v>
      </c>
      <c r="B108" s="21">
        <v>5560</v>
      </c>
      <c r="C108" s="21" t="s">
        <v>146</v>
      </c>
      <c r="D108" s="254">
        <v>465</v>
      </c>
      <c r="E108" s="257">
        <v>23000</v>
      </c>
      <c r="F108" s="255">
        <v>5402.48</v>
      </c>
      <c r="G108" s="255">
        <v>1</v>
      </c>
      <c r="H108" s="255">
        <v>5402.48</v>
      </c>
      <c r="I108" s="256"/>
      <c r="J108" s="255">
        <v>1</v>
      </c>
      <c r="K108" s="255">
        <v>198398.61</v>
      </c>
      <c r="L108" s="256"/>
      <c r="M108" s="255">
        <v>1</v>
      </c>
      <c r="N108" s="255">
        <v>4435454.63</v>
      </c>
      <c r="O108" s="255">
        <v>0</v>
      </c>
      <c r="P108" s="255">
        <v>0</v>
      </c>
      <c r="Q108" s="255">
        <v>1</v>
      </c>
      <c r="R108" s="255">
        <v>188809.32</v>
      </c>
      <c r="S108" s="255">
        <v>360</v>
      </c>
      <c r="T108" s="255">
        <v>0</v>
      </c>
      <c r="U108" s="255">
        <v>300</v>
      </c>
      <c r="V108" s="255">
        <v>1</v>
      </c>
      <c r="W108" s="255">
        <v>270</v>
      </c>
      <c r="X108" s="255">
        <v>1</v>
      </c>
      <c r="Y108" s="255">
        <v>0</v>
      </c>
      <c r="Z108" s="255">
        <v>0</v>
      </c>
      <c r="AA108" s="255">
        <v>0</v>
      </c>
      <c r="AB108" s="45" t="s">
        <v>43</v>
      </c>
      <c r="AC108" s="45" t="s">
        <v>43</v>
      </c>
      <c r="AD108" s="45"/>
      <c r="AE108" s="257">
        <v>42402.14</v>
      </c>
      <c r="AF108" s="255">
        <v>188809.32</v>
      </c>
      <c r="AG108" s="300">
        <v>5402.48</v>
      </c>
      <c r="AH108" s="255">
        <v>188809.32</v>
      </c>
      <c r="AI108" s="255">
        <v>2100</v>
      </c>
      <c r="AJ108" s="255">
        <v>2093.75</v>
      </c>
      <c r="AK108" s="256"/>
      <c r="AL108" s="256"/>
      <c r="AM108" s="256">
        <v>500</v>
      </c>
      <c r="AN108" s="256">
        <v>549</v>
      </c>
      <c r="AO108" s="254">
        <v>101618.46</v>
      </c>
      <c r="AP108" s="254">
        <v>49843.71</v>
      </c>
      <c r="AQ108" s="310">
        <f t="shared" si="60"/>
        <v>-51774.750000000007</v>
      </c>
      <c r="AR108" s="254">
        <v>182219.55</v>
      </c>
      <c r="AS108" s="310">
        <f t="shared" si="40"/>
        <v>232063.25999999998</v>
      </c>
      <c r="AT108" s="254">
        <v>124857.9</v>
      </c>
      <c r="AU108" s="310">
        <f t="shared" si="61"/>
        <v>107205.35999999999</v>
      </c>
      <c r="AV108" s="310">
        <f t="shared" si="41"/>
        <v>2.5049880917772773</v>
      </c>
      <c r="AW108" s="310">
        <f t="shared" si="42"/>
        <v>0.53803389644702915</v>
      </c>
      <c r="AX108" s="254">
        <v>63358.65</v>
      </c>
      <c r="CA108" s="91" t="str">
        <f t="shared" si="64"/>
        <v>Schönwalde</v>
      </c>
      <c r="CB108" s="92">
        <f t="shared" si="64"/>
        <v>465</v>
      </c>
      <c r="CC108" s="92">
        <f t="shared" si="43"/>
        <v>0</v>
      </c>
      <c r="CD108" s="92">
        <f t="shared" si="44"/>
        <v>5402.48</v>
      </c>
      <c r="CE108" s="92">
        <f t="shared" si="36"/>
        <v>0</v>
      </c>
      <c r="CF108" s="92">
        <f t="shared" si="37"/>
        <v>188809.32</v>
      </c>
      <c r="CG108" s="92">
        <f t="shared" si="45"/>
        <v>188809.32</v>
      </c>
      <c r="CH108" s="92">
        <f t="shared" si="46"/>
        <v>5402.48</v>
      </c>
      <c r="CI108" s="92">
        <f t="shared" si="62"/>
        <v>0</v>
      </c>
      <c r="CJ108" s="91" t="str">
        <f t="shared" si="35"/>
        <v>nein</v>
      </c>
      <c r="CK108" s="91" t="str">
        <f t="shared" si="35"/>
        <v>nein</v>
      </c>
      <c r="CL108" s="91" t="str">
        <f t="shared" si="63"/>
        <v>OK</v>
      </c>
      <c r="CM108" s="92">
        <f t="shared" si="47"/>
        <v>4435454.63</v>
      </c>
      <c r="CN108" s="91" t="str">
        <f t="shared" si="48"/>
        <v>nein</v>
      </c>
      <c r="CO108" s="91">
        <f t="shared" si="49"/>
        <v>0</v>
      </c>
      <c r="CP108" s="91">
        <f t="shared" si="50"/>
        <v>0</v>
      </c>
      <c r="CQ108" s="91">
        <f t="shared" si="51"/>
        <v>1</v>
      </c>
      <c r="CR108" s="91">
        <f t="shared" si="38"/>
        <v>1</v>
      </c>
      <c r="CS108" s="92">
        <f>CM108-'2012'!CM108</f>
        <v>7992.7599999997765</v>
      </c>
      <c r="CT108" s="92">
        <f>CE108-'2012'!CE108</f>
        <v>0</v>
      </c>
      <c r="CU108" s="92">
        <f t="shared" si="52"/>
        <v>124857.9</v>
      </c>
      <c r="CV108" s="92">
        <f t="shared" si="53"/>
        <v>63358.65</v>
      </c>
      <c r="CW108" s="153">
        <f t="shared" si="54"/>
        <v>3.6</v>
      </c>
      <c r="CX108" s="153">
        <f t="shared" si="55"/>
        <v>3</v>
      </c>
      <c r="CY108" s="153">
        <f t="shared" si="56"/>
        <v>2.7</v>
      </c>
      <c r="CZ108" s="92">
        <f t="shared" si="57"/>
        <v>0</v>
      </c>
      <c r="DA108" s="92">
        <f t="shared" si="58"/>
        <v>2642.75</v>
      </c>
      <c r="DB108" s="91">
        <f t="shared" si="39"/>
        <v>1</v>
      </c>
      <c r="DC108" s="92">
        <f t="shared" si="59"/>
        <v>188809.32</v>
      </c>
    </row>
    <row r="109" spans="1:107" x14ac:dyDescent="0.25">
      <c r="A109" s="20">
        <v>13075138</v>
      </c>
      <c r="B109" s="21">
        <v>5560</v>
      </c>
      <c r="C109" s="21" t="s">
        <v>147</v>
      </c>
      <c r="D109" s="254">
        <v>1242</v>
      </c>
      <c r="E109" s="257">
        <v>83900</v>
      </c>
      <c r="F109" s="255">
        <v>28511.51</v>
      </c>
      <c r="G109" s="255">
        <v>1</v>
      </c>
      <c r="H109" s="255">
        <v>3417.67</v>
      </c>
      <c r="I109" s="256"/>
      <c r="J109" s="255">
        <v>1</v>
      </c>
      <c r="K109" s="255">
        <v>74862.039999999994</v>
      </c>
      <c r="L109" s="256"/>
      <c r="M109" s="255">
        <v>1</v>
      </c>
      <c r="N109" s="255">
        <v>3006503.38</v>
      </c>
      <c r="O109" s="255">
        <v>0</v>
      </c>
      <c r="P109" s="255">
        <v>0</v>
      </c>
      <c r="Q109" s="255">
        <v>1</v>
      </c>
      <c r="R109" s="255">
        <v>73006.789999999994</v>
      </c>
      <c r="S109" s="255">
        <v>300</v>
      </c>
      <c r="T109" s="255">
        <v>0</v>
      </c>
      <c r="U109" s="255">
        <v>350</v>
      </c>
      <c r="V109" s="255">
        <v>0</v>
      </c>
      <c r="W109" s="255">
        <v>300</v>
      </c>
      <c r="X109" s="255">
        <v>1</v>
      </c>
      <c r="Y109" s="255">
        <v>0</v>
      </c>
      <c r="Z109" s="255">
        <v>86645.53</v>
      </c>
      <c r="AA109" s="255">
        <v>69.762906602254432</v>
      </c>
      <c r="AB109" s="45" t="s">
        <v>43</v>
      </c>
      <c r="AC109" s="45" t="s">
        <v>43</v>
      </c>
      <c r="AD109" s="45"/>
      <c r="AE109" s="257">
        <v>85106.2</v>
      </c>
      <c r="AF109" s="255">
        <v>73006.789999999994</v>
      </c>
      <c r="AG109" s="300">
        <v>28511.51</v>
      </c>
      <c r="AH109" s="255">
        <v>73006.789999999994</v>
      </c>
      <c r="AI109" s="255">
        <v>4100</v>
      </c>
      <c r="AJ109" s="255">
        <v>3594.83</v>
      </c>
      <c r="AK109" s="256"/>
      <c r="AL109" s="256"/>
      <c r="AM109" s="256"/>
      <c r="AN109" s="256"/>
      <c r="AO109" s="254">
        <v>400247.54</v>
      </c>
      <c r="AP109" s="254">
        <v>226113.24</v>
      </c>
      <c r="AQ109" s="310">
        <f t="shared" si="60"/>
        <v>-174134.3</v>
      </c>
      <c r="AR109" s="254">
        <v>379251.4</v>
      </c>
      <c r="AS109" s="310">
        <f t="shared" si="40"/>
        <v>605364.64</v>
      </c>
      <c r="AT109" s="254">
        <v>357040.5</v>
      </c>
      <c r="AU109" s="310">
        <f t="shared" si="61"/>
        <v>248324.14</v>
      </c>
      <c r="AV109" s="310">
        <f t="shared" si="41"/>
        <v>1.5790340273749561</v>
      </c>
      <c r="AW109" s="310">
        <f t="shared" si="42"/>
        <v>0.58979411152920991</v>
      </c>
      <c r="AX109" s="254">
        <v>181178.79</v>
      </c>
      <c r="CA109" s="91" t="str">
        <f t="shared" si="64"/>
        <v>Viereck</v>
      </c>
      <c r="CB109" s="92">
        <f t="shared" si="64"/>
        <v>1242</v>
      </c>
      <c r="CC109" s="92">
        <f t="shared" si="43"/>
        <v>0</v>
      </c>
      <c r="CD109" s="92">
        <f t="shared" si="44"/>
        <v>3417.67</v>
      </c>
      <c r="CE109" s="92">
        <f t="shared" si="36"/>
        <v>0</v>
      </c>
      <c r="CF109" s="92">
        <f t="shared" si="37"/>
        <v>73006.789999999994</v>
      </c>
      <c r="CG109" s="92">
        <f t="shared" si="45"/>
        <v>73006.789999999994</v>
      </c>
      <c r="CH109" s="92">
        <f t="shared" si="46"/>
        <v>28511.51</v>
      </c>
      <c r="CI109" s="92">
        <f t="shared" si="62"/>
        <v>0</v>
      </c>
      <c r="CJ109" s="91" t="str">
        <f t="shared" si="35"/>
        <v>nein</v>
      </c>
      <c r="CK109" s="91" t="str">
        <f t="shared" si="35"/>
        <v>nein</v>
      </c>
      <c r="CL109" s="91" t="str">
        <f t="shared" si="63"/>
        <v>OK</v>
      </c>
      <c r="CM109" s="92">
        <f t="shared" si="47"/>
        <v>3006503.38</v>
      </c>
      <c r="CN109" s="91" t="str">
        <f t="shared" si="48"/>
        <v>nein</v>
      </c>
      <c r="CO109" s="91">
        <f t="shared" si="49"/>
        <v>0</v>
      </c>
      <c r="CP109" s="91">
        <f t="shared" si="50"/>
        <v>0</v>
      </c>
      <c r="CQ109" s="91">
        <f t="shared" si="51"/>
        <v>1</v>
      </c>
      <c r="CR109" s="91">
        <f t="shared" si="38"/>
        <v>1</v>
      </c>
      <c r="CS109" s="92">
        <f>CM109-'2012'!CM109</f>
        <v>25661.120000000112</v>
      </c>
      <c r="CT109" s="92">
        <f>CE109-'2012'!CE109</f>
        <v>0</v>
      </c>
      <c r="CU109" s="92">
        <f t="shared" si="52"/>
        <v>357040.5</v>
      </c>
      <c r="CV109" s="92">
        <f t="shared" si="53"/>
        <v>181178.79</v>
      </c>
      <c r="CW109" s="153">
        <f t="shared" si="54"/>
        <v>3</v>
      </c>
      <c r="CX109" s="153">
        <f t="shared" si="55"/>
        <v>3.5</v>
      </c>
      <c r="CY109" s="153">
        <f t="shared" si="56"/>
        <v>3</v>
      </c>
      <c r="CZ109" s="92">
        <f t="shared" si="57"/>
        <v>86645.53</v>
      </c>
      <c r="DA109" s="92">
        <f t="shared" si="58"/>
        <v>3594.83</v>
      </c>
      <c r="DB109" s="91">
        <f t="shared" si="39"/>
        <v>1</v>
      </c>
      <c r="DC109" s="92">
        <f t="shared" si="59"/>
        <v>73006.789999999994</v>
      </c>
    </row>
    <row r="110" spans="1:107" x14ac:dyDescent="0.25">
      <c r="A110" s="20">
        <v>13075149</v>
      </c>
      <c r="B110" s="21">
        <v>5560</v>
      </c>
      <c r="C110" s="21" t="s">
        <v>148</v>
      </c>
      <c r="D110" s="254">
        <v>478</v>
      </c>
      <c r="E110" s="257">
        <v>28300</v>
      </c>
      <c r="F110" s="257">
        <v>24862.240000000002</v>
      </c>
      <c r="G110" s="255">
        <v>0</v>
      </c>
      <c r="H110" s="256"/>
      <c r="I110" s="255">
        <v>24862.240000000002</v>
      </c>
      <c r="J110" s="255">
        <v>1</v>
      </c>
      <c r="K110" s="255">
        <v>84350.22</v>
      </c>
      <c r="L110" s="256"/>
      <c r="M110" s="255">
        <v>1</v>
      </c>
      <c r="N110" s="255">
        <v>3543250.94</v>
      </c>
      <c r="O110" s="255">
        <v>0</v>
      </c>
      <c r="P110" s="255">
        <v>0</v>
      </c>
      <c r="Q110" s="255">
        <v>1</v>
      </c>
      <c r="R110" s="255">
        <v>134559.63</v>
      </c>
      <c r="S110" s="255">
        <v>300</v>
      </c>
      <c r="T110" s="255">
        <v>0</v>
      </c>
      <c r="U110" s="255">
        <v>300</v>
      </c>
      <c r="V110" s="255">
        <v>1</v>
      </c>
      <c r="W110" s="255">
        <v>350</v>
      </c>
      <c r="X110" s="255">
        <v>0</v>
      </c>
      <c r="Y110" s="255">
        <v>0</v>
      </c>
      <c r="Z110" s="255">
        <v>0</v>
      </c>
      <c r="AA110" s="255">
        <v>0</v>
      </c>
      <c r="AB110" s="45" t="s">
        <v>43</v>
      </c>
      <c r="AC110" s="45" t="s">
        <v>43</v>
      </c>
      <c r="AD110" s="45"/>
      <c r="AE110" s="257">
        <v>73650.02</v>
      </c>
      <c r="AF110" s="255">
        <v>134559.63</v>
      </c>
      <c r="AG110" s="304">
        <v>-24862.240000000002</v>
      </c>
      <c r="AH110" s="255">
        <v>134559.63</v>
      </c>
      <c r="AI110" s="255">
        <v>1600</v>
      </c>
      <c r="AJ110" s="255">
        <v>1355.35</v>
      </c>
      <c r="AK110" s="256"/>
      <c r="AL110" s="256"/>
      <c r="AM110" s="256"/>
      <c r="AN110" s="256"/>
      <c r="AO110" s="254">
        <v>122587.09</v>
      </c>
      <c r="AP110" s="254">
        <v>50116.76</v>
      </c>
      <c r="AQ110" s="310">
        <f t="shared" si="60"/>
        <v>-72470.329999999987</v>
      </c>
      <c r="AR110" s="254">
        <v>170653.78</v>
      </c>
      <c r="AS110" s="310">
        <f t="shared" si="40"/>
        <v>220770.54</v>
      </c>
      <c r="AT110" s="254">
        <v>130983.07</v>
      </c>
      <c r="AU110" s="310">
        <f t="shared" si="61"/>
        <v>89787.47</v>
      </c>
      <c r="AV110" s="310">
        <f t="shared" si="41"/>
        <v>2.6135582188473476</v>
      </c>
      <c r="AW110" s="310">
        <f t="shared" si="42"/>
        <v>0.59329958607701916</v>
      </c>
      <c r="AX110" s="254">
        <v>66466.84</v>
      </c>
      <c r="CA110" s="91" t="str">
        <f t="shared" si="64"/>
        <v>Zerrenthin</v>
      </c>
      <c r="CB110" s="92">
        <f t="shared" si="64"/>
        <v>478</v>
      </c>
      <c r="CC110" s="92">
        <f t="shared" si="43"/>
        <v>24862.240000000002</v>
      </c>
      <c r="CD110" s="92">
        <f t="shared" si="44"/>
        <v>-24862.240000000002</v>
      </c>
      <c r="CE110" s="92">
        <f t="shared" si="36"/>
        <v>0</v>
      </c>
      <c r="CF110" s="92">
        <f t="shared" si="37"/>
        <v>134559.63</v>
      </c>
      <c r="CG110" s="92">
        <f t="shared" si="45"/>
        <v>134559.63</v>
      </c>
      <c r="CH110" s="92">
        <f t="shared" si="46"/>
        <v>-24862.240000000002</v>
      </c>
      <c r="CI110" s="92">
        <f t="shared" si="62"/>
        <v>0</v>
      </c>
      <c r="CJ110" s="91" t="str">
        <f t="shared" si="35"/>
        <v>nein</v>
      </c>
      <c r="CK110" s="91" t="str">
        <f t="shared" si="35"/>
        <v>nein</v>
      </c>
      <c r="CL110" s="91" t="str">
        <f t="shared" si="63"/>
        <v>OK</v>
      </c>
      <c r="CM110" s="92">
        <f t="shared" si="47"/>
        <v>3543250.94</v>
      </c>
      <c r="CN110" s="91" t="str">
        <f t="shared" si="48"/>
        <v>nein</v>
      </c>
      <c r="CO110" s="91">
        <f t="shared" si="49"/>
        <v>0</v>
      </c>
      <c r="CP110" s="91">
        <f t="shared" si="50"/>
        <v>0</v>
      </c>
      <c r="CQ110" s="91">
        <f t="shared" si="51"/>
        <v>1</v>
      </c>
      <c r="CR110" s="91">
        <f t="shared" si="38"/>
        <v>1</v>
      </c>
      <c r="CS110" s="92">
        <f>CM110-'2012'!CM110</f>
        <v>6826.1200000001118</v>
      </c>
      <c r="CT110" s="92">
        <f>CE110-'2012'!CE110</f>
        <v>0</v>
      </c>
      <c r="CU110" s="92">
        <f t="shared" si="52"/>
        <v>130983.07</v>
      </c>
      <c r="CV110" s="92">
        <f t="shared" si="53"/>
        <v>66466.84</v>
      </c>
      <c r="CW110" s="153">
        <f t="shared" si="54"/>
        <v>3</v>
      </c>
      <c r="CX110" s="153">
        <f t="shared" si="55"/>
        <v>3</v>
      </c>
      <c r="CY110" s="153">
        <f t="shared" si="56"/>
        <v>3.5</v>
      </c>
      <c r="CZ110" s="92">
        <f t="shared" si="57"/>
        <v>0</v>
      </c>
      <c r="DA110" s="92">
        <f t="shared" si="58"/>
        <v>1355.35</v>
      </c>
      <c r="DB110" s="91">
        <f t="shared" si="39"/>
        <v>0</v>
      </c>
      <c r="DC110" s="92">
        <f t="shared" si="59"/>
        <v>134559.63</v>
      </c>
    </row>
    <row r="111" spans="1:107" x14ac:dyDescent="0.25">
      <c r="A111" s="20">
        <v>13075058</v>
      </c>
      <c r="B111" s="21">
        <v>5561</v>
      </c>
      <c r="C111" s="21" t="s">
        <v>149</v>
      </c>
      <c r="D111" s="223"/>
      <c r="E111" s="224"/>
      <c r="F111" s="224"/>
      <c r="G111" s="224"/>
      <c r="H111" s="224"/>
      <c r="I111" s="224"/>
      <c r="J111" s="224"/>
      <c r="K111" s="224"/>
      <c r="L111" s="224"/>
      <c r="M111" s="224"/>
      <c r="N111" s="224"/>
      <c r="O111" s="224"/>
      <c r="P111" s="224"/>
      <c r="Q111" s="224"/>
      <c r="R111" s="224"/>
      <c r="S111" s="224"/>
      <c r="T111" s="224"/>
      <c r="U111" s="224"/>
      <c r="V111" s="224"/>
      <c r="W111" s="224"/>
      <c r="X111" s="224"/>
      <c r="Y111" s="224"/>
      <c r="Z111" s="224"/>
      <c r="AA111" s="224"/>
      <c r="AB111" s="22"/>
      <c r="AC111" s="22"/>
      <c r="AD111" s="22"/>
      <c r="AE111" s="224"/>
      <c r="AF111" s="224"/>
      <c r="AG111" s="260"/>
      <c r="AH111" s="260"/>
      <c r="AI111" s="224"/>
      <c r="AJ111" s="224"/>
      <c r="AK111" s="224"/>
      <c r="AL111" s="224"/>
      <c r="AM111" s="224"/>
      <c r="AN111" s="260"/>
      <c r="AO111" s="236"/>
      <c r="AP111" s="236"/>
      <c r="AQ111" s="310">
        <f t="shared" si="60"/>
        <v>0</v>
      </c>
      <c r="AR111" s="236"/>
      <c r="AS111" s="310">
        <f t="shared" si="40"/>
        <v>0</v>
      </c>
      <c r="AT111" s="236"/>
      <c r="AU111" s="310">
        <f t="shared" si="61"/>
        <v>0</v>
      </c>
      <c r="AV111" s="310" t="e">
        <f t="shared" si="41"/>
        <v>#DIV/0!</v>
      </c>
      <c r="AW111" s="310" t="e">
        <f t="shared" si="42"/>
        <v>#DIV/0!</v>
      </c>
      <c r="AX111" s="236"/>
      <c r="CA111" s="91" t="str">
        <f t="shared" si="64"/>
        <v>Karlshagen</v>
      </c>
      <c r="CB111" s="92">
        <f t="shared" si="64"/>
        <v>0</v>
      </c>
      <c r="CC111" s="92">
        <f t="shared" si="43"/>
        <v>0</v>
      </c>
      <c r="CD111" s="92">
        <f t="shared" si="44"/>
        <v>0</v>
      </c>
      <c r="CE111" s="92">
        <f t="shared" si="36"/>
        <v>0</v>
      </c>
      <c r="CF111" s="92">
        <f t="shared" si="37"/>
        <v>0</v>
      </c>
      <c r="CG111" s="92">
        <f t="shared" si="45"/>
        <v>0</v>
      </c>
      <c r="CH111" s="92">
        <f t="shared" si="46"/>
        <v>0</v>
      </c>
      <c r="CI111" s="92">
        <f t="shared" si="62"/>
        <v>0</v>
      </c>
      <c r="CJ111" s="91">
        <f t="shared" si="35"/>
        <v>0</v>
      </c>
      <c r="CK111" s="91">
        <f t="shared" si="35"/>
        <v>0</v>
      </c>
      <c r="CL111" s="91" t="str">
        <f t="shared" si="63"/>
        <v>keine Daten</v>
      </c>
      <c r="CM111" s="92">
        <f t="shared" si="47"/>
        <v>0</v>
      </c>
      <c r="CN111" s="91" t="str">
        <f t="shared" si="48"/>
        <v>keine Angabe</v>
      </c>
      <c r="CO111" s="91">
        <f t="shared" si="49"/>
        <v>2</v>
      </c>
      <c r="CP111" s="91">
        <f t="shared" si="50"/>
        <v>2</v>
      </c>
      <c r="CQ111" s="91">
        <f t="shared" si="51"/>
        <v>0</v>
      </c>
      <c r="CR111" s="91">
        <f t="shared" si="38"/>
        <v>0</v>
      </c>
      <c r="CS111" s="92">
        <f>CM111-'2012'!CM111</f>
        <v>0</v>
      </c>
      <c r="CT111" s="92">
        <f>CE111-'2012'!CE111</f>
        <v>0</v>
      </c>
      <c r="CU111" s="92">
        <f t="shared" si="52"/>
        <v>0</v>
      </c>
      <c r="CV111" s="92">
        <f t="shared" si="53"/>
        <v>0</v>
      </c>
      <c r="CW111" s="153">
        <f t="shared" si="54"/>
        <v>0</v>
      </c>
      <c r="CX111" s="153">
        <f t="shared" si="55"/>
        <v>0</v>
      </c>
      <c r="CY111" s="153">
        <f t="shared" si="56"/>
        <v>0</v>
      </c>
      <c r="CZ111" s="92">
        <f t="shared" si="57"/>
        <v>0</v>
      </c>
      <c r="DA111" s="92">
        <f t="shared" si="58"/>
        <v>0</v>
      </c>
      <c r="DB111" s="91">
        <f t="shared" si="39"/>
        <v>0</v>
      </c>
      <c r="DC111" s="92">
        <f t="shared" si="59"/>
        <v>0</v>
      </c>
    </row>
    <row r="112" spans="1:107" x14ac:dyDescent="0.25">
      <c r="A112" s="20">
        <v>13075092</v>
      </c>
      <c r="B112" s="21">
        <v>5561</v>
      </c>
      <c r="C112" s="21" t="s">
        <v>150</v>
      </c>
      <c r="D112" s="223"/>
      <c r="E112" s="224"/>
      <c r="F112" s="224"/>
      <c r="G112" s="224"/>
      <c r="H112" s="224"/>
      <c r="I112" s="224"/>
      <c r="J112" s="224"/>
      <c r="K112" s="224"/>
      <c r="L112" s="224"/>
      <c r="M112" s="224"/>
      <c r="N112" s="224"/>
      <c r="O112" s="224"/>
      <c r="P112" s="224"/>
      <c r="Q112" s="224"/>
      <c r="R112" s="224"/>
      <c r="S112" s="224"/>
      <c r="T112" s="224"/>
      <c r="U112" s="224"/>
      <c r="V112" s="224"/>
      <c r="W112" s="224"/>
      <c r="X112" s="224"/>
      <c r="Y112" s="224"/>
      <c r="Z112" s="224"/>
      <c r="AA112" s="224"/>
      <c r="AB112" s="22"/>
      <c r="AC112" s="22"/>
      <c r="AD112" s="22"/>
      <c r="AE112" s="224"/>
      <c r="AF112" s="224"/>
      <c r="AG112" s="260"/>
      <c r="AH112" s="260"/>
      <c r="AI112" s="224"/>
      <c r="AJ112" s="224"/>
      <c r="AK112" s="224"/>
      <c r="AL112" s="224"/>
      <c r="AM112" s="224"/>
      <c r="AN112" s="260"/>
      <c r="AO112" s="236"/>
      <c r="AP112" s="236"/>
      <c r="AQ112" s="310">
        <f t="shared" si="60"/>
        <v>0</v>
      </c>
      <c r="AR112" s="236"/>
      <c r="AS112" s="310">
        <f t="shared" si="40"/>
        <v>0</v>
      </c>
      <c r="AT112" s="236"/>
      <c r="AU112" s="310">
        <f t="shared" si="61"/>
        <v>0</v>
      </c>
      <c r="AV112" s="310" t="e">
        <f t="shared" si="41"/>
        <v>#DIV/0!</v>
      </c>
      <c r="AW112" s="310" t="e">
        <f t="shared" si="42"/>
        <v>#DIV/0!</v>
      </c>
      <c r="AX112" s="236"/>
      <c r="CA112" s="91" t="str">
        <f t="shared" si="64"/>
        <v>Mölschow</v>
      </c>
      <c r="CB112" s="92">
        <f t="shared" si="64"/>
        <v>0</v>
      </c>
      <c r="CC112" s="92">
        <f t="shared" si="43"/>
        <v>0</v>
      </c>
      <c r="CD112" s="92">
        <f t="shared" si="44"/>
        <v>0</v>
      </c>
      <c r="CE112" s="92">
        <f t="shared" si="36"/>
        <v>0</v>
      </c>
      <c r="CF112" s="92">
        <f t="shared" si="37"/>
        <v>0</v>
      </c>
      <c r="CG112" s="92">
        <f t="shared" si="45"/>
        <v>0</v>
      </c>
      <c r="CH112" s="92">
        <f t="shared" si="46"/>
        <v>0</v>
      </c>
      <c r="CI112" s="92">
        <f t="shared" si="62"/>
        <v>0</v>
      </c>
      <c r="CJ112" s="91">
        <f t="shared" si="35"/>
        <v>0</v>
      </c>
      <c r="CK112" s="91">
        <f t="shared" si="35"/>
        <v>0</v>
      </c>
      <c r="CL112" s="91" t="str">
        <f t="shared" si="63"/>
        <v>keine Daten</v>
      </c>
      <c r="CM112" s="92">
        <f t="shared" si="47"/>
        <v>0</v>
      </c>
      <c r="CN112" s="91" t="str">
        <f t="shared" si="48"/>
        <v>keine Angabe</v>
      </c>
      <c r="CO112" s="91">
        <f t="shared" si="49"/>
        <v>2</v>
      </c>
      <c r="CP112" s="91">
        <f t="shared" si="50"/>
        <v>2</v>
      </c>
      <c r="CQ112" s="91">
        <f t="shared" si="51"/>
        <v>0</v>
      </c>
      <c r="CR112" s="91">
        <f t="shared" si="38"/>
        <v>0</v>
      </c>
      <c r="CS112" s="92">
        <f>CM112-'2012'!CM112</f>
        <v>0</v>
      </c>
      <c r="CT112" s="92">
        <f>CE112-'2012'!CE112</f>
        <v>0</v>
      </c>
      <c r="CU112" s="92">
        <f t="shared" si="52"/>
        <v>0</v>
      </c>
      <c r="CV112" s="92">
        <f t="shared" si="53"/>
        <v>0</v>
      </c>
      <c r="CW112" s="153">
        <f t="shared" si="54"/>
        <v>0</v>
      </c>
      <c r="CX112" s="153">
        <f t="shared" si="55"/>
        <v>0</v>
      </c>
      <c r="CY112" s="153">
        <f t="shared" si="56"/>
        <v>0</v>
      </c>
      <c r="CZ112" s="92">
        <f t="shared" si="57"/>
        <v>0</v>
      </c>
      <c r="DA112" s="92">
        <f t="shared" si="58"/>
        <v>0</v>
      </c>
      <c r="DB112" s="91">
        <f t="shared" si="39"/>
        <v>0</v>
      </c>
      <c r="DC112" s="92">
        <f t="shared" si="59"/>
        <v>0</v>
      </c>
    </row>
    <row r="113" spans="1:107" x14ac:dyDescent="0.25">
      <c r="A113" s="20">
        <v>13075106</v>
      </c>
      <c r="B113" s="21">
        <v>5561</v>
      </c>
      <c r="C113" s="21" t="s">
        <v>151</v>
      </c>
      <c r="D113" s="223"/>
      <c r="E113" s="224"/>
      <c r="F113" s="224"/>
      <c r="G113" s="224"/>
      <c r="H113" s="224"/>
      <c r="I113" s="224"/>
      <c r="J113" s="224"/>
      <c r="K113" s="224"/>
      <c r="L113" s="224"/>
      <c r="M113" s="224"/>
      <c r="N113" s="224"/>
      <c r="O113" s="224"/>
      <c r="P113" s="224"/>
      <c r="Q113" s="224"/>
      <c r="R113" s="224"/>
      <c r="S113" s="224"/>
      <c r="T113" s="224"/>
      <c r="U113" s="224"/>
      <c r="V113" s="224"/>
      <c r="W113" s="224"/>
      <c r="X113" s="224"/>
      <c r="Y113" s="224"/>
      <c r="Z113" s="224"/>
      <c r="AA113" s="224"/>
      <c r="AB113" s="22"/>
      <c r="AC113" s="22"/>
      <c r="AD113" s="22"/>
      <c r="AE113" s="224"/>
      <c r="AF113" s="224"/>
      <c r="AG113" s="260"/>
      <c r="AH113" s="260"/>
      <c r="AI113" s="224"/>
      <c r="AJ113" s="224"/>
      <c r="AK113" s="224"/>
      <c r="AL113" s="224"/>
      <c r="AM113" s="224"/>
      <c r="AN113" s="260"/>
      <c r="AO113" s="236"/>
      <c r="AP113" s="236"/>
      <c r="AQ113" s="310">
        <f t="shared" si="60"/>
        <v>0</v>
      </c>
      <c r="AR113" s="236"/>
      <c r="AS113" s="310">
        <f t="shared" si="40"/>
        <v>0</v>
      </c>
      <c r="AT113" s="236"/>
      <c r="AU113" s="310">
        <f t="shared" si="61"/>
        <v>0</v>
      </c>
      <c r="AV113" s="310" t="e">
        <f t="shared" si="41"/>
        <v>#DIV/0!</v>
      </c>
      <c r="AW113" s="310" t="e">
        <f t="shared" si="42"/>
        <v>#DIV/0!</v>
      </c>
      <c r="AX113" s="236"/>
      <c r="CA113" s="91" t="str">
        <f t="shared" si="64"/>
        <v>Peenemünde</v>
      </c>
      <c r="CB113" s="92">
        <f t="shared" si="64"/>
        <v>0</v>
      </c>
      <c r="CC113" s="92">
        <f t="shared" si="43"/>
        <v>0</v>
      </c>
      <c r="CD113" s="92">
        <f t="shared" si="44"/>
        <v>0</v>
      </c>
      <c r="CE113" s="92">
        <f t="shared" si="36"/>
        <v>0</v>
      </c>
      <c r="CF113" s="92">
        <f t="shared" si="37"/>
        <v>0</v>
      </c>
      <c r="CG113" s="92">
        <f t="shared" si="45"/>
        <v>0</v>
      </c>
      <c r="CH113" s="92">
        <f t="shared" si="46"/>
        <v>0</v>
      </c>
      <c r="CI113" s="92">
        <f t="shared" si="62"/>
        <v>0</v>
      </c>
      <c r="CJ113" s="91">
        <f t="shared" si="35"/>
        <v>0</v>
      </c>
      <c r="CK113" s="91">
        <f t="shared" si="35"/>
        <v>0</v>
      </c>
      <c r="CL113" s="91" t="str">
        <f t="shared" si="63"/>
        <v>keine Daten</v>
      </c>
      <c r="CM113" s="92">
        <f t="shared" si="47"/>
        <v>0</v>
      </c>
      <c r="CN113" s="91" t="str">
        <f t="shared" si="48"/>
        <v>keine Angabe</v>
      </c>
      <c r="CO113" s="91">
        <f t="shared" si="49"/>
        <v>2</v>
      </c>
      <c r="CP113" s="91">
        <f t="shared" si="50"/>
        <v>2</v>
      </c>
      <c r="CQ113" s="91">
        <f t="shared" si="51"/>
        <v>0</v>
      </c>
      <c r="CR113" s="91">
        <f t="shared" si="38"/>
        <v>0</v>
      </c>
      <c r="CS113" s="92">
        <f>CM113-'2012'!CM113</f>
        <v>0</v>
      </c>
      <c r="CT113" s="92">
        <f>CE113-'2012'!CE113</f>
        <v>0</v>
      </c>
      <c r="CU113" s="92">
        <f t="shared" si="52"/>
        <v>0</v>
      </c>
      <c r="CV113" s="92">
        <f t="shared" si="53"/>
        <v>0</v>
      </c>
      <c r="CW113" s="153">
        <f t="shared" si="54"/>
        <v>0</v>
      </c>
      <c r="CX113" s="153">
        <f t="shared" si="55"/>
        <v>0</v>
      </c>
      <c r="CY113" s="153">
        <f t="shared" si="56"/>
        <v>0</v>
      </c>
      <c r="CZ113" s="92">
        <f t="shared" si="57"/>
        <v>0</v>
      </c>
      <c r="DA113" s="92">
        <f t="shared" si="58"/>
        <v>0</v>
      </c>
      <c r="DB113" s="91">
        <f t="shared" si="39"/>
        <v>0</v>
      </c>
      <c r="DC113" s="92">
        <f t="shared" si="59"/>
        <v>0</v>
      </c>
    </row>
    <row r="114" spans="1:107" x14ac:dyDescent="0.25">
      <c r="A114" s="20">
        <v>13075133</v>
      </c>
      <c r="B114" s="21">
        <v>5561</v>
      </c>
      <c r="C114" s="21" t="s">
        <v>152</v>
      </c>
      <c r="D114" s="223"/>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
      <c r="AC114" s="22"/>
      <c r="AD114" s="22"/>
      <c r="AE114" s="224"/>
      <c r="AF114" s="224"/>
      <c r="AG114" s="260"/>
      <c r="AH114" s="260"/>
      <c r="AI114" s="224"/>
      <c r="AJ114" s="224"/>
      <c r="AK114" s="224"/>
      <c r="AL114" s="224"/>
      <c r="AM114" s="224"/>
      <c r="AN114" s="260"/>
      <c r="AO114" s="236"/>
      <c r="AP114" s="236"/>
      <c r="AQ114" s="310">
        <f t="shared" si="60"/>
        <v>0</v>
      </c>
      <c r="AR114" s="236"/>
      <c r="AS114" s="310">
        <f t="shared" si="40"/>
        <v>0</v>
      </c>
      <c r="AT114" s="236"/>
      <c r="AU114" s="310">
        <f t="shared" si="61"/>
        <v>0</v>
      </c>
      <c r="AV114" s="310" t="e">
        <f t="shared" si="41"/>
        <v>#DIV/0!</v>
      </c>
      <c r="AW114" s="310" t="e">
        <f t="shared" si="42"/>
        <v>#DIV/0!</v>
      </c>
      <c r="AX114" s="236"/>
      <c r="CA114" s="91" t="str">
        <f t="shared" si="64"/>
        <v>Trassenheide</v>
      </c>
      <c r="CB114" s="92">
        <f t="shared" si="64"/>
        <v>0</v>
      </c>
      <c r="CC114" s="92">
        <f t="shared" si="43"/>
        <v>0</v>
      </c>
      <c r="CD114" s="92">
        <f t="shared" si="44"/>
        <v>0</v>
      </c>
      <c r="CE114" s="92">
        <f t="shared" si="36"/>
        <v>0</v>
      </c>
      <c r="CF114" s="92">
        <f t="shared" si="37"/>
        <v>0</v>
      </c>
      <c r="CG114" s="92">
        <f t="shared" si="45"/>
        <v>0</v>
      </c>
      <c r="CH114" s="92">
        <f t="shared" si="46"/>
        <v>0</v>
      </c>
      <c r="CI114" s="92">
        <f t="shared" si="62"/>
        <v>0</v>
      </c>
      <c r="CJ114" s="91">
        <f t="shared" si="35"/>
        <v>0</v>
      </c>
      <c r="CK114" s="91">
        <f t="shared" si="35"/>
        <v>0</v>
      </c>
      <c r="CL114" s="91" t="str">
        <f t="shared" si="63"/>
        <v>keine Daten</v>
      </c>
      <c r="CM114" s="92">
        <f t="shared" si="47"/>
        <v>0</v>
      </c>
      <c r="CN114" s="91" t="str">
        <f t="shared" si="48"/>
        <v>keine Angabe</v>
      </c>
      <c r="CO114" s="91">
        <f t="shared" si="49"/>
        <v>2</v>
      </c>
      <c r="CP114" s="91">
        <f t="shared" si="50"/>
        <v>2</v>
      </c>
      <c r="CQ114" s="91">
        <f t="shared" si="51"/>
        <v>0</v>
      </c>
      <c r="CR114" s="91">
        <f t="shared" si="38"/>
        <v>0</v>
      </c>
      <c r="CS114" s="92">
        <f>CM114-'2012'!CM114</f>
        <v>0</v>
      </c>
      <c r="CT114" s="92">
        <f>CE114-'2012'!CE114</f>
        <v>0</v>
      </c>
      <c r="CU114" s="92">
        <f t="shared" si="52"/>
        <v>0</v>
      </c>
      <c r="CV114" s="92">
        <f t="shared" si="53"/>
        <v>0</v>
      </c>
      <c r="CW114" s="153">
        <f t="shared" si="54"/>
        <v>0</v>
      </c>
      <c r="CX114" s="153">
        <f t="shared" si="55"/>
        <v>0</v>
      </c>
      <c r="CY114" s="153">
        <f t="shared" si="56"/>
        <v>0</v>
      </c>
      <c r="CZ114" s="92">
        <f t="shared" si="57"/>
        <v>0</v>
      </c>
      <c r="DA114" s="92">
        <f t="shared" si="58"/>
        <v>0</v>
      </c>
      <c r="DB114" s="91">
        <f t="shared" si="39"/>
        <v>0</v>
      </c>
      <c r="DC114" s="92">
        <f t="shared" si="59"/>
        <v>0</v>
      </c>
    </row>
    <row r="115" spans="1:107" x14ac:dyDescent="0.25">
      <c r="A115" s="20">
        <v>13075151</v>
      </c>
      <c r="B115" s="21">
        <v>5561</v>
      </c>
      <c r="C115" s="21" t="s">
        <v>153</v>
      </c>
      <c r="D115" s="223"/>
      <c r="E115" s="224"/>
      <c r="F115" s="224"/>
      <c r="G115" s="224"/>
      <c r="H115" s="224"/>
      <c r="I115" s="224"/>
      <c r="J115" s="224"/>
      <c r="K115" s="224"/>
      <c r="L115" s="224"/>
      <c r="M115" s="224"/>
      <c r="N115" s="224"/>
      <c r="O115" s="224"/>
      <c r="P115" s="224"/>
      <c r="Q115" s="224"/>
      <c r="R115" s="224"/>
      <c r="S115" s="224"/>
      <c r="T115" s="224"/>
      <c r="U115" s="224"/>
      <c r="V115" s="224"/>
      <c r="W115" s="224"/>
      <c r="X115" s="224"/>
      <c r="Y115" s="224"/>
      <c r="Z115" s="224"/>
      <c r="AA115" s="224"/>
      <c r="AB115" s="22"/>
      <c r="AC115" s="22"/>
      <c r="AD115" s="22"/>
      <c r="AE115" s="224"/>
      <c r="AF115" s="224"/>
      <c r="AG115" s="260"/>
      <c r="AH115" s="260"/>
      <c r="AI115" s="224"/>
      <c r="AJ115" s="224"/>
      <c r="AK115" s="224"/>
      <c r="AL115" s="224"/>
      <c r="AM115" s="224"/>
      <c r="AN115" s="260"/>
      <c r="AO115" s="236"/>
      <c r="AP115" s="236"/>
      <c r="AQ115" s="310">
        <f t="shared" si="60"/>
        <v>0</v>
      </c>
      <c r="AR115" s="236"/>
      <c r="AS115" s="310">
        <f t="shared" si="40"/>
        <v>0</v>
      </c>
      <c r="AT115" s="236"/>
      <c r="AU115" s="310">
        <f t="shared" si="61"/>
        <v>0</v>
      </c>
      <c r="AV115" s="310" t="e">
        <f t="shared" si="41"/>
        <v>#DIV/0!</v>
      </c>
      <c r="AW115" s="310" t="e">
        <f t="shared" si="42"/>
        <v>#DIV/0!</v>
      </c>
      <c r="AX115" s="236"/>
      <c r="CA115" s="91" t="str">
        <f t="shared" si="64"/>
        <v>Zinnowitz</v>
      </c>
      <c r="CB115" s="92">
        <f t="shared" si="64"/>
        <v>0</v>
      </c>
      <c r="CC115" s="92">
        <f t="shared" si="43"/>
        <v>0</v>
      </c>
      <c r="CD115" s="92">
        <f t="shared" si="44"/>
        <v>0</v>
      </c>
      <c r="CE115" s="92">
        <f t="shared" si="36"/>
        <v>0</v>
      </c>
      <c r="CF115" s="92">
        <f t="shared" si="37"/>
        <v>0</v>
      </c>
      <c r="CG115" s="92">
        <f t="shared" si="45"/>
        <v>0</v>
      </c>
      <c r="CH115" s="92">
        <f t="shared" si="46"/>
        <v>0</v>
      </c>
      <c r="CI115" s="92">
        <f t="shared" si="62"/>
        <v>0</v>
      </c>
      <c r="CJ115" s="91">
        <f t="shared" si="35"/>
        <v>0</v>
      </c>
      <c r="CK115" s="91">
        <f t="shared" si="35"/>
        <v>0</v>
      </c>
      <c r="CL115" s="91" t="str">
        <f t="shared" si="63"/>
        <v>keine Daten</v>
      </c>
      <c r="CM115" s="92">
        <f t="shared" si="47"/>
        <v>0</v>
      </c>
      <c r="CN115" s="91" t="str">
        <f t="shared" si="48"/>
        <v>keine Angabe</v>
      </c>
      <c r="CO115" s="91">
        <f t="shared" si="49"/>
        <v>2</v>
      </c>
      <c r="CP115" s="91">
        <f t="shared" si="50"/>
        <v>2</v>
      </c>
      <c r="CQ115" s="91">
        <f t="shared" si="51"/>
        <v>0</v>
      </c>
      <c r="CR115" s="91">
        <f t="shared" si="38"/>
        <v>0</v>
      </c>
      <c r="CS115" s="92">
        <f>CM115-'2012'!CM115</f>
        <v>0</v>
      </c>
      <c r="CT115" s="92">
        <f>CE115-'2012'!CE115</f>
        <v>0</v>
      </c>
      <c r="CU115" s="92">
        <f t="shared" si="52"/>
        <v>0</v>
      </c>
      <c r="CV115" s="92">
        <f t="shared" si="53"/>
        <v>0</v>
      </c>
      <c r="CW115" s="153">
        <f t="shared" si="54"/>
        <v>0</v>
      </c>
      <c r="CX115" s="153">
        <f t="shared" si="55"/>
        <v>0</v>
      </c>
      <c r="CY115" s="153">
        <f t="shared" si="56"/>
        <v>0</v>
      </c>
      <c r="CZ115" s="92">
        <f t="shared" si="57"/>
        <v>0</v>
      </c>
      <c r="DA115" s="92">
        <f t="shared" si="58"/>
        <v>0</v>
      </c>
      <c r="DB115" s="91">
        <f t="shared" si="39"/>
        <v>0</v>
      </c>
      <c r="DC115" s="92">
        <f t="shared" si="59"/>
        <v>0</v>
      </c>
    </row>
    <row r="116" spans="1:107" x14ac:dyDescent="0.25">
      <c r="A116" s="20">
        <v>13075010</v>
      </c>
      <c r="B116" s="21">
        <v>5562</v>
      </c>
      <c r="C116" s="21" t="s">
        <v>154</v>
      </c>
      <c r="D116" s="223"/>
      <c r="E116" s="224"/>
      <c r="F116" s="224"/>
      <c r="G116" s="224"/>
      <c r="H116" s="224"/>
      <c r="I116" s="224"/>
      <c r="J116" s="224"/>
      <c r="K116" s="224"/>
      <c r="L116" s="224"/>
      <c r="M116" s="224"/>
      <c r="N116" s="224"/>
      <c r="O116" s="224"/>
      <c r="P116" s="224"/>
      <c r="Q116" s="224"/>
      <c r="R116" s="224"/>
      <c r="S116" s="224"/>
      <c r="T116" s="224"/>
      <c r="U116" s="224"/>
      <c r="V116" s="224"/>
      <c r="W116" s="224"/>
      <c r="X116" s="224"/>
      <c r="Y116" s="224"/>
      <c r="Z116" s="224"/>
      <c r="AA116" s="224"/>
      <c r="AB116" s="22"/>
      <c r="AC116" s="22"/>
      <c r="AD116" s="22"/>
      <c r="AE116" s="224"/>
      <c r="AF116" s="224"/>
      <c r="AG116" s="260"/>
      <c r="AH116" s="260"/>
      <c r="AI116" s="224"/>
      <c r="AJ116" s="224"/>
      <c r="AK116" s="224"/>
      <c r="AL116" s="224"/>
      <c r="AM116" s="224"/>
      <c r="AN116" s="260"/>
      <c r="AO116" s="236"/>
      <c r="AP116" s="236"/>
      <c r="AQ116" s="310">
        <f t="shared" si="60"/>
        <v>0</v>
      </c>
      <c r="AR116" s="236"/>
      <c r="AS116" s="310">
        <f t="shared" si="40"/>
        <v>0</v>
      </c>
      <c r="AT116" s="236"/>
      <c r="AU116" s="310">
        <f t="shared" si="61"/>
        <v>0</v>
      </c>
      <c r="AV116" s="310" t="e">
        <f t="shared" si="41"/>
        <v>#DIV/0!</v>
      </c>
      <c r="AW116" s="310" t="e">
        <f t="shared" si="42"/>
        <v>#DIV/0!</v>
      </c>
      <c r="AX116" s="236"/>
      <c r="CA116" s="91" t="str">
        <f t="shared" si="64"/>
        <v>Benz</v>
      </c>
      <c r="CB116" s="92">
        <f t="shared" si="64"/>
        <v>0</v>
      </c>
      <c r="CC116" s="92">
        <f t="shared" si="43"/>
        <v>0</v>
      </c>
      <c r="CD116" s="92">
        <f t="shared" si="44"/>
        <v>0</v>
      </c>
      <c r="CE116" s="92">
        <f t="shared" si="36"/>
        <v>0</v>
      </c>
      <c r="CF116" s="92">
        <f t="shared" si="37"/>
        <v>0</v>
      </c>
      <c r="CG116" s="92">
        <f t="shared" si="45"/>
        <v>0</v>
      </c>
      <c r="CH116" s="92">
        <f t="shared" si="46"/>
        <v>0</v>
      </c>
      <c r="CI116" s="92">
        <f t="shared" si="62"/>
        <v>0</v>
      </c>
      <c r="CJ116" s="91">
        <f t="shared" si="35"/>
        <v>0</v>
      </c>
      <c r="CK116" s="91">
        <f t="shared" si="35"/>
        <v>0</v>
      </c>
      <c r="CL116" s="91" t="str">
        <f t="shared" si="63"/>
        <v>keine Daten</v>
      </c>
      <c r="CM116" s="92">
        <f t="shared" si="47"/>
        <v>0</v>
      </c>
      <c r="CN116" s="91" t="str">
        <f t="shared" si="48"/>
        <v>keine Angabe</v>
      </c>
      <c r="CO116" s="91">
        <f t="shared" si="49"/>
        <v>2</v>
      </c>
      <c r="CP116" s="91">
        <f t="shared" si="50"/>
        <v>2</v>
      </c>
      <c r="CQ116" s="91">
        <f t="shared" si="51"/>
        <v>0</v>
      </c>
      <c r="CR116" s="91">
        <f t="shared" si="38"/>
        <v>0</v>
      </c>
      <c r="CS116" s="92">
        <f>CM116-'2012'!CM116</f>
        <v>0</v>
      </c>
      <c r="CT116" s="92">
        <f>CE116-'2012'!CE116</f>
        <v>0</v>
      </c>
      <c r="CU116" s="92">
        <f t="shared" si="52"/>
        <v>0</v>
      </c>
      <c r="CV116" s="92">
        <f t="shared" si="53"/>
        <v>0</v>
      </c>
      <c r="CW116" s="153">
        <f t="shared" si="54"/>
        <v>0</v>
      </c>
      <c r="CX116" s="153">
        <f t="shared" si="55"/>
        <v>0</v>
      </c>
      <c r="CY116" s="153">
        <f t="shared" si="56"/>
        <v>0</v>
      </c>
      <c r="CZ116" s="92">
        <f t="shared" si="57"/>
        <v>0</v>
      </c>
      <c r="DA116" s="92">
        <f t="shared" si="58"/>
        <v>0</v>
      </c>
      <c r="DB116" s="91">
        <f t="shared" si="39"/>
        <v>0</v>
      </c>
      <c r="DC116" s="92">
        <f t="shared" si="59"/>
        <v>0</v>
      </c>
    </row>
    <row r="117" spans="1:107" x14ac:dyDescent="0.25">
      <c r="A117" s="20">
        <v>13075026</v>
      </c>
      <c r="B117" s="21">
        <v>5562</v>
      </c>
      <c r="C117" s="21" t="s">
        <v>155</v>
      </c>
      <c r="D117" s="223"/>
      <c r="E117" s="224"/>
      <c r="F117" s="224"/>
      <c r="G117" s="224"/>
      <c r="H117" s="224"/>
      <c r="I117" s="224"/>
      <c r="J117" s="224"/>
      <c r="K117" s="224"/>
      <c r="L117" s="224"/>
      <c r="M117" s="224"/>
      <c r="N117" s="224"/>
      <c r="O117" s="224"/>
      <c r="P117" s="224"/>
      <c r="Q117" s="224"/>
      <c r="R117" s="224"/>
      <c r="S117" s="224"/>
      <c r="T117" s="224"/>
      <c r="U117" s="224"/>
      <c r="V117" s="224"/>
      <c r="W117" s="224"/>
      <c r="X117" s="224"/>
      <c r="Y117" s="224"/>
      <c r="Z117" s="224"/>
      <c r="AA117" s="224"/>
      <c r="AB117" s="22"/>
      <c r="AC117" s="22"/>
      <c r="AD117" s="22"/>
      <c r="AE117" s="224"/>
      <c r="AF117" s="224"/>
      <c r="AG117" s="260"/>
      <c r="AH117" s="260"/>
      <c r="AI117" s="224"/>
      <c r="AJ117" s="224"/>
      <c r="AK117" s="224"/>
      <c r="AL117" s="224"/>
      <c r="AM117" s="224"/>
      <c r="AN117" s="260"/>
      <c r="AO117" s="236"/>
      <c r="AP117" s="236"/>
      <c r="AQ117" s="310">
        <f t="shared" si="60"/>
        <v>0</v>
      </c>
      <c r="AR117" s="236"/>
      <c r="AS117" s="310">
        <f t="shared" si="40"/>
        <v>0</v>
      </c>
      <c r="AT117" s="236"/>
      <c r="AU117" s="310">
        <f t="shared" si="61"/>
        <v>0</v>
      </c>
      <c r="AV117" s="310" t="e">
        <f t="shared" si="41"/>
        <v>#DIV/0!</v>
      </c>
      <c r="AW117" s="310" t="e">
        <f t="shared" si="42"/>
        <v>#DIV/0!</v>
      </c>
      <c r="AX117" s="236"/>
      <c r="CA117" s="91" t="str">
        <f t="shared" si="64"/>
        <v>Dargen</v>
      </c>
      <c r="CB117" s="92">
        <f t="shared" si="64"/>
        <v>0</v>
      </c>
      <c r="CC117" s="92">
        <f t="shared" si="43"/>
        <v>0</v>
      </c>
      <c r="CD117" s="92">
        <f t="shared" si="44"/>
        <v>0</v>
      </c>
      <c r="CE117" s="92">
        <f t="shared" si="36"/>
        <v>0</v>
      </c>
      <c r="CF117" s="92">
        <f t="shared" si="37"/>
        <v>0</v>
      </c>
      <c r="CG117" s="92">
        <f t="shared" si="45"/>
        <v>0</v>
      </c>
      <c r="CH117" s="92">
        <f t="shared" si="46"/>
        <v>0</v>
      </c>
      <c r="CI117" s="92">
        <f t="shared" si="62"/>
        <v>0</v>
      </c>
      <c r="CJ117" s="91">
        <f t="shared" si="35"/>
        <v>0</v>
      </c>
      <c r="CK117" s="91">
        <f t="shared" si="35"/>
        <v>0</v>
      </c>
      <c r="CL117" s="91" t="str">
        <f t="shared" si="63"/>
        <v>keine Daten</v>
      </c>
      <c r="CM117" s="92">
        <f t="shared" si="47"/>
        <v>0</v>
      </c>
      <c r="CN117" s="91" t="str">
        <f t="shared" si="48"/>
        <v>keine Angabe</v>
      </c>
      <c r="CO117" s="91">
        <f t="shared" si="49"/>
        <v>2</v>
      </c>
      <c r="CP117" s="91">
        <f t="shared" si="50"/>
        <v>2</v>
      </c>
      <c r="CQ117" s="91">
        <f t="shared" si="51"/>
        <v>0</v>
      </c>
      <c r="CR117" s="91">
        <f t="shared" si="38"/>
        <v>0</v>
      </c>
      <c r="CS117" s="92">
        <f>CM117-'2012'!CM117</f>
        <v>0</v>
      </c>
      <c r="CT117" s="92">
        <f>CE117-'2012'!CE117</f>
        <v>0</v>
      </c>
      <c r="CU117" s="92">
        <f t="shared" si="52"/>
        <v>0</v>
      </c>
      <c r="CV117" s="92">
        <f t="shared" si="53"/>
        <v>0</v>
      </c>
      <c r="CW117" s="153">
        <f t="shared" si="54"/>
        <v>0</v>
      </c>
      <c r="CX117" s="153">
        <f t="shared" si="55"/>
        <v>0</v>
      </c>
      <c r="CY117" s="153">
        <f t="shared" si="56"/>
        <v>0</v>
      </c>
      <c r="CZ117" s="92">
        <f t="shared" si="57"/>
        <v>0</v>
      </c>
      <c r="DA117" s="92">
        <f t="shared" si="58"/>
        <v>0</v>
      </c>
      <c r="DB117" s="91">
        <f t="shared" si="39"/>
        <v>0</v>
      </c>
      <c r="DC117" s="92">
        <f t="shared" si="59"/>
        <v>0</v>
      </c>
    </row>
    <row r="118" spans="1:107" x14ac:dyDescent="0.25">
      <c r="A118" s="20">
        <v>13075034</v>
      </c>
      <c r="B118" s="21">
        <v>5562</v>
      </c>
      <c r="C118" s="21" t="s">
        <v>156</v>
      </c>
      <c r="D118" s="223"/>
      <c r="E118" s="224"/>
      <c r="F118" s="224"/>
      <c r="G118" s="224"/>
      <c r="H118" s="224"/>
      <c r="I118" s="224"/>
      <c r="J118" s="224"/>
      <c r="K118" s="224"/>
      <c r="L118" s="224"/>
      <c r="M118" s="224"/>
      <c r="N118" s="224"/>
      <c r="O118" s="224"/>
      <c r="P118" s="224"/>
      <c r="Q118" s="224"/>
      <c r="R118" s="224"/>
      <c r="S118" s="224"/>
      <c r="T118" s="224"/>
      <c r="U118" s="224"/>
      <c r="V118" s="224"/>
      <c r="W118" s="224"/>
      <c r="X118" s="224"/>
      <c r="Y118" s="224"/>
      <c r="Z118" s="224"/>
      <c r="AA118" s="224"/>
      <c r="AB118" s="22"/>
      <c r="AC118" s="22"/>
      <c r="AD118" s="22"/>
      <c r="AE118" s="224"/>
      <c r="AF118" s="224"/>
      <c r="AG118" s="260"/>
      <c r="AH118" s="260"/>
      <c r="AI118" s="224"/>
      <c r="AJ118" s="224"/>
      <c r="AK118" s="224"/>
      <c r="AL118" s="224"/>
      <c r="AM118" s="224"/>
      <c r="AN118" s="260"/>
      <c r="AO118" s="236"/>
      <c r="AP118" s="236"/>
      <c r="AQ118" s="310">
        <f t="shared" si="60"/>
        <v>0</v>
      </c>
      <c r="AR118" s="236"/>
      <c r="AS118" s="310">
        <f t="shared" si="40"/>
        <v>0</v>
      </c>
      <c r="AT118" s="236"/>
      <c r="AU118" s="310">
        <f t="shared" si="61"/>
        <v>0</v>
      </c>
      <c r="AV118" s="310" t="e">
        <f t="shared" si="41"/>
        <v>#DIV/0!</v>
      </c>
      <c r="AW118" s="310" t="e">
        <f t="shared" si="42"/>
        <v>#DIV/0!</v>
      </c>
      <c r="AX118" s="236"/>
      <c r="CA118" s="91" t="str">
        <f t="shared" si="64"/>
        <v>Garz</v>
      </c>
      <c r="CB118" s="92">
        <f t="shared" si="64"/>
        <v>0</v>
      </c>
      <c r="CC118" s="92">
        <f t="shared" si="43"/>
        <v>0</v>
      </c>
      <c r="CD118" s="92">
        <f t="shared" si="44"/>
        <v>0</v>
      </c>
      <c r="CE118" s="92">
        <f t="shared" si="36"/>
        <v>0</v>
      </c>
      <c r="CF118" s="92">
        <f t="shared" si="37"/>
        <v>0</v>
      </c>
      <c r="CG118" s="92">
        <f t="shared" si="45"/>
        <v>0</v>
      </c>
      <c r="CH118" s="92">
        <f t="shared" si="46"/>
        <v>0</v>
      </c>
      <c r="CI118" s="92">
        <f t="shared" si="62"/>
        <v>0</v>
      </c>
      <c r="CJ118" s="91">
        <f t="shared" si="35"/>
        <v>0</v>
      </c>
      <c r="CK118" s="91">
        <f t="shared" si="35"/>
        <v>0</v>
      </c>
      <c r="CL118" s="91" t="str">
        <f t="shared" si="63"/>
        <v>keine Daten</v>
      </c>
      <c r="CM118" s="92">
        <f t="shared" si="47"/>
        <v>0</v>
      </c>
      <c r="CN118" s="91" t="str">
        <f t="shared" si="48"/>
        <v>keine Angabe</v>
      </c>
      <c r="CO118" s="91">
        <f t="shared" si="49"/>
        <v>2</v>
      </c>
      <c r="CP118" s="91">
        <f t="shared" si="50"/>
        <v>2</v>
      </c>
      <c r="CQ118" s="91">
        <f t="shared" si="51"/>
        <v>0</v>
      </c>
      <c r="CR118" s="91">
        <f t="shared" si="38"/>
        <v>0</v>
      </c>
      <c r="CS118" s="92">
        <f>CM118-'2012'!CM118</f>
        <v>0</v>
      </c>
      <c r="CT118" s="92">
        <f>CE118-'2012'!CE118</f>
        <v>0</v>
      </c>
      <c r="CU118" s="92">
        <f t="shared" si="52"/>
        <v>0</v>
      </c>
      <c r="CV118" s="92">
        <f t="shared" si="53"/>
        <v>0</v>
      </c>
      <c r="CW118" s="153">
        <f t="shared" si="54"/>
        <v>0</v>
      </c>
      <c r="CX118" s="153">
        <f t="shared" si="55"/>
        <v>0</v>
      </c>
      <c r="CY118" s="153">
        <f t="shared" si="56"/>
        <v>0</v>
      </c>
      <c r="CZ118" s="92">
        <f t="shared" si="57"/>
        <v>0</v>
      </c>
      <c r="DA118" s="92">
        <f t="shared" si="58"/>
        <v>0</v>
      </c>
      <c r="DB118" s="91">
        <f t="shared" si="39"/>
        <v>0</v>
      </c>
      <c r="DC118" s="92">
        <f t="shared" si="59"/>
        <v>0</v>
      </c>
    </row>
    <row r="119" spans="1:107" x14ac:dyDescent="0.25">
      <c r="A119" s="20">
        <v>13075056</v>
      </c>
      <c r="B119" s="21">
        <v>5562</v>
      </c>
      <c r="C119" s="21" t="s">
        <v>157</v>
      </c>
      <c r="D119" s="223"/>
      <c r="E119" s="224"/>
      <c r="F119" s="224"/>
      <c r="G119" s="224"/>
      <c r="H119" s="224"/>
      <c r="I119" s="224"/>
      <c r="J119" s="224"/>
      <c r="K119" s="224"/>
      <c r="L119" s="224"/>
      <c r="M119" s="224"/>
      <c r="N119" s="224"/>
      <c r="O119" s="224"/>
      <c r="P119" s="224"/>
      <c r="Q119" s="224"/>
      <c r="R119" s="224"/>
      <c r="S119" s="224"/>
      <c r="T119" s="224"/>
      <c r="U119" s="224"/>
      <c r="V119" s="224"/>
      <c r="W119" s="224"/>
      <c r="X119" s="224"/>
      <c r="Y119" s="224"/>
      <c r="Z119" s="224"/>
      <c r="AA119" s="224"/>
      <c r="AB119" s="22"/>
      <c r="AC119" s="22"/>
      <c r="AD119" s="22"/>
      <c r="AE119" s="224"/>
      <c r="AF119" s="224"/>
      <c r="AG119" s="260"/>
      <c r="AH119" s="260"/>
      <c r="AI119" s="224"/>
      <c r="AJ119" s="224"/>
      <c r="AK119" s="224"/>
      <c r="AL119" s="224"/>
      <c r="AM119" s="224"/>
      <c r="AN119" s="260"/>
      <c r="AO119" s="236"/>
      <c r="AP119" s="236"/>
      <c r="AQ119" s="310">
        <f t="shared" si="60"/>
        <v>0</v>
      </c>
      <c r="AR119" s="236"/>
      <c r="AS119" s="310">
        <f t="shared" si="40"/>
        <v>0</v>
      </c>
      <c r="AT119" s="236"/>
      <c r="AU119" s="310">
        <f t="shared" si="61"/>
        <v>0</v>
      </c>
      <c r="AV119" s="310" t="e">
        <f t="shared" si="41"/>
        <v>#DIV/0!</v>
      </c>
      <c r="AW119" s="310" t="e">
        <f t="shared" si="42"/>
        <v>#DIV/0!</v>
      </c>
      <c r="AX119" s="236"/>
      <c r="CA119" s="91" t="str">
        <f t="shared" si="64"/>
        <v>Kamminke</v>
      </c>
      <c r="CB119" s="92">
        <f t="shared" si="64"/>
        <v>0</v>
      </c>
      <c r="CC119" s="92">
        <f t="shared" si="43"/>
        <v>0</v>
      </c>
      <c r="CD119" s="92">
        <f t="shared" si="44"/>
        <v>0</v>
      </c>
      <c r="CE119" s="92">
        <f t="shared" si="36"/>
        <v>0</v>
      </c>
      <c r="CF119" s="92">
        <f t="shared" si="37"/>
        <v>0</v>
      </c>
      <c r="CG119" s="92">
        <f t="shared" si="45"/>
        <v>0</v>
      </c>
      <c r="CH119" s="92">
        <f t="shared" si="46"/>
        <v>0</v>
      </c>
      <c r="CI119" s="92">
        <f t="shared" si="62"/>
        <v>0</v>
      </c>
      <c r="CJ119" s="91">
        <f t="shared" si="35"/>
        <v>0</v>
      </c>
      <c r="CK119" s="91">
        <f t="shared" si="35"/>
        <v>0</v>
      </c>
      <c r="CL119" s="91" t="str">
        <f t="shared" si="63"/>
        <v>keine Daten</v>
      </c>
      <c r="CM119" s="92">
        <f t="shared" si="47"/>
        <v>0</v>
      </c>
      <c r="CN119" s="91" t="str">
        <f t="shared" si="48"/>
        <v>keine Angabe</v>
      </c>
      <c r="CO119" s="91">
        <f t="shared" si="49"/>
        <v>2</v>
      </c>
      <c r="CP119" s="91">
        <f t="shared" si="50"/>
        <v>2</v>
      </c>
      <c r="CQ119" s="91">
        <f t="shared" si="51"/>
        <v>0</v>
      </c>
      <c r="CR119" s="91">
        <f t="shared" si="38"/>
        <v>0</v>
      </c>
      <c r="CS119" s="92">
        <f>CM119-'2012'!CM119</f>
        <v>0</v>
      </c>
      <c r="CT119" s="92">
        <f>CE119-'2012'!CE119</f>
        <v>0</v>
      </c>
      <c r="CU119" s="92">
        <f t="shared" si="52"/>
        <v>0</v>
      </c>
      <c r="CV119" s="92">
        <f t="shared" si="53"/>
        <v>0</v>
      </c>
      <c r="CW119" s="153">
        <f t="shared" si="54"/>
        <v>0</v>
      </c>
      <c r="CX119" s="153">
        <f t="shared" si="55"/>
        <v>0</v>
      </c>
      <c r="CY119" s="153">
        <f t="shared" si="56"/>
        <v>0</v>
      </c>
      <c r="CZ119" s="92">
        <f t="shared" si="57"/>
        <v>0</v>
      </c>
      <c r="DA119" s="92">
        <f t="shared" si="58"/>
        <v>0</v>
      </c>
      <c r="DB119" s="91">
        <f t="shared" si="39"/>
        <v>0</v>
      </c>
      <c r="DC119" s="92">
        <f t="shared" si="59"/>
        <v>0</v>
      </c>
    </row>
    <row r="120" spans="1:107" x14ac:dyDescent="0.25">
      <c r="A120" s="20">
        <v>13075065</v>
      </c>
      <c r="B120" s="21">
        <v>5562</v>
      </c>
      <c r="C120" s="21" t="s">
        <v>158</v>
      </c>
      <c r="D120" s="223"/>
      <c r="E120" s="224"/>
      <c r="F120" s="224"/>
      <c r="G120" s="224"/>
      <c r="H120" s="224"/>
      <c r="I120" s="224"/>
      <c r="J120" s="224"/>
      <c r="K120" s="224"/>
      <c r="L120" s="224"/>
      <c r="M120" s="224"/>
      <c r="N120" s="224"/>
      <c r="O120" s="224"/>
      <c r="P120" s="224"/>
      <c r="Q120" s="224"/>
      <c r="R120" s="224"/>
      <c r="S120" s="224"/>
      <c r="T120" s="224"/>
      <c r="U120" s="224"/>
      <c r="V120" s="224"/>
      <c r="W120" s="224"/>
      <c r="X120" s="224"/>
      <c r="Y120" s="224"/>
      <c r="Z120" s="224"/>
      <c r="AA120" s="224"/>
      <c r="AB120" s="22"/>
      <c r="AC120" s="22"/>
      <c r="AD120" s="22"/>
      <c r="AE120" s="224"/>
      <c r="AF120" s="224"/>
      <c r="AG120" s="260"/>
      <c r="AH120" s="260"/>
      <c r="AI120" s="224"/>
      <c r="AJ120" s="224"/>
      <c r="AK120" s="224"/>
      <c r="AL120" s="224"/>
      <c r="AM120" s="224"/>
      <c r="AN120" s="260"/>
      <c r="AO120" s="236"/>
      <c r="AP120" s="236"/>
      <c r="AQ120" s="310">
        <f t="shared" si="60"/>
        <v>0</v>
      </c>
      <c r="AR120" s="236"/>
      <c r="AS120" s="310">
        <f t="shared" si="40"/>
        <v>0</v>
      </c>
      <c r="AT120" s="236"/>
      <c r="AU120" s="310">
        <f t="shared" si="61"/>
        <v>0</v>
      </c>
      <c r="AV120" s="310" t="e">
        <f t="shared" si="41"/>
        <v>#DIV/0!</v>
      </c>
      <c r="AW120" s="310" t="e">
        <f t="shared" si="42"/>
        <v>#DIV/0!</v>
      </c>
      <c r="AX120" s="236"/>
      <c r="CA120" s="91" t="str">
        <f t="shared" si="64"/>
        <v>Korswandt</v>
      </c>
      <c r="CB120" s="92">
        <f t="shared" si="64"/>
        <v>0</v>
      </c>
      <c r="CC120" s="92">
        <f t="shared" si="43"/>
        <v>0</v>
      </c>
      <c r="CD120" s="92">
        <f t="shared" si="44"/>
        <v>0</v>
      </c>
      <c r="CE120" s="92">
        <f t="shared" si="36"/>
        <v>0</v>
      </c>
      <c r="CF120" s="92">
        <f t="shared" si="37"/>
        <v>0</v>
      </c>
      <c r="CG120" s="92">
        <f t="shared" si="45"/>
        <v>0</v>
      </c>
      <c r="CH120" s="92">
        <f t="shared" si="46"/>
        <v>0</v>
      </c>
      <c r="CI120" s="92">
        <f t="shared" si="62"/>
        <v>0</v>
      </c>
      <c r="CJ120" s="91">
        <f t="shared" si="35"/>
        <v>0</v>
      </c>
      <c r="CK120" s="91">
        <f t="shared" si="35"/>
        <v>0</v>
      </c>
      <c r="CL120" s="91" t="str">
        <f t="shared" si="63"/>
        <v>keine Daten</v>
      </c>
      <c r="CM120" s="92">
        <f t="shared" si="47"/>
        <v>0</v>
      </c>
      <c r="CN120" s="91" t="str">
        <f t="shared" si="48"/>
        <v>keine Angabe</v>
      </c>
      <c r="CO120" s="91">
        <f t="shared" si="49"/>
        <v>2</v>
      </c>
      <c r="CP120" s="91">
        <f t="shared" si="50"/>
        <v>2</v>
      </c>
      <c r="CQ120" s="91">
        <f t="shared" si="51"/>
        <v>0</v>
      </c>
      <c r="CR120" s="91">
        <f t="shared" si="38"/>
        <v>0</v>
      </c>
      <c r="CS120" s="92">
        <f>CM120-'2012'!CM120</f>
        <v>0</v>
      </c>
      <c r="CT120" s="92">
        <f>CE120-'2012'!CE120</f>
        <v>0</v>
      </c>
      <c r="CU120" s="92">
        <f t="shared" si="52"/>
        <v>0</v>
      </c>
      <c r="CV120" s="92">
        <f t="shared" si="53"/>
        <v>0</v>
      </c>
      <c r="CW120" s="153">
        <f t="shared" si="54"/>
        <v>0</v>
      </c>
      <c r="CX120" s="153">
        <f t="shared" si="55"/>
        <v>0</v>
      </c>
      <c r="CY120" s="153">
        <f t="shared" si="56"/>
        <v>0</v>
      </c>
      <c r="CZ120" s="92">
        <f t="shared" si="57"/>
        <v>0</v>
      </c>
      <c r="DA120" s="92">
        <f t="shared" si="58"/>
        <v>0</v>
      </c>
      <c r="DB120" s="91">
        <f t="shared" si="39"/>
        <v>0</v>
      </c>
      <c r="DC120" s="92">
        <f t="shared" si="59"/>
        <v>0</v>
      </c>
    </row>
    <row r="121" spans="1:107" x14ac:dyDescent="0.25">
      <c r="A121" s="20">
        <v>13075066</v>
      </c>
      <c r="B121" s="21">
        <v>5562</v>
      </c>
      <c r="C121" s="21" t="s">
        <v>159</v>
      </c>
      <c r="D121" s="223"/>
      <c r="E121" s="224"/>
      <c r="F121" s="224"/>
      <c r="G121" s="224"/>
      <c r="H121" s="224"/>
      <c r="I121" s="224"/>
      <c r="J121" s="224"/>
      <c r="K121" s="224"/>
      <c r="L121" s="224"/>
      <c r="M121" s="224"/>
      <c r="N121" s="224"/>
      <c r="O121" s="224"/>
      <c r="P121" s="224"/>
      <c r="Q121" s="224"/>
      <c r="R121" s="224"/>
      <c r="S121" s="224"/>
      <c r="T121" s="224"/>
      <c r="U121" s="224"/>
      <c r="V121" s="224"/>
      <c r="W121" s="224"/>
      <c r="X121" s="224"/>
      <c r="Y121" s="224"/>
      <c r="Z121" s="224"/>
      <c r="AA121" s="224"/>
      <c r="AB121" s="22"/>
      <c r="AC121" s="22"/>
      <c r="AD121" s="22"/>
      <c r="AE121" s="224"/>
      <c r="AF121" s="224"/>
      <c r="AG121" s="260"/>
      <c r="AH121" s="260"/>
      <c r="AI121" s="224"/>
      <c r="AJ121" s="224"/>
      <c r="AK121" s="224"/>
      <c r="AL121" s="224"/>
      <c r="AM121" s="224"/>
      <c r="AN121" s="260"/>
      <c r="AO121" s="236"/>
      <c r="AP121" s="236"/>
      <c r="AQ121" s="310">
        <f t="shared" si="60"/>
        <v>0</v>
      </c>
      <c r="AR121" s="236"/>
      <c r="AS121" s="310">
        <f t="shared" si="40"/>
        <v>0</v>
      </c>
      <c r="AT121" s="236"/>
      <c r="AU121" s="310">
        <f t="shared" si="61"/>
        <v>0</v>
      </c>
      <c r="AV121" s="310" t="e">
        <f t="shared" si="41"/>
        <v>#DIV/0!</v>
      </c>
      <c r="AW121" s="310" t="e">
        <f t="shared" si="42"/>
        <v>#DIV/0!</v>
      </c>
      <c r="AX121" s="236"/>
      <c r="CA121" s="91" t="str">
        <f t="shared" si="64"/>
        <v>Koserow</v>
      </c>
      <c r="CB121" s="92">
        <f t="shared" si="64"/>
        <v>0</v>
      </c>
      <c r="CC121" s="92">
        <f t="shared" si="43"/>
        <v>0</v>
      </c>
      <c r="CD121" s="92">
        <f t="shared" si="44"/>
        <v>0</v>
      </c>
      <c r="CE121" s="92">
        <f t="shared" si="36"/>
        <v>0</v>
      </c>
      <c r="CF121" s="92">
        <f t="shared" si="37"/>
        <v>0</v>
      </c>
      <c r="CG121" s="92">
        <f t="shared" si="45"/>
        <v>0</v>
      </c>
      <c r="CH121" s="92">
        <f t="shared" si="46"/>
        <v>0</v>
      </c>
      <c r="CI121" s="92">
        <f t="shared" si="62"/>
        <v>0</v>
      </c>
      <c r="CJ121" s="91">
        <f t="shared" si="35"/>
        <v>0</v>
      </c>
      <c r="CK121" s="91">
        <f t="shared" si="35"/>
        <v>0</v>
      </c>
      <c r="CL121" s="91" t="str">
        <f t="shared" si="63"/>
        <v>keine Daten</v>
      </c>
      <c r="CM121" s="92">
        <f t="shared" si="47"/>
        <v>0</v>
      </c>
      <c r="CN121" s="91" t="str">
        <f t="shared" si="48"/>
        <v>keine Angabe</v>
      </c>
      <c r="CO121" s="91">
        <f t="shared" si="49"/>
        <v>2</v>
      </c>
      <c r="CP121" s="91">
        <f t="shared" si="50"/>
        <v>2</v>
      </c>
      <c r="CQ121" s="91">
        <f t="shared" si="51"/>
        <v>0</v>
      </c>
      <c r="CR121" s="91">
        <f t="shared" si="38"/>
        <v>0</v>
      </c>
      <c r="CS121" s="92">
        <f>CM121-'2012'!CM121</f>
        <v>0</v>
      </c>
      <c r="CT121" s="92">
        <f>CE121-'2012'!CE121</f>
        <v>0</v>
      </c>
      <c r="CU121" s="92">
        <f t="shared" si="52"/>
        <v>0</v>
      </c>
      <c r="CV121" s="92">
        <f t="shared" si="53"/>
        <v>0</v>
      </c>
      <c r="CW121" s="153">
        <f t="shared" si="54"/>
        <v>0</v>
      </c>
      <c r="CX121" s="153">
        <f t="shared" si="55"/>
        <v>0</v>
      </c>
      <c r="CY121" s="153">
        <f t="shared" si="56"/>
        <v>0</v>
      </c>
      <c r="CZ121" s="92">
        <f t="shared" si="57"/>
        <v>0</v>
      </c>
      <c r="DA121" s="92">
        <f t="shared" si="58"/>
        <v>0</v>
      </c>
      <c r="DB121" s="91">
        <f t="shared" si="39"/>
        <v>0</v>
      </c>
      <c r="DC121" s="92">
        <f t="shared" si="59"/>
        <v>0</v>
      </c>
    </row>
    <row r="122" spans="1:107" x14ac:dyDescent="0.25">
      <c r="A122" s="20">
        <v>13075080</v>
      </c>
      <c r="B122" s="21">
        <v>5562</v>
      </c>
      <c r="C122" s="21" t="s">
        <v>160</v>
      </c>
      <c r="D122" s="223"/>
      <c r="E122" s="224"/>
      <c r="F122" s="224"/>
      <c r="G122" s="224"/>
      <c r="H122" s="224"/>
      <c r="I122" s="224"/>
      <c r="J122" s="224"/>
      <c r="K122" s="224"/>
      <c r="L122" s="224"/>
      <c r="M122" s="224"/>
      <c r="N122" s="224"/>
      <c r="O122" s="224"/>
      <c r="P122" s="224"/>
      <c r="Q122" s="224"/>
      <c r="R122" s="224"/>
      <c r="S122" s="224"/>
      <c r="T122" s="224"/>
      <c r="U122" s="224"/>
      <c r="V122" s="224"/>
      <c r="W122" s="224"/>
      <c r="X122" s="224"/>
      <c r="Y122" s="224"/>
      <c r="Z122" s="224"/>
      <c r="AA122" s="224"/>
      <c r="AB122" s="22"/>
      <c r="AC122" s="22"/>
      <c r="AD122" s="22"/>
      <c r="AE122" s="224"/>
      <c r="AF122" s="224"/>
      <c r="AG122" s="260"/>
      <c r="AH122" s="260"/>
      <c r="AI122" s="224"/>
      <c r="AJ122" s="224"/>
      <c r="AK122" s="224"/>
      <c r="AL122" s="224"/>
      <c r="AM122" s="224"/>
      <c r="AN122" s="260"/>
      <c r="AO122" s="236"/>
      <c r="AP122" s="236"/>
      <c r="AQ122" s="310">
        <f t="shared" si="60"/>
        <v>0</v>
      </c>
      <c r="AR122" s="236"/>
      <c r="AS122" s="310">
        <f t="shared" si="40"/>
        <v>0</v>
      </c>
      <c r="AT122" s="236"/>
      <c r="AU122" s="310">
        <f t="shared" si="61"/>
        <v>0</v>
      </c>
      <c r="AV122" s="310" t="e">
        <f t="shared" si="41"/>
        <v>#DIV/0!</v>
      </c>
      <c r="AW122" s="310" t="e">
        <f t="shared" si="42"/>
        <v>#DIV/0!</v>
      </c>
      <c r="AX122" s="236"/>
      <c r="CA122" s="91" t="str">
        <f t="shared" si="64"/>
        <v>Loddin</v>
      </c>
      <c r="CB122" s="92">
        <f t="shared" si="64"/>
        <v>0</v>
      </c>
      <c r="CC122" s="92">
        <f t="shared" si="43"/>
        <v>0</v>
      </c>
      <c r="CD122" s="92">
        <f t="shared" si="44"/>
        <v>0</v>
      </c>
      <c r="CE122" s="92">
        <f t="shared" si="36"/>
        <v>0</v>
      </c>
      <c r="CF122" s="92">
        <f t="shared" si="37"/>
        <v>0</v>
      </c>
      <c r="CG122" s="92">
        <f t="shared" si="45"/>
        <v>0</v>
      </c>
      <c r="CH122" s="92">
        <f t="shared" si="46"/>
        <v>0</v>
      </c>
      <c r="CI122" s="92">
        <f t="shared" si="62"/>
        <v>0</v>
      </c>
      <c r="CJ122" s="91">
        <f t="shared" si="35"/>
        <v>0</v>
      </c>
      <c r="CK122" s="91">
        <f t="shared" si="35"/>
        <v>0</v>
      </c>
      <c r="CL122" s="91" t="str">
        <f t="shared" si="63"/>
        <v>keine Daten</v>
      </c>
      <c r="CM122" s="92">
        <f t="shared" si="47"/>
        <v>0</v>
      </c>
      <c r="CN122" s="91" t="str">
        <f t="shared" si="48"/>
        <v>keine Angabe</v>
      </c>
      <c r="CO122" s="91">
        <f t="shared" si="49"/>
        <v>2</v>
      </c>
      <c r="CP122" s="91">
        <f t="shared" si="50"/>
        <v>2</v>
      </c>
      <c r="CQ122" s="91">
        <f t="shared" si="51"/>
        <v>0</v>
      </c>
      <c r="CR122" s="91">
        <f t="shared" si="38"/>
        <v>0</v>
      </c>
      <c r="CS122" s="92">
        <f>CM122-'2012'!CM122</f>
        <v>0</v>
      </c>
      <c r="CT122" s="92">
        <f>CE122-'2012'!CE122</f>
        <v>0</v>
      </c>
      <c r="CU122" s="92">
        <f t="shared" si="52"/>
        <v>0</v>
      </c>
      <c r="CV122" s="92">
        <f t="shared" si="53"/>
        <v>0</v>
      </c>
      <c r="CW122" s="153">
        <f t="shared" si="54"/>
        <v>0</v>
      </c>
      <c r="CX122" s="153">
        <f t="shared" si="55"/>
        <v>0</v>
      </c>
      <c r="CY122" s="153">
        <f t="shared" si="56"/>
        <v>0</v>
      </c>
      <c r="CZ122" s="92">
        <f t="shared" si="57"/>
        <v>0</v>
      </c>
      <c r="DA122" s="92">
        <f t="shared" si="58"/>
        <v>0</v>
      </c>
      <c r="DB122" s="91">
        <f t="shared" si="39"/>
        <v>0</v>
      </c>
      <c r="DC122" s="92">
        <f t="shared" si="59"/>
        <v>0</v>
      </c>
    </row>
    <row r="123" spans="1:107" x14ac:dyDescent="0.25">
      <c r="A123" s="20">
        <v>13075090</v>
      </c>
      <c r="B123" s="21">
        <v>5562</v>
      </c>
      <c r="C123" s="21" t="s">
        <v>161</v>
      </c>
      <c r="D123" s="223"/>
      <c r="E123" s="224"/>
      <c r="F123" s="224"/>
      <c r="G123" s="224"/>
      <c r="H123" s="224"/>
      <c r="I123" s="224"/>
      <c r="J123" s="224"/>
      <c r="K123" s="224"/>
      <c r="L123" s="224"/>
      <c r="M123" s="224"/>
      <c r="N123" s="224"/>
      <c r="O123" s="224"/>
      <c r="P123" s="224"/>
      <c r="Q123" s="224"/>
      <c r="R123" s="224"/>
      <c r="S123" s="224"/>
      <c r="T123" s="224"/>
      <c r="U123" s="224"/>
      <c r="V123" s="224"/>
      <c r="W123" s="224"/>
      <c r="X123" s="224"/>
      <c r="Y123" s="224"/>
      <c r="Z123" s="224"/>
      <c r="AA123" s="224"/>
      <c r="AB123" s="22"/>
      <c r="AC123" s="22"/>
      <c r="AD123" s="22"/>
      <c r="AE123" s="224"/>
      <c r="AF123" s="224"/>
      <c r="AG123" s="260"/>
      <c r="AH123" s="260"/>
      <c r="AI123" s="224"/>
      <c r="AJ123" s="224"/>
      <c r="AK123" s="224"/>
      <c r="AL123" s="224"/>
      <c r="AM123" s="224"/>
      <c r="AN123" s="260"/>
      <c r="AO123" s="236"/>
      <c r="AP123" s="236"/>
      <c r="AQ123" s="310">
        <f t="shared" si="60"/>
        <v>0</v>
      </c>
      <c r="AR123" s="236"/>
      <c r="AS123" s="310">
        <f t="shared" si="40"/>
        <v>0</v>
      </c>
      <c r="AT123" s="236"/>
      <c r="AU123" s="310">
        <f t="shared" si="61"/>
        <v>0</v>
      </c>
      <c r="AV123" s="310" t="e">
        <f t="shared" si="41"/>
        <v>#DIV/0!</v>
      </c>
      <c r="AW123" s="310" t="e">
        <f t="shared" si="42"/>
        <v>#DIV/0!</v>
      </c>
      <c r="AX123" s="236"/>
      <c r="CA123" s="91" t="str">
        <f t="shared" si="64"/>
        <v>Mellenthin</v>
      </c>
      <c r="CB123" s="92">
        <f t="shared" si="64"/>
        <v>0</v>
      </c>
      <c r="CC123" s="92">
        <f t="shared" si="43"/>
        <v>0</v>
      </c>
      <c r="CD123" s="92">
        <f t="shared" si="44"/>
        <v>0</v>
      </c>
      <c r="CE123" s="92">
        <f t="shared" si="36"/>
        <v>0</v>
      </c>
      <c r="CF123" s="92">
        <f t="shared" si="37"/>
        <v>0</v>
      </c>
      <c r="CG123" s="92">
        <f t="shared" si="45"/>
        <v>0</v>
      </c>
      <c r="CH123" s="92">
        <f t="shared" si="46"/>
        <v>0</v>
      </c>
      <c r="CI123" s="92">
        <f t="shared" si="62"/>
        <v>0</v>
      </c>
      <c r="CJ123" s="91">
        <f t="shared" si="35"/>
        <v>0</v>
      </c>
      <c r="CK123" s="91">
        <f t="shared" si="35"/>
        <v>0</v>
      </c>
      <c r="CL123" s="91" t="str">
        <f t="shared" si="63"/>
        <v>keine Daten</v>
      </c>
      <c r="CM123" s="92">
        <f t="shared" si="47"/>
        <v>0</v>
      </c>
      <c r="CN123" s="91" t="str">
        <f t="shared" si="48"/>
        <v>keine Angabe</v>
      </c>
      <c r="CO123" s="91">
        <f t="shared" si="49"/>
        <v>2</v>
      </c>
      <c r="CP123" s="91">
        <f t="shared" si="50"/>
        <v>2</v>
      </c>
      <c r="CQ123" s="91">
        <f t="shared" si="51"/>
        <v>0</v>
      </c>
      <c r="CR123" s="91">
        <f t="shared" si="38"/>
        <v>0</v>
      </c>
      <c r="CS123" s="92">
        <f>CM123-'2012'!CM123</f>
        <v>0</v>
      </c>
      <c r="CT123" s="92">
        <f>CE123-'2012'!CE123</f>
        <v>0</v>
      </c>
      <c r="CU123" s="92">
        <f t="shared" si="52"/>
        <v>0</v>
      </c>
      <c r="CV123" s="92">
        <f t="shared" si="53"/>
        <v>0</v>
      </c>
      <c r="CW123" s="153">
        <f t="shared" si="54"/>
        <v>0</v>
      </c>
      <c r="CX123" s="153">
        <f t="shared" si="55"/>
        <v>0</v>
      </c>
      <c r="CY123" s="153">
        <f t="shared" si="56"/>
        <v>0</v>
      </c>
      <c r="CZ123" s="92">
        <f t="shared" si="57"/>
        <v>0</v>
      </c>
      <c r="DA123" s="92">
        <f t="shared" si="58"/>
        <v>0</v>
      </c>
      <c r="DB123" s="91">
        <f t="shared" si="39"/>
        <v>0</v>
      </c>
      <c r="DC123" s="92">
        <f t="shared" si="59"/>
        <v>0</v>
      </c>
    </row>
    <row r="124" spans="1:107" x14ac:dyDescent="0.25">
      <c r="A124" s="20">
        <v>13075111</v>
      </c>
      <c r="B124" s="21">
        <v>5562</v>
      </c>
      <c r="C124" s="21" t="s">
        <v>162</v>
      </c>
      <c r="D124" s="223"/>
      <c r="E124" s="224"/>
      <c r="F124" s="224"/>
      <c r="G124" s="224"/>
      <c r="H124" s="224"/>
      <c r="I124" s="224"/>
      <c r="J124" s="224"/>
      <c r="K124" s="224"/>
      <c r="L124" s="224"/>
      <c r="M124" s="224"/>
      <c r="N124" s="224"/>
      <c r="O124" s="224"/>
      <c r="P124" s="224"/>
      <c r="Q124" s="224"/>
      <c r="R124" s="224"/>
      <c r="S124" s="224"/>
      <c r="T124" s="224"/>
      <c r="U124" s="224"/>
      <c r="V124" s="224"/>
      <c r="W124" s="224"/>
      <c r="X124" s="224"/>
      <c r="Y124" s="224"/>
      <c r="Z124" s="224"/>
      <c r="AA124" s="224"/>
      <c r="AB124" s="22"/>
      <c r="AC124" s="22"/>
      <c r="AD124" s="22"/>
      <c r="AE124" s="224"/>
      <c r="AF124" s="224"/>
      <c r="AG124" s="260"/>
      <c r="AH124" s="260"/>
      <c r="AI124" s="224"/>
      <c r="AJ124" s="224"/>
      <c r="AK124" s="224"/>
      <c r="AL124" s="224"/>
      <c r="AM124" s="224"/>
      <c r="AN124" s="260"/>
      <c r="AO124" s="236"/>
      <c r="AP124" s="236"/>
      <c r="AQ124" s="310">
        <f t="shared" si="60"/>
        <v>0</v>
      </c>
      <c r="AR124" s="236"/>
      <c r="AS124" s="310">
        <f t="shared" si="40"/>
        <v>0</v>
      </c>
      <c r="AT124" s="236"/>
      <c r="AU124" s="310">
        <f t="shared" si="61"/>
        <v>0</v>
      </c>
      <c r="AV124" s="310" t="e">
        <f t="shared" si="41"/>
        <v>#DIV/0!</v>
      </c>
      <c r="AW124" s="310" t="e">
        <f t="shared" si="42"/>
        <v>#DIV/0!</v>
      </c>
      <c r="AX124" s="236"/>
      <c r="CA124" s="91" t="str">
        <f t="shared" si="64"/>
        <v>Pudagla</v>
      </c>
      <c r="CB124" s="92">
        <f t="shared" si="64"/>
        <v>0</v>
      </c>
      <c r="CC124" s="92">
        <f t="shared" si="43"/>
        <v>0</v>
      </c>
      <c r="CD124" s="92">
        <f t="shared" si="44"/>
        <v>0</v>
      </c>
      <c r="CE124" s="92">
        <f t="shared" si="36"/>
        <v>0</v>
      </c>
      <c r="CF124" s="92">
        <f t="shared" si="37"/>
        <v>0</v>
      </c>
      <c r="CG124" s="92">
        <f t="shared" si="45"/>
        <v>0</v>
      </c>
      <c r="CH124" s="92">
        <f t="shared" si="46"/>
        <v>0</v>
      </c>
      <c r="CI124" s="92">
        <f t="shared" si="62"/>
        <v>0</v>
      </c>
      <c r="CJ124" s="91">
        <f t="shared" ref="CJ124:CK144" si="65">AB124</f>
        <v>0</v>
      </c>
      <c r="CK124" s="91">
        <f t="shared" si="65"/>
        <v>0</v>
      </c>
      <c r="CL124" s="91" t="str">
        <f t="shared" si="63"/>
        <v>keine Daten</v>
      </c>
      <c r="CM124" s="92">
        <f t="shared" si="47"/>
        <v>0</v>
      </c>
      <c r="CN124" s="91" t="str">
        <f t="shared" si="48"/>
        <v>keine Angabe</v>
      </c>
      <c r="CO124" s="91">
        <f t="shared" si="49"/>
        <v>2</v>
      </c>
      <c r="CP124" s="91">
        <f t="shared" si="50"/>
        <v>2</v>
      </c>
      <c r="CQ124" s="91">
        <f t="shared" si="51"/>
        <v>0</v>
      </c>
      <c r="CR124" s="91">
        <f t="shared" si="38"/>
        <v>0</v>
      </c>
      <c r="CS124" s="92">
        <f>CM124-'2012'!CM124</f>
        <v>0</v>
      </c>
      <c r="CT124" s="92">
        <f>CE124-'2012'!CE124</f>
        <v>0</v>
      </c>
      <c r="CU124" s="92">
        <f t="shared" si="52"/>
        <v>0</v>
      </c>
      <c r="CV124" s="92">
        <f t="shared" si="53"/>
        <v>0</v>
      </c>
      <c r="CW124" s="153">
        <f t="shared" si="54"/>
        <v>0</v>
      </c>
      <c r="CX124" s="153">
        <f t="shared" si="55"/>
        <v>0</v>
      </c>
      <c r="CY124" s="153">
        <f t="shared" si="56"/>
        <v>0</v>
      </c>
      <c r="CZ124" s="92">
        <f t="shared" si="57"/>
        <v>0</v>
      </c>
      <c r="DA124" s="92">
        <f t="shared" si="58"/>
        <v>0</v>
      </c>
      <c r="DB124" s="91">
        <f t="shared" si="39"/>
        <v>0</v>
      </c>
      <c r="DC124" s="92">
        <f t="shared" si="59"/>
        <v>0</v>
      </c>
    </row>
    <row r="125" spans="1:107" x14ac:dyDescent="0.25">
      <c r="A125" s="20">
        <v>13075114</v>
      </c>
      <c r="B125" s="21">
        <v>5562</v>
      </c>
      <c r="C125" s="21" t="s">
        <v>163</v>
      </c>
      <c r="D125" s="223"/>
      <c r="E125" s="224"/>
      <c r="F125" s="224"/>
      <c r="G125" s="224"/>
      <c r="H125" s="224"/>
      <c r="I125" s="224"/>
      <c r="J125" s="224"/>
      <c r="K125" s="224"/>
      <c r="L125" s="224"/>
      <c r="M125" s="224"/>
      <c r="N125" s="224"/>
      <c r="O125" s="224"/>
      <c r="P125" s="224"/>
      <c r="Q125" s="224"/>
      <c r="R125" s="224"/>
      <c r="S125" s="224"/>
      <c r="T125" s="224"/>
      <c r="U125" s="224"/>
      <c r="V125" s="224"/>
      <c r="W125" s="224"/>
      <c r="X125" s="224"/>
      <c r="Y125" s="224"/>
      <c r="Z125" s="224"/>
      <c r="AA125" s="224"/>
      <c r="AB125" s="22"/>
      <c r="AC125" s="22"/>
      <c r="AD125" s="22"/>
      <c r="AE125" s="224"/>
      <c r="AF125" s="224"/>
      <c r="AG125" s="260"/>
      <c r="AH125" s="260"/>
      <c r="AI125" s="224"/>
      <c r="AJ125" s="224"/>
      <c r="AK125" s="224"/>
      <c r="AL125" s="224"/>
      <c r="AM125" s="224"/>
      <c r="AN125" s="260"/>
      <c r="AO125" s="236"/>
      <c r="AP125" s="236"/>
      <c r="AQ125" s="310">
        <f t="shared" si="60"/>
        <v>0</v>
      </c>
      <c r="AR125" s="236"/>
      <c r="AS125" s="310">
        <f t="shared" si="40"/>
        <v>0</v>
      </c>
      <c r="AT125" s="236"/>
      <c r="AU125" s="310">
        <f t="shared" si="61"/>
        <v>0</v>
      </c>
      <c r="AV125" s="310" t="e">
        <f t="shared" si="41"/>
        <v>#DIV/0!</v>
      </c>
      <c r="AW125" s="310" t="e">
        <f t="shared" si="42"/>
        <v>#DIV/0!</v>
      </c>
      <c r="AX125" s="236"/>
      <c r="CA125" s="91" t="str">
        <f t="shared" si="64"/>
        <v>Rankwitz</v>
      </c>
      <c r="CB125" s="92">
        <f t="shared" si="64"/>
        <v>0</v>
      </c>
      <c r="CC125" s="92">
        <f t="shared" si="43"/>
        <v>0</v>
      </c>
      <c r="CD125" s="92">
        <f t="shared" si="44"/>
        <v>0</v>
      </c>
      <c r="CE125" s="92">
        <f t="shared" si="36"/>
        <v>0</v>
      </c>
      <c r="CF125" s="92">
        <f t="shared" si="37"/>
        <v>0</v>
      </c>
      <c r="CG125" s="92">
        <f t="shared" si="45"/>
        <v>0</v>
      </c>
      <c r="CH125" s="92">
        <f t="shared" si="46"/>
        <v>0</v>
      </c>
      <c r="CI125" s="92">
        <f t="shared" si="62"/>
        <v>0</v>
      </c>
      <c r="CJ125" s="91">
        <f t="shared" si="65"/>
        <v>0</v>
      </c>
      <c r="CK125" s="91">
        <f t="shared" si="65"/>
        <v>0</v>
      </c>
      <c r="CL125" s="91" t="str">
        <f t="shared" si="63"/>
        <v>keine Daten</v>
      </c>
      <c r="CM125" s="92">
        <f t="shared" si="47"/>
        <v>0</v>
      </c>
      <c r="CN125" s="91" t="str">
        <f t="shared" si="48"/>
        <v>keine Angabe</v>
      </c>
      <c r="CO125" s="91">
        <f t="shared" si="49"/>
        <v>2</v>
      </c>
      <c r="CP125" s="91">
        <f t="shared" si="50"/>
        <v>2</v>
      </c>
      <c r="CQ125" s="91">
        <f t="shared" si="51"/>
        <v>0</v>
      </c>
      <c r="CR125" s="91">
        <f t="shared" si="38"/>
        <v>0</v>
      </c>
      <c r="CS125" s="92">
        <f>CM125-'2012'!CM125</f>
        <v>0</v>
      </c>
      <c r="CT125" s="92">
        <f>CE125-'2012'!CE125</f>
        <v>0</v>
      </c>
      <c r="CU125" s="92">
        <f t="shared" si="52"/>
        <v>0</v>
      </c>
      <c r="CV125" s="92">
        <f t="shared" si="53"/>
        <v>0</v>
      </c>
      <c r="CW125" s="153">
        <f t="shared" si="54"/>
        <v>0</v>
      </c>
      <c r="CX125" s="153">
        <f t="shared" si="55"/>
        <v>0</v>
      </c>
      <c r="CY125" s="153">
        <f t="shared" si="56"/>
        <v>0</v>
      </c>
      <c r="CZ125" s="92">
        <f t="shared" si="57"/>
        <v>0</v>
      </c>
      <c r="DA125" s="92">
        <f t="shared" si="58"/>
        <v>0</v>
      </c>
      <c r="DB125" s="91">
        <f t="shared" si="39"/>
        <v>0</v>
      </c>
      <c r="DC125" s="92">
        <f t="shared" si="59"/>
        <v>0</v>
      </c>
    </row>
    <row r="126" spans="1:107" x14ac:dyDescent="0.25">
      <c r="A126" s="20">
        <v>13075129</v>
      </c>
      <c r="B126" s="21">
        <v>5562</v>
      </c>
      <c r="C126" s="21" t="s">
        <v>164</v>
      </c>
      <c r="D126" s="223"/>
      <c r="E126" s="224"/>
      <c r="F126" s="224"/>
      <c r="G126" s="224"/>
      <c r="H126" s="224"/>
      <c r="I126" s="224"/>
      <c r="J126" s="224"/>
      <c r="K126" s="224"/>
      <c r="L126" s="224"/>
      <c r="M126" s="224"/>
      <c r="N126" s="224"/>
      <c r="O126" s="224"/>
      <c r="P126" s="224"/>
      <c r="Q126" s="224"/>
      <c r="R126" s="224"/>
      <c r="S126" s="224"/>
      <c r="T126" s="224"/>
      <c r="U126" s="224"/>
      <c r="V126" s="224"/>
      <c r="W126" s="224"/>
      <c r="X126" s="224"/>
      <c r="Y126" s="224"/>
      <c r="Z126" s="224"/>
      <c r="AA126" s="224"/>
      <c r="AB126" s="22"/>
      <c r="AC126" s="22"/>
      <c r="AD126" s="22"/>
      <c r="AE126" s="224"/>
      <c r="AF126" s="224"/>
      <c r="AG126" s="260"/>
      <c r="AH126" s="260"/>
      <c r="AI126" s="224"/>
      <c r="AJ126" s="224"/>
      <c r="AK126" s="224"/>
      <c r="AL126" s="224"/>
      <c r="AM126" s="224"/>
      <c r="AN126" s="260"/>
      <c r="AO126" s="236"/>
      <c r="AP126" s="236"/>
      <c r="AQ126" s="310">
        <f t="shared" si="60"/>
        <v>0</v>
      </c>
      <c r="AR126" s="236"/>
      <c r="AS126" s="310">
        <f t="shared" si="40"/>
        <v>0</v>
      </c>
      <c r="AT126" s="236"/>
      <c r="AU126" s="310">
        <f t="shared" si="61"/>
        <v>0</v>
      </c>
      <c r="AV126" s="310" t="e">
        <f t="shared" si="41"/>
        <v>#DIV/0!</v>
      </c>
      <c r="AW126" s="310" t="e">
        <f t="shared" si="42"/>
        <v>#DIV/0!</v>
      </c>
      <c r="AX126" s="236"/>
      <c r="CA126" s="91" t="str">
        <f t="shared" si="64"/>
        <v>Stolpe auf Usedom</v>
      </c>
      <c r="CB126" s="92">
        <f t="shared" si="64"/>
        <v>0</v>
      </c>
      <c r="CC126" s="92">
        <f t="shared" si="43"/>
        <v>0</v>
      </c>
      <c r="CD126" s="92">
        <f t="shared" si="44"/>
        <v>0</v>
      </c>
      <c r="CE126" s="92">
        <f t="shared" si="36"/>
        <v>0</v>
      </c>
      <c r="CF126" s="92">
        <f t="shared" si="37"/>
        <v>0</v>
      </c>
      <c r="CG126" s="92">
        <f t="shared" si="45"/>
        <v>0</v>
      </c>
      <c r="CH126" s="92">
        <f t="shared" si="46"/>
        <v>0</v>
      </c>
      <c r="CI126" s="92">
        <f t="shared" si="62"/>
        <v>0</v>
      </c>
      <c r="CJ126" s="91">
        <f t="shared" si="65"/>
        <v>0</v>
      </c>
      <c r="CK126" s="91">
        <f t="shared" si="65"/>
        <v>0</v>
      </c>
      <c r="CL126" s="91" t="str">
        <f t="shared" si="63"/>
        <v>keine Daten</v>
      </c>
      <c r="CM126" s="92">
        <f t="shared" si="47"/>
        <v>0</v>
      </c>
      <c r="CN126" s="91" t="str">
        <f t="shared" si="48"/>
        <v>keine Angabe</v>
      </c>
      <c r="CO126" s="91">
        <f t="shared" si="49"/>
        <v>2</v>
      </c>
      <c r="CP126" s="91">
        <f t="shared" si="50"/>
        <v>2</v>
      </c>
      <c r="CQ126" s="91">
        <f t="shared" si="51"/>
        <v>0</v>
      </c>
      <c r="CR126" s="91">
        <f t="shared" si="38"/>
        <v>0</v>
      </c>
      <c r="CS126" s="92">
        <f>CM126-'2012'!CM126</f>
        <v>0</v>
      </c>
      <c r="CT126" s="92">
        <f>CE126-'2012'!CE126</f>
        <v>0</v>
      </c>
      <c r="CU126" s="92">
        <f t="shared" si="52"/>
        <v>0</v>
      </c>
      <c r="CV126" s="92">
        <f t="shared" si="53"/>
        <v>0</v>
      </c>
      <c r="CW126" s="153">
        <f t="shared" si="54"/>
        <v>0</v>
      </c>
      <c r="CX126" s="153">
        <f t="shared" si="55"/>
        <v>0</v>
      </c>
      <c r="CY126" s="153">
        <f t="shared" si="56"/>
        <v>0</v>
      </c>
      <c r="CZ126" s="92">
        <f t="shared" si="57"/>
        <v>0</v>
      </c>
      <c r="DA126" s="92">
        <f t="shared" si="58"/>
        <v>0</v>
      </c>
      <c r="DB126" s="91">
        <f t="shared" si="39"/>
        <v>0</v>
      </c>
      <c r="DC126" s="92">
        <f t="shared" si="59"/>
        <v>0</v>
      </c>
    </row>
    <row r="127" spans="1:107" x14ac:dyDescent="0.25">
      <c r="A127" s="20">
        <v>13075135</v>
      </c>
      <c r="B127" s="21">
        <v>5562</v>
      </c>
      <c r="C127" s="21" t="s">
        <v>165</v>
      </c>
      <c r="D127" s="223"/>
      <c r="E127" s="224"/>
      <c r="F127" s="224"/>
      <c r="G127" s="224"/>
      <c r="H127" s="224"/>
      <c r="I127" s="224"/>
      <c r="J127" s="224"/>
      <c r="K127" s="224"/>
      <c r="L127" s="224"/>
      <c r="M127" s="224"/>
      <c r="N127" s="224"/>
      <c r="O127" s="224"/>
      <c r="P127" s="224"/>
      <c r="Q127" s="224"/>
      <c r="R127" s="224"/>
      <c r="S127" s="224"/>
      <c r="T127" s="224"/>
      <c r="U127" s="224"/>
      <c r="V127" s="224"/>
      <c r="W127" s="224"/>
      <c r="X127" s="224"/>
      <c r="Y127" s="224"/>
      <c r="Z127" s="224"/>
      <c r="AA127" s="224"/>
      <c r="AB127" s="22"/>
      <c r="AC127" s="22"/>
      <c r="AD127" s="22"/>
      <c r="AE127" s="224"/>
      <c r="AF127" s="224"/>
      <c r="AG127" s="260"/>
      <c r="AH127" s="260"/>
      <c r="AI127" s="224"/>
      <c r="AJ127" s="224"/>
      <c r="AK127" s="224"/>
      <c r="AL127" s="224"/>
      <c r="AM127" s="224"/>
      <c r="AN127" s="260"/>
      <c r="AO127" s="236"/>
      <c r="AP127" s="236"/>
      <c r="AQ127" s="310">
        <f t="shared" si="60"/>
        <v>0</v>
      </c>
      <c r="AR127" s="236"/>
      <c r="AS127" s="310">
        <f t="shared" si="40"/>
        <v>0</v>
      </c>
      <c r="AT127" s="236"/>
      <c r="AU127" s="310">
        <f t="shared" si="61"/>
        <v>0</v>
      </c>
      <c r="AV127" s="310" t="e">
        <f t="shared" si="41"/>
        <v>#DIV/0!</v>
      </c>
      <c r="AW127" s="310" t="e">
        <f t="shared" si="42"/>
        <v>#DIV/0!</v>
      </c>
      <c r="AX127" s="236"/>
      <c r="CA127" s="91" t="str">
        <f t="shared" si="64"/>
        <v>Ückeritz</v>
      </c>
      <c r="CB127" s="92">
        <f t="shared" si="64"/>
        <v>0</v>
      </c>
      <c r="CC127" s="92">
        <f t="shared" si="43"/>
        <v>0</v>
      </c>
      <c r="CD127" s="92">
        <f t="shared" si="44"/>
        <v>0</v>
      </c>
      <c r="CE127" s="92">
        <f t="shared" si="36"/>
        <v>0</v>
      </c>
      <c r="CF127" s="92">
        <f t="shared" si="37"/>
        <v>0</v>
      </c>
      <c r="CG127" s="92">
        <f t="shared" si="45"/>
        <v>0</v>
      </c>
      <c r="CH127" s="92">
        <f t="shared" si="46"/>
        <v>0</v>
      </c>
      <c r="CI127" s="92">
        <f t="shared" si="62"/>
        <v>0</v>
      </c>
      <c r="CJ127" s="91">
        <f t="shared" si="65"/>
        <v>0</v>
      </c>
      <c r="CK127" s="91">
        <f t="shared" si="65"/>
        <v>0</v>
      </c>
      <c r="CL127" s="91" t="str">
        <f t="shared" si="63"/>
        <v>keine Daten</v>
      </c>
      <c r="CM127" s="92">
        <f t="shared" si="47"/>
        <v>0</v>
      </c>
      <c r="CN127" s="91" t="str">
        <f t="shared" si="48"/>
        <v>keine Angabe</v>
      </c>
      <c r="CO127" s="91">
        <f t="shared" si="49"/>
        <v>2</v>
      </c>
      <c r="CP127" s="91">
        <f t="shared" si="50"/>
        <v>2</v>
      </c>
      <c r="CQ127" s="91">
        <f t="shared" si="51"/>
        <v>0</v>
      </c>
      <c r="CR127" s="91">
        <f t="shared" si="38"/>
        <v>0</v>
      </c>
      <c r="CS127" s="92">
        <f>CM127-'2012'!CM127</f>
        <v>0</v>
      </c>
      <c r="CT127" s="92">
        <f>CE127-'2012'!CE127</f>
        <v>0</v>
      </c>
      <c r="CU127" s="92">
        <f t="shared" si="52"/>
        <v>0</v>
      </c>
      <c r="CV127" s="92">
        <f t="shared" si="53"/>
        <v>0</v>
      </c>
      <c r="CW127" s="153">
        <f t="shared" si="54"/>
        <v>0</v>
      </c>
      <c r="CX127" s="153">
        <f t="shared" si="55"/>
        <v>0</v>
      </c>
      <c r="CY127" s="153">
        <f t="shared" si="56"/>
        <v>0</v>
      </c>
      <c r="CZ127" s="92">
        <f t="shared" si="57"/>
        <v>0</v>
      </c>
      <c r="DA127" s="92">
        <f t="shared" si="58"/>
        <v>0</v>
      </c>
      <c r="DB127" s="91">
        <f t="shared" si="39"/>
        <v>0</v>
      </c>
      <c r="DC127" s="92">
        <f t="shared" si="59"/>
        <v>0</v>
      </c>
    </row>
    <row r="128" spans="1:107" x14ac:dyDescent="0.25">
      <c r="A128" s="20">
        <v>13075137</v>
      </c>
      <c r="B128" s="21">
        <v>5562</v>
      </c>
      <c r="C128" s="21" t="s">
        <v>166</v>
      </c>
      <c r="D128" s="223"/>
      <c r="E128" s="224"/>
      <c r="F128" s="224"/>
      <c r="G128" s="224"/>
      <c r="H128" s="224"/>
      <c r="I128" s="224"/>
      <c r="J128" s="224"/>
      <c r="K128" s="224"/>
      <c r="L128" s="224"/>
      <c r="M128" s="224"/>
      <c r="N128" s="224"/>
      <c r="O128" s="224"/>
      <c r="P128" s="224"/>
      <c r="Q128" s="224"/>
      <c r="R128" s="224"/>
      <c r="S128" s="224"/>
      <c r="T128" s="224"/>
      <c r="U128" s="224"/>
      <c r="V128" s="224"/>
      <c r="W128" s="224"/>
      <c r="X128" s="224"/>
      <c r="Y128" s="224"/>
      <c r="Z128" s="224"/>
      <c r="AA128" s="224"/>
      <c r="AB128" s="22"/>
      <c r="AC128" s="22"/>
      <c r="AD128" s="22"/>
      <c r="AE128" s="224"/>
      <c r="AF128" s="224"/>
      <c r="AG128" s="260"/>
      <c r="AH128" s="260"/>
      <c r="AI128" s="224"/>
      <c r="AJ128" s="224"/>
      <c r="AK128" s="224"/>
      <c r="AL128" s="224"/>
      <c r="AM128" s="224"/>
      <c r="AN128" s="260"/>
      <c r="AO128" s="236"/>
      <c r="AP128" s="236"/>
      <c r="AQ128" s="310">
        <f t="shared" si="60"/>
        <v>0</v>
      </c>
      <c r="AR128" s="236"/>
      <c r="AS128" s="310">
        <f t="shared" si="40"/>
        <v>0</v>
      </c>
      <c r="AT128" s="236"/>
      <c r="AU128" s="310">
        <f t="shared" si="61"/>
        <v>0</v>
      </c>
      <c r="AV128" s="310" t="e">
        <f t="shared" si="41"/>
        <v>#DIV/0!</v>
      </c>
      <c r="AW128" s="310" t="e">
        <f t="shared" si="42"/>
        <v>#DIV/0!</v>
      </c>
      <c r="AX128" s="236"/>
      <c r="CA128" s="91" t="str">
        <f t="shared" si="64"/>
        <v>Usedom, Stadt</v>
      </c>
      <c r="CB128" s="92">
        <f t="shared" si="64"/>
        <v>0</v>
      </c>
      <c r="CC128" s="92">
        <f t="shared" si="43"/>
        <v>0</v>
      </c>
      <c r="CD128" s="92">
        <f t="shared" si="44"/>
        <v>0</v>
      </c>
      <c r="CE128" s="92">
        <f t="shared" si="36"/>
        <v>0</v>
      </c>
      <c r="CF128" s="92">
        <f t="shared" si="37"/>
        <v>0</v>
      </c>
      <c r="CG128" s="92">
        <f t="shared" si="45"/>
        <v>0</v>
      </c>
      <c r="CH128" s="92">
        <f t="shared" si="46"/>
        <v>0</v>
      </c>
      <c r="CI128" s="92">
        <f t="shared" si="62"/>
        <v>0</v>
      </c>
      <c r="CJ128" s="91">
        <f t="shared" si="65"/>
        <v>0</v>
      </c>
      <c r="CK128" s="91">
        <f t="shared" si="65"/>
        <v>0</v>
      </c>
      <c r="CL128" s="91" t="str">
        <f t="shared" si="63"/>
        <v>keine Daten</v>
      </c>
      <c r="CM128" s="92">
        <f t="shared" si="47"/>
        <v>0</v>
      </c>
      <c r="CN128" s="91" t="str">
        <f t="shared" si="48"/>
        <v>keine Angabe</v>
      </c>
      <c r="CO128" s="91">
        <f t="shared" si="49"/>
        <v>2</v>
      </c>
      <c r="CP128" s="91">
        <f t="shared" si="50"/>
        <v>2</v>
      </c>
      <c r="CQ128" s="91">
        <f t="shared" si="51"/>
        <v>0</v>
      </c>
      <c r="CR128" s="91">
        <f t="shared" si="38"/>
        <v>0</v>
      </c>
      <c r="CS128" s="92">
        <f>CM128-'2012'!CM128</f>
        <v>0</v>
      </c>
      <c r="CT128" s="92">
        <f>CE128-'2012'!CE128</f>
        <v>0</v>
      </c>
      <c r="CU128" s="92">
        <f t="shared" si="52"/>
        <v>0</v>
      </c>
      <c r="CV128" s="92">
        <f t="shared" si="53"/>
        <v>0</v>
      </c>
      <c r="CW128" s="153">
        <f t="shared" si="54"/>
        <v>0</v>
      </c>
      <c r="CX128" s="153">
        <f t="shared" si="55"/>
        <v>0</v>
      </c>
      <c r="CY128" s="153">
        <f t="shared" si="56"/>
        <v>0</v>
      </c>
      <c r="CZ128" s="92">
        <f t="shared" si="57"/>
        <v>0</v>
      </c>
      <c r="DA128" s="92">
        <f t="shared" si="58"/>
        <v>0</v>
      </c>
      <c r="DB128" s="91">
        <f t="shared" si="39"/>
        <v>0</v>
      </c>
      <c r="DC128" s="92">
        <f t="shared" si="59"/>
        <v>0</v>
      </c>
    </row>
    <row r="129" spans="1:107" x14ac:dyDescent="0.25">
      <c r="A129" s="20">
        <v>13075148</v>
      </c>
      <c r="B129" s="21">
        <v>5562</v>
      </c>
      <c r="C129" s="21" t="s">
        <v>167</v>
      </c>
      <c r="D129" s="223"/>
      <c r="E129" s="224"/>
      <c r="F129" s="224"/>
      <c r="G129" s="224"/>
      <c r="H129" s="224"/>
      <c r="I129" s="224"/>
      <c r="J129" s="224"/>
      <c r="K129" s="224"/>
      <c r="L129" s="224"/>
      <c r="M129" s="224"/>
      <c r="N129" s="224"/>
      <c r="O129" s="224"/>
      <c r="P129" s="224"/>
      <c r="Q129" s="224"/>
      <c r="R129" s="224"/>
      <c r="S129" s="224"/>
      <c r="T129" s="224"/>
      <c r="U129" s="224"/>
      <c r="V129" s="224"/>
      <c r="W129" s="224"/>
      <c r="X129" s="224"/>
      <c r="Y129" s="224"/>
      <c r="Z129" s="224"/>
      <c r="AA129" s="224"/>
      <c r="AB129" s="22"/>
      <c r="AC129" s="22"/>
      <c r="AD129" s="22"/>
      <c r="AE129" s="224"/>
      <c r="AF129" s="224"/>
      <c r="AG129" s="260"/>
      <c r="AH129" s="260"/>
      <c r="AI129" s="224"/>
      <c r="AJ129" s="224"/>
      <c r="AK129" s="224"/>
      <c r="AL129" s="224"/>
      <c r="AM129" s="224"/>
      <c r="AN129" s="260"/>
      <c r="AO129" s="236"/>
      <c r="AP129" s="236"/>
      <c r="AQ129" s="310">
        <f t="shared" si="60"/>
        <v>0</v>
      </c>
      <c r="AR129" s="236"/>
      <c r="AS129" s="310">
        <f t="shared" si="40"/>
        <v>0</v>
      </c>
      <c r="AT129" s="236"/>
      <c r="AU129" s="310">
        <f t="shared" si="61"/>
        <v>0</v>
      </c>
      <c r="AV129" s="310" t="e">
        <f t="shared" si="41"/>
        <v>#DIV/0!</v>
      </c>
      <c r="AW129" s="310" t="e">
        <f t="shared" si="42"/>
        <v>#DIV/0!</v>
      </c>
      <c r="AX129" s="236"/>
      <c r="CA129" s="91" t="str">
        <f t="shared" si="64"/>
        <v>Zempin</v>
      </c>
      <c r="CB129" s="92">
        <f t="shared" si="64"/>
        <v>0</v>
      </c>
      <c r="CC129" s="92">
        <f t="shared" si="43"/>
        <v>0</v>
      </c>
      <c r="CD129" s="92">
        <f t="shared" si="44"/>
        <v>0</v>
      </c>
      <c r="CE129" s="92">
        <f t="shared" si="36"/>
        <v>0</v>
      </c>
      <c r="CF129" s="92">
        <f t="shared" si="37"/>
        <v>0</v>
      </c>
      <c r="CG129" s="92">
        <f t="shared" si="45"/>
        <v>0</v>
      </c>
      <c r="CH129" s="92">
        <f t="shared" si="46"/>
        <v>0</v>
      </c>
      <c r="CI129" s="92">
        <f t="shared" si="62"/>
        <v>0</v>
      </c>
      <c r="CJ129" s="91">
        <f t="shared" si="65"/>
        <v>0</v>
      </c>
      <c r="CK129" s="91">
        <f t="shared" si="65"/>
        <v>0</v>
      </c>
      <c r="CL129" s="91" t="str">
        <f t="shared" si="63"/>
        <v>keine Daten</v>
      </c>
      <c r="CM129" s="92">
        <f t="shared" si="47"/>
        <v>0</v>
      </c>
      <c r="CN129" s="91" t="str">
        <f t="shared" si="48"/>
        <v>keine Angabe</v>
      </c>
      <c r="CO129" s="91">
        <f t="shared" si="49"/>
        <v>2</v>
      </c>
      <c r="CP129" s="91">
        <f t="shared" si="50"/>
        <v>2</v>
      </c>
      <c r="CQ129" s="91">
        <f t="shared" si="51"/>
        <v>0</v>
      </c>
      <c r="CR129" s="91">
        <f t="shared" si="38"/>
        <v>0</v>
      </c>
      <c r="CS129" s="92">
        <f>CM129-'2012'!CM129</f>
        <v>0</v>
      </c>
      <c r="CT129" s="92">
        <f>CE129-'2012'!CE129</f>
        <v>0</v>
      </c>
      <c r="CU129" s="92">
        <f t="shared" si="52"/>
        <v>0</v>
      </c>
      <c r="CV129" s="92">
        <f t="shared" si="53"/>
        <v>0</v>
      </c>
      <c r="CW129" s="153">
        <f t="shared" si="54"/>
        <v>0</v>
      </c>
      <c r="CX129" s="153">
        <f t="shared" si="55"/>
        <v>0</v>
      </c>
      <c r="CY129" s="153">
        <f t="shared" si="56"/>
        <v>0</v>
      </c>
      <c r="CZ129" s="92">
        <f t="shared" si="57"/>
        <v>0</v>
      </c>
      <c r="DA129" s="92">
        <f t="shared" si="58"/>
        <v>0</v>
      </c>
      <c r="DB129" s="91">
        <f t="shared" si="39"/>
        <v>0</v>
      </c>
      <c r="DC129" s="92">
        <f t="shared" si="59"/>
        <v>0</v>
      </c>
    </row>
    <row r="130" spans="1:107" ht="15.75" thickBot="1" x14ac:dyDescent="0.3">
      <c r="A130" s="20">
        <v>13075152</v>
      </c>
      <c r="B130" s="21">
        <v>5562</v>
      </c>
      <c r="C130" s="21" t="s">
        <v>168</v>
      </c>
      <c r="D130" s="223"/>
      <c r="E130" s="224"/>
      <c r="F130" s="224"/>
      <c r="G130" s="224"/>
      <c r="H130" s="224"/>
      <c r="I130" s="224"/>
      <c r="J130" s="224"/>
      <c r="K130" s="224"/>
      <c r="L130" s="224"/>
      <c r="M130" s="224"/>
      <c r="N130" s="224"/>
      <c r="O130" s="224"/>
      <c r="P130" s="224"/>
      <c r="Q130" s="224"/>
      <c r="R130" s="224"/>
      <c r="S130" s="224"/>
      <c r="T130" s="224"/>
      <c r="U130" s="224"/>
      <c r="V130" s="224"/>
      <c r="W130" s="224"/>
      <c r="X130" s="224"/>
      <c r="Y130" s="224"/>
      <c r="Z130" s="224"/>
      <c r="AA130" s="224"/>
      <c r="AB130" s="22"/>
      <c r="AC130" s="22"/>
      <c r="AD130" s="22"/>
      <c r="AE130" s="224"/>
      <c r="AF130" s="224"/>
      <c r="AG130" s="260"/>
      <c r="AH130" s="260"/>
      <c r="AI130" s="224"/>
      <c r="AJ130" s="224"/>
      <c r="AK130" s="224"/>
      <c r="AL130" s="224"/>
      <c r="AM130" s="224"/>
      <c r="AN130" s="260"/>
      <c r="AO130" s="236"/>
      <c r="AP130" s="236"/>
      <c r="AQ130" s="310">
        <f t="shared" si="60"/>
        <v>0</v>
      </c>
      <c r="AR130" s="236"/>
      <c r="AS130" s="310">
        <f t="shared" si="40"/>
        <v>0</v>
      </c>
      <c r="AT130" s="236"/>
      <c r="AU130" s="310">
        <f t="shared" si="61"/>
        <v>0</v>
      </c>
      <c r="AV130" s="310" t="e">
        <f t="shared" si="41"/>
        <v>#DIV/0!</v>
      </c>
      <c r="AW130" s="310" t="e">
        <f t="shared" si="42"/>
        <v>#DIV/0!</v>
      </c>
      <c r="AX130" s="236"/>
      <c r="CA130" s="91" t="str">
        <f t="shared" si="64"/>
        <v>Zirchow</v>
      </c>
      <c r="CB130" s="92">
        <f t="shared" si="64"/>
        <v>0</v>
      </c>
      <c r="CC130" s="92">
        <f t="shared" si="43"/>
        <v>0</v>
      </c>
      <c r="CD130" s="92">
        <f t="shared" si="44"/>
        <v>0</v>
      </c>
      <c r="CE130" s="92">
        <f t="shared" si="36"/>
        <v>0</v>
      </c>
      <c r="CF130" s="92">
        <f t="shared" si="37"/>
        <v>0</v>
      </c>
      <c r="CG130" s="92">
        <f t="shared" si="45"/>
        <v>0</v>
      </c>
      <c r="CH130" s="92">
        <f t="shared" si="46"/>
        <v>0</v>
      </c>
      <c r="CI130" s="92">
        <f t="shared" si="62"/>
        <v>0</v>
      </c>
      <c r="CJ130" s="91">
        <f t="shared" si="65"/>
        <v>0</v>
      </c>
      <c r="CK130" s="91">
        <f t="shared" si="65"/>
        <v>0</v>
      </c>
      <c r="CL130" s="91" t="str">
        <f t="shared" si="63"/>
        <v>keine Daten</v>
      </c>
      <c r="CM130" s="92">
        <f t="shared" si="47"/>
        <v>0</v>
      </c>
      <c r="CN130" s="91" t="str">
        <f t="shared" si="48"/>
        <v>keine Angabe</v>
      </c>
      <c r="CO130" s="91">
        <f t="shared" si="49"/>
        <v>2</v>
      </c>
      <c r="CP130" s="91">
        <f t="shared" si="50"/>
        <v>2</v>
      </c>
      <c r="CQ130" s="91">
        <f t="shared" si="51"/>
        <v>0</v>
      </c>
      <c r="CR130" s="91">
        <f t="shared" si="38"/>
        <v>0</v>
      </c>
      <c r="CS130" s="92">
        <f>CM130-'2012'!CM130</f>
        <v>0</v>
      </c>
      <c r="CT130" s="92">
        <f>CE130-'2012'!CE130</f>
        <v>0</v>
      </c>
      <c r="CU130" s="92">
        <f t="shared" si="52"/>
        <v>0</v>
      </c>
      <c r="CV130" s="92">
        <f t="shared" si="53"/>
        <v>0</v>
      </c>
      <c r="CW130" s="153">
        <f t="shared" si="54"/>
        <v>0</v>
      </c>
      <c r="CX130" s="153">
        <f t="shared" si="55"/>
        <v>0</v>
      </c>
      <c r="CY130" s="153">
        <f t="shared" si="56"/>
        <v>0</v>
      </c>
      <c r="CZ130" s="92">
        <f t="shared" si="57"/>
        <v>0</v>
      </c>
      <c r="DA130" s="92">
        <f t="shared" si="58"/>
        <v>0</v>
      </c>
      <c r="DB130" s="91">
        <f t="shared" si="39"/>
        <v>0</v>
      </c>
      <c r="DC130" s="92">
        <f t="shared" si="59"/>
        <v>0</v>
      </c>
    </row>
    <row r="131" spans="1:107" x14ac:dyDescent="0.25">
      <c r="A131" s="20">
        <v>13075006</v>
      </c>
      <c r="B131" s="21">
        <v>5563</v>
      </c>
      <c r="C131" s="21" t="s">
        <v>169</v>
      </c>
      <c r="D131" s="259">
        <v>550</v>
      </c>
      <c r="E131" s="222">
        <v>108500</v>
      </c>
      <c r="F131" s="222">
        <v>132323.70000000001</v>
      </c>
      <c r="G131" s="222">
        <v>1</v>
      </c>
      <c r="H131" s="222">
        <v>85777.96</v>
      </c>
      <c r="I131" s="222">
        <v>0</v>
      </c>
      <c r="J131" s="222">
        <v>1</v>
      </c>
      <c r="K131" s="222">
        <v>563868.17000000004</v>
      </c>
      <c r="L131" s="222"/>
      <c r="M131" s="222">
        <v>1</v>
      </c>
      <c r="N131" s="222">
        <v>531711.39</v>
      </c>
      <c r="O131" s="222">
        <v>0</v>
      </c>
      <c r="P131" s="222"/>
      <c r="Q131" s="222">
        <v>1</v>
      </c>
      <c r="R131" s="222">
        <v>15404.78</v>
      </c>
      <c r="S131" s="222">
        <v>300</v>
      </c>
      <c r="T131" s="222">
        <v>0</v>
      </c>
      <c r="U131" s="222">
        <v>350</v>
      </c>
      <c r="V131" s="222">
        <v>0</v>
      </c>
      <c r="W131" s="222">
        <v>300</v>
      </c>
      <c r="X131" s="222">
        <v>1</v>
      </c>
      <c r="Y131" s="222">
        <v>0</v>
      </c>
      <c r="Z131" s="222">
        <v>34606.370000000003</v>
      </c>
      <c r="AA131" s="222">
        <v>62.92</v>
      </c>
      <c r="AB131" s="19" t="s">
        <v>43</v>
      </c>
      <c r="AC131" s="19" t="s">
        <v>43</v>
      </c>
      <c r="AD131" s="19" t="s">
        <v>43</v>
      </c>
      <c r="AE131" s="222">
        <v>54852.93</v>
      </c>
      <c r="AF131" s="222">
        <v>563868.17000000004</v>
      </c>
      <c r="AG131" s="295">
        <v>132323.70000000001</v>
      </c>
      <c r="AH131" s="295">
        <v>579272.94999999995</v>
      </c>
      <c r="AI131" s="278">
        <v>1500</v>
      </c>
      <c r="AJ131" s="278">
        <v>1750.91</v>
      </c>
      <c r="AK131" s="278">
        <v>0</v>
      </c>
      <c r="AL131" s="278">
        <v>0</v>
      </c>
      <c r="AM131" s="278">
        <v>0</v>
      </c>
      <c r="AN131" s="280">
        <v>0</v>
      </c>
      <c r="AO131" s="317">
        <v>547529.06000000006</v>
      </c>
      <c r="AP131" s="308">
        <v>748073.69</v>
      </c>
      <c r="AQ131" s="310">
        <f t="shared" si="60"/>
        <v>200544.62999999989</v>
      </c>
      <c r="AR131" s="308">
        <v>0</v>
      </c>
      <c r="AS131" s="310">
        <f t="shared" si="40"/>
        <v>748073.69</v>
      </c>
      <c r="AT131" s="308">
        <v>255601.04</v>
      </c>
      <c r="AU131" s="310">
        <f t="shared" si="61"/>
        <v>492472.64999999991</v>
      </c>
      <c r="AV131" s="310">
        <f t="shared" si="41"/>
        <v>0.34167895946186805</v>
      </c>
      <c r="AW131" s="310">
        <f t="shared" si="42"/>
        <v>0.34167895946186805</v>
      </c>
      <c r="AX131" s="308">
        <v>142895.67000000001</v>
      </c>
      <c r="CA131" s="91" t="str">
        <f t="shared" si="64"/>
        <v>Bandelin</v>
      </c>
      <c r="CB131" s="92">
        <f t="shared" si="64"/>
        <v>550</v>
      </c>
      <c r="CC131" s="92">
        <f t="shared" si="43"/>
        <v>0</v>
      </c>
      <c r="CD131" s="92">
        <f t="shared" si="44"/>
        <v>85777.96</v>
      </c>
      <c r="CE131" s="92">
        <f t="shared" si="36"/>
        <v>0</v>
      </c>
      <c r="CF131" s="92">
        <f t="shared" si="37"/>
        <v>15404.78</v>
      </c>
      <c r="CG131" s="92">
        <f t="shared" si="45"/>
        <v>15404.78</v>
      </c>
      <c r="CH131" s="92">
        <f t="shared" si="46"/>
        <v>132323.70000000001</v>
      </c>
      <c r="CI131" s="92">
        <f t="shared" si="62"/>
        <v>0</v>
      </c>
      <c r="CJ131" s="91" t="str">
        <f t="shared" si="65"/>
        <v>nein</v>
      </c>
      <c r="CK131" s="91" t="str">
        <f t="shared" si="65"/>
        <v>nein</v>
      </c>
      <c r="CL131" s="91" t="str">
        <f t="shared" si="63"/>
        <v>OK</v>
      </c>
      <c r="CM131" s="92">
        <f t="shared" si="47"/>
        <v>531711.39</v>
      </c>
      <c r="CN131" s="91" t="str">
        <f t="shared" si="48"/>
        <v>nein</v>
      </c>
      <c r="CO131" s="91">
        <f t="shared" si="49"/>
        <v>0</v>
      </c>
      <c r="CP131" s="91">
        <f t="shared" si="50"/>
        <v>0</v>
      </c>
      <c r="CQ131" s="91">
        <f t="shared" si="51"/>
        <v>1</v>
      </c>
      <c r="CR131" s="91">
        <f t="shared" si="38"/>
        <v>1</v>
      </c>
      <c r="CS131" s="92">
        <f>CM131-'2012'!CM131</f>
        <v>-3939815.8000000003</v>
      </c>
      <c r="CT131" s="92">
        <f>CE131-'2012'!CE131</f>
        <v>0</v>
      </c>
      <c r="CU131" s="92">
        <f t="shared" si="52"/>
        <v>255601.04</v>
      </c>
      <c r="CV131" s="92">
        <f t="shared" si="53"/>
        <v>142895.67000000001</v>
      </c>
      <c r="CW131" s="153">
        <f t="shared" si="54"/>
        <v>3</v>
      </c>
      <c r="CX131" s="153">
        <f t="shared" si="55"/>
        <v>3.5</v>
      </c>
      <c r="CY131" s="153">
        <f t="shared" si="56"/>
        <v>3</v>
      </c>
      <c r="CZ131" s="92">
        <f t="shared" si="57"/>
        <v>34606.370000000003</v>
      </c>
      <c r="DA131" s="92">
        <f t="shared" si="58"/>
        <v>1750.91</v>
      </c>
      <c r="DB131" s="91">
        <f t="shared" si="39"/>
        <v>1</v>
      </c>
      <c r="DC131" s="92">
        <f t="shared" si="59"/>
        <v>579272.94999999995</v>
      </c>
    </row>
    <row r="132" spans="1:107" x14ac:dyDescent="0.25">
      <c r="A132" s="20">
        <v>13075040</v>
      </c>
      <c r="B132" s="21">
        <v>5563</v>
      </c>
      <c r="C132" s="21" t="s">
        <v>170</v>
      </c>
      <c r="D132" s="236">
        <v>169</v>
      </c>
      <c r="E132" s="224">
        <v>8100</v>
      </c>
      <c r="F132" s="224">
        <v>2917.04</v>
      </c>
      <c r="G132" s="224">
        <v>0</v>
      </c>
      <c r="H132" s="224">
        <v>0</v>
      </c>
      <c r="I132" s="224">
        <v>2558.08</v>
      </c>
      <c r="J132" s="224">
        <v>1</v>
      </c>
      <c r="K132" s="224">
        <v>80932.149999999994</v>
      </c>
      <c r="L132" s="224"/>
      <c r="M132" s="224">
        <v>1</v>
      </c>
      <c r="N132" s="224">
        <v>1478599.89</v>
      </c>
      <c r="O132" s="224">
        <v>0</v>
      </c>
      <c r="P132" s="224"/>
      <c r="Q132" s="224">
        <v>0</v>
      </c>
      <c r="R132" s="224"/>
      <c r="S132" s="224">
        <v>300</v>
      </c>
      <c r="T132" s="224">
        <v>0</v>
      </c>
      <c r="U132" s="224">
        <v>350</v>
      </c>
      <c r="V132" s="224">
        <v>0</v>
      </c>
      <c r="W132" s="224">
        <v>300</v>
      </c>
      <c r="X132" s="224">
        <v>1</v>
      </c>
      <c r="Y132" s="224">
        <v>0</v>
      </c>
      <c r="Z132" s="224">
        <v>78710.87</v>
      </c>
      <c r="AA132" s="224">
        <v>465.74</v>
      </c>
      <c r="AB132" s="22" t="s">
        <v>43</v>
      </c>
      <c r="AC132" s="22" t="s">
        <v>43</v>
      </c>
      <c r="AD132" s="22" t="s">
        <v>43</v>
      </c>
      <c r="AE132" s="224">
        <v>53315.74</v>
      </c>
      <c r="AF132" s="224">
        <v>80932.179999999993</v>
      </c>
      <c r="AG132" s="260">
        <v>-2917.04</v>
      </c>
      <c r="AH132" s="260">
        <v>80932.179999999993</v>
      </c>
      <c r="AI132" s="224">
        <v>600</v>
      </c>
      <c r="AJ132" s="224">
        <v>602</v>
      </c>
      <c r="AK132" s="224">
        <v>0</v>
      </c>
      <c r="AL132" s="224">
        <v>0</v>
      </c>
      <c r="AM132" s="224">
        <v>0</v>
      </c>
      <c r="AN132" s="260">
        <v>0</v>
      </c>
      <c r="AO132" s="308">
        <v>35245.379999999997</v>
      </c>
      <c r="AP132" s="308">
        <v>23945.439999999999</v>
      </c>
      <c r="AQ132" s="310">
        <f t="shared" si="60"/>
        <v>-11299.939999999999</v>
      </c>
      <c r="AR132" s="308">
        <v>64654.89</v>
      </c>
      <c r="AS132" s="310">
        <f t="shared" si="40"/>
        <v>88600.33</v>
      </c>
      <c r="AT132" s="308">
        <v>47779.29</v>
      </c>
      <c r="AU132" s="310">
        <f t="shared" si="61"/>
        <v>40821.040000000001</v>
      </c>
      <c r="AV132" s="310">
        <f t="shared" si="41"/>
        <v>1.9953398225298848</v>
      </c>
      <c r="AW132" s="310">
        <f t="shared" si="42"/>
        <v>0.5392676302672913</v>
      </c>
      <c r="AX132" s="308">
        <v>26579.279999999999</v>
      </c>
      <c r="CA132" s="91" t="str">
        <f t="shared" si="64"/>
        <v>Gribow</v>
      </c>
      <c r="CB132" s="92">
        <f t="shared" si="64"/>
        <v>169</v>
      </c>
      <c r="CC132" s="92">
        <f t="shared" si="43"/>
        <v>2558.08</v>
      </c>
      <c r="CD132" s="92">
        <f t="shared" si="44"/>
        <v>-2558.08</v>
      </c>
      <c r="CE132" s="92">
        <f t="shared" si="36"/>
        <v>0</v>
      </c>
      <c r="CF132" s="92">
        <f t="shared" si="37"/>
        <v>0</v>
      </c>
      <c r="CG132" s="92">
        <f t="shared" si="45"/>
        <v>0</v>
      </c>
      <c r="CH132" s="92">
        <f t="shared" si="46"/>
        <v>-2917.04</v>
      </c>
      <c r="CI132" s="92">
        <f t="shared" si="62"/>
        <v>0</v>
      </c>
      <c r="CJ132" s="91" t="str">
        <f t="shared" si="65"/>
        <v>nein</v>
      </c>
      <c r="CK132" s="91" t="str">
        <f t="shared" si="65"/>
        <v>nein</v>
      </c>
      <c r="CL132" s="91" t="str">
        <f t="shared" si="63"/>
        <v>OK</v>
      </c>
      <c r="CM132" s="92">
        <f t="shared" si="47"/>
        <v>1478599.89</v>
      </c>
      <c r="CN132" s="91" t="str">
        <f t="shared" si="48"/>
        <v>nein</v>
      </c>
      <c r="CO132" s="91">
        <f t="shared" si="49"/>
        <v>0</v>
      </c>
      <c r="CP132" s="91">
        <f t="shared" si="50"/>
        <v>0</v>
      </c>
      <c r="CQ132" s="91">
        <f t="shared" si="51"/>
        <v>1</v>
      </c>
      <c r="CR132" s="91">
        <f t="shared" si="38"/>
        <v>1</v>
      </c>
      <c r="CS132" s="92">
        <f>CM132-'2012'!CM132</f>
        <v>2586.1999999999534</v>
      </c>
      <c r="CT132" s="92">
        <f>CE132-'2012'!CE132</f>
        <v>0</v>
      </c>
      <c r="CU132" s="92">
        <f t="shared" si="52"/>
        <v>47779.29</v>
      </c>
      <c r="CV132" s="92">
        <f t="shared" si="53"/>
        <v>26579.279999999999</v>
      </c>
      <c r="CW132" s="153">
        <f t="shared" si="54"/>
        <v>3</v>
      </c>
      <c r="CX132" s="153">
        <f t="shared" si="55"/>
        <v>3.5</v>
      </c>
      <c r="CY132" s="153">
        <f t="shared" si="56"/>
        <v>3</v>
      </c>
      <c r="CZ132" s="92">
        <f t="shared" si="57"/>
        <v>78710.87</v>
      </c>
      <c r="DA132" s="92">
        <f t="shared" si="58"/>
        <v>602</v>
      </c>
      <c r="DB132" s="91">
        <f t="shared" si="39"/>
        <v>0</v>
      </c>
      <c r="DC132" s="92">
        <f t="shared" si="59"/>
        <v>80932.179999999993</v>
      </c>
    </row>
    <row r="133" spans="1:107" x14ac:dyDescent="0.25">
      <c r="A133" s="20">
        <v>13075041</v>
      </c>
      <c r="B133" s="21">
        <v>5563</v>
      </c>
      <c r="C133" s="21" t="s">
        <v>171</v>
      </c>
      <c r="D133" s="236">
        <v>1323</v>
      </c>
      <c r="E133" s="224">
        <v>260200</v>
      </c>
      <c r="F133" s="224">
        <v>235168.4</v>
      </c>
      <c r="G133" s="224">
        <v>0</v>
      </c>
      <c r="H133" s="224">
        <v>0</v>
      </c>
      <c r="I133" s="224">
        <v>306768.98</v>
      </c>
      <c r="J133" s="224">
        <v>0</v>
      </c>
      <c r="K133" s="224"/>
      <c r="L133" s="224">
        <v>2013</v>
      </c>
      <c r="M133" s="224">
        <v>1</v>
      </c>
      <c r="N133" s="224">
        <v>4652496.42</v>
      </c>
      <c r="O133" s="224">
        <v>1</v>
      </c>
      <c r="P133" s="224">
        <v>31087.45</v>
      </c>
      <c r="Q133" s="224">
        <v>0</v>
      </c>
      <c r="R133" s="224"/>
      <c r="S133" s="224">
        <v>265</v>
      </c>
      <c r="T133" s="224">
        <v>0</v>
      </c>
      <c r="U133" s="224">
        <v>340</v>
      </c>
      <c r="V133" s="224">
        <v>0</v>
      </c>
      <c r="W133" s="224">
        <v>305</v>
      </c>
      <c r="X133" s="224">
        <v>0</v>
      </c>
      <c r="Y133" s="224">
        <v>0</v>
      </c>
      <c r="Z133" s="224">
        <v>45281.37</v>
      </c>
      <c r="AA133" s="224">
        <v>34.22</v>
      </c>
      <c r="AB133" s="22" t="s">
        <v>56</v>
      </c>
      <c r="AC133" s="22" t="s">
        <v>43</v>
      </c>
      <c r="AD133" s="22" t="s">
        <v>43</v>
      </c>
      <c r="AE133" s="224">
        <v>592234.77</v>
      </c>
      <c r="AF133" s="224">
        <v>31087.45</v>
      </c>
      <c r="AG133" s="260">
        <v>-235168.4</v>
      </c>
      <c r="AH133" s="260">
        <v>-31087.45</v>
      </c>
      <c r="AI133" s="224">
        <v>4400</v>
      </c>
      <c r="AJ133" s="224">
        <v>4502.82</v>
      </c>
      <c r="AK133" s="224">
        <v>0</v>
      </c>
      <c r="AL133" s="224">
        <v>0</v>
      </c>
      <c r="AM133" s="224">
        <v>0</v>
      </c>
      <c r="AN133" s="224">
        <v>0</v>
      </c>
      <c r="AO133" s="318">
        <v>415562.64</v>
      </c>
      <c r="AP133" s="308">
        <v>168274.59</v>
      </c>
      <c r="AQ133" s="310">
        <f t="shared" si="60"/>
        <v>-247288.05000000002</v>
      </c>
      <c r="AR133" s="308">
        <v>422355.94</v>
      </c>
      <c r="AS133" s="310">
        <f t="shared" si="40"/>
        <v>590630.53</v>
      </c>
      <c r="AT133" s="308">
        <v>399014.7</v>
      </c>
      <c r="AU133" s="310">
        <f t="shared" si="61"/>
        <v>191615.83000000002</v>
      </c>
      <c r="AV133" s="310">
        <f t="shared" si="41"/>
        <v>2.3712118389353973</v>
      </c>
      <c r="AW133" s="310">
        <f t="shared" si="42"/>
        <v>0.6755741190689889</v>
      </c>
      <c r="AX133" s="308">
        <v>221969.82</v>
      </c>
      <c r="CA133" s="91" t="str">
        <f t="shared" si="64"/>
        <v>Groß Kiesow</v>
      </c>
      <c r="CB133" s="92">
        <f t="shared" si="64"/>
        <v>1323</v>
      </c>
      <c r="CC133" s="92">
        <f t="shared" si="43"/>
        <v>306768.98</v>
      </c>
      <c r="CD133" s="92">
        <f t="shared" si="44"/>
        <v>-306768.98</v>
      </c>
      <c r="CE133" s="92">
        <f t="shared" ref="CE133:CE144" si="66">P133</f>
        <v>31087.45</v>
      </c>
      <c r="CF133" s="92">
        <f t="shared" ref="CF133:CF144" si="67">R133</f>
        <v>0</v>
      </c>
      <c r="CG133" s="92">
        <f t="shared" si="45"/>
        <v>-31087.45</v>
      </c>
      <c r="CH133" s="92">
        <f t="shared" si="46"/>
        <v>-235168.4</v>
      </c>
      <c r="CI133" s="92">
        <f t="shared" si="62"/>
        <v>0</v>
      </c>
      <c r="CJ133" s="91" t="str">
        <f t="shared" si="65"/>
        <v>ja</v>
      </c>
      <c r="CK133" s="91" t="str">
        <f t="shared" si="65"/>
        <v>nein</v>
      </c>
      <c r="CL133" s="91" t="str">
        <f t="shared" si="63"/>
        <v>OK</v>
      </c>
      <c r="CM133" s="92">
        <f t="shared" si="47"/>
        <v>4652496.42</v>
      </c>
      <c r="CN133" s="91" t="str">
        <f t="shared" si="48"/>
        <v>nein</v>
      </c>
      <c r="CO133" s="91">
        <f t="shared" si="49"/>
        <v>1</v>
      </c>
      <c r="CP133" s="91">
        <f t="shared" si="50"/>
        <v>0</v>
      </c>
      <c r="CQ133" s="91">
        <f t="shared" si="51"/>
        <v>1</v>
      </c>
      <c r="CR133" s="91">
        <f t="shared" ref="CR133:CR144" si="68">J133</f>
        <v>0</v>
      </c>
      <c r="CS133" s="92">
        <f>CM133-'2012'!CM133</f>
        <v>180521.25999999978</v>
      </c>
      <c r="CT133" s="92">
        <f>CE133-'2012'!CE133</f>
        <v>31087.45</v>
      </c>
      <c r="CU133" s="92">
        <f t="shared" si="52"/>
        <v>399014.7</v>
      </c>
      <c r="CV133" s="92">
        <f t="shared" si="53"/>
        <v>221969.82</v>
      </c>
      <c r="CW133" s="153">
        <f t="shared" si="54"/>
        <v>2.65</v>
      </c>
      <c r="CX133" s="153">
        <f t="shared" si="55"/>
        <v>3.4</v>
      </c>
      <c r="CY133" s="153">
        <f t="shared" si="56"/>
        <v>3.05</v>
      </c>
      <c r="CZ133" s="92">
        <f t="shared" si="57"/>
        <v>45281.37</v>
      </c>
      <c r="DA133" s="92">
        <f t="shared" si="58"/>
        <v>4502.82</v>
      </c>
      <c r="DB133" s="91">
        <f t="shared" ref="DB133:DB144" si="69">G133</f>
        <v>0</v>
      </c>
      <c r="DC133" s="92">
        <f t="shared" si="59"/>
        <v>-31087.45</v>
      </c>
    </row>
    <row r="134" spans="1:107" x14ac:dyDescent="0.25">
      <c r="A134" s="20">
        <v>13075043</v>
      </c>
      <c r="B134" s="21">
        <v>5563</v>
      </c>
      <c r="C134" s="21" t="s">
        <v>172</v>
      </c>
      <c r="D134" s="221">
        <v>439</v>
      </c>
      <c r="E134" s="222">
        <v>31100</v>
      </c>
      <c r="F134" s="222">
        <v>19444.990000000002</v>
      </c>
      <c r="G134" s="222">
        <v>0</v>
      </c>
      <c r="H134" s="222">
        <v>0</v>
      </c>
      <c r="I134" s="222">
        <v>148641.43</v>
      </c>
      <c r="J134" s="224">
        <v>0</v>
      </c>
      <c r="K134" s="224"/>
      <c r="L134" s="224">
        <v>2013</v>
      </c>
      <c r="M134" s="222">
        <v>1</v>
      </c>
      <c r="N134" s="222">
        <v>1235949</v>
      </c>
      <c r="O134" s="224">
        <v>1</v>
      </c>
      <c r="P134" s="224">
        <v>7054.41</v>
      </c>
      <c r="Q134" s="224">
        <v>1</v>
      </c>
      <c r="R134" s="224">
        <v>6048.94</v>
      </c>
      <c r="S134" s="222">
        <v>300</v>
      </c>
      <c r="T134" s="222">
        <v>0</v>
      </c>
      <c r="U134" s="222">
        <v>350</v>
      </c>
      <c r="V134" s="222">
        <v>0</v>
      </c>
      <c r="W134" s="222">
        <v>300</v>
      </c>
      <c r="X134" s="222">
        <v>1</v>
      </c>
      <c r="Y134" s="222">
        <v>0</v>
      </c>
      <c r="Z134" s="222">
        <v>836717.14</v>
      </c>
      <c r="AA134" s="222">
        <v>1905.9615945330297</v>
      </c>
      <c r="AB134" s="19" t="s">
        <v>43</v>
      </c>
      <c r="AC134" s="19" t="s">
        <v>43</v>
      </c>
      <c r="AD134" s="19" t="s">
        <v>43</v>
      </c>
      <c r="AE134" s="222">
        <v>161416.14000000001</v>
      </c>
      <c r="AF134" s="224">
        <v>7054.41</v>
      </c>
      <c r="AG134" s="260">
        <v>-19444.990000000002</v>
      </c>
      <c r="AH134" s="260">
        <v>-1005.47</v>
      </c>
      <c r="AI134" s="222">
        <v>2400</v>
      </c>
      <c r="AJ134" s="222">
        <v>2565.17</v>
      </c>
      <c r="AK134" s="222">
        <v>0</v>
      </c>
      <c r="AL134" s="222">
        <v>0</v>
      </c>
      <c r="AM134" s="222">
        <v>0</v>
      </c>
      <c r="AN134" s="222">
        <v>0</v>
      </c>
      <c r="AO134" s="236">
        <v>112786.45</v>
      </c>
      <c r="AP134" s="236">
        <v>62322.1</v>
      </c>
      <c r="AQ134" s="310">
        <f t="shared" si="60"/>
        <v>-50464.35</v>
      </c>
      <c r="AR134" s="236">
        <v>147087.28</v>
      </c>
      <c r="AS134" s="310">
        <f t="shared" ref="AS134:AS144" si="70">AP134+AR134</f>
        <v>209409.38</v>
      </c>
      <c r="AT134" s="236">
        <v>118481.61</v>
      </c>
      <c r="AU134" s="310">
        <f t="shared" si="61"/>
        <v>90927.77</v>
      </c>
      <c r="AV134" s="310">
        <f t="shared" ref="AV134:AV144" si="71">AT134/AP134</f>
        <v>1.9011170997126221</v>
      </c>
      <c r="AW134" s="310">
        <f t="shared" ref="AW134:AW144" si="72">AT134/AS134</f>
        <v>0.56578941210751876</v>
      </c>
      <c r="AX134" s="236">
        <v>65910.38</v>
      </c>
      <c r="CA134" s="91" t="str">
        <f t="shared" si="64"/>
        <v>Groß Polzin</v>
      </c>
      <c r="CB134" s="92">
        <f t="shared" si="64"/>
        <v>439</v>
      </c>
      <c r="CC134" s="92">
        <f t="shared" ref="CC134:CC144" si="73">IF(I134&lt;0,I134*-1,I134)</f>
        <v>148641.43</v>
      </c>
      <c r="CD134" s="92">
        <f t="shared" ref="CD134:CD144" si="74">H134-CC134</f>
        <v>-148641.43</v>
      </c>
      <c r="CE134" s="92">
        <f t="shared" si="66"/>
        <v>7054.41</v>
      </c>
      <c r="CF134" s="92">
        <f t="shared" si="67"/>
        <v>6048.94</v>
      </c>
      <c r="CG134" s="92">
        <f t="shared" ref="CG134:CG145" si="75">CF134-CE134</f>
        <v>-1005.4700000000003</v>
      </c>
      <c r="CH134" s="92">
        <f t="shared" ref="CH134:CH144" si="76">AG134</f>
        <v>-19444.990000000002</v>
      </c>
      <c r="CI134" s="92">
        <f t="shared" si="62"/>
        <v>0</v>
      </c>
      <c r="CJ134" s="91" t="str">
        <f t="shared" si="65"/>
        <v>nein</v>
      </c>
      <c r="CK134" s="91" t="str">
        <f t="shared" si="65"/>
        <v>nein</v>
      </c>
      <c r="CL134" s="91" t="str">
        <f t="shared" si="63"/>
        <v>OK</v>
      </c>
      <c r="CM134" s="92">
        <f t="shared" ref="CM134:CM144" si="77">N134</f>
        <v>1235949</v>
      </c>
      <c r="CN134" s="91" t="str">
        <f t="shared" ref="CN134:CN144" si="78">IF(CQ134=0,"keine Angabe",IF(CI134="ja","ja","nein"))</f>
        <v>nein</v>
      </c>
      <c r="CO134" s="91">
        <f t="shared" ref="CO134:CO144" si="79">IF(CQ134=0,2,IF(CJ134="ja",1,0))</f>
        <v>0</v>
      </c>
      <c r="CP134" s="91">
        <f t="shared" ref="CP134:CP144" si="80">IF(CQ134=0,2,IF(CK134="ja",1,0))</f>
        <v>0</v>
      </c>
      <c r="CQ134" s="91">
        <f t="shared" ref="CQ134:CQ144" si="81">IF(CL134="OK",1,0)</f>
        <v>1</v>
      </c>
      <c r="CR134" s="91">
        <f t="shared" si="68"/>
        <v>0</v>
      </c>
      <c r="CS134" s="92">
        <f>CM134-'2012'!CM134</f>
        <v>50636.600000000093</v>
      </c>
      <c r="CT134" s="92">
        <f>CE134-'2012'!CE134</f>
        <v>7054.41</v>
      </c>
      <c r="CU134" s="92">
        <f t="shared" ref="CU134:CU144" si="82">AT134</f>
        <v>118481.61</v>
      </c>
      <c r="CV134" s="92">
        <f t="shared" ref="CV134:CV144" si="83">AX134</f>
        <v>65910.38</v>
      </c>
      <c r="CW134" s="153">
        <f t="shared" ref="CW134:CW144" si="84">S134/100</f>
        <v>3</v>
      </c>
      <c r="CX134" s="153">
        <f t="shared" ref="CX134:CX144" si="85">U134/100</f>
        <v>3.5</v>
      </c>
      <c r="CY134" s="153">
        <f t="shared" ref="CY134:CY144" si="86">W134/100</f>
        <v>3</v>
      </c>
      <c r="CZ134" s="92">
        <f t="shared" ref="CZ134:CZ144" si="87">Z134</f>
        <v>836717.14</v>
      </c>
      <c r="DA134" s="92">
        <f t="shared" ref="DA134:DA144" si="88">AJ134+AL134+AN134</f>
        <v>2565.17</v>
      </c>
      <c r="DB134" s="91">
        <f t="shared" si="69"/>
        <v>0</v>
      </c>
      <c r="DC134" s="92">
        <f t="shared" ref="DC134:DC144" si="89">AH134</f>
        <v>-1005.47</v>
      </c>
    </row>
    <row r="135" spans="1:107" x14ac:dyDescent="0.25">
      <c r="A135" s="20">
        <v>13075044</v>
      </c>
      <c r="B135" s="21">
        <v>5563</v>
      </c>
      <c r="C135" s="21" t="s">
        <v>173</v>
      </c>
      <c r="D135" s="236">
        <v>2836</v>
      </c>
      <c r="E135" s="224">
        <v>581500</v>
      </c>
      <c r="F135" s="224">
        <v>622577.63</v>
      </c>
      <c r="G135" s="224">
        <v>1</v>
      </c>
      <c r="H135" s="224">
        <v>749745.15</v>
      </c>
      <c r="I135" s="224">
        <v>0</v>
      </c>
      <c r="J135" s="224">
        <v>1</v>
      </c>
      <c r="K135" s="224">
        <v>363431.77</v>
      </c>
      <c r="L135" s="224"/>
      <c r="M135" s="224">
        <v>1</v>
      </c>
      <c r="N135" s="224">
        <v>15185542.57</v>
      </c>
      <c r="O135" s="224">
        <v>0</v>
      </c>
      <c r="P135" s="224"/>
      <c r="Q135" s="224">
        <v>1</v>
      </c>
      <c r="R135" s="224">
        <v>13472.6</v>
      </c>
      <c r="S135" s="224">
        <v>300</v>
      </c>
      <c r="T135" s="224">
        <v>0</v>
      </c>
      <c r="U135" s="224">
        <v>350</v>
      </c>
      <c r="V135" s="224">
        <v>0</v>
      </c>
      <c r="W135" s="224">
        <v>300</v>
      </c>
      <c r="X135" s="224">
        <v>1</v>
      </c>
      <c r="Y135" s="224">
        <v>0</v>
      </c>
      <c r="Z135" s="224">
        <v>6529507.9400000004</v>
      </c>
      <c r="AA135" s="224">
        <v>2302.37</v>
      </c>
      <c r="AB135" s="22" t="s">
        <v>43</v>
      </c>
      <c r="AC135" s="22" t="s">
        <v>43</v>
      </c>
      <c r="AD135" s="22" t="s">
        <v>43</v>
      </c>
      <c r="AE135" s="224">
        <v>250779.53</v>
      </c>
      <c r="AF135" s="224">
        <v>363431.77</v>
      </c>
      <c r="AG135" s="260">
        <v>624942.30000000005</v>
      </c>
      <c r="AH135" s="260">
        <v>376904.38</v>
      </c>
      <c r="AI135" s="224">
        <v>7300</v>
      </c>
      <c r="AJ135" s="224">
        <v>7509.29</v>
      </c>
      <c r="AK135" s="224">
        <v>0</v>
      </c>
      <c r="AL135" s="224">
        <v>0</v>
      </c>
      <c r="AM135" s="224">
        <v>0</v>
      </c>
      <c r="AN135" s="260">
        <v>0</v>
      </c>
      <c r="AO135" s="308">
        <v>829438.49</v>
      </c>
      <c r="AP135" s="308">
        <v>621129.57999999996</v>
      </c>
      <c r="AQ135" s="310">
        <f t="shared" ref="AQ135:AQ144" si="90">AP135-AO135</f>
        <v>-208308.91000000003</v>
      </c>
      <c r="AR135" s="308">
        <v>1102888.17</v>
      </c>
      <c r="AS135" s="310">
        <f t="shared" si="70"/>
        <v>1724017.75</v>
      </c>
      <c r="AT135" s="308">
        <v>729691.58</v>
      </c>
      <c r="AU135" s="310">
        <f t="shared" ref="AU135:AU144" si="91">AS135-AT135</f>
        <v>994326.17</v>
      </c>
      <c r="AV135" s="310">
        <f t="shared" si="71"/>
        <v>1.1747815649030915</v>
      </c>
      <c r="AW135" s="310">
        <f t="shared" si="72"/>
        <v>0.42325061908440326</v>
      </c>
      <c r="AX135" s="308">
        <v>405924.97</v>
      </c>
      <c r="CA135" s="91" t="str">
        <f t="shared" si="64"/>
        <v>Gützkow, Stadt</v>
      </c>
      <c r="CB135" s="92">
        <f t="shared" si="64"/>
        <v>2836</v>
      </c>
      <c r="CC135" s="92">
        <f t="shared" si="73"/>
        <v>0</v>
      </c>
      <c r="CD135" s="92">
        <f t="shared" si="74"/>
        <v>749745.15</v>
      </c>
      <c r="CE135" s="92">
        <f t="shared" si="66"/>
        <v>0</v>
      </c>
      <c r="CF135" s="92">
        <f t="shared" si="67"/>
        <v>13472.6</v>
      </c>
      <c r="CG135" s="92">
        <f t="shared" si="75"/>
        <v>13472.6</v>
      </c>
      <c r="CH135" s="92">
        <f t="shared" si="76"/>
        <v>624942.30000000005</v>
      </c>
      <c r="CI135" s="92">
        <f t="shared" si="62"/>
        <v>0</v>
      </c>
      <c r="CJ135" s="91" t="str">
        <f t="shared" si="65"/>
        <v>nein</v>
      </c>
      <c r="CK135" s="91" t="str">
        <f t="shared" si="65"/>
        <v>nein</v>
      </c>
      <c r="CL135" s="91" t="str">
        <f t="shared" si="63"/>
        <v>OK</v>
      </c>
      <c r="CM135" s="92">
        <f t="shared" si="77"/>
        <v>15185542.57</v>
      </c>
      <c r="CN135" s="91" t="str">
        <f t="shared" si="78"/>
        <v>nein</v>
      </c>
      <c r="CO135" s="91">
        <f t="shared" si="79"/>
        <v>0</v>
      </c>
      <c r="CP135" s="91">
        <f t="shared" si="80"/>
        <v>0</v>
      </c>
      <c r="CQ135" s="91">
        <f t="shared" si="81"/>
        <v>1</v>
      </c>
      <c r="CR135" s="91">
        <f t="shared" si="68"/>
        <v>1</v>
      </c>
      <c r="CS135" s="92">
        <f>CM135-'2012'!CM135</f>
        <v>942902.8900000006</v>
      </c>
      <c r="CT135" s="92">
        <f>CE135-'2012'!CE135</f>
        <v>0</v>
      </c>
      <c r="CU135" s="92">
        <f t="shared" si="82"/>
        <v>729691.58</v>
      </c>
      <c r="CV135" s="92">
        <f t="shared" si="83"/>
        <v>405924.97</v>
      </c>
      <c r="CW135" s="153">
        <f t="shared" si="84"/>
        <v>3</v>
      </c>
      <c r="CX135" s="153">
        <f t="shared" si="85"/>
        <v>3.5</v>
      </c>
      <c r="CY135" s="153">
        <f t="shared" si="86"/>
        <v>3</v>
      </c>
      <c r="CZ135" s="92">
        <f t="shared" si="87"/>
        <v>6529507.9400000004</v>
      </c>
      <c r="DA135" s="92">
        <f t="shared" si="88"/>
        <v>7509.29</v>
      </c>
      <c r="DB135" s="91">
        <f t="shared" si="69"/>
        <v>1</v>
      </c>
      <c r="DC135" s="92">
        <f t="shared" si="89"/>
        <v>376904.38</v>
      </c>
    </row>
    <row r="136" spans="1:107" x14ac:dyDescent="0.25">
      <c r="A136" s="20">
        <v>13075057</v>
      </c>
      <c r="B136" s="21">
        <v>5563</v>
      </c>
      <c r="C136" s="21" t="s">
        <v>174</v>
      </c>
      <c r="D136" s="236">
        <v>1315</v>
      </c>
      <c r="E136" s="224">
        <v>129500</v>
      </c>
      <c r="F136" s="224">
        <v>73658.06</v>
      </c>
      <c r="G136" s="224">
        <v>0</v>
      </c>
      <c r="H136" s="224"/>
      <c r="I136" s="224">
        <v>35502.53</v>
      </c>
      <c r="J136" s="224">
        <v>0</v>
      </c>
      <c r="K136" s="224"/>
      <c r="L136" s="224">
        <v>2012</v>
      </c>
      <c r="M136" s="224">
        <v>1</v>
      </c>
      <c r="N136" s="224">
        <v>7913987.9900000002</v>
      </c>
      <c r="O136" s="224">
        <v>1</v>
      </c>
      <c r="P136" s="224">
        <v>287644.57</v>
      </c>
      <c r="Q136" s="224">
        <v>0</v>
      </c>
      <c r="R136" s="224"/>
      <c r="S136" s="224">
        <v>286</v>
      </c>
      <c r="T136" s="224">
        <v>0</v>
      </c>
      <c r="U136" s="224">
        <v>365</v>
      </c>
      <c r="V136" s="224">
        <v>0</v>
      </c>
      <c r="W136" s="224">
        <v>380</v>
      </c>
      <c r="X136" s="224">
        <v>0</v>
      </c>
      <c r="Y136" s="224">
        <v>0</v>
      </c>
      <c r="Z136" s="224">
        <v>342258.95</v>
      </c>
      <c r="AA136" s="224">
        <v>260.27</v>
      </c>
      <c r="AB136" s="22" t="s">
        <v>56</v>
      </c>
      <c r="AC136" s="22" t="s">
        <v>43</v>
      </c>
      <c r="AD136" s="22" t="s">
        <v>43</v>
      </c>
      <c r="AE136" s="224">
        <v>442105.77</v>
      </c>
      <c r="AF136" s="224">
        <v>287644.57</v>
      </c>
      <c r="AG136" s="260">
        <v>-73658.06</v>
      </c>
      <c r="AH136" s="260">
        <v>-287644.57</v>
      </c>
      <c r="AI136" s="224">
        <v>3000</v>
      </c>
      <c r="AJ136" s="224">
        <v>3015.62</v>
      </c>
      <c r="AK136" s="224">
        <v>0</v>
      </c>
      <c r="AL136" s="224">
        <v>0</v>
      </c>
      <c r="AM136" s="224">
        <v>0</v>
      </c>
      <c r="AN136" s="224">
        <v>0</v>
      </c>
      <c r="AO136" s="318">
        <v>477506.45</v>
      </c>
      <c r="AP136" s="308">
        <v>228862.22</v>
      </c>
      <c r="AQ136" s="310">
        <f t="shared" si="90"/>
        <v>-248644.23</v>
      </c>
      <c r="AR136" s="308">
        <v>381128.02</v>
      </c>
      <c r="AS136" s="310">
        <f t="shared" si="70"/>
        <v>609990.24</v>
      </c>
      <c r="AT136" s="308">
        <v>399660.89</v>
      </c>
      <c r="AU136" s="310">
        <f t="shared" si="91"/>
        <v>210329.34999999998</v>
      </c>
      <c r="AV136" s="310">
        <f t="shared" si="71"/>
        <v>1.7462947357584839</v>
      </c>
      <c r="AW136" s="310">
        <f t="shared" si="72"/>
        <v>0.65519226996156532</v>
      </c>
      <c r="AX136" s="308">
        <v>222330.04</v>
      </c>
      <c r="CA136" s="91" t="str">
        <f t="shared" si="64"/>
        <v>Karlsburg</v>
      </c>
      <c r="CB136" s="92">
        <f t="shared" si="64"/>
        <v>1315</v>
      </c>
      <c r="CC136" s="92">
        <f t="shared" si="73"/>
        <v>35502.53</v>
      </c>
      <c r="CD136" s="92">
        <f t="shared" si="74"/>
        <v>-35502.53</v>
      </c>
      <c r="CE136" s="92">
        <f t="shared" si="66"/>
        <v>287644.57</v>
      </c>
      <c r="CF136" s="92">
        <f t="shared" si="67"/>
        <v>0</v>
      </c>
      <c r="CG136" s="92">
        <f t="shared" si="75"/>
        <v>-287644.57</v>
      </c>
      <c r="CH136" s="92">
        <f t="shared" si="76"/>
        <v>-73658.06</v>
      </c>
      <c r="CI136" s="92">
        <f t="shared" si="62"/>
        <v>0</v>
      </c>
      <c r="CJ136" s="91" t="str">
        <f t="shared" si="65"/>
        <v>ja</v>
      </c>
      <c r="CK136" s="91" t="str">
        <f t="shared" si="65"/>
        <v>nein</v>
      </c>
      <c r="CL136" s="91" t="str">
        <f t="shared" si="63"/>
        <v>OK</v>
      </c>
      <c r="CM136" s="92">
        <f t="shared" si="77"/>
        <v>7913987.9900000002</v>
      </c>
      <c r="CN136" s="91" t="str">
        <f t="shared" si="78"/>
        <v>nein</v>
      </c>
      <c r="CO136" s="91">
        <f t="shared" si="79"/>
        <v>1</v>
      </c>
      <c r="CP136" s="91">
        <f t="shared" si="80"/>
        <v>0</v>
      </c>
      <c r="CQ136" s="91">
        <f t="shared" si="81"/>
        <v>1</v>
      </c>
      <c r="CR136" s="91">
        <f t="shared" si="68"/>
        <v>0</v>
      </c>
      <c r="CS136" s="92">
        <f>CM136-'2012'!CM136</f>
        <v>329067.0700000003</v>
      </c>
      <c r="CT136" s="92">
        <f>CE136-'2012'!CE136</f>
        <v>80402.12</v>
      </c>
      <c r="CU136" s="92">
        <f t="shared" si="82"/>
        <v>399660.89</v>
      </c>
      <c r="CV136" s="92">
        <f t="shared" si="83"/>
        <v>222330.04</v>
      </c>
      <c r="CW136" s="153">
        <f t="shared" si="84"/>
        <v>2.86</v>
      </c>
      <c r="CX136" s="153">
        <f t="shared" si="85"/>
        <v>3.65</v>
      </c>
      <c r="CY136" s="153">
        <f t="shared" si="86"/>
        <v>3.8</v>
      </c>
      <c r="CZ136" s="92">
        <f t="shared" si="87"/>
        <v>342258.95</v>
      </c>
      <c r="DA136" s="92">
        <f t="shared" si="88"/>
        <v>3015.62</v>
      </c>
      <c r="DB136" s="91">
        <f t="shared" si="69"/>
        <v>0</v>
      </c>
      <c r="DC136" s="92">
        <f t="shared" si="89"/>
        <v>-287644.57</v>
      </c>
    </row>
    <row r="137" spans="1:107" x14ac:dyDescent="0.25">
      <c r="A137" s="20">
        <v>13075061</v>
      </c>
      <c r="B137" s="21">
        <v>5563</v>
      </c>
      <c r="C137" s="21" t="s">
        <v>175</v>
      </c>
      <c r="D137" s="223">
        <v>813</v>
      </c>
      <c r="E137" s="224">
        <v>48300</v>
      </c>
      <c r="F137" s="224">
        <v>358244.16</v>
      </c>
      <c r="G137" s="224">
        <v>1</v>
      </c>
      <c r="H137" s="224">
        <v>217300.24</v>
      </c>
      <c r="I137" s="224">
        <v>0</v>
      </c>
      <c r="J137" s="224">
        <v>1</v>
      </c>
      <c r="K137" s="224">
        <v>666939.89</v>
      </c>
      <c r="L137" s="224"/>
      <c r="M137" s="224">
        <v>1</v>
      </c>
      <c r="N137" s="224">
        <v>2632859.87</v>
      </c>
      <c r="O137" s="224">
        <v>0</v>
      </c>
      <c r="P137" s="224"/>
      <c r="Q137" s="224">
        <v>1</v>
      </c>
      <c r="R137" s="224">
        <v>51961.81</v>
      </c>
      <c r="S137" s="224">
        <v>240</v>
      </c>
      <c r="T137" s="224">
        <v>1</v>
      </c>
      <c r="U137" s="224">
        <v>320</v>
      </c>
      <c r="V137" s="224">
        <v>1</v>
      </c>
      <c r="W137" s="224">
        <v>300</v>
      </c>
      <c r="X137" s="224">
        <v>1</v>
      </c>
      <c r="Y137" s="224">
        <v>0</v>
      </c>
      <c r="Z137" s="224">
        <v>679341.57</v>
      </c>
      <c r="AA137" s="222">
        <v>835.59848708487084</v>
      </c>
      <c r="AB137" s="22" t="s">
        <v>43</v>
      </c>
      <c r="AC137" s="19" t="s">
        <v>43</v>
      </c>
      <c r="AD137" s="19" t="s">
        <v>43</v>
      </c>
      <c r="AE137" s="224">
        <v>393293.3</v>
      </c>
      <c r="AF137" s="224">
        <v>666939.89</v>
      </c>
      <c r="AG137" s="260">
        <v>358244.16</v>
      </c>
      <c r="AH137" s="260">
        <v>718901.7</v>
      </c>
      <c r="AI137" s="224">
        <v>3800</v>
      </c>
      <c r="AJ137" s="224">
        <v>4087.7</v>
      </c>
      <c r="AK137" s="222">
        <v>0</v>
      </c>
      <c r="AL137" s="222">
        <v>0</v>
      </c>
      <c r="AM137" s="222">
        <v>0</v>
      </c>
      <c r="AN137" s="222">
        <v>0</v>
      </c>
      <c r="AO137" s="236">
        <v>363555.89</v>
      </c>
      <c r="AP137" s="236">
        <v>672183.1</v>
      </c>
      <c r="AQ137" s="310">
        <f t="shared" si="90"/>
        <v>308627.20999999996</v>
      </c>
      <c r="AR137" s="236">
        <v>171786.79</v>
      </c>
      <c r="AS137" s="310">
        <f t="shared" si="70"/>
        <v>843969.89</v>
      </c>
      <c r="AT137" s="236">
        <v>226422.34</v>
      </c>
      <c r="AU137" s="310">
        <f t="shared" si="91"/>
        <v>617547.55000000005</v>
      </c>
      <c r="AV137" s="310">
        <f t="shared" si="71"/>
        <v>0.33684622538114989</v>
      </c>
      <c r="AW137" s="310">
        <f t="shared" si="72"/>
        <v>0.26828248576498387</v>
      </c>
      <c r="AX137" s="236">
        <v>125957.3</v>
      </c>
      <c r="CA137" s="91" t="str">
        <f t="shared" si="64"/>
        <v>Klein Bünzow</v>
      </c>
      <c r="CB137" s="92">
        <f t="shared" si="64"/>
        <v>813</v>
      </c>
      <c r="CC137" s="92">
        <f t="shared" si="73"/>
        <v>0</v>
      </c>
      <c r="CD137" s="92">
        <f t="shared" si="74"/>
        <v>217300.24</v>
      </c>
      <c r="CE137" s="92">
        <f t="shared" si="66"/>
        <v>0</v>
      </c>
      <c r="CF137" s="92">
        <f t="shared" si="67"/>
        <v>51961.81</v>
      </c>
      <c r="CG137" s="92">
        <f t="shared" si="75"/>
        <v>51961.81</v>
      </c>
      <c r="CH137" s="92">
        <f t="shared" si="76"/>
        <v>358244.16</v>
      </c>
      <c r="CI137" s="92">
        <f t="shared" si="62"/>
        <v>0</v>
      </c>
      <c r="CJ137" s="91" t="str">
        <f t="shared" si="65"/>
        <v>nein</v>
      </c>
      <c r="CK137" s="91" t="str">
        <f t="shared" si="65"/>
        <v>nein</v>
      </c>
      <c r="CL137" s="91" t="str">
        <f t="shared" si="63"/>
        <v>OK</v>
      </c>
      <c r="CM137" s="92">
        <f t="shared" si="77"/>
        <v>2632859.87</v>
      </c>
      <c r="CN137" s="91" t="str">
        <f t="shared" si="78"/>
        <v>nein</v>
      </c>
      <c r="CO137" s="91">
        <f t="shared" si="79"/>
        <v>0</v>
      </c>
      <c r="CP137" s="91">
        <f t="shared" si="80"/>
        <v>0</v>
      </c>
      <c r="CQ137" s="91">
        <f t="shared" si="81"/>
        <v>1</v>
      </c>
      <c r="CR137" s="91">
        <f t="shared" si="68"/>
        <v>1</v>
      </c>
      <c r="CS137" s="92">
        <f>CM137-'2012'!CM137</f>
        <v>181143.30000000028</v>
      </c>
      <c r="CT137" s="92">
        <f>CE137-'2012'!CE137</f>
        <v>0</v>
      </c>
      <c r="CU137" s="92">
        <f t="shared" si="82"/>
        <v>226422.34</v>
      </c>
      <c r="CV137" s="92">
        <f t="shared" si="83"/>
        <v>125957.3</v>
      </c>
      <c r="CW137" s="153">
        <f t="shared" si="84"/>
        <v>2.4</v>
      </c>
      <c r="CX137" s="153">
        <f t="shared" si="85"/>
        <v>3.2</v>
      </c>
      <c r="CY137" s="153">
        <f t="shared" si="86"/>
        <v>3</v>
      </c>
      <c r="CZ137" s="92">
        <f t="shared" si="87"/>
        <v>679341.57</v>
      </c>
      <c r="DA137" s="92">
        <f t="shared" si="88"/>
        <v>4087.7</v>
      </c>
      <c r="DB137" s="91">
        <f t="shared" si="69"/>
        <v>1</v>
      </c>
      <c r="DC137" s="92">
        <f t="shared" si="89"/>
        <v>718901.7</v>
      </c>
    </row>
    <row r="138" spans="1:107" x14ac:dyDescent="0.25">
      <c r="A138" s="20">
        <v>13075086</v>
      </c>
      <c r="B138" s="21">
        <v>5563</v>
      </c>
      <c r="C138" s="21" t="s">
        <v>177</v>
      </c>
      <c r="D138" s="236">
        <v>693</v>
      </c>
      <c r="E138" s="224">
        <v>70400</v>
      </c>
      <c r="F138" s="224">
        <v>51349.11</v>
      </c>
      <c r="G138" s="224">
        <v>0</v>
      </c>
      <c r="H138" s="224">
        <v>0</v>
      </c>
      <c r="I138" s="224">
        <v>136840.51999999999</v>
      </c>
      <c r="J138" s="224">
        <v>0</v>
      </c>
      <c r="K138" s="224"/>
      <c r="L138" s="224">
        <v>2012</v>
      </c>
      <c r="M138" s="224">
        <v>1</v>
      </c>
      <c r="N138" s="224">
        <v>1186322.3</v>
      </c>
      <c r="O138" s="224">
        <v>1</v>
      </c>
      <c r="P138" s="224">
        <v>204809.27</v>
      </c>
      <c r="Q138" s="224">
        <v>1</v>
      </c>
      <c r="R138" s="224">
        <v>2201.62</v>
      </c>
      <c r="S138" s="224">
        <v>300</v>
      </c>
      <c r="T138" s="224">
        <v>0</v>
      </c>
      <c r="U138" s="224">
        <v>350</v>
      </c>
      <c r="V138" s="224">
        <v>0</v>
      </c>
      <c r="W138" s="224">
        <v>305</v>
      </c>
      <c r="X138" s="224">
        <v>0</v>
      </c>
      <c r="Y138" s="224">
        <v>0</v>
      </c>
      <c r="Z138" s="224">
        <v>252636.6</v>
      </c>
      <c r="AA138" s="224">
        <v>364.55</v>
      </c>
      <c r="AB138" s="22" t="s">
        <v>56</v>
      </c>
      <c r="AC138" s="22" t="s">
        <v>43</v>
      </c>
      <c r="AD138" s="22" t="s">
        <v>43</v>
      </c>
      <c r="AE138" s="224">
        <v>199096.46</v>
      </c>
      <c r="AF138" s="224">
        <v>204809.27</v>
      </c>
      <c r="AG138" s="260">
        <v>-51349.11</v>
      </c>
      <c r="AH138" s="260">
        <v>-202607.65</v>
      </c>
      <c r="AI138" s="224">
        <v>1900</v>
      </c>
      <c r="AJ138" s="224">
        <v>1857.12</v>
      </c>
      <c r="AK138" s="224">
        <v>0</v>
      </c>
      <c r="AL138" s="224">
        <v>0</v>
      </c>
      <c r="AM138" s="224">
        <v>0</v>
      </c>
      <c r="AN138" s="224">
        <v>0</v>
      </c>
      <c r="AO138" s="318">
        <v>211464.39</v>
      </c>
      <c r="AP138" s="308">
        <v>87074.46</v>
      </c>
      <c r="AQ138" s="310">
        <f t="shared" si="90"/>
        <v>-124389.93000000001</v>
      </c>
      <c r="AR138" s="308">
        <v>224960.83</v>
      </c>
      <c r="AS138" s="310">
        <f t="shared" si="70"/>
        <v>312035.28999999998</v>
      </c>
      <c r="AT138" s="308">
        <v>190355.37</v>
      </c>
      <c r="AU138" s="310">
        <f t="shared" si="91"/>
        <v>121679.91999999998</v>
      </c>
      <c r="AV138" s="310">
        <f t="shared" si="71"/>
        <v>2.1861217399453294</v>
      </c>
      <c r="AW138" s="310">
        <f t="shared" si="72"/>
        <v>0.6100443638923021</v>
      </c>
      <c r="AX138" s="308">
        <v>105894.22</v>
      </c>
      <c r="CA138" s="91" t="str">
        <f t="shared" si="64"/>
        <v>Lühmannsdorf</v>
      </c>
      <c r="CB138" s="92">
        <f t="shared" si="64"/>
        <v>693</v>
      </c>
      <c r="CC138" s="92">
        <f t="shared" si="73"/>
        <v>136840.51999999999</v>
      </c>
      <c r="CD138" s="92">
        <f t="shared" si="74"/>
        <v>-136840.51999999999</v>
      </c>
      <c r="CE138" s="92">
        <f t="shared" si="66"/>
        <v>204809.27</v>
      </c>
      <c r="CF138" s="92">
        <f t="shared" si="67"/>
        <v>2201.62</v>
      </c>
      <c r="CG138" s="92">
        <f t="shared" si="75"/>
        <v>-202607.65</v>
      </c>
      <c r="CH138" s="92">
        <f t="shared" si="76"/>
        <v>-51349.11</v>
      </c>
      <c r="CI138" s="92">
        <f t="shared" ref="CI138:CI144" si="92">Y138</f>
        <v>0</v>
      </c>
      <c r="CJ138" s="91" t="str">
        <f t="shared" si="65"/>
        <v>ja</v>
      </c>
      <c r="CK138" s="91" t="str">
        <f t="shared" si="65"/>
        <v>nein</v>
      </c>
      <c r="CL138" s="91" t="str">
        <f t="shared" si="63"/>
        <v>OK</v>
      </c>
      <c r="CM138" s="92">
        <f t="shared" si="77"/>
        <v>1186322.3</v>
      </c>
      <c r="CN138" s="91" t="str">
        <f t="shared" si="78"/>
        <v>nein</v>
      </c>
      <c r="CO138" s="91">
        <f t="shared" si="79"/>
        <v>1</v>
      </c>
      <c r="CP138" s="91">
        <f t="shared" si="80"/>
        <v>0</v>
      </c>
      <c r="CQ138" s="91">
        <f t="shared" si="81"/>
        <v>1</v>
      </c>
      <c r="CR138" s="91">
        <f t="shared" si="68"/>
        <v>0</v>
      </c>
      <c r="CS138" s="92">
        <f>CM138-'2012'!CM138</f>
        <v>21885.40000000014</v>
      </c>
      <c r="CT138" s="92">
        <f>CE138-'2012'!CE138</f>
        <v>60560.169999999984</v>
      </c>
      <c r="CU138" s="92">
        <f t="shared" si="82"/>
        <v>190355.37</v>
      </c>
      <c r="CV138" s="92">
        <f t="shared" si="83"/>
        <v>105894.22</v>
      </c>
      <c r="CW138" s="153">
        <f t="shared" si="84"/>
        <v>3</v>
      </c>
      <c r="CX138" s="153">
        <f t="shared" si="85"/>
        <v>3.5</v>
      </c>
      <c r="CY138" s="153">
        <f t="shared" si="86"/>
        <v>3.05</v>
      </c>
      <c r="CZ138" s="92">
        <f t="shared" si="87"/>
        <v>252636.6</v>
      </c>
      <c r="DA138" s="92">
        <f t="shared" si="88"/>
        <v>1857.12</v>
      </c>
      <c r="DB138" s="91">
        <f t="shared" si="69"/>
        <v>0</v>
      </c>
      <c r="DC138" s="92">
        <f t="shared" si="89"/>
        <v>-202607.65</v>
      </c>
    </row>
    <row r="139" spans="1:107" x14ac:dyDescent="0.25">
      <c r="A139" s="20">
        <v>13075094</v>
      </c>
      <c r="B139" s="21">
        <v>5563</v>
      </c>
      <c r="C139" s="21" t="s">
        <v>178</v>
      </c>
      <c r="D139" s="223">
        <v>687</v>
      </c>
      <c r="E139" s="224">
        <v>38100</v>
      </c>
      <c r="F139" s="224">
        <v>34139.980000000003</v>
      </c>
      <c r="G139" s="224">
        <v>0</v>
      </c>
      <c r="H139" s="224">
        <v>14434.73</v>
      </c>
      <c r="I139" s="224">
        <v>0</v>
      </c>
      <c r="J139" s="224">
        <v>0</v>
      </c>
      <c r="K139" s="224"/>
      <c r="L139" s="224">
        <v>2012</v>
      </c>
      <c r="M139" s="224">
        <v>1</v>
      </c>
      <c r="N139" s="224">
        <v>3067400.44</v>
      </c>
      <c r="O139" s="224">
        <v>1</v>
      </c>
      <c r="P139" s="224">
        <v>71201.509999999995</v>
      </c>
      <c r="Q139" s="224">
        <v>1</v>
      </c>
      <c r="R139" s="224">
        <v>79179.929999999993</v>
      </c>
      <c r="S139" s="224">
        <v>300</v>
      </c>
      <c r="T139" s="224">
        <v>0</v>
      </c>
      <c r="U139" s="224">
        <v>350</v>
      </c>
      <c r="V139" s="224">
        <v>0</v>
      </c>
      <c r="W139" s="224">
        <v>300</v>
      </c>
      <c r="X139" s="224">
        <v>1</v>
      </c>
      <c r="Y139" s="224">
        <v>0</v>
      </c>
      <c r="Z139" s="224">
        <v>524967.05000000005</v>
      </c>
      <c r="AA139" s="222">
        <v>764.14417758369734</v>
      </c>
      <c r="AB139" s="22" t="s">
        <v>56</v>
      </c>
      <c r="AC139" s="19" t="s">
        <v>43</v>
      </c>
      <c r="AD139" s="19" t="s">
        <v>43</v>
      </c>
      <c r="AE139" s="224">
        <v>115464.68</v>
      </c>
      <c r="AF139" s="224">
        <v>71201.509999999995</v>
      </c>
      <c r="AG139" s="260">
        <v>34139.980000000003</v>
      </c>
      <c r="AH139" s="260">
        <v>7978.42</v>
      </c>
      <c r="AI139" s="224">
        <v>3800</v>
      </c>
      <c r="AJ139" s="224">
        <v>3901.11</v>
      </c>
      <c r="AK139" s="224">
        <v>0</v>
      </c>
      <c r="AL139" s="224">
        <v>0</v>
      </c>
      <c r="AM139" s="224">
        <v>0</v>
      </c>
      <c r="AN139" s="224">
        <v>0</v>
      </c>
      <c r="AO139" s="236">
        <v>382111.2</v>
      </c>
      <c r="AP139" s="236">
        <v>302886.13</v>
      </c>
      <c r="AQ139" s="310">
        <f t="shared" si="90"/>
        <v>-79225.070000000007</v>
      </c>
      <c r="AR139" s="236">
        <v>186035.85</v>
      </c>
      <c r="AS139" s="310">
        <f t="shared" si="70"/>
        <v>488921.98</v>
      </c>
      <c r="AT139" s="236">
        <v>269726.42</v>
      </c>
      <c r="AU139" s="310">
        <f t="shared" si="91"/>
        <v>219195.56</v>
      </c>
      <c r="AV139" s="310">
        <f t="shared" si="71"/>
        <v>0.89052087000484303</v>
      </c>
      <c r="AW139" s="310">
        <f t="shared" si="72"/>
        <v>0.5516757908899903</v>
      </c>
      <c r="AX139" s="236">
        <v>150047.75</v>
      </c>
      <c r="CA139" s="91" t="str">
        <f t="shared" si="64"/>
        <v>Murchin</v>
      </c>
      <c r="CB139" s="92">
        <f t="shared" si="64"/>
        <v>687</v>
      </c>
      <c r="CC139" s="92">
        <f t="shared" si="73"/>
        <v>0</v>
      </c>
      <c r="CD139" s="92">
        <f t="shared" si="74"/>
        <v>14434.73</v>
      </c>
      <c r="CE139" s="92">
        <f t="shared" si="66"/>
        <v>71201.509999999995</v>
      </c>
      <c r="CF139" s="92">
        <f t="shared" si="67"/>
        <v>79179.929999999993</v>
      </c>
      <c r="CG139" s="92">
        <f t="shared" si="75"/>
        <v>7978.4199999999983</v>
      </c>
      <c r="CH139" s="92">
        <f t="shared" si="76"/>
        <v>34139.980000000003</v>
      </c>
      <c r="CI139" s="92">
        <f t="shared" si="92"/>
        <v>0</v>
      </c>
      <c r="CJ139" s="91" t="str">
        <f t="shared" si="65"/>
        <v>ja</v>
      </c>
      <c r="CK139" s="91" t="str">
        <f t="shared" si="65"/>
        <v>nein</v>
      </c>
      <c r="CL139" s="91" t="str">
        <f t="shared" ref="CL139:CL144" si="93">IF(CB139=0,"keine Daten",IF(CD139=0,"keine Daten",IF(CH139=0,"keine Daten","OK")))</f>
        <v>OK</v>
      </c>
      <c r="CM139" s="92">
        <f t="shared" si="77"/>
        <v>3067400.44</v>
      </c>
      <c r="CN139" s="91" t="str">
        <f t="shared" si="78"/>
        <v>nein</v>
      </c>
      <c r="CO139" s="91">
        <f t="shared" si="79"/>
        <v>1</v>
      </c>
      <c r="CP139" s="91">
        <f t="shared" si="80"/>
        <v>0</v>
      </c>
      <c r="CQ139" s="91">
        <f t="shared" si="81"/>
        <v>1</v>
      </c>
      <c r="CR139" s="91">
        <f t="shared" si="68"/>
        <v>0</v>
      </c>
      <c r="CS139" s="92">
        <f>CM139-'2012'!CM139</f>
        <v>106521.39999999991</v>
      </c>
      <c r="CT139" s="92">
        <f>CE139-'2012'!CE139</f>
        <v>62721.17</v>
      </c>
      <c r="CU139" s="92">
        <f t="shared" si="82"/>
        <v>269726.42</v>
      </c>
      <c r="CV139" s="92">
        <f t="shared" si="83"/>
        <v>150047.75</v>
      </c>
      <c r="CW139" s="153">
        <f t="shared" si="84"/>
        <v>3</v>
      </c>
      <c r="CX139" s="153">
        <f t="shared" si="85"/>
        <v>3.5</v>
      </c>
      <c r="CY139" s="153">
        <f t="shared" si="86"/>
        <v>3</v>
      </c>
      <c r="CZ139" s="92">
        <f t="shared" si="87"/>
        <v>524967.05000000005</v>
      </c>
      <c r="DA139" s="92">
        <f t="shared" si="88"/>
        <v>3901.11</v>
      </c>
      <c r="DB139" s="91">
        <f t="shared" si="69"/>
        <v>0</v>
      </c>
      <c r="DC139" s="92">
        <f t="shared" si="89"/>
        <v>7978.42</v>
      </c>
    </row>
    <row r="140" spans="1:107" x14ac:dyDescent="0.25">
      <c r="A140" s="20">
        <v>13075121</v>
      </c>
      <c r="B140" s="21">
        <v>5563</v>
      </c>
      <c r="C140" s="21" t="s">
        <v>179</v>
      </c>
      <c r="D140" s="223">
        <v>675</v>
      </c>
      <c r="E140" s="224">
        <v>71800</v>
      </c>
      <c r="F140" s="224">
        <v>17734.66</v>
      </c>
      <c r="G140" s="224">
        <v>0</v>
      </c>
      <c r="H140" s="224">
        <v>0</v>
      </c>
      <c r="I140" s="224">
        <v>25716.97</v>
      </c>
      <c r="J140" s="224">
        <v>0</v>
      </c>
      <c r="K140" s="224"/>
      <c r="L140" s="224">
        <v>2012</v>
      </c>
      <c r="M140" s="224">
        <v>1</v>
      </c>
      <c r="N140" s="224">
        <v>1616192.84</v>
      </c>
      <c r="O140" s="224">
        <v>1</v>
      </c>
      <c r="P140" s="224">
        <v>78273.55</v>
      </c>
      <c r="Q140" s="224">
        <v>1</v>
      </c>
      <c r="R140" s="224">
        <v>44178.39</v>
      </c>
      <c r="S140" s="224">
        <v>300</v>
      </c>
      <c r="T140" s="224">
        <v>0</v>
      </c>
      <c r="U140" s="224">
        <v>350</v>
      </c>
      <c r="V140" s="224">
        <v>0</v>
      </c>
      <c r="W140" s="224">
        <v>300</v>
      </c>
      <c r="X140" s="224">
        <v>1</v>
      </c>
      <c r="Y140" s="224">
        <v>0</v>
      </c>
      <c r="Z140" s="224">
        <v>630375.18000000005</v>
      </c>
      <c r="AA140" s="222">
        <v>933.88915555555559</v>
      </c>
      <c r="AB140" s="22" t="s">
        <v>43</v>
      </c>
      <c r="AC140" s="19" t="s">
        <v>43</v>
      </c>
      <c r="AD140" s="19" t="s">
        <v>43</v>
      </c>
      <c r="AE140" s="224">
        <v>130516.23</v>
      </c>
      <c r="AF140" s="224">
        <v>78273.55</v>
      </c>
      <c r="AG140" s="260">
        <v>-17734.66</v>
      </c>
      <c r="AH140" s="260">
        <v>-34095.160000000003</v>
      </c>
      <c r="AI140" s="224">
        <v>1900</v>
      </c>
      <c r="AJ140" s="224">
        <v>1830.01</v>
      </c>
      <c r="AK140" s="224">
        <v>0</v>
      </c>
      <c r="AL140" s="224">
        <v>0</v>
      </c>
      <c r="AM140" s="224">
        <v>0</v>
      </c>
      <c r="AN140" s="224">
        <v>0</v>
      </c>
      <c r="AO140" s="236">
        <v>184469.21</v>
      </c>
      <c r="AP140" s="236">
        <v>111432.86</v>
      </c>
      <c r="AQ140" s="310">
        <f t="shared" si="90"/>
        <v>-73036.349999999991</v>
      </c>
      <c r="AR140" s="236">
        <v>233542.37</v>
      </c>
      <c r="AS140" s="310">
        <f t="shared" si="70"/>
        <v>344975.23</v>
      </c>
      <c r="AT140" s="236">
        <v>185470.9</v>
      </c>
      <c r="AU140" s="310">
        <f t="shared" si="91"/>
        <v>159504.32999999999</v>
      </c>
      <c r="AV140" s="310">
        <f t="shared" si="71"/>
        <v>1.6644183771286136</v>
      </c>
      <c r="AW140" s="310">
        <f t="shared" si="72"/>
        <v>0.53763541225843958</v>
      </c>
      <c r="AX140" s="236">
        <v>103176.38</v>
      </c>
      <c r="CA140" s="91" t="str">
        <f t="shared" si="64"/>
        <v>Rubkow</v>
      </c>
      <c r="CB140" s="92">
        <f t="shared" si="64"/>
        <v>675</v>
      </c>
      <c r="CC140" s="92">
        <f t="shared" si="73"/>
        <v>25716.97</v>
      </c>
      <c r="CD140" s="92">
        <f t="shared" si="74"/>
        <v>-25716.97</v>
      </c>
      <c r="CE140" s="92">
        <f t="shared" si="66"/>
        <v>78273.55</v>
      </c>
      <c r="CF140" s="92">
        <f t="shared" si="67"/>
        <v>44178.39</v>
      </c>
      <c r="CG140" s="92">
        <f t="shared" si="75"/>
        <v>-34095.160000000003</v>
      </c>
      <c r="CH140" s="92">
        <f t="shared" si="76"/>
        <v>-17734.66</v>
      </c>
      <c r="CI140" s="92">
        <f t="shared" si="92"/>
        <v>0</v>
      </c>
      <c r="CJ140" s="91" t="str">
        <f t="shared" si="65"/>
        <v>nein</v>
      </c>
      <c r="CK140" s="91" t="str">
        <f t="shared" si="65"/>
        <v>nein</v>
      </c>
      <c r="CL140" s="91" t="str">
        <f t="shared" si="93"/>
        <v>OK</v>
      </c>
      <c r="CM140" s="92">
        <f t="shared" si="77"/>
        <v>1616192.84</v>
      </c>
      <c r="CN140" s="91" t="str">
        <f t="shared" si="78"/>
        <v>nein</v>
      </c>
      <c r="CO140" s="91">
        <f t="shared" si="79"/>
        <v>0</v>
      </c>
      <c r="CP140" s="91">
        <f t="shared" si="80"/>
        <v>0</v>
      </c>
      <c r="CQ140" s="91">
        <f t="shared" si="81"/>
        <v>1</v>
      </c>
      <c r="CR140" s="91">
        <f t="shared" si="68"/>
        <v>0</v>
      </c>
      <c r="CS140" s="92">
        <f>CM140-'2012'!CM140</f>
        <v>131925.01</v>
      </c>
      <c r="CT140" s="92">
        <f>CE140-'2012'!CE140</f>
        <v>42775.130000000005</v>
      </c>
      <c r="CU140" s="92">
        <f t="shared" si="82"/>
        <v>185470.9</v>
      </c>
      <c r="CV140" s="92">
        <f t="shared" si="83"/>
        <v>103176.38</v>
      </c>
      <c r="CW140" s="153">
        <f t="shared" si="84"/>
        <v>3</v>
      </c>
      <c r="CX140" s="153">
        <f t="shared" si="85"/>
        <v>3.5</v>
      </c>
      <c r="CY140" s="153">
        <f t="shared" si="86"/>
        <v>3</v>
      </c>
      <c r="CZ140" s="92">
        <f t="shared" si="87"/>
        <v>630375.18000000005</v>
      </c>
      <c r="DA140" s="92">
        <f t="shared" si="88"/>
        <v>1830.01</v>
      </c>
      <c r="DB140" s="91">
        <f t="shared" si="69"/>
        <v>0</v>
      </c>
      <c r="DC140" s="92">
        <f t="shared" si="89"/>
        <v>-34095.160000000003</v>
      </c>
    </row>
    <row r="141" spans="1:107" x14ac:dyDescent="0.25">
      <c r="A141" s="20">
        <v>13075125</v>
      </c>
      <c r="B141" s="21">
        <v>5563</v>
      </c>
      <c r="C141" s="21" t="s">
        <v>180</v>
      </c>
      <c r="D141" s="223">
        <v>304</v>
      </c>
      <c r="E141" s="224">
        <v>25500</v>
      </c>
      <c r="F141" s="224">
        <v>11907.04</v>
      </c>
      <c r="G141" s="224">
        <v>0</v>
      </c>
      <c r="H141" s="224">
        <v>0</v>
      </c>
      <c r="I141" s="224">
        <v>12745.8</v>
      </c>
      <c r="J141" s="224">
        <v>0</v>
      </c>
      <c r="K141" s="224"/>
      <c r="L141" s="224">
        <v>2012</v>
      </c>
      <c r="M141" s="224">
        <v>1</v>
      </c>
      <c r="N141" s="224">
        <v>997281.6</v>
      </c>
      <c r="O141" s="224">
        <v>1</v>
      </c>
      <c r="P141" s="224">
        <v>92570.06</v>
      </c>
      <c r="Q141" s="224">
        <v>1</v>
      </c>
      <c r="R141" s="224">
        <v>17704.41</v>
      </c>
      <c r="S141" s="224">
        <v>300</v>
      </c>
      <c r="T141" s="224">
        <v>0</v>
      </c>
      <c r="U141" s="224">
        <v>350</v>
      </c>
      <c r="V141" s="224">
        <v>0</v>
      </c>
      <c r="W141" s="224">
        <v>300</v>
      </c>
      <c r="X141" s="224">
        <v>1</v>
      </c>
      <c r="Y141" s="224">
        <v>0</v>
      </c>
      <c r="Z141" s="224">
        <v>257424.69</v>
      </c>
      <c r="AA141" s="222">
        <v>846.79174342105262</v>
      </c>
      <c r="AB141" s="22" t="s">
        <v>43</v>
      </c>
      <c r="AC141" s="19" t="s">
        <v>43</v>
      </c>
      <c r="AD141" s="19" t="s">
        <v>43</v>
      </c>
      <c r="AE141" s="224">
        <v>106119.39</v>
      </c>
      <c r="AF141" s="224">
        <v>92570.06</v>
      </c>
      <c r="AG141" s="260">
        <v>-11907.04</v>
      </c>
      <c r="AH141" s="260">
        <v>-74865.649999999994</v>
      </c>
      <c r="AI141" s="224">
        <v>1400</v>
      </c>
      <c r="AJ141" s="224">
        <v>1610.35</v>
      </c>
      <c r="AK141" s="224">
        <v>0</v>
      </c>
      <c r="AL141" s="224">
        <v>0</v>
      </c>
      <c r="AM141" s="224">
        <v>0</v>
      </c>
      <c r="AN141" s="224">
        <v>0</v>
      </c>
      <c r="AO141" s="236">
        <v>79961.2</v>
      </c>
      <c r="AP141" s="236">
        <v>39069.1</v>
      </c>
      <c r="AQ141" s="310">
        <f t="shared" si="90"/>
        <v>-40892.1</v>
      </c>
      <c r="AR141" s="236">
        <v>109919.49</v>
      </c>
      <c r="AS141" s="310">
        <f t="shared" si="70"/>
        <v>148988.59</v>
      </c>
      <c r="AT141" s="236">
        <v>81368.899999999994</v>
      </c>
      <c r="AU141" s="310">
        <f t="shared" si="91"/>
        <v>67619.69</v>
      </c>
      <c r="AV141" s="310">
        <f t="shared" si="71"/>
        <v>2.0826919483684034</v>
      </c>
      <c r="AW141" s="310">
        <f t="shared" si="72"/>
        <v>0.54614182200126871</v>
      </c>
      <c r="AX141" s="236">
        <v>45263.1</v>
      </c>
      <c r="CA141" s="91" t="str">
        <f t="shared" si="64"/>
        <v>Schmatzin</v>
      </c>
      <c r="CB141" s="92">
        <f t="shared" si="64"/>
        <v>304</v>
      </c>
      <c r="CC141" s="92">
        <f t="shared" si="73"/>
        <v>12745.8</v>
      </c>
      <c r="CD141" s="92">
        <f t="shared" si="74"/>
        <v>-12745.8</v>
      </c>
      <c r="CE141" s="92">
        <f t="shared" si="66"/>
        <v>92570.06</v>
      </c>
      <c r="CF141" s="92">
        <f t="shared" si="67"/>
        <v>17704.41</v>
      </c>
      <c r="CG141" s="92">
        <f t="shared" si="75"/>
        <v>-74865.649999999994</v>
      </c>
      <c r="CH141" s="92">
        <f t="shared" si="76"/>
        <v>-11907.04</v>
      </c>
      <c r="CI141" s="92">
        <f t="shared" si="92"/>
        <v>0</v>
      </c>
      <c r="CJ141" s="91" t="str">
        <f t="shared" si="65"/>
        <v>nein</v>
      </c>
      <c r="CK141" s="91" t="str">
        <f t="shared" si="65"/>
        <v>nein</v>
      </c>
      <c r="CL141" s="91" t="str">
        <f t="shared" si="93"/>
        <v>OK</v>
      </c>
      <c r="CM141" s="92">
        <f t="shared" si="77"/>
        <v>997281.6</v>
      </c>
      <c r="CN141" s="91" t="str">
        <f t="shared" si="78"/>
        <v>nein</v>
      </c>
      <c r="CO141" s="91">
        <f t="shared" si="79"/>
        <v>0</v>
      </c>
      <c r="CP141" s="91">
        <f t="shared" si="80"/>
        <v>0</v>
      </c>
      <c r="CQ141" s="91">
        <f t="shared" si="81"/>
        <v>1</v>
      </c>
      <c r="CR141" s="91">
        <f t="shared" si="68"/>
        <v>0</v>
      </c>
      <c r="CS141" s="92">
        <f>CM141-'2012'!CM141</f>
        <v>23978.839999999967</v>
      </c>
      <c r="CT141" s="92">
        <f>CE141-'2012'!CE141</f>
        <v>24183.119999999995</v>
      </c>
      <c r="CU141" s="92">
        <f t="shared" si="82"/>
        <v>81368.899999999994</v>
      </c>
      <c r="CV141" s="92">
        <f t="shared" si="83"/>
        <v>45263.1</v>
      </c>
      <c r="CW141" s="153">
        <f t="shared" si="84"/>
        <v>3</v>
      </c>
      <c r="CX141" s="153">
        <f t="shared" si="85"/>
        <v>3.5</v>
      </c>
      <c r="CY141" s="153">
        <f t="shared" si="86"/>
        <v>3</v>
      </c>
      <c r="CZ141" s="92">
        <f t="shared" si="87"/>
        <v>257424.69</v>
      </c>
      <c r="DA141" s="92">
        <f t="shared" si="88"/>
        <v>1610.35</v>
      </c>
      <c r="DB141" s="91">
        <f t="shared" si="69"/>
        <v>0</v>
      </c>
      <c r="DC141" s="92">
        <f t="shared" si="89"/>
        <v>-74865.649999999994</v>
      </c>
    </row>
    <row r="142" spans="1:107" x14ac:dyDescent="0.25">
      <c r="A142" s="20">
        <v>13075145</v>
      </c>
      <c r="B142" s="21">
        <v>5563</v>
      </c>
      <c r="C142" s="21" t="s">
        <v>181</v>
      </c>
      <c r="D142" s="223">
        <v>202</v>
      </c>
      <c r="E142" s="224">
        <v>72900</v>
      </c>
      <c r="F142" s="224">
        <v>42746.23</v>
      </c>
      <c r="G142" s="224">
        <v>0</v>
      </c>
      <c r="H142" s="224">
        <v>74525.02</v>
      </c>
      <c r="I142" s="224">
        <v>0</v>
      </c>
      <c r="J142" s="224">
        <v>1</v>
      </c>
      <c r="K142" s="224">
        <v>141634.99</v>
      </c>
      <c r="L142" s="224"/>
      <c r="M142" s="224">
        <v>1</v>
      </c>
      <c r="N142" s="224">
        <v>1557459.96</v>
      </c>
      <c r="O142" s="224">
        <v>0</v>
      </c>
      <c r="P142" s="224"/>
      <c r="Q142" s="224">
        <v>0</v>
      </c>
      <c r="R142" s="224"/>
      <c r="S142" s="224">
        <v>263</v>
      </c>
      <c r="T142" s="224">
        <v>1</v>
      </c>
      <c r="U142" s="224">
        <v>340</v>
      </c>
      <c r="V142" s="224">
        <v>1</v>
      </c>
      <c r="W142" s="224">
        <v>305</v>
      </c>
      <c r="X142" s="224">
        <v>0</v>
      </c>
      <c r="Y142" s="224">
        <v>0</v>
      </c>
      <c r="Z142" s="224">
        <v>0</v>
      </c>
      <c r="AA142" s="222">
        <v>0</v>
      </c>
      <c r="AB142" s="22" t="s">
        <v>43</v>
      </c>
      <c r="AC142" s="19" t="s">
        <v>43</v>
      </c>
      <c r="AD142" s="19" t="s">
        <v>43</v>
      </c>
      <c r="AE142" s="224">
        <v>59780.42</v>
      </c>
      <c r="AF142" s="224">
        <v>141634.99</v>
      </c>
      <c r="AG142" s="260">
        <v>-42746.23</v>
      </c>
      <c r="AH142" s="260">
        <v>141634.99</v>
      </c>
      <c r="AI142" s="224">
        <v>1100</v>
      </c>
      <c r="AJ142" s="224">
        <v>1187.81</v>
      </c>
      <c r="AK142" s="224">
        <v>0</v>
      </c>
      <c r="AL142" s="224">
        <v>0</v>
      </c>
      <c r="AM142" s="224">
        <v>0</v>
      </c>
      <c r="AN142" s="224">
        <v>0</v>
      </c>
      <c r="AO142" s="236">
        <v>70854.009999999995</v>
      </c>
      <c r="AP142" s="236">
        <v>33647.69</v>
      </c>
      <c r="AQ142" s="310">
        <f t="shared" si="90"/>
        <v>-37206.319999999992</v>
      </c>
      <c r="AR142" s="236">
        <v>62582.5</v>
      </c>
      <c r="AS142" s="310">
        <f t="shared" si="70"/>
        <v>96230.19</v>
      </c>
      <c r="AT142" s="236">
        <v>64050.43</v>
      </c>
      <c r="AU142" s="310">
        <f t="shared" si="91"/>
        <v>32179.760000000002</v>
      </c>
      <c r="AV142" s="310">
        <f t="shared" si="71"/>
        <v>1.903560987396163</v>
      </c>
      <c r="AW142" s="310">
        <f t="shared" si="72"/>
        <v>0.66559600474653535</v>
      </c>
      <c r="AX142" s="236">
        <v>35630.93</v>
      </c>
      <c r="CA142" s="91" t="str">
        <f t="shared" si="64"/>
        <v>Wrangelsburg</v>
      </c>
      <c r="CB142" s="92">
        <f t="shared" si="64"/>
        <v>202</v>
      </c>
      <c r="CC142" s="92">
        <f t="shared" si="73"/>
        <v>0</v>
      </c>
      <c r="CD142" s="92">
        <f t="shared" si="74"/>
        <v>74525.02</v>
      </c>
      <c r="CE142" s="92">
        <f t="shared" si="66"/>
        <v>0</v>
      </c>
      <c r="CF142" s="92">
        <f t="shared" si="67"/>
        <v>0</v>
      </c>
      <c r="CG142" s="92">
        <f t="shared" si="75"/>
        <v>0</v>
      </c>
      <c r="CH142" s="92">
        <f t="shared" si="76"/>
        <v>-42746.23</v>
      </c>
      <c r="CI142" s="92">
        <f t="shared" si="92"/>
        <v>0</v>
      </c>
      <c r="CJ142" s="91" t="str">
        <f t="shared" si="65"/>
        <v>nein</v>
      </c>
      <c r="CK142" s="91" t="str">
        <f t="shared" si="65"/>
        <v>nein</v>
      </c>
      <c r="CL142" s="91" t="str">
        <f t="shared" si="93"/>
        <v>OK</v>
      </c>
      <c r="CM142" s="92">
        <f t="shared" si="77"/>
        <v>1557459.96</v>
      </c>
      <c r="CN142" s="91" t="str">
        <f t="shared" si="78"/>
        <v>nein</v>
      </c>
      <c r="CO142" s="91">
        <f t="shared" si="79"/>
        <v>0</v>
      </c>
      <c r="CP142" s="91">
        <f t="shared" si="80"/>
        <v>0</v>
      </c>
      <c r="CQ142" s="91">
        <f t="shared" si="81"/>
        <v>1</v>
      </c>
      <c r="CR142" s="91">
        <f t="shared" si="68"/>
        <v>1</v>
      </c>
      <c r="CS142" s="92">
        <f>CM142-'2012'!CM142</f>
        <v>19632.949999999953</v>
      </c>
      <c r="CT142" s="92">
        <f>CE142-'2012'!CE142</f>
        <v>0</v>
      </c>
      <c r="CU142" s="92">
        <f t="shared" si="82"/>
        <v>64050.43</v>
      </c>
      <c r="CV142" s="92">
        <f t="shared" si="83"/>
        <v>35630.93</v>
      </c>
      <c r="CW142" s="153">
        <f t="shared" si="84"/>
        <v>2.63</v>
      </c>
      <c r="CX142" s="153">
        <f t="shared" si="85"/>
        <v>3.4</v>
      </c>
      <c r="CY142" s="153">
        <f t="shared" si="86"/>
        <v>3.05</v>
      </c>
      <c r="CZ142" s="92">
        <f t="shared" si="87"/>
        <v>0</v>
      </c>
      <c r="DA142" s="92">
        <f t="shared" si="88"/>
        <v>1187.81</v>
      </c>
      <c r="DB142" s="91">
        <f t="shared" si="69"/>
        <v>0</v>
      </c>
      <c r="DC142" s="92">
        <f t="shared" si="89"/>
        <v>141634.99</v>
      </c>
    </row>
    <row r="143" spans="1:107" x14ac:dyDescent="0.25">
      <c r="A143" s="20">
        <v>13075150</v>
      </c>
      <c r="B143" s="21">
        <v>5563</v>
      </c>
      <c r="C143" s="21" t="s">
        <v>182</v>
      </c>
      <c r="D143" s="223">
        <v>423</v>
      </c>
      <c r="E143" s="224">
        <v>0</v>
      </c>
      <c r="F143" s="224">
        <v>61706.559999999998</v>
      </c>
      <c r="G143" s="224">
        <v>1</v>
      </c>
      <c r="H143" s="224">
        <v>20298.07</v>
      </c>
      <c r="I143" s="224">
        <v>0</v>
      </c>
      <c r="J143" s="224">
        <v>1</v>
      </c>
      <c r="K143" s="224">
        <v>15927.54</v>
      </c>
      <c r="L143" s="224"/>
      <c r="M143" s="224">
        <v>1</v>
      </c>
      <c r="N143" s="224">
        <v>1281749.48</v>
      </c>
      <c r="O143" s="224">
        <v>0</v>
      </c>
      <c r="P143" s="224"/>
      <c r="Q143" s="224">
        <v>1</v>
      </c>
      <c r="R143" s="224">
        <v>1825.49</v>
      </c>
      <c r="S143" s="224">
        <v>300</v>
      </c>
      <c r="T143" s="224">
        <v>0</v>
      </c>
      <c r="U143" s="224">
        <v>350</v>
      </c>
      <c r="V143" s="224">
        <v>0</v>
      </c>
      <c r="W143" s="224">
        <v>300</v>
      </c>
      <c r="X143" s="224">
        <v>1</v>
      </c>
      <c r="Y143" s="224">
        <v>0</v>
      </c>
      <c r="Z143" s="224">
        <v>567065.28</v>
      </c>
      <c r="AA143" s="222">
        <v>1340.5798581560284</v>
      </c>
      <c r="AB143" s="22" t="s">
        <v>43</v>
      </c>
      <c r="AC143" s="19" t="s">
        <v>43</v>
      </c>
      <c r="AD143" s="19" t="s">
        <v>43</v>
      </c>
      <c r="AE143" s="224">
        <v>56064.51</v>
      </c>
      <c r="AF143" s="224">
        <v>15927.54</v>
      </c>
      <c r="AG143" s="260">
        <v>61706.559999999998</v>
      </c>
      <c r="AH143" s="260">
        <v>17753.03</v>
      </c>
      <c r="AI143" s="224">
        <v>1100</v>
      </c>
      <c r="AJ143" s="224">
        <v>983.68</v>
      </c>
      <c r="AK143" s="222">
        <v>0</v>
      </c>
      <c r="AL143" s="222">
        <v>0</v>
      </c>
      <c r="AM143" s="222">
        <v>0</v>
      </c>
      <c r="AN143" s="222">
        <v>0</v>
      </c>
      <c r="AO143" s="236">
        <v>146033.49</v>
      </c>
      <c r="AP143" s="236">
        <v>121919.24</v>
      </c>
      <c r="AQ143" s="310">
        <f t="shared" si="90"/>
        <v>-24114.249999999985</v>
      </c>
      <c r="AR143" s="236">
        <v>162170.79999999999</v>
      </c>
      <c r="AS143" s="310">
        <f t="shared" si="70"/>
        <v>284090.03999999998</v>
      </c>
      <c r="AT143" s="236">
        <v>124864.09</v>
      </c>
      <c r="AU143" s="310">
        <f t="shared" si="91"/>
        <v>159225.94999999998</v>
      </c>
      <c r="AV143" s="310">
        <f t="shared" si="71"/>
        <v>1.0241541039789945</v>
      </c>
      <c r="AW143" s="310">
        <f t="shared" si="72"/>
        <v>0.43952294138858233</v>
      </c>
      <c r="AX143" s="236">
        <v>69461.289999999994</v>
      </c>
      <c r="CA143" s="91" t="str">
        <f t="shared" si="64"/>
        <v>Ziethen</v>
      </c>
      <c r="CB143" s="92">
        <f t="shared" si="64"/>
        <v>423</v>
      </c>
      <c r="CC143" s="92">
        <f t="shared" si="73"/>
        <v>0</v>
      </c>
      <c r="CD143" s="92">
        <f t="shared" si="74"/>
        <v>20298.07</v>
      </c>
      <c r="CE143" s="92">
        <f t="shared" si="66"/>
        <v>0</v>
      </c>
      <c r="CF143" s="92">
        <f t="shared" si="67"/>
        <v>1825.49</v>
      </c>
      <c r="CG143" s="92">
        <f t="shared" si="75"/>
        <v>1825.49</v>
      </c>
      <c r="CH143" s="92">
        <f t="shared" si="76"/>
        <v>61706.559999999998</v>
      </c>
      <c r="CI143" s="92">
        <f t="shared" si="92"/>
        <v>0</v>
      </c>
      <c r="CJ143" s="91" t="str">
        <f t="shared" si="65"/>
        <v>nein</v>
      </c>
      <c r="CK143" s="91" t="str">
        <f t="shared" si="65"/>
        <v>nein</v>
      </c>
      <c r="CL143" s="91" t="str">
        <f t="shared" si="93"/>
        <v>OK</v>
      </c>
      <c r="CM143" s="92">
        <f t="shared" si="77"/>
        <v>1281749.48</v>
      </c>
      <c r="CN143" s="91" t="str">
        <f t="shared" si="78"/>
        <v>nein</v>
      </c>
      <c r="CO143" s="91">
        <f t="shared" si="79"/>
        <v>0</v>
      </c>
      <c r="CP143" s="91">
        <f t="shared" si="80"/>
        <v>0</v>
      </c>
      <c r="CQ143" s="91">
        <f t="shared" si="81"/>
        <v>1</v>
      </c>
      <c r="CR143" s="91">
        <f t="shared" si="68"/>
        <v>1</v>
      </c>
      <c r="CS143" s="92">
        <f>CM143-'2012'!CM143</f>
        <v>109952.47999999998</v>
      </c>
      <c r="CT143" s="92">
        <f>CE143-'2012'!CE143</f>
        <v>-6267.96</v>
      </c>
      <c r="CU143" s="92">
        <f t="shared" si="82"/>
        <v>124864.09</v>
      </c>
      <c r="CV143" s="92">
        <f t="shared" si="83"/>
        <v>69461.289999999994</v>
      </c>
      <c r="CW143" s="153">
        <f t="shared" si="84"/>
        <v>3</v>
      </c>
      <c r="CX143" s="153">
        <f t="shared" si="85"/>
        <v>3.5</v>
      </c>
      <c r="CY143" s="153">
        <f t="shared" si="86"/>
        <v>3</v>
      </c>
      <c r="CZ143" s="92">
        <f t="shared" si="87"/>
        <v>567065.28</v>
      </c>
      <c r="DA143" s="92">
        <f t="shared" si="88"/>
        <v>983.68</v>
      </c>
      <c r="DB143" s="91">
        <f t="shared" si="69"/>
        <v>1</v>
      </c>
      <c r="DC143" s="92">
        <f t="shared" si="89"/>
        <v>17753.03</v>
      </c>
    </row>
    <row r="144" spans="1:107" x14ac:dyDescent="0.25">
      <c r="A144" s="20">
        <v>13075154</v>
      </c>
      <c r="B144" s="21">
        <v>5563</v>
      </c>
      <c r="C144" s="21" t="s">
        <v>183</v>
      </c>
      <c r="D144" s="236">
        <v>1410</v>
      </c>
      <c r="E144" s="224">
        <v>58100</v>
      </c>
      <c r="F144" s="224">
        <v>320410.64</v>
      </c>
      <c r="G144" s="224">
        <v>1</v>
      </c>
      <c r="H144" s="224">
        <v>352674.05</v>
      </c>
      <c r="I144" s="224">
        <v>0</v>
      </c>
      <c r="J144" s="224">
        <v>1</v>
      </c>
      <c r="K144" s="224">
        <v>727331.86</v>
      </c>
      <c r="L144" s="224"/>
      <c r="M144" s="224">
        <v>1</v>
      </c>
      <c r="N144" s="224">
        <v>8208414.79</v>
      </c>
      <c r="O144" s="224"/>
      <c r="P144" s="224"/>
      <c r="Q144" s="224"/>
      <c r="R144" s="224"/>
      <c r="S144" s="224">
        <v>263</v>
      </c>
      <c r="T144" s="224">
        <v>0</v>
      </c>
      <c r="U144" s="224">
        <v>340</v>
      </c>
      <c r="V144" s="224">
        <v>0</v>
      </c>
      <c r="W144" s="224">
        <v>380</v>
      </c>
      <c r="X144" s="224">
        <v>0</v>
      </c>
      <c r="Y144" s="224">
        <v>0</v>
      </c>
      <c r="Z144" s="224">
        <v>494614.74</v>
      </c>
      <c r="AA144" s="224">
        <v>350.79</v>
      </c>
      <c r="AB144" s="22" t="s">
        <v>56</v>
      </c>
      <c r="AC144" s="22" t="s">
        <v>43</v>
      </c>
      <c r="AD144" s="22" t="s">
        <v>43</v>
      </c>
      <c r="AE144" s="224">
        <v>344950.93</v>
      </c>
      <c r="AF144" s="224">
        <v>727331.86</v>
      </c>
      <c r="AG144" s="260">
        <v>320410.64</v>
      </c>
      <c r="AH144" s="260">
        <v>727331.86</v>
      </c>
      <c r="AI144" s="224">
        <v>2900</v>
      </c>
      <c r="AJ144" s="224">
        <v>3007.86</v>
      </c>
      <c r="AK144" s="224">
        <v>0</v>
      </c>
      <c r="AL144" s="224">
        <v>0</v>
      </c>
      <c r="AM144" s="224">
        <v>0</v>
      </c>
      <c r="AN144" s="260">
        <v>0</v>
      </c>
      <c r="AO144" s="320">
        <v>544640.9</v>
      </c>
      <c r="AP144" s="308">
        <v>788727.33</v>
      </c>
      <c r="AQ144" s="310">
        <f t="shared" si="90"/>
        <v>244086.42999999993</v>
      </c>
      <c r="AR144" s="308">
        <v>389079.31</v>
      </c>
      <c r="AS144" s="310">
        <f t="shared" si="70"/>
        <v>1177806.6399999999</v>
      </c>
      <c r="AT144" s="308">
        <v>423210.45</v>
      </c>
      <c r="AU144" s="310">
        <f t="shared" si="91"/>
        <v>754596.19</v>
      </c>
      <c r="AV144" s="310">
        <f t="shared" si="71"/>
        <v>0.53657383724740471</v>
      </c>
      <c r="AW144" s="310">
        <f t="shared" si="72"/>
        <v>0.35932082196446102</v>
      </c>
      <c r="AX144" s="308">
        <v>235430.36</v>
      </c>
      <c r="CA144" s="91" t="str">
        <f t="shared" si="64"/>
        <v>Züssow</v>
      </c>
      <c r="CB144" s="92">
        <f t="shared" si="64"/>
        <v>1410</v>
      </c>
      <c r="CC144" s="92">
        <f t="shared" si="73"/>
        <v>0</v>
      </c>
      <c r="CD144" s="92">
        <f t="shared" si="74"/>
        <v>352674.05</v>
      </c>
      <c r="CE144" s="92">
        <f t="shared" si="66"/>
        <v>0</v>
      </c>
      <c r="CF144" s="92">
        <f t="shared" si="67"/>
        <v>0</v>
      </c>
      <c r="CG144" s="92">
        <f t="shared" si="75"/>
        <v>0</v>
      </c>
      <c r="CH144" s="92">
        <f t="shared" si="76"/>
        <v>320410.64</v>
      </c>
      <c r="CI144" s="92">
        <f t="shared" si="92"/>
        <v>0</v>
      </c>
      <c r="CJ144" s="91" t="str">
        <f t="shared" si="65"/>
        <v>ja</v>
      </c>
      <c r="CK144" s="91" t="str">
        <f t="shared" si="65"/>
        <v>nein</v>
      </c>
      <c r="CL144" s="91" t="str">
        <f t="shared" si="93"/>
        <v>OK</v>
      </c>
      <c r="CM144" s="92">
        <f t="shared" si="77"/>
        <v>8208414.79</v>
      </c>
      <c r="CN144" s="91" t="str">
        <f t="shared" si="78"/>
        <v>nein</v>
      </c>
      <c r="CO144" s="91">
        <f t="shared" si="79"/>
        <v>1</v>
      </c>
      <c r="CP144" s="91">
        <f t="shared" si="80"/>
        <v>0</v>
      </c>
      <c r="CQ144" s="91">
        <f t="shared" si="81"/>
        <v>1</v>
      </c>
      <c r="CR144" s="91">
        <f t="shared" si="68"/>
        <v>1</v>
      </c>
      <c r="CS144" s="92">
        <f>CM144-'2012'!CM144</f>
        <v>341114.63999999966</v>
      </c>
      <c r="CT144" s="92">
        <f>CE144-'2012'!CE144</f>
        <v>0</v>
      </c>
      <c r="CU144" s="92">
        <f t="shared" si="82"/>
        <v>423210.45</v>
      </c>
      <c r="CV144" s="92">
        <f t="shared" si="83"/>
        <v>235430.36</v>
      </c>
      <c r="CW144" s="153">
        <f t="shared" si="84"/>
        <v>2.63</v>
      </c>
      <c r="CX144" s="153">
        <f t="shared" si="85"/>
        <v>3.4</v>
      </c>
      <c r="CY144" s="153">
        <f t="shared" si="86"/>
        <v>3.8</v>
      </c>
      <c r="CZ144" s="92">
        <f t="shared" si="87"/>
        <v>494614.74</v>
      </c>
      <c r="DA144" s="92">
        <f t="shared" si="88"/>
        <v>3007.86</v>
      </c>
      <c r="DB144" s="91">
        <f t="shared" si="69"/>
        <v>1</v>
      </c>
      <c r="DC144" s="92">
        <f t="shared" si="89"/>
        <v>727331.86</v>
      </c>
    </row>
    <row r="145" spans="79:107" x14ac:dyDescent="0.25">
      <c r="CA145" s="93" t="s">
        <v>478</v>
      </c>
      <c r="CB145" s="94">
        <f>SUM(CB5:CB144)</f>
        <v>140344</v>
      </c>
      <c r="CC145" s="94">
        <f t="shared" ref="CC145:CM145" si="94">SUM(CC5:CC144)</f>
        <v>8294443.6599999974</v>
      </c>
      <c r="CD145" s="94">
        <f t="shared" si="94"/>
        <v>-2323673.6600000015</v>
      </c>
      <c r="CE145" s="94">
        <f t="shared" si="94"/>
        <v>30315600.41</v>
      </c>
      <c r="CF145" s="94">
        <f t="shared" si="94"/>
        <v>28686210.199999996</v>
      </c>
      <c r="CG145" s="94">
        <f t="shared" si="75"/>
        <v>-1629390.2100000046</v>
      </c>
      <c r="CH145" s="94">
        <f t="shared" si="94"/>
        <v>3659179.5100000007</v>
      </c>
      <c r="CI145" s="94">
        <f>COUNTIFS(CI5:CI144,"1",CL5:CL144,"OK")</f>
        <v>38</v>
      </c>
      <c r="CJ145" s="94">
        <f>COUNTIFS(CJ5:CJ144,"ja",CL5:CL144,"OK")</f>
        <v>40</v>
      </c>
      <c r="CK145" s="94">
        <f>COUNTIFS(CK5:CK144,"ja",CL5:CL144,"OK")</f>
        <v>2</v>
      </c>
      <c r="CL145" s="94">
        <f>COUNTIF(CL5:CL144,"OK")</f>
        <v>104</v>
      </c>
      <c r="CM145" s="94">
        <f t="shared" si="94"/>
        <v>394558471.55000007</v>
      </c>
      <c r="CN145" s="94">
        <f>COUNTIFS(CN5:CN144,"ja",CL5:CL144,"OK")</f>
        <v>0</v>
      </c>
      <c r="CO145" s="94">
        <f>COUNTIFS(CO5:CO144,"1",CL5:CL144,"OK")</f>
        <v>40</v>
      </c>
      <c r="CP145" s="94">
        <f>COUNTIFS(CP5:CP144,"1",CL5:CL144,"OK")</f>
        <v>2</v>
      </c>
      <c r="CQ145" s="94">
        <f>COUNTIFS(CQ5:CQ144,"1",CL5:CL144,"OK")</f>
        <v>104</v>
      </c>
      <c r="CR145" s="94">
        <f>COUNTIFS(CR5:CR144,"1",CL5:CL144,"OK")</f>
        <v>54</v>
      </c>
      <c r="CS145" s="92"/>
      <c r="CT145" s="92"/>
      <c r="CU145" s="94">
        <f t="shared" ref="CU145:DA145" si="95">SUM(CU5:CU144)</f>
        <v>61560117.710000001</v>
      </c>
      <c r="CV145" s="94">
        <f t="shared" si="95"/>
        <v>13079132.189999998</v>
      </c>
      <c r="CW145" s="173">
        <f>CW146</f>
        <v>2.1499285714285712</v>
      </c>
      <c r="CX145" s="173">
        <f>CX146</f>
        <v>2.7157857142857131</v>
      </c>
      <c r="CY145" s="173">
        <f>CY146</f>
        <v>2.5016428571428575</v>
      </c>
      <c r="CZ145" s="94">
        <f t="shared" si="95"/>
        <v>105509795.16000001</v>
      </c>
      <c r="DA145" s="94">
        <f t="shared" si="95"/>
        <v>1361111.870000001</v>
      </c>
      <c r="DB145" s="94">
        <f>COUNTIFS(DB5:DB144,"1",CL5:CL144,"OK")</f>
        <v>43</v>
      </c>
      <c r="DC145" s="94">
        <f t="shared" ref="DC145" si="96">SUM(DC5:DC144)</f>
        <v>2511189.6299999994</v>
      </c>
    </row>
    <row r="146" spans="79:107" x14ac:dyDescent="0.25">
      <c r="CA146" s="93" t="s">
        <v>426</v>
      </c>
      <c r="CB146" s="96">
        <f>AVERAGE(CB5:CB144)</f>
        <v>1002.4571428571429</v>
      </c>
      <c r="CC146" s="96">
        <f>IFERROR(AVERAGE(CC5:CC144),0)</f>
        <v>59246.026142857125</v>
      </c>
      <c r="CD146" s="96">
        <f t="shared" ref="CD146:CH146" si="97">AVERAGE(CD5:CD144)</f>
        <v>-16597.669000000013</v>
      </c>
      <c r="CE146" s="96">
        <f>IFERROR(AVERAGE(CE5:CE144),0)</f>
        <v>216540.00292857143</v>
      </c>
      <c r="CF146" s="96">
        <f>IFERROR(AVERAGE(CF5:CF144),0)</f>
        <v>204901.50142857138</v>
      </c>
      <c r="CG146" s="96">
        <f t="shared" si="97"/>
        <v>-11638.501500000013</v>
      </c>
      <c r="CH146" s="96">
        <f t="shared" si="97"/>
        <v>26136.996500000005</v>
      </c>
      <c r="CI146" s="96" t="str">
        <f>IF(CI145&gt;CI149,"ja","nein")</f>
        <v>nein</v>
      </c>
      <c r="CJ146" s="96" t="str">
        <f t="shared" ref="CJ146:CK146" si="98">IF(CJ145&gt;CJ149,"ja","nein")</f>
        <v>nein</v>
      </c>
      <c r="CK146" s="96" t="str">
        <f t="shared" si="98"/>
        <v>nein</v>
      </c>
      <c r="CL146" s="97">
        <f>CL145/CL147</f>
        <v>0.74285714285714288</v>
      </c>
      <c r="CM146" s="96">
        <f>IFERROR(AVERAGE(CM5:CM144),0)</f>
        <v>2818274.7967857146</v>
      </c>
      <c r="CN146" s="96" t="str">
        <f t="shared" ref="CN146" si="99">IF(CN145&gt;CN149,"ja","nein")</f>
        <v>nein</v>
      </c>
      <c r="CO146" s="96" t="str">
        <f t="shared" ref="CO146" si="100">CJ146</f>
        <v>nein</v>
      </c>
      <c r="CP146" s="96" t="str">
        <f>CK146</f>
        <v>nein</v>
      </c>
      <c r="CQ146" s="97">
        <f>CL146</f>
        <v>0.74285714285714288</v>
      </c>
      <c r="CR146" s="96" t="str">
        <f>IF(CR145&gt;CR149,"ja","nein")</f>
        <v>ja</v>
      </c>
      <c r="CS146" s="92"/>
      <c r="CT146" s="92"/>
      <c r="CU146" s="96">
        <f t="shared" ref="CU146:CV146" si="101">AVERAGE(CU5:CU144)</f>
        <v>439715.12650000001</v>
      </c>
      <c r="CV146" s="96">
        <f t="shared" si="101"/>
        <v>93422.372785714266</v>
      </c>
      <c r="CW146" s="173">
        <f>AVERAGE(CW5:CW144)</f>
        <v>2.1499285714285712</v>
      </c>
      <c r="CX146" s="173">
        <f>AVERAGE(CX5:CX144)</f>
        <v>2.7157857142857131</v>
      </c>
      <c r="CY146" s="173">
        <f>AVERAGE(CY5:CY144)</f>
        <v>2.5016428571428575</v>
      </c>
      <c r="CZ146" s="96">
        <f t="shared" ref="CZ146:DA146" si="102">AVERAGE(CZ5:CZ144)</f>
        <v>753641.39400000009</v>
      </c>
      <c r="DA146" s="96">
        <f t="shared" si="102"/>
        <v>9722.2276428571495</v>
      </c>
      <c r="DB146" s="96" t="str">
        <f>IF(DB145&gt;DB149,"ja","nein")</f>
        <v>nein</v>
      </c>
      <c r="DC146" s="96">
        <f>AVERAGE(DC5:DC144)</f>
        <v>17937.06878571428</v>
      </c>
    </row>
    <row r="147" spans="79:107" x14ac:dyDescent="0.25">
      <c r="CA147" s="93" t="s">
        <v>427</v>
      </c>
      <c r="CB147" s="93"/>
      <c r="CC147" s="93"/>
      <c r="CD147" s="93"/>
      <c r="CE147" s="93"/>
      <c r="CF147" s="93"/>
      <c r="CG147" s="93"/>
      <c r="CH147" s="93"/>
      <c r="CI147" s="93"/>
      <c r="CJ147" s="93"/>
      <c r="CK147" s="93"/>
      <c r="CL147" s="93">
        <f>COUNTA(CL5:CL144)</f>
        <v>140</v>
      </c>
      <c r="CM147" s="95">
        <f>COUNTIF(CM5:CM144,"&gt;0")</f>
        <v>96</v>
      </c>
      <c r="CN147" s="93">
        <f t="shared" ref="CN147:CN148" si="103">IF(CQ147=0,2,IF(CI147="ja",1,0))</f>
        <v>2</v>
      </c>
      <c r="CO147" s="93">
        <f t="shared" ref="CO147:CO148" si="104">IF(CQ147=0,2,IF(CJ147="ja",1,0))</f>
        <v>2</v>
      </c>
      <c r="CP147" s="93">
        <f t="shared" ref="CP147:CP148" si="105">IF(CQ147=0,2,IF(CK147="ja",1,0))</f>
        <v>2</v>
      </c>
      <c r="CQ147" s="93">
        <f t="shared" ref="CQ147:CQ148" si="106">IF(CL147="OK",1,0)</f>
        <v>0</v>
      </c>
      <c r="CR147" s="95">
        <f t="shared" ref="CR147:CS147" si="107">COUNTIF(CR5:CR144,"&gt;0")</f>
        <v>61</v>
      </c>
      <c r="CS147" s="95">
        <f t="shared" si="107"/>
        <v>70</v>
      </c>
      <c r="CT147" s="95">
        <f>COUNTIF(CT5:CT144,"&gt;0")</f>
        <v>38</v>
      </c>
      <c r="CU147" s="182"/>
      <c r="CV147" s="182"/>
      <c r="CW147" s="182"/>
      <c r="CX147" s="182"/>
      <c r="CY147" s="182"/>
      <c r="CZ147" s="182"/>
      <c r="DA147" s="182"/>
      <c r="DB147" s="95">
        <f t="shared" ref="DB147" si="108">COUNTIF(DB5:DB144,"&gt;0")</f>
        <v>43</v>
      </c>
    </row>
    <row r="148" spans="79:107" x14ac:dyDescent="0.25">
      <c r="CA148" s="93" t="s">
        <v>428</v>
      </c>
      <c r="CB148" s="93"/>
      <c r="CC148" s="93"/>
      <c r="CD148" s="93"/>
      <c r="CE148" s="93"/>
      <c r="CF148" s="93"/>
      <c r="CG148" s="93"/>
      <c r="CH148" s="93"/>
      <c r="CI148" s="93"/>
      <c r="CJ148" s="93"/>
      <c r="CK148" s="93"/>
      <c r="CL148" s="97">
        <f>CL149/CL147</f>
        <v>0.25714285714285712</v>
      </c>
      <c r="CM148" s="93"/>
      <c r="CN148" s="93">
        <f t="shared" si="103"/>
        <v>2</v>
      </c>
      <c r="CO148" s="93">
        <f t="shared" si="104"/>
        <v>2</v>
      </c>
      <c r="CP148" s="93">
        <f t="shared" si="105"/>
        <v>2</v>
      </c>
      <c r="CQ148" s="93">
        <f t="shared" si="106"/>
        <v>0</v>
      </c>
      <c r="CR148" s="93"/>
      <c r="CS148" s="92"/>
      <c r="CT148" s="92"/>
      <c r="CU148" s="182"/>
      <c r="CV148" s="182"/>
      <c r="CW148" s="182"/>
      <c r="CX148" s="182"/>
      <c r="CY148" s="182"/>
      <c r="CZ148" s="182"/>
      <c r="DA148" s="182"/>
    </row>
    <row r="149" spans="79:107" x14ac:dyDescent="0.25">
      <c r="CA149" s="93"/>
      <c r="CB149" s="93"/>
      <c r="CC149" s="93"/>
      <c r="CD149" s="93"/>
      <c r="CE149" s="93"/>
      <c r="CF149" s="93"/>
      <c r="CG149" s="93"/>
      <c r="CH149" s="93"/>
      <c r="CI149" s="93">
        <f>COUNTIFS(CI5:CI144,"0",CL5:CL144,"OK")</f>
        <v>66</v>
      </c>
      <c r="CJ149" s="93">
        <f>COUNTIFS(CJ5:CJ144,"nein",CL5:CL144,"OK")</f>
        <v>63</v>
      </c>
      <c r="CK149" s="93">
        <f>COUNTIFS(CK5:CK144,"nein",CL5:CL144,"OK")</f>
        <v>102</v>
      </c>
      <c r="CL149" s="93">
        <f>COUNTIF(CL5:CL144,"keine Daten")</f>
        <v>36</v>
      </c>
      <c r="CM149" s="93"/>
      <c r="CN149" s="93">
        <f>COUNTIFS(CN5:CN144,"nein",CL5:CL144,"OK")</f>
        <v>104</v>
      </c>
      <c r="CO149" s="93">
        <f>COUNTIFS(CO5:CO144,"0",CL5:CL144,"OK")</f>
        <v>64</v>
      </c>
      <c r="CP149" s="93">
        <f>COUNTIFS(CP5:CP144,"0",CL5:CL144,"OK")</f>
        <v>102</v>
      </c>
      <c r="CQ149" s="93">
        <f>COUNTIFS(CQ5:CQ144,"0",CL5:CL144,"OK")</f>
        <v>0</v>
      </c>
      <c r="CR149" s="93">
        <f>COUNTIFS(CR5:CR144,"0",CL5:CL144,"OK")</f>
        <v>50</v>
      </c>
      <c r="CS149" s="92"/>
      <c r="CT149" s="92"/>
      <c r="CU149" s="182"/>
      <c r="CV149" s="182"/>
      <c r="CW149" s="182"/>
      <c r="CX149" s="182"/>
      <c r="CY149" s="182"/>
      <c r="CZ149" s="182"/>
      <c r="DA149" s="182"/>
      <c r="DB149" s="93">
        <f>COUNTIFS(DB5:DB144,"0",CL5:CL144,"OK")</f>
        <v>61</v>
      </c>
    </row>
    <row r="150" spans="79:107" x14ac:dyDescent="0.25">
      <c r="CA150" t="s">
        <v>18</v>
      </c>
      <c r="CB150" t="s">
        <v>290</v>
      </c>
      <c r="CC150" t="s">
        <v>420</v>
      </c>
      <c r="CD150" t="s">
        <v>421</v>
      </c>
      <c r="CE150" t="s">
        <v>295</v>
      </c>
      <c r="CF150" t="s">
        <v>297</v>
      </c>
      <c r="CG150" t="s">
        <v>422</v>
      </c>
      <c r="CH150" t="s">
        <v>286</v>
      </c>
      <c r="CI150" t="s">
        <v>4</v>
      </c>
      <c r="CJ150" t="s">
        <v>33</v>
      </c>
      <c r="CK150" t="s">
        <v>34</v>
      </c>
      <c r="CL150" t="s">
        <v>423</v>
      </c>
      <c r="CM150" t="s">
        <v>23</v>
      </c>
      <c r="CN150" t="s">
        <v>4</v>
      </c>
      <c r="CO150" t="s">
        <v>33</v>
      </c>
      <c r="CP150" t="s">
        <v>34</v>
      </c>
      <c r="CQ150" t="s">
        <v>423</v>
      </c>
      <c r="CR150" t="s">
        <v>266</v>
      </c>
      <c r="CS150" t="s">
        <v>424</v>
      </c>
      <c r="CT150" t="s">
        <v>425</v>
      </c>
    </row>
  </sheetData>
  <mergeCells count="13">
    <mergeCell ref="AG2:AG4"/>
    <mergeCell ref="M2:M4"/>
    <mergeCell ref="T2:T4"/>
    <mergeCell ref="V2:V4"/>
    <mergeCell ref="X2:X4"/>
    <mergeCell ref="Y2:Y4"/>
    <mergeCell ref="AH2:AH4"/>
    <mergeCell ref="AI2:AN2"/>
    <mergeCell ref="AS2:AS4"/>
    <mergeCell ref="AX2:AX4"/>
    <mergeCell ref="AI3:AJ3"/>
    <mergeCell ref="AK3:AL3"/>
    <mergeCell ref="AM3:AN3"/>
  </mergeCells>
  <conditionalFormatting sqref="CA4:CT4">
    <cfRule type="containsText" dxfId="12" priority="1" operator="containsText" text="falsch">
      <formula>NOT(ISERROR(SEARCH("falsch",CA4)))</formula>
    </cfRule>
  </conditionalFormatting>
  <pageMargins left="0.7" right="0.7" top="0.78740157499999996" bottom="0.78740157499999996"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50"/>
  <sheetViews>
    <sheetView topLeftCell="CN1" workbookViewId="0">
      <selection activeCell="CR1" sqref="CR1:CR1048576"/>
    </sheetView>
  </sheetViews>
  <sheetFormatPr baseColWidth="10" defaultRowHeight="15" outlineLevelCol="1" x14ac:dyDescent="0.25"/>
  <cols>
    <col min="1" max="3" width="11.42578125" outlineLevel="1"/>
    <col min="4" max="4" width="11.5703125" bestFit="1" customWidth="1" outlineLevel="1"/>
    <col min="5" max="6" width="12.85546875" bestFit="1" customWidth="1" outlineLevel="1"/>
    <col min="7" max="8" width="11.5703125" bestFit="1" customWidth="1" outlineLevel="1"/>
    <col min="9" max="9" width="12.28515625" bestFit="1" customWidth="1" outlineLevel="1"/>
    <col min="10" max="10" width="11.5703125" bestFit="1" customWidth="1" outlineLevel="1"/>
    <col min="11" max="11" width="12.85546875" bestFit="1" customWidth="1" outlineLevel="1"/>
    <col min="12" max="13" width="11.5703125" bestFit="1" customWidth="1" outlineLevel="1"/>
    <col min="14" max="14" width="13.28515625" bestFit="1" customWidth="1" outlineLevel="1"/>
    <col min="15" max="15" width="11.5703125" bestFit="1" customWidth="1" outlineLevel="1"/>
    <col min="16" max="16" width="13.140625" bestFit="1" customWidth="1" outlineLevel="1"/>
    <col min="17" max="17" width="11.5703125" bestFit="1" customWidth="1" outlineLevel="1"/>
    <col min="18" max="18" width="12.28515625" bestFit="1" customWidth="1" outlineLevel="1"/>
    <col min="19" max="25" width="11.5703125" bestFit="1" customWidth="1" outlineLevel="1"/>
    <col min="26" max="26" width="12.28515625" bestFit="1" customWidth="1" outlineLevel="1"/>
    <col min="27" max="27" width="11.5703125" bestFit="1" customWidth="1" outlineLevel="1"/>
    <col min="28" max="30" width="11.42578125" outlineLevel="1"/>
    <col min="31" max="31" width="12.85546875" bestFit="1" customWidth="1" outlineLevel="1"/>
    <col min="32" max="32" width="13.85546875" bestFit="1" customWidth="1" outlineLevel="1"/>
    <col min="33" max="34" width="12.85546875" bestFit="1" customWidth="1" outlineLevel="1"/>
    <col min="35" max="40" width="11.5703125" bestFit="1" customWidth="1" outlineLevel="1"/>
    <col min="41" max="42" width="15.5703125" bestFit="1" customWidth="1" outlineLevel="1"/>
    <col min="43" max="43" width="13" bestFit="1" customWidth="1" outlineLevel="1"/>
    <col min="44" max="47" width="15.5703125" bestFit="1" customWidth="1" outlineLevel="1"/>
    <col min="48" max="49" width="11.5703125" bestFit="1" customWidth="1" outlineLevel="1"/>
    <col min="50" max="50" width="12.28515625" bestFit="1" customWidth="1" outlineLevel="1"/>
    <col min="51" max="51" width="11.42578125" outlineLevel="1"/>
    <col min="53" max="77" width="0" hidden="1" customWidth="1" outlineLevel="1"/>
    <col min="78" max="78" width="11.42578125" collapsed="1"/>
    <col min="107" max="107" width="14.140625" customWidth="1"/>
  </cols>
  <sheetData>
    <row r="1" spans="1:107" ht="24" thickBot="1" x14ac:dyDescent="0.3">
      <c r="A1" s="37">
        <v>2014</v>
      </c>
      <c r="B1" s="2"/>
      <c r="C1" s="2"/>
      <c r="D1" s="2"/>
      <c r="E1" s="2"/>
      <c r="F1" s="2"/>
      <c r="G1" s="2"/>
      <c r="H1" s="2"/>
      <c r="I1" s="2"/>
      <c r="J1" s="2"/>
      <c r="K1" s="2"/>
      <c r="L1" s="2"/>
      <c r="M1" s="2"/>
      <c r="N1" s="2"/>
      <c r="O1" s="2"/>
      <c r="P1" s="2"/>
      <c r="Q1" s="2"/>
      <c r="R1" s="2"/>
      <c r="S1" s="2"/>
      <c r="T1" s="176" t="s">
        <v>677</v>
      </c>
      <c r="U1" s="2"/>
      <c r="V1" s="2"/>
      <c r="W1" s="2"/>
      <c r="X1" s="2"/>
      <c r="Y1" s="2"/>
      <c r="Z1" s="2"/>
      <c r="AA1" s="2"/>
      <c r="AB1" s="2"/>
      <c r="AC1" s="2"/>
      <c r="AD1" s="2"/>
      <c r="AE1" s="2"/>
      <c r="AF1" s="2"/>
      <c r="AG1" s="2"/>
      <c r="AH1" s="3"/>
      <c r="AI1" s="3"/>
      <c r="AJ1" s="3"/>
      <c r="AK1" s="3"/>
      <c r="AL1" s="3"/>
      <c r="AM1" s="3"/>
      <c r="AN1" s="3"/>
      <c r="AO1" s="3"/>
      <c r="AP1" s="3"/>
      <c r="AQ1" s="4"/>
      <c r="AR1" s="3"/>
      <c r="AS1" s="4"/>
      <c r="AT1" s="2"/>
      <c r="AU1" s="5"/>
      <c r="AV1" s="5"/>
      <c r="AW1" s="5"/>
      <c r="AX1" s="2"/>
    </row>
    <row r="2" spans="1:107" ht="24" thickBot="1" x14ac:dyDescent="0.3">
      <c r="A2" s="6"/>
      <c r="B2" s="7"/>
      <c r="C2" s="7"/>
      <c r="D2" s="7"/>
      <c r="E2" s="7"/>
      <c r="F2" s="7"/>
      <c r="G2" s="7"/>
      <c r="H2" s="7"/>
      <c r="I2" s="7"/>
      <c r="J2" s="7"/>
      <c r="K2" s="7"/>
      <c r="L2" s="7"/>
      <c r="M2" s="530" t="s">
        <v>252</v>
      </c>
      <c r="N2" s="7"/>
      <c r="O2" s="7"/>
      <c r="P2" s="7"/>
      <c r="Q2" s="7"/>
      <c r="R2" s="7"/>
      <c r="S2" s="7"/>
      <c r="T2" s="530" t="s">
        <v>305</v>
      </c>
      <c r="U2" s="7"/>
      <c r="V2" s="530" t="s">
        <v>306</v>
      </c>
      <c r="W2" s="7"/>
      <c r="X2" s="530" t="s">
        <v>307</v>
      </c>
      <c r="Y2" s="530" t="s">
        <v>4</v>
      </c>
      <c r="Z2" s="7"/>
      <c r="AA2" s="7"/>
      <c r="AB2" s="7"/>
      <c r="AC2" s="7"/>
      <c r="AD2" s="7"/>
      <c r="AE2" s="7"/>
      <c r="AF2" s="38"/>
      <c r="AG2" s="530" t="s">
        <v>308</v>
      </c>
      <c r="AH2" s="530" t="s">
        <v>309</v>
      </c>
      <c r="AI2" s="528" t="s">
        <v>310</v>
      </c>
      <c r="AJ2" s="529"/>
      <c r="AK2" s="529"/>
      <c r="AL2" s="529"/>
      <c r="AM2" s="529"/>
      <c r="AN2" s="536"/>
      <c r="AO2" s="7"/>
      <c r="AP2" s="7"/>
      <c r="AQ2" s="39"/>
      <c r="AR2" s="7"/>
      <c r="AS2" s="525" t="s">
        <v>10</v>
      </c>
      <c r="AT2" s="7"/>
      <c r="AU2" s="39"/>
      <c r="AV2" s="39"/>
      <c r="AW2" s="39"/>
      <c r="AX2" s="510" t="s">
        <v>311</v>
      </c>
      <c r="CA2" s="88">
        <v>1</v>
      </c>
      <c r="CB2" s="88">
        <v>2</v>
      </c>
      <c r="CC2" s="88">
        <v>3</v>
      </c>
      <c r="CD2" s="88">
        <v>4</v>
      </c>
      <c r="CE2" s="88">
        <v>5</v>
      </c>
      <c r="CF2" s="88">
        <v>6</v>
      </c>
      <c r="CG2" s="88">
        <v>7</v>
      </c>
      <c r="CH2" s="88">
        <v>8</v>
      </c>
      <c r="CI2" s="88">
        <v>9</v>
      </c>
      <c r="CJ2" s="88">
        <v>10</v>
      </c>
      <c r="CK2" s="88">
        <v>11</v>
      </c>
      <c r="CL2" s="88">
        <v>12</v>
      </c>
      <c r="CM2" s="88">
        <v>13</v>
      </c>
      <c r="CN2" s="88">
        <v>14</v>
      </c>
      <c r="CO2" s="88">
        <v>15</v>
      </c>
      <c r="CP2" s="88">
        <v>16</v>
      </c>
      <c r="CQ2" s="88">
        <v>17</v>
      </c>
      <c r="CR2" s="88">
        <v>18</v>
      </c>
      <c r="CS2" s="88">
        <v>19</v>
      </c>
      <c r="CT2" s="88">
        <v>20</v>
      </c>
      <c r="CU2" s="88">
        <v>21</v>
      </c>
      <c r="CV2" s="88">
        <v>22</v>
      </c>
      <c r="CW2" s="88">
        <v>23</v>
      </c>
      <c r="CX2" s="88">
        <v>24</v>
      </c>
      <c r="CY2" s="88">
        <v>25</v>
      </c>
      <c r="CZ2" s="88">
        <v>26</v>
      </c>
      <c r="DA2" s="88">
        <v>27</v>
      </c>
      <c r="DB2" s="88">
        <v>28</v>
      </c>
      <c r="DC2" s="88">
        <v>29</v>
      </c>
    </row>
    <row r="3" spans="1:107" ht="186" thickBot="1" x14ac:dyDescent="0.3">
      <c r="A3" s="8" t="s">
        <v>16</v>
      </c>
      <c r="B3" s="9" t="s">
        <v>17</v>
      </c>
      <c r="C3" s="8" t="s">
        <v>18</v>
      </c>
      <c r="D3" s="8" t="s">
        <v>312</v>
      </c>
      <c r="E3" s="9" t="s">
        <v>313</v>
      </c>
      <c r="F3" s="8" t="s">
        <v>314</v>
      </c>
      <c r="G3" s="8" t="s">
        <v>263</v>
      </c>
      <c r="H3" s="8" t="s">
        <v>264</v>
      </c>
      <c r="I3" s="8" t="s">
        <v>265</v>
      </c>
      <c r="J3" s="8" t="s">
        <v>266</v>
      </c>
      <c r="K3" s="8" t="s">
        <v>315</v>
      </c>
      <c r="L3" s="8" t="s">
        <v>268</v>
      </c>
      <c r="M3" s="531"/>
      <c r="N3" s="8" t="s">
        <v>23</v>
      </c>
      <c r="O3" s="8" t="s">
        <v>316</v>
      </c>
      <c r="P3" s="8" t="s">
        <v>317</v>
      </c>
      <c r="Q3" s="8" t="s">
        <v>318</v>
      </c>
      <c r="R3" s="8" t="s">
        <v>319</v>
      </c>
      <c r="S3" s="8" t="s">
        <v>28</v>
      </c>
      <c r="T3" s="533"/>
      <c r="U3" s="8" t="s">
        <v>29</v>
      </c>
      <c r="V3" s="533"/>
      <c r="W3" s="8" t="s">
        <v>30</v>
      </c>
      <c r="X3" s="533"/>
      <c r="Y3" s="533"/>
      <c r="Z3" s="8" t="s">
        <v>320</v>
      </c>
      <c r="AA3" s="8" t="s">
        <v>32</v>
      </c>
      <c r="AB3" s="8" t="s">
        <v>33</v>
      </c>
      <c r="AC3" s="8" t="s">
        <v>34</v>
      </c>
      <c r="AD3" s="8" t="s">
        <v>35</v>
      </c>
      <c r="AE3" s="8" t="s">
        <v>321</v>
      </c>
      <c r="AF3" s="9" t="s">
        <v>322</v>
      </c>
      <c r="AG3" s="533"/>
      <c r="AH3" s="533"/>
      <c r="AI3" s="513" t="s">
        <v>36</v>
      </c>
      <c r="AJ3" s="514"/>
      <c r="AK3" s="515" t="s">
        <v>37</v>
      </c>
      <c r="AL3" s="516"/>
      <c r="AM3" s="517" t="s">
        <v>38</v>
      </c>
      <c r="AN3" s="535"/>
      <c r="AO3" s="8" t="s">
        <v>323</v>
      </c>
      <c r="AP3" s="8" t="s">
        <v>324</v>
      </c>
      <c r="AQ3" s="40" t="s">
        <v>8</v>
      </c>
      <c r="AR3" s="8" t="s">
        <v>325</v>
      </c>
      <c r="AS3" s="526"/>
      <c r="AT3" s="8" t="s">
        <v>326</v>
      </c>
      <c r="AU3" s="40" t="s">
        <v>12</v>
      </c>
      <c r="AV3" s="40" t="s">
        <v>13</v>
      </c>
      <c r="AW3" s="40" t="s">
        <v>14</v>
      </c>
      <c r="AX3" s="511"/>
      <c r="CA3" s="89" t="str">
        <f>C3</f>
        <v>Gemeinde</v>
      </c>
      <c r="CB3" s="89" t="str">
        <f>D3</f>
        <v>Einwohner am 31.12.2013</v>
      </c>
      <c r="CC3" s="90" t="s">
        <v>420</v>
      </c>
      <c r="CD3" s="89" t="s">
        <v>421</v>
      </c>
      <c r="CE3" s="90" t="str">
        <f>P3</f>
        <v>Verbindlichkeiten aus Liquiditäts-krediten per 31.12.2014 (Gesamt in €)</v>
      </c>
      <c r="CF3" s="90" t="str">
        <f>R3</f>
        <v>Guthaben auf Konten gesamt per 31.12.2014  in €</v>
      </c>
      <c r="CG3" s="89" t="s">
        <v>422</v>
      </c>
      <c r="CH3" s="89" t="str">
        <f>AG2</f>
        <v>Muster 5a 
Saldo der ordentlichen und außerordentlichen Ein- und Auszahlungen 
(Zeile 6) per 31.12.2014</v>
      </c>
      <c r="CI3" s="89" t="str">
        <f>Y2</f>
        <v>Festsetzung aller drei Hebesätze unterhalb der gewogenen Durchschnitts-hebesätze?                    ja =1/nein = 0</v>
      </c>
      <c r="CJ3" s="89" t="str">
        <f>AB3</f>
        <v>Haushalts-sicherungskonzept vorhanden?         ja/nein</v>
      </c>
      <c r="CK3" s="89" t="str">
        <f>AC3</f>
        <v>Wurde eine Konsolidierungs-vereinbarung abgeschlossen? ja/nein</v>
      </c>
      <c r="CL3" s="89" t="s">
        <v>423</v>
      </c>
      <c r="CM3" s="89" t="str">
        <f xml:space="preserve"> N3</f>
        <v>Höhe der Rücklagen in €</v>
      </c>
      <c r="CN3" s="89" t="str">
        <f>CI3</f>
        <v>Festsetzung aller drei Hebesätze unterhalb der gewogenen Durchschnitts-hebesätze?                    ja =1/nein = 0</v>
      </c>
      <c r="CO3" s="89" t="str">
        <f t="shared" ref="CO3:CQ3" si="0">CJ3</f>
        <v>Haushalts-sicherungskonzept vorhanden?         ja/nein</v>
      </c>
      <c r="CP3" s="89" t="str">
        <f t="shared" si="0"/>
        <v>Wurde eine Konsolidierungs-vereinbarung abgeschlossen? ja/nein</v>
      </c>
      <c r="CQ3" s="89" t="str">
        <f t="shared" si="0"/>
        <v>Vollständig</v>
      </c>
      <c r="CR3" s="89" t="str">
        <f>J3</f>
        <v>Ausgleich des Finanzhaushaltes unter Anrechnung von Vorträgen aus Vorjahren möglich?             ja =1/nein = 0</v>
      </c>
      <c r="CS3" s="89" t="s">
        <v>424</v>
      </c>
      <c r="CT3" s="89" t="s">
        <v>425</v>
      </c>
      <c r="CU3" s="89" t="str">
        <f>AT3</f>
        <v>Kreisumlage 2014</v>
      </c>
      <c r="CV3" s="89" t="str">
        <f>AX2</f>
        <v>Amtsumlage 2014</v>
      </c>
      <c r="CW3" s="89" t="str">
        <f>S3</f>
        <v>Hebesatz Grundsteuer A</v>
      </c>
      <c r="CX3" s="89" t="str">
        <f>U3</f>
        <v>Hebesatz Grundsteuer B</v>
      </c>
      <c r="CY3" s="89" t="str">
        <f>W3</f>
        <v>Hebesatz Gewerbe-steuer</v>
      </c>
      <c r="CZ3" s="89" t="str">
        <f>Z3</f>
        <v>Verbindlichkeiten Investitionskredite per 31.12.2014 (Gesamt in €)</v>
      </c>
      <c r="DA3" s="89" t="s">
        <v>430</v>
      </c>
      <c r="DB3" s="89" t="str">
        <f>G3</f>
        <v>jahresbezogener Ausgleich im Finanzhaushalt   ja = 1 /nein = 0</v>
      </c>
      <c r="DC3" s="89" t="str">
        <f>AH2</f>
        <v>Muster 5a 
Saldo der liquiden Mittel u. der Kredite zur Sicherg. d. Zahlungsfähigk. (Zeile 11) per 31.12.2014</v>
      </c>
    </row>
    <row r="4" spans="1:107" ht="15.75" thickBot="1" x14ac:dyDescent="0.3">
      <c r="A4" s="10"/>
      <c r="B4" s="10"/>
      <c r="C4" s="10"/>
      <c r="D4" s="10"/>
      <c r="E4" s="10"/>
      <c r="F4" s="10"/>
      <c r="G4" s="10"/>
      <c r="H4" s="10"/>
      <c r="I4" s="10"/>
      <c r="J4" s="10"/>
      <c r="K4" s="10"/>
      <c r="L4" s="10"/>
      <c r="M4" s="532"/>
      <c r="N4" s="10"/>
      <c r="O4" s="10"/>
      <c r="P4" s="10"/>
      <c r="Q4" s="10"/>
      <c r="R4" s="10"/>
      <c r="S4" s="10"/>
      <c r="T4" s="534"/>
      <c r="U4" s="10"/>
      <c r="V4" s="534"/>
      <c r="W4" s="10"/>
      <c r="X4" s="534"/>
      <c r="Y4" s="534"/>
      <c r="Z4" s="10"/>
      <c r="AA4" s="10"/>
      <c r="AB4" s="10"/>
      <c r="AC4" s="10"/>
      <c r="AD4" s="10"/>
      <c r="AE4" s="10"/>
      <c r="AF4" s="11"/>
      <c r="AG4" s="534"/>
      <c r="AH4" s="534"/>
      <c r="AI4" s="11" t="s">
        <v>39</v>
      </c>
      <c r="AJ4" s="12" t="s">
        <v>40</v>
      </c>
      <c r="AK4" s="13" t="s">
        <v>39</v>
      </c>
      <c r="AL4" s="14" t="s">
        <v>40</v>
      </c>
      <c r="AM4" s="15" t="s">
        <v>39</v>
      </c>
      <c r="AN4" s="33" t="s">
        <v>40</v>
      </c>
      <c r="AO4" s="10"/>
      <c r="AP4" s="10"/>
      <c r="AQ4" s="53"/>
      <c r="AR4" s="10"/>
      <c r="AS4" s="527"/>
      <c r="AT4" s="10"/>
      <c r="AU4" s="53"/>
      <c r="AV4" s="53"/>
      <c r="AW4" s="53"/>
      <c r="AX4" s="512"/>
      <c r="CA4" s="2" t="str">
        <f>IF(CA3=CA150,"OK")</f>
        <v>OK</v>
      </c>
      <c r="CB4" s="2" t="str">
        <f t="shared" ref="CB4:CT4" si="1">IF(CB3=CB150,"OK")</f>
        <v>OK</v>
      </c>
      <c r="CC4" s="2" t="str">
        <f t="shared" si="1"/>
        <v>OK</v>
      </c>
      <c r="CD4" s="2" t="str">
        <f t="shared" si="1"/>
        <v>OK</v>
      </c>
      <c r="CE4" s="2" t="str">
        <f t="shared" si="1"/>
        <v>OK</v>
      </c>
      <c r="CF4" s="2" t="str">
        <f t="shared" si="1"/>
        <v>OK</v>
      </c>
      <c r="CG4" s="2" t="str">
        <f t="shared" si="1"/>
        <v>OK</v>
      </c>
      <c r="CH4" s="2" t="str">
        <f t="shared" si="1"/>
        <v>OK</v>
      </c>
      <c r="CI4" s="2" t="str">
        <f t="shared" si="1"/>
        <v>OK</v>
      </c>
      <c r="CJ4" s="2" t="str">
        <f t="shared" si="1"/>
        <v>OK</v>
      </c>
      <c r="CK4" s="2" t="str">
        <f t="shared" si="1"/>
        <v>OK</v>
      </c>
      <c r="CL4" s="2" t="str">
        <f t="shared" si="1"/>
        <v>OK</v>
      </c>
      <c r="CM4" s="2" t="str">
        <f t="shared" si="1"/>
        <v>OK</v>
      </c>
      <c r="CN4" s="2" t="str">
        <f t="shared" si="1"/>
        <v>OK</v>
      </c>
      <c r="CO4" s="2" t="str">
        <f t="shared" si="1"/>
        <v>OK</v>
      </c>
      <c r="CP4" s="2" t="str">
        <f t="shared" si="1"/>
        <v>OK</v>
      </c>
      <c r="CQ4" s="2" t="str">
        <f t="shared" si="1"/>
        <v>OK</v>
      </c>
      <c r="CR4" s="2" t="str">
        <f t="shared" si="1"/>
        <v>OK</v>
      </c>
      <c r="CS4" s="2" t="str">
        <f t="shared" si="1"/>
        <v>OK</v>
      </c>
      <c r="CT4" s="2" t="str">
        <f t="shared" si="1"/>
        <v>OK</v>
      </c>
      <c r="CW4" s="98">
        <v>2.6657999999999999</v>
      </c>
      <c r="CX4" s="98">
        <v>3.4411999999999998</v>
      </c>
      <c r="CY4" s="98">
        <v>3.1587999999999998</v>
      </c>
    </row>
    <row r="5" spans="1:107" x14ac:dyDescent="0.25">
      <c r="A5" s="17">
        <v>13075039</v>
      </c>
      <c r="B5" s="18">
        <v>501</v>
      </c>
      <c r="C5" s="18" t="s">
        <v>41</v>
      </c>
      <c r="D5" s="221"/>
      <c r="E5" s="222"/>
      <c r="F5" s="222"/>
      <c r="G5" s="222"/>
      <c r="H5" s="222"/>
      <c r="I5" s="222"/>
      <c r="J5" s="222"/>
      <c r="K5" s="222"/>
      <c r="L5" s="222"/>
      <c r="M5" s="222"/>
      <c r="N5" s="222"/>
      <c r="O5" s="222"/>
      <c r="P5" s="222"/>
      <c r="Q5" s="222"/>
      <c r="R5" s="222"/>
      <c r="S5" s="222">
        <v>300</v>
      </c>
      <c r="T5" s="222">
        <v>1</v>
      </c>
      <c r="U5" s="222">
        <v>430</v>
      </c>
      <c r="V5" s="222">
        <v>1</v>
      </c>
      <c r="W5" s="222">
        <v>425</v>
      </c>
      <c r="X5" s="222">
        <v>1</v>
      </c>
      <c r="Y5" s="222">
        <v>1</v>
      </c>
      <c r="Z5" s="222"/>
      <c r="AA5" s="222"/>
      <c r="AB5" s="19"/>
      <c r="AC5" s="19"/>
      <c r="AD5" s="19"/>
      <c r="AE5" s="222"/>
      <c r="AF5" s="222"/>
      <c r="AG5" s="295"/>
      <c r="AH5" s="295"/>
      <c r="AI5" s="278">
        <v>163800</v>
      </c>
      <c r="AJ5" s="279">
        <v>143702</v>
      </c>
      <c r="AK5" s="278">
        <v>330000</v>
      </c>
      <c r="AL5" s="278">
        <v>361266</v>
      </c>
      <c r="AM5" s="278"/>
      <c r="AN5" s="280"/>
      <c r="AO5" s="222">
        <v>34565612</v>
      </c>
      <c r="AP5" s="222">
        <v>34210898</v>
      </c>
      <c r="AQ5" s="281">
        <v>354714</v>
      </c>
      <c r="AR5" s="222">
        <v>12635395</v>
      </c>
      <c r="AS5" s="281">
        <v>46846293</v>
      </c>
      <c r="AT5" s="222">
        <v>21195195</v>
      </c>
      <c r="AU5" s="281">
        <v>56651098</v>
      </c>
      <c r="AV5" s="281">
        <f>AT5/AP5</f>
        <v>0.61954512272668205</v>
      </c>
      <c r="AW5" s="281">
        <f>AT5/AS5</f>
        <v>0.45244124225581733</v>
      </c>
      <c r="AX5" s="222"/>
      <c r="CA5" s="91" t="str">
        <f t="shared" ref="CA5:CB20" si="2">C5</f>
        <v>Greifswald, Hansestadt</v>
      </c>
      <c r="CB5" s="92">
        <f t="shared" si="2"/>
        <v>0</v>
      </c>
      <c r="CC5" s="92">
        <f>IF(I5&lt;0,I5*-1,I5)</f>
        <v>0</v>
      </c>
      <c r="CD5" s="92">
        <f>H5-CC5</f>
        <v>0</v>
      </c>
      <c r="CE5" s="92">
        <f t="shared" ref="CE5:CE68" si="3">P5</f>
        <v>0</v>
      </c>
      <c r="CF5" s="92">
        <f t="shared" ref="CF5:CF68" si="4">R5</f>
        <v>0</v>
      </c>
      <c r="CG5" s="92">
        <f>CF5-CE5</f>
        <v>0</v>
      </c>
      <c r="CH5" s="92">
        <f>AG5</f>
        <v>0</v>
      </c>
      <c r="CI5" s="92">
        <f>Y5</f>
        <v>1</v>
      </c>
      <c r="CJ5" s="91">
        <f t="shared" ref="CJ5:CK20" si="5">AB5</f>
        <v>0</v>
      </c>
      <c r="CK5" s="91">
        <f t="shared" si="5"/>
        <v>0</v>
      </c>
      <c r="CL5" s="91" t="str">
        <f>IF(CB5=0,"keine Daten",IF(CD5=0,"keine Daten",IF(CH5=0,"keine Daten","OK")))</f>
        <v>keine Daten</v>
      </c>
      <c r="CM5" s="92">
        <f>N5</f>
        <v>0</v>
      </c>
      <c r="CN5" s="91" t="str">
        <f>IF(CQ5=0,"keine Angabe",IF(CI5="ja","ja","nein"))</f>
        <v>keine Angabe</v>
      </c>
      <c r="CO5" s="91">
        <f>IF(CQ5=0,2,IF(CJ5="ja",1,0))</f>
        <v>2</v>
      </c>
      <c r="CP5" s="91">
        <f>IF(CQ5=0,2,IF(CK5="ja",1,0))</f>
        <v>2</v>
      </c>
      <c r="CQ5" s="91">
        <f>IF(CL5="OK",1,0)</f>
        <v>0</v>
      </c>
      <c r="CR5" s="91">
        <f t="shared" ref="CR5:CR68" si="6">J5</f>
        <v>0</v>
      </c>
      <c r="CS5" s="92">
        <f>CM5-'2013'!CM5</f>
        <v>0</v>
      </c>
      <c r="CT5" s="92">
        <f>CE5-'2013'!CE5</f>
        <v>0</v>
      </c>
      <c r="CU5" s="92">
        <f>AT5</f>
        <v>21195195</v>
      </c>
      <c r="CV5" s="92">
        <f>AX5</f>
        <v>0</v>
      </c>
      <c r="CW5" s="153">
        <f>S5/100</f>
        <v>3</v>
      </c>
      <c r="CX5" s="153">
        <f>U5/100</f>
        <v>4.3</v>
      </c>
      <c r="CY5" s="153">
        <f>W5/100</f>
        <v>4.25</v>
      </c>
      <c r="CZ5" s="92">
        <f>Z5</f>
        <v>0</v>
      </c>
      <c r="DA5" s="92">
        <f>AJ5+AL5+AN5</f>
        <v>504968</v>
      </c>
      <c r="DB5" s="91">
        <f t="shared" ref="DB5:DB68" si="7">G5</f>
        <v>0</v>
      </c>
      <c r="DC5" s="92">
        <f>AH5</f>
        <v>0</v>
      </c>
    </row>
    <row r="6" spans="1:107" x14ac:dyDescent="0.25">
      <c r="A6" s="20">
        <v>13075005</v>
      </c>
      <c r="B6" s="21">
        <v>511</v>
      </c>
      <c r="C6" s="21" t="s">
        <v>42</v>
      </c>
      <c r="D6" s="223">
        <v>12930</v>
      </c>
      <c r="E6" s="224">
        <v>1352500</v>
      </c>
      <c r="F6" s="224">
        <v>333824.51</v>
      </c>
      <c r="G6" s="224">
        <v>0</v>
      </c>
      <c r="H6" s="224">
        <v>0</v>
      </c>
      <c r="I6" s="224">
        <v>760872.92</v>
      </c>
      <c r="J6" s="224">
        <v>1</v>
      </c>
      <c r="K6" s="224">
        <v>698689.33</v>
      </c>
      <c r="L6" s="224"/>
      <c r="M6" s="224">
        <v>1</v>
      </c>
      <c r="N6" s="224"/>
      <c r="O6" s="224">
        <v>0</v>
      </c>
      <c r="P6" s="224">
        <v>0</v>
      </c>
      <c r="Q6" s="224">
        <v>1</v>
      </c>
      <c r="R6" s="224">
        <v>1747376.27</v>
      </c>
      <c r="S6" s="224">
        <v>275</v>
      </c>
      <c r="T6" s="224">
        <v>0</v>
      </c>
      <c r="U6" s="224">
        <v>375</v>
      </c>
      <c r="V6" s="224">
        <v>0</v>
      </c>
      <c r="W6" s="224">
        <v>400</v>
      </c>
      <c r="X6" s="224">
        <v>0</v>
      </c>
      <c r="Y6" s="224">
        <v>0</v>
      </c>
      <c r="Z6" s="224">
        <v>7436928.3799999999</v>
      </c>
      <c r="AA6" s="224">
        <v>575.16999999999996</v>
      </c>
      <c r="AB6" s="22"/>
      <c r="AC6" s="22" t="s">
        <v>43</v>
      </c>
      <c r="AD6" s="22" t="s">
        <v>43</v>
      </c>
      <c r="AE6" s="224">
        <v>3087400</v>
      </c>
      <c r="AF6" s="224" t="s">
        <v>280</v>
      </c>
      <c r="AG6" s="260">
        <v>-333824.51</v>
      </c>
      <c r="AH6" s="451">
        <v>1747376.27</v>
      </c>
      <c r="AI6" s="224">
        <v>26000</v>
      </c>
      <c r="AJ6" s="282">
        <v>24551.66</v>
      </c>
      <c r="AK6" s="224">
        <v>115000</v>
      </c>
      <c r="AL6" s="224">
        <v>132595.79</v>
      </c>
      <c r="AM6" s="224">
        <v>0</v>
      </c>
      <c r="AN6" s="260">
        <v>0</v>
      </c>
      <c r="AO6" s="222">
        <v>7647703.9000000004</v>
      </c>
      <c r="AP6" s="222">
        <v>6693584.0199999996</v>
      </c>
      <c r="AQ6" s="281">
        <f>AP6-AO6</f>
        <v>-954119.88000000082</v>
      </c>
      <c r="AR6" s="222">
        <v>2279004.11</v>
      </c>
      <c r="AS6" s="281">
        <f t="shared" ref="AS6:AS69" si="8">AP6+AR6</f>
        <v>8972588.129999999</v>
      </c>
      <c r="AT6" s="222">
        <v>4641024.84</v>
      </c>
      <c r="AU6" s="281">
        <f>AS6-AT6</f>
        <v>4331563.2899999991</v>
      </c>
      <c r="AV6" s="281">
        <f t="shared" ref="AV6:AV69" si="9">AT6/AP6</f>
        <v>0.69335423685321873</v>
      </c>
      <c r="AW6" s="281">
        <f t="shared" ref="AW6:AW69" si="10">AT6/AS6</f>
        <v>0.51724483201035998</v>
      </c>
      <c r="AX6" s="222"/>
      <c r="CA6" s="91" t="str">
        <f t="shared" si="2"/>
        <v>Anklam, Stadt</v>
      </c>
      <c r="CB6" s="92">
        <f t="shared" si="2"/>
        <v>12930</v>
      </c>
      <c r="CC6" s="92">
        <f t="shared" ref="CC6:CC69" si="11">IF(I6&lt;0,I6*-1,I6)</f>
        <v>760872.92</v>
      </c>
      <c r="CD6" s="92">
        <f t="shared" ref="CD6:CD69" si="12">H6-CC6</f>
        <v>-760872.92</v>
      </c>
      <c r="CE6" s="92">
        <f t="shared" si="3"/>
        <v>0</v>
      </c>
      <c r="CF6" s="92">
        <f>R6</f>
        <v>1747376.27</v>
      </c>
      <c r="CG6" s="92">
        <f t="shared" ref="CG6:CG69" si="13">CF6-CE6</f>
        <v>1747376.27</v>
      </c>
      <c r="CH6" s="92">
        <f t="shared" ref="CH6:CH69" si="14">AG6</f>
        <v>-333824.51</v>
      </c>
      <c r="CI6" s="92">
        <f>Y6</f>
        <v>0</v>
      </c>
      <c r="CJ6" s="91">
        <f t="shared" si="5"/>
        <v>0</v>
      </c>
      <c r="CK6" s="91" t="str">
        <f t="shared" si="5"/>
        <v>nein</v>
      </c>
      <c r="CL6" s="91" t="str">
        <f t="shared" ref="CL6:CL9" si="15">IF(CB6=0,"keine Daten",IF(CD6=0,"keine Daten",IF(CH6=0,"keine Daten","OK")))</f>
        <v>OK</v>
      </c>
      <c r="CM6" s="92">
        <v>0</v>
      </c>
      <c r="CN6" s="91" t="str">
        <f t="shared" ref="CN6:CN69" si="16">IF(CQ6=0,"keine Angabe",IF(CI6="ja","ja","nein"))</f>
        <v>nein</v>
      </c>
      <c r="CO6" s="91">
        <f t="shared" ref="CO6:CO69" si="17">IF(CQ6=0,2,IF(CJ6="ja",1,0))</f>
        <v>0</v>
      </c>
      <c r="CP6" s="91">
        <f t="shared" ref="CP6:CP69" si="18">IF(CQ6=0,2,IF(CK6="ja",1,0))</f>
        <v>0</v>
      </c>
      <c r="CQ6" s="91">
        <f t="shared" ref="CQ6:CQ69" si="19">IF(CL6="OK",1,0)</f>
        <v>1</v>
      </c>
      <c r="CR6" s="91">
        <f t="shared" si="6"/>
        <v>1</v>
      </c>
      <c r="CS6" s="92">
        <f>CM6-'2013'!CM6</f>
        <v>-106139993.7</v>
      </c>
      <c r="CT6" s="92">
        <f>CE6-'2013'!CE6</f>
        <v>0</v>
      </c>
      <c r="CU6" s="92">
        <f t="shared" ref="CU6:CU69" si="20">AT6</f>
        <v>4641024.84</v>
      </c>
      <c r="CV6" s="92">
        <f t="shared" ref="CV6:CV69" si="21">AX6</f>
        <v>0</v>
      </c>
      <c r="CW6" s="153">
        <f t="shared" ref="CW6:CW69" si="22">S6/100</f>
        <v>2.75</v>
      </c>
      <c r="CX6" s="153">
        <f t="shared" ref="CX6:CX69" si="23">U6/100</f>
        <v>3.75</v>
      </c>
      <c r="CY6" s="153">
        <f t="shared" ref="CY6:CY69" si="24">W6/100</f>
        <v>4</v>
      </c>
      <c r="CZ6" s="92">
        <f t="shared" ref="CZ6:CZ69" si="25">Z6</f>
        <v>7436928.3799999999</v>
      </c>
      <c r="DA6" s="92">
        <f t="shared" ref="DA6:DA69" si="26">AJ6+AL6+AN6</f>
        <v>157147.45000000001</v>
      </c>
      <c r="DB6" s="91">
        <f t="shared" si="7"/>
        <v>0</v>
      </c>
      <c r="DC6" s="92">
        <f t="shared" ref="DC6:DC69" si="27">AH6</f>
        <v>1747376.27</v>
      </c>
    </row>
    <row r="7" spans="1:107" x14ac:dyDescent="0.25">
      <c r="A7" s="20">
        <v>13075049</v>
      </c>
      <c r="B7" s="21">
        <v>512</v>
      </c>
      <c r="C7" s="21" t="s">
        <v>44</v>
      </c>
      <c r="D7" s="223"/>
      <c r="E7" s="224"/>
      <c r="F7" s="224"/>
      <c r="G7" s="224"/>
      <c r="H7" s="224"/>
      <c r="I7" s="224"/>
      <c r="J7" s="224"/>
      <c r="K7" s="224"/>
      <c r="L7" s="224"/>
      <c r="M7" s="224"/>
      <c r="N7" s="224"/>
      <c r="O7" s="224"/>
      <c r="P7" s="224"/>
      <c r="Q7" s="224"/>
      <c r="R7" s="224"/>
      <c r="S7" s="224"/>
      <c r="T7" s="224"/>
      <c r="U7" s="224"/>
      <c r="V7" s="224"/>
      <c r="W7" s="224"/>
      <c r="X7" s="224"/>
      <c r="Y7" s="224"/>
      <c r="Z7" s="224"/>
      <c r="AA7" s="224"/>
      <c r="AB7" s="22"/>
      <c r="AC7" s="22"/>
      <c r="AD7" s="22"/>
      <c r="AE7" s="224"/>
      <c r="AF7" s="224"/>
      <c r="AG7" s="260"/>
      <c r="AH7" s="260"/>
      <c r="AI7" s="224"/>
      <c r="AJ7" s="282"/>
      <c r="AK7" s="224"/>
      <c r="AL7" s="224"/>
      <c r="AM7" s="224"/>
      <c r="AN7" s="260"/>
      <c r="AO7" s="222"/>
      <c r="AP7" s="222"/>
      <c r="AQ7" s="281">
        <f t="shared" ref="AQ7:AQ70" si="28">AP7-AO7</f>
        <v>0</v>
      </c>
      <c r="AR7" s="222"/>
      <c r="AS7" s="281">
        <f t="shared" si="8"/>
        <v>0</v>
      </c>
      <c r="AT7" s="222"/>
      <c r="AU7" s="281">
        <f t="shared" ref="AU7:AU70" si="29">AS7-AT7</f>
        <v>0</v>
      </c>
      <c r="AV7" s="281" t="e">
        <f t="shared" si="9"/>
        <v>#DIV/0!</v>
      </c>
      <c r="AW7" s="281" t="e">
        <f t="shared" si="10"/>
        <v>#DIV/0!</v>
      </c>
      <c r="AX7" s="222"/>
      <c r="CA7" s="91" t="str">
        <f t="shared" si="2"/>
        <v>Heringsdorf</v>
      </c>
      <c r="CB7" s="92">
        <f t="shared" si="2"/>
        <v>0</v>
      </c>
      <c r="CC7" s="92">
        <f t="shared" si="11"/>
        <v>0</v>
      </c>
      <c r="CD7" s="92">
        <f t="shared" si="12"/>
        <v>0</v>
      </c>
      <c r="CE7" s="92">
        <f t="shared" si="3"/>
        <v>0</v>
      </c>
      <c r="CF7" s="92">
        <f t="shared" si="4"/>
        <v>0</v>
      </c>
      <c r="CG7" s="92">
        <f t="shared" si="13"/>
        <v>0</v>
      </c>
      <c r="CH7" s="92">
        <f t="shared" si="14"/>
        <v>0</v>
      </c>
      <c r="CI7" s="92">
        <f>Y7</f>
        <v>0</v>
      </c>
      <c r="CJ7" s="91">
        <f t="shared" si="5"/>
        <v>0</v>
      </c>
      <c r="CK7" s="91">
        <f t="shared" si="5"/>
        <v>0</v>
      </c>
      <c r="CL7" s="91" t="str">
        <f t="shared" si="15"/>
        <v>keine Daten</v>
      </c>
      <c r="CM7" s="92">
        <f t="shared" ref="CM7:CM70" si="30">N7</f>
        <v>0</v>
      </c>
      <c r="CN7" s="91" t="str">
        <f t="shared" si="16"/>
        <v>keine Angabe</v>
      </c>
      <c r="CO7" s="91">
        <f t="shared" si="17"/>
        <v>2</v>
      </c>
      <c r="CP7" s="91">
        <f t="shared" si="18"/>
        <v>2</v>
      </c>
      <c r="CQ7" s="91">
        <f t="shared" si="19"/>
        <v>0</v>
      </c>
      <c r="CR7" s="91">
        <f t="shared" si="6"/>
        <v>0</v>
      </c>
      <c r="CS7" s="92">
        <f>CM7-'2013'!CM7</f>
        <v>0</v>
      </c>
      <c r="CT7" s="92">
        <f>CE7-'2013'!CE7</f>
        <v>0</v>
      </c>
      <c r="CU7" s="92">
        <f t="shared" si="20"/>
        <v>0</v>
      </c>
      <c r="CV7" s="92">
        <f t="shared" si="21"/>
        <v>0</v>
      </c>
      <c r="CW7" s="153">
        <f t="shared" si="22"/>
        <v>0</v>
      </c>
      <c r="CX7" s="153">
        <f t="shared" si="23"/>
        <v>0</v>
      </c>
      <c r="CY7" s="153">
        <f t="shared" si="24"/>
        <v>0</v>
      </c>
      <c r="CZ7" s="92">
        <f t="shared" si="25"/>
        <v>0</v>
      </c>
      <c r="DA7" s="92">
        <f t="shared" si="26"/>
        <v>0</v>
      </c>
      <c r="DB7" s="91">
        <f t="shared" si="7"/>
        <v>0</v>
      </c>
      <c r="DC7" s="92">
        <f t="shared" si="27"/>
        <v>0</v>
      </c>
    </row>
    <row r="8" spans="1:107" x14ac:dyDescent="0.25">
      <c r="A8" s="20">
        <v>13075105</v>
      </c>
      <c r="B8" s="21">
        <v>513</v>
      </c>
      <c r="C8" s="21" t="s">
        <v>45</v>
      </c>
      <c r="D8" s="223">
        <v>10594</v>
      </c>
      <c r="E8" s="224">
        <v>2099400</v>
      </c>
      <c r="F8" s="224">
        <v>1088056.18</v>
      </c>
      <c r="G8" s="224">
        <v>0</v>
      </c>
      <c r="H8" s="224">
        <v>0</v>
      </c>
      <c r="I8" s="224">
        <v>1450161.13</v>
      </c>
      <c r="J8" s="224">
        <v>1</v>
      </c>
      <c r="K8" s="224">
        <v>252153.21</v>
      </c>
      <c r="L8" s="224">
        <v>2015</v>
      </c>
      <c r="M8" s="224"/>
      <c r="N8" s="224"/>
      <c r="O8" s="224">
        <v>1</v>
      </c>
      <c r="P8" s="224">
        <v>673120.5</v>
      </c>
      <c r="Q8" s="224">
        <v>0</v>
      </c>
      <c r="R8" s="224">
        <v>0</v>
      </c>
      <c r="S8" s="224">
        <v>250</v>
      </c>
      <c r="T8" s="224">
        <v>1</v>
      </c>
      <c r="U8" s="224">
        <v>350</v>
      </c>
      <c r="V8" s="224">
        <v>0</v>
      </c>
      <c r="W8" s="224">
        <v>360</v>
      </c>
      <c r="X8" s="224">
        <v>0</v>
      </c>
      <c r="Y8" s="224">
        <v>0</v>
      </c>
      <c r="Z8" s="224">
        <v>5779062.79</v>
      </c>
      <c r="AA8" s="224">
        <v>545.5</v>
      </c>
      <c r="AB8" s="22" t="s">
        <v>43</v>
      </c>
      <c r="AC8" s="22" t="s">
        <v>43</v>
      </c>
      <c r="AD8" s="22" t="s">
        <v>43</v>
      </c>
      <c r="AE8" s="224">
        <v>1964021</v>
      </c>
      <c r="AF8" s="224">
        <v>1424996.75</v>
      </c>
      <c r="AG8" s="260">
        <v>-1088056.18</v>
      </c>
      <c r="AH8" s="260">
        <v>-673120.5</v>
      </c>
      <c r="AI8" s="224">
        <v>21500</v>
      </c>
      <c r="AJ8" s="282">
        <v>21458.75</v>
      </c>
      <c r="AK8" s="224">
        <v>80000</v>
      </c>
      <c r="AL8" s="224">
        <v>76061.98</v>
      </c>
      <c r="AM8" s="224">
        <v>0</v>
      </c>
      <c r="AN8" s="260">
        <v>0</v>
      </c>
      <c r="AO8" s="222">
        <v>5703072.3300000001</v>
      </c>
      <c r="AP8" s="222">
        <v>2600381.7000000002</v>
      </c>
      <c r="AQ8" s="281">
        <f t="shared" si="28"/>
        <v>-3102690.63</v>
      </c>
      <c r="AR8" s="222">
        <v>2078105.94</v>
      </c>
      <c r="AS8" s="281">
        <f t="shared" si="8"/>
        <v>4678487.6400000006</v>
      </c>
      <c r="AT8" s="222">
        <v>3799839.72</v>
      </c>
      <c r="AU8" s="281">
        <f t="shared" si="29"/>
        <v>878647.92000000039</v>
      </c>
      <c r="AV8" s="281">
        <f t="shared" si="9"/>
        <v>1.4612622908398409</v>
      </c>
      <c r="AW8" s="281">
        <f t="shared" si="10"/>
        <v>0.812194027726447</v>
      </c>
      <c r="AX8" s="222"/>
      <c r="CA8" s="91" t="str">
        <f t="shared" si="2"/>
        <v>Pasewalk, Stadt</v>
      </c>
      <c r="CB8" s="92">
        <f t="shared" si="2"/>
        <v>10594</v>
      </c>
      <c r="CC8" s="92">
        <f t="shared" si="11"/>
        <v>1450161.13</v>
      </c>
      <c r="CD8" s="92">
        <f t="shared" si="12"/>
        <v>-1450161.13</v>
      </c>
      <c r="CE8" s="92">
        <f t="shared" si="3"/>
        <v>673120.5</v>
      </c>
      <c r="CF8" s="92">
        <f t="shared" si="4"/>
        <v>0</v>
      </c>
      <c r="CG8" s="92">
        <f t="shared" si="13"/>
        <v>-673120.5</v>
      </c>
      <c r="CH8" s="92">
        <f t="shared" si="14"/>
        <v>-1088056.18</v>
      </c>
      <c r="CI8" s="92">
        <f>Y8</f>
        <v>0</v>
      </c>
      <c r="CJ8" s="91" t="str">
        <f t="shared" si="5"/>
        <v>nein</v>
      </c>
      <c r="CK8" s="91" t="str">
        <f t="shared" si="5"/>
        <v>nein</v>
      </c>
      <c r="CL8" s="91" t="str">
        <f t="shared" si="15"/>
        <v>OK</v>
      </c>
      <c r="CM8" s="92">
        <v>0</v>
      </c>
      <c r="CN8" s="91" t="str">
        <f t="shared" si="16"/>
        <v>nein</v>
      </c>
      <c r="CO8" s="91">
        <f t="shared" si="17"/>
        <v>0</v>
      </c>
      <c r="CP8" s="91">
        <f t="shared" si="18"/>
        <v>0</v>
      </c>
      <c r="CQ8" s="91">
        <f t="shared" si="19"/>
        <v>1</v>
      </c>
      <c r="CR8" s="91">
        <f t="shared" si="6"/>
        <v>1</v>
      </c>
      <c r="CS8" s="92">
        <f>CM8-'2013'!CM8</f>
        <v>0</v>
      </c>
      <c r="CT8" s="92">
        <f>CE8-'2013'!CE8</f>
        <v>673120.5</v>
      </c>
      <c r="CU8" s="92">
        <f t="shared" si="20"/>
        <v>3799839.72</v>
      </c>
      <c r="CV8" s="92">
        <f t="shared" si="21"/>
        <v>0</v>
      </c>
      <c r="CW8" s="153">
        <f t="shared" si="22"/>
        <v>2.5</v>
      </c>
      <c r="CX8" s="153">
        <f t="shared" si="23"/>
        <v>3.5</v>
      </c>
      <c r="CY8" s="153">
        <f t="shared" si="24"/>
        <v>3.6</v>
      </c>
      <c r="CZ8" s="92">
        <f t="shared" si="25"/>
        <v>5779062.79</v>
      </c>
      <c r="DA8" s="92">
        <f t="shared" si="26"/>
        <v>97520.73</v>
      </c>
      <c r="DB8" s="91">
        <f t="shared" si="7"/>
        <v>0</v>
      </c>
      <c r="DC8" s="92">
        <f t="shared" si="27"/>
        <v>-673120.5</v>
      </c>
    </row>
    <row r="9" spans="1:107" x14ac:dyDescent="0.25">
      <c r="A9" s="20">
        <v>13075130</v>
      </c>
      <c r="B9" s="21">
        <v>514</v>
      </c>
      <c r="C9" s="21" t="s">
        <v>46</v>
      </c>
      <c r="D9" s="223">
        <v>5122</v>
      </c>
      <c r="E9" s="224">
        <v>535000</v>
      </c>
      <c r="F9" s="224">
        <v>118878.23</v>
      </c>
      <c r="G9" s="224">
        <v>1</v>
      </c>
      <c r="H9" s="224">
        <v>637192.14</v>
      </c>
      <c r="I9" s="224">
        <v>0</v>
      </c>
      <c r="J9" s="224">
        <v>0</v>
      </c>
      <c r="K9" s="224">
        <v>0</v>
      </c>
      <c r="L9" s="224">
        <v>2013</v>
      </c>
      <c r="M9" s="224">
        <v>1</v>
      </c>
      <c r="N9" s="224">
        <v>13081293.619999999</v>
      </c>
      <c r="O9" s="224">
        <v>1</v>
      </c>
      <c r="P9" s="224">
        <v>1000000</v>
      </c>
      <c r="Q9" s="224">
        <v>0</v>
      </c>
      <c r="R9" s="224">
        <v>0</v>
      </c>
      <c r="S9" s="224">
        <v>300</v>
      </c>
      <c r="T9" s="224">
        <v>0</v>
      </c>
      <c r="U9" s="224">
        <v>385</v>
      </c>
      <c r="V9" s="224">
        <v>0</v>
      </c>
      <c r="W9" s="224">
        <v>350</v>
      </c>
      <c r="X9" s="224">
        <v>0</v>
      </c>
      <c r="Y9" s="224">
        <v>0</v>
      </c>
      <c r="Z9" s="224">
        <v>4882457.68</v>
      </c>
      <c r="AA9" s="224">
        <v>953.23</v>
      </c>
      <c r="AB9" s="22" t="s">
        <v>56</v>
      </c>
      <c r="AC9" s="22" t="s">
        <v>43</v>
      </c>
      <c r="AD9" s="22" t="s">
        <v>43</v>
      </c>
      <c r="AE9" s="224">
        <v>317240.46000000002</v>
      </c>
      <c r="AF9" s="224">
        <v>246158.39</v>
      </c>
      <c r="AG9" s="260">
        <v>118878.23</v>
      </c>
      <c r="AH9" s="260">
        <v>-246158.39</v>
      </c>
      <c r="AI9" s="224">
        <v>25500</v>
      </c>
      <c r="AJ9" s="282">
        <v>22500</v>
      </c>
      <c r="AK9" s="224">
        <v>11100</v>
      </c>
      <c r="AL9" s="224">
        <v>11130</v>
      </c>
      <c r="AM9" s="224">
        <v>0</v>
      </c>
      <c r="AN9" s="260">
        <v>0</v>
      </c>
      <c r="AO9" s="222">
        <v>1809117.5</v>
      </c>
      <c r="AP9" s="222">
        <v>1420264.1</v>
      </c>
      <c r="AQ9" s="281">
        <f t="shared" si="28"/>
        <v>-388853.39999999991</v>
      </c>
      <c r="AR9" s="222">
        <v>1560490.03</v>
      </c>
      <c r="AS9" s="281">
        <f t="shared" si="8"/>
        <v>2980754.13</v>
      </c>
      <c r="AT9" s="222">
        <v>1585978.44</v>
      </c>
      <c r="AU9" s="281">
        <f t="shared" si="29"/>
        <v>1394775.69</v>
      </c>
      <c r="AV9" s="281">
        <f t="shared" si="9"/>
        <v>1.1166785388717491</v>
      </c>
      <c r="AW9" s="281">
        <f t="shared" si="10"/>
        <v>0.53207288183812729</v>
      </c>
      <c r="AX9" s="222"/>
      <c r="CA9" s="91" t="str">
        <f t="shared" si="2"/>
        <v>Strasburg (Uckermark)</v>
      </c>
      <c r="CB9" s="92">
        <f t="shared" si="2"/>
        <v>5122</v>
      </c>
      <c r="CC9" s="92">
        <f t="shared" si="11"/>
        <v>0</v>
      </c>
      <c r="CD9" s="92">
        <f t="shared" si="12"/>
        <v>637192.14</v>
      </c>
      <c r="CE9" s="92">
        <f t="shared" si="3"/>
        <v>1000000</v>
      </c>
      <c r="CF9" s="92">
        <f t="shared" si="4"/>
        <v>0</v>
      </c>
      <c r="CG9" s="92">
        <f t="shared" si="13"/>
        <v>-1000000</v>
      </c>
      <c r="CH9" s="92">
        <f t="shared" si="14"/>
        <v>118878.23</v>
      </c>
      <c r="CI9" s="92">
        <f>Y9</f>
        <v>0</v>
      </c>
      <c r="CJ9" s="91" t="str">
        <f t="shared" si="5"/>
        <v>ja</v>
      </c>
      <c r="CK9" s="91" t="str">
        <f t="shared" si="5"/>
        <v>nein</v>
      </c>
      <c r="CL9" s="91" t="str">
        <f t="shared" si="15"/>
        <v>OK</v>
      </c>
      <c r="CM9" s="92">
        <f t="shared" si="30"/>
        <v>13081293.619999999</v>
      </c>
      <c r="CN9" s="91" t="str">
        <f t="shared" si="16"/>
        <v>nein</v>
      </c>
      <c r="CO9" s="91">
        <f t="shared" si="17"/>
        <v>1</v>
      </c>
      <c r="CP9" s="91">
        <f t="shared" si="18"/>
        <v>0</v>
      </c>
      <c r="CQ9" s="91">
        <f t="shared" si="19"/>
        <v>1</v>
      </c>
      <c r="CR9" s="91">
        <f t="shared" si="6"/>
        <v>0</v>
      </c>
      <c r="CS9" s="92">
        <f>CM9-'2013'!CM9</f>
        <v>-91936.030000001192</v>
      </c>
      <c r="CT9" s="92">
        <f>CE9-'2013'!CE9</f>
        <v>0</v>
      </c>
      <c r="CU9" s="92">
        <f t="shared" si="20"/>
        <v>1585978.44</v>
      </c>
      <c r="CV9" s="92">
        <f t="shared" si="21"/>
        <v>0</v>
      </c>
      <c r="CW9" s="153">
        <f t="shared" si="22"/>
        <v>3</v>
      </c>
      <c r="CX9" s="153">
        <f t="shared" si="23"/>
        <v>3.85</v>
      </c>
      <c r="CY9" s="153">
        <f t="shared" si="24"/>
        <v>3.5</v>
      </c>
      <c r="CZ9" s="92">
        <f t="shared" si="25"/>
        <v>4882457.68</v>
      </c>
      <c r="DA9" s="92">
        <f t="shared" si="26"/>
        <v>33630</v>
      </c>
      <c r="DB9" s="91">
        <f t="shared" si="7"/>
        <v>1</v>
      </c>
      <c r="DC9" s="92">
        <f t="shared" si="27"/>
        <v>-246158.39</v>
      </c>
    </row>
    <row r="10" spans="1:107" x14ac:dyDescent="0.25">
      <c r="A10" s="20">
        <v>13075136</v>
      </c>
      <c r="B10" s="21">
        <v>515</v>
      </c>
      <c r="C10" s="21" t="s">
        <v>47</v>
      </c>
      <c r="D10" s="223">
        <v>8846</v>
      </c>
      <c r="E10" s="224">
        <v>1334700</v>
      </c>
      <c r="F10" s="224">
        <v>859545.35</v>
      </c>
      <c r="G10" s="224">
        <v>1</v>
      </c>
      <c r="H10" s="224">
        <v>0</v>
      </c>
      <c r="I10" s="224">
        <v>859545.35</v>
      </c>
      <c r="J10" s="224">
        <v>1</v>
      </c>
      <c r="K10" s="224">
        <v>1409675.3</v>
      </c>
      <c r="L10" s="224">
        <v>2016</v>
      </c>
      <c r="M10" s="224">
        <v>1</v>
      </c>
      <c r="N10" s="224">
        <v>31702203.280000001</v>
      </c>
      <c r="O10" s="224">
        <v>1</v>
      </c>
      <c r="P10" s="224">
        <v>300000</v>
      </c>
      <c r="Q10" s="224">
        <v>1</v>
      </c>
      <c r="R10" s="224">
        <v>1472668.37</v>
      </c>
      <c r="S10" s="224">
        <v>300</v>
      </c>
      <c r="T10" s="224">
        <v>0</v>
      </c>
      <c r="U10" s="224">
        <v>380</v>
      </c>
      <c r="V10" s="224">
        <v>0</v>
      </c>
      <c r="W10" s="224">
        <v>400</v>
      </c>
      <c r="X10" s="224">
        <v>0</v>
      </c>
      <c r="Y10" s="224">
        <v>0</v>
      </c>
      <c r="Z10" s="224">
        <v>2094559</v>
      </c>
      <c r="AA10" s="224">
        <v>236.78</v>
      </c>
      <c r="AB10" s="22" t="s">
        <v>56</v>
      </c>
      <c r="AC10" s="22" t="s">
        <v>43</v>
      </c>
      <c r="AD10" s="22" t="s">
        <v>43</v>
      </c>
      <c r="AE10" s="224">
        <v>0</v>
      </c>
      <c r="AF10" s="224">
        <v>247756.84</v>
      </c>
      <c r="AG10" s="260">
        <v>-859545.35</v>
      </c>
      <c r="AH10" s="260">
        <v>1409675.3</v>
      </c>
      <c r="AI10" s="224">
        <v>41000</v>
      </c>
      <c r="AJ10" s="282">
        <v>40569.93</v>
      </c>
      <c r="AK10" s="224">
        <v>31000</v>
      </c>
      <c r="AL10" s="224">
        <v>31117.39</v>
      </c>
      <c r="AM10" s="224">
        <v>0</v>
      </c>
      <c r="AN10" s="260">
        <v>0</v>
      </c>
      <c r="AO10" s="222">
        <v>4289579.13</v>
      </c>
      <c r="AP10" s="222">
        <v>2478584.96</v>
      </c>
      <c r="AQ10" s="281">
        <f t="shared" si="28"/>
        <v>-1810994.17</v>
      </c>
      <c r="AR10" s="222">
        <v>2140585.31</v>
      </c>
      <c r="AS10" s="281">
        <f t="shared" si="8"/>
        <v>4619170.2699999996</v>
      </c>
      <c r="AT10" s="222">
        <v>3137569.54</v>
      </c>
      <c r="AU10" s="281">
        <f t="shared" si="29"/>
        <v>1481600.7299999995</v>
      </c>
      <c r="AV10" s="281">
        <f t="shared" si="9"/>
        <v>1.2658712897216968</v>
      </c>
      <c r="AW10" s="281">
        <f t="shared" si="10"/>
        <v>0.67924959605353541</v>
      </c>
      <c r="AX10" s="222"/>
      <c r="CA10" s="91" t="str">
        <f t="shared" si="2"/>
        <v>Ueckermünde, Stadt</v>
      </c>
      <c r="CB10" s="92">
        <f t="shared" si="2"/>
        <v>8846</v>
      </c>
      <c r="CC10" s="92">
        <f t="shared" si="11"/>
        <v>859545.35</v>
      </c>
      <c r="CD10" s="92">
        <f t="shared" si="12"/>
        <v>-859545.35</v>
      </c>
      <c r="CE10" s="92">
        <f t="shared" si="3"/>
        <v>300000</v>
      </c>
      <c r="CF10" s="92">
        <f t="shared" si="4"/>
        <v>1472668.37</v>
      </c>
      <c r="CG10" s="92">
        <f t="shared" si="13"/>
        <v>1172668.3700000001</v>
      </c>
      <c r="CH10" s="92">
        <f t="shared" si="14"/>
        <v>-859545.35</v>
      </c>
      <c r="CI10" s="92">
        <f t="shared" ref="CI10:CI73" si="31">Y10</f>
        <v>0</v>
      </c>
      <c r="CJ10" s="91" t="str">
        <f t="shared" si="5"/>
        <v>ja</v>
      </c>
      <c r="CK10" s="91" t="str">
        <f t="shared" si="5"/>
        <v>nein</v>
      </c>
      <c r="CL10" s="91" t="str">
        <f>IF(CB10=0,"keine Daten",IF(CD10=0,"keine Daten",IF(CH10=0,"keine Daten","OK")))</f>
        <v>OK</v>
      </c>
      <c r="CM10" s="92">
        <f t="shared" si="30"/>
        <v>31702203.280000001</v>
      </c>
      <c r="CN10" s="91" t="str">
        <f t="shared" si="16"/>
        <v>nein</v>
      </c>
      <c r="CO10" s="91">
        <f t="shared" si="17"/>
        <v>1</v>
      </c>
      <c r="CP10" s="91">
        <f t="shared" si="18"/>
        <v>0</v>
      </c>
      <c r="CQ10" s="91">
        <f t="shared" si="19"/>
        <v>1</v>
      </c>
      <c r="CR10" s="91">
        <f t="shared" si="6"/>
        <v>1</v>
      </c>
      <c r="CS10" s="92">
        <f>CM10-'2013'!CM10</f>
        <v>-260368.5</v>
      </c>
      <c r="CT10" s="92">
        <f>CE10-'2013'!CE10</f>
        <v>300000</v>
      </c>
      <c r="CU10" s="92">
        <f t="shared" si="20"/>
        <v>3137569.54</v>
      </c>
      <c r="CV10" s="92">
        <f t="shared" si="21"/>
        <v>0</v>
      </c>
      <c r="CW10" s="153">
        <f t="shared" si="22"/>
        <v>3</v>
      </c>
      <c r="CX10" s="153">
        <f t="shared" si="23"/>
        <v>3.8</v>
      </c>
      <c r="CY10" s="153">
        <f t="shared" si="24"/>
        <v>4</v>
      </c>
      <c r="CZ10" s="92">
        <f t="shared" si="25"/>
        <v>2094559</v>
      </c>
      <c r="DA10" s="92">
        <f t="shared" si="26"/>
        <v>71687.320000000007</v>
      </c>
      <c r="DB10" s="91">
        <f t="shared" si="7"/>
        <v>1</v>
      </c>
      <c r="DC10" s="92">
        <f t="shared" si="27"/>
        <v>1409675.3</v>
      </c>
    </row>
    <row r="11" spans="1:107" x14ac:dyDescent="0.25">
      <c r="A11" s="20">
        <v>13075021</v>
      </c>
      <c r="B11" s="21">
        <v>5551</v>
      </c>
      <c r="C11" s="21" t="s">
        <v>48</v>
      </c>
      <c r="D11" s="223"/>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
      <c r="AC11" s="22"/>
      <c r="AD11" s="22"/>
      <c r="AE11" s="224"/>
      <c r="AF11" s="224"/>
      <c r="AG11" s="260"/>
      <c r="AH11" s="260"/>
      <c r="AI11" s="224"/>
      <c r="AJ11" s="282"/>
      <c r="AK11" s="224"/>
      <c r="AL11" s="224"/>
      <c r="AM11" s="224"/>
      <c r="AN11" s="260"/>
      <c r="AO11" s="222"/>
      <c r="AP11" s="222"/>
      <c r="AQ11" s="281">
        <f t="shared" si="28"/>
        <v>0</v>
      </c>
      <c r="AR11" s="222"/>
      <c r="AS11" s="281">
        <f t="shared" si="8"/>
        <v>0</v>
      </c>
      <c r="AT11" s="222"/>
      <c r="AU11" s="281">
        <f t="shared" si="29"/>
        <v>0</v>
      </c>
      <c r="AV11" s="281" t="e">
        <f t="shared" si="9"/>
        <v>#DIV/0!</v>
      </c>
      <c r="AW11" s="281" t="e">
        <f t="shared" si="10"/>
        <v>#DIV/0!</v>
      </c>
      <c r="AX11" s="222"/>
      <c r="CA11" s="91" t="str">
        <f t="shared" si="2"/>
        <v>Buggenhagen</v>
      </c>
      <c r="CB11" s="92">
        <f t="shared" si="2"/>
        <v>0</v>
      </c>
      <c r="CC11" s="92">
        <f t="shared" si="11"/>
        <v>0</v>
      </c>
      <c r="CD11" s="92">
        <f t="shared" si="12"/>
        <v>0</v>
      </c>
      <c r="CE11" s="92">
        <f t="shared" si="3"/>
        <v>0</v>
      </c>
      <c r="CF11" s="92">
        <f t="shared" si="4"/>
        <v>0</v>
      </c>
      <c r="CG11" s="92">
        <f t="shared" si="13"/>
        <v>0</v>
      </c>
      <c r="CH11" s="92">
        <f t="shared" si="14"/>
        <v>0</v>
      </c>
      <c r="CI11" s="92">
        <f t="shared" si="31"/>
        <v>0</v>
      </c>
      <c r="CJ11" s="91">
        <f t="shared" si="5"/>
        <v>0</v>
      </c>
      <c r="CK11" s="91">
        <f t="shared" si="5"/>
        <v>0</v>
      </c>
      <c r="CL11" s="91" t="str">
        <f t="shared" ref="CL11:CL74" si="32">IF(CB11=0,"keine Daten",IF(CD11=0,"keine Daten",IF(CH11=0,"keine Daten","OK")))</f>
        <v>keine Daten</v>
      </c>
      <c r="CM11" s="92">
        <f t="shared" si="30"/>
        <v>0</v>
      </c>
      <c r="CN11" s="91" t="str">
        <f t="shared" si="16"/>
        <v>keine Angabe</v>
      </c>
      <c r="CO11" s="91">
        <f t="shared" si="17"/>
        <v>2</v>
      </c>
      <c r="CP11" s="91">
        <f t="shared" si="18"/>
        <v>2</v>
      </c>
      <c r="CQ11" s="91">
        <f t="shared" si="19"/>
        <v>0</v>
      </c>
      <c r="CR11" s="91">
        <f t="shared" si="6"/>
        <v>0</v>
      </c>
      <c r="CS11" s="92">
        <f>CM11-'2013'!CM11</f>
        <v>0</v>
      </c>
      <c r="CT11" s="92">
        <f>CE11-'2013'!CE11</f>
        <v>0</v>
      </c>
      <c r="CU11" s="92">
        <f t="shared" si="20"/>
        <v>0</v>
      </c>
      <c r="CV11" s="92">
        <f t="shared" si="21"/>
        <v>0</v>
      </c>
      <c r="CW11" s="153">
        <f t="shared" si="22"/>
        <v>0</v>
      </c>
      <c r="CX11" s="153">
        <f t="shared" si="23"/>
        <v>0</v>
      </c>
      <c r="CY11" s="153">
        <f t="shared" si="24"/>
        <v>0</v>
      </c>
      <c r="CZ11" s="92">
        <f t="shared" si="25"/>
        <v>0</v>
      </c>
      <c r="DA11" s="92">
        <f t="shared" si="26"/>
        <v>0</v>
      </c>
      <c r="DB11" s="91">
        <f t="shared" si="7"/>
        <v>0</v>
      </c>
      <c r="DC11" s="92">
        <f t="shared" si="27"/>
        <v>0</v>
      </c>
    </row>
    <row r="12" spans="1:107" x14ac:dyDescent="0.25">
      <c r="A12" s="20">
        <v>13075072</v>
      </c>
      <c r="B12" s="21">
        <v>5551</v>
      </c>
      <c r="C12" s="21" t="s">
        <v>49</v>
      </c>
      <c r="D12" s="223"/>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
      <c r="AC12" s="22"/>
      <c r="AD12" s="22"/>
      <c r="AE12" s="224"/>
      <c r="AF12" s="224"/>
      <c r="AG12" s="260"/>
      <c r="AH12" s="260"/>
      <c r="AI12" s="224"/>
      <c r="AJ12" s="282"/>
      <c r="AK12" s="224"/>
      <c r="AL12" s="224"/>
      <c r="AM12" s="224"/>
      <c r="AN12" s="260"/>
      <c r="AO12" s="222"/>
      <c r="AP12" s="222"/>
      <c r="AQ12" s="281">
        <f t="shared" si="28"/>
        <v>0</v>
      </c>
      <c r="AR12" s="222"/>
      <c r="AS12" s="281">
        <f t="shared" si="8"/>
        <v>0</v>
      </c>
      <c r="AT12" s="222"/>
      <c r="AU12" s="281">
        <f t="shared" si="29"/>
        <v>0</v>
      </c>
      <c r="AV12" s="281" t="e">
        <f t="shared" si="9"/>
        <v>#DIV/0!</v>
      </c>
      <c r="AW12" s="281" t="e">
        <f t="shared" si="10"/>
        <v>#DIV/0!</v>
      </c>
      <c r="AX12" s="222"/>
      <c r="CA12" s="91" t="str">
        <f t="shared" si="2"/>
        <v>Krummin</v>
      </c>
      <c r="CB12" s="92">
        <f t="shared" si="2"/>
        <v>0</v>
      </c>
      <c r="CC12" s="92">
        <f t="shared" si="11"/>
        <v>0</v>
      </c>
      <c r="CD12" s="92">
        <f t="shared" si="12"/>
        <v>0</v>
      </c>
      <c r="CE12" s="92">
        <f t="shared" si="3"/>
        <v>0</v>
      </c>
      <c r="CF12" s="92">
        <f t="shared" si="4"/>
        <v>0</v>
      </c>
      <c r="CG12" s="92">
        <f t="shared" si="13"/>
        <v>0</v>
      </c>
      <c r="CH12" s="92">
        <f t="shared" si="14"/>
        <v>0</v>
      </c>
      <c r="CI12" s="92">
        <f t="shared" si="31"/>
        <v>0</v>
      </c>
      <c r="CJ12" s="91">
        <f t="shared" si="5"/>
        <v>0</v>
      </c>
      <c r="CK12" s="91">
        <f t="shared" si="5"/>
        <v>0</v>
      </c>
      <c r="CL12" s="91" t="str">
        <f t="shared" si="32"/>
        <v>keine Daten</v>
      </c>
      <c r="CM12" s="92">
        <f t="shared" si="30"/>
        <v>0</v>
      </c>
      <c r="CN12" s="91" t="str">
        <f t="shared" si="16"/>
        <v>keine Angabe</v>
      </c>
      <c r="CO12" s="91">
        <f t="shared" si="17"/>
        <v>2</v>
      </c>
      <c r="CP12" s="91">
        <f t="shared" si="18"/>
        <v>2</v>
      </c>
      <c r="CQ12" s="91">
        <f t="shared" si="19"/>
        <v>0</v>
      </c>
      <c r="CR12" s="91">
        <f t="shared" si="6"/>
        <v>0</v>
      </c>
      <c r="CS12" s="92">
        <f>CM12-'2013'!CM12</f>
        <v>0</v>
      </c>
      <c r="CT12" s="92">
        <f>CE12-'2013'!CE12</f>
        <v>0</v>
      </c>
      <c r="CU12" s="92">
        <f t="shared" si="20"/>
        <v>0</v>
      </c>
      <c r="CV12" s="92">
        <f t="shared" si="21"/>
        <v>0</v>
      </c>
      <c r="CW12" s="153">
        <f t="shared" si="22"/>
        <v>0</v>
      </c>
      <c r="CX12" s="153">
        <f t="shared" si="23"/>
        <v>0</v>
      </c>
      <c r="CY12" s="153">
        <f t="shared" si="24"/>
        <v>0</v>
      </c>
      <c r="CZ12" s="92">
        <f t="shared" si="25"/>
        <v>0</v>
      </c>
      <c r="DA12" s="92">
        <f t="shared" si="26"/>
        <v>0</v>
      </c>
      <c r="DB12" s="91">
        <f t="shared" si="7"/>
        <v>0</v>
      </c>
      <c r="DC12" s="92">
        <f t="shared" si="27"/>
        <v>0</v>
      </c>
    </row>
    <row r="13" spans="1:107" x14ac:dyDescent="0.25">
      <c r="A13" s="20">
        <v>13075074</v>
      </c>
      <c r="B13" s="21">
        <v>5551</v>
      </c>
      <c r="C13" s="21" t="s">
        <v>50</v>
      </c>
      <c r="D13" s="223"/>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
      <c r="AC13" s="22"/>
      <c r="AD13" s="22"/>
      <c r="AE13" s="224"/>
      <c r="AF13" s="224"/>
      <c r="AG13" s="260"/>
      <c r="AH13" s="260"/>
      <c r="AI13" s="224"/>
      <c r="AJ13" s="282"/>
      <c r="AK13" s="224"/>
      <c r="AL13" s="224"/>
      <c r="AM13" s="224"/>
      <c r="AN13" s="260"/>
      <c r="AO13" s="222"/>
      <c r="AP13" s="222"/>
      <c r="AQ13" s="281">
        <f t="shared" si="28"/>
        <v>0</v>
      </c>
      <c r="AR13" s="222"/>
      <c r="AS13" s="281">
        <f t="shared" si="8"/>
        <v>0</v>
      </c>
      <c r="AT13" s="222"/>
      <c r="AU13" s="281">
        <f t="shared" si="29"/>
        <v>0</v>
      </c>
      <c r="AV13" s="281" t="e">
        <f t="shared" si="9"/>
        <v>#DIV/0!</v>
      </c>
      <c r="AW13" s="281" t="e">
        <f t="shared" si="10"/>
        <v>#DIV/0!</v>
      </c>
      <c r="AX13" s="222"/>
      <c r="CA13" s="91" t="str">
        <f t="shared" si="2"/>
        <v>Lassan, Stadt</v>
      </c>
      <c r="CB13" s="92">
        <f t="shared" si="2"/>
        <v>0</v>
      </c>
      <c r="CC13" s="92">
        <f t="shared" si="11"/>
        <v>0</v>
      </c>
      <c r="CD13" s="92">
        <f t="shared" si="12"/>
        <v>0</v>
      </c>
      <c r="CE13" s="92">
        <f t="shared" si="3"/>
        <v>0</v>
      </c>
      <c r="CF13" s="92">
        <f t="shared" si="4"/>
        <v>0</v>
      </c>
      <c r="CG13" s="92">
        <f t="shared" si="13"/>
        <v>0</v>
      </c>
      <c r="CH13" s="92">
        <f t="shared" si="14"/>
        <v>0</v>
      </c>
      <c r="CI13" s="92">
        <f t="shared" si="31"/>
        <v>0</v>
      </c>
      <c r="CJ13" s="91">
        <f t="shared" si="5"/>
        <v>0</v>
      </c>
      <c r="CK13" s="91">
        <f t="shared" si="5"/>
        <v>0</v>
      </c>
      <c r="CL13" s="91" t="str">
        <f t="shared" si="32"/>
        <v>keine Daten</v>
      </c>
      <c r="CM13" s="92">
        <f t="shared" si="30"/>
        <v>0</v>
      </c>
      <c r="CN13" s="91" t="str">
        <f t="shared" si="16"/>
        <v>keine Angabe</v>
      </c>
      <c r="CO13" s="91">
        <f t="shared" si="17"/>
        <v>2</v>
      </c>
      <c r="CP13" s="91">
        <f t="shared" si="18"/>
        <v>2</v>
      </c>
      <c r="CQ13" s="91">
        <f t="shared" si="19"/>
        <v>0</v>
      </c>
      <c r="CR13" s="91">
        <f t="shared" si="6"/>
        <v>0</v>
      </c>
      <c r="CS13" s="92">
        <f>CM13-'2013'!CM13</f>
        <v>0</v>
      </c>
      <c r="CT13" s="92">
        <f>CE13-'2013'!CE13</f>
        <v>0</v>
      </c>
      <c r="CU13" s="92">
        <f t="shared" si="20"/>
        <v>0</v>
      </c>
      <c r="CV13" s="92">
        <f t="shared" si="21"/>
        <v>0</v>
      </c>
      <c r="CW13" s="153">
        <f t="shared" si="22"/>
        <v>0</v>
      </c>
      <c r="CX13" s="153">
        <f t="shared" si="23"/>
        <v>0</v>
      </c>
      <c r="CY13" s="153">
        <f t="shared" si="24"/>
        <v>0</v>
      </c>
      <c r="CZ13" s="92">
        <f t="shared" si="25"/>
        <v>0</v>
      </c>
      <c r="DA13" s="92">
        <f t="shared" si="26"/>
        <v>0</v>
      </c>
      <c r="DB13" s="91">
        <f t="shared" si="7"/>
        <v>0</v>
      </c>
      <c r="DC13" s="92">
        <f t="shared" si="27"/>
        <v>0</v>
      </c>
    </row>
    <row r="14" spans="1:107" x14ac:dyDescent="0.25">
      <c r="A14" s="20">
        <v>13075087</v>
      </c>
      <c r="B14" s="21">
        <v>5551</v>
      </c>
      <c r="C14" s="21" t="s">
        <v>51</v>
      </c>
      <c r="D14" s="223"/>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
      <c r="AC14" s="22"/>
      <c r="AD14" s="22"/>
      <c r="AE14" s="224"/>
      <c r="AF14" s="224"/>
      <c r="AG14" s="260"/>
      <c r="AH14" s="260"/>
      <c r="AI14" s="224"/>
      <c r="AJ14" s="282"/>
      <c r="AK14" s="224"/>
      <c r="AL14" s="224"/>
      <c r="AM14" s="224"/>
      <c r="AN14" s="260"/>
      <c r="AO14" s="222"/>
      <c r="AP14" s="222"/>
      <c r="AQ14" s="281">
        <f t="shared" si="28"/>
        <v>0</v>
      </c>
      <c r="AR14" s="222"/>
      <c r="AS14" s="281">
        <f t="shared" si="8"/>
        <v>0</v>
      </c>
      <c r="AT14" s="222"/>
      <c r="AU14" s="281">
        <f t="shared" si="29"/>
        <v>0</v>
      </c>
      <c r="AV14" s="281" t="e">
        <f t="shared" si="9"/>
        <v>#DIV/0!</v>
      </c>
      <c r="AW14" s="281" t="e">
        <f t="shared" si="10"/>
        <v>#DIV/0!</v>
      </c>
      <c r="AX14" s="222"/>
      <c r="CA14" s="91" t="str">
        <f t="shared" si="2"/>
        <v>Lütow</v>
      </c>
      <c r="CB14" s="92">
        <f t="shared" si="2"/>
        <v>0</v>
      </c>
      <c r="CC14" s="92">
        <f t="shared" si="11"/>
        <v>0</v>
      </c>
      <c r="CD14" s="92">
        <f t="shared" si="12"/>
        <v>0</v>
      </c>
      <c r="CE14" s="92">
        <f t="shared" si="3"/>
        <v>0</v>
      </c>
      <c r="CF14" s="92">
        <f t="shared" si="4"/>
        <v>0</v>
      </c>
      <c r="CG14" s="92">
        <f t="shared" si="13"/>
        <v>0</v>
      </c>
      <c r="CH14" s="92">
        <f t="shared" si="14"/>
        <v>0</v>
      </c>
      <c r="CI14" s="92">
        <f t="shared" si="31"/>
        <v>0</v>
      </c>
      <c r="CJ14" s="91">
        <f t="shared" si="5"/>
        <v>0</v>
      </c>
      <c r="CK14" s="91">
        <f t="shared" si="5"/>
        <v>0</v>
      </c>
      <c r="CL14" s="91" t="str">
        <f t="shared" si="32"/>
        <v>keine Daten</v>
      </c>
      <c r="CM14" s="92">
        <f t="shared" si="30"/>
        <v>0</v>
      </c>
      <c r="CN14" s="91" t="str">
        <f t="shared" si="16"/>
        <v>keine Angabe</v>
      </c>
      <c r="CO14" s="91">
        <f t="shared" si="17"/>
        <v>2</v>
      </c>
      <c r="CP14" s="91">
        <f t="shared" si="18"/>
        <v>2</v>
      </c>
      <c r="CQ14" s="91">
        <f t="shared" si="19"/>
        <v>0</v>
      </c>
      <c r="CR14" s="91">
        <f t="shared" si="6"/>
        <v>0</v>
      </c>
      <c r="CS14" s="92">
        <f>CM14-'2013'!CM14</f>
        <v>0</v>
      </c>
      <c r="CT14" s="92">
        <f>CE14-'2013'!CE14</f>
        <v>0</v>
      </c>
      <c r="CU14" s="92">
        <f t="shared" si="20"/>
        <v>0</v>
      </c>
      <c r="CV14" s="92">
        <f t="shared" si="21"/>
        <v>0</v>
      </c>
      <c r="CW14" s="153">
        <f t="shared" si="22"/>
        <v>0</v>
      </c>
      <c r="CX14" s="153">
        <f t="shared" si="23"/>
        <v>0</v>
      </c>
      <c r="CY14" s="153">
        <f t="shared" si="24"/>
        <v>0</v>
      </c>
      <c r="CZ14" s="92">
        <f t="shared" si="25"/>
        <v>0</v>
      </c>
      <c r="DA14" s="92">
        <f t="shared" si="26"/>
        <v>0</v>
      </c>
      <c r="DB14" s="91">
        <f t="shared" si="7"/>
        <v>0</v>
      </c>
      <c r="DC14" s="92">
        <f t="shared" si="27"/>
        <v>0</v>
      </c>
    </row>
    <row r="15" spans="1:107" x14ac:dyDescent="0.25">
      <c r="A15" s="20">
        <v>13075124</v>
      </c>
      <c r="B15" s="21">
        <v>5551</v>
      </c>
      <c r="C15" s="21" t="s">
        <v>52</v>
      </c>
      <c r="D15" s="223"/>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
      <c r="AC15" s="22"/>
      <c r="AD15" s="22"/>
      <c r="AE15" s="224"/>
      <c r="AF15" s="224"/>
      <c r="AG15" s="260"/>
      <c r="AH15" s="260"/>
      <c r="AI15" s="224"/>
      <c r="AJ15" s="282"/>
      <c r="AK15" s="224"/>
      <c r="AL15" s="224"/>
      <c r="AM15" s="224"/>
      <c r="AN15" s="260"/>
      <c r="AO15" s="222"/>
      <c r="AP15" s="222"/>
      <c r="AQ15" s="281">
        <f t="shared" si="28"/>
        <v>0</v>
      </c>
      <c r="AR15" s="222"/>
      <c r="AS15" s="281">
        <f t="shared" si="8"/>
        <v>0</v>
      </c>
      <c r="AT15" s="222"/>
      <c r="AU15" s="281">
        <f t="shared" si="29"/>
        <v>0</v>
      </c>
      <c r="AV15" s="281" t="e">
        <f t="shared" si="9"/>
        <v>#DIV/0!</v>
      </c>
      <c r="AW15" s="281" t="e">
        <f t="shared" si="10"/>
        <v>#DIV/0!</v>
      </c>
      <c r="AX15" s="222"/>
      <c r="CA15" s="91" t="str">
        <f t="shared" si="2"/>
        <v>Sauzin</v>
      </c>
      <c r="CB15" s="92">
        <f t="shared" si="2"/>
        <v>0</v>
      </c>
      <c r="CC15" s="92">
        <f t="shared" si="11"/>
        <v>0</v>
      </c>
      <c r="CD15" s="92">
        <f t="shared" si="12"/>
        <v>0</v>
      </c>
      <c r="CE15" s="92">
        <f t="shared" si="3"/>
        <v>0</v>
      </c>
      <c r="CF15" s="92">
        <f t="shared" si="4"/>
        <v>0</v>
      </c>
      <c r="CG15" s="92">
        <f t="shared" si="13"/>
        <v>0</v>
      </c>
      <c r="CH15" s="92">
        <f t="shared" si="14"/>
        <v>0</v>
      </c>
      <c r="CI15" s="92">
        <f t="shared" si="31"/>
        <v>0</v>
      </c>
      <c r="CJ15" s="91">
        <f t="shared" si="5"/>
        <v>0</v>
      </c>
      <c r="CK15" s="91">
        <f t="shared" si="5"/>
        <v>0</v>
      </c>
      <c r="CL15" s="91" t="str">
        <f t="shared" si="32"/>
        <v>keine Daten</v>
      </c>
      <c r="CM15" s="92">
        <f t="shared" si="30"/>
        <v>0</v>
      </c>
      <c r="CN15" s="91" t="str">
        <f t="shared" si="16"/>
        <v>keine Angabe</v>
      </c>
      <c r="CO15" s="91">
        <f t="shared" si="17"/>
        <v>2</v>
      </c>
      <c r="CP15" s="91">
        <f t="shared" si="18"/>
        <v>2</v>
      </c>
      <c r="CQ15" s="91">
        <f t="shared" si="19"/>
        <v>0</v>
      </c>
      <c r="CR15" s="91">
        <f t="shared" si="6"/>
        <v>0</v>
      </c>
      <c r="CS15" s="92">
        <f>CM15-'2013'!CM15</f>
        <v>0</v>
      </c>
      <c r="CT15" s="92">
        <f>CE15-'2013'!CE15</f>
        <v>0</v>
      </c>
      <c r="CU15" s="92">
        <f t="shared" si="20"/>
        <v>0</v>
      </c>
      <c r="CV15" s="92">
        <f t="shared" si="21"/>
        <v>0</v>
      </c>
      <c r="CW15" s="153">
        <f t="shared" si="22"/>
        <v>0</v>
      </c>
      <c r="CX15" s="153">
        <f t="shared" si="23"/>
        <v>0</v>
      </c>
      <c r="CY15" s="153">
        <f t="shared" si="24"/>
        <v>0</v>
      </c>
      <c r="CZ15" s="92">
        <f t="shared" si="25"/>
        <v>0</v>
      </c>
      <c r="DA15" s="92">
        <f t="shared" si="26"/>
        <v>0</v>
      </c>
      <c r="DB15" s="91">
        <f t="shared" si="7"/>
        <v>0</v>
      </c>
      <c r="DC15" s="92">
        <f t="shared" si="27"/>
        <v>0</v>
      </c>
    </row>
    <row r="16" spans="1:107" x14ac:dyDescent="0.25">
      <c r="A16" s="20">
        <v>13075144</v>
      </c>
      <c r="B16" s="21">
        <v>5551</v>
      </c>
      <c r="C16" s="21" t="s">
        <v>53</v>
      </c>
      <c r="D16" s="223"/>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
      <c r="AC16" s="22"/>
      <c r="AD16" s="22"/>
      <c r="AE16" s="224"/>
      <c r="AF16" s="224"/>
      <c r="AG16" s="260"/>
      <c r="AH16" s="260"/>
      <c r="AI16" s="224"/>
      <c r="AJ16" s="282"/>
      <c r="AK16" s="224"/>
      <c r="AL16" s="224"/>
      <c r="AM16" s="224"/>
      <c r="AN16" s="260"/>
      <c r="AO16" s="222"/>
      <c r="AP16" s="222"/>
      <c r="AQ16" s="281">
        <f t="shared" si="28"/>
        <v>0</v>
      </c>
      <c r="AR16" s="222"/>
      <c r="AS16" s="281">
        <f t="shared" si="8"/>
        <v>0</v>
      </c>
      <c r="AT16" s="222"/>
      <c r="AU16" s="281">
        <f t="shared" si="29"/>
        <v>0</v>
      </c>
      <c r="AV16" s="281" t="e">
        <f t="shared" si="9"/>
        <v>#DIV/0!</v>
      </c>
      <c r="AW16" s="281" t="e">
        <f t="shared" si="10"/>
        <v>#DIV/0!</v>
      </c>
      <c r="AX16" s="222"/>
      <c r="CA16" s="91" t="str">
        <f t="shared" si="2"/>
        <v>Wolgast, Stadt</v>
      </c>
      <c r="CB16" s="92">
        <f t="shared" si="2"/>
        <v>0</v>
      </c>
      <c r="CC16" s="92">
        <f t="shared" si="11"/>
        <v>0</v>
      </c>
      <c r="CD16" s="92">
        <f t="shared" si="12"/>
        <v>0</v>
      </c>
      <c r="CE16" s="92">
        <f t="shared" si="3"/>
        <v>0</v>
      </c>
      <c r="CF16" s="92">
        <f t="shared" si="4"/>
        <v>0</v>
      </c>
      <c r="CG16" s="92">
        <f t="shared" si="13"/>
        <v>0</v>
      </c>
      <c r="CH16" s="92">
        <f t="shared" si="14"/>
        <v>0</v>
      </c>
      <c r="CI16" s="92">
        <f t="shared" si="31"/>
        <v>0</v>
      </c>
      <c r="CJ16" s="91">
        <f t="shared" si="5"/>
        <v>0</v>
      </c>
      <c r="CK16" s="91">
        <f t="shared" si="5"/>
        <v>0</v>
      </c>
      <c r="CL16" s="91" t="str">
        <f t="shared" si="32"/>
        <v>keine Daten</v>
      </c>
      <c r="CM16" s="92">
        <f t="shared" si="30"/>
        <v>0</v>
      </c>
      <c r="CN16" s="91" t="str">
        <f t="shared" si="16"/>
        <v>keine Angabe</v>
      </c>
      <c r="CO16" s="91">
        <f t="shared" si="17"/>
        <v>2</v>
      </c>
      <c r="CP16" s="91">
        <f t="shared" si="18"/>
        <v>2</v>
      </c>
      <c r="CQ16" s="91">
        <f t="shared" si="19"/>
        <v>0</v>
      </c>
      <c r="CR16" s="91">
        <f t="shared" si="6"/>
        <v>0</v>
      </c>
      <c r="CS16" s="92">
        <f>CM16-'2013'!CM16</f>
        <v>0</v>
      </c>
      <c r="CT16" s="92">
        <f>CE16-'2013'!CE16</f>
        <v>0</v>
      </c>
      <c r="CU16" s="92">
        <f t="shared" si="20"/>
        <v>0</v>
      </c>
      <c r="CV16" s="92">
        <f t="shared" si="21"/>
        <v>0</v>
      </c>
      <c r="CW16" s="153">
        <f t="shared" si="22"/>
        <v>0</v>
      </c>
      <c r="CX16" s="153">
        <f t="shared" si="23"/>
        <v>0</v>
      </c>
      <c r="CY16" s="153">
        <f t="shared" si="24"/>
        <v>0</v>
      </c>
      <c r="CZ16" s="92">
        <f t="shared" si="25"/>
        <v>0</v>
      </c>
      <c r="DA16" s="92">
        <f t="shared" si="26"/>
        <v>0</v>
      </c>
      <c r="DB16" s="91">
        <f t="shared" si="7"/>
        <v>0</v>
      </c>
      <c r="DC16" s="92">
        <f t="shared" si="27"/>
        <v>0</v>
      </c>
    </row>
    <row r="17" spans="1:107" x14ac:dyDescent="0.25">
      <c r="A17" s="20">
        <v>13075147</v>
      </c>
      <c r="B17" s="21">
        <v>5551</v>
      </c>
      <c r="C17" s="21" t="s">
        <v>54</v>
      </c>
      <c r="D17" s="223"/>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
      <c r="AC17" s="22"/>
      <c r="AD17" s="22"/>
      <c r="AE17" s="224"/>
      <c r="AF17" s="224"/>
      <c r="AG17" s="260"/>
      <c r="AH17" s="260"/>
      <c r="AI17" s="224"/>
      <c r="AJ17" s="282"/>
      <c r="AK17" s="224"/>
      <c r="AL17" s="224"/>
      <c r="AM17" s="224"/>
      <c r="AN17" s="260"/>
      <c r="AO17" s="222"/>
      <c r="AP17" s="222"/>
      <c r="AQ17" s="281">
        <f t="shared" si="28"/>
        <v>0</v>
      </c>
      <c r="AR17" s="222"/>
      <c r="AS17" s="281">
        <f t="shared" si="8"/>
        <v>0</v>
      </c>
      <c r="AT17" s="222"/>
      <c r="AU17" s="281">
        <f t="shared" si="29"/>
        <v>0</v>
      </c>
      <c r="AV17" s="281" t="e">
        <f t="shared" si="9"/>
        <v>#DIV/0!</v>
      </c>
      <c r="AW17" s="281" t="e">
        <f t="shared" si="10"/>
        <v>#DIV/0!</v>
      </c>
      <c r="AX17" s="222"/>
      <c r="CA17" s="91" t="str">
        <f t="shared" si="2"/>
        <v>Zemitz</v>
      </c>
      <c r="CB17" s="92">
        <f t="shared" si="2"/>
        <v>0</v>
      </c>
      <c r="CC17" s="92">
        <f t="shared" si="11"/>
        <v>0</v>
      </c>
      <c r="CD17" s="92">
        <f t="shared" si="12"/>
        <v>0</v>
      </c>
      <c r="CE17" s="92">
        <f t="shared" si="3"/>
        <v>0</v>
      </c>
      <c r="CF17" s="92">
        <f t="shared" si="4"/>
        <v>0</v>
      </c>
      <c r="CG17" s="92">
        <f t="shared" si="13"/>
        <v>0</v>
      </c>
      <c r="CH17" s="92">
        <f t="shared" si="14"/>
        <v>0</v>
      </c>
      <c r="CI17" s="92">
        <f t="shared" si="31"/>
        <v>0</v>
      </c>
      <c r="CJ17" s="91">
        <f t="shared" si="5"/>
        <v>0</v>
      </c>
      <c r="CK17" s="91">
        <f t="shared" si="5"/>
        <v>0</v>
      </c>
      <c r="CL17" s="91" t="str">
        <f t="shared" si="32"/>
        <v>keine Daten</v>
      </c>
      <c r="CM17" s="92">
        <f t="shared" si="30"/>
        <v>0</v>
      </c>
      <c r="CN17" s="91" t="str">
        <f t="shared" si="16"/>
        <v>keine Angabe</v>
      </c>
      <c r="CO17" s="91">
        <f t="shared" si="17"/>
        <v>2</v>
      </c>
      <c r="CP17" s="91">
        <f t="shared" si="18"/>
        <v>2</v>
      </c>
      <c r="CQ17" s="91">
        <f t="shared" si="19"/>
        <v>0</v>
      </c>
      <c r="CR17" s="91">
        <f t="shared" si="6"/>
        <v>0</v>
      </c>
      <c r="CS17" s="92">
        <f>CM17-'2013'!CM17</f>
        <v>0</v>
      </c>
      <c r="CT17" s="92">
        <f>CE17-'2013'!CE17</f>
        <v>0</v>
      </c>
      <c r="CU17" s="92">
        <f t="shared" si="20"/>
        <v>0</v>
      </c>
      <c r="CV17" s="92">
        <f t="shared" si="21"/>
        <v>0</v>
      </c>
      <c r="CW17" s="153">
        <f t="shared" si="22"/>
        <v>0</v>
      </c>
      <c r="CX17" s="153">
        <f t="shared" si="23"/>
        <v>0</v>
      </c>
      <c r="CY17" s="153">
        <f t="shared" si="24"/>
        <v>0</v>
      </c>
      <c r="CZ17" s="92">
        <f t="shared" si="25"/>
        <v>0</v>
      </c>
      <c r="DA17" s="92">
        <f t="shared" si="26"/>
        <v>0</v>
      </c>
      <c r="DB17" s="91">
        <f t="shared" si="7"/>
        <v>0</v>
      </c>
      <c r="DC17" s="92">
        <f t="shared" si="27"/>
        <v>0</v>
      </c>
    </row>
    <row r="18" spans="1:107" x14ac:dyDescent="0.25">
      <c r="A18" s="20">
        <v>13075001</v>
      </c>
      <c r="B18" s="21">
        <v>5552</v>
      </c>
      <c r="C18" s="21" t="s">
        <v>55</v>
      </c>
      <c r="D18" s="223">
        <v>667</v>
      </c>
      <c r="E18" s="224">
        <v>186000</v>
      </c>
      <c r="F18" s="224">
        <v>11039.84</v>
      </c>
      <c r="G18" s="224">
        <v>0</v>
      </c>
      <c r="H18" s="224"/>
      <c r="I18" s="224">
        <v>71384.820000000007</v>
      </c>
      <c r="J18" s="224">
        <v>0</v>
      </c>
      <c r="K18" s="224"/>
      <c r="L18" s="224" t="s">
        <v>281</v>
      </c>
      <c r="M18" s="224">
        <v>1</v>
      </c>
      <c r="N18" s="224">
        <v>1261617.07</v>
      </c>
      <c r="O18" s="224">
        <v>1</v>
      </c>
      <c r="P18" s="242">
        <v>1052347.5900000001</v>
      </c>
      <c r="Q18" s="224">
        <v>1</v>
      </c>
      <c r="R18" s="242">
        <v>79605.850000000006</v>
      </c>
      <c r="S18" s="224">
        <v>250</v>
      </c>
      <c r="T18" s="224">
        <v>1</v>
      </c>
      <c r="U18" s="224">
        <v>360</v>
      </c>
      <c r="V18" s="224">
        <v>0</v>
      </c>
      <c r="W18" s="224">
        <v>380</v>
      </c>
      <c r="X18" s="224">
        <v>0</v>
      </c>
      <c r="Y18" s="224">
        <v>0</v>
      </c>
      <c r="Z18" s="238">
        <v>1221418.31</v>
      </c>
      <c r="AA18" s="239">
        <v>1831.2118590704649</v>
      </c>
      <c r="AB18" s="22" t="s">
        <v>56</v>
      </c>
      <c r="AC18" s="22" t="s">
        <v>43</v>
      </c>
      <c r="AD18" s="22" t="s">
        <v>43</v>
      </c>
      <c r="AE18" s="224">
        <v>117876.55</v>
      </c>
      <c r="AF18" s="224">
        <v>948069.33</v>
      </c>
      <c r="AG18" s="224">
        <v>-11039.84</v>
      </c>
      <c r="AH18" s="224">
        <v>-972741.74</v>
      </c>
      <c r="AI18" s="224">
        <v>3800</v>
      </c>
      <c r="AJ18" s="282">
        <v>3474.99</v>
      </c>
      <c r="AK18" s="224">
        <v>0</v>
      </c>
      <c r="AL18" s="224">
        <v>0</v>
      </c>
      <c r="AM18" s="224">
        <v>3500</v>
      </c>
      <c r="AN18" s="260">
        <v>4070.9</v>
      </c>
      <c r="AO18" s="311">
        <v>194840</v>
      </c>
      <c r="AP18" s="242">
        <v>73343.16</v>
      </c>
      <c r="AQ18" s="281">
        <f t="shared" si="28"/>
        <v>-121496.84</v>
      </c>
      <c r="AR18" s="321">
        <v>252224.94</v>
      </c>
      <c r="AS18" s="281">
        <f t="shared" si="8"/>
        <v>325568.09999999998</v>
      </c>
      <c r="AT18" s="294">
        <v>206145.84</v>
      </c>
      <c r="AU18" s="281">
        <f t="shared" si="29"/>
        <v>119422.25999999998</v>
      </c>
      <c r="AV18" s="281">
        <f t="shared" si="9"/>
        <v>2.8107030021613464</v>
      </c>
      <c r="AW18" s="281">
        <f t="shared" si="10"/>
        <v>0.63318807954464829</v>
      </c>
      <c r="AX18" s="222">
        <v>86356.63</v>
      </c>
      <c r="CA18" s="91" t="str">
        <f t="shared" si="2"/>
        <v>Ahlbeck</v>
      </c>
      <c r="CB18" s="92">
        <f t="shared" si="2"/>
        <v>667</v>
      </c>
      <c r="CC18" s="92">
        <f t="shared" si="11"/>
        <v>71384.820000000007</v>
      </c>
      <c r="CD18" s="92">
        <f t="shared" si="12"/>
        <v>-71384.820000000007</v>
      </c>
      <c r="CE18" s="92">
        <f t="shared" si="3"/>
        <v>1052347.5900000001</v>
      </c>
      <c r="CF18" s="92">
        <f t="shared" si="4"/>
        <v>79605.850000000006</v>
      </c>
      <c r="CG18" s="92">
        <f t="shared" si="13"/>
        <v>-972741.74000000011</v>
      </c>
      <c r="CH18" s="92">
        <f t="shared" si="14"/>
        <v>-11039.84</v>
      </c>
      <c r="CI18" s="92">
        <f t="shared" si="31"/>
        <v>0</v>
      </c>
      <c r="CJ18" s="91" t="str">
        <f t="shared" si="5"/>
        <v>ja</v>
      </c>
      <c r="CK18" s="91" t="str">
        <f t="shared" si="5"/>
        <v>nein</v>
      </c>
      <c r="CL18" s="91" t="str">
        <f t="shared" si="32"/>
        <v>OK</v>
      </c>
      <c r="CM18" s="92">
        <f t="shared" si="30"/>
        <v>1261617.07</v>
      </c>
      <c r="CN18" s="91" t="str">
        <f t="shared" si="16"/>
        <v>nein</v>
      </c>
      <c r="CO18" s="91">
        <f t="shared" si="17"/>
        <v>1</v>
      </c>
      <c r="CP18" s="91">
        <f t="shared" si="18"/>
        <v>0</v>
      </c>
      <c r="CQ18" s="91">
        <f t="shared" si="19"/>
        <v>1</v>
      </c>
      <c r="CR18" s="91">
        <f t="shared" si="6"/>
        <v>0</v>
      </c>
      <c r="CS18" s="92">
        <f>CM18-'2013'!CM18</f>
        <v>401626.69000000006</v>
      </c>
      <c r="CT18" s="92">
        <f>CE18-'2013'!CE18</f>
        <v>196638.42000000004</v>
      </c>
      <c r="CU18" s="92">
        <f t="shared" si="20"/>
        <v>206145.84</v>
      </c>
      <c r="CV18" s="92">
        <f t="shared" si="21"/>
        <v>86356.63</v>
      </c>
      <c r="CW18" s="153">
        <f t="shared" si="22"/>
        <v>2.5</v>
      </c>
      <c r="CX18" s="153">
        <f t="shared" si="23"/>
        <v>3.6</v>
      </c>
      <c r="CY18" s="153">
        <f t="shared" si="24"/>
        <v>3.8</v>
      </c>
      <c r="CZ18" s="92">
        <f t="shared" si="25"/>
        <v>1221418.31</v>
      </c>
      <c r="DA18" s="92">
        <f t="shared" si="26"/>
        <v>7545.8899999999994</v>
      </c>
      <c r="DB18" s="91">
        <f t="shared" si="7"/>
        <v>0</v>
      </c>
      <c r="DC18" s="92">
        <f t="shared" si="27"/>
        <v>-972741.74</v>
      </c>
    </row>
    <row r="19" spans="1:107" x14ac:dyDescent="0.25">
      <c r="A19" s="20">
        <v>13075003</v>
      </c>
      <c r="B19" s="21">
        <v>5552</v>
      </c>
      <c r="C19" s="21" t="s">
        <v>57</v>
      </c>
      <c r="D19" s="223">
        <v>490</v>
      </c>
      <c r="E19" s="224">
        <v>105500</v>
      </c>
      <c r="F19" s="224">
        <v>7748.94</v>
      </c>
      <c r="G19" s="224">
        <v>1</v>
      </c>
      <c r="H19" s="224">
        <v>30605.49</v>
      </c>
      <c r="I19" s="224"/>
      <c r="J19" s="224">
        <v>0</v>
      </c>
      <c r="K19" s="224">
        <v>463328.87</v>
      </c>
      <c r="L19" s="224"/>
      <c r="M19" s="224">
        <v>1</v>
      </c>
      <c r="N19" s="224">
        <v>2773767.21</v>
      </c>
      <c r="O19" s="224">
        <v>0</v>
      </c>
      <c r="P19" s="242">
        <v>125820.39</v>
      </c>
      <c r="Q19" s="224">
        <v>1</v>
      </c>
      <c r="R19" s="242">
        <v>589149.26</v>
      </c>
      <c r="S19" s="224">
        <v>300</v>
      </c>
      <c r="T19" s="224">
        <v>0</v>
      </c>
      <c r="U19" s="224">
        <v>360</v>
      </c>
      <c r="V19" s="224">
        <v>0</v>
      </c>
      <c r="W19" s="224">
        <v>400</v>
      </c>
      <c r="X19" s="224">
        <v>0</v>
      </c>
      <c r="Y19" s="224">
        <v>0</v>
      </c>
      <c r="Z19" s="238">
        <v>20300.88</v>
      </c>
      <c r="AA19" s="239">
        <v>41.43036734693878</v>
      </c>
      <c r="AB19" s="22" t="s">
        <v>56</v>
      </c>
      <c r="AC19" s="22" t="s">
        <v>43</v>
      </c>
      <c r="AD19" s="22" t="s">
        <v>43</v>
      </c>
      <c r="AE19" s="224">
        <v>616948.06999999995</v>
      </c>
      <c r="AF19" s="224">
        <v>190028.9</v>
      </c>
      <c r="AG19" s="224">
        <v>-7748.94</v>
      </c>
      <c r="AH19" s="224">
        <v>463328.87</v>
      </c>
      <c r="AI19" s="224">
        <v>1000</v>
      </c>
      <c r="AJ19" s="282">
        <v>1209.42</v>
      </c>
      <c r="AK19" s="224">
        <v>0</v>
      </c>
      <c r="AL19" s="224">
        <v>0</v>
      </c>
      <c r="AM19" s="224">
        <v>5700</v>
      </c>
      <c r="AN19" s="260">
        <v>5305.92</v>
      </c>
      <c r="AO19" s="311">
        <v>113744</v>
      </c>
      <c r="AP19" s="242">
        <v>54849.73</v>
      </c>
      <c r="AQ19" s="281">
        <f t="shared" si="28"/>
        <v>-58894.27</v>
      </c>
      <c r="AR19" s="321">
        <v>191198.63</v>
      </c>
      <c r="AS19" s="281">
        <f t="shared" si="8"/>
        <v>246048.36000000002</v>
      </c>
      <c r="AT19" s="294">
        <v>144714.12</v>
      </c>
      <c r="AU19" s="281">
        <f t="shared" si="29"/>
        <v>101334.24000000002</v>
      </c>
      <c r="AV19" s="281">
        <f t="shared" si="9"/>
        <v>2.6383743365737624</v>
      </c>
      <c r="AW19" s="281">
        <f t="shared" si="10"/>
        <v>0.58815315818402525</v>
      </c>
      <c r="AX19" s="222">
        <v>60622.11</v>
      </c>
      <c r="CA19" s="91" t="str">
        <f t="shared" si="2"/>
        <v>Altwarp</v>
      </c>
      <c r="CB19" s="92">
        <f t="shared" si="2"/>
        <v>490</v>
      </c>
      <c r="CC19" s="92">
        <f t="shared" si="11"/>
        <v>0</v>
      </c>
      <c r="CD19" s="92">
        <f t="shared" si="12"/>
        <v>30605.49</v>
      </c>
      <c r="CE19" s="92">
        <f t="shared" si="3"/>
        <v>125820.39</v>
      </c>
      <c r="CF19" s="92">
        <f t="shared" si="4"/>
        <v>589149.26</v>
      </c>
      <c r="CG19" s="92">
        <f t="shared" si="13"/>
        <v>463328.87</v>
      </c>
      <c r="CH19" s="92">
        <f t="shared" si="14"/>
        <v>-7748.94</v>
      </c>
      <c r="CI19" s="92">
        <f t="shared" si="31"/>
        <v>0</v>
      </c>
      <c r="CJ19" s="91" t="str">
        <f t="shared" si="5"/>
        <v>ja</v>
      </c>
      <c r="CK19" s="91" t="str">
        <f t="shared" si="5"/>
        <v>nein</v>
      </c>
      <c r="CL19" s="91" t="str">
        <f t="shared" si="32"/>
        <v>OK</v>
      </c>
      <c r="CM19" s="92">
        <f t="shared" si="30"/>
        <v>2773767.21</v>
      </c>
      <c r="CN19" s="91" t="str">
        <f t="shared" si="16"/>
        <v>nein</v>
      </c>
      <c r="CO19" s="91">
        <f t="shared" si="17"/>
        <v>1</v>
      </c>
      <c r="CP19" s="91">
        <f t="shared" si="18"/>
        <v>0</v>
      </c>
      <c r="CQ19" s="91">
        <f t="shared" si="19"/>
        <v>1</v>
      </c>
      <c r="CR19" s="91">
        <f t="shared" si="6"/>
        <v>0</v>
      </c>
      <c r="CS19" s="92">
        <f>CM19-'2013'!CM19</f>
        <v>316949.41999999993</v>
      </c>
      <c r="CT19" s="92">
        <f>CE19-'2013'!CE19</f>
        <v>33812.42</v>
      </c>
      <c r="CU19" s="92">
        <f t="shared" si="20"/>
        <v>144714.12</v>
      </c>
      <c r="CV19" s="92">
        <f t="shared" si="21"/>
        <v>60622.11</v>
      </c>
      <c r="CW19" s="153">
        <f t="shared" si="22"/>
        <v>3</v>
      </c>
      <c r="CX19" s="153">
        <f t="shared" si="23"/>
        <v>3.6</v>
      </c>
      <c r="CY19" s="153">
        <f t="shared" si="24"/>
        <v>4</v>
      </c>
      <c r="CZ19" s="92">
        <f t="shared" si="25"/>
        <v>20300.88</v>
      </c>
      <c r="DA19" s="92">
        <f t="shared" si="26"/>
        <v>6515.34</v>
      </c>
      <c r="DB19" s="91">
        <f t="shared" si="7"/>
        <v>1</v>
      </c>
      <c r="DC19" s="92">
        <f t="shared" si="27"/>
        <v>463328.87</v>
      </c>
    </row>
    <row r="20" spans="1:107" x14ac:dyDescent="0.25">
      <c r="A20" s="20">
        <v>13075031</v>
      </c>
      <c r="B20" s="21">
        <v>5552</v>
      </c>
      <c r="C20" s="21" t="s">
        <v>58</v>
      </c>
      <c r="D20" s="223">
        <v>4847</v>
      </c>
      <c r="E20" s="224">
        <v>408990.2</v>
      </c>
      <c r="F20" s="224">
        <v>68270.8</v>
      </c>
      <c r="G20" s="224">
        <v>1</v>
      </c>
      <c r="H20" s="224">
        <v>491129.81</v>
      </c>
      <c r="I20" s="224"/>
      <c r="J20" s="224">
        <v>0</v>
      </c>
      <c r="K20" s="224"/>
      <c r="L20" s="224" t="s">
        <v>281</v>
      </c>
      <c r="M20" s="224">
        <v>0</v>
      </c>
      <c r="N20" s="224">
        <v>0</v>
      </c>
      <c r="O20" s="224">
        <v>1</v>
      </c>
      <c r="P20" s="249">
        <v>11385235.01</v>
      </c>
      <c r="Q20" s="224">
        <v>1</v>
      </c>
      <c r="R20" s="242">
        <v>914764.99</v>
      </c>
      <c r="S20" s="224">
        <v>272</v>
      </c>
      <c r="T20" s="224">
        <v>0</v>
      </c>
      <c r="U20" s="224">
        <v>480</v>
      </c>
      <c r="V20" s="224">
        <v>0</v>
      </c>
      <c r="W20" s="224">
        <v>200</v>
      </c>
      <c r="X20" s="224">
        <v>1</v>
      </c>
      <c r="Y20" s="224">
        <v>0</v>
      </c>
      <c r="Z20" s="238">
        <v>157608.88</v>
      </c>
      <c r="AA20" s="239">
        <v>32.516789766866104</v>
      </c>
      <c r="AB20" s="22" t="s">
        <v>56</v>
      </c>
      <c r="AC20" s="22" t="s">
        <v>56</v>
      </c>
      <c r="AD20" s="22" t="s">
        <v>43</v>
      </c>
      <c r="AE20" s="224">
        <v>2143771.7999999998</v>
      </c>
      <c r="AF20" s="224">
        <v>10581103.35</v>
      </c>
      <c r="AG20" s="224">
        <v>68270.8</v>
      </c>
      <c r="AH20" s="224">
        <v>-9237797.1099999994</v>
      </c>
      <c r="AI20" s="224">
        <v>13600</v>
      </c>
      <c r="AJ20" s="282">
        <v>13282.5</v>
      </c>
      <c r="AK20" s="224">
        <v>18900</v>
      </c>
      <c r="AL20" s="224">
        <v>18900</v>
      </c>
      <c r="AM20" s="224">
        <v>2700</v>
      </c>
      <c r="AN20" s="260">
        <v>4448.7299999999996</v>
      </c>
      <c r="AO20" s="311">
        <v>2116840</v>
      </c>
      <c r="AP20" s="242">
        <v>1075199.8600000001</v>
      </c>
      <c r="AQ20" s="281">
        <f t="shared" si="28"/>
        <v>-1041640.1399999999</v>
      </c>
      <c r="AR20" s="321">
        <v>1335946.75</v>
      </c>
      <c r="AS20" s="281">
        <f t="shared" si="8"/>
        <v>2411146.6100000003</v>
      </c>
      <c r="AT20" s="294">
        <v>1632646.2</v>
      </c>
      <c r="AU20" s="281">
        <f t="shared" si="29"/>
        <v>778500.41000000038</v>
      </c>
      <c r="AV20" s="281">
        <f t="shared" si="9"/>
        <v>1.5184583450373588</v>
      </c>
      <c r="AW20" s="281">
        <f t="shared" si="10"/>
        <v>0.67712439933297952</v>
      </c>
      <c r="AX20" s="222">
        <v>683931.9</v>
      </c>
      <c r="CA20" s="91" t="str">
        <f t="shared" si="2"/>
        <v>Eggesin, Stadt</v>
      </c>
      <c r="CB20" s="92">
        <f t="shared" si="2"/>
        <v>4847</v>
      </c>
      <c r="CC20" s="92">
        <f t="shared" si="11"/>
        <v>0</v>
      </c>
      <c r="CD20" s="92">
        <f t="shared" si="12"/>
        <v>491129.81</v>
      </c>
      <c r="CE20" s="92">
        <f t="shared" si="3"/>
        <v>11385235.01</v>
      </c>
      <c r="CF20" s="92">
        <f t="shared" si="4"/>
        <v>914764.99</v>
      </c>
      <c r="CG20" s="92">
        <f t="shared" si="13"/>
        <v>-10470470.02</v>
      </c>
      <c r="CH20" s="92">
        <f t="shared" si="14"/>
        <v>68270.8</v>
      </c>
      <c r="CI20" s="92">
        <f t="shared" si="31"/>
        <v>0</v>
      </c>
      <c r="CJ20" s="91" t="str">
        <f t="shared" si="5"/>
        <v>ja</v>
      </c>
      <c r="CK20" s="91" t="str">
        <f t="shared" si="5"/>
        <v>ja</v>
      </c>
      <c r="CL20" s="91" t="str">
        <f t="shared" si="32"/>
        <v>OK</v>
      </c>
      <c r="CM20" s="92">
        <f t="shared" si="30"/>
        <v>0</v>
      </c>
      <c r="CN20" s="91" t="str">
        <f t="shared" si="16"/>
        <v>nein</v>
      </c>
      <c r="CO20" s="91">
        <f t="shared" si="17"/>
        <v>1</v>
      </c>
      <c r="CP20" s="91">
        <f t="shared" si="18"/>
        <v>1</v>
      </c>
      <c r="CQ20" s="91">
        <f t="shared" si="19"/>
        <v>1</v>
      </c>
      <c r="CR20" s="91">
        <f t="shared" si="6"/>
        <v>0</v>
      </c>
      <c r="CS20" s="92">
        <f>CM20-'2013'!CM20</f>
        <v>0</v>
      </c>
      <c r="CT20" s="92">
        <f>CE20-'2013'!CE20</f>
        <v>171749.25</v>
      </c>
      <c r="CU20" s="92">
        <f t="shared" si="20"/>
        <v>1632646.2</v>
      </c>
      <c r="CV20" s="92">
        <f t="shared" si="21"/>
        <v>683931.9</v>
      </c>
      <c r="CW20" s="153">
        <f t="shared" si="22"/>
        <v>2.72</v>
      </c>
      <c r="CX20" s="153">
        <f t="shared" si="23"/>
        <v>4.8</v>
      </c>
      <c r="CY20" s="153">
        <f t="shared" si="24"/>
        <v>2</v>
      </c>
      <c r="CZ20" s="92">
        <f t="shared" si="25"/>
        <v>157608.88</v>
      </c>
      <c r="DA20" s="92">
        <f t="shared" si="26"/>
        <v>36631.229999999996</v>
      </c>
      <c r="DB20" s="91">
        <f t="shared" si="7"/>
        <v>1</v>
      </c>
      <c r="DC20" s="92">
        <f t="shared" si="27"/>
        <v>-9237797.1099999994</v>
      </c>
    </row>
    <row r="21" spans="1:107" x14ac:dyDescent="0.25">
      <c r="A21" s="20">
        <v>13075037</v>
      </c>
      <c r="B21" s="21">
        <v>5552</v>
      </c>
      <c r="C21" s="21" t="s">
        <v>59</v>
      </c>
      <c r="D21" s="223">
        <v>404</v>
      </c>
      <c r="E21" s="224">
        <v>95625.7</v>
      </c>
      <c r="F21" s="224">
        <v>61631.360000000001</v>
      </c>
      <c r="G21" s="224">
        <v>0</v>
      </c>
      <c r="H21" s="224"/>
      <c r="I21" s="224">
        <v>110873.46</v>
      </c>
      <c r="J21" s="224">
        <v>0</v>
      </c>
      <c r="K21" s="224"/>
      <c r="L21" s="224">
        <v>2011</v>
      </c>
      <c r="M21" s="224">
        <v>1</v>
      </c>
      <c r="N21" s="224">
        <v>681872.53</v>
      </c>
      <c r="O21" s="224">
        <v>1</v>
      </c>
      <c r="P21" s="242">
        <v>142174.71</v>
      </c>
      <c r="Q21" s="224">
        <v>1</v>
      </c>
      <c r="R21" s="242">
        <v>37336.06</v>
      </c>
      <c r="S21" s="224">
        <v>250</v>
      </c>
      <c r="T21" s="224">
        <v>1</v>
      </c>
      <c r="U21" s="224">
        <v>350</v>
      </c>
      <c r="V21" s="224">
        <v>0</v>
      </c>
      <c r="W21" s="224">
        <v>320</v>
      </c>
      <c r="X21" s="224">
        <v>1</v>
      </c>
      <c r="Y21" s="224">
        <v>0</v>
      </c>
      <c r="Z21" s="238">
        <v>402428.34</v>
      </c>
      <c r="AA21" s="239">
        <v>996.10975247524755</v>
      </c>
      <c r="AB21" s="22" t="s">
        <v>56</v>
      </c>
      <c r="AC21" s="22" t="s">
        <v>43</v>
      </c>
      <c r="AD21" s="22" t="s">
        <v>43</v>
      </c>
      <c r="AE21" s="224">
        <v>138014.69</v>
      </c>
      <c r="AF21" s="224">
        <v>3801.15</v>
      </c>
      <c r="AG21" s="224">
        <v>-61631.360000000001</v>
      </c>
      <c r="AH21" s="224">
        <v>-104838.65</v>
      </c>
      <c r="AI21" s="224">
        <v>1700</v>
      </c>
      <c r="AJ21" s="282">
        <v>1637.5</v>
      </c>
      <c r="AK21" s="224">
        <v>0</v>
      </c>
      <c r="AL21" s="224">
        <v>0</v>
      </c>
      <c r="AM21" s="224">
        <v>3600</v>
      </c>
      <c r="AN21" s="260">
        <v>3535.8</v>
      </c>
      <c r="AO21" s="311">
        <v>188789</v>
      </c>
      <c r="AP21" s="242">
        <v>55190.99</v>
      </c>
      <c r="AQ21" s="281">
        <f t="shared" si="28"/>
        <v>-133598.01</v>
      </c>
      <c r="AR21" s="321">
        <v>101348.87</v>
      </c>
      <c r="AS21" s="281">
        <f t="shared" si="8"/>
        <v>156539.85999999999</v>
      </c>
      <c r="AT21" s="294">
        <v>153913.07999999999</v>
      </c>
      <c r="AU21" s="281">
        <f t="shared" si="29"/>
        <v>2626.7799999999988</v>
      </c>
      <c r="AV21" s="281">
        <f t="shared" si="9"/>
        <v>2.7887356251446112</v>
      </c>
      <c r="AW21" s="281">
        <f t="shared" si="10"/>
        <v>0.98321973713276611</v>
      </c>
      <c r="AX21" s="222">
        <v>64475.82</v>
      </c>
      <c r="CA21" s="91" t="str">
        <f t="shared" ref="CA21:CB84" si="33">C21</f>
        <v>Grambin</v>
      </c>
      <c r="CB21" s="92">
        <f t="shared" si="33"/>
        <v>404</v>
      </c>
      <c r="CC21" s="92">
        <f t="shared" si="11"/>
        <v>110873.46</v>
      </c>
      <c r="CD21" s="92">
        <f t="shared" si="12"/>
        <v>-110873.46</v>
      </c>
      <c r="CE21" s="92">
        <f t="shared" si="3"/>
        <v>142174.71</v>
      </c>
      <c r="CF21" s="92">
        <f t="shared" si="4"/>
        <v>37336.06</v>
      </c>
      <c r="CG21" s="92">
        <f t="shared" si="13"/>
        <v>-104838.65</v>
      </c>
      <c r="CH21" s="92">
        <f t="shared" si="14"/>
        <v>-61631.360000000001</v>
      </c>
      <c r="CI21" s="92">
        <f t="shared" si="31"/>
        <v>0</v>
      </c>
      <c r="CJ21" s="91" t="str">
        <f t="shared" ref="CJ21:CK59" si="34">AB21</f>
        <v>ja</v>
      </c>
      <c r="CK21" s="91" t="str">
        <f t="shared" si="34"/>
        <v>nein</v>
      </c>
      <c r="CL21" s="91" t="str">
        <f t="shared" si="32"/>
        <v>OK</v>
      </c>
      <c r="CM21" s="92">
        <f t="shared" si="30"/>
        <v>681872.53</v>
      </c>
      <c r="CN21" s="91" t="str">
        <f t="shared" si="16"/>
        <v>nein</v>
      </c>
      <c r="CO21" s="91">
        <f t="shared" si="17"/>
        <v>1</v>
      </c>
      <c r="CP21" s="91">
        <f t="shared" si="18"/>
        <v>0</v>
      </c>
      <c r="CQ21" s="91">
        <f t="shared" si="19"/>
        <v>1</v>
      </c>
      <c r="CR21" s="91">
        <f t="shared" si="6"/>
        <v>0</v>
      </c>
      <c r="CS21" s="92">
        <f>CM21-'2013'!CM21</f>
        <v>265499.80000000005</v>
      </c>
      <c r="CT21" s="92">
        <f>CE21-'2013'!CE21</f>
        <v>132856.16999999998</v>
      </c>
      <c r="CU21" s="92">
        <f t="shared" si="20"/>
        <v>153913.07999999999</v>
      </c>
      <c r="CV21" s="92">
        <f t="shared" si="21"/>
        <v>64475.82</v>
      </c>
      <c r="CW21" s="153">
        <f t="shared" si="22"/>
        <v>2.5</v>
      </c>
      <c r="CX21" s="153">
        <f t="shared" si="23"/>
        <v>3.5</v>
      </c>
      <c r="CY21" s="153">
        <f t="shared" si="24"/>
        <v>3.2</v>
      </c>
      <c r="CZ21" s="92">
        <f t="shared" si="25"/>
        <v>402428.34</v>
      </c>
      <c r="DA21" s="92">
        <f t="shared" si="26"/>
        <v>5173.3</v>
      </c>
      <c r="DB21" s="91">
        <f t="shared" si="7"/>
        <v>0</v>
      </c>
      <c r="DC21" s="92">
        <f t="shared" si="27"/>
        <v>-104838.65</v>
      </c>
    </row>
    <row r="22" spans="1:107" x14ac:dyDescent="0.25">
      <c r="A22" s="20">
        <v>13075051</v>
      </c>
      <c r="B22" s="21">
        <v>5552</v>
      </c>
      <c r="C22" s="21" t="s">
        <v>60</v>
      </c>
      <c r="D22" s="223">
        <v>332</v>
      </c>
      <c r="E22" s="224">
        <v>99900</v>
      </c>
      <c r="F22" s="224">
        <v>19065.57</v>
      </c>
      <c r="G22" s="224">
        <v>0</v>
      </c>
      <c r="H22" s="235"/>
      <c r="I22" s="224">
        <v>118893.26</v>
      </c>
      <c r="J22" s="224">
        <v>0</v>
      </c>
      <c r="K22" s="224"/>
      <c r="L22" s="224">
        <v>2011</v>
      </c>
      <c r="M22" s="224">
        <v>1</v>
      </c>
      <c r="N22" s="224">
        <v>518129.62</v>
      </c>
      <c r="O22" s="224">
        <v>1</v>
      </c>
      <c r="P22" s="242">
        <v>179183.83</v>
      </c>
      <c r="Q22" s="224">
        <v>0</v>
      </c>
      <c r="R22" s="242">
        <v>0</v>
      </c>
      <c r="S22" s="224">
        <v>250</v>
      </c>
      <c r="T22" s="224">
        <v>1</v>
      </c>
      <c r="U22" s="224">
        <v>350</v>
      </c>
      <c r="V22" s="224">
        <v>0</v>
      </c>
      <c r="W22" s="224">
        <v>250</v>
      </c>
      <c r="X22" s="224">
        <v>1</v>
      </c>
      <c r="Y22" s="224">
        <v>0</v>
      </c>
      <c r="Z22" s="238">
        <v>67404.479999999996</v>
      </c>
      <c r="AA22" s="239">
        <v>203.02554216867469</v>
      </c>
      <c r="AB22" s="22" t="s">
        <v>56</v>
      </c>
      <c r="AC22" s="22" t="s">
        <v>43</v>
      </c>
      <c r="AD22" s="22" t="s">
        <v>43</v>
      </c>
      <c r="AE22" s="224">
        <v>214044.58</v>
      </c>
      <c r="AF22" s="224">
        <v>76363.77</v>
      </c>
      <c r="AG22" s="224">
        <v>-19065.57</v>
      </c>
      <c r="AH22" s="224">
        <v>-179183.83</v>
      </c>
      <c r="AI22" s="224">
        <v>1200</v>
      </c>
      <c r="AJ22" s="282">
        <v>1202.33</v>
      </c>
      <c r="AK22" s="224">
        <v>0</v>
      </c>
      <c r="AL22" s="224">
        <v>0</v>
      </c>
      <c r="AM22" s="224">
        <v>3600</v>
      </c>
      <c r="AN22" s="260">
        <v>3800.8</v>
      </c>
      <c r="AO22" s="311">
        <v>102267</v>
      </c>
      <c r="AP22" s="242">
        <v>57794.03</v>
      </c>
      <c r="AQ22" s="281">
        <f t="shared" si="28"/>
        <v>-44472.97</v>
      </c>
      <c r="AR22" s="321">
        <v>115821.84</v>
      </c>
      <c r="AS22" s="281">
        <f t="shared" si="8"/>
        <v>173615.87</v>
      </c>
      <c r="AT22" s="294">
        <v>101325.48</v>
      </c>
      <c r="AU22" s="281">
        <f t="shared" si="29"/>
        <v>72290.39</v>
      </c>
      <c r="AV22" s="281">
        <f t="shared" si="9"/>
        <v>1.753217071036576</v>
      </c>
      <c r="AW22" s="281">
        <f t="shared" si="10"/>
        <v>0.58361876710925098</v>
      </c>
      <c r="AX22" s="222">
        <v>42446.28</v>
      </c>
      <c r="CA22" s="91" t="str">
        <f t="shared" si="33"/>
        <v>Hintersee</v>
      </c>
      <c r="CB22" s="92">
        <f t="shared" si="33"/>
        <v>332</v>
      </c>
      <c r="CC22" s="92">
        <f t="shared" si="11"/>
        <v>118893.26</v>
      </c>
      <c r="CD22" s="92">
        <f t="shared" si="12"/>
        <v>-118893.26</v>
      </c>
      <c r="CE22" s="92">
        <f t="shared" si="3"/>
        <v>179183.83</v>
      </c>
      <c r="CF22" s="92">
        <f t="shared" si="4"/>
        <v>0</v>
      </c>
      <c r="CG22" s="92">
        <f t="shared" si="13"/>
        <v>-179183.83</v>
      </c>
      <c r="CH22" s="92">
        <f t="shared" si="14"/>
        <v>-19065.57</v>
      </c>
      <c r="CI22" s="92">
        <f t="shared" si="31"/>
        <v>0</v>
      </c>
      <c r="CJ22" s="91" t="str">
        <f t="shared" si="34"/>
        <v>ja</v>
      </c>
      <c r="CK22" s="91" t="str">
        <f t="shared" si="34"/>
        <v>nein</v>
      </c>
      <c r="CL22" s="91" t="str">
        <f t="shared" si="32"/>
        <v>OK</v>
      </c>
      <c r="CM22" s="92">
        <f t="shared" si="30"/>
        <v>518129.62</v>
      </c>
      <c r="CN22" s="91" t="str">
        <f t="shared" si="16"/>
        <v>nein</v>
      </c>
      <c r="CO22" s="91">
        <f t="shared" si="17"/>
        <v>1</v>
      </c>
      <c r="CP22" s="91">
        <f t="shared" si="18"/>
        <v>0</v>
      </c>
      <c r="CQ22" s="91">
        <f t="shared" si="19"/>
        <v>1</v>
      </c>
      <c r="CR22" s="91">
        <f t="shared" si="6"/>
        <v>0</v>
      </c>
      <c r="CS22" s="92">
        <f>CM22-'2013'!CM22</f>
        <v>210406.32</v>
      </c>
      <c r="CT22" s="92">
        <f>CE22-'2013'!CE22</f>
        <v>124665.68999999999</v>
      </c>
      <c r="CU22" s="92">
        <f t="shared" si="20"/>
        <v>101325.48</v>
      </c>
      <c r="CV22" s="92">
        <f t="shared" si="21"/>
        <v>42446.28</v>
      </c>
      <c r="CW22" s="153">
        <f t="shared" si="22"/>
        <v>2.5</v>
      </c>
      <c r="CX22" s="153">
        <f t="shared" si="23"/>
        <v>3.5</v>
      </c>
      <c r="CY22" s="153">
        <f t="shared" si="24"/>
        <v>2.5</v>
      </c>
      <c r="CZ22" s="92">
        <f t="shared" si="25"/>
        <v>67404.479999999996</v>
      </c>
      <c r="DA22" s="92">
        <f t="shared" si="26"/>
        <v>5003.13</v>
      </c>
      <c r="DB22" s="91">
        <f t="shared" si="7"/>
        <v>0</v>
      </c>
      <c r="DC22" s="92">
        <f t="shared" si="27"/>
        <v>-179183.83</v>
      </c>
    </row>
    <row r="23" spans="1:107" x14ac:dyDescent="0.25">
      <c r="A23" s="20">
        <v>13075075</v>
      </c>
      <c r="B23" s="21">
        <v>5552</v>
      </c>
      <c r="C23" s="21" t="s">
        <v>61</v>
      </c>
      <c r="D23" s="223">
        <v>703</v>
      </c>
      <c r="E23" s="224">
        <v>18300</v>
      </c>
      <c r="F23" s="224">
        <v>60063.3</v>
      </c>
      <c r="G23" s="224">
        <v>0</v>
      </c>
      <c r="H23" s="224"/>
      <c r="I23" s="224">
        <v>97394.59</v>
      </c>
      <c r="J23" s="224">
        <v>0</v>
      </c>
      <c r="K23" s="224"/>
      <c r="L23" s="224"/>
      <c r="M23" s="224">
        <v>1</v>
      </c>
      <c r="N23" s="224">
        <v>668996.16</v>
      </c>
      <c r="O23" s="224">
        <v>1</v>
      </c>
      <c r="P23" s="242">
        <v>121561.55</v>
      </c>
      <c r="Q23" s="224">
        <v>1</v>
      </c>
      <c r="R23" s="242">
        <v>113333.86</v>
      </c>
      <c r="S23" s="224">
        <v>260</v>
      </c>
      <c r="T23" s="224">
        <v>1</v>
      </c>
      <c r="U23" s="224">
        <v>350</v>
      </c>
      <c r="V23" s="224">
        <v>0</v>
      </c>
      <c r="W23" s="224">
        <v>325</v>
      </c>
      <c r="X23" s="224">
        <v>0</v>
      </c>
      <c r="Y23" s="224">
        <v>0</v>
      </c>
      <c r="Z23" s="238">
        <v>1480704.15</v>
      </c>
      <c r="AA23" s="239">
        <v>2106.2647937411093</v>
      </c>
      <c r="AB23" s="22" t="s">
        <v>56</v>
      </c>
      <c r="AC23" s="22" t="s">
        <v>43</v>
      </c>
      <c r="AD23" s="22" t="s">
        <v>43</v>
      </c>
      <c r="AE23" s="224">
        <v>117602.81</v>
      </c>
      <c r="AF23" s="224">
        <v>4617.96</v>
      </c>
      <c r="AG23" s="224">
        <v>60063.3</v>
      </c>
      <c r="AH23" s="224">
        <v>-8227.69</v>
      </c>
      <c r="AI23" s="224">
        <v>2300</v>
      </c>
      <c r="AJ23" s="282">
        <v>2382.3000000000002</v>
      </c>
      <c r="AK23" s="224">
        <v>0</v>
      </c>
      <c r="AL23" s="224">
        <v>0</v>
      </c>
      <c r="AM23" s="224">
        <v>2500</v>
      </c>
      <c r="AN23" s="260">
        <v>2564.85</v>
      </c>
      <c r="AO23" s="311">
        <v>145343</v>
      </c>
      <c r="AP23" s="242">
        <v>64470.6</v>
      </c>
      <c r="AQ23" s="281">
        <f t="shared" si="28"/>
        <v>-80872.399999999994</v>
      </c>
      <c r="AR23" s="322">
        <v>282451.34999999998</v>
      </c>
      <c r="AS23" s="281">
        <f t="shared" si="8"/>
        <v>346921.94999999995</v>
      </c>
      <c r="AT23" s="294">
        <v>189834.12</v>
      </c>
      <c r="AU23" s="281">
        <f t="shared" si="29"/>
        <v>157087.82999999996</v>
      </c>
      <c r="AV23" s="281">
        <f t="shared" si="9"/>
        <v>2.9445067984476645</v>
      </c>
      <c r="AW23" s="281">
        <f t="shared" si="10"/>
        <v>0.54719547148861591</v>
      </c>
      <c r="AX23" s="222">
        <v>79523.48</v>
      </c>
      <c r="CA23" s="91" t="str">
        <f t="shared" si="33"/>
        <v>Leopoldshagen</v>
      </c>
      <c r="CB23" s="92">
        <f t="shared" si="33"/>
        <v>703</v>
      </c>
      <c r="CC23" s="92">
        <f t="shared" si="11"/>
        <v>97394.59</v>
      </c>
      <c r="CD23" s="92">
        <f t="shared" si="12"/>
        <v>-97394.59</v>
      </c>
      <c r="CE23" s="92">
        <f t="shared" si="3"/>
        <v>121561.55</v>
      </c>
      <c r="CF23" s="92">
        <f t="shared" si="4"/>
        <v>113333.86</v>
      </c>
      <c r="CG23" s="92">
        <f t="shared" si="13"/>
        <v>-8227.6900000000023</v>
      </c>
      <c r="CH23" s="92">
        <f t="shared" si="14"/>
        <v>60063.3</v>
      </c>
      <c r="CI23" s="92">
        <f t="shared" si="31"/>
        <v>0</v>
      </c>
      <c r="CJ23" s="91" t="str">
        <f t="shared" si="34"/>
        <v>ja</v>
      </c>
      <c r="CK23" s="91" t="str">
        <f t="shared" si="34"/>
        <v>nein</v>
      </c>
      <c r="CL23" s="91" t="str">
        <f t="shared" si="32"/>
        <v>OK</v>
      </c>
      <c r="CM23" s="92">
        <f t="shared" si="30"/>
        <v>668996.16</v>
      </c>
      <c r="CN23" s="91" t="str">
        <f t="shared" si="16"/>
        <v>nein</v>
      </c>
      <c r="CO23" s="91">
        <f t="shared" si="17"/>
        <v>1</v>
      </c>
      <c r="CP23" s="91">
        <f t="shared" si="18"/>
        <v>0</v>
      </c>
      <c r="CQ23" s="91">
        <f t="shared" si="19"/>
        <v>1</v>
      </c>
      <c r="CR23" s="91">
        <f t="shared" si="6"/>
        <v>0</v>
      </c>
      <c r="CS23" s="92">
        <f>CM23-'2013'!CM23</f>
        <v>486781.17000000004</v>
      </c>
      <c r="CT23" s="92">
        <f>CE23-'2013'!CE23</f>
        <v>-24510.009999999995</v>
      </c>
      <c r="CU23" s="92">
        <f t="shared" si="20"/>
        <v>189834.12</v>
      </c>
      <c r="CV23" s="92">
        <f t="shared" si="21"/>
        <v>79523.48</v>
      </c>
      <c r="CW23" s="153">
        <f t="shared" si="22"/>
        <v>2.6</v>
      </c>
      <c r="CX23" s="153">
        <f t="shared" si="23"/>
        <v>3.5</v>
      </c>
      <c r="CY23" s="153">
        <f t="shared" si="24"/>
        <v>3.25</v>
      </c>
      <c r="CZ23" s="92">
        <f t="shared" si="25"/>
        <v>1480704.15</v>
      </c>
      <c r="DA23" s="92">
        <f t="shared" si="26"/>
        <v>4947.1499999999996</v>
      </c>
      <c r="DB23" s="91">
        <f t="shared" si="7"/>
        <v>0</v>
      </c>
      <c r="DC23" s="92">
        <f t="shared" si="27"/>
        <v>-8227.69</v>
      </c>
    </row>
    <row r="24" spans="1:107" x14ac:dyDescent="0.25">
      <c r="A24" s="20">
        <v>13075078</v>
      </c>
      <c r="B24" s="21">
        <v>5552</v>
      </c>
      <c r="C24" s="21" t="s">
        <v>62</v>
      </c>
      <c r="D24" s="223">
        <v>761</v>
      </c>
      <c r="E24" s="224">
        <v>110400</v>
      </c>
      <c r="F24" s="224">
        <v>46453.06</v>
      </c>
      <c r="G24" s="224">
        <v>1</v>
      </c>
      <c r="H24" s="224">
        <v>97672.48</v>
      </c>
      <c r="I24" s="224"/>
      <c r="J24" s="224">
        <v>0</v>
      </c>
      <c r="K24" s="224"/>
      <c r="L24" s="224" t="s">
        <v>281</v>
      </c>
      <c r="M24" s="224">
        <v>1</v>
      </c>
      <c r="N24" s="224">
        <v>215295.51</v>
      </c>
      <c r="O24" s="224">
        <v>1</v>
      </c>
      <c r="P24" s="242">
        <v>166548.78</v>
      </c>
      <c r="Q24" s="224">
        <v>0</v>
      </c>
      <c r="R24" s="242">
        <v>0</v>
      </c>
      <c r="S24" s="224">
        <v>240</v>
      </c>
      <c r="T24" s="224">
        <v>1</v>
      </c>
      <c r="U24" s="224">
        <v>350</v>
      </c>
      <c r="V24" s="224">
        <v>0</v>
      </c>
      <c r="W24" s="224">
        <v>340</v>
      </c>
      <c r="X24" s="224">
        <v>0</v>
      </c>
      <c r="Y24" s="224">
        <v>0</v>
      </c>
      <c r="Z24" s="238">
        <v>1104554.8799999999</v>
      </c>
      <c r="AA24" s="239">
        <v>1451.4518791064388</v>
      </c>
      <c r="AB24" s="22" t="s">
        <v>56</v>
      </c>
      <c r="AC24" s="22" t="s">
        <v>43</v>
      </c>
      <c r="AD24" s="22" t="s">
        <v>43</v>
      </c>
      <c r="AE24" s="224">
        <v>151429.25</v>
      </c>
      <c r="AF24" s="224">
        <v>277512.78000000003</v>
      </c>
      <c r="AG24" s="224">
        <v>46453.06</v>
      </c>
      <c r="AH24" s="224">
        <v>166548.78</v>
      </c>
      <c r="AI24" s="224">
        <v>3500</v>
      </c>
      <c r="AJ24" s="282">
        <v>4142.5</v>
      </c>
      <c r="AK24" s="224">
        <v>0</v>
      </c>
      <c r="AL24" s="224">
        <v>0</v>
      </c>
      <c r="AM24" s="224">
        <v>2100</v>
      </c>
      <c r="AN24" s="260">
        <v>1649.29</v>
      </c>
      <c r="AO24" s="311">
        <v>258352</v>
      </c>
      <c r="AP24" s="242">
        <v>108004.15</v>
      </c>
      <c r="AQ24" s="281">
        <f t="shared" si="28"/>
        <v>-150347.85</v>
      </c>
      <c r="AR24" s="323">
        <v>245757.56</v>
      </c>
      <c r="AS24" s="281">
        <f t="shared" si="8"/>
        <v>353761.70999999996</v>
      </c>
      <c r="AT24" s="222">
        <v>240529.68</v>
      </c>
      <c r="AU24" s="281">
        <f t="shared" si="29"/>
        <v>113232.02999999997</v>
      </c>
      <c r="AV24" s="281">
        <f t="shared" si="9"/>
        <v>2.2270410905506872</v>
      </c>
      <c r="AW24" s="281">
        <f t="shared" si="10"/>
        <v>0.67992005126840893</v>
      </c>
      <c r="AX24" s="222">
        <v>100760.36</v>
      </c>
      <c r="CA24" s="91" t="str">
        <f t="shared" si="33"/>
        <v>Liepgarten</v>
      </c>
      <c r="CB24" s="92">
        <f t="shared" si="33"/>
        <v>761</v>
      </c>
      <c r="CC24" s="92">
        <f t="shared" si="11"/>
        <v>0</v>
      </c>
      <c r="CD24" s="92">
        <f t="shared" si="12"/>
        <v>97672.48</v>
      </c>
      <c r="CE24" s="92">
        <f t="shared" si="3"/>
        <v>166548.78</v>
      </c>
      <c r="CF24" s="92">
        <f t="shared" si="4"/>
        <v>0</v>
      </c>
      <c r="CG24" s="92">
        <f t="shared" si="13"/>
        <v>-166548.78</v>
      </c>
      <c r="CH24" s="92">
        <f t="shared" si="14"/>
        <v>46453.06</v>
      </c>
      <c r="CI24" s="92">
        <f t="shared" si="31"/>
        <v>0</v>
      </c>
      <c r="CJ24" s="91" t="str">
        <f t="shared" si="34"/>
        <v>ja</v>
      </c>
      <c r="CK24" s="91" t="str">
        <f t="shared" si="34"/>
        <v>nein</v>
      </c>
      <c r="CL24" s="91" t="str">
        <f t="shared" si="32"/>
        <v>OK</v>
      </c>
      <c r="CM24" s="92">
        <f t="shared" si="30"/>
        <v>215295.51</v>
      </c>
      <c r="CN24" s="91" t="str">
        <f t="shared" si="16"/>
        <v>nein</v>
      </c>
      <c r="CO24" s="91">
        <f t="shared" si="17"/>
        <v>1</v>
      </c>
      <c r="CP24" s="91">
        <f t="shared" si="18"/>
        <v>0</v>
      </c>
      <c r="CQ24" s="91">
        <f t="shared" si="19"/>
        <v>1</v>
      </c>
      <c r="CR24" s="91">
        <f t="shared" si="6"/>
        <v>0</v>
      </c>
      <c r="CS24" s="92">
        <f>CM24-'2013'!CM24</f>
        <v>215295.51</v>
      </c>
      <c r="CT24" s="92">
        <f>CE24-'2013'!CE24</f>
        <v>-3615</v>
      </c>
      <c r="CU24" s="92">
        <f t="shared" si="20"/>
        <v>240529.68</v>
      </c>
      <c r="CV24" s="92">
        <f t="shared" si="21"/>
        <v>100760.36</v>
      </c>
      <c r="CW24" s="153">
        <f t="shared" si="22"/>
        <v>2.4</v>
      </c>
      <c r="CX24" s="153">
        <f t="shared" si="23"/>
        <v>3.5</v>
      </c>
      <c r="CY24" s="153">
        <f t="shared" si="24"/>
        <v>3.4</v>
      </c>
      <c r="CZ24" s="92">
        <f t="shared" si="25"/>
        <v>1104554.8799999999</v>
      </c>
      <c r="DA24" s="92">
        <f t="shared" si="26"/>
        <v>5791.79</v>
      </c>
      <c r="DB24" s="91">
        <f t="shared" si="7"/>
        <v>1</v>
      </c>
      <c r="DC24" s="92">
        <f t="shared" si="27"/>
        <v>166548.78</v>
      </c>
    </row>
    <row r="25" spans="1:107" x14ac:dyDescent="0.25">
      <c r="A25" s="20">
        <v>13075084</v>
      </c>
      <c r="B25" s="21">
        <v>5552</v>
      </c>
      <c r="C25" s="21" t="s">
        <v>63</v>
      </c>
      <c r="D25" s="223">
        <v>374</v>
      </c>
      <c r="E25" s="224">
        <v>132800</v>
      </c>
      <c r="F25" s="224">
        <v>96583.46</v>
      </c>
      <c r="G25" s="224">
        <v>0</v>
      </c>
      <c r="H25" s="224"/>
      <c r="I25" s="224">
        <v>99138.18</v>
      </c>
      <c r="J25" s="224">
        <v>0</v>
      </c>
      <c r="K25" s="224"/>
      <c r="L25" s="224" t="s">
        <v>281</v>
      </c>
      <c r="M25" s="224">
        <v>1</v>
      </c>
      <c r="N25" s="224">
        <v>873845.82</v>
      </c>
      <c r="O25" s="224">
        <v>1</v>
      </c>
      <c r="P25" s="242">
        <v>286908.12</v>
      </c>
      <c r="Q25" s="224">
        <v>0</v>
      </c>
      <c r="R25" s="242">
        <v>0</v>
      </c>
      <c r="S25" s="224">
        <v>250</v>
      </c>
      <c r="T25" s="224">
        <v>1</v>
      </c>
      <c r="U25" s="224">
        <v>350</v>
      </c>
      <c r="V25" s="224">
        <v>0</v>
      </c>
      <c r="W25" s="224">
        <v>350</v>
      </c>
      <c r="X25" s="224">
        <v>0</v>
      </c>
      <c r="Y25" s="224">
        <v>0</v>
      </c>
      <c r="Z25" s="238">
        <v>311798.96999999997</v>
      </c>
      <c r="AA25" s="239">
        <v>833.68708556149727</v>
      </c>
      <c r="AB25" s="22" t="s">
        <v>56</v>
      </c>
      <c r="AC25" s="22" t="s">
        <v>43</v>
      </c>
      <c r="AD25" s="22" t="s">
        <v>43</v>
      </c>
      <c r="AE25" s="224">
        <v>307843.77</v>
      </c>
      <c r="AF25" s="224">
        <v>299080.87</v>
      </c>
      <c r="AG25" s="224">
        <v>-96583.46</v>
      </c>
      <c r="AH25" s="224">
        <v>-286908.12</v>
      </c>
      <c r="AI25" s="224">
        <v>1500</v>
      </c>
      <c r="AJ25" s="282">
        <v>1482.09</v>
      </c>
      <c r="AK25" s="224">
        <v>0</v>
      </c>
      <c r="AL25" s="224">
        <v>0</v>
      </c>
      <c r="AM25" s="224">
        <v>1800</v>
      </c>
      <c r="AN25" s="260">
        <v>1596</v>
      </c>
      <c r="AO25" s="312">
        <v>133150</v>
      </c>
      <c r="AP25" s="242">
        <v>48798.369999999995</v>
      </c>
      <c r="AQ25" s="281">
        <f t="shared" si="28"/>
        <v>-84351.63</v>
      </c>
      <c r="AR25" s="322">
        <v>115220.98</v>
      </c>
      <c r="AS25" s="281">
        <f t="shared" si="8"/>
        <v>164019.34999999998</v>
      </c>
      <c r="AT25" s="222">
        <v>120321.96</v>
      </c>
      <c r="AU25" s="281">
        <f t="shared" si="29"/>
        <v>43697.38999999997</v>
      </c>
      <c r="AV25" s="281">
        <f t="shared" si="9"/>
        <v>2.4656962927245321</v>
      </c>
      <c r="AW25" s="281">
        <f t="shared" si="10"/>
        <v>0.73358393384682985</v>
      </c>
      <c r="AX25" s="222">
        <v>50404.15</v>
      </c>
      <c r="CA25" s="91" t="str">
        <f t="shared" si="33"/>
        <v>Lübs</v>
      </c>
      <c r="CB25" s="92">
        <f t="shared" si="33"/>
        <v>374</v>
      </c>
      <c r="CC25" s="92">
        <f t="shared" si="11"/>
        <v>99138.18</v>
      </c>
      <c r="CD25" s="92">
        <f t="shared" si="12"/>
        <v>-99138.18</v>
      </c>
      <c r="CE25" s="92">
        <f t="shared" si="3"/>
        <v>286908.12</v>
      </c>
      <c r="CF25" s="92">
        <f t="shared" si="4"/>
        <v>0</v>
      </c>
      <c r="CG25" s="92">
        <f t="shared" si="13"/>
        <v>-286908.12</v>
      </c>
      <c r="CH25" s="92">
        <f t="shared" si="14"/>
        <v>-96583.46</v>
      </c>
      <c r="CI25" s="92">
        <f t="shared" si="31"/>
        <v>0</v>
      </c>
      <c r="CJ25" s="91" t="str">
        <f t="shared" si="34"/>
        <v>ja</v>
      </c>
      <c r="CK25" s="91" t="str">
        <f t="shared" si="34"/>
        <v>nein</v>
      </c>
      <c r="CL25" s="91" t="str">
        <f t="shared" si="32"/>
        <v>OK</v>
      </c>
      <c r="CM25" s="92">
        <f t="shared" si="30"/>
        <v>873845.82</v>
      </c>
      <c r="CN25" s="91" t="str">
        <f t="shared" si="16"/>
        <v>nein</v>
      </c>
      <c r="CO25" s="91">
        <f t="shared" si="17"/>
        <v>1</v>
      </c>
      <c r="CP25" s="91">
        <f t="shared" si="18"/>
        <v>0</v>
      </c>
      <c r="CQ25" s="91">
        <f t="shared" si="19"/>
        <v>1</v>
      </c>
      <c r="CR25" s="91">
        <f t="shared" si="6"/>
        <v>0</v>
      </c>
      <c r="CS25" s="92">
        <f>CM25-'2013'!CM25</f>
        <v>230070.3899999999</v>
      </c>
      <c r="CT25" s="92">
        <f>CE25-'2013'!CE25</f>
        <v>109815.34</v>
      </c>
      <c r="CU25" s="92">
        <f t="shared" si="20"/>
        <v>120321.96</v>
      </c>
      <c r="CV25" s="92">
        <f t="shared" si="21"/>
        <v>50404.15</v>
      </c>
      <c r="CW25" s="153">
        <f t="shared" si="22"/>
        <v>2.5</v>
      </c>
      <c r="CX25" s="153">
        <f t="shared" si="23"/>
        <v>3.5</v>
      </c>
      <c r="CY25" s="153">
        <f t="shared" si="24"/>
        <v>3.5</v>
      </c>
      <c r="CZ25" s="92">
        <f t="shared" si="25"/>
        <v>311798.96999999997</v>
      </c>
      <c r="DA25" s="92">
        <f t="shared" si="26"/>
        <v>3078.09</v>
      </c>
      <c r="DB25" s="91">
        <f t="shared" si="7"/>
        <v>0</v>
      </c>
      <c r="DC25" s="92">
        <f t="shared" si="27"/>
        <v>-286908.12</v>
      </c>
    </row>
    <row r="26" spans="1:107" x14ac:dyDescent="0.25">
      <c r="A26" s="20">
        <v>13075085</v>
      </c>
      <c r="B26" s="21">
        <v>5552</v>
      </c>
      <c r="C26" s="21" t="s">
        <v>64</v>
      </c>
      <c r="D26" s="223">
        <v>605</v>
      </c>
      <c r="E26" s="224">
        <v>182700</v>
      </c>
      <c r="F26" s="224">
        <v>73558.98</v>
      </c>
      <c r="G26" s="224">
        <v>0</v>
      </c>
      <c r="H26" s="224"/>
      <c r="I26" s="224">
        <v>114625.16</v>
      </c>
      <c r="J26" s="224">
        <v>0</v>
      </c>
      <c r="K26" s="224"/>
      <c r="L26" s="224" t="s">
        <v>281</v>
      </c>
      <c r="M26" s="224">
        <v>1</v>
      </c>
      <c r="N26" s="224">
        <v>895186.5</v>
      </c>
      <c r="O26" s="224">
        <v>1</v>
      </c>
      <c r="P26" s="242">
        <v>420812.87</v>
      </c>
      <c r="Q26" s="224">
        <v>1</v>
      </c>
      <c r="R26" s="242">
        <v>23557.86</v>
      </c>
      <c r="S26" s="224">
        <v>256</v>
      </c>
      <c r="T26" s="224">
        <v>1</v>
      </c>
      <c r="U26" s="224">
        <v>335</v>
      </c>
      <c r="V26" s="224">
        <v>1</v>
      </c>
      <c r="W26" s="224">
        <v>380</v>
      </c>
      <c r="X26" s="224">
        <v>0</v>
      </c>
      <c r="Y26" s="224">
        <v>0</v>
      </c>
      <c r="Z26" s="238">
        <v>303466.09999999998</v>
      </c>
      <c r="AA26" s="239">
        <v>501.59685950413217</v>
      </c>
      <c r="AB26" s="22" t="s">
        <v>56</v>
      </c>
      <c r="AC26" s="22" t="s">
        <v>43</v>
      </c>
      <c r="AD26" s="22" t="s">
        <v>43</v>
      </c>
      <c r="AE26" s="224">
        <v>622463.01</v>
      </c>
      <c r="AF26" s="224">
        <v>447800.23</v>
      </c>
      <c r="AG26" s="224">
        <v>73558.98</v>
      </c>
      <c r="AH26" s="224">
        <v>-397255.01</v>
      </c>
      <c r="AI26" s="224">
        <v>2100</v>
      </c>
      <c r="AJ26" s="282">
        <v>2147.91</v>
      </c>
      <c r="AK26" s="224">
        <v>0</v>
      </c>
      <c r="AL26" s="224">
        <v>0</v>
      </c>
      <c r="AM26" s="224">
        <v>4700</v>
      </c>
      <c r="AN26" s="260">
        <v>5678.33</v>
      </c>
      <c r="AO26" s="311">
        <v>197211</v>
      </c>
      <c r="AP26" s="242">
        <v>77459.679999999993</v>
      </c>
      <c r="AQ26" s="281">
        <f t="shared" si="28"/>
        <v>-119751.32</v>
      </c>
      <c r="AR26" s="322">
        <v>208616.67</v>
      </c>
      <c r="AS26" s="281">
        <f t="shared" si="8"/>
        <v>286076.34999999998</v>
      </c>
      <c r="AT26" s="222">
        <v>186483</v>
      </c>
      <c r="AU26" s="281">
        <f t="shared" si="29"/>
        <v>99593.349999999977</v>
      </c>
      <c r="AV26" s="281">
        <f t="shared" si="9"/>
        <v>2.4074847714320535</v>
      </c>
      <c r="AW26" s="281">
        <f t="shared" si="10"/>
        <v>0.65186444108364783</v>
      </c>
      <c r="AX26" s="222">
        <v>78119.62</v>
      </c>
      <c r="CA26" s="91" t="str">
        <f t="shared" si="33"/>
        <v>Luckow</v>
      </c>
      <c r="CB26" s="92">
        <f t="shared" si="33"/>
        <v>605</v>
      </c>
      <c r="CC26" s="92">
        <f t="shared" si="11"/>
        <v>114625.16</v>
      </c>
      <c r="CD26" s="92">
        <f t="shared" si="12"/>
        <v>-114625.16</v>
      </c>
      <c r="CE26" s="92">
        <f t="shared" si="3"/>
        <v>420812.87</v>
      </c>
      <c r="CF26" s="92">
        <f t="shared" si="4"/>
        <v>23557.86</v>
      </c>
      <c r="CG26" s="92">
        <f t="shared" si="13"/>
        <v>-397255.01</v>
      </c>
      <c r="CH26" s="92">
        <f t="shared" si="14"/>
        <v>73558.98</v>
      </c>
      <c r="CI26" s="92">
        <f t="shared" si="31"/>
        <v>0</v>
      </c>
      <c r="CJ26" s="91" t="str">
        <f t="shared" si="34"/>
        <v>ja</v>
      </c>
      <c r="CK26" s="91" t="str">
        <f t="shared" si="34"/>
        <v>nein</v>
      </c>
      <c r="CL26" s="91" t="str">
        <f t="shared" si="32"/>
        <v>OK</v>
      </c>
      <c r="CM26" s="92">
        <f t="shared" si="30"/>
        <v>895186.5</v>
      </c>
      <c r="CN26" s="91" t="str">
        <f t="shared" si="16"/>
        <v>nein</v>
      </c>
      <c r="CO26" s="91">
        <f t="shared" si="17"/>
        <v>1</v>
      </c>
      <c r="CP26" s="91">
        <f t="shared" si="18"/>
        <v>0</v>
      </c>
      <c r="CQ26" s="91">
        <f t="shared" si="19"/>
        <v>1</v>
      </c>
      <c r="CR26" s="91">
        <f t="shared" si="6"/>
        <v>0</v>
      </c>
      <c r="CS26" s="92">
        <f>CM26-'2013'!CM26</f>
        <v>404006.11</v>
      </c>
      <c r="CT26" s="92">
        <f>CE26-'2013'!CE26</f>
        <v>132688.88</v>
      </c>
      <c r="CU26" s="92">
        <f t="shared" si="20"/>
        <v>186483</v>
      </c>
      <c r="CV26" s="92">
        <f t="shared" si="21"/>
        <v>78119.62</v>
      </c>
      <c r="CW26" s="153">
        <f t="shared" si="22"/>
        <v>2.56</v>
      </c>
      <c r="CX26" s="153">
        <f t="shared" si="23"/>
        <v>3.35</v>
      </c>
      <c r="CY26" s="153">
        <f t="shared" si="24"/>
        <v>3.8</v>
      </c>
      <c r="CZ26" s="92">
        <f t="shared" si="25"/>
        <v>303466.09999999998</v>
      </c>
      <c r="DA26" s="92">
        <f t="shared" si="26"/>
        <v>7826.24</v>
      </c>
      <c r="DB26" s="91">
        <f t="shared" si="7"/>
        <v>0</v>
      </c>
      <c r="DC26" s="92">
        <f t="shared" si="27"/>
        <v>-397255.01</v>
      </c>
    </row>
    <row r="27" spans="1:107" x14ac:dyDescent="0.25">
      <c r="A27" s="20">
        <v>13075089</v>
      </c>
      <c r="B27" s="21">
        <v>5552</v>
      </c>
      <c r="C27" s="21" t="s">
        <v>65</v>
      </c>
      <c r="D27" s="223">
        <v>416</v>
      </c>
      <c r="E27" s="224">
        <v>73700</v>
      </c>
      <c r="F27" s="224">
        <v>53479.63</v>
      </c>
      <c r="G27" s="224">
        <v>0</v>
      </c>
      <c r="H27" s="224"/>
      <c r="I27" s="224">
        <v>40774.480000000003</v>
      </c>
      <c r="J27" s="224">
        <v>0</v>
      </c>
      <c r="K27" s="224"/>
      <c r="L27" s="224" t="s">
        <v>281</v>
      </c>
      <c r="M27" s="224">
        <v>1</v>
      </c>
      <c r="N27" s="224">
        <v>191488.21</v>
      </c>
      <c r="O27" s="224">
        <v>1</v>
      </c>
      <c r="P27" s="242">
        <v>146304.75</v>
      </c>
      <c r="Q27" s="224">
        <v>0</v>
      </c>
      <c r="R27" s="242">
        <v>0</v>
      </c>
      <c r="S27" s="224">
        <v>227</v>
      </c>
      <c r="T27" s="224">
        <v>1</v>
      </c>
      <c r="U27" s="224">
        <v>331</v>
      </c>
      <c r="V27" s="224">
        <v>1</v>
      </c>
      <c r="W27" s="224">
        <v>331</v>
      </c>
      <c r="X27" s="224">
        <v>0</v>
      </c>
      <c r="Y27" s="224">
        <v>0</v>
      </c>
      <c r="Z27" s="238">
        <v>162977.01999999999</v>
      </c>
      <c r="AA27" s="239">
        <v>391.77168269230765</v>
      </c>
      <c r="AB27" s="22" t="s">
        <v>56</v>
      </c>
      <c r="AC27" s="22" t="s">
        <v>43</v>
      </c>
      <c r="AD27" s="22" t="s">
        <v>43</v>
      </c>
      <c r="AE27" s="224">
        <v>222239.72</v>
      </c>
      <c r="AF27" s="224">
        <v>158763.16</v>
      </c>
      <c r="AG27" s="224">
        <v>-53479.63</v>
      </c>
      <c r="AH27" s="224">
        <v>-146304.75</v>
      </c>
      <c r="AI27" s="224">
        <v>1400</v>
      </c>
      <c r="AJ27" s="282">
        <v>1428.35</v>
      </c>
      <c r="AK27" s="224">
        <v>0</v>
      </c>
      <c r="AL27" s="224">
        <v>0</v>
      </c>
      <c r="AM27" s="224">
        <v>800</v>
      </c>
      <c r="AN27" s="260">
        <v>952.36</v>
      </c>
      <c r="AO27" s="311">
        <v>87261</v>
      </c>
      <c r="AP27" s="242">
        <v>35568.07</v>
      </c>
      <c r="AQ27" s="281">
        <f t="shared" si="28"/>
        <v>-51692.93</v>
      </c>
      <c r="AR27" s="322">
        <v>164902.32</v>
      </c>
      <c r="AS27" s="281">
        <f t="shared" si="8"/>
        <v>200470.39</v>
      </c>
      <c r="AT27" s="222">
        <v>116328</v>
      </c>
      <c r="AU27" s="281">
        <f t="shared" si="29"/>
        <v>84142.390000000014</v>
      </c>
      <c r="AV27" s="281">
        <f t="shared" si="9"/>
        <v>3.2705738602066403</v>
      </c>
      <c r="AW27" s="281">
        <f t="shared" si="10"/>
        <v>0.58027522169234069</v>
      </c>
      <c r="AX27" s="222">
        <v>48731.01</v>
      </c>
      <c r="CA27" s="91" t="str">
        <f t="shared" si="33"/>
        <v>Meiersberg</v>
      </c>
      <c r="CB27" s="92">
        <f t="shared" si="33"/>
        <v>416</v>
      </c>
      <c r="CC27" s="92">
        <f t="shared" si="11"/>
        <v>40774.480000000003</v>
      </c>
      <c r="CD27" s="92">
        <f t="shared" si="12"/>
        <v>-40774.480000000003</v>
      </c>
      <c r="CE27" s="92">
        <f t="shared" si="3"/>
        <v>146304.75</v>
      </c>
      <c r="CF27" s="92">
        <f t="shared" si="4"/>
        <v>0</v>
      </c>
      <c r="CG27" s="92">
        <f t="shared" si="13"/>
        <v>-146304.75</v>
      </c>
      <c r="CH27" s="92">
        <f t="shared" si="14"/>
        <v>-53479.63</v>
      </c>
      <c r="CI27" s="92">
        <f t="shared" si="31"/>
        <v>0</v>
      </c>
      <c r="CJ27" s="91" t="str">
        <f t="shared" si="34"/>
        <v>ja</v>
      </c>
      <c r="CK27" s="91" t="str">
        <f t="shared" si="34"/>
        <v>nein</v>
      </c>
      <c r="CL27" s="91" t="str">
        <f t="shared" si="32"/>
        <v>OK</v>
      </c>
      <c r="CM27" s="92">
        <f t="shared" si="30"/>
        <v>191488.21</v>
      </c>
      <c r="CN27" s="91" t="str">
        <f t="shared" si="16"/>
        <v>nein</v>
      </c>
      <c r="CO27" s="91">
        <f t="shared" si="17"/>
        <v>1</v>
      </c>
      <c r="CP27" s="91">
        <f t="shared" si="18"/>
        <v>0</v>
      </c>
      <c r="CQ27" s="91">
        <f t="shared" si="19"/>
        <v>1</v>
      </c>
      <c r="CR27" s="91">
        <f t="shared" si="6"/>
        <v>0</v>
      </c>
      <c r="CS27" s="92">
        <f>CM27-'2013'!CM27</f>
        <v>191488.21</v>
      </c>
      <c r="CT27" s="92">
        <f>CE27-'2013'!CE27</f>
        <v>48195.91</v>
      </c>
      <c r="CU27" s="92">
        <f t="shared" si="20"/>
        <v>116328</v>
      </c>
      <c r="CV27" s="92">
        <f t="shared" si="21"/>
        <v>48731.01</v>
      </c>
      <c r="CW27" s="153">
        <f t="shared" si="22"/>
        <v>2.27</v>
      </c>
      <c r="CX27" s="153">
        <f t="shared" si="23"/>
        <v>3.31</v>
      </c>
      <c r="CY27" s="153">
        <f t="shared" si="24"/>
        <v>3.31</v>
      </c>
      <c r="CZ27" s="92">
        <f t="shared" si="25"/>
        <v>162977.01999999999</v>
      </c>
      <c r="DA27" s="92">
        <f t="shared" si="26"/>
        <v>2380.71</v>
      </c>
      <c r="DB27" s="91">
        <f t="shared" si="7"/>
        <v>0</v>
      </c>
      <c r="DC27" s="92">
        <f t="shared" si="27"/>
        <v>-146304.75</v>
      </c>
    </row>
    <row r="28" spans="1:107" x14ac:dyDescent="0.25">
      <c r="A28" s="20">
        <v>13075093</v>
      </c>
      <c r="B28" s="21">
        <v>5552</v>
      </c>
      <c r="C28" s="21" t="s">
        <v>66</v>
      </c>
      <c r="D28" s="223">
        <v>769</v>
      </c>
      <c r="E28" s="224">
        <v>26600</v>
      </c>
      <c r="F28" s="224">
        <v>76537.94</v>
      </c>
      <c r="G28" s="224">
        <v>1</v>
      </c>
      <c r="H28" s="224">
        <v>84411.27</v>
      </c>
      <c r="I28" s="224"/>
      <c r="J28" s="224">
        <v>0</v>
      </c>
      <c r="K28" s="224">
        <v>0</v>
      </c>
      <c r="L28" s="224">
        <v>2012</v>
      </c>
      <c r="M28" s="224">
        <v>1</v>
      </c>
      <c r="N28" s="224">
        <v>1475548.41</v>
      </c>
      <c r="O28" s="224">
        <v>0</v>
      </c>
      <c r="P28" s="242">
        <v>0</v>
      </c>
      <c r="Q28" s="224">
        <v>0</v>
      </c>
      <c r="R28" s="242">
        <v>0</v>
      </c>
      <c r="S28" s="224">
        <v>240</v>
      </c>
      <c r="T28" s="224">
        <v>1</v>
      </c>
      <c r="U28" s="224">
        <v>340</v>
      </c>
      <c r="V28" s="224">
        <v>1</v>
      </c>
      <c r="W28" s="224">
        <v>300</v>
      </c>
      <c r="X28" s="224">
        <v>1</v>
      </c>
      <c r="Y28" s="224">
        <v>1</v>
      </c>
      <c r="Z28" s="238">
        <v>162595.51999999999</v>
      </c>
      <c r="AA28" s="239">
        <v>211.43760728218464</v>
      </c>
      <c r="AB28" s="22" t="s">
        <v>56</v>
      </c>
      <c r="AC28" s="22" t="s">
        <v>43</v>
      </c>
      <c r="AD28" s="22" t="s">
        <v>43</v>
      </c>
      <c r="AE28" s="224">
        <v>117716.45</v>
      </c>
      <c r="AF28" s="224">
        <v>23130.240000000002</v>
      </c>
      <c r="AG28" s="224">
        <v>76537.94</v>
      </c>
      <c r="AH28" s="224">
        <v>34239.89</v>
      </c>
      <c r="AI28" s="224">
        <v>2000</v>
      </c>
      <c r="AJ28" s="282">
        <v>2008.32</v>
      </c>
      <c r="AK28" s="224">
        <v>0</v>
      </c>
      <c r="AL28" s="224">
        <v>0</v>
      </c>
      <c r="AM28" s="224">
        <v>18000</v>
      </c>
      <c r="AN28" s="260">
        <v>17155.599999999999</v>
      </c>
      <c r="AO28" s="311">
        <v>225275</v>
      </c>
      <c r="AP28" s="242">
        <v>128307.77</v>
      </c>
      <c r="AQ28" s="281">
        <f t="shared" si="28"/>
        <v>-96967.23</v>
      </c>
      <c r="AR28" s="322">
        <v>267712.69</v>
      </c>
      <c r="AS28" s="281">
        <f t="shared" si="8"/>
        <v>396020.46</v>
      </c>
      <c r="AT28" s="222">
        <v>227457.48</v>
      </c>
      <c r="AU28" s="281">
        <f t="shared" si="29"/>
        <v>168562.98</v>
      </c>
      <c r="AV28" s="281">
        <f t="shared" si="9"/>
        <v>1.7727490704576971</v>
      </c>
      <c r="AW28" s="281">
        <f t="shared" si="10"/>
        <v>0.57435790059937808</v>
      </c>
      <c r="AX28" s="222">
        <v>95284.13</v>
      </c>
      <c r="CA28" s="91" t="str">
        <f t="shared" si="33"/>
        <v>Mönkebude</v>
      </c>
      <c r="CB28" s="92">
        <f t="shared" si="33"/>
        <v>769</v>
      </c>
      <c r="CC28" s="92">
        <f t="shared" si="11"/>
        <v>0</v>
      </c>
      <c r="CD28" s="92">
        <f t="shared" si="12"/>
        <v>84411.27</v>
      </c>
      <c r="CE28" s="92">
        <f t="shared" si="3"/>
        <v>0</v>
      </c>
      <c r="CF28" s="92">
        <f t="shared" si="4"/>
        <v>0</v>
      </c>
      <c r="CG28" s="92">
        <f t="shared" si="13"/>
        <v>0</v>
      </c>
      <c r="CH28" s="92">
        <f t="shared" si="14"/>
        <v>76537.94</v>
      </c>
      <c r="CI28" s="92">
        <f t="shared" si="31"/>
        <v>1</v>
      </c>
      <c r="CJ28" s="91" t="str">
        <f t="shared" si="34"/>
        <v>ja</v>
      </c>
      <c r="CK28" s="91" t="str">
        <f t="shared" si="34"/>
        <v>nein</v>
      </c>
      <c r="CL28" s="91" t="str">
        <f t="shared" si="32"/>
        <v>OK</v>
      </c>
      <c r="CM28" s="92">
        <f t="shared" si="30"/>
        <v>1475548.41</v>
      </c>
      <c r="CN28" s="91" t="str">
        <f t="shared" si="16"/>
        <v>nein</v>
      </c>
      <c r="CO28" s="91">
        <f t="shared" si="17"/>
        <v>1</v>
      </c>
      <c r="CP28" s="91">
        <f t="shared" si="18"/>
        <v>0</v>
      </c>
      <c r="CQ28" s="91">
        <f t="shared" si="19"/>
        <v>1</v>
      </c>
      <c r="CR28" s="91">
        <f t="shared" si="6"/>
        <v>0</v>
      </c>
      <c r="CS28" s="92">
        <f>CM28-'2013'!CM28</f>
        <v>474431.03999999992</v>
      </c>
      <c r="CT28" s="92">
        <f>CE28-'2013'!CE28</f>
        <v>-31685.54</v>
      </c>
      <c r="CU28" s="92">
        <f t="shared" si="20"/>
        <v>227457.48</v>
      </c>
      <c r="CV28" s="92">
        <f t="shared" si="21"/>
        <v>95284.13</v>
      </c>
      <c r="CW28" s="153">
        <f t="shared" si="22"/>
        <v>2.4</v>
      </c>
      <c r="CX28" s="153">
        <f t="shared" si="23"/>
        <v>3.4</v>
      </c>
      <c r="CY28" s="153">
        <f t="shared" si="24"/>
        <v>3</v>
      </c>
      <c r="CZ28" s="92">
        <f t="shared" si="25"/>
        <v>162595.51999999999</v>
      </c>
      <c r="DA28" s="92">
        <f t="shared" si="26"/>
        <v>19163.919999999998</v>
      </c>
      <c r="DB28" s="91">
        <f t="shared" si="7"/>
        <v>1</v>
      </c>
      <c r="DC28" s="92">
        <f t="shared" si="27"/>
        <v>34239.89</v>
      </c>
    </row>
    <row r="29" spans="1:107" ht="15.75" thickBot="1" x14ac:dyDescent="0.3">
      <c r="A29" s="20">
        <v>13075139</v>
      </c>
      <c r="B29" s="21">
        <v>5552</v>
      </c>
      <c r="C29" s="21" t="s">
        <v>67</v>
      </c>
      <c r="D29" s="223">
        <v>349</v>
      </c>
      <c r="E29" s="224">
        <v>80900</v>
      </c>
      <c r="F29" s="224">
        <v>11869.8</v>
      </c>
      <c r="G29" s="224">
        <v>0</v>
      </c>
      <c r="H29" s="224"/>
      <c r="I29" s="224">
        <v>64578.62</v>
      </c>
      <c r="J29" s="224">
        <v>0</v>
      </c>
      <c r="K29" s="224"/>
      <c r="L29" s="224">
        <v>2010</v>
      </c>
      <c r="M29" s="224">
        <v>1</v>
      </c>
      <c r="N29" s="224">
        <v>557000.21</v>
      </c>
      <c r="O29" s="224">
        <v>1</v>
      </c>
      <c r="P29" s="242">
        <v>236701.02</v>
      </c>
      <c r="Q29" s="224">
        <v>0</v>
      </c>
      <c r="R29" s="242">
        <v>0</v>
      </c>
      <c r="S29" s="224">
        <v>200</v>
      </c>
      <c r="T29" s="224">
        <v>1</v>
      </c>
      <c r="U29" s="224">
        <v>300</v>
      </c>
      <c r="V29" s="224">
        <v>1</v>
      </c>
      <c r="W29" s="224">
        <v>300</v>
      </c>
      <c r="X29" s="224">
        <v>1</v>
      </c>
      <c r="Y29" s="224">
        <v>0</v>
      </c>
      <c r="Z29" s="238">
        <v>135899.26</v>
      </c>
      <c r="AA29" s="239">
        <v>389.39616045845275</v>
      </c>
      <c r="AB29" s="22" t="s">
        <v>56</v>
      </c>
      <c r="AC29" s="22" t="s">
        <v>43</v>
      </c>
      <c r="AD29" s="22" t="s">
        <v>43</v>
      </c>
      <c r="AE29" s="224">
        <v>264246.31</v>
      </c>
      <c r="AF29" s="224">
        <v>260254.2</v>
      </c>
      <c r="AG29" s="224">
        <v>-11869.8</v>
      </c>
      <c r="AH29" s="224">
        <v>-236701.02</v>
      </c>
      <c r="AI29" s="224">
        <v>1300</v>
      </c>
      <c r="AJ29" s="282">
        <v>1232.0899999999999</v>
      </c>
      <c r="AK29" s="224">
        <v>0</v>
      </c>
      <c r="AL29" s="224">
        <v>0</v>
      </c>
      <c r="AM29" s="224">
        <v>2500</v>
      </c>
      <c r="AN29" s="260">
        <v>2362.9899999999998</v>
      </c>
      <c r="AO29" s="311">
        <v>97599</v>
      </c>
      <c r="AP29" s="242">
        <v>38515.21</v>
      </c>
      <c r="AQ29" s="281">
        <f t="shared" si="28"/>
        <v>-59083.79</v>
      </c>
      <c r="AR29" s="322">
        <v>123895.79</v>
      </c>
      <c r="AS29" s="281">
        <f t="shared" si="8"/>
        <v>162411</v>
      </c>
      <c r="AT29" s="222">
        <v>98318.28</v>
      </c>
      <c r="AU29" s="281">
        <f t="shared" si="29"/>
        <v>64092.72</v>
      </c>
      <c r="AV29" s="281">
        <f t="shared" si="9"/>
        <v>2.5527130710179176</v>
      </c>
      <c r="AW29" s="281">
        <f t="shared" si="10"/>
        <v>0.60536712414799487</v>
      </c>
      <c r="AX29" s="222">
        <v>41186.49</v>
      </c>
      <c r="CA29" s="91" t="str">
        <f t="shared" si="33"/>
        <v>Vogelsang-Warsin</v>
      </c>
      <c r="CB29" s="92">
        <f t="shared" si="33"/>
        <v>349</v>
      </c>
      <c r="CC29" s="92">
        <f t="shared" si="11"/>
        <v>64578.62</v>
      </c>
      <c r="CD29" s="92">
        <f t="shared" si="12"/>
        <v>-64578.62</v>
      </c>
      <c r="CE29" s="92">
        <f t="shared" si="3"/>
        <v>236701.02</v>
      </c>
      <c r="CF29" s="92">
        <f t="shared" si="4"/>
        <v>0</v>
      </c>
      <c r="CG29" s="92">
        <f t="shared" si="13"/>
        <v>-236701.02</v>
      </c>
      <c r="CH29" s="92">
        <f t="shared" si="14"/>
        <v>-11869.8</v>
      </c>
      <c r="CI29" s="92">
        <f t="shared" si="31"/>
        <v>0</v>
      </c>
      <c r="CJ29" s="91" t="str">
        <f t="shared" si="34"/>
        <v>ja</v>
      </c>
      <c r="CK29" s="91" t="str">
        <f t="shared" si="34"/>
        <v>nein</v>
      </c>
      <c r="CL29" s="91" t="str">
        <f t="shared" si="32"/>
        <v>OK</v>
      </c>
      <c r="CM29" s="92">
        <f t="shared" si="30"/>
        <v>557000.21</v>
      </c>
      <c r="CN29" s="91" t="str">
        <f t="shared" si="16"/>
        <v>nein</v>
      </c>
      <c r="CO29" s="91">
        <f t="shared" si="17"/>
        <v>1</v>
      </c>
      <c r="CP29" s="91">
        <f t="shared" si="18"/>
        <v>0</v>
      </c>
      <c r="CQ29" s="91">
        <f t="shared" si="19"/>
        <v>1</v>
      </c>
      <c r="CR29" s="91">
        <f t="shared" si="6"/>
        <v>0</v>
      </c>
      <c r="CS29" s="92">
        <f>CM29-'2013'!CM29</f>
        <v>219302.72999999998</v>
      </c>
      <c r="CT29" s="92">
        <f>CE29-'2013'!CE29</f>
        <v>72273.01999999999</v>
      </c>
      <c r="CU29" s="92">
        <f t="shared" si="20"/>
        <v>98318.28</v>
      </c>
      <c r="CV29" s="92">
        <f t="shared" si="21"/>
        <v>41186.49</v>
      </c>
      <c r="CW29" s="153">
        <f t="shared" si="22"/>
        <v>2</v>
      </c>
      <c r="CX29" s="153">
        <f t="shared" si="23"/>
        <v>3</v>
      </c>
      <c r="CY29" s="153">
        <f t="shared" si="24"/>
        <v>3</v>
      </c>
      <c r="CZ29" s="92">
        <f t="shared" si="25"/>
        <v>135899.26</v>
      </c>
      <c r="DA29" s="92">
        <f t="shared" si="26"/>
        <v>3595.08</v>
      </c>
      <c r="DB29" s="91">
        <f t="shared" si="7"/>
        <v>0</v>
      </c>
      <c r="DC29" s="92">
        <f t="shared" si="27"/>
        <v>-236701.02</v>
      </c>
    </row>
    <row r="30" spans="1:107" x14ac:dyDescent="0.25">
      <c r="A30" s="20">
        <v>13075007</v>
      </c>
      <c r="B30" s="21">
        <v>5553</v>
      </c>
      <c r="C30" s="21" t="s">
        <v>68</v>
      </c>
      <c r="D30" s="223">
        <v>340</v>
      </c>
      <c r="E30" s="224">
        <v>314000</v>
      </c>
      <c r="F30" s="224">
        <v>208671</v>
      </c>
      <c r="G30" s="224">
        <v>0</v>
      </c>
      <c r="H30" s="224"/>
      <c r="I30" s="224">
        <v>208671</v>
      </c>
      <c r="J30" s="224">
        <v>1</v>
      </c>
      <c r="K30" s="224">
        <v>89222</v>
      </c>
      <c r="L30" s="224"/>
      <c r="M30" s="223">
        <v>1</v>
      </c>
      <c r="N30" s="224">
        <v>1386693</v>
      </c>
      <c r="O30" s="224">
        <v>0</v>
      </c>
      <c r="P30" s="224">
        <v>0</v>
      </c>
      <c r="Q30" s="224">
        <v>1</v>
      </c>
      <c r="R30" s="224">
        <v>69139</v>
      </c>
      <c r="S30" s="224">
        <v>250</v>
      </c>
      <c r="T30" s="224">
        <v>1</v>
      </c>
      <c r="U30" s="224">
        <v>300</v>
      </c>
      <c r="V30" s="224">
        <v>1</v>
      </c>
      <c r="W30" s="224">
        <v>300</v>
      </c>
      <c r="X30" s="224">
        <v>1</v>
      </c>
      <c r="Y30" s="223">
        <v>1</v>
      </c>
      <c r="Z30" s="224">
        <v>0</v>
      </c>
      <c r="AA30" s="224">
        <v>0</v>
      </c>
      <c r="AB30" s="24" t="s">
        <v>43</v>
      </c>
      <c r="AC30" s="24" t="s">
        <v>43</v>
      </c>
      <c r="AD30" s="24" t="s">
        <v>43</v>
      </c>
      <c r="AE30" s="224">
        <v>287274</v>
      </c>
      <c r="AF30" s="224">
        <v>186291</v>
      </c>
      <c r="AG30" s="324">
        <v>-208671.94</v>
      </c>
      <c r="AH30" s="224">
        <v>69139</v>
      </c>
      <c r="AI30" s="224">
        <v>1400</v>
      </c>
      <c r="AJ30" s="282">
        <v>1463</v>
      </c>
      <c r="AK30" s="224">
        <v>0</v>
      </c>
      <c r="AL30" s="224">
        <v>0</v>
      </c>
      <c r="AM30" s="224">
        <v>0</v>
      </c>
      <c r="AN30" s="224">
        <v>0</v>
      </c>
      <c r="AO30" s="223">
        <v>350014</v>
      </c>
      <c r="AP30" s="222">
        <v>156592</v>
      </c>
      <c r="AQ30" s="281">
        <f t="shared" si="28"/>
        <v>-193422</v>
      </c>
      <c r="AR30" s="222">
        <v>0</v>
      </c>
      <c r="AS30" s="281">
        <f t="shared" si="8"/>
        <v>156592</v>
      </c>
      <c r="AT30" s="222">
        <v>193217</v>
      </c>
      <c r="AU30" s="281">
        <f t="shared" si="29"/>
        <v>-36625</v>
      </c>
      <c r="AV30" s="281">
        <f t="shared" si="9"/>
        <v>1.2338880658015736</v>
      </c>
      <c r="AW30" s="281">
        <f t="shared" si="10"/>
        <v>1.2338880658015736</v>
      </c>
      <c r="AX30" s="222">
        <v>97342</v>
      </c>
      <c r="CA30" s="91" t="str">
        <f t="shared" si="33"/>
        <v>Bargischow</v>
      </c>
      <c r="CB30" s="92">
        <f t="shared" si="33"/>
        <v>340</v>
      </c>
      <c r="CC30" s="92">
        <f t="shared" si="11"/>
        <v>208671</v>
      </c>
      <c r="CD30" s="92">
        <f t="shared" si="12"/>
        <v>-208671</v>
      </c>
      <c r="CE30" s="92">
        <f t="shared" si="3"/>
        <v>0</v>
      </c>
      <c r="CF30" s="92">
        <f t="shared" si="4"/>
        <v>69139</v>
      </c>
      <c r="CG30" s="92">
        <f t="shared" si="13"/>
        <v>69139</v>
      </c>
      <c r="CH30" s="92">
        <f t="shared" si="14"/>
        <v>-208671.94</v>
      </c>
      <c r="CI30" s="92">
        <f t="shared" si="31"/>
        <v>1</v>
      </c>
      <c r="CJ30" s="91" t="str">
        <f t="shared" si="34"/>
        <v>nein</v>
      </c>
      <c r="CK30" s="91" t="str">
        <f t="shared" si="34"/>
        <v>nein</v>
      </c>
      <c r="CL30" s="91" t="str">
        <f t="shared" si="32"/>
        <v>OK</v>
      </c>
      <c r="CM30" s="92">
        <f t="shared" si="30"/>
        <v>1386693</v>
      </c>
      <c r="CN30" s="91" t="str">
        <f t="shared" si="16"/>
        <v>nein</v>
      </c>
      <c r="CO30" s="91">
        <f t="shared" si="17"/>
        <v>0</v>
      </c>
      <c r="CP30" s="91">
        <f t="shared" si="18"/>
        <v>0</v>
      </c>
      <c r="CQ30" s="91">
        <f t="shared" si="19"/>
        <v>1</v>
      </c>
      <c r="CR30" s="91">
        <f t="shared" si="6"/>
        <v>1</v>
      </c>
      <c r="CS30" s="92">
        <f>CM30-'2013'!CM30</f>
        <v>424</v>
      </c>
      <c r="CT30" s="92">
        <f>CE30-'2013'!CE30</f>
        <v>0</v>
      </c>
      <c r="CU30" s="92">
        <f t="shared" si="20"/>
        <v>193217</v>
      </c>
      <c r="CV30" s="92">
        <f t="shared" si="21"/>
        <v>97342</v>
      </c>
      <c r="CW30" s="153">
        <f t="shared" si="22"/>
        <v>2.5</v>
      </c>
      <c r="CX30" s="153">
        <f t="shared" si="23"/>
        <v>3</v>
      </c>
      <c r="CY30" s="153">
        <f t="shared" si="24"/>
        <v>3</v>
      </c>
      <c r="CZ30" s="92">
        <f t="shared" si="25"/>
        <v>0</v>
      </c>
      <c r="DA30" s="92">
        <f t="shared" si="26"/>
        <v>1463</v>
      </c>
      <c r="DB30" s="91">
        <f t="shared" si="7"/>
        <v>0</v>
      </c>
      <c r="DC30" s="92">
        <f t="shared" si="27"/>
        <v>69139</v>
      </c>
    </row>
    <row r="31" spans="1:107" x14ac:dyDescent="0.25">
      <c r="A31" s="20">
        <v>13075013</v>
      </c>
      <c r="B31" s="21">
        <v>5553</v>
      </c>
      <c r="C31" s="21" t="s">
        <v>70</v>
      </c>
      <c r="D31" s="223">
        <v>247</v>
      </c>
      <c r="E31" s="224">
        <v>51400</v>
      </c>
      <c r="F31" s="224">
        <v>733</v>
      </c>
      <c r="G31" s="224">
        <v>0</v>
      </c>
      <c r="H31" s="224"/>
      <c r="I31" s="224">
        <v>58897</v>
      </c>
      <c r="J31" s="224">
        <v>0</v>
      </c>
      <c r="K31" s="224"/>
      <c r="L31" s="224">
        <v>2012</v>
      </c>
      <c r="M31" s="223">
        <v>1</v>
      </c>
      <c r="N31" s="224">
        <v>966752</v>
      </c>
      <c r="O31" s="224">
        <v>1</v>
      </c>
      <c r="P31" s="224">
        <v>164680</v>
      </c>
      <c r="Q31" s="224">
        <v>0</v>
      </c>
      <c r="R31" s="224">
        <v>0</v>
      </c>
      <c r="S31" s="224">
        <v>300</v>
      </c>
      <c r="T31" s="224">
        <v>0</v>
      </c>
      <c r="U31" s="224">
        <v>325</v>
      </c>
      <c r="V31" s="224">
        <v>1</v>
      </c>
      <c r="W31" s="224">
        <v>300</v>
      </c>
      <c r="X31" s="224">
        <v>1</v>
      </c>
      <c r="Y31" s="223">
        <v>0</v>
      </c>
      <c r="Z31" s="224">
        <v>641761</v>
      </c>
      <c r="AA31" s="224">
        <v>2598.2226720647773</v>
      </c>
      <c r="AB31" s="24" t="s">
        <v>43</v>
      </c>
      <c r="AC31" s="24" t="s">
        <v>43</v>
      </c>
      <c r="AD31" s="24" t="s">
        <v>43</v>
      </c>
      <c r="AE31" s="224">
        <v>65637</v>
      </c>
      <c r="AF31" s="224">
        <v>125203</v>
      </c>
      <c r="AG31" s="325">
        <v>733.29</v>
      </c>
      <c r="AH31" s="224">
        <v>-164680</v>
      </c>
      <c r="AI31" s="224">
        <v>800</v>
      </c>
      <c r="AJ31" s="282">
        <v>786</v>
      </c>
      <c r="AK31" s="224">
        <v>0</v>
      </c>
      <c r="AL31" s="224">
        <v>0</v>
      </c>
      <c r="AM31" s="224">
        <v>0</v>
      </c>
      <c r="AN31" s="224">
        <v>0</v>
      </c>
      <c r="AO31" s="223">
        <v>65869</v>
      </c>
      <c r="AP31" s="222">
        <v>30771</v>
      </c>
      <c r="AQ31" s="281">
        <f t="shared" si="28"/>
        <v>-35098</v>
      </c>
      <c r="AR31" s="222">
        <v>90729</v>
      </c>
      <c r="AS31" s="281">
        <f t="shared" si="8"/>
        <v>121500</v>
      </c>
      <c r="AT31" s="222">
        <v>76620</v>
      </c>
      <c r="AU31" s="281">
        <f t="shared" si="29"/>
        <v>44880</v>
      </c>
      <c r="AV31" s="281">
        <f t="shared" si="9"/>
        <v>2.490006824607585</v>
      </c>
      <c r="AW31" s="281">
        <f t="shared" si="10"/>
        <v>0.63061728395061734</v>
      </c>
      <c r="AX31" s="222">
        <v>38892</v>
      </c>
      <c r="CA31" s="91" t="str">
        <f t="shared" si="33"/>
        <v>Blesewitz</v>
      </c>
      <c r="CB31" s="92">
        <f t="shared" si="33"/>
        <v>247</v>
      </c>
      <c r="CC31" s="92">
        <f t="shared" si="11"/>
        <v>58897</v>
      </c>
      <c r="CD31" s="92">
        <f t="shared" si="12"/>
        <v>-58897</v>
      </c>
      <c r="CE31" s="92">
        <f t="shared" si="3"/>
        <v>164680</v>
      </c>
      <c r="CF31" s="92">
        <f t="shared" si="4"/>
        <v>0</v>
      </c>
      <c r="CG31" s="92">
        <f t="shared" si="13"/>
        <v>-164680</v>
      </c>
      <c r="CH31" s="92">
        <f t="shared" si="14"/>
        <v>733.29</v>
      </c>
      <c r="CI31" s="92">
        <f t="shared" si="31"/>
        <v>0</v>
      </c>
      <c r="CJ31" s="91" t="str">
        <f t="shared" si="34"/>
        <v>nein</v>
      </c>
      <c r="CK31" s="91" t="str">
        <f t="shared" si="34"/>
        <v>nein</v>
      </c>
      <c r="CL31" s="91" t="str">
        <f t="shared" si="32"/>
        <v>OK</v>
      </c>
      <c r="CM31" s="92">
        <f t="shared" si="30"/>
        <v>966752</v>
      </c>
      <c r="CN31" s="91" t="str">
        <f t="shared" si="16"/>
        <v>nein</v>
      </c>
      <c r="CO31" s="91">
        <f t="shared" si="17"/>
        <v>0</v>
      </c>
      <c r="CP31" s="91">
        <f t="shared" si="18"/>
        <v>0</v>
      </c>
      <c r="CQ31" s="91">
        <f t="shared" si="19"/>
        <v>1</v>
      </c>
      <c r="CR31" s="91">
        <f t="shared" si="6"/>
        <v>0</v>
      </c>
      <c r="CS31" s="92">
        <f>CM31-'2013'!CM31</f>
        <v>0</v>
      </c>
      <c r="CT31" s="92">
        <f>CE31-'2013'!CE31</f>
        <v>30074</v>
      </c>
      <c r="CU31" s="92">
        <f t="shared" si="20"/>
        <v>76620</v>
      </c>
      <c r="CV31" s="92">
        <f t="shared" si="21"/>
        <v>38892</v>
      </c>
      <c r="CW31" s="153">
        <f t="shared" si="22"/>
        <v>3</v>
      </c>
      <c r="CX31" s="153">
        <f t="shared" si="23"/>
        <v>3.25</v>
      </c>
      <c r="CY31" s="153">
        <f t="shared" si="24"/>
        <v>3</v>
      </c>
      <c r="CZ31" s="92">
        <f t="shared" si="25"/>
        <v>641761</v>
      </c>
      <c r="DA31" s="92">
        <f t="shared" si="26"/>
        <v>786</v>
      </c>
      <c r="DB31" s="91">
        <f t="shared" si="7"/>
        <v>0</v>
      </c>
      <c r="DC31" s="92">
        <f t="shared" si="27"/>
        <v>-164680</v>
      </c>
    </row>
    <row r="32" spans="1:107" x14ac:dyDescent="0.25">
      <c r="A32" s="20">
        <v>13075015</v>
      </c>
      <c r="B32" s="21">
        <v>5553</v>
      </c>
      <c r="C32" s="21" t="s">
        <v>71</v>
      </c>
      <c r="D32" s="223">
        <v>712</v>
      </c>
      <c r="E32" s="224">
        <v>90600</v>
      </c>
      <c r="F32" s="224">
        <v>67583</v>
      </c>
      <c r="G32" s="224">
        <v>0</v>
      </c>
      <c r="H32" s="224"/>
      <c r="I32" s="224">
        <v>25886</v>
      </c>
      <c r="J32" s="224">
        <v>0</v>
      </c>
      <c r="K32" s="224"/>
      <c r="L32" s="224">
        <v>2013</v>
      </c>
      <c r="M32" s="223">
        <v>1</v>
      </c>
      <c r="N32" s="224">
        <v>3443208</v>
      </c>
      <c r="O32" s="224">
        <v>1</v>
      </c>
      <c r="P32" s="224">
        <v>151051</v>
      </c>
      <c r="Q32" s="224">
        <v>0</v>
      </c>
      <c r="R32" s="224">
        <v>0</v>
      </c>
      <c r="S32" s="224">
        <v>267</v>
      </c>
      <c r="T32" s="224">
        <v>0</v>
      </c>
      <c r="U32" s="224">
        <v>344</v>
      </c>
      <c r="V32" s="224">
        <v>1</v>
      </c>
      <c r="W32" s="224">
        <v>316</v>
      </c>
      <c r="X32" s="224">
        <v>0</v>
      </c>
      <c r="Y32" s="223">
        <v>0</v>
      </c>
      <c r="Z32" s="224">
        <v>401377</v>
      </c>
      <c r="AA32" s="224">
        <v>563.73174157303367</v>
      </c>
      <c r="AB32" s="24" t="s">
        <v>43</v>
      </c>
      <c r="AC32" s="24" t="s">
        <v>43</v>
      </c>
      <c r="AD32" s="24" t="s">
        <v>43</v>
      </c>
      <c r="AE32" s="224">
        <v>180942</v>
      </c>
      <c r="AF32" s="224">
        <v>154074</v>
      </c>
      <c r="AG32" s="325">
        <v>67583.600000000006</v>
      </c>
      <c r="AH32" s="224">
        <v>-151051</v>
      </c>
      <c r="AI32" s="224">
        <v>3600</v>
      </c>
      <c r="AJ32" s="282">
        <v>3409</v>
      </c>
      <c r="AK32" s="224">
        <v>0</v>
      </c>
      <c r="AL32" s="224">
        <v>0</v>
      </c>
      <c r="AM32" s="224">
        <v>0</v>
      </c>
      <c r="AN32" s="224">
        <v>0</v>
      </c>
      <c r="AO32" s="223">
        <v>188479</v>
      </c>
      <c r="AP32" s="222">
        <v>129092</v>
      </c>
      <c r="AQ32" s="281">
        <f t="shared" si="28"/>
        <v>-59387</v>
      </c>
      <c r="AR32" s="222">
        <v>262372</v>
      </c>
      <c r="AS32" s="281">
        <f t="shared" si="8"/>
        <v>391464</v>
      </c>
      <c r="AT32" s="222">
        <v>195441</v>
      </c>
      <c r="AU32" s="281">
        <f t="shared" si="29"/>
        <v>196023</v>
      </c>
      <c r="AV32" s="281">
        <f t="shared" si="9"/>
        <v>1.5139667833792954</v>
      </c>
      <c r="AW32" s="281">
        <f t="shared" si="10"/>
        <v>0.49925663662559011</v>
      </c>
      <c r="AX32" s="222">
        <v>99144</v>
      </c>
      <c r="CA32" s="91" t="str">
        <f t="shared" si="33"/>
        <v>Boldekow</v>
      </c>
      <c r="CB32" s="92">
        <f t="shared" si="33"/>
        <v>712</v>
      </c>
      <c r="CC32" s="92">
        <f t="shared" si="11"/>
        <v>25886</v>
      </c>
      <c r="CD32" s="92">
        <f t="shared" si="12"/>
        <v>-25886</v>
      </c>
      <c r="CE32" s="92">
        <f t="shared" si="3"/>
        <v>151051</v>
      </c>
      <c r="CF32" s="92">
        <f t="shared" si="4"/>
        <v>0</v>
      </c>
      <c r="CG32" s="92">
        <f t="shared" si="13"/>
        <v>-151051</v>
      </c>
      <c r="CH32" s="92">
        <f t="shared" si="14"/>
        <v>67583.600000000006</v>
      </c>
      <c r="CI32" s="92">
        <f t="shared" si="31"/>
        <v>0</v>
      </c>
      <c r="CJ32" s="91" t="str">
        <f t="shared" si="34"/>
        <v>nein</v>
      </c>
      <c r="CK32" s="91" t="str">
        <f t="shared" si="34"/>
        <v>nein</v>
      </c>
      <c r="CL32" s="91" t="str">
        <f t="shared" si="32"/>
        <v>OK</v>
      </c>
      <c r="CM32" s="92">
        <f t="shared" si="30"/>
        <v>3443208</v>
      </c>
      <c r="CN32" s="91" t="str">
        <f t="shared" si="16"/>
        <v>nein</v>
      </c>
      <c r="CO32" s="91">
        <f t="shared" si="17"/>
        <v>0</v>
      </c>
      <c r="CP32" s="91">
        <f t="shared" si="18"/>
        <v>0</v>
      </c>
      <c r="CQ32" s="91">
        <f t="shared" si="19"/>
        <v>1</v>
      </c>
      <c r="CR32" s="91">
        <f t="shared" si="6"/>
        <v>0</v>
      </c>
      <c r="CS32" s="92">
        <f>CM32-'2013'!CM32</f>
        <v>33649</v>
      </c>
      <c r="CT32" s="92">
        <f>CE32-'2013'!CE32</f>
        <v>-73754</v>
      </c>
      <c r="CU32" s="92">
        <f t="shared" si="20"/>
        <v>195441</v>
      </c>
      <c r="CV32" s="92">
        <f t="shared" si="21"/>
        <v>99144</v>
      </c>
      <c r="CW32" s="153">
        <f t="shared" si="22"/>
        <v>2.67</v>
      </c>
      <c r="CX32" s="153">
        <f t="shared" si="23"/>
        <v>3.44</v>
      </c>
      <c r="CY32" s="153">
        <f t="shared" si="24"/>
        <v>3.16</v>
      </c>
      <c r="CZ32" s="92">
        <f t="shared" si="25"/>
        <v>401377</v>
      </c>
      <c r="DA32" s="92">
        <f t="shared" si="26"/>
        <v>3409</v>
      </c>
      <c r="DB32" s="91">
        <f t="shared" si="7"/>
        <v>0</v>
      </c>
      <c r="DC32" s="92">
        <f t="shared" si="27"/>
        <v>-151051</v>
      </c>
    </row>
    <row r="33" spans="1:107" x14ac:dyDescent="0.25">
      <c r="A33" s="20">
        <v>13075020</v>
      </c>
      <c r="B33" s="21">
        <v>5553</v>
      </c>
      <c r="C33" s="21" t="s">
        <v>72</v>
      </c>
      <c r="D33" s="223">
        <v>289</v>
      </c>
      <c r="E33" s="224">
        <v>72300</v>
      </c>
      <c r="F33" s="224">
        <v>53676</v>
      </c>
      <c r="G33" s="224">
        <v>0</v>
      </c>
      <c r="H33" s="224"/>
      <c r="I33" s="224">
        <v>93864</v>
      </c>
      <c r="J33" s="224">
        <v>0</v>
      </c>
      <c r="K33" s="224"/>
      <c r="L33" s="224">
        <v>2012</v>
      </c>
      <c r="M33" s="223">
        <v>1</v>
      </c>
      <c r="N33" s="224">
        <v>1163621</v>
      </c>
      <c r="O33" s="224">
        <v>1</v>
      </c>
      <c r="P33" s="224">
        <v>127946</v>
      </c>
      <c r="Q33" s="224">
        <v>0</v>
      </c>
      <c r="R33" s="224">
        <v>0</v>
      </c>
      <c r="S33" s="224">
        <v>267</v>
      </c>
      <c r="T33" s="224">
        <v>0</v>
      </c>
      <c r="U33" s="224">
        <v>344</v>
      </c>
      <c r="V33" s="224">
        <v>1</v>
      </c>
      <c r="W33" s="224">
        <v>316</v>
      </c>
      <c r="X33" s="224">
        <v>0</v>
      </c>
      <c r="Y33" s="223">
        <v>0</v>
      </c>
      <c r="Z33" s="224">
        <v>384354</v>
      </c>
      <c r="AA33" s="224">
        <v>1329.9446366782006</v>
      </c>
      <c r="AB33" s="24" t="s">
        <v>43</v>
      </c>
      <c r="AC33" s="24" t="s">
        <v>43</v>
      </c>
      <c r="AD33" s="24" t="s">
        <v>43</v>
      </c>
      <c r="AE33" s="224">
        <v>130039</v>
      </c>
      <c r="AF33" s="224">
        <v>126982</v>
      </c>
      <c r="AG33" s="325">
        <v>-53676.49</v>
      </c>
      <c r="AH33" s="224">
        <v>-127946</v>
      </c>
      <c r="AI33" s="224">
        <v>1000</v>
      </c>
      <c r="AJ33" s="282">
        <v>1255</v>
      </c>
      <c r="AK33" s="224">
        <v>0</v>
      </c>
      <c r="AL33" s="224">
        <v>0</v>
      </c>
      <c r="AM33" s="224">
        <v>0</v>
      </c>
      <c r="AN33" s="224">
        <v>0</v>
      </c>
      <c r="AO33" s="223">
        <v>70268</v>
      </c>
      <c r="AP33" s="222">
        <v>39434</v>
      </c>
      <c r="AQ33" s="281">
        <f t="shared" si="28"/>
        <v>-30834</v>
      </c>
      <c r="AR33" s="222">
        <v>110237</v>
      </c>
      <c r="AS33" s="281">
        <f t="shared" si="8"/>
        <v>149671</v>
      </c>
      <c r="AT33" s="222">
        <v>81524</v>
      </c>
      <c r="AU33" s="281">
        <f t="shared" si="29"/>
        <v>68147</v>
      </c>
      <c r="AV33" s="281">
        <f t="shared" si="9"/>
        <v>2.0673530455951719</v>
      </c>
      <c r="AW33" s="281">
        <f t="shared" si="10"/>
        <v>0.54468801571446701</v>
      </c>
      <c r="AX33" s="222">
        <v>41343</v>
      </c>
      <c r="CA33" s="91" t="str">
        <f t="shared" si="33"/>
        <v>Bugewitz</v>
      </c>
      <c r="CB33" s="92">
        <f t="shared" si="33"/>
        <v>289</v>
      </c>
      <c r="CC33" s="92">
        <f t="shared" si="11"/>
        <v>93864</v>
      </c>
      <c r="CD33" s="92">
        <f t="shared" si="12"/>
        <v>-93864</v>
      </c>
      <c r="CE33" s="92">
        <f t="shared" si="3"/>
        <v>127946</v>
      </c>
      <c r="CF33" s="92">
        <f t="shared" si="4"/>
        <v>0</v>
      </c>
      <c r="CG33" s="92">
        <f t="shared" si="13"/>
        <v>-127946</v>
      </c>
      <c r="CH33" s="92">
        <f t="shared" si="14"/>
        <v>-53676.49</v>
      </c>
      <c r="CI33" s="92">
        <f t="shared" si="31"/>
        <v>0</v>
      </c>
      <c r="CJ33" s="91" t="str">
        <f t="shared" si="34"/>
        <v>nein</v>
      </c>
      <c r="CK33" s="91" t="str">
        <f t="shared" si="34"/>
        <v>nein</v>
      </c>
      <c r="CL33" s="91" t="str">
        <f t="shared" si="32"/>
        <v>OK</v>
      </c>
      <c r="CM33" s="92">
        <f t="shared" si="30"/>
        <v>1163621</v>
      </c>
      <c r="CN33" s="91" t="str">
        <f t="shared" si="16"/>
        <v>nein</v>
      </c>
      <c r="CO33" s="91">
        <f t="shared" si="17"/>
        <v>0</v>
      </c>
      <c r="CP33" s="91">
        <f t="shared" si="18"/>
        <v>0</v>
      </c>
      <c r="CQ33" s="91">
        <f t="shared" si="19"/>
        <v>1</v>
      </c>
      <c r="CR33" s="91">
        <f t="shared" si="6"/>
        <v>0</v>
      </c>
      <c r="CS33" s="92">
        <f>CM33-'2013'!CM33</f>
        <v>0</v>
      </c>
      <c r="CT33" s="92">
        <f>CE33-'2013'!CE33</f>
        <v>88096</v>
      </c>
      <c r="CU33" s="92">
        <f t="shared" si="20"/>
        <v>81524</v>
      </c>
      <c r="CV33" s="92">
        <f t="shared" si="21"/>
        <v>41343</v>
      </c>
      <c r="CW33" s="153">
        <f t="shared" si="22"/>
        <v>2.67</v>
      </c>
      <c r="CX33" s="153">
        <f t="shared" si="23"/>
        <v>3.44</v>
      </c>
      <c r="CY33" s="153">
        <f t="shared" si="24"/>
        <v>3.16</v>
      </c>
      <c r="CZ33" s="92">
        <f t="shared" si="25"/>
        <v>384354</v>
      </c>
      <c r="DA33" s="92">
        <f t="shared" si="26"/>
        <v>1255</v>
      </c>
      <c r="DB33" s="91">
        <f t="shared" si="7"/>
        <v>0</v>
      </c>
      <c r="DC33" s="92">
        <f t="shared" si="27"/>
        <v>-127946</v>
      </c>
    </row>
    <row r="34" spans="1:107" x14ac:dyDescent="0.25">
      <c r="A34" s="20">
        <v>13075022</v>
      </c>
      <c r="B34" s="21">
        <v>5553</v>
      </c>
      <c r="C34" s="21" t="s">
        <v>73</v>
      </c>
      <c r="D34" s="223">
        <v>436</v>
      </c>
      <c r="E34" s="224">
        <v>73500</v>
      </c>
      <c r="F34" s="224">
        <v>41564</v>
      </c>
      <c r="G34" s="224">
        <v>0</v>
      </c>
      <c r="H34" s="224"/>
      <c r="I34" s="224">
        <v>45388</v>
      </c>
      <c r="J34" s="224">
        <v>1</v>
      </c>
      <c r="K34" s="224">
        <v>170045</v>
      </c>
      <c r="L34" s="224"/>
      <c r="M34" s="223">
        <v>1</v>
      </c>
      <c r="N34" s="224">
        <v>1453552</v>
      </c>
      <c r="O34" s="224">
        <v>0</v>
      </c>
      <c r="P34" s="224">
        <v>0</v>
      </c>
      <c r="Q34" s="224">
        <v>1</v>
      </c>
      <c r="R34" s="224">
        <v>87060</v>
      </c>
      <c r="S34" s="224">
        <v>300</v>
      </c>
      <c r="T34" s="224">
        <v>0</v>
      </c>
      <c r="U34" s="224">
        <v>325</v>
      </c>
      <c r="V34" s="224">
        <v>1</v>
      </c>
      <c r="W34" s="224">
        <v>300</v>
      </c>
      <c r="X34" s="224">
        <v>1</v>
      </c>
      <c r="Y34" s="223">
        <v>0</v>
      </c>
      <c r="Z34" s="224">
        <v>26100</v>
      </c>
      <c r="AA34" s="224">
        <v>59.862385321100916</v>
      </c>
      <c r="AB34" s="24" t="s">
        <v>43</v>
      </c>
      <c r="AC34" s="24" t="s">
        <v>43</v>
      </c>
      <c r="AD34" s="24" t="s">
        <v>43</v>
      </c>
      <c r="AE34" s="224">
        <v>27535</v>
      </c>
      <c r="AF34" s="224">
        <v>39618</v>
      </c>
      <c r="AG34" s="325">
        <v>-41564.239999999998</v>
      </c>
      <c r="AH34" s="224">
        <v>87060</v>
      </c>
      <c r="AI34" s="224">
        <v>1500</v>
      </c>
      <c r="AJ34" s="282">
        <v>1555</v>
      </c>
      <c r="AK34" s="224">
        <v>0</v>
      </c>
      <c r="AL34" s="224">
        <v>0</v>
      </c>
      <c r="AM34" s="224">
        <v>0</v>
      </c>
      <c r="AN34" s="224">
        <v>0</v>
      </c>
      <c r="AO34" s="223">
        <v>178231</v>
      </c>
      <c r="AP34" s="222">
        <v>64496</v>
      </c>
      <c r="AQ34" s="281">
        <f t="shared" si="28"/>
        <v>-113735</v>
      </c>
      <c r="AR34" s="222">
        <v>122977</v>
      </c>
      <c r="AS34" s="281">
        <f t="shared" si="8"/>
        <v>187473</v>
      </c>
      <c r="AT34" s="222">
        <v>148392</v>
      </c>
      <c r="AU34" s="281">
        <f t="shared" si="29"/>
        <v>39081</v>
      </c>
      <c r="AV34" s="281">
        <f t="shared" si="9"/>
        <v>2.3007938476804761</v>
      </c>
      <c r="AW34" s="281">
        <f t="shared" si="10"/>
        <v>0.79153798146933163</v>
      </c>
      <c r="AX34" s="222">
        <v>75265</v>
      </c>
      <c r="CA34" s="91" t="str">
        <f t="shared" si="33"/>
        <v>Butzow</v>
      </c>
      <c r="CB34" s="92">
        <f t="shared" si="33"/>
        <v>436</v>
      </c>
      <c r="CC34" s="92">
        <f t="shared" si="11"/>
        <v>45388</v>
      </c>
      <c r="CD34" s="92">
        <f t="shared" si="12"/>
        <v>-45388</v>
      </c>
      <c r="CE34" s="92">
        <f t="shared" si="3"/>
        <v>0</v>
      </c>
      <c r="CF34" s="92">
        <f t="shared" si="4"/>
        <v>87060</v>
      </c>
      <c r="CG34" s="92">
        <f t="shared" si="13"/>
        <v>87060</v>
      </c>
      <c r="CH34" s="92">
        <f t="shared" si="14"/>
        <v>-41564.239999999998</v>
      </c>
      <c r="CI34" s="92">
        <f t="shared" si="31"/>
        <v>0</v>
      </c>
      <c r="CJ34" s="91" t="str">
        <f t="shared" si="34"/>
        <v>nein</v>
      </c>
      <c r="CK34" s="91" t="str">
        <f t="shared" si="34"/>
        <v>nein</v>
      </c>
      <c r="CL34" s="91" t="str">
        <f t="shared" si="32"/>
        <v>OK</v>
      </c>
      <c r="CM34" s="92">
        <f t="shared" si="30"/>
        <v>1453552</v>
      </c>
      <c r="CN34" s="91" t="str">
        <f t="shared" si="16"/>
        <v>nein</v>
      </c>
      <c r="CO34" s="91">
        <f t="shared" si="17"/>
        <v>0</v>
      </c>
      <c r="CP34" s="91">
        <f t="shared" si="18"/>
        <v>0</v>
      </c>
      <c r="CQ34" s="91">
        <f t="shared" si="19"/>
        <v>1</v>
      </c>
      <c r="CR34" s="91">
        <f t="shared" si="6"/>
        <v>1</v>
      </c>
      <c r="CS34" s="92">
        <f>CM34-'2013'!CM34</f>
        <v>-2350</v>
      </c>
      <c r="CT34" s="92">
        <f>CE34-'2013'!CE34</f>
        <v>0</v>
      </c>
      <c r="CU34" s="92">
        <f t="shared" si="20"/>
        <v>148392</v>
      </c>
      <c r="CV34" s="92">
        <f t="shared" si="21"/>
        <v>75265</v>
      </c>
      <c r="CW34" s="153">
        <f t="shared" si="22"/>
        <v>3</v>
      </c>
      <c r="CX34" s="153">
        <f t="shared" si="23"/>
        <v>3.25</v>
      </c>
      <c r="CY34" s="153">
        <f t="shared" si="24"/>
        <v>3</v>
      </c>
      <c r="CZ34" s="92">
        <f t="shared" si="25"/>
        <v>26100</v>
      </c>
      <c r="DA34" s="92">
        <f t="shared" si="26"/>
        <v>1555</v>
      </c>
      <c r="DB34" s="91">
        <f t="shared" si="7"/>
        <v>0</v>
      </c>
      <c r="DC34" s="92">
        <f t="shared" si="27"/>
        <v>87060</v>
      </c>
    </row>
    <row r="35" spans="1:107" x14ac:dyDescent="0.25">
      <c r="A35" s="20">
        <v>13075029</v>
      </c>
      <c r="B35" s="21">
        <v>5553</v>
      </c>
      <c r="C35" s="21" t="s">
        <v>74</v>
      </c>
      <c r="D35" s="223">
        <v>2681</v>
      </c>
      <c r="E35" s="224">
        <v>545800</v>
      </c>
      <c r="F35" s="224">
        <v>142803</v>
      </c>
      <c r="G35" s="224">
        <v>0</v>
      </c>
      <c r="H35" s="224"/>
      <c r="I35" s="224">
        <v>296725</v>
      </c>
      <c r="J35" s="224">
        <v>0</v>
      </c>
      <c r="K35" s="224"/>
      <c r="L35" s="224">
        <v>2014</v>
      </c>
      <c r="M35" s="223">
        <v>1</v>
      </c>
      <c r="N35" s="224">
        <v>11970355</v>
      </c>
      <c r="O35" s="224">
        <v>1</v>
      </c>
      <c r="P35" s="224">
        <v>219719</v>
      </c>
      <c r="Q35" s="224">
        <v>0</v>
      </c>
      <c r="R35" s="224">
        <v>0</v>
      </c>
      <c r="S35" s="224">
        <v>320</v>
      </c>
      <c r="T35" s="224">
        <v>0</v>
      </c>
      <c r="U35" s="224">
        <v>340</v>
      </c>
      <c r="V35" s="224">
        <v>1</v>
      </c>
      <c r="W35" s="224">
        <v>320</v>
      </c>
      <c r="X35" s="224">
        <v>0</v>
      </c>
      <c r="Y35" s="223">
        <v>0</v>
      </c>
      <c r="Z35" s="224">
        <v>959629</v>
      </c>
      <c r="AA35" s="224">
        <v>357.93696381947035</v>
      </c>
      <c r="AB35" s="24" t="s">
        <v>43</v>
      </c>
      <c r="AC35" s="24" t="s">
        <v>43</v>
      </c>
      <c r="AD35" s="24" t="s">
        <v>43</v>
      </c>
      <c r="AE35" s="224">
        <v>0</v>
      </c>
      <c r="AF35" s="224">
        <v>45398</v>
      </c>
      <c r="AG35" s="325">
        <v>-142803.01</v>
      </c>
      <c r="AH35" s="224">
        <v>-219719</v>
      </c>
      <c r="AI35" s="224">
        <v>7200</v>
      </c>
      <c r="AJ35" s="282">
        <v>6804</v>
      </c>
      <c r="AK35" s="224">
        <v>0</v>
      </c>
      <c r="AL35" s="224">
        <v>0</v>
      </c>
      <c r="AM35" s="224">
        <v>0</v>
      </c>
      <c r="AN35" s="224">
        <v>0</v>
      </c>
      <c r="AO35" s="223">
        <v>923927</v>
      </c>
      <c r="AP35" s="222">
        <v>503550</v>
      </c>
      <c r="AQ35" s="281">
        <f t="shared" si="28"/>
        <v>-420377</v>
      </c>
      <c r="AR35" s="222">
        <v>859416</v>
      </c>
      <c r="AS35" s="281">
        <f t="shared" si="8"/>
        <v>1362966</v>
      </c>
      <c r="AT35" s="222">
        <v>880979</v>
      </c>
      <c r="AU35" s="281">
        <f t="shared" si="29"/>
        <v>481987</v>
      </c>
      <c r="AV35" s="281">
        <f t="shared" si="9"/>
        <v>1.7495362923244961</v>
      </c>
      <c r="AW35" s="281">
        <f t="shared" si="10"/>
        <v>0.64636902167772348</v>
      </c>
      <c r="AX35" s="222">
        <v>446729</v>
      </c>
      <c r="CA35" s="91" t="str">
        <f t="shared" si="33"/>
        <v>Ducherow</v>
      </c>
      <c r="CB35" s="92">
        <f t="shared" si="33"/>
        <v>2681</v>
      </c>
      <c r="CC35" s="92">
        <f t="shared" si="11"/>
        <v>296725</v>
      </c>
      <c r="CD35" s="92">
        <f t="shared" si="12"/>
        <v>-296725</v>
      </c>
      <c r="CE35" s="92">
        <f t="shared" si="3"/>
        <v>219719</v>
      </c>
      <c r="CF35" s="92">
        <f t="shared" si="4"/>
        <v>0</v>
      </c>
      <c r="CG35" s="92">
        <f t="shared" si="13"/>
        <v>-219719</v>
      </c>
      <c r="CH35" s="92">
        <f t="shared" si="14"/>
        <v>-142803.01</v>
      </c>
      <c r="CI35" s="92">
        <f t="shared" si="31"/>
        <v>0</v>
      </c>
      <c r="CJ35" s="91" t="str">
        <f t="shared" si="34"/>
        <v>nein</v>
      </c>
      <c r="CK35" s="91" t="str">
        <f t="shared" si="34"/>
        <v>nein</v>
      </c>
      <c r="CL35" s="91" t="str">
        <f t="shared" si="32"/>
        <v>OK</v>
      </c>
      <c r="CM35" s="92">
        <f t="shared" si="30"/>
        <v>11970355</v>
      </c>
      <c r="CN35" s="91" t="str">
        <f t="shared" si="16"/>
        <v>nein</v>
      </c>
      <c r="CO35" s="91">
        <f t="shared" si="17"/>
        <v>0</v>
      </c>
      <c r="CP35" s="91">
        <f t="shared" si="18"/>
        <v>0</v>
      </c>
      <c r="CQ35" s="91">
        <f t="shared" si="19"/>
        <v>1</v>
      </c>
      <c r="CR35" s="91">
        <f t="shared" si="6"/>
        <v>0</v>
      </c>
      <c r="CS35" s="92">
        <f>CM35-'2013'!CM35</f>
        <v>-151224</v>
      </c>
      <c r="CT35" s="92">
        <f>CE35-'2013'!CE35</f>
        <v>219719</v>
      </c>
      <c r="CU35" s="92">
        <f t="shared" si="20"/>
        <v>880979</v>
      </c>
      <c r="CV35" s="92">
        <f t="shared" si="21"/>
        <v>446729</v>
      </c>
      <c r="CW35" s="153">
        <f t="shared" si="22"/>
        <v>3.2</v>
      </c>
      <c r="CX35" s="153">
        <f t="shared" si="23"/>
        <v>3.4</v>
      </c>
      <c r="CY35" s="153">
        <f t="shared" si="24"/>
        <v>3.2</v>
      </c>
      <c r="CZ35" s="92">
        <f t="shared" si="25"/>
        <v>959629</v>
      </c>
      <c r="DA35" s="92">
        <f t="shared" si="26"/>
        <v>6804</v>
      </c>
      <c r="DB35" s="91">
        <f t="shared" si="7"/>
        <v>0</v>
      </c>
      <c r="DC35" s="92">
        <f t="shared" si="27"/>
        <v>-219719</v>
      </c>
    </row>
    <row r="36" spans="1:107" x14ac:dyDescent="0.25">
      <c r="A36" s="20">
        <v>13075053</v>
      </c>
      <c r="B36" s="21">
        <v>5553</v>
      </c>
      <c r="C36" s="21" t="s">
        <v>75</v>
      </c>
      <c r="D36" s="223">
        <v>186</v>
      </c>
      <c r="E36" s="224">
        <v>61400</v>
      </c>
      <c r="F36" s="224">
        <v>8558</v>
      </c>
      <c r="G36" s="224">
        <v>0</v>
      </c>
      <c r="H36" s="224"/>
      <c r="I36" s="224">
        <v>33968</v>
      </c>
      <c r="J36" s="224">
        <v>1</v>
      </c>
      <c r="K36" s="224">
        <v>119242</v>
      </c>
      <c r="L36" s="224"/>
      <c r="M36" s="223">
        <v>1</v>
      </c>
      <c r="N36" s="224">
        <v>354557</v>
      </c>
      <c r="O36" s="224">
        <v>0</v>
      </c>
      <c r="P36" s="224">
        <v>0</v>
      </c>
      <c r="Q36" s="224">
        <v>1</v>
      </c>
      <c r="R36" s="224">
        <v>138382</v>
      </c>
      <c r="S36" s="224">
        <v>250</v>
      </c>
      <c r="T36" s="224">
        <v>1</v>
      </c>
      <c r="U36" s="224">
        <v>300</v>
      </c>
      <c r="V36" s="224">
        <v>1</v>
      </c>
      <c r="W36" s="224">
        <v>260</v>
      </c>
      <c r="X36" s="224">
        <v>1</v>
      </c>
      <c r="Y36" s="223">
        <v>1</v>
      </c>
      <c r="Z36" s="224">
        <v>771283</v>
      </c>
      <c r="AA36" s="224">
        <v>4146.6827956989246</v>
      </c>
      <c r="AB36" s="24" t="s">
        <v>43</v>
      </c>
      <c r="AC36" s="24" t="s">
        <v>43</v>
      </c>
      <c r="AD36" s="24" t="s">
        <v>43</v>
      </c>
      <c r="AE36" s="224">
        <v>89499</v>
      </c>
      <c r="AF36" s="224">
        <v>87878</v>
      </c>
      <c r="AG36" s="325">
        <v>-8558.17</v>
      </c>
      <c r="AH36" s="224">
        <v>138382</v>
      </c>
      <c r="AI36" s="224">
        <v>600</v>
      </c>
      <c r="AJ36" s="282">
        <v>593</v>
      </c>
      <c r="AK36" s="224">
        <v>0</v>
      </c>
      <c r="AL36" s="224">
        <v>0</v>
      </c>
      <c r="AM36" s="224">
        <v>0</v>
      </c>
      <c r="AN36" s="224">
        <v>0</v>
      </c>
      <c r="AO36" s="223">
        <v>61997</v>
      </c>
      <c r="AP36" s="222">
        <v>43212</v>
      </c>
      <c r="AQ36" s="281">
        <f t="shared" si="28"/>
        <v>-18785</v>
      </c>
      <c r="AR36" s="222">
        <v>60885</v>
      </c>
      <c r="AS36" s="281">
        <f t="shared" si="8"/>
        <v>104097</v>
      </c>
      <c r="AT36" s="222">
        <v>61214</v>
      </c>
      <c r="AU36" s="281">
        <f t="shared" si="29"/>
        <v>42883</v>
      </c>
      <c r="AV36" s="281">
        <f t="shared" si="9"/>
        <v>1.4165972415069887</v>
      </c>
      <c r="AW36" s="281">
        <f t="shared" si="10"/>
        <v>0.58804768629259252</v>
      </c>
      <c r="AX36" s="222">
        <v>31107</v>
      </c>
      <c r="CA36" s="91" t="str">
        <f t="shared" si="33"/>
        <v>Iven</v>
      </c>
      <c r="CB36" s="92">
        <f t="shared" si="33"/>
        <v>186</v>
      </c>
      <c r="CC36" s="92">
        <f t="shared" si="11"/>
        <v>33968</v>
      </c>
      <c r="CD36" s="92">
        <f t="shared" si="12"/>
        <v>-33968</v>
      </c>
      <c r="CE36" s="92">
        <f t="shared" si="3"/>
        <v>0</v>
      </c>
      <c r="CF36" s="92">
        <f t="shared" si="4"/>
        <v>138382</v>
      </c>
      <c r="CG36" s="92">
        <f t="shared" si="13"/>
        <v>138382</v>
      </c>
      <c r="CH36" s="92">
        <f t="shared" si="14"/>
        <v>-8558.17</v>
      </c>
      <c r="CI36" s="92">
        <f t="shared" si="31"/>
        <v>1</v>
      </c>
      <c r="CJ36" s="91" t="str">
        <f t="shared" si="34"/>
        <v>nein</v>
      </c>
      <c r="CK36" s="91" t="str">
        <f t="shared" si="34"/>
        <v>nein</v>
      </c>
      <c r="CL36" s="91" t="str">
        <f t="shared" si="32"/>
        <v>OK</v>
      </c>
      <c r="CM36" s="92">
        <f t="shared" si="30"/>
        <v>354557</v>
      </c>
      <c r="CN36" s="91" t="str">
        <f t="shared" si="16"/>
        <v>nein</v>
      </c>
      <c r="CO36" s="91">
        <f t="shared" si="17"/>
        <v>0</v>
      </c>
      <c r="CP36" s="91">
        <f t="shared" si="18"/>
        <v>0</v>
      </c>
      <c r="CQ36" s="91">
        <f t="shared" si="19"/>
        <v>1</v>
      </c>
      <c r="CR36" s="91">
        <f t="shared" si="6"/>
        <v>1</v>
      </c>
      <c r="CS36" s="92">
        <f>CM36-'2013'!CM36</f>
        <v>-7460</v>
      </c>
      <c r="CT36" s="92">
        <f>CE36-'2013'!CE36</f>
        <v>0</v>
      </c>
      <c r="CU36" s="92">
        <f t="shared" si="20"/>
        <v>61214</v>
      </c>
      <c r="CV36" s="92">
        <f t="shared" si="21"/>
        <v>31107</v>
      </c>
      <c r="CW36" s="153">
        <f t="shared" si="22"/>
        <v>2.5</v>
      </c>
      <c r="CX36" s="153">
        <f t="shared" si="23"/>
        <v>3</v>
      </c>
      <c r="CY36" s="153">
        <f t="shared" si="24"/>
        <v>2.6</v>
      </c>
      <c r="CZ36" s="92">
        <f t="shared" si="25"/>
        <v>771283</v>
      </c>
      <c r="DA36" s="92">
        <f t="shared" si="26"/>
        <v>593</v>
      </c>
      <c r="DB36" s="91">
        <f t="shared" si="7"/>
        <v>0</v>
      </c>
      <c r="DC36" s="92">
        <f t="shared" si="27"/>
        <v>138382</v>
      </c>
    </row>
    <row r="37" spans="1:107" x14ac:dyDescent="0.25">
      <c r="A37" s="20">
        <v>13075068</v>
      </c>
      <c r="B37" s="21">
        <v>5553</v>
      </c>
      <c r="C37" s="21" t="s">
        <v>76</v>
      </c>
      <c r="D37" s="223">
        <v>712</v>
      </c>
      <c r="E37" s="224">
        <v>173400</v>
      </c>
      <c r="F37" s="224">
        <v>119867</v>
      </c>
      <c r="G37" s="224">
        <v>0</v>
      </c>
      <c r="H37" s="224"/>
      <c r="I37" s="224">
        <v>90974</v>
      </c>
      <c r="J37" s="224">
        <v>0</v>
      </c>
      <c r="K37" s="224"/>
      <c r="L37" s="224">
        <v>2012</v>
      </c>
      <c r="M37" s="223">
        <v>1</v>
      </c>
      <c r="N37" s="224">
        <v>1109105</v>
      </c>
      <c r="O37" s="224">
        <v>1</v>
      </c>
      <c r="P37" s="224">
        <v>175669</v>
      </c>
      <c r="Q37" s="224">
        <v>0</v>
      </c>
      <c r="R37" s="224">
        <v>0</v>
      </c>
      <c r="S37" s="224">
        <v>263</v>
      </c>
      <c r="T37" s="224">
        <v>1</v>
      </c>
      <c r="U37" s="224">
        <v>340</v>
      </c>
      <c r="V37" s="224">
        <v>1</v>
      </c>
      <c r="W37" s="224">
        <v>303</v>
      </c>
      <c r="X37" s="224">
        <v>1</v>
      </c>
      <c r="Y37" s="223">
        <v>1</v>
      </c>
      <c r="Z37" s="224">
        <v>3828924</v>
      </c>
      <c r="AA37" s="224">
        <v>5377.7022471910113</v>
      </c>
      <c r="AB37" s="24" t="s">
        <v>43</v>
      </c>
      <c r="AC37" s="24" t="s">
        <v>43</v>
      </c>
      <c r="AD37" s="24" t="s">
        <v>43</v>
      </c>
      <c r="AE37" s="224">
        <v>53830</v>
      </c>
      <c r="AF37" s="224">
        <v>228269</v>
      </c>
      <c r="AG37" s="325">
        <v>119867.77</v>
      </c>
      <c r="AH37" s="224">
        <v>-175669</v>
      </c>
      <c r="AI37" s="224">
        <v>1700</v>
      </c>
      <c r="AJ37" s="282">
        <v>1739</v>
      </c>
      <c r="AK37" s="224">
        <v>0</v>
      </c>
      <c r="AL37" s="224">
        <v>0</v>
      </c>
      <c r="AM37" s="224">
        <v>0</v>
      </c>
      <c r="AN37" s="224">
        <v>0</v>
      </c>
      <c r="AO37" s="223">
        <v>290853</v>
      </c>
      <c r="AP37" s="222">
        <v>324687</v>
      </c>
      <c r="AQ37" s="281">
        <f t="shared" si="28"/>
        <v>33834</v>
      </c>
      <c r="AR37" s="222">
        <v>200947</v>
      </c>
      <c r="AS37" s="281">
        <f t="shared" si="8"/>
        <v>525634</v>
      </c>
      <c r="AT37" s="222">
        <v>231101</v>
      </c>
      <c r="AU37" s="281">
        <f t="shared" si="29"/>
        <v>294533</v>
      </c>
      <c r="AV37" s="281">
        <f t="shared" si="9"/>
        <v>0.71176548491316249</v>
      </c>
      <c r="AW37" s="281">
        <f t="shared" si="10"/>
        <v>0.43966143742604169</v>
      </c>
      <c r="AX37" s="222">
        <v>117236</v>
      </c>
      <c r="CA37" s="91" t="str">
        <f t="shared" si="33"/>
        <v>Krien</v>
      </c>
      <c r="CB37" s="92">
        <f t="shared" si="33"/>
        <v>712</v>
      </c>
      <c r="CC37" s="92">
        <f t="shared" si="11"/>
        <v>90974</v>
      </c>
      <c r="CD37" s="92">
        <f t="shared" si="12"/>
        <v>-90974</v>
      </c>
      <c r="CE37" s="92">
        <f t="shared" si="3"/>
        <v>175669</v>
      </c>
      <c r="CF37" s="92">
        <f t="shared" si="4"/>
        <v>0</v>
      </c>
      <c r="CG37" s="92">
        <f t="shared" si="13"/>
        <v>-175669</v>
      </c>
      <c r="CH37" s="92">
        <f t="shared" si="14"/>
        <v>119867.77</v>
      </c>
      <c r="CI37" s="92">
        <f t="shared" si="31"/>
        <v>1</v>
      </c>
      <c r="CJ37" s="91" t="str">
        <f t="shared" si="34"/>
        <v>nein</v>
      </c>
      <c r="CK37" s="91" t="str">
        <f t="shared" si="34"/>
        <v>nein</v>
      </c>
      <c r="CL37" s="91" t="str">
        <f t="shared" si="32"/>
        <v>OK</v>
      </c>
      <c r="CM37" s="92">
        <f t="shared" si="30"/>
        <v>1109105</v>
      </c>
      <c r="CN37" s="91" t="str">
        <f t="shared" si="16"/>
        <v>nein</v>
      </c>
      <c r="CO37" s="91">
        <f t="shared" si="17"/>
        <v>0</v>
      </c>
      <c r="CP37" s="91">
        <f t="shared" si="18"/>
        <v>0</v>
      </c>
      <c r="CQ37" s="91">
        <f t="shared" si="19"/>
        <v>1</v>
      </c>
      <c r="CR37" s="91">
        <f t="shared" si="6"/>
        <v>0</v>
      </c>
      <c r="CS37" s="92">
        <f>CM37-'2013'!CM37</f>
        <v>111114</v>
      </c>
      <c r="CT37" s="92">
        <f>CE37-'2013'!CE37</f>
        <v>82883</v>
      </c>
      <c r="CU37" s="92">
        <f t="shared" si="20"/>
        <v>231101</v>
      </c>
      <c r="CV37" s="92">
        <f t="shared" si="21"/>
        <v>117236</v>
      </c>
      <c r="CW37" s="153">
        <f t="shared" si="22"/>
        <v>2.63</v>
      </c>
      <c r="CX37" s="153">
        <f t="shared" si="23"/>
        <v>3.4</v>
      </c>
      <c r="CY37" s="153">
        <f t="shared" si="24"/>
        <v>3.03</v>
      </c>
      <c r="CZ37" s="92">
        <f t="shared" si="25"/>
        <v>3828924</v>
      </c>
      <c r="DA37" s="92">
        <f t="shared" si="26"/>
        <v>1739</v>
      </c>
      <c r="DB37" s="91">
        <f t="shared" si="7"/>
        <v>0</v>
      </c>
      <c r="DC37" s="92">
        <f t="shared" si="27"/>
        <v>-175669</v>
      </c>
    </row>
    <row r="38" spans="1:107" x14ac:dyDescent="0.25">
      <c r="A38" s="20">
        <v>13075073</v>
      </c>
      <c r="B38" s="21">
        <v>5553</v>
      </c>
      <c r="C38" s="21" t="s">
        <v>77</v>
      </c>
      <c r="D38" s="223">
        <v>175</v>
      </c>
      <c r="E38" s="224">
        <v>63400</v>
      </c>
      <c r="F38" s="224">
        <v>28515</v>
      </c>
      <c r="G38" s="224">
        <v>0</v>
      </c>
      <c r="H38" s="224"/>
      <c r="I38" s="224">
        <v>29469</v>
      </c>
      <c r="J38" s="224">
        <v>0</v>
      </c>
      <c r="K38" s="224"/>
      <c r="L38" s="224">
        <v>2012</v>
      </c>
      <c r="M38" s="223">
        <v>1</v>
      </c>
      <c r="N38" s="224">
        <v>299176</v>
      </c>
      <c r="O38" s="224">
        <v>1</v>
      </c>
      <c r="P38" s="224">
        <v>131920</v>
      </c>
      <c r="Q38" s="224">
        <v>0</v>
      </c>
      <c r="R38" s="224">
        <v>0</v>
      </c>
      <c r="S38" s="224">
        <v>300</v>
      </c>
      <c r="T38" s="224">
        <v>0</v>
      </c>
      <c r="U38" s="224">
        <v>300</v>
      </c>
      <c r="V38" s="224">
        <v>1</v>
      </c>
      <c r="W38" s="224">
        <v>300</v>
      </c>
      <c r="X38" s="224">
        <v>1</v>
      </c>
      <c r="Y38" s="223">
        <v>0</v>
      </c>
      <c r="Z38" s="224">
        <v>19332</v>
      </c>
      <c r="AA38" s="224">
        <v>110.46857142857142</v>
      </c>
      <c r="AB38" s="24" t="s">
        <v>43</v>
      </c>
      <c r="AC38" s="24" t="s">
        <v>43</v>
      </c>
      <c r="AD38" s="24" t="s">
        <v>43</v>
      </c>
      <c r="AE38" s="224">
        <v>91619</v>
      </c>
      <c r="AF38" s="224">
        <v>78140</v>
      </c>
      <c r="AG38" s="325">
        <v>-28515.93</v>
      </c>
      <c r="AH38" s="224">
        <v>-131920</v>
      </c>
      <c r="AI38" s="224">
        <v>700</v>
      </c>
      <c r="AJ38" s="282">
        <v>800</v>
      </c>
      <c r="AK38" s="224">
        <v>0</v>
      </c>
      <c r="AL38" s="224">
        <v>0</v>
      </c>
      <c r="AM38" s="224">
        <v>0</v>
      </c>
      <c r="AN38" s="224">
        <v>0</v>
      </c>
      <c r="AO38" s="223">
        <v>40682</v>
      </c>
      <c r="AP38" s="222">
        <v>20135</v>
      </c>
      <c r="AQ38" s="281">
        <f t="shared" si="28"/>
        <v>-20547</v>
      </c>
      <c r="AR38" s="222">
        <v>67765</v>
      </c>
      <c r="AS38" s="281">
        <f t="shared" si="8"/>
        <v>87900</v>
      </c>
      <c r="AT38" s="222">
        <v>51591</v>
      </c>
      <c r="AU38" s="281">
        <f t="shared" si="29"/>
        <v>36309</v>
      </c>
      <c r="AV38" s="281">
        <f t="shared" si="9"/>
        <v>2.5622547802334243</v>
      </c>
      <c r="AW38" s="281">
        <f t="shared" si="10"/>
        <v>0.58692832764505121</v>
      </c>
      <c r="AX38" s="222">
        <v>26222</v>
      </c>
      <c r="CA38" s="91" t="str">
        <f t="shared" si="33"/>
        <v>Krusenfelde</v>
      </c>
      <c r="CB38" s="92">
        <f t="shared" si="33"/>
        <v>175</v>
      </c>
      <c r="CC38" s="92">
        <f t="shared" si="11"/>
        <v>29469</v>
      </c>
      <c r="CD38" s="92">
        <f t="shared" si="12"/>
        <v>-29469</v>
      </c>
      <c r="CE38" s="92">
        <f t="shared" si="3"/>
        <v>131920</v>
      </c>
      <c r="CF38" s="92">
        <f t="shared" si="4"/>
        <v>0</v>
      </c>
      <c r="CG38" s="92">
        <f t="shared" si="13"/>
        <v>-131920</v>
      </c>
      <c r="CH38" s="92">
        <f t="shared" si="14"/>
        <v>-28515.93</v>
      </c>
      <c r="CI38" s="92">
        <f t="shared" si="31"/>
        <v>0</v>
      </c>
      <c r="CJ38" s="91" t="str">
        <f t="shared" si="34"/>
        <v>nein</v>
      </c>
      <c r="CK38" s="91" t="str">
        <f t="shared" si="34"/>
        <v>nein</v>
      </c>
      <c r="CL38" s="91" t="str">
        <f t="shared" si="32"/>
        <v>OK</v>
      </c>
      <c r="CM38" s="92">
        <f t="shared" si="30"/>
        <v>299176</v>
      </c>
      <c r="CN38" s="91" t="str">
        <f t="shared" si="16"/>
        <v>nein</v>
      </c>
      <c r="CO38" s="91">
        <f t="shared" si="17"/>
        <v>0</v>
      </c>
      <c r="CP38" s="91">
        <f t="shared" si="18"/>
        <v>0</v>
      </c>
      <c r="CQ38" s="91">
        <f t="shared" si="19"/>
        <v>1</v>
      </c>
      <c r="CR38" s="91">
        <f t="shared" si="6"/>
        <v>0</v>
      </c>
      <c r="CS38" s="92">
        <f>CM38-'2013'!CM38</f>
        <v>0</v>
      </c>
      <c r="CT38" s="92">
        <f>CE38-'2013'!CE38</f>
        <v>28468</v>
      </c>
      <c r="CU38" s="92">
        <f t="shared" si="20"/>
        <v>51591</v>
      </c>
      <c r="CV38" s="92">
        <f t="shared" si="21"/>
        <v>26222</v>
      </c>
      <c r="CW38" s="153">
        <f t="shared" si="22"/>
        <v>3</v>
      </c>
      <c r="CX38" s="153">
        <f t="shared" si="23"/>
        <v>3</v>
      </c>
      <c r="CY38" s="153">
        <f t="shared" si="24"/>
        <v>3</v>
      </c>
      <c r="CZ38" s="92">
        <f t="shared" si="25"/>
        <v>19332</v>
      </c>
      <c r="DA38" s="92">
        <f t="shared" si="26"/>
        <v>800</v>
      </c>
      <c r="DB38" s="91">
        <f t="shared" si="7"/>
        <v>0</v>
      </c>
      <c r="DC38" s="92">
        <f t="shared" si="27"/>
        <v>-131920</v>
      </c>
    </row>
    <row r="39" spans="1:107" x14ac:dyDescent="0.25">
      <c r="A39" s="20">
        <v>13075088</v>
      </c>
      <c r="B39" s="21">
        <v>5553</v>
      </c>
      <c r="C39" s="21" t="s">
        <v>78</v>
      </c>
      <c r="D39" s="223">
        <v>540</v>
      </c>
      <c r="E39" s="224">
        <v>290500</v>
      </c>
      <c r="F39" s="224">
        <v>133981</v>
      </c>
      <c r="G39" s="224">
        <v>0</v>
      </c>
      <c r="H39" s="224"/>
      <c r="I39" s="224">
        <v>165772</v>
      </c>
      <c r="J39" s="224">
        <v>1</v>
      </c>
      <c r="K39" s="224">
        <v>546039</v>
      </c>
      <c r="L39" s="224"/>
      <c r="M39" s="223">
        <v>1</v>
      </c>
      <c r="N39" s="224">
        <v>2316476</v>
      </c>
      <c r="O39" s="224">
        <v>0</v>
      </c>
      <c r="P39" s="224">
        <v>0</v>
      </c>
      <c r="Q39" s="224">
        <v>1</v>
      </c>
      <c r="R39" s="224">
        <v>386239</v>
      </c>
      <c r="S39" s="224">
        <v>300</v>
      </c>
      <c r="T39" s="224">
        <v>0</v>
      </c>
      <c r="U39" s="224">
        <v>300</v>
      </c>
      <c r="V39" s="224">
        <v>1</v>
      </c>
      <c r="W39" s="224">
        <v>300</v>
      </c>
      <c r="X39" s="224">
        <v>1</v>
      </c>
      <c r="Y39" s="223">
        <v>0</v>
      </c>
      <c r="Z39" s="224">
        <v>783735</v>
      </c>
      <c r="AA39" s="224">
        <v>1451.3611111111111</v>
      </c>
      <c r="AB39" s="24" t="s">
        <v>43</v>
      </c>
      <c r="AC39" s="24" t="s">
        <v>43</v>
      </c>
      <c r="AD39" s="24" t="s">
        <v>43</v>
      </c>
      <c r="AE39" s="224">
        <v>43649</v>
      </c>
      <c r="AF39" s="224">
        <v>8966</v>
      </c>
      <c r="AG39" s="325">
        <v>-133981.69</v>
      </c>
      <c r="AH39" s="224">
        <v>386239</v>
      </c>
      <c r="AI39" s="224">
        <v>2400</v>
      </c>
      <c r="AJ39" s="282">
        <v>2302</v>
      </c>
      <c r="AK39" s="224">
        <v>0</v>
      </c>
      <c r="AL39" s="224">
        <v>0</v>
      </c>
      <c r="AM39" s="224">
        <v>0</v>
      </c>
      <c r="AN39" s="224">
        <v>0</v>
      </c>
      <c r="AO39" s="223">
        <v>324200</v>
      </c>
      <c r="AP39" s="222">
        <v>268403</v>
      </c>
      <c r="AQ39" s="281">
        <f t="shared" si="28"/>
        <v>-55797</v>
      </c>
      <c r="AR39" s="222">
        <v>90238</v>
      </c>
      <c r="AS39" s="281">
        <f t="shared" si="8"/>
        <v>358641</v>
      </c>
      <c r="AT39" s="222">
        <v>232564</v>
      </c>
      <c r="AU39" s="281">
        <f t="shared" si="29"/>
        <v>126077</v>
      </c>
      <c r="AV39" s="281">
        <f t="shared" si="9"/>
        <v>0.86647317652932343</v>
      </c>
      <c r="AW39" s="281">
        <f t="shared" si="10"/>
        <v>0.64845904400221954</v>
      </c>
      <c r="AX39" s="222">
        <v>117963</v>
      </c>
      <c r="CA39" s="91" t="str">
        <f t="shared" si="33"/>
        <v>Medow</v>
      </c>
      <c r="CB39" s="92">
        <f t="shared" si="33"/>
        <v>540</v>
      </c>
      <c r="CC39" s="92">
        <f t="shared" si="11"/>
        <v>165772</v>
      </c>
      <c r="CD39" s="92">
        <f t="shared" si="12"/>
        <v>-165772</v>
      </c>
      <c r="CE39" s="92">
        <f t="shared" si="3"/>
        <v>0</v>
      </c>
      <c r="CF39" s="92">
        <f t="shared" si="4"/>
        <v>386239</v>
      </c>
      <c r="CG39" s="92">
        <f t="shared" si="13"/>
        <v>386239</v>
      </c>
      <c r="CH39" s="92">
        <f t="shared" si="14"/>
        <v>-133981.69</v>
      </c>
      <c r="CI39" s="92">
        <f t="shared" si="31"/>
        <v>0</v>
      </c>
      <c r="CJ39" s="91" t="str">
        <f t="shared" si="34"/>
        <v>nein</v>
      </c>
      <c r="CK39" s="91" t="str">
        <f t="shared" si="34"/>
        <v>nein</v>
      </c>
      <c r="CL39" s="91" t="str">
        <f t="shared" si="32"/>
        <v>OK</v>
      </c>
      <c r="CM39" s="92">
        <f t="shared" si="30"/>
        <v>2316476</v>
      </c>
      <c r="CN39" s="91" t="str">
        <f t="shared" si="16"/>
        <v>nein</v>
      </c>
      <c r="CO39" s="91">
        <f t="shared" si="17"/>
        <v>0</v>
      </c>
      <c r="CP39" s="91">
        <f t="shared" si="18"/>
        <v>0</v>
      </c>
      <c r="CQ39" s="91">
        <f t="shared" si="19"/>
        <v>1</v>
      </c>
      <c r="CR39" s="91">
        <f t="shared" si="6"/>
        <v>1</v>
      </c>
      <c r="CS39" s="92">
        <f>CM39-'2013'!CM39</f>
        <v>-25027</v>
      </c>
      <c r="CT39" s="92">
        <f>CE39-'2013'!CE39</f>
        <v>0</v>
      </c>
      <c r="CU39" s="92">
        <f t="shared" si="20"/>
        <v>232564</v>
      </c>
      <c r="CV39" s="92">
        <f t="shared" si="21"/>
        <v>117963</v>
      </c>
      <c r="CW39" s="153">
        <f t="shared" si="22"/>
        <v>3</v>
      </c>
      <c r="CX39" s="153">
        <f t="shared" si="23"/>
        <v>3</v>
      </c>
      <c r="CY39" s="153">
        <f t="shared" si="24"/>
        <v>3</v>
      </c>
      <c r="CZ39" s="92">
        <f t="shared" si="25"/>
        <v>783735</v>
      </c>
      <c r="DA39" s="92">
        <f t="shared" si="26"/>
        <v>2302</v>
      </c>
      <c r="DB39" s="91">
        <f t="shared" si="7"/>
        <v>0</v>
      </c>
      <c r="DC39" s="92">
        <f t="shared" si="27"/>
        <v>386239</v>
      </c>
    </row>
    <row r="40" spans="1:107" x14ac:dyDescent="0.25">
      <c r="A40" s="20">
        <v>13075098</v>
      </c>
      <c r="B40" s="21">
        <v>5553</v>
      </c>
      <c r="C40" s="21" t="s">
        <v>79</v>
      </c>
      <c r="D40" s="223">
        <v>536</v>
      </c>
      <c r="E40" s="224">
        <v>179300</v>
      </c>
      <c r="F40" s="224">
        <v>65592</v>
      </c>
      <c r="G40" s="224">
        <v>0</v>
      </c>
      <c r="H40" s="224"/>
      <c r="I40" s="224">
        <v>68110</v>
      </c>
      <c r="J40" s="224">
        <v>1</v>
      </c>
      <c r="K40" s="224">
        <v>92127</v>
      </c>
      <c r="L40" s="224"/>
      <c r="M40" s="223">
        <v>1</v>
      </c>
      <c r="N40" s="224">
        <v>2431379</v>
      </c>
      <c r="O40" s="224">
        <v>1</v>
      </c>
      <c r="P40" s="224">
        <v>34016</v>
      </c>
      <c r="Q40" s="224">
        <v>0</v>
      </c>
      <c r="R40" s="224">
        <v>0</v>
      </c>
      <c r="S40" s="224">
        <v>250</v>
      </c>
      <c r="T40" s="224">
        <v>1</v>
      </c>
      <c r="U40" s="224">
        <v>300</v>
      </c>
      <c r="V40" s="224">
        <v>1</v>
      </c>
      <c r="W40" s="224">
        <v>250</v>
      </c>
      <c r="X40" s="224">
        <v>1</v>
      </c>
      <c r="Y40" s="223">
        <v>1</v>
      </c>
      <c r="Z40" s="224">
        <v>40740</v>
      </c>
      <c r="AA40" s="224">
        <v>76.007462686567166</v>
      </c>
      <c r="AB40" s="24" t="s">
        <v>43</v>
      </c>
      <c r="AC40" s="24" t="s">
        <v>43</v>
      </c>
      <c r="AD40" s="24" t="s">
        <v>43</v>
      </c>
      <c r="AE40" s="224">
        <v>162520</v>
      </c>
      <c r="AF40" s="224">
        <v>96346</v>
      </c>
      <c r="AG40" s="325">
        <v>-65592.33</v>
      </c>
      <c r="AH40" s="224">
        <v>-34016</v>
      </c>
      <c r="AI40" s="224">
        <v>1500</v>
      </c>
      <c r="AJ40" s="282">
        <v>1520</v>
      </c>
      <c r="AK40" s="224">
        <v>0</v>
      </c>
      <c r="AL40" s="224">
        <v>0</v>
      </c>
      <c r="AM40" s="224">
        <v>0</v>
      </c>
      <c r="AN40" s="224">
        <v>0</v>
      </c>
      <c r="AO40" s="223">
        <v>297068</v>
      </c>
      <c r="AP40" s="222">
        <v>255299</v>
      </c>
      <c r="AQ40" s="281">
        <f t="shared" si="28"/>
        <v>-41769</v>
      </c>
      <c r="AR40" s="222">
        <v>104408</v>
      </c>
      <c r="AS40" s="281">
        <f t="shared" si="8"/>
        <v>359707</v>
      </c>
      <c r="AT40" s="222">
        <v>227681</v>
      </c>
      <c r="AU40" s="281">
        <f t="shared" si="29"/>
        <v>132026</v>
      </c>
      <c r="AV40" s="281">
        <f t="shared" si="9"/>
        <v>0.89182096287098656</v>
      </c>
      <c r="AW40" s="281">
        <f t="shared" si="10"/>
        <v>0.63296238327305276</v>
      </c>
      <c r="AX40" s="222">
        <v>115514</v>
      </c>
      <c r="CA40" s="91" t="str">
        <f t="shared" si="33"/>
        <v>Neu Kosenow</v>
      </c>
      <c r="CB40" s="92">
        <f t="shared" si="33"/>
        <v>536</v>
      </c>
      <c r="CC40" s="92">
        <f t="shared" si="11"/>
        <v>68110</v>
      </c>
      <c r="CD40" s="92">
        <f t="shared" si="12"/>
        <v>-68110</v>
      </c>
      <c r="CE40" s="92">
        <f t="shared" si="3"/>
        <v>34016</v>
      </c>
      <c r="CF40" s="92">
        <f t="shared" si="4"/>
        <v>0</v>
      </c>
      <c r="CG40" s="92">
        <f t="shared" si="13"/>
        <v>-34016</v>
      </c>
      <c r="CH40" s="92">
        <f t="shared" si="14"/>
        <v>-65592.33</v>
      </c>
      <c r="CI40" s="92">
        <f t="shared" si="31"/>
        <v>1</v>
      </c>
      <c r="CJ40" s="91" t="str">
        <f t="shared" si="34"/>
        <v>nein</v>
      </c>
      <c r="CK40" s="91" t="str">
        <f t="shared" si="34"/>
        <v>nein</v>
      </c>
      <c r="CL40" s="91" t="str">
        <f t="shared" si="32"/>
        <v>OK</v>
      </c>
      <c r="CM40" s="92">
        <f t="shared" si="30"/>
        <v>2431379</v>
      </c>
      <c r="CN40" s="91" t="str">
        <f t="shared" si="16"/>
        <v>nein</v>
      </c>
      <c r="CO40" s="91">
        <f t="shared" si="17"/>
        <v>0</v>
      </c>
      <c r="CP40" s="91">
        <f t="shared" si="18"/>
        <v>0</v>
      </c>
      <c r="CQ40" s="91">
        <f t="shared" si="19"/>
        <v>1</v>
      </c>
      <c r="CR40" s="91">
        <f t="shared" si="6"/>
        <v>1</v>
      </c>
      <c r="CS40" s="92">
        <f>CM40-'2013'!CM40</f>
        <v>89770</v>
      </c>
      <c r="CT40" s="92">
        <f>CE40-'2013'!CE40</f>
        <v>34016</v>
      </c>
      <c r="CU40" s="92">
        <f t="shared" si="20"/>
        <v>227681</v>
      </c>
      <c r="CV40" s="92">
        <f t="shared" si="21"/>
        <v>115514</v>
      </c>
      <c r="CW40" s="153">
        <f t="shared" si="22"/>
        <v>2.5</v>
      </c>
      <c r="CX40" s="153">
        <f t="shared" si="23"/>
        <v>3</v>
      </c>
      <c r="CY40" s="153">
        <f t="shared" si="24"/>
        <v>2.5</v>
      </c>
      <c r="CZ40" s="92">
        <f t="shared" si="25"/>
        <v>40740</v>
      </c>
      <c r="DA40" s="92">
        <f t="shared" si="26"/>
        <v>1520</v>
      </c>
      <c r="DB40" s="91">
        <f t="shared" si="7"/>
        <v>0</v>
      </c>
      <c r="DC40" s="92">
        <f t="shared" si="27"/>
        <v>-34016</v>
      </c>
    </row>
    <row r="41" spans="1:107" x14ac:dyDescent="0.25">
      <c r="A41" s="20">
        <v>13075101</v>
      </c>
      <c r="B41" s="21">
        <v>5553</v>
      </c>
      <c r="C41" s="21" t="s">
        <v>80</v>
      </c>
      <c r="D41" s="223">
        <v>245</v>
      </c>
      <c r="E41" s="224">
        <v>22100</v>
      </c>
      <c r="F41" s="224">
        <v>73818</v>
      </c>
      <c r="G41" s="224">
        <v>1</v>
      </c>
      <c r="H41" s="224">
        <v>63797</v>
      </c>
      <c r="I41" s="224"/>
      <c r="J41" s="224">
        <v>1</v>
      </c>
      <c r="K41" s="224">
        <v>387711</v>
      </c>
      <c r="L41" s="224"/>
      <c r="M41" s="223">
        <v>1</v>
      </c>
      <c r="N41" s="224">
        <v>1009788</v>
      </c>
      <c r="O41" s="224">
        <v>0</v>
      </c>
      <c r="P41" s="224">
        <v>0</v>
      </c>
      <c r="Q41" s="224">
        <v>1</v>
      </c>
      <c r="R41" s="224">
        <v>387711</v>
      </c>
      <c r="S41" s="224">
        <v>300</v>
      </c>
      <c r="T41" s="224">
        <v>0</v>
      </c>
      <c r="U41" s="224">
        <v>325</v>
      </c>
      <c r="V41" s="224">
        <v>1</v>
      </c>
      <c r="W41" s="224">
        <v>300</v>
      </c>
      <c r="X41" s="224">
        <v>1</v>
      </c>
      <c r="Y41" s="223">
        <v>0</v>
      </c>
      <c r="Z41" s="224">
        <v>110331</v>
      </c>
      <c r="AA41" s="224">
        <v>450.33061224489796</v>
      </c>
      <c r="AB41" s="24" t="s">
        <v>43</v>
      </c>
      <c r="AC41" s="24" t="s">
        <v>43</v>
      </c>
      <c r="AD41" s="24" t="s">
        <v>43</v>
      </c>
      <c r="AE41" s="224">
        <v>113033</v>
      </c>
      <c r="AF41" s="224">
        <v>87746</v>
      </c>
      <c r="AG41" s="325">
        <v>73818.7</v>
      </c>
      <c r="AH41" s="224">
        <v>387711</v>
      </c>
      <c r="AI41" s="224">
        <v>900</v>
      </c>
      <c r="AJ41" s="282">
        <v>946</v>
      </c>
      <c r="AK41" s="224">
        <v>0</v>
      </c>
      <c r="AL41" s="224">
        <v>0</v>
      </c>
      <c r="AM41" s="224">
        <v>0</v>
      </c>
      <c r="AN41" s="224">
        <v>0</v>
      </c>
      <c r="AO41" s="223">
        <v>110913</v>
      </c>
      <c r="AP41" s="222">
        <v>71567</v>
      </c>
      <c r="AQ41" s="281">
        <f t="shared" si="28"/>
        <v>-39346</v>
      </c>
      <c r="AR41" s="222">
        <v>62648</v>
      </c>
      <c r="AS41" s="281">
        <f t="shared" si="8"/>
        <v>134215</v>
      </c>
      <c r="AT41" s="222">
        <v>60059</v>
      </c>
      <c r="AU41" s="281">
        <f t="shared" si="29"/>
        <v>74156</v>
      </c>
      <c r="AV41" s="281">
        <f t="shared" si="9"/>
        <v>0.83919963111489937</v>
      </c>
      <c r="AW41" s="281">
        <f t="shared" si="10"/>
        <v>0.44748351525537383</v>
      </c>
      <c r="AX41" s="222">
        <v>30482</v>
      </c>
      <c r="CA41" s="91" t="str">
        <f t="shared" si="33"/>
        <v>Neuenkirchen</v>
      </c>
      <c r="CB41" s="92">
        <f t="shared" si="33"/>
        <v>245</v>
      </c>
      <c r="CC41" s="92">
        <f t="shared" si="11"/>
        <v>0</v>
      </c>
      <c r="CD41" s="92">
        <f t="shared" si="12"/>
        <v>63797</v>
      </c>
      <c r="CE41" s="92">
        <f t="shared" si="3"/>
        <v>0</v>
      </c>
      <c r="CF41" s="92">
        <f t="shared" si="4"/>
        <v>387711</v>
      </c>
      <c r="CG41" s="92">
        <f t="shared" si="13"/>
        <v>387711</v>
      </c>
      <c r="CH41" s="92">
        <f t="shared" si="14"/>
        <v>73818.7</v>
      </c>
      <c r="CI41" s="92">
        <f t="shared" si="31"/>
        <v>0</v>
      </c>
      <c r="CJ41" s="91" t="str">
        <f t="shared" si="34"/>
        <v>nein</v>
      </c>
      <c r="CK41" s="91" t="str">
        <f t="shared" si="34"/>
        <v>nein</v>
      </c>
      <c r="CL41" s="91" t="str">
        <f t="shared" si="32"/>
        <v>OK</v>
      </c>
      <c r="CM41" s="92">
        <f t="shared" si="30"/>
        <v>1009788</v>
      </c>
      <c r="CN41" s="91" t="str">
        <f t="shared" si="16"/>
        <v>nein</v>
      </c>
      <c r="CO41" s="91">
        <f t="shared" si="17"/>
        <v>0</v>
      </c>
      <c r="CP41" s="91">
        <f t="shared" si="18"/>
        <v>0</v>
      </c>
      <c r="CQ41" s="91">
        <f t="shared" si="19"/>
        <v>1</v>
      </c>
      <c r="CR41" s="91">
        <f t="shared" si="6"/>
        <v>1</v>
      </c>
      <c r="CS41" s="92">
        <f>CM41-'2013'!CM41</f>
        <v>5450</v>
      </c>
      <c r="CT41" s="92">
        <f>CE41-'2013'!CE41</f>
        <v>0</v>
      </c>
      <c r="CU41" s="92">
        <f t="shared" si="20"/>
        <v>60059</v>
      </c>
      <c r="CV41" s="92">
        <f t="shared" si="21"/>
        <v>30482</v>
      </c>
      <c r="CW41" s="153">
        <f t="shared" si="22"/>
        <v>3</v>
      </c>
      <c r="CX41" s="153">
        <f t="shared" si="23"/>
        <v>3.25</v>
      </c>
      <c r="CY41" s="153">
        <f t="shared" si="24"/>
        <v>3</v>
      </c>
      <c r="CZ41" s="92">
        <f t="shared" si="25"/>
        <v>110331</v>
      </c>
      <c r="DA41" s="92">
        <f t="shared" si="26"/>
        <v>946</v>
      </c>
      <c r="DB41" s="91">
        <f t="shared" si="7"/>
        <v>1</v>
      </c>
      <c r="DC41" s="92">
        <f t="shared" si="27"/>
        <v>387711</v>
      </c>
    </row>
    <row r="42" spans="1:107" x14ac:dyDescent="0.25">
      <c r="A42" s="20">
        <v>13075110</v>
      </c>
      <c r="B42" s="21">
        <v>5553</v>
      </c>
      <c r="C42" s="21" t="s">
        <v>81</v>
      </c>
      <c r="D42" s="223">
        <v>336</v>
      </c>
      <c r="E42" s="224">
        <v>7200</v>
      </c>
      <c r="F42" s="224">
        <v>56999</v>
      </c>
      <c r="G42" s="224">
        <v>1</v>
      </c>
      <c r="H42" s="224">
        <v>56999</v>
      </c>
      <c r="I42" s="224"/>
      <c r="J42" s="224">
        <v>1</v>
      </c>
      <c r="K42" s="224">
        <v>152810</v>
      </c>
      <c r="L42" s="224"/>
      <c r="M42" s="223">
        <v>1</v>
      </c>
      <c r="N42" s="224">
        <v>1315433</v>
      </c>
      <c r="O42" s="224">
        <v>0</v>
      </c>
      <c r="P42" s="224">
        <v>0</v>
      </c>
      <c r="Q42" s="224">
        <v>1</v>
      </c>
      <c r="R42" s="224">
        <v>129119</v>
      </c>
      <c r="S42" s="224">
        <v>250</v>
      </c>
      <c r="T42" s="224">
        <v>1</v>
      </c>
      <c r="U42" s="224">
        <v>300</v>
      </c>
      <c r="V42" s="224">
        <v>1</v>
      </c>
      <c r="W42" s="224">
        <v>270</v>
      </c>
      <c r="X42" s="224">
        <v>1</v>
      </c>
      <c r="Y42" s="223">
        <v>1</v>
      </c>
      <c r="Z42" s="224">
        <v>0</v>
      </c>
      <c r="AA42" s="224">
        <v>0</v>
      </c>
      <c r="AB42" s="24" t="s">
        <v>43</v>
      </c>
      <c r="AC42" s="24" t="s">
        <v>43</v>
      </c>
      <c r="AD42" s="24" t="s">
        <v>43</v>
      </c>
      <c r="AE42" s="224">
        <v>166241</v>
      </c>
      <c r="AF42" s="224">
        <v>24995</v>
      </c>
      <c r="AG42" s="325">
        <v>56999.95</v>
      </c>
      <c r="AH42" s="224">
        <v>129119</v>
      </c>
      <c r="AI42" s="224">
        <v>1200</v>
      </c>
      <c r="AJ42" s="282">
        <v>1090</v>
      </c>
      <c r="AK42" s="224">
        <v>0</v>
      </c>
      <c r="AL42" s="224">
        <v>0</v>
      </c>
      <c r="AM42" s="224">
        <v>0</v>
      </c>
      <c r="AN42" s="224">
        <v>0</v>
      </c>
      <c r="AO42" s="223">
        <v>86019</v>
      </c>
      <c r="AP42" s="222">
        <v>118234</v>
      </c>
      <c r="AQ42" s="281">
        <f t="shared" si="28"/>
        <v>32215</v>
      </c>
      <c r="AR42" s="222">
        <v>125571</v>
      </c>
      <c r="AS42" s="281">
        <f t="shared" si="8"/>
        <v>243805</v>
      </c>
      <c r="AT42" s="222">
        <v>95880</v>
      </c>
      <c r="AU42" s="281">
        <f t="shared" si="29"/>
        <v>147925</v>
      </c>
      <c r="AV42" s="281">
        <f t="shared" si="9"/>
        <v>0.8109342490315814</v>
      </c>
      <c r="AW42" s="281">
        <f t="shared" si="10"/>
        <v>0.39326510941120979</v>
      </c>
      <c r="AX42" s="222">
        <v>48662</v>
      </c>
      <c r="CA42" s="91" t="str">
        <f t="shared" si="33"/>
        <v>Postlow</v>
      </c>
      <c r="CB42" s="92">
        <f t="shared" si="33"/>
        <v>336</v>
      </c>
      <c r="CC42" s="92">
        <f t="shared" si="11"/>
        <v>0</v>
      </c>
      <c r="CD42" s="92">
        <f t="shared" si="12"/>
        <v>56999</v>
      </c>
      <c r="CE42" s="92">
        <f t="shared" si="3"/>
        <v>0</v>
      </c>
      <c r="CF42" s="92">
        <f t="shared" si="4"/>
        <v>129119</v>
      </c>
      <c r="CG42" s="92">
        <f t="shared" si="13"/>
        <v>129119</v>
      </c>
      <c r="CH42" s="92">
        <f t="shared" si="14"/>
        <v>56999.95</v>
      </c>
      <c r="CI42" s="92">
        <f t="shared" si="31"/>
        <v>1</v>
      </c>
      <c r="CJ42" s="91" t="str">
        <f t="shared" si="34"/>
        <v>nein</v>
      </c>
      <c r="CK42" s="91" t="str">
        <f t="shared" si="34"/>
        <v>nein</v>
      </c>
      <c r="CL42" s="91" t="str">
        <f t="shared" si="32"/>
        <v>OK</v>
      </c>
      <c r="CM42" s="92">
        <f t="shared" si="30"/>
        <v>1315433</v>
      </c>
      <c r="CN42" s="91" t="str">
        <f t="shared" si="16"/>
        <v>nein</v>
      </c>
      <c r="CO42" s="91">
        <f t="shared" si="17"/>
        <v>0</v>
      </c>
      <c r="CP42" s="91">
        <f t="shared" si="18"/>
        <v>0</v>
      </c>
      <c r="CQ42" s="91">
        <f t="shared" si="19"/>
        <v>1</v>
      </c>
      <c r="CR42" s="91">
        <f t="shared" si="6"/>
        <v>1</v>
      </c>
      <c r="CS42" s="92">
        <f>CM42-'2013'!CM42</f>
        <v>55358</v>
      </c>
      <c r="CT42" s="92">
        <f>CE42-'2013'!CE42</f>
        <v>0</v>
      </c>
      <c r="CU42" s="92">
        <f t="shared" si="20"/>
        <v>95880</v>
      </c>
      <c r="CV42" s="92">
        <f t="shared" si="21"/>
        <v>48662</v>
      </c>
      <c r="CW42" s="153">
        <f t="shared" si="22"/>
        <v>2.5</v>
      </c>
      <c r="CX42" s="153">
        <f t="shared" si="23"/>
        <v>3</v>
      </c>
      <c r="CY42" s="153">
        <f t="shared" si="24"/>
        <v>2.7</v>
      </c>
      <c r="CZ42" s="92">
        <f t="shared" si="25"/>
        <v>0</v>
      </c>
      <c r="DA42" s="92">
        <f t="shared" si="26"/>
        <v>1090</v>
      </c>
      <c r="DB42" s="91">
        <f t="shared" si="7"/>
        <v>1</v>
      </c>
      <c r="DC42" s="92">
        <f t="shared" si="27"/>
        <v>129119</v>
      </c>
    </row>
    <row r="43" spans="1:107" x14ac:dyDescent="0.25">
      <c r="A43" s="20">
        <v>13075116</v>
      </c>
      <c r="B43" s="21">
        <v>5553</v>
      </c>
      <c r="C43" s="21" t="s">
        <v>82</v>
      </c>
      <c r="D43" s="223">
        <v>159</v>
      </c>
      <c r="E43" s="224">
        <v>94500</v>
      </c>
      <c r="F43" s="224">
        <v>19565</v>
      </c>
      <c r="G43" s="224">
        <v>0</v>
      </c>
      <c r="H43" s="224"/>
      <c r="I43" s="224">
        <v>25306</v>
      </c>
      <c r="J43" s="224">
        <v>0</v>
      </c>
      <c r="K43" s="224"/>
      <c r="L43" s="224">
        <v>2012</v>
      </c>
      <c r="M43" s="223">
        <v>1</v>
      </c>
      <c r="N43" s="224">
        <v>1205011</v>
      </c>
      <c r="O43" s="224">
        <v>1</v>
      </c>
      <c r="P43" s="224">
        <v>65364</v>
      </c>
      <c r="Q43" s="224">
        <v>0</v>
      </c>
      <c r="R43" s="224">
        <v>0</v>
      </c>
      <c r="S43" s="224">
        <v>250</v>
      </c>
      <c r="T43" s="224">
        <v>1</v>
      </c>
      <c r="U43" s="224">
        <v>250</v>
      </c>
      <c r="V43" s="224">
        <v>1</v>
      </c>
      <c r="W43" s="224">
        <v>300</v>
      </c>
      <c r="X43" s="224">
        <v>1</v>
      </c>
      <c r="Y43" s="223">
        <v>1</v>
      </c>
      <c r="Z43" s="224">
        <v>71278</v>
      </c>
      <c r="AA43" s="224">
        <v>448.28930817610063</v>
      </c>
      <c r="AB43" s="24" t="s">
        <v>43</v>
      </c>
      <c r="AC43" s="24" t="s">
        <v>43</v>
      </c>
      <c r="AD43" s="24" t="s">
        <v>43</v>
      </c>
      <c r="AE43" s="224">
        <v>113459</v>
      </c>
      <c r="AF43" s="224">
        <v>67387</v>
      </c>
      <c r="AG43" s="325">
        <v>-19565.849999999999</v>
      </c>
      <c r="AH43" s="224">
        <v>-65364</v>
      </c>
      <c r="AI43" s="224">
        <v>600</v>
      </c>
      <c r="AJ43" s="282">
        <v>697</v>
      </c>
      <c r="AK43" s="224">
        <v>0</v>
      </c>
      <c r="AL43" s="224">
        <v>0</v>
      </c>
      <c r="AM43" s="224">
        <v>0</v>
      </c>
      <c r="AN43" s="224">
        <v>0</v>
      </c>
      <c r="AO43" s="223">
        <v>29108</v>
      </c>
      <c r="AP43" s="222">
        <v>19353</v>
      </c>
      <c r="AQ43" s="281">
        <f t="shared" si="28"/>
        <v>-9755</v>
      </c>
      <c r="AR43" s="222">
        <v>66380</v>
      </c>
      <c r="AS43" s="281">
        <f t="shared" si="8"/>
        <v>85733</v>
      </c>
      <c r="AT43" s="222">
        <v>43580</v>
      </c>
      <c r="AU43" s="281">
        <f t="shared" si="29"/>
        <v>42153</v>
      </c>
      <c r="AV43" s="281">
        <f t="shared" si="9"/>
        <v>2.2518472588229215</v>
      </c>
      <c r="AW43" s="281">
        <f t="shared" si="10"/>
        <v>0.50832234962033285</v>
      </c>
      <c r="AX43" s="222">
        <v>22153</v>
      </c>
      <c r="CA43" s="91" t="str">
        <f t="shared" si="33"/>
        <v>Rossin</v>
      </c>
      <c r="CB43" s="92">
        <f t="shared" si="33"/>
        <v>159</v>
      </c>
      <c r="CC43" s="92">
        <f t="shared" si="11"/>
        <v>25306</v>
      </c>
      <c r="CD43" s="92">
        <f t="shared" si="12"/>
        <v>-25306</v>
      </c>
      <c r="CE43" s="92">
        <f t="shared" si="3"/>
        <v>65364</v>
      </c>
      <c r="CF43" s="92">
        <f t="shared" si="4"/>
        <v>0</v>
      </c>
      <c r="CG43" s="92">
        <f t="shared" si="13"/>
        <v>-65364</v>
      </c>
      <c r="CH43" s="92">
        <f t="shared" si="14"/>
        <v>-19565.849999999999</v>
      </c>
      <c r="CI43" s="92">
        <f t="shared" si="31"/>
        <v>1</v>
      </c>
      <c r="CJ43" s="91" t="str">
        <f t="shared" si="34"/>
        <v>nein</v>
      </c>
      <c r="CK43" s="91" t="str">
        <f t="shared" si="34"/>
        <v>nein</v>
      </c>
      <c r="CL43" s="91" t="str">
        <f t="shared" si="32"/>
        <v>OK</v>
      </c>
      <c r="CM43" s="92">
        <f t="shared" si="30"/>
        <v>1205011</v>
      </c>
      <c r="CN43" s="91" t="str">
        <f t="shared" si="16"/>
        <v>nein</v>
      </c>
      <c r="CO43" s="91">
        <f t="shared" si="17"/>
        <v>0</v>
      </c>
      <c r="CP43" s="91">
        <f t="shared" si="18"/>
        <v>0</v>
      </c>
      <c r="CQ43" s="91">
        <f t="shared" si="19"/>
        <v>1</v>
      </c>
      <c r="CR43" s="91">
        <f t="shared" si="6"/>
        <v>0</v>
      </c>
      <c r="CS43" s="92">
        <f>CM43-'2013'!CM43</f>
        <v>0</v>
      </c>
      <c r="CT43" s="92">
        <f>CE43-'2013'!CE43</f>
        <v>23422</v>
      </c>
      <c r="CU43" s="92">
        <f t="shared" si="20"/>
        <v>43580</v>
      </c>
      <c r="CV43" s="92">
        <f t="shared" si="21"/>
        <v>22153</v>
      </c>
      <c r="CW43" s="153">
        <f t="shared" si="22"/>
        <v>2.5</v>
      </c>
      <c r="CX43" s="153">
        <f t="shared" si="23"/>
        <v>2.5</v>
      </c>
      <c r="CY43" s="153">
        <f t="shared" si="24"/>
        <v>3</v>
      </c>
      <c r="CZ43" s="92">
        <f t="shared" si="25"/>
        <v>71278</v>
      </c>
      <c r="DA43" s="92">
        <f t="shared" si="26"/>
        <v>697</v>
      </c>
      <c r="DB43" s="91">
        <f t="shared" si="7"/>
        <v>0</v>
      </c>
      <c r="DC43" s="92">
        <f t="shared" si="27"/>
        <v>-65364</v>
      </c>
    </row>
    <row r="44" spans="1:107" x14ac:dyDescent="0.25">
      <c r="A44" s="20">
        <v>13075122</v>
      </c>
      <c r="B44" s="21">
        <v>5553</v>
      </c>
      <c r="C44" s="21" t="s">
        <v>83</v>
      </c>
      <c r="D44" s="223">
        <v>440</v>
      </c>
      <c r="E44" s="224">
        <v>97700</v>
      </c>
      <c r="F44" s="224">
        <v>30551</v>
      </c>
      <c r="G44" s="224">
        <v>0</v>
      </c>
      <c r="H44" s="224"/>
      <c r="I44" s="224">
        <v>30551</v>
      </c>
      <c r="J44" s="224">
        <v>1</v>
      </c>
      <c r="K44" s="224">
        <v>12116</v>
      </c>
      <c r="L44" s="224"/>
      <c r="M44" s="223">
        <v>1</v>
      </c>
      <c r="N44" s="224">
        <v>1819064</v>
      </c>
      <c r="O44" s="224">
        <v>1</v>
      </c>
      <c r="P44" s="224">
        <v>33372</v>
      </c>
      <c r="Q44" s="224">
        <v>0</v>
      </c>
      <c r="R44" s="224">
        <v>0</v>
      </c>
      <c r="S44" s="224">
        <v>250</v>
      </c>
      <c r="T44" s="224">
        <v>1</v>
      </c>
      <c r="U44" s="224">
        <v>325</v>
      </c>
      <c r="V44" s="224">
        <v>1</v>
      </c>
      <c r="W44" s="224">
        <v>300</v>
      </c>
      <c r="X44" s="224">
        <v>1</v>
      </c>
      <c r="Y44" s="223">
        <v>1</v>
      </c>
      <c r="Z44" s="224">
        <v>0</v>
      </c>
      <c r="AA44" s="224">
        <v>0</v>
      </c>
      <c r="AB44" s="24" t="s">
        <v>43</v>
      </c>
      <c r="AC44" s="24" t="s">
        <v>43</v>
      </c>
      <c r="AD44" s="24" t="s">
        <v>43</v>
      </c>
      <c r="AE44" s="224">
        <v>175746</v>
      </c>
      <c r="AF44" s="224">
        <v>136465</v>
      </c>
      <c r="AG44" s="325">
        <v>-30551.200000000001</v>
      </c>
      <c r="AH44" s="224">
        <v>-33372</v>
      </c>
      <c r="AI44" s="224">
        <v>2400</v>
      </c>
      <c r="AJ44" s="282">
        <v>2287</v>
      </c>
      <c r="AK44" s="224">
        <v>0</v>
      </c>
      <c r="AL44" s="224">
        <v>0</v>
      </c>
      <c r="AM44" s="224">
        <v>0</v>
      </c>
      <c r="AN44" s="224">
        <v>0</v>
      </c>
      <c r="AO44" s="223">
        <v>173506</v>
      </c>
      <c r="AP44" s="222">
        <v>82041</v>
      </c>
      <c r="AQ44" s="281">
        <f t="shared" si="28"/>
        <v>-91465</v>
      </c>
      <c r="AR44" s="222">
        <v>127921</v>
      </c>
      <c r="AS44" s="281">
        <f t="shared" si="8"/>
        <v>209962</v>
      </c>
      <c r="AT44" s="222">
        <v>134483</v>
      </c>
      <c r="AU44" s="281">
        <f t="shared" si="29"/>
        <v>75479</v>
      </c>
      <c r="AV44" s="281">
        <f t="shared" si="9"/>
        <v>1.639216976877415</v>
      </c>
      <c r="AW44" s="281">
        <f t="shared" si="10"/>
        <v>0.64051114011106769</v>
      </c>
      <c r="AX44" s="222">
        <v>68209</v>
      </c>
      <c r="CA44" s="91" t="str">
        <f t="shared" si="33"/>
        <v>Sarnow</v>
      </c>
      <c r="CB44" s="92">
        <f t="shared" si="33"/>
        <v>440</v>
      </c>
      <c r="CC44" s="92">
        <f t="shared" si="11"/>
        <v>30551</v>
      </c>
      <c r="CD44" s="92">
        <f t="shared" si="12"/>
        <v>-30551</v>
      </c>
      <c r="CE44" s="92">
        <f t="shared" si="3"/>
        <v>33372</v>
      </c>
      <c r="CF44" s="92">
        <f t="shared" si="4"/>
        <v>0</v>
      </c>
      <c r="CG44" s="92">
        <f t="shared" si="13"/>
        <v>-33372</v>
      </c>
      <c r="CH44" s="92">
        <f t="shared" si="14"/>
        <v>-30551.200000000001</v>
      </c>
      <c r="CI44" s="92">
        <f t="shared" si="31"/>
        <v>1</v>
      </c>
      <c r="CJ44" s="91" t="str">
        <f t="shared" si="34"/>
        <v>nein</v>
      </c>
      <c r="CK44" s="91" t="str">
        <f t="shared" si="34"/>
        <v>nein</v>
      </c>
      <c r="CL44" s="91" t="str">
        <f t="shared" si="32"/>
        <v>OK</v>
      </c>
      <c r="CM44" s="92">
        <f t="shared" si="30"/>
        <v>1819064</v>
      </c>
      <c r="CN44" s="91" t="str">
        <f t="shared" si="16"/>
        <v>nein</v>
      </c>
      <c r="CO44" s="91">
        <f t="shared" si="17"/>
        <v>0</v>
      </c>
      <c r="CP44" s="91">
        <f t="shared" si="18"/>
        <v>0</v>
      </c>
      <c r="CQ44" s="91">
        <f t="shared" si="19"/>
        <v>1</v>
      </c>
      <c r="CR44" s="91">
        <f t="shared" si="6"/>
        <v>1</v>
      </c>
      <c r="CS44" s="92">
        <f>CM44-'2013'!CM44</f>
        <v>335</v>
      </c>
      <c r="CT44" s="92">
        <f>CE44-'2013'!CE44</f>
        <v>33372</v>
      </c>
      <c r="CU44" s="92">
        <f t="shared" si="20"/>
        <v>134483</v>
      </c>
      <c r="CV44" s="92">
        <f t="shared" si="21"/>
        <v>68209</v>
      </c>
      <c r="CW44" s="153">
        <f t="shared" si="22"/>
        <v>2.5</v>
      </c>
      <c r="CX44" s="153">
        <f t="shared" si="23"/>
        <v>3.25</v>
      </c>
      <c r="CY44" s="153">
        <f t="shared" si="24"/>
        <v>3</v>
      </c>
      <c r="CZ44" s="92">
        <f t="shared" si="25"/>
        <v>0</v>
      </c>
      <c r="DA44" s="92">
        <f t="shared" si="26"/>
        <v>2287</v>
      </c>
      <c r="DB44" s="91">
        <f t="shared" si="7"/>
        <v>0</v>
      </c>
      <c r="DC44" s="92">
        <f t="shared" si="27"/>
        <v>-33372</v>
      </c>
    </row>
    <row r="45" spans="1:107" x14ac:dyDescent="0.25">
      <c r="A45" s="20">
        <v>13075127</v>
      </c>
      <c r="B45" s="21">
        <v>5553</v>
      </c>
      <c r="C45" s="21" t="s">
        <v>84</v>
      </c>
      <c r="D45" s="223">
        <v>1252</v>
      </c>
      <c r="E45" s="224">
        <v>500500</v>
      </c>
      <c r="F45" s="224">
        <v>254981</v>
      </c>
      <c r="G45" s="224">
        <v>0</v>
      </c>
      <c r="H45" s="224"/>
      <c r="I45" s="224">
        <v>353567</v>
      </c>
      <c r="J45" s="224">
        <v>0</v>
      </c>
      <c r="K45" s="224"/>
      <c r="L45" s="224">
        <v>2012</v>
      </c>
      <c r="M45" s="223">
        <v>1</v>
      </c>
      <c r="N45" s="224">
        <v>6004765</v>
      </c>
      <c r="O45" s="224">
        <v>1</v>
      </c>
      <c r="P45" s="224">
        <v>782746</v>
      </c>
      <c r="Q45" s="224">
        <v>0</v>
      </c>
      <c r="R45" s="224">
        <v>0</v>
      </c>
      <c r="S45" s="224">
        <v>250</v>
      </c>
      <c r="T45" s="224">
        <v>1</v>
      </c>
      <c r="U45" s="224">
        <v>325</v>
      </c>
      <c r="V45" s="224">
        <v>1</v>
      </c>
      <c r="W45" s="224">
        <v>300</v>
      </c>
      <c r="X45" s="224">
        <v>1</v>
      </c>
      <c r="Y45" s="223">
        <v>1</v>
      </c>
      <c r="Z45" s="224">
        <v>372550</v>
      </c>
      <c r="AA45" s="224">
        <v>297.56389776357827</v>
      </c>
      <c r="AB45" s="24" t="s">
        <v>43</v>
      </c>
      <c r="AC45" s="24" t="s">
        <v>43</v>
      </c>
      <c r="AD45" s="24" t="s">
        <v>43</v>
      </c>
      <c r="AE45" s="224">
        <v>651141</v>
      </c>
      <c r="AF45" s="224">
        <v>347219</v>
      </c>
      <c r="AG45" s="325">
        <v>-254981.28</v>
      </c>
      <c r="AH45" s="224">
        <v>-782746</v>
      </c>
      <c r="AI45" s="224">
        <v>3600</v>
      </c>
      <c r="AJ45" s="282">
        <v>3775</v>
      </c>
      <c r="AK45" s="224">
        <v>0</v>
      </c>
      <c r="AL45" s="224">
        <v>0</v>
      </c>
      <c r="AM45" s="224">
        <v>0</v>
      </c>
      <c r="AN45" s="224">
        <v>0</v>
      </c>
      <c r="AO45" s="223">
        <v>575194</v>
      </c>
      <c r="AP45" s="222">
        <v>317510</v>
      </c>
      <c r="AQ45" s="281">
        <f t="shared" si="28"/>
        <v>-257684</v>
      </c>
      <c r="AR45" s="222">
        <v>315101</v>
      </c>
      <c r="AS45" s="281">
        <f t="shared" si="8"/>
        <v>632611</v>
      </c>
      <c r="AT45" s="222">
        <v>477423</v>
      </c>
      <c r="AU45" s="281">
        <f t="shared" si="29"/>
        <v>155188</v>
      </c>
      <c r="AV45" s="281">
        <f t="shared" si="9"/>
        <v>1.5036471292242763</v>
      </c>
      <c r="AW45" s="281">
        <f t="shared" si="10"/>
        <v>0.75468652932054614</v>
      </c>
      <c r="AX45" s="222">
        <v>242092</v>
      </c>
      <c r="CA45" s="91" t="str">
        <f t="shared" si="33"/>
        <v>Spantekow</v>
      </c>
      <c r="CB45" s="92">
        <f t="shared" si="33"/>
        <v>1252</v>
      </c>
      <c r="CC45" s="92">
        <f t="shared" si="11"/>
        <v>353567</v>
      </c>
      <c r="CD45" s="92">
        <f t="shared" si="12"/>
        <v>-353567</v>
      </c>
      <c r="CE45" s="92">
        <f t="shared" si="3"/>
        <v>782746</v>
      </c>
      <c r="CF45" s="92">
        <f t="shared" si="4"/>
        <v>0</v>
      </c>
      <c r="CG45" s="92">
        <f t="shared" si="13"/>
        <v>-782746</v>
      </c>
      <c r="CH45" s="92">
        <f t="shared" si="14"/>
        <v>-254981.28</v>
      </c>
      <c r="CI45" s="92">
        <f t="shared" si="31"/>
        <v>1</v>
      </c>
      <c r="CJ45" s="91" t="str">
        <f t="shared" si="34"/>
        <v>nein</v>
      </c>
      <c r="CK45" s="91" t="str">
        <f t="shared" si="34"/>
        <v>nein</v>
      </c>
      <c r="CL45" s="91" t="str">
        <f t="shared" si="32"/>
        <v>OK</v>
      </c>
      <c r="CM45" s="92">
        <f t="shared" si="30"/>
        <v>6004765</v>
      </c>
      <c r="CN45" s="91" t="str">
        <f t="shared" si="16"/>
        <v>nein</v>
      </c>
      <c r="CO45" s="91">
        <f t="shared" si="17"/>
        <v>0</v>
      </c>
      <c r="CP45" s="91">
        <f t="shared" si="18"/>
        <v>0</v>
      </c>
      <c r="CQ45" s="91">
        <f t="shared" si="19"/>
        <v>1</v>
      </c>
      <c r="CR45" s="91">
        <f t="shared" si="6"/>
        <v>0</v>
      </c>
      <c r="CS45" s="92">
        <f>CM45-'2013'!CM45</f>
        <v>196</v>
      </c>
      <c r="CT45" s="92">
        <f>CE45-'2013'!CE45</f>
        <v>322459</v>
      </c>
      <c r="CU45" s="92">
        <f t="shared" si="20"/>
        <v>477423</v>
      </c>
      <c r="CV45" s="92">
        <f t="shared" si="21"/>
        <v>242092</v>
      </c>
      <c r="CW45" s="153">
        <f t="shared" si="22"/>
        <v>2.5</v>
      </c>
      <c r="CX45" s="153">
        <f t="shared" si="23"/>
        <v>3.25</v>
      </c>
      <c r="CY45" s="153">
        <f t="shared" si="24"/>
        <v>3</v>
      </c>
      <c r="CZ45" s="92">
        <f t="shared" si="25"/>
        <v>372550</v>
      </c>
      <c r="DA45" s="92">
        <f t="shared" si="26"/>
        <v>3775</v>
      </c>
      <c r="DB45" s="91">
        <f t="shared" si="7"/>
        <v>0</v>
      </c>
      <c r="DC45" s="92">
        <f t="shared" si="27"/>
        <v>-782746</v>
      </c>
    </row>
    <row r="46" spans="1:107" x14ac:dyDescent="0.25">
      <c r="A46" s="20">
        <v>13075128</v>
      </c>
      <c r="B46" s="21">
        <v>5553</v>
      </c>
      <c r="C46" s="21" t="s">
        <v>85</v>
      </c>
      <c r="D46" s="223">
        <v>342</v>
      </c>
      <c r="E46" s="224">
        <v>303000</v>
      </c>
      <c r="F46" s="224">
        <v>127827</v>
      </c>
      <c r="G46" s="224">
        <v>0</v>
      </c>
      <c r="H46" s="224"/>
      <c r="I46" s="224">
        <v>172807</v>
      </c>
      <c r="J46" s="224">
        <v>0</v>
      </c>
      <c r="K46" s="224"/>
      <c r="L46" s="224">
        <v>2012</v>
      </c>
      <c r="M46" s="223">
        <v>1</v>
      </c>
      <c r="N46" s="224">
        <v>550219</v>
      </c>
      <c r="O46" s="224">
        <v>1</v>
      </c>
      <c r="P46" s="224">
        <v>2078035</v>
      </c>
      <c r="Q46" s="224">
        <v>0</v>
      </c>
      <c r="R46" s="224">
        <v>0</v>
      </c>
      <c r="S46" s="224">
        <v>267</v>
      </c>
      <c r="T46" s="224">
        <v>0</v>
      </c>
      <c r="U46" s="224">
        <v>344</v>
      </c>
      <c r="V46" s="224">
        <v>1</v>
      </c>
      <c r="W46" s="224">
        <v>316</v>
      </c>
      <c r="X46" s="224">
        <v>0</v>
      </c>
      <c r="Y46" s="223">
        <v>0</v>
      </c>
      <c r="Z46" s="224">
        <v>1557630</v>
      </c>
      <c r="AA46" s="224">
        <v>4554.4736842105267</v>
      </c>
      <c r="AB46" s="24" t="s">
        <v>43</v>
      </c>
      <c r="AC46" s="24" t="s">
        <v>43</v>
      </c>
      <c r="AD46" s="24" t="s">
        <v>43</v>
      </c>
      <c r="AE46" s="224">
        <v>2229487</v>
      </c>
      <c r="AF46" s="224">
        <v>3002633</v>
      </c>
      <c r="AG46" s="325">
        <v>-127827.81</v>
      </c>
      <c r="AH46" s="224">
        <v>-2078035</v>
      </c>
      <c r="AI46" s="224">
        <v>1000</v>
      </c>
      <c r="AJ46" s="282">
        <v>844</v>
      </c>
      <c r="AK46" s="224">
        <v>0</v>
      </c>
      <c r="AL46" s="224">
        <v>0</v>
      </c>
      <c r="AM46" s="224">
        <v>0</v>
      </c>
      <c r="AN46" s="224">
        <v>0</v>
      </c>
      <c r="AO46" s="223">
        <v>141885</v>
      </c>
      <c r="AP46" s="222">
        <v>24611</v>
      </c>
      <c r="AQ46" s="281">
        <f t="shared" si="28"/>
        <v>-117274</v>
      </c>
      <c r="AR46" s="222">
        <v>95216</v>
      </c>
      <c r="AS46" s="281">
        <f t="shared" si="8"/>
        <v>119827</v>
      </c>
      <c r="AT46" s="222">
        <v>124739</v>
      </c>
      <c r="AU46" s="281">
        <f t="shared" si="29"/>
        <v>-4912</v>
      </c>
      <c r="AV46" s="281">
        <f t="shared" si="9"/>
        <v>5.0684246881475765</v>
      </c>
      <c r="AW46" s="281">
        <f t="shared" si="10"/>
        <v>1.0409924307543374</v>
      </c>
      <c r="AX46" s="222">
        <v>63314</v>
      </c>
      <c r="CA46" s="91" t="str">
        <f t="shared" si="33"/>
        <v>Stolpe an der Peene</v>
      </c>
      <c r="CB46" s="92">
        <f t="shared" si="33"/>
        <v>342</v>
      </c>
      <c r="CC46" s="92">
        <f t="shared" si="11"/>
        <v>172807</v>
      </c>
      <c r="CD46" s="92">
        <f t="shared" si="12"/>
        <v>-172807</v>
      </c>
      <c r="CE46" s="92">
        <f t="shared" si="3"/>
        <v>2078035</v>
      </c>
      <c r="CF46" s="92">
        <f t="shared" si="4"/>
        <v>0</v>
      </c>
      <c r="CG46" s="92">
        <f t="shared" si="13"/>
        <v>-2078035</v>
      </c>
      <c r="CH46" s="92">
        <f t="shared" si="14"/>
        <v>-127827.81</v>
      </c>
      <c r="CI46" s="92">
        <f t="shared" si="31"/>
        <v>0</v>
      </c>
      <c r="CJ46" s="91" t="str">
        <f t="shared" si="34"/>
        <v>nein</v>
      </c>
      <c r="CK46" s="91" t="str">
        <f t="shared" si="34"/>
        <v>nein</v>
      </c>
      <c r="CL46" s="91" t="str">
        <f t="shared" si="32"/>
        <v>OK</v>
      </c>
      <c r="CM46" s="92">
        <f t="shared" si="30"/>
        <v>550219</v>
      </c>
      <c r="CN46" s="91" t="str">
        <f t="shared" si="16"/>
        <v>nein</v>
      </c>
      <c r="CO46" s="91">
        <f t="shared" si="17"/>
        <v>0</v>
      </c>
      <c r="CP46" s="91">
        <f t="shared" si="18"/>
        <v>0</v>
      </c>
      <c r="CQ46" s="91">
        <f t="shared" si="19"/>
        <v>1</v>
      </c>
      <c r="CR46" s="91">
        <f t="shared" si="6"/>
        <v>0</v>
      </c>
      <c r="CS46" s="92">
        <f>CM46-'2013'!CM46</f>
        <v>1</v>
      </c>
      <c r="CT46" s="92">
        <f>CE46-'2013'!CE46</f>
        <v>-88037</v>
      </c>
      <c r="CU46" s="92">
        <f t="shared" si="20"/>
        <v>124739</v>
      </c>
      <c r="CV46" s="92">
        <f t="shared" si="21"/>
        <v>63314</v>
      </c>
      <c r="CW46" s="153">
        <f t="shared" si="22"/>
        <v>2.67</v>
      </c>
      <c r="CX46" s="153">
        <f t="shared" si="23"/>
        <v>3.44</v>
      </c>
      <c r="CY46" s="153">
        <f t="shared" si="24"/>
        <v>3.16</v>
      </c>
      <c r="CZ46" s="92">
        <f t="shared" si="25"/>
        <v>1557630</v>
      </c>
      <c r="DA46" s="92">
        <f t="shared" si="26"/>
        <v>844</v>
      </c>
      <c r="DB46" s="91">
        <f t="shared" si="7"/>
        <v>0</v>
      </c>
      <c r="DC46" s="92">
        <f t="shared" si="27"/>
        <v>-2078035</v>
      </c>
    </row>
    <row r="47" spans="1:107" ht="15.75" thickBot="1" x14ac:dyDescent="0.3">
      <c r="A47" s="20">
        <v>13075155</v>
      </c>
      <c r="B47" s="21">
        <v>5553</v>
      </c>
      <c r="C47" s="21" t="s">
        <v>86</v>
      </c>
      <c r="D47" s="223">
        <v>893</v>
      </c>
      <c r="E47" s="224">
        <v>272100</v>
      </c>
      <c r="F47" s="224">
        <v>77741</v>
      </c>
      <c r="G47" s="224">
        <v>0</v>
      </c>
      <c r="H47" s="224"/>
      <c r="I47" s="224">
        <v>151703</v>
      </c>
      <c r="J47" s="224">
        <v>0</v>
      </c>
      <c r="K47" s="224"/>
      <c r="L47" s="224">
        <v>2014</v>
      </c>
      <c r="M47" s="223">
        <v>1</v>
      </c>
      <c r="N47" s="224">
        <v>2194524</v>
      </c>
      <c r="O47" s="224">
        <v>1</v>
      </c>
      <c r="P47" s="224">
        <v>170857</v>
      </c>
      <c r="Q47" s="224">
        <v>0</v>
      </c>
      <c r="R47" s="224">
        <v>0</v>
      </c>
      <c r="S47" s="224">
        <v>300</v>
      </c>
      <c r="T47" s="224">
        <v>0</v>
      </c>
      <c r="U47" s="224">
        <v>330</v>
      </c>
      <c r="V47" s="224">
        <v>1</v>
      </c>
      <c r="W47" s="224">
        <v>300</v>
      </c>
      <c r="X47" s="224">
        <v>1</v>
      </c>
      <c r="Y47" s="223">
        <v>0</v>
      </c>
      <c r="Z47" s="224">
        <v>1654627</v>
      </c>
      <c r="AA47" s="224">
        <v>1852.885778275476</v>
      </c>
      <c r="AB47" s="24" t="s">
        <v>43</v>
      </c>
      <c r="AC47" s="24" t="s">
        <v>43</v>
      </c>
      <c r="AD47" s="24" t="s">
        <v>43</v>
      </c>
      <c r="AE47" s="224">
        <v>623298</v>
      </c>
      <c r="AF47" s="224">
        <v>151703</v>
      </c>
      <c r="AG47" s="326">
        <v>-77741.149999999994</v>
      </c>
      <c r="AH47" s="224">
        <v>-170857</v>
      </c>
      <c r="AI47" s="224">
        <v>3700</v>
      </c>
      <c r="AJ47" s="282">
        <v>4941</v>
      </c>
      <c r="AK47" s="224">
        <v>0</v>
      </c>
      <c r="AL47" s="224">
        <v>0</v>
      </c>
      <c r="AM47" s="224">
        <v>0</v>
      </c>
      <c r="AN47" s="224">
        <v>0</v>
      </c>
      <c r="AO47" s="223">
        <v>234188</v>
      </c>
      <c r="AP47" s="222">
        <v>129322</v>
      </c>
      <c r="AQ47" s="281">
        <f t="shared" si="28"/>
        <v>-104866</v>
      </c>
      <c r="AR47" s="222">
        <v>330393</v>
      </c>
      <c r="AS47" s="281">
        <f t="shared" si="8"/>
        <v>459715</v>
      </c>
      <c r="AT47" s="222">
        <v>266633</v>
      </c>
      <c r="AU47" s="281">
        <f t="shared" si="29"/>
        <v>193082</v>
      </c>
      <c r="AV47" s="281">
        <f t="shared" si="9"/>
        <v>2.0617760319203229</v>
      </c>
      <c r="AW47" s="281">
        <f t="shared" si="10"/>
        <v>0.57999630205670905</v>
      </c>
      <c r="AX47" s="222">
        <v>135241</v>
      </c>
      <c r="CA47" s="91" t="str">
        <f t="shared" si="33"/>
        <v>Neetzow-Liepen</v>
      </c>
      <c r="CB47" s="92">
        <f t="shared" si="33"/>
        <v>893</v>
      </c>
      <c r="CC47" s="92">
        <f t="shared" si="11"/>
        <v>151703</v>
      </c>
      <c r="CD47" s="92">
        <f t="shared" si="12"/>
        <v>-151703</v>
      </c>
      <c r="CE47" s="92">
        <f t="shared" si="3"/>
        <v>170857</v>
      </c>
      <c r="CF47" s="92">
        <f t="shared" si="4"/>
        <v>0</v>
      </c>
      <c r="CG47" s="92">
        <f t="shared" si="13"/>
        <v>-170857</v>
      </c>
      <c r="CH47" s="92">
        <f t="shared" si="14"/>
        <v>-77741.149999999994</v>
      </c>
      <c r="CI47" s="92">
        <f t="shared" si="31"/>
        <v>0</v>
      </c>
      <c r="CJ47" s="91" t="str">
        <f t="shared" si="34"/>
        <v>nein</v>
      </c>
      <c r="CK47" s="91" t="str">
        <f t="shared" si="34"/>
        <v>nein</v>
      </c>
      <c r="CL47" s="91" t="str">
        <f t="shared" si="32"/>
        <v>OK</v>
      </c>
      <c r="CM47" s="92">
        <f t="shared" si="30"/>
        <v>2194524</v>
      </c>
      <c r="CN47" s="91" t="str">
        <f t="shared" si="16"/>
        <v>nein</v>
      </c>
      <c r="CO47" s="91">
        <f t="shared" si="17"/>
        <v>0</v>
      </c>
      <c r="CP47" s="91">
        <f t="shared" si="18"/>
        <v>0</v>
      </c>
      <c r="CQ47" s="91">
        <f t="shared" si="19"/>
        <v>1</v>
      </c>
      <c r="CR47" s="91">
        <f t="shared" si="6"/>
        <v>0</v>
      </c>
      <c r="CS47" s="92">
        <f>CM47-'2013'!CM47</f>
        <v>16608</v>
      </c>
      <c r="CT47" s="92">
        <f>CE47-'2013'!CE47</f>
        <v>-38473</v>
      </c>
      <c r="CU47" s="92">
        <f t="shared" si="20"/>
        <v>266633</v>
      </c>
      <c r="CV47" s="92">
        <f t="shared" si="21"/>
        <v>135241</v>
      </c>
      <c r="CW47" s="153">
        <f t="shared" si="22"/>
        <v>3</v>
      </c>
      <c r="CX47" s="153">
        <f t="shared" si="23"/>
        <v>3.3</v>
      </c>
      <c r="CY47" s="153">
        <f t="shared" si="24"/>
        <v>3</v>
      </c>
      <c r="CZ47" s="92">
        <f t="shared" si="25"/>
        <v>1654627</v>
      </c>
      <c r="DA47" s="92">
        <f t="shared" si="26"/>
        <v>4941</v>
      </c>
      <c r="DB47" s="91">
        <f t="shared" si="7"/>
        <v>0</v>
      </c>
      <c r="DC47" s="92">
        <f t="shared" si="27"/>
        <v>-170857</v>
      </c>
    </row>
    <row r="48" spans="1:107" x14ac:dyDescent="0.25">
      <c r="A48" s="20">
        <v>13075002</v>
      </c>
      <c r="B48" s="21">
        <v>5554</v>
      </c>
      <c r="C48" s="21" t="s">
        <v>87</v>
      </c>
      <c r="D48" s="223">
        <v>424</v>
      </c>
      <c r="E48" s="224">
        <v>6300</v>
      </c>
      <c r="F48" s="224">
        <v>141159.66</v>
      </c>
      <c r="G48" s="224">
        <v>1</v>
      </c>
      <c r="H48" s="224">
        <v>148110.74</v>
      </c>
      <c r="I48" s="224">
        <v>0</v>
      </c>
      <c r="J48" s="224">
        <v>1</v>
      </c>
      <c r="K48" s="224">
        <v>304047.59999999998</v>
      </c>
      <c r="L48" s="224">
        <v>2019</v>
      </c>
      <c r="M48" s="224">
        <v>1</v>
      </c>
      <c r="N48" s="224">
        <v>38158.04</v>
      </c>
      <c r="O48" s="224">
        <v>0</v>
      </c>
      <c r="P48" s="224">
        <v>0</v>
      </c>
      <c r="Q48" s="224">
        <v>1</v>
      </c>
      <c r="R48" s="224">
        <v>304047.59999999998</v>
      </c>
      <c r="S48" s="224">
        <v>280</v>
      </c>
      <c r="T48" s="224">
        <v>0</v>
      </c>
      <c r="U48" s="224">
        <v>360</v>
      </c>
      <c r="V48" s="224">
        <v>0</v>
      </c>
      <c r="W48" s="224">
        <v>330</v>
      </c>
      <c r="X48" s="224">
        <v>0</v>
      </c>
      <c r="Y48" s="224">
        <v>0</v>
      </c>
      <c r="Z48" s="224">
        <v>954413.51</v>
      </c>
      <c r="AA48" s="224">
        <v>2250.9752594339625</v>
      </c>
      <c r="AB48" s="22" t="s">
        <v>43</v>
      </c>
      <c r="AC48" s="22" t="s">
        <v>43</v>
      </c>
      <c r="AD48" s="22" t="s">
        <v>43</v>
      </c>
      <c r="AE48" s="224">
        <v>130155.31</v>
      </c>
      <c r="AF48" s="260">
        <v>304047.59999999998</v>
      </c>
      <c r="AG48" s="224">
        <v>141159.66</v>
      </c>
      <c r="AH48" s="260">
        <v>304047.59999999998</v>
      </c>
      <c r="AI48" s="224">
        <v>1500</v>
      </c>
      <c r="AJ48" s="282">
        <v>854.58</v>
      </c>
      <c r="AK48" s="224">
        <v>0</v>
      </c>
      <c r="AL48" s="224">
        <v>0</v>
      </c>
      <c r="AM48" s="224">
        <v>0</v>
      </c>
      <c r="AN48" s="260">
        <v>0</v>
      </c>
      <c r="AO48" s="222">
        <v>151639.9</v>
      </c>
      <c r="AP48" s="222">
        <v>181883.76</v>
      </c>
      <c r="AQ48" s="281">
        <f t="shared" si="28"/>
        <v>30243.860000000015</v>
      </c>
      <c r="AR48" s="222">
        <v>137903.97</v>
      </c>
      <c r="AS48" s="281">
        <f t="shared" si="8"/>
        <v>319787.73</v>
      </c>
      <c r="AT48" s="222">
        <v>129681.36</v>
      </c>
      <c r="AU48" s="281">
        <f t="shared" si="29"/>
        <v>190106.37</v>
      </c>
      <c r="AV48" s="281">
        <f t="shared" si="9"/>
        <v>0.71299031865186857</v>
      </c>
      <c r="AW48" s="281">
        <f t="shared" si="10"/>
        <v>0.405523251314239</v>
      </c>
      <c r="AX48" s="222">
        <v>58484.85</v>
      </c>
      <c r="CA48" s="91" t="str">
        <f t="shared" si="33"/>
        <v>Alt Tellin</v>
      </c>
      <c r="CB48" s="92">
        <f t="shared" si="33"/>
        <v>424</v>
      </c>
      <c r="CC48" s="92">
        <f t="shared" si="11"/>
        <v>0</v>
      </c>
      <c r="CD48" s="92">
        <f t="shared" si="12"/>
        <v>148110.74</v>
      </c>
      <c r="CE48" s="92">
        <f t="shared" si="3"/>
        <v>0</v>
      </c>
      <c r="CF48" s="92">
        <f t="shared" si="4"/>
        <v>304047.59999999998</v>
      </c>
      <c r="CG48" s="92">
        <f t="shared" si="13"/>
        <v>304047.59999999998</v>
      </c>
      <c r="CH48" s="92">
        <f t="shared" si="14"/>
        <v>141159.66</v>
      </c>
      <c r="CI48" s="92">
        <f t="shared" si="31"/>
        <v>0</v>
      </c>
      <c r="CJ48" s="91" t="str">
        <f t="shared" si="34"/>
        <v>nein</v>
      </c>
      <c r="CK48" s="91" t="str">
        <f t="shared" si="34"/>
        <v>nein</v>
      </c>
      <c r="CL48" s="91" t="str">
        <f t="shared" si="32"/>
        <v>OK</v>
      </c>
      <c r="CM48" s="92">
        <f t="shared" si="30"/>
        <v>38158.04</v>
      </c>
      <c r="CN48" s="91" t="str">
        <f t="shared" si="16"/>
        <v>nein</v>
      </c>
      <c r="CO48" s="91">
        <f t="shared" si="17"/>
        <v>0</v>
      </c>
      <c r="CP48" s="91">
        <f t="shared" si="18"/>
        <v>0</v>
      </c>
      <c r="CQ48" s="91">
        <f t="shared" si="19"/>
        <v>1</v>
      </c>
      <c r="CR48" s="91">
        <f t="shared" si="6"/>
        <v>1</v>
      </c>
      <c r="CS48" s="92">
        <f>CM48-'2013'!CM48</f>
        <v>16835.43</v>
      </c>
      <c r="CT48" s="92">
        <f>CE48-'2013'!CE48</f>
        <v>0</v>
      </c>
      <c r="CU48" s="92">
        <f t="shared" si="20"/>
        <v>129681.36</v>
      </c>
      <c r="CV48" s="92">
        <f t="shared" si="21"/>
        <v>58484.85</v>
      </c>
      <c r="CW48" s="153">
        <f t="shared" si="22"/>
        <v>2.8</v>
      </c>
      <c r="CX48" s="153">
        <f t="shared" si="23"/>
        <v>3.6</v>
      </c>
      <c r="CY48" s="153">
        <f t="shared" si="24"/>
        <v>3.3</v>
      </c>
      <c r="CZ48" s="92">
        <f t="shared" si="25"/>
        <v>954413.51</v>
      </c>
      <c r="DA48" s="92">
        <f t="shared" si="26"/>
        <v>854.58</v>
      </c>
      <c r="DB48" s="91">
        <f t="shared" si="7"/>
        <v>1</v>
      </c>
      <c r="DC48" s="92">
        <f t="shared" si="27"/>
        <v>304047.59999999998</v>
      </c>
    </row>
    <row r="49" spans="1:107" x14ac:dyDescent="0.25">
      <c r="A49" s="20">
        <v>13075009</v>
      </c>
      <c r="B49" s="21">
        <v>5554</v>
      </c>
      <c r="C49" s="21" t="s">
        <v>88</v>
      </c>
      <c r="D49" s="223">
        <v>836</v>
      </c>
      <c r="E49" s="224">
        <v>112700</v>
      </c>
      <c r="F49" s="224">
        <v>34187.54</v>
      </c>
      <c r="G49" s="224">
        <v>0</v>
      </c>
      <c r="H49" s="224">
        <v>0</v>
      </c>
      <c r="I49" s="224">
        <v>37433.760000000002</v>
      </c>
      <c r="J49" s="224">
        <v>1</v>
      </c>
      <c r="K49" s="224">
        <v>153566.68</v>
      </c>
      <c r="L49" s="224">
        <v>2018</v>
      </c>
      <c r="M49" s="224">
        <v>1</v>
      </c>
      <c r="N49" s="224">
        <v>41703.19</v>
      </c>
      <c r="O49" s="224">
        <v>0</v>
      </c>
      <c r="P49" s="224">
        <v>0</v>
      </c>
      <c r="Q49" s="224">
        <v>1</v>
      </c>
      <c r="R49" s="224">
        <v>153566.68</v>
      </c>
      <c r="S49" s="224">
        <v>280</v>
      </c>
      <c r="T49" s="224">
        <v>0</v>
      </c>
      <c r="U49" s="224">
        <v>360</v>
      </c>
      <c r="V49" s="224">
        <v>0</v>
      </c>
      <c r="W49" s="224">
        <v>330</v>
      </c>
      <c r="X49" s="224">
        <v>0</v>
      </c>
      <c r="Y49" s="224">
        <v>0</v>
      </c>
      <c r="Z49" s="224">
        <v>205381.93</v>
      </c>
      <c r="AA49" s="224">
        <v>245.67216507177034</v>
      </c>
      <c r="AB49" s="22" t="s">
        <v>43</v>
      </c>
      <c r="AC49" s="22" t="s">
        <v>43</v>
      </c>
      <c r="AD49" s="22" t="s">
        <v>43</v>
      </c>
      <c r="AE49" s="224">
        <v>110273.39</v>
      </c>
      <c r="AF49" s="260">
        <v>153566.68</v>
      </c>
      <c r="AG49" s="224">
        <v>-34187.54</v>
      </c>
      <c r="AH49" s="260">
        <v>153566.68</v>
      </c>
      <c r="AI49" s="224">
        <v>3000</v>
      </c>
      <c r="AJ49" s="282">
        <v>4498.3100000000004</v>
      </c>
      <c r="AK49" s="224">
        <v>0</v>
      </c>
      <c r="AL49" s="224">
        <v>0</v>
      </c>
      <c r="AM49" s="224">
        <v>0</v>
      </c>
      <c r="AN49" s="260">
        <v>0</v>
      </c>
      <c r="AO49" s="222">
        <v>294172.03000000003</v>
      </c>
      <c r="AP49" s="222">
        <v>162151.28</v>
      </c>
      <c r="AQ49" s="281">
        <f t="shared" si="28"/>
        <v>-132020.75000000003</v>
      </c>
      <c r="AR49" s="222">
        <v>274792.74</v>
      </c>
      <c r="AS49" s="281">
        <f t="shared" si="8"/>
        <v>436944.02</v>
      </c>
      <c r="AT49" s="222">
        <v>253566.24</v>
      </c>
      <c r="AU49" s="281">
        <f t="shared" si="29"/>
        <v>183377.78000000003</v>
      </c>
      <c r="AV49" s="281">
        <f t="shared" si="9"/>
        <v>1.563763418950501</v>
      </c>
      <c r="AW49" s="281">
        <f t="shared" si="10"/>
        <v>0.58031745119203137</v>
      </c>
      <c r="AX49" s="222">
        <v>114355.57</v>
      </c>
      <c r="CA49" s="91" t="str">
        <f t="shared" si="33"/>
        <v>Bentzin</v>
      </c>
      <c r="CB49" s="92">
        <f t="shared" si="33"/>
        <v>836</v>
      </c>
      <c r="CC49" s="92">
        <f t="shared" si="11"/>
        <v>37433.760000000002</v>
      </c>
      <c r="CD49" s="92">
        <f t="shared" si="12"/>
        <v>-37433.760000000002</v>
      </c>
      <c r="CE49" s="92">
        <f t="shared" si="3"/>
        <v>0</v>
      </c>
      <c r="CF49" s="92">
        <f t="shared" si="4"/>
        <v>153566.68</v>
      </c>
      <c r="CG49" s="92">
        <f t="shared" si="13"/>
        <v>153566.68</v>
      </c>
      <c r="CH49" s="92">
        <f t="shared" si="14"/>
        <v>-34187.54</v>
      </c>
      <c r="CI49" s="92">
        <f t="shared" si="31"/>
        <v>0</v>
      </c>
      <c r="CJ49" s="91" t="str">
        <f t="shared" si="34"/>
        <v>nein</v>
      </c>
      <c r="CK49" s="91" t="str">
        <f t="shared" si="34"/>
        <v>nein</v>
      </c>
      <c r="CL49" s="91" t="str">
        <f t="shared" si="32"/>
        <v>OK</v>
      </c>
      <c r="CM49" s="92">
        <f t="shared" si="30"/>
        <v>41703.19</v>
      </c>
      <c r="CN49" s="91" t="str">
        <f t="shared" si="16"/>
        <v>nein</v>
      </c>
      <c r="CO49" s="91">
        <f t="shared" si="17"/>
        <v>0</v>
      </c>
      <c r="CP49" s="91">
        <f t="shared" si="18"/>
        <v>0</v>
      </c>
      <c r="CQ49" s="91">
        <f t="shared" si="19"/>
        <v>1</v>
      </c>
      <c r="CR49" s="91">
        <f t="shared" si="6"/>
        <v>1</v>
      </c>
      <c r="CS49" s="92">
        <f>CM49-'2013'!CM49</f>
        <v>21021.65</v>
      </c>
      <c r="CT49" s="92">
        <f>CE49-'2013'!CE49</f>
        <v>0</v>
      </c>
      <c r="CU49" s="92">
        <f t="shared" si="20"/>
        <v>253566.24</v>
      </c>
      <c r="CV49" s="92">
        <f t="shared" si="21"/>
        <v>114355.57</v>
      </c>
      <c r="CW49" s="153">
        <f t="shared" si="22"/>
        <v>2.8</v>
      </c>
      <c r="CX49" s="153">
        <f t="shared" si="23"/>
        <v>3.6</v>
      </c>
      <c r="CY49" s="153">
        <f t="shared" si="24"/>
        <v>3.3</v>
      </c>
      <c r="CZ49" s="92">
        <f t="shared" si="25"/>
        <v>205381.93</v>
      </c>
      <c r="DA49" s="92">
        <f t="shared" si="26"/>
        <v>4498.3100000000004</v>
      </c>
      <c r="DB49" s="91">
        <f t="shared" si="7"/>
        <v>0</v>
      </c>
      <c r="DC49" s="92">
        <f t="shared" si="27"/>
        <v>153566.68</v>
      </c>
    </row>
    <row r="50" spans="1:107" x14ac:dyDescent="0.25">
      <c r="A50" s="20">
        <v>13075023</v>
      </c>
      <c r="B50" s="21">
        <v>5554</v>
      </c>
      <c r="C50" s="21" t="s">
        <v>89</v>
      </c>
      <c r="D50" s="223">
        <v>342</v>
      </c>
      <c r="E50" s="224">
        <v>22800</v>
      </c>
      <c r="F50" s="224">
        <v>77059.58</v>
      </c>
      <c r="G50" s="224">
        <v>1</v>
      </c>
      <c r="H50" s="224">
        <v>56327.32</v>
      </c>
      <c r="I50" s="224">
        <v>0</v>
      </c>
      <c r="J50" s="224">
        <v>1</v>
      </c>
      <c r="K50" s="224">
        <v>156677.59</v>
      </c>
      <c r="L50" s="224">
        <v>2021</v>
      </c>
      <c r="M50" s="224">
        <v>1</v>
      </c>
      <c r="N50" s="224">
        <v>36533.96</v>
      </c>
      <c r="O50" s="224">
        <v>0</v>
      </c>
      <c r="P50" s="224">
        <v>0</v>
      </c>
      <c r="Q50" s="224">
        <v>1</v>
      </c>
      <c r="R50" s="224">
        <v>156677.59</v>
      </c>
      <c r="S50" s="224">
        <v>320</v>
      </c>
      <c r="T50" s="224">
        <v>0</v>
      </c>
      <c r="U50" s="224">
        <v>370</v>
      </c>
      <c r="V50" s="224">
        <v>0</v>
      </c>
      <c r="W50" s="224">
        <v>350</v>
      </c>
      <c r="X50" s="224">
        <v>0</v>
      </c>
      <c r="Y50" s="224">
        <v>0</v>
      </c>
      <c r="Z50" s="224">
        <v>505820.77</v>
      </c>
      <c r="AA50" s="224">
        <v>1479.0080994152047</v>
      </c>
      <c r="AB50" s="22" t="s">
        <v>43</v>
      </c>
      <c r="AC50" s="22" t="s">
        <v>43</v>
      </c>
      <c r="AD50" s="22" t="s">
        <v>43</v>
      </c>
      <c r="AE50" s="224">
        <v>117138.61</v>
      </c>
      <c r="AF50" s="260">
        <v>156677.59</v>
      </c>
      <c r="AG50" s="224">
        <v>77059.58</v>
      </c>
      <c r="AH50" s="260">
        <v>156677.59</v>
      </c>
      <c r="AI50" s="224">
        <v>1700</v>
      </c>
      <c r="AJ50" s="282">
        <v>1534.57</v>
      </c>
      <c r="AK50" s="224">
        <v>0</v>
      </c>
      <c r="AL50" s="224">
        <v>0</v>
      </c>
      <c r="AM50" s="224">
        <v>0</v>
      </c>
      <c r="AN50" s="260">
        <v>0</v>
      </c>
      <c r="AO50" s="222">
        <v>83085.27</v>
      </c>
      <c r="AP50" s="222">
        <v>77961.179999999993</v>
      </c>
      <c r="AQ50" s="281">
        <f t="shared" si="28"/>
        <v>-5124.0900000000111</v>
      </c>
      <c r="AR50" s="222">
        <v>134769.9</v>
      </c>
      <c r="AS50" s="281">
        <f t="shared" si="8"/>
        <v>212731.08</v>
      </c>
      <c r="AT50" s="222">
        <v>97538.4</v>
      </c>
      <c r="AU50" s="281">
        <f t="shared" si="29"/>
        <v>115192.68</v>
      </c>
      <c r="AV50" s="281">
        <f t="shared" si="9"/>
        <v>1.2511149779928934</v>
      </c>
      <c r="AW50" s="281">
        <f t="shared" si="10"/>
        <v>0.45850564007854422</v>
      </c>
      <c r="AX50" s="222">
        <v>43988.75</v>
      </c>
      <c r="CA50" s="91" t="str">
        <f t="shared" si="33"/>
        <v>Daberkow</v>
      </c>
      <c r="CB50" s="92">
        <f t="shared" si="33"/>
        <v>342</v>
      </c>
      <c r="CC50" s="92">
        <f t="shared" si="11"/>
        <v>0</v>
      </c>
      <c r="CD50" s="92">
        <f t="shared" si="12"/>
        <v>56327.32</v>
      </c>
      <c r="CE50" s="92">
        <f t="shared" si="3"/>
        <v>0</v>
      </c>
      <c r="CF50" s="92">
        <f t="shared" si="4"/>
        <v>156677.59</v>
      </c>
      <c r="CG50" s="92">
        <f t="shared" si="13"/>
        <v>156677.59</v>
      </c>
      <c r="CH50" s="92">
        <f t="shared" si="14"/>
        <v>77059.58</v>
      </c>
      <c r="CI50" s="92">
        <f t="shared" si="31"/>
        <v>0</v>
      </c>
      <c r="CJ50" s="91" t="str">
        <f t="shared" si="34"/>
        <v>nein</v>
      </c>
      <c r="CK50" s="91" t="str">
        <f t="shared" si="34"/>
        <v>nein</v>
      </c>
      <c r="CL50" s="91" t="str">
        <f t="shared" si="32"/>
        <v>OK</v>
      </c>
      <c r="CM50" s="92">
        <f t="shared" si="30"/>
        <v>36533.96</v>
      </c>
      <c r="CN50" s="91" t="str">
        <f t="shared" si="16"/>
        <v>nein</v>
      </c>
      <c r="CO50" s="91">
        <f t="shared" si="17"/>
        <v>0</v>
      </c>
      <c r="CP50" s="91">
        <f t="shared" si="18"/>
        <v>0</v>
      </c>
      <c r="CQ50" s="91">
        <f t="shared" si="19"/>
        <v>1</v>
      </c>
      <c r="CR50" s="91">
        <f t="shared" si="6"/>
        <v>1</v>
      </c>
      <c r="CS50" s="92">
        <f>CM50-'2013'!CM50</f>
        <v>15627.239999999998</v>
      </c>
      <c r="CT50" s="92">
        <f>CE50-'2013'!CE50</f>
        <v>0</v>
      </c>
      <c r="CU50" s="92">
        <f t="shared" si="20"/>
        <v>97538.4</v>
      </c>
      <c r="CV50" s="92">
        <f t="shared" si="21"/>
        <v>43988.75</v>
      </c>
      <c r="CW50" s="153">
        <f t="shared" si="22"/>
        <v>3.2</v>
      </c>
      <c r="CX50" s="153">
        <f t="shared" si="23"/>
        <v>3.7</v>
      </c>
      <c r="CY50" s="153">
        <f t="shared" si="24"/>
        <v>3.5</v>
      </c>
      <c r="CZ50" s="92">
        <f t="shared" si="25"/>
        <v>505820.77</v>
      </c>
      <c r="DA50" s="92">
        <f t="shared" si="26"/>
        <v>1534.57</v>
      </c>
      <c r="DB50" s="91">
        <f t="shared" si="7"/>
        <v>1</v>
      </c>
      <c r="DC50" s="92">
        <f t="shared" si="27"/>
        <v>156677.59</v>
      </c>
    </row>
    <row r="51" spans="1:107" x14ac:dyDescent="0.25">
      <c r="A51" s="20">
        <v>13075054</v>
      </c>
      <c r="B51" s="21">
        <v>5554</v>
      </c>
      <c r="C51" s="21" t="s">
        <v>90</v>
      </c>
      <c r="D51" s="223">
        <v>3044</v>
      </c>
      <c r="E51" s="224">
        <v>301300</v>
      </c>
      <c r="F51" s="224">
        <v>60588.71</v>
      </c>
      <c r="G51" s="224">
        <v>1</v>
      </c>
      <c r="H51" s="224">
        <v>45460.28</v>
      </c>
      <c r="I51" s="224">
        <v>0</v>
      </c>
      <c r="J51" s="224">
        <v>1</v>
      </c>
      <c r="K51" s="224">
        <v>1911310.71</v>
      </c>
      <c r="L51" s="224">
        <v>2021</v>
      </c>
      <c r="M51" s="224">
        <v>1</v>
      </c>
      <c r="N51" s="224">
        <v>1073913.8999999999</v>
      </c>
      <c r="O51" s="224">
        <v>0</v>
      </c>
      <c r="P51" s="224">
        <v>0</v>
      </c>
      <c r="Q51" s="224">
        <v>1</v>
      </c>
      <c r="R51" s="224">
        <v>1911310.71</v>
      </c>
      <c r="S51" s="224">
        <v>270</v>
      </c>
      <c r="T51" s="224">
        <v>0</v>
      </c>
      <c r="U51" s="224">
        <v>350</v>
      </c>
      <c r="V51" s="224">
        <v>0</v>
      </c>
      <c r="W51" s="224">
        <v>310</v>
      </c>
      <c r="X51" s="224">
        <v>1</v>
      </c>
      <c r="Y51" s="224">
        <v>0</v>
      </c>
      <c r="Z51" s="224">
        <v>1053614.97</v>
      </c>
      <c r="AA51" s="224">
        <v>346.12843955321944</v>
      </c>
      <c r="AB51" s="22" t="s">
        <v>43</v>
      </c>
      <c r="AC51" s="22" t="s">
        <v>43</v>
      </c>
      <c r="AD51" s="22" t="s">
        <v>43</v>
      </c>
      <c r="AE51" s="224">
        <v>87038.48</v>
      </c>
      <c r="AF51" s="260">
        <v>1911310.71</v>
      </c>
      <c r="AG51" s="224">
        <v>60588.71</v>
      </c>
      <c r="AH51" s="260">
        <v>1911310.71</v>
      </c>
      <c r="AI51" s="224">
        <v>8800</v>
      </c>
      <c r="AJ51" s="282">
        <v>8762.5400000000009</v>
      </c>
      <c r="AK51" s="224">
        <v>0</v>
      </c>
      <c r="AL51" s="224">
        <v>0</v>
      </c>
      <c r="AM51" s="224">
        <v>0</v>
      </c>
      <c r="AN51" s="260">
        <v>0</v>
      </c>
      <c r="AO51" s="222">
        <v>1348138.18</v>
      </c>
      <c r="AP51" s="222">
        <v>780020.14</v>
      </c>
      <c r="AQ51" s="281">
        <f t="shared" si="28"/>
        <v>-568118.03999999992</v>
      </c>
      <c r="AR51" s="222">
        <v>834452.08</v>
      </c>
      <c r="AS51" s="281">
        <f t="shared" si="8"/>
        <v>1614472.22</v>
      </c>
      <c r="AT51" s="222">
        <v>1032872.88</v>
      </c>
      <c r="AU51" s="281">
        <f t="shared" si="29"/>
        <v>581599.34</v>
      </c>
      <c r="AV51" s="281">
        <f t="shared" si="9"/>
        <v>1.3241618094630223</v>
      </c>
      <c r="AW51" s="281">
        <f t="shared" si="10"/>
        <v>0.63975884329555077</v>
      </c>
      <c r="AX51" s="222">
        <v>465814.22</v>
      </c>
      <c r="CA51" s="91" t="str">
        <f t="shared" si="33"/>
        <v>Jarmen, Stadt</v>
      </c>
      <c r="CB51" s="92">
        <f t="shared" si="33"/>
        <v>3044</v>
      </c>
      <c r="CC51" s="92">
        <f t="shared" si="11"/>
        <v>0</v>
      </c>
      <c r="CD51" s="92">
        <f t="shared" si="12"/>
        <v>45460.28</v>
      </c>
      <c r="CE51" s="92">
        <f t="shared" si="3"/>
        <v>0</v>
      </c>
      <c r="CF51" s="92">
        <f t="shared" si="4"/>
        <v>1911310.71</v>
      </c>
      <c r="CG51" s="92">
        <f t="shared" si="13"/>
        <v>1911310.71</v>
      </c>
      <c r="CH51" s="92">
        <f t="shared" si="14"/>
        <v>60588.71</v>
      </c>
      <c r="CI51" s="92">
        <f t="shared" si="31"/>
        <v>0</v>
      </c>
      <c r="CJ51" s="91" t="str">
        <f t="shared" si="34"/>
        <v>nein</v>
      </c>
      <c r="CK51" s="91" t="str">
        <f t="shared" si="34"/>
        <v>nein</v>
      </c>
      <c r="CL51" s="91" t="str">
        <f t="shared" si="32"/>
        <v>OK</v>
      </c>
      <c r="CM51" s="92">
        <f t="shared" si="30"/>
        <v>1073913.8999999999</v>
      </c>
      <c r="CN51" s="91" t="str">
        <f t="shared" si="16"/>
        <v>nein</v>
      </c>
      <c r="CO51" s="91">
        <f t="shared" si="17"/>
        <v>0</v>
      </c>
      <c r="CP51" s="91">
        <f t="shared" si="18"/>
        <v>0</v>
      </c>
      <c r="CQ51" s="91">
        <f t="shared" si="19"/>
        <v>1</v>
      </c>
      <c r="CR51" s="91">
        <f t="shared" si="6"/>
        <v>1</v>
      </c>
      <c r="CS51" s="92">
        <f>CM51-'2013'!CM51</f>
        <v>269305.11999999988</v>
      </c>
      <c r="CT51" s="92">
        <f>CE51-'2013'!CE51</f>
        <v>0</v>
      </c>
      <c r="CU51" s="92">
        <f t="shared" si="20"/>
        <v>1032872.88</v>
      </c>
      <c r="CV51" s="92">
        <f t="shared" si="21"/>
        <v>465814.22</v>
      </c>
      <c r="CW51" s="153">
        <f t="shared" si="22"/>
        <v>2.7</v>
      </c>
      <c r="CX51" s="153">
        <f t="shared" si="23"/>
        <v>3.5</v>
      </c>
      <c r="CY51" s="153">
        <f t="shared" si="24"/>
        <v>3.1</v>
      </c>
      <c r="CZ51" s="92">
        <f t="shared" si="25"/>
        <v>1053614.97</v>
      </c>
      <c r="DA51" s="92">
        <f t="shared" si="26"/>
        <v>8762.5400000000009</v>
      </c>
      <c r="DB51" s="91">
        <f t="shared" si="7"/>
        <v>1</v>
      </c>
      <c r="DC51" s="92">
        <f t="shared" si="27"/>
        <v>1911310.71</v>
      </c>
    </row>
    <row r="52" spans="1:107" x14ac:dyDescent="0.25">
      <c r="A52" s="20">
        <v>13075070</v>
      </c>
      <c r="B52" s="21">
        <v>5554</v>
      </c>
      <c r="C52" s="21" t="s">
        <v>91</v>
      </c>
      <c r="D52" s="223">
        <v>654</v>
      </c>
      <c r="E52" s="224">
        <v>38500</v>
      </c>
      <c r="F52" s="224">
        <v>129725.41</v>
      </c>
      <c r="G52" s="224">
        <v>1</v>
      </c>
      <c r="H52" s="224">
        <v>178528.5</v>
      </c>
      <c r="I52" s="224">
        <v>0</v>
      </c>
      <c r="J52" s="224">
        <v>1</v>
      </c>
      <c r="K52" s="224">
        <v>336022.34</v>
      </c>
      <c r="L52" s="224">
        <v>2018</v>
      </c>
      <c r="M52" s="224">
        <v>1</v>
      </c>
      <c r="N52" s="224">
        <v>47966.45</v>
      </c>
      <c r="O52" s="224">
        <v>0</v>
      </c>
      <c r="P52" s="224">
        <v>0</v>
      </c>
      <c r="Q52" s="224">
        <v>1</v>
      </c>
      <c r="R52" s="224">
        <v>336022.34</v>
      </c>
      <c r="S52" s="224">
        <v>280</v>
      </c>
      <c r="T52" s="224">
        <v>0</v>
      </c>
      <c r="U52" s="224">
        <v>360</v>
      </c>
      <c r="V52" s="224">
        <v>0</v>
      </c>
      <c r="W52" s="224">
        <v>330</v>
      </c>
      <c r="X52" s="224">
        <v>0</v>
      </c>
      <c r="Y52" s="224">
        <v>0</v>
      </c>
      <c r="Z52" s="224">
        <v>242080.9</v>
      </c>
      <c r="AA52" s="224">
        <v>370.15428134556572</v>
      </c>
      <c r="AB52" s="22" t="s">
        <v>43</v>
      </c>
      <c r="AC52" s="22" t="s">
        <v>43</v>
      </c>
      <c r="AD52" s="22" t="s">
        <v>43</v>
      </c>
      <c r="AE52" s="224">
        <v>106853.5</v>
      </c>
      <c r="AF52" s="260">
        <v>336022.34</v>
      </c>
      <c r="AG52" s="224">
        <v>129725.41</v>
      </c>
      <c r="AH52" s="260">
        <v>336022.34</v>
      </c>
      <c r="AI52" s="224">
        <v>1800</v>
      </c>
      <c r="AJ52" s="282">
        <v>1788.75</v>
      </c>
      <c r="AK52" s="224">
        <v>0</v>
      </c>
      <c r="AL52" s="224">
        <v>0</v>
      </c>
      <c r="AM52" s="224">
        <v>0</v>
      </c>
      <c r="AN52" s="260">
        <v>0</v>
      </c>
      <c r="AO52" s="222">
        <v>218815.58</v>
      </c>
      <c r="AP52" s="222">
        <v>335501.09999999998</v>
      </c>
      <c r="AQ52" s="281">
        <f t="shared" si="28"/>
        <v>116685.51999999999</v>
      </c>
      <c r="AR52" s="222">
        <v>221757.97</v>
      </c>
      <c r="AS52" s="281">
        <f t="shared" si="8"/>
        <v>557259.06999999995</v>
      </c>
      <c r="AT52" s="222">
        <v>189876.6</v>
      </c>
      <c r="AU52" s="281">
        <f t="shared" si="29"/>
        <v>367382.47</v>
      </c>
      <c r="AV52" s="281">
        <f t="shared" si="9"/>
        <v>0.56594926216337305</v>
      </c>
      <c r="AW52" s="281">
        <f t="shared" si="10"/>
        <v>0.34073308129376884</v>
      </c>
      <c r="AX52" s="222">
        <v>85632.25</v>
      </c>
      <c r="CA52" s="91" t="str">
        <f t="shared" si="33"/>
        <v>Kruckow</v>
      </c>
      <c r="CB52" s="92">
        <f t="shared" si="33"/>
        <v>654</v>
      </c>
      <c r="CC52" s="92">
        <f t="shared" si="11"/>
        <v>0</v>
      </c>
      <c r="CD52" s="92">
        <f t="shared" si="12"/>
        <v>178528.5</v>
      </c>
      <c r="CE52" s="92">
        <f t="shared" si="3"/>
        <v>0</v>
      </c>
      <c r="CF52" s="92">
        <f t="shared" si="4"/>
        <v>336022.34</v>
      </c>
      <c r="CG52" s="92">
        <f t="shared" si="13"/>
        <v>336022.34</v>
      </c>
      <c r="CH52" s="92">
        <f t="shared" si="14"/>
        <v>129725.41</v>
      </c>
      <c r="CI52" s="92">
        <f t="shared" si="31"/>
        <v>0</v>
      </c>
      <c r="CJ52" s="91" t="str">
        <f t="shared" si="34"/>
        <v>nein</v>
      </c>
      <c r="CK52" s="91" t="str">
        <f t="shared" si="34"/>
        <v>nein</v>
      </c>
      <c r="CL52" s="91" t="str">
        <f t="shared" si="32"/>
        <v>OK</v>
      </c>
      <c r="CM52" s="92">
        <f t="shared" si="30"/>
        <v>47966.45</v>
      </c>
      <c r="CN52" s="91" t="str">
        <f t="shared" si="16"/>
        <v>nein</v>
      </c>
      <c r="CO52" s="91">
        <f t="shared" si="17"/>
        <v>0</v>
      </c>
      <c r="CP52" s="91">
        <f t="shared" si="18"/>
        <v>0</v>
      </c>
      <c r="CQ52" s="91">
        <f t="shared" si="19"/>
        <v>1</v>
      </c>
      <c r="CR52" s="91">
        <f t="shared" si="6"/>
        <v>1</v>
      </c>
      <c r="CS52" s="92">
        <f>CM52-'2013'!CM52</f>
        <v>26755.19</v>
      </c>
      <c r="CT52" s="92">
        <f>CE52-'2013'!CE52</f>
        <v>0</v>
      </c>
      <c r="CU52" s="92">
        <f t="shared" si="20"/>
        <v>189876.6</v>
      </c>
      <c r="CV52" s="92">
        <f t="shared" si="21"/>
        <v>85632.25</v>
      </c>
      <c r="CW52" s="153">
        <f t="shared" si="22"/>
        <v>2.8</v>
      </c>
      <c r="CX52" s="153">
        <f t="shared" si="23"/>
        <v>3.6</v>
      </c>
      <c r="CY52" s="153">
        <f t="shared" si="24"/>
        <v>3.3</v>
      </c>
      <c r="CZ52" s="92">
        <f t="shared" si="25"/>
        <v>242080.9</v>
      </c>
      <c r="DA52" s="92">
        <f t="shared" si="26"/>
        <v>1788.75</v>
      </c>
      <c r="DB52" s="91">
        <f t="shared" si="7"/>
        <v>1</v>
      </c>
      <c r="DC52" s="92">
        <f t="shared" si="27"/>
        <v>336022.34</v>
      </c>
    </row>
    <row r="53" spans="1:107" x14ac:dyDescent="0.25">
      <c r="A53" s="20">
        <v>13075134</v>
      </c>
      <c r="B53" s="21">
        <v>5554</v>
      </c>
      <c r="C53" s="21" t="s">
        <v>92</v>
      </c>
      <c r="D53" s="223">
        <v>1226</v>
      </c>
      <c r="E53" s="224">
        <v>65700</v>
      </c>
      <c r="F53" s="224">
        <v>291195.19</v>
      </c>
      <c r="G53" s="224">
        <v>1</v>
      </c>
      <c r="H53" s="224">
        <v>177294.97</v>
      </c>
      <c r="I53" s="224">
        <v>0</v>
      </c>
      <c r="J53" s="224">
        <v>1</v>
      </c>
      <c r="K53" s="224">
        <v>406591.21</v>
      </c>
      <c r="L53" s="224">
        <v>2019</v>
      </c>
      <c r="M53" s="224">
        <v>1</v>
      </c>
      <c r="N53" s="224">
        <v>122166.95</v>
      </c>
      <c r="O53" s="224">
        <v>0</v>
      </c>
      <c r="P53" s="224">
        <v>0</v>
      </c>
      <c r="Q53" s="224">
        <v>1</v>
      </c>
      <c r="R53" s="224">
        <v>406591.21</v>
      </c>
      <c r="S53" s="224">
        <v>267</v>
      </c>
      <c r="T53" s="224">
        <v>0</v>
      </c>
      <c r="U53" s="224">
        <v>344</v>
      </c>
      <c r="V53" s="224">
        <v>0</v>
      </c>
      <c r="W53" s="224">
        <v>316</v>
      </c>
      <c r="X53" s="224">
        <v>0</v>
      </c>
      <c r="Y53" s="224">
        <v>0</v>
      </c>
      <c r="Z53" s="224">
        <v>1855288.06</v>
      </c>
      <c r="AA53" s="224">
        <v>1513.2855301794455</v>
      </c>
      <c r="AB53" s="22" t="s">
        <v>43</v>
      </c>
      <c r="AC53" s="22" t="s">
        <v>43</v>
      </c>
      <c r="AD53" s="22" t="s">
        <v>43</v>
      </c>
      <c r="AE53" s="224">
        <v>518922.14</v>
      </c>
      <c r="AF53" s="260">
        <v>406591.21</v>
      </c>
      <c r="AG53" s="224">
        <v>291195.19</v>
      </c>
      <c r="AH53" s="260">
        <v>406591.21</v>
      </c>
      <c r="AI53" s="224">
        <v>2600</v>
      </c>
      <c r="AJ53" s="282">
        <v>2560</v>
      </c>
      <c r="AK53" s="224">
        <v>0</v>
      </c>
      <c r="AL53" s="224">
        <v>0</v>
      </c>
      <c r="AM53" s="224">
        <v>0</v>
      </c>
      <c r="AN53" s="260">
        <v>0</v>
      </c>
      <c r="AO53" s="222">
        <v>383993.97</v>
      </c>
      <c r="AP53" s="299">
        <v>424718.24</v>
      </c>
      <c r="AQ53" s="281">
        <f t="shared" si="28"/>
        <v>40724.270000000019</v>
      </c>
      <c r="AR53" s="222">
        <v>431432.61</v>
      </c>
      <c r="AS53" s="281">
        <f t="shared" si="8"/>
        <v>856150.85</v>
      </c>
      <c r="AT53" s="222">
        <v>383938.56</v>
      </c>
      <c r="AU53" s="281">
        <f t="shared" si="29"/>
        <v>472212.29</v>
      </c>
      <c r="AV53" s="281">
        <f t="shared" si="9"/>
        <v>0.90398415664935894</v>
      </c>
      <c r="AW53" s="281">
        <f t="shared" si="10"/>
        <v>0.44844732677658383</v>
      </c>
      <c r="AX53" s="222">
        <v>173152.02</v>
      </c>
      <c r="CA53" s="91" t="str">
        <f t="shared" si="33"/>
        <v>Tutow</v>
      </c>
      <c r="CB53" s="92">
        <f t="shared" si="33"/>
        <v>1226</v>
      </c>
      <c r="CC53" s="92">
        <f t="shared" si="11"/>
        <v>0</v>
      </c>
      <c r="CD53" s="92">
        <f t="shared" si="12"/>
        <v>177294.97</v>
      </c>
      <c r="CE53" s="92">
        <f t="shared" si="3"/>
        <v>0</v>
      </c>
      <c r="CF53" s="92">
        <f t="shared" si="4"/>
        <v>406591.21</v>
      </c>
      <c r="CG53" s="92">
        <f t="shared" si="13"/>
        <v>406591.21</v>
      </c>
      <c r="CH53" s="92">
        <f t="shared" si="14"/>
        <v>291195.19</v>
      </c>
      <c r="CI53" s="92">
        <f t="shared" si="31"/>
        <v>0</v>
      </c>
      <c r="CJ53" s="91" t="str">
        <f t="shared" si="34"/>
        <v>nein</v>
      </c>
      <c r="CK53" s="91" t="str">
        <f t="shared" si="34"/>
        <v>nein</v>
      </c>
      <c r="CL53" s="91" t="str">
        <f t="shared" si="32"/>
        <v>OK</v>
      </c>
      <c r="CM53" s="92">
        <f t="shared" si="30"/>
        <v>122166.95</v>
      </c>
      <c r="CN53" s="91" t="str">
        <f t="shared" si="16"/>
        <v>nein</v>
      </c>
      <c r="CO53" s="91">
        <f t="shared" si="17"/>
        <v>0</v>
      </c>
      <c r="CP53" s="91">
        <f t="shared" si="18"/>
        <v>0</v>
      </c>
      <c r="CQ53" s="91">
        <f t="shared" si="19"/>
        <v>1</v>
      </c>
      <c r="CR53" s="91">
        <f t="shared" si="6"/>
        <v>1</v>
      </c>
      <c r="CS53" s="92">
        <f>CM53-'2013'!CM53</f>
        <v>51523.489999999991</v>
      </c>
      <c r="CT53" s="92">
        <f>CE53-'2013'!CE53</f>
        <v>0</v>
      </c>
      <c r="CU53" s="92">
        <f t="shared" si="20"/>
        <v>383938.56</v>
      </c>
      <c r="CV53" s="92">
        <f t="shared" si="21"/>
        <v>173152.02</v>
      </c>
      <c r="CW53" s="153">
        <f t="shared" si="22"/>
        <v>2.67</v>
      </c>
      <c r="CX53" s="153">
        <f t="shared" si="23"/>
        <v>3.44</v>
      </c>
      <c r="CY53" s="153">
        <f t="shared" si="24"/>
        <v>3.16</v>
      </c>
      <c r="CZ53" s="92">
        <f t="shared" si="25"/>
        <v>1855288.06</v>
      </c>
      <c r="DA53" s="92">
        <f t="shared" si="26"/>
        <v>2560</v>
      </c>
      <c r="DB53" s="91">
        <f t="shared" si="7"/>
        <v>1</v>
      </c>
      <c r="DC53" s="92">
        <f t="shared" si="27"/>
        <v>406591.21</v>
      </c>
    </row>
    <row r="54" spans="1:107" x14ac:dyDescent="0.25">
      <c r="A54" s="20">
        <v>13075140</v>
      </c>
      <c r="B54" s="21">
        <v>5554</v>
      </c>
      <c r="C54" s="21" t="s">
        <v>93</v>
      </c>
      <c r="D54" s="223">
        <v>515</v>
      </c>
      <c r="E54" s="224">
        <v>57400</v>
      </c>
      <c r="F54" s="224">
        <v>251290.01</v>
      </c>
      <c r="G54" s="224">
        <v>1</v>
      </c>
      <c r="H54" s="224">
        <v>212995.29</v>
      </c>
      <c r="I54" s="224">
        <v>0</v>
      </c>
      <c r="J54" s="224">
        <v>1</v>
      </c>
      <c r="K54" s="224">
        <v>190919.47</v>
      </c>
      <c r="L54" s="224">
        <v>2021</v>
      </c>
      <c r="M54" s="224">
        <v>1</v>
      </c>
      <c r="N54" s="224">
        <v>91702.49</v>
      </c>
      <c r="O54" s="224">
        <v>0</v>
      </c>
      <c r="P54" s="224">
        <v>0</v>
      </c>
      <c r="Q54" s="224">
        <v>1</v>
      </c>
      <c r="R54" s="224">
        <v>190919.47</v>
      </c>
      <c r="S54" s="224">
        <v>280</v>
      </c>
      <c r="T54" s="224">
        <v>0</v>
      </c>
      <c r="U54" s="224">
        <v>360</v>
      </c>
      <c r="V54" s="224">
        <v>0</v>
      </c>
      <c r="W54" s="224">
        <v>330</v>
      </c>
      <c r="X54" s="224">
        <v>0</v>
      </c>
      <c r="Y54" s="224">
        <v>0</v>
      </c>
      <c r="Z54" s="224">
        <v>399943.7</v>
      </c>
      <c r="AA54" s="224">
        <v>776.58970873786404</v>
      </c>
      <c r="AB54" s="22" t="s">
        <v>43</v>
      </c>
      <c r="AC54" s="22" t="s">
        <v>43</v>
      </c>
      <c r="AD54" s="22" t="s">
        <v>43</v>
      </c>
      <c r="AE54" s="224">
        <v>137944.63</v>
      </c>
      <c r="AF54" s="260">
        <v>190919.47</v>
      </c>
      <c r="AG54" s="224">
        <v>251290.01</v>
      </c>
      <c r="AH54" s="260">
        <v>190919.47</v>
      </c>
      <c r="AI54" s="224">
        <v>1600</v>
      </c>
      <c r="AJ54" s="282">
        <v>1732.47</v>
      </c>
      <c r="AK54" s="224">
        <v>0</v>
      </c>
      <c r="AL54" s="224">
        <v>720</v>
      </c>
      <c r="AM54" s="224">
        <v>0</v>
      </c>
      <c r="AN54" s="260">
        <v>0</v>
      </c>
      <c r="AO54" s="222">
        <v>108441.58</v>
      </c>
      <c r="AP54" s="222">
        <v>206600.28</v>
      </c>
      <c r="AQ54" s="281">
        <f t="shared" si="28"/>
        <v>98158.7</v>
      </c>
      <c r="AR54" s="222">
        <v>212946.32</v>
      </c>
      <c r="AS54" s="281">
        <f t="shared" si="8"/>
        <v>419546.6</v>
      </c>
      <c r="AT54" s="222">
        <v>126771.12</v>
      </c>
      <c r="AU54" s="281">
        <f t="shared" si="29"/>
        <v>292775.48</v>
      </c>
      <c r="AV54" s="281">
        <f t="shared" si="9"/>
        <v>0.61360575116355121</v>
      </c>
      <c r="AW54" s="281">
        <f t="shared" si="10"/>
        <v>0.30216219127982447</v>
      </c>
      <c r="AX54" s="222">
        <v>57172.34</v>
      </c>
      <c r="CA54" s="91" t="str">
        <f t="shared" si="33"/>
        <v>Völschow</v>
      </c>
      <c r="CB54" s="92">
        <f t="shared" si="33"/>
        <v>515</v>
      </c>
      <c r="CC54" s="92">
        <f t="shared" si="11"/>
        <v>0</v>
      </c>
      <c r="CD54" s="92">
        <f t="shared" si="12"/>
        <v>212995.29</v>
      </c>
      <c r="CE54" s="92">
        <f t="shared" si="3"/>
        <v>0</v>
      </c>
      <c r="CF54" s="92">
        <f t="shared" si="4"/>
        <v>190919.47</v>
      </c>
      <c r="CG54" s="92">
        <f t="shared" si="13"/>
        <v>190919.47</v>
      </c>
      <c r="CH54" s="92">
        <f t="shared" si="14"/>
        <v>251290.01</v>
      </c>
      <c r="CI54" s="92">
        <f t="shared" si="31"/>
        <v>0</v>
      </c>
      <c r="CJ54" s="91" t="str">
        <f t="shared" si="34"/>
        <v>nein</v>
      </c>
      <c r="CK54" s="91" t="str">
        <f t="shared" si="34"/>
        <v>nein</v>
      </c>
      <c r="CL54" s="91" t="str">
        <f t="shared" si="32"/>
        <v>OK</v>
      </c>
      <c r="CM54" s="92">
        <f t="shared" si="30"/>
        <v>91702.49</v>
      </c>
      <c r="CN54" s="91" t="str">
        <f t="shared" si="16"/>
        <v>nein</v>
      </c>
      <c r="CO54" s="91">
        <f t="shared" si="17"/>
        <v>0</v>
      </c>
      <c r="CP54" s="91">
        <f t="shared" si="18"/>
        <v>0</v>
      </c>
      <c r="CQ54" s="91">
        <f t="shared" si="19"/>
        <v>1</v>
      </c>
      <c r="CR54" s="91">
        <f t="shared" si="6"/>
        <v>1</v>
      </c>
      <c r="CS54" s="92">
        <f>CM54-'2013'!CM54</f>
        <v>73152.56</v>
      </c>
      <c r="CT54" s="92">
        <f>CE54-'2013'!CE54</f>
        <v>-22075.82</v>
      </c>
      <c r="CU54" s="92">
        <f t="shared" si="20"/>
        <v>126771.12</v>
      </c>
      <c r="CV54" s="92">
        <f t="shared" si="21"/>
        <v>57172.34</v>
      </c>
      <c r="CW54" s="153">
        <f t="shared" si="22"/>
        <v>2.8</v>
      </c>
      <c r="CX54" s="153">
        <f t="shared" si="23"/>
        <v>3.6</v>
      </c>
      <c r="CY54" s="153">
        <f t="shared" si="24"/>
        <v>3.3</v>
      </c>
      <c r="CZ54" s="92">
        <f t="shared" si="25"/>
        <v>399943.7</v>
      </c>
      <c r="DA54" s="92">
        <f t="shared" si="26"/>
        <v>2452.4700000000003</v>
      </c>
      <c r="DB54" s="91">
        <f t="shared" si="7"/>
        <v>1</v>
      </c>
      <c r="DC54" s="92">
        <f t="shared" si="27"/>
        <v>190919.47</v>
      </c>
    </row>
    <row r="55" spans="1:107" x14ac:dyDescent="0.25">
      <c r="A55" s="20">
        <v>13075008</v>
      </c>
      <c r="B55" s="21">
        <v>5555</v>
      </c>
      <c r="C55" s="21" t="s">
        <v>94</v>
      </c>
      <c r="D55" s="223">
        <v>769</v>
      </c>
      <c r="E55" s="224">
        <v>89400</v>
      </c>
      <c r="F55" s="224">
        <v>18982</v>
      </c>
      <c r="G55" s="224">
        <v>1</v>
      </c>
      <c r="H55" s="224">
        <v>0</v>
      </c>
      <c r="I55" s="224">
        <v>18982</v>
      </c>
      <c r="J55" s="224">
        <v>1</v>
      </c>
      <c r="K55" s="224">
        <v>155876</v>
      </c>
      <c r="L55" s="224">
        <v>2016</v>
      </c>
      <c r="M55" s="224">
        <v>1</v>
      </c>
      <c r="N55" s="224">
        <v>2007044</v>
      </c>
      <c r="O55" s="224">
        <v>1</v>
      </c>
      <c r="P55" s="224">
        <v>198118</v>
      </c>
      <c r="Q55" s="224">
        <v>1</v>
      </c>
      <c r="R55" s="224">
        <v>23054</v>
      </c>
      <c r="S55" s="224">
        <v>270</v>
      </c>
      <c r="T55" s="224" t="s">
        <v>43</v>
      </c>
      <c r="U55" s="224">
        <v>365</v>
      </c>
      <c r="V55" s="224" t="s">
        <v>43</v>
      </c>
      <c r="W55" s="224">
        <v>300</v>
      </c>
      <c r="X55" s="224" t="s">
        <v>56</v>
      </c>
      <c r="Y55" s="224" t="s">
        <v>43</v>
      </c>
      <c r="Z55" s="224">
        <v>265873</v>
      </c>
      <c r="AA55" s="224">
        <v>345.74</v>
      </c>
      <c r="AB55" s="22" t="s">
        <v>43</v>
      </c>
      <c r="AC55" s="22" t="s">
        <v>43</v>
      </c>
      <c r="AD55" s="22" t="s">
        <v>43</v>
      </c>
      <c r="AE55" s="224">
        <v>50936</v>
      </c>
      <c r="AF55" s="224">
        <v>34522</v>
      </c>
      <c r="AG55" s="260">
        <v>-18982</v>
      </c>
      <c r="AH55" s="260">
        <v>-155876</v>
      </c>
      <c r="AI55" s="224">
        <v>2500</v>
      </c>
      <c r="AJ55" s="282">
        <v>2587</v>
      </c>
      <c r="AK55" s="224">
        <v>0</v>
      </c>
      <c r="AL55" s="224">
        <v>0</v>
      </c>
      <c r="AM55" s="224">
        <v>0</v>
      </c>
      <c r="AN55" s="260">
        <v>0</v>
      </c>
      <c r="AO55" s="222">
        <v>283430</v>
      </c>
      <c r="AP55" s="222">
        <v>189682</v>
      </c>
      <c r="AQ55" s="281">
        <f t="shared" si="28"/>
        <v>-93748</v>
      </c>
      <c r="AR55" s="222">
        <v>225909</v>
      </c>
      <c r="AS55" s="281">
        <f t="shared" si="8"/>
        <v>415591</v>
      </c>
      <c r="AT55" s="222">
        <v>245309</v>
      </c>
      <c r="AU55" s="281">
        <f t="shared" si="29"/>
        <v>170282</v>
      </c>
      <c r="AV55" s="281">
        <f t="shared" si="9"/>
        <v>1.2932645164011345</v>
      </c>
      <c r="AW55" s="281">
        <f t="shared" si="10"/>
        <v>0.59026542923210557</v>
      </c>
      <c r="AX55" s="222">
        <v>84657</v>
      </c>
      <c r="CA55" s="91" t="str">
        <f t="shared" si="33"/>
        <v>Behrenhoff</v>
      </c>
      <c r="CB55" s="92">
        <f t="shared" si="33"/>
        <v>769</v>
      </c>
      <c r="CC55" s="92">
        <f t="shared" si="11"/>
        <v>18982</v>
      </c>
      <c r="CD55" s="92">
        <f t="shared" si="12"/>
        <v>-18982</v>
      </c>
      <c r="CE55" s="92">
        <f t="shared" si="3"/>
        <v>198118</v>
      </c>
      <c r="CF55" s="92">
        <f t="shared" si="4"/>
        <v>23054</v>
      </c>
      <c r="CG55" s="92">
        <f t="shared" si="13"/>
        <v>-175064</v>
      </c>
      <c r="CH55" s="92">
        <f t="shared" si="14"/>
        <v>-18982</v>
      </c>
      <c r="CI55" s="92" t="str">
        <f t="shared" si="31"/>
        <v>nein</v>
      </c>
      <c r="CJ55" s="91" t="str">
        <f t="shared" si="34"/>
        <v>nein</v>
      </c>
      <c r="CK55" s="91" t="str">
        <f t="shared" si="34"/>
        <v>nein</v>
      </c>
      <c r="CL55" s="91" t="str">
        <f t="shared" si="32"/>
        <v>OK</v>
      </c>
      <c r="CM55" s="92">
        <f t="shared" si="30"/>
        <v>2007044</v>
      </c>
      <c r="CN55" s="91" t="str">
        <f t="shared" si="16"/>
        <v>nein</v>
      </c>
      <c r="CO55" s="91">
        <f t="shared" si="17"/>
        <v>0</v>
      </c>
      <c r="CP55" s="91">
        <f t="shared" si="18"/>
        <v>0</v>
      </c>
      <c r="CQ55" s="91">
        <f t="shared" si="19"/>
        <v>1</v>
      </c>
      <c r="CR55" s="91">
        <f t="shared" si="6"/>
        <v>1</v>
      </c>
      <c r="CS55" s="92">
        <f>CM55-'2013'!CM55</f>
        <v>-347</v>
      </c>
      <c r="CT55" s="92">
        <f>CE55-'2013'!CE55</f>
        <v>75241</v>
      </c>
      <c r="CU55" s="92">
        <f t="shared" si="20"/>
        <v>245309</v>
      </c>
      <c r="CV55" s="92">
        <f t="shared" si="21"/>
        <v>84657</v>
      </c>
      <c r="CW55" s="153">
        <f t="shared" si="22"/>
        <v>2.7</v>
      </c>
      <c r="CX55" s="153">
        <f t="shared" si="23"/>
        <v>3.65</v>
      </c>
      <c r="CY55" s="153">
        <f t="shared" si="24"/>
        <v>3</v>
      </c>
      <c r="CZ55" s="92">
        <f t="shared" si="25"/>
        <v>265873</v>
      </c>
      <c r="DA55" s="92">
        <f t="shared" si="26"/>
        <v>2587</v>
      </c>
      <c r="DB55" s="91">
        <f t="shared" si="7"/>
        <v>1</v>
      </c>
      <c r="DC55" s="92">
        <f t="shared" si="27"/>
        <v>-155876</v>
      </c>
    </row>
    <row r="56" spans="1:107" x14ac:dyDescent="0.25">
      <c r="A56" s="20">
        <v>13075025</v>
      </c>
      <c r="B56" s="21">
        <v>5555</v>
      </c>
      <c r="C56" s="21" t="s">
        <v>95</v>
      </c>
      <c r="D56" s="223">
        <v>374</v>
      </c>
      <c r="E56" s="224">
        <v>60800</v>
      </c>
      <c r="F56" s="224">
        <v>10672</v>
      </c>
      <c r="G56" s="224">
        <v>0</v>
      </c>
      <c r="H56" s="224">
        <v>0</v>
      </c>
      <c r="I56" s="224">
        <v>10672</v>
      </c>
      <c r="J56" s="224">
        <v>0</v>
      </c>
      <c r="K56" s="224">
        <v>183990</v>
      </c>
      <c r="L56" s="224">
        <v>2012</v>
      </c>
      <c r="M56" s="224">
        <v>1</v>
      </c>
      <c r="N56" s="224">
        <v>710463</v>
      </c>
      <c r="O56" s="224">
        <v>1</v>
      </c>
      <c r="P56" s="224">
        <v>199750</v>
      </c>
      <c r="Q56" s="224">
        <v>1</v>
      </c>
      <c r="R56" s="224">
        <v>27465</v>
      </c>
      <c r="S56" s="224">
        <v>300</v>
      </c>
      <c r="T56" s="224" t="s">
        <v>43</v>
      </c>
      <c r="U56" s="224">
        <v>365</v>
      </c>
      <c r="V56" s="224" t="s">
        <v>43</v>
      </c>
      <c r="W56" s="224">
        <v>320</v>
      </c>
      <c r="X56" s="224" t="s">
        <v>43</v>
      </c>
      <c r="Y56" s="224" t="s">
        <v>43</v>
      </c>
      <c r="Z56" s="224">
        <v>17231</v>
      </c>
      <c r="AA56" s="224">
        <v>46.08</v>
      </c>
      <c r="AB56" s="22" t="s">
        <v>56</v>
      </c>
      <c r="AC56" s="22" t="s">
        <v>43</v>
      </c>
      <c r="AD56" s="22" t="s">
        <v>56</v>
      </c>
      <c r="AE56" s="224">
        <v>31900</v>
      </c>
      <c r="AF56" s="224">
        <v>5800</v>
      </c>
      <c r="AG56" s="260">
        <v>-10672</v>
      </c>
      <c r="AH56" s="260">
        <v>-183990</v>
      </c>
      <c r="AI56" s="224">
        <v>1400</v>
      </c>
      <c r="AJ56" s="282">
        <v>1430</v>
      </c>
      <c r="AK56" s="224">
        <v>0</v>
      </c>
      <c r="AL56" s="224">
        <v>0</v>
      </c>
      <c r="AM56" s="224">
        <v>0</v>
      </c>
      <c r="AN56" s="260">
        <v>0</v>
      </c>
      <c r="AO56" s="222">
        <v>147598</v>
      </c>
      <c r="AP56" s="222">
        <v>61680</v>
      </c>
      <c r="AQ56" s="281">
        <f t="shared" si="28"/>
        <v>-85918</v>
      </c>
      <c r="AR56" s="222">
        <v>104315</v>
      </c>
      <c r="AS56" s="281">
        <f t="shared" si="8"/>
        <v>165995</v>
      </c>
      <c r="AT56" s="222">
        <v>123425</v>
      </c>
      <c r="AU56" s="281">
        <f t="shared" si="29"/>
        <v>42570</v>
      </c>
      <c r="AV56" s="281">
        <f t="shared" si="9"/>
        <v>2.0010538261997408</v>
      </c>
      <c r="AW56" s="281">
        <f t="shared" si="10"/>
        <v>0.74354649236422787</v>
      </c>
      <c r="AX56" s="222">
        <v>42594</v>
      </c>
      <c r="CA56" s="91" t="str">
        <f t="shared" si="33"/>
        <v>Dargelin</v>
      </c>
      <c r="CB56" s="92">
        <f t="shared" si="33"/>
        <v>374</v>
      </c>
      <c r="CC56" s="92">
        <f t="shared" si="11"/>
        <v>10672</v>
      </c>
      <c r="CD56" s="92">
        <f t="shared" si="12"/>
        <v>-10672</v>
      </c>
      <c r="CE56" s="92">
        <f t="shared" si="3"/>
        <v>199750</v>
      </c>
      <c r="CF56" s="92">
        <f t="shared" si="4"/>
        <v>27465</v>
      </c>
      <c r="CG56" s="92">
        <f t="shared" si="13"/>
        <v>-172285</v>
      </c>
      <c r="CH56" s="92">
        <f t="shared" si="14"/>
        <v>-10672</v>
      </c>
      <c r="CI56" s="92" t="str">
        <f t="shared" si="31"/>
        <v>nein</v>
      </c>
      <c r="CJ56" s="91" t="str">
        <f t="shared" si="34"/>
        <v>ja</v>
      </c>
      <c r="CK56" s="91" t="str">
        <f t="shared" si="34"/>
        <v>nein</v>
      </c>
      <c r="CL56" s="91" t="str">
        <f t="shared" si="32"/>
        <v>OK</v>
      </c>
      <c r="CM56" s="92">
        <f t="shared" si="30"/>
        <v>710463</v>
      </c>
      <c r="CN56" s="91" t="str">
        <f t="shared" si="16"/>
        <v>nein</v>
      </c>
      <c r="CO56" s="91">
        <f t="shared" si="17"/>
        <v>1</v>
      </c>
      <c r="CP56" s="91">
        <f t="shared" si="18"/>
        <v>0</v>
      </c>
      <c r="CQ56" s="91">
        <f t="shared" si="19"/>
        <v>1</v>
      </c>
      <c r="CR56" s="91">
        <f t="shared" si="6"/>
        <v>0</v>
      </c>
      <c r="CS56" s="92">
        <f>CM56-'2013'!CM56</f>
        <v>94414</v>
      </c>
      <c r="CT56" s="92">
        <f>CE56-'2013'!CE56</f>
        <v>39452</v>
      </c>
      <c r="CU56" s="92">
        <f t="shared" si="20"/>
        <v>123425</v>
      </c>
      <c r="CV56" s="92">
        <f t="shared" si="21"/>
        <v>42594</v>
      </c>
      <c r="CW56" s="153">
        <f t="shared" si="22"/>
        <v>3</v>
      </c>
      <c r="CX56" s="153">
        <f t="shared" si="23"/>
        <v>3.65</v>
      </c>
      <c r="CY56" s="153">
        <f t="shared" si="24"/>
        <v>3.2</v>
      </c>
      <c r="CZ56" s="92">
        <f t="shared" si="25"/>
        <v>17231</v>
      </c>
      <c r="DA56" s="92">
        <f t="shared" si="26"/>
        <v>1430</v>
      </c>
      <c r="DB56" s="91">
        <f t="shared" si="7"/>
        <v>0</v>
      </c>
      <c r="DC56" s="92">
        <f t="shared" si="27"/>
        <v>-183990</v>
      </c>
    </row>
    <row r="57" spans="1:107" x14ac:dyDescent="0.25">
      <c r="A57" s="20">
        <v>13075027</v>
      </c>
      <c r="B57" s="21">
        <v>5555</v>
      </c>
      <c r="C57" s="21" t="s">
        <v>96</v>
      </c>
      <c r="D57" s="223">
        <v>1051</v>
      </c>
      <c r="E57" s="224">
        <v>18200</v>
      </c>
      <c r="F57" s="224">
        <v>308979</v>
      </c>
      <c r="G57" s="224">
        <v>1</v>
      </c>
      <c r="H57" s="224">
        <v>0</v>
      </c>
      <c r="I57" s="224">
        <v>0</v>
      </c>
      <c r="J57" s="224">
        <v>1</v>
      </c>
      <c r="K57" s="224">
        <v>705137</v>
      </c>
      <c r="L57" s="224">
        <v>2016</v>
      </c>
      <c r="M57" s="224">
        <v>1</v>
      </c>
      <c r="N57" s="224">
        <v>2147157</v>
      </c>
      <c r="O57" s="224">
        <v>0</v>
      </c>
      <c r="P57" s="224">
        <v>0</v>
      </c>
      <c r="Q57" s="224">
        <v>1</v>
      </c>
      <c r="R57" s="224">
        <v>693263</v>
      </c>
      <c r="S57" s="224">
        <v>250</v>
      </c>
      <c r="T57" s="224" t="s">
        <v>56</v>
      </c>
      <c r="U57" s="224">
        <v>330</v>
      </c>
      <c r="V57" s="224" t="s">
        <v>56</v>
      </c>
      <c r="W57" s="224">
        <v>295</v>
      </c>
      <c r="X57" s="224" t="s">
        <v>56</v>
      </c>
      <c r="Y57" s="224" t="s">
        <v>56</v>
      </c>
      <c r="Z57" s="224">
        <v>1379389</v>
      </c>
      <c r="AA57" s="224">
        <v>1312.46</v>
      </c>
      <c r="AB57" s="22" t="s">
        <v>43</v>
      </c>
      <c r="AC57" s="22" t="s">
        <v>43</v>
      </c>
      <c r="AD57" s="22" t="s">
        <v>43</v>
      </c>
      <c r="AE57" s="224">
        <v>166909</v>
      </c>
      <c r="AF57" s="224">
        <v>298971</v>
      </c>
      <c r="AG57" s="260">
        <v>308979</v>
      </c>
      <c r="AH57" s="260">
        <v>705137</v>
      </c>
      <c r="AI57" s="224">
        <v>2400</v>
      </c>
      <c r="AJ57" s="282">
        <v>2420</v>
      </c>
      <c r="AK57" s="224">
        <v>0</v>
      </c>
      <c r="AL57" s="224">
        <v>0</v>
      </c>
      <c r="AM57" s="224">
        <v>0</v>
      </c>
      <c r="AN57" s="260">
        <v>0</v>
      </c>
      <c r="AO57" s="222">
        <v>394736</v>
      </c>
      <c r="AP57" s="222">
        <v>485382</v>
      </c>
      <c r="AQ57" s="281">
        <f t="shared" si="28"/>
        <v>90646</v>
      </c>
      <c r="AR57" s="222">
        <v>304685</v>
      </c>
      <c r="AS57" s="281">
        <f t="shared" si="8"/>
        <v>790067</v>
      </c>
      <c r="AT57" s="222">
        <v>294834</v>
      </c>
      <c r="AU57" s="281">
        <f t="shared" si="29"/>
        <v>495233</v>
      </c>
      <c r="AV57" s="281">
        <f t="shared" si="9"/>
        <v>0.60742672781438123</v>
      </c>
      <c r="AW57" s="281">
        <f t="shared" si="10"/>
        <v>0.37317594583750491</v>
      </c>
      <c r="AX57" s="222">
        <v>101748</v>
      </c>
      <c r="CA57" s="91" t="str">
        <f t="shared" si="33"/>
        <v>Dersekow</v>
      </c>
      <c r="CB57" s="92">
        <f t="shared" si="33"/>
        <v>1051</v>
      </c>
      <c r="CC57" s="92">
        <f t="shared" si="11"/>
        <v>0</v>
      </c>
      <c r="CD57" s="92">
        <f t="shared" si="12"/>
        <v>0</v>
      </c>
      <c r="CE57" s="92">
        <f t="shared" si="3"/>
        <v>0</v>
      </c>
      <c r="CF57" s="92">
        <f t="shared" si="4"/>
        <v>693263</v>
      </c>
      <c r="CG57" s="92">
        <f t="shared" si="13"/>
        <v>693263</v>
      </c>
      <c r="CH57" s="92">
        <f t="shared" si="14"/>
        <v>308979</v>
      </c>
      <c r="CI57" s="92" t="str">
        <f t="shared" si="31"/>
        <v>ja</v>
      </c>
      <c r="CJ57" s="91" t="str">
        <f t="shared" si="34"/>
        <v>nein</v>
      </c>
      <c r="CK57" s="91" t="str">
        <f t="shared" si="34"/>
        <v>nein</v>
      </c>
      <c r="CL57" s="91" t="str">
        <f t="shared" si="32"/>
        <v>keine Daten</v>
      </c>
      <c r="CM57" s="92">
        <f t="shared" si="30"/>
        <v>2147157</v>
      </c>
      <c r="CN57" s="91" t="str">
        <f t="shared" si="16"/>
        <v>keine Angabe</v>
      </c>
      <c r="CO57" s="91">
        <f t="shared" si="17"/>
        <v>2</v>
      </c>
      <c r="CP57" s="91">
        <f t="shared" si="18"/>
        <v>2</v>
      </c>
      <c r="CQ57" s="91">
        <f t="shared" si="19"/>
        <v>0</v>
      </c>
      <c r="CR57" s="91">
        <f t="shared" si="6"/>
        <v>1</v>
      </c>
      <c r="CS57" s="92">
        <f>CM57-'2013'!CM57</f>
        <v>179605</v>
      </c>
      <c r="CT57" s="92">
        <f>CE57-'2013'!CE57</f>
        <v>0</v>
      </c>
      <c r="CU57" s="92">
        <f t="shared" si="20"/>
        <v>294834</v>
      </c>
      <c r="CV57" s="92">
        <f t="shared" si="21"/>
        <v>101748</v>
      </c>
      <c r="CW57" s="153">
        <f t="shared" si="22"/>
        <v>2.5</v>
      </c>
      <c r="CX57" s="153">
        <f t="shared" si="23"/>
        <v>3.3</v>
      </c>
      <c r="CY57" s="153">
        <f t="shared" si="24"/>
        <v>2.95</v>
      </c>
      <c r="CZ57" s="92">
        <f t="shared" si="25"/>
        <v>1379389</v>
      </c>
      <c r="DA57" s="92">
        <f t="shared" si="26"/>
        <v>2420</v>
      </c>
      <c r="DB57" s="91">
        <f t="shared" si="7"/>
        <v>1</v>
      </c>
      <c r="DC57" s="92">
        <f t="shared" si="27"/>
        <v>705137</v>
      </c>
    </row>
    <row r="58" spans="1:107" x14ac:dyDescent="0.25">
      <c r="A58" s="20">
        <v>13075028</v>
      </c>
      <c r="B58" s="21">
        <v>5555</v>
      </c>
      <c r="C58" s="21" t="s">
        <v>97</v>
      </c>
      <c r="D58" s="223">
        <v>503</v>
      </c>
      <c r="E58" s="224">
        <v>74100</v>
      </c>
      <c r="F58" s="224">
        <v>50469</v>
      </c>
      <c r="G58" s="224">
        <v>1</v>
      </c>
      <c r="H58" s="224">
        <v>0</v>
      </c>
      <c r="I58" s="224">
        <v>50469</v>
      </c>
      <c r="J58" s="224">
        <v>1</v>
      </c>
      <c r="K58" s="224">
        <v>122015</v>
      </c>
      <c r="L58" s="224">
        <v>2016</v>
      </c>
      <c r="M58" s="224">
        <v>1</v>
      </c>
      <c r="N58" s="224">
        <v>1024361</v>
      </c>
      <c r="O58" s="224">
        <v>0</v>
      </c>
      <c r="P58" s="224">
        <v>0</v>
      </c>
      <c r="Q58" s="224">
        <v>1</v>
      </c>
      <c r="R58" s="224">
        <v>137499</v>
      </c>
      <c r="S58" s="224">
        <v>265</v>
      </c>
      <c r="T58" s="224" t="s">
        <v>56</v>
      </c>
      <c r="U58" s="224">
        <v>345</v>
      </c>
      <c r="V58" s="224" t="s">
        <v>43</v>
      </c>
      <c r="W58" s="224">
        <v>300</v>
      </c>
      <c r="X58" s="224" t="s">
        <v>56</v>
      </c>
      <c r="Y58" s="224" t="s">
        <v>43</v>
      </c>
      <c r="Z58" s="224">
        <v>70307</v>
      </c>
      <c r="AA58" s="224">
        <v>139.78</v>
      </c>
      <c r="AB58" s="22" t="s">
        <v>43</v>
      </c>
      <c r="AC58" s="22" t="s">
        <v>43</v>
      </c>
      <c r="AD58" s="22" t="s">
        <v>43</v>
      </c>
      <c r="AE58" s="224">
        <v>52662</v>
      </c>
      <c r="AF58" s="224">
        <v>44885</v>
      </c>
      <c r="AG58" s="260">
        <v>-50469</v>
      </c>
      <c r="AH58" s="260">
        <v>122015</v>
      </c>
      <c r="AI58" s="224">
        <v>800</v>
      </c>
      <c r="AJ58" s="282">
        <v>865</v>
      </c>
      <c r="AK58" s="224">
        <v>0</v>
      </c>
      <c r="AL58" s="224">
        <v>0</v>
      </c>
      <c r="AM58" s="224">
        <v>0</v>
      </c>
      <c r="AN58" s="260">
        <v>0</v>
      </c>
      <c r="AO58" s="222">
        <v>214394</v>
      </c>
      <c r="AP58" s="222">
        <v>57236</v>
      </c>
      <c r="AQ58" s="281">
        <f t="shared" si="28"/>
        <v>-157158</v>
      </c>
      <c r="AR58" s="222">
        <v>131144</v>
      </c>
      <c r="AS58" s="281">
        <f t="shared" si="8"/>
        <v>188380</v>
      </c>
      <c r="AT58" s="222">
        <v>168816</v>
      </c>
      <c r="AU58" s="281">
        <f t="shared" si="29"/>
        <v>19564</v>
      </c>
      <c r="AV58" s="281">
        <f t="shared" si="9"/>
        <v>2.9494723600531136</v>
      </c>
      <c r="AW58" s="281">
        <f t="shared" si="10"/>
        <v>0.89614608769508441</v>
      </c>
      <c r="AX58" s="222">
        <v>58259</v>
      </c>
      <c r="CA58" s="91" t="str">
        <f t="shared" si="33"/>
        <v>Diedrichshagen</v>
      </c>
      <c r="CB58" s="92">
        <f t="shared" si="33"/>
        <v>503</v>
      </c>
      <c r="CC58" s="92">
        <f t="shared" si="11"/>
        <v>50469</v>
      </c>
      <c r="CD58" s="92">
        <f t="shared" si="12"/>
        <v>-50469</v>
      </c>
      <c r="CE58" s="92">
        <f t="shared" si="3"/>
        <v>0</v>
      </c>
      <c r="CF58" s="92">
        <f t="shared" si="4"/>
        <v>137499</v>
      </c>
      <c r="CG58" s="92">
        <f t="shared" si="13"/>
        <v>137499</v>
      </c>
      <c r="CH58" s="92">
        <f t="shared" si="14"/>
        <v>-50469</v>
      </c>
      <c r="CI58" s="92" t="str">
        <f t="shared" si="31"/>
        <v>nein</v>
      </c>
      <c r="CJ58" s="91" t="str">
        <f t="shared" si="34"/>
        <v>nein</v>
      </c>
      <c r="CK58" s="91" t="str">
        <f t="shared" si="34"/>
        <v>nein</v>
      </c>
      <c r="CL58" s="91" t="str">
        <f t="shared" si="32"/>
        <v>OK</v>
      </c>
      <c r="CM58" s="92">
        <f t="shared" si="30"/>
        <v>1024361</v>
      </c>
      <c r="CN58" s="91" t="str">
        <f t="shared" si="16"/>
        <v>nein</v>
      </c>
      <c r="CO58" s="91">
        <f t="shared" si="17"/>
        <v>0</v>
      </c>
      <c r="CP58" s="91">
        <f t="shared" si="18"/>
        <v>0</v>
      </c>
      <c r="CQ58" s="91">
        <f t="shared" si="19"/>
        <v>1</v>
      </c>
      <c r="CR58" s="91">
        <f t="shared" si="6"/>
        <v>1</v>
      </c>
      <c r="CS58" s="92">
        <f>CM58-'2013'!CM58</f>
        <v>22312</v>
      </c>
      <c r="CT58" s="92">
        <f>CE58-'2013'!CE58</f>
        <v>0</v>
      </c>
      <c r="CU58" s="92">
        <f t="shared" si="20"/>
        <v>168816</v>
      </c>
      <c r="CV58" s="92">
        <f t="shared" si="21"/>
        <v>58259</v>
      </c>
      <c r="CW58" s="153">
        <f t="shared" si="22"/>
        <v>2.65</v>
      </c>
      <c r="CX58" s="153">
        <f t="shared" si="23"/>
        <v>3.45</v>
      </c>
      <c r="CY58" s="153">
        <f t="shared" si="24"/>
        <v>3</v>
      </c>
      <c r="CZ58" s="92">
        <f t="shared" si="25"/>
        <v>70307</v>
      </c>
      <c r="DA58" s="92">
        <f t="shared" si="26"/>
        <v>865</v>
      </c>
      <c r="DB58" s="91">
        <f t="shared" si="7"/>
        <v>1</v>
      </c>
      <c r="DC58" s="92">
        <f t="shared" si="27"/>
        <v>122015</v>
      </c>
    </row>
    <row r="59" spans="1:107" x14ac:dyDescent="0.25">
      <c r="A59" s="20">
        <v>13075050</v>
      </c>
      <c r="B59" s="21">
        <v>5555</v>
      </c>
      <c r="C59" s="21" t="s">
        <v>98</v>
      </c>
      <c r="D59" s="223">
        <v>825</v>
      </c>
      <c r="E59" s="224">
        <v>69900</v>
      </c>
      <c r="F59" s="224">
        <v>55202</v>
      </c>
      <c r="G59" s="224">
        <v>1</v>
      </c>
      <c r="H59" s="224">
        <v>0</v>
      </c>
      <c r="I59" s="224">
        <v>0</v>
      </c>
      <c r="J59" s="224">
        <v>1</v>
      </c>
      <c r="K59" s="224">
        <v>1046271</v>
      </c>
      <c r="L59" s="224">
        <v>2016</v>
      </c>
      <c r="M59" s="224">
        <v>1</v>
      </c>
      <c r="N59" s="224">
        <v>4121144</v>
      </c>
      <c r="O59" s="224">
        <v>0</v>
      </c>
      <c r="P59" s="224">
        <v>0</v>
      </c>
      <c r="Q59" s="224">
        <v>1</v>
      </c>
      <c r="R59" s="224">
        <v>1068435</v>
      </c>
      <c r="S59" s="224">
        <v>300</v>
      </c>
      <c r="T59" s="224" t="s">
        <v>43</v>
      </c>
      <c r="U59" s="224">
        <v>320</v>
      </c>
      <c r="V59" s="224" t="s">
        <v>56</v>
      </c>
      <c r="W59" s="224">
        <v>300</v>
      </c>
      <c r="X59" s="224" t="s">
        <v>56</v>
      </c>
      <c r="Y59" s="224" t="s">
        <v>43</v>
      </c>
      <c r="Z59" s="224">
        <v>0</v>
      </c>
      <c r="AA59" s="224">
        <v>0</v>
      </c>
      <c r="AB59" s="22" t="s">
        <v>43</v>
      </c>
      <c r="AC59" s="22" t="s">
        <v>43</v>
      </c>
      <c r="AD59" s="22" t="s">
        <v>43</v>
      </c>
      <c r="AE59" s="224">
        <v>88230</v>
      </c>
      <c r="AF59" s="224">
        <v>42032</v>
      </c>
      <c r="AG59" s="260">
        <v>55202</v>
      </c>
      <c r="AH59" s="260">
        <v>1046270</v>
      </c>
      <c r="AI59" s="224">
        <v>1900</v>
      </c>
      <c r="AJ59" s="282">
        <v>1858</v>
      </c>
      <c r="AK59" s="224">
        <v>0</v>
      </c>
      <c r="AL59" s="224">
        <v>0</v>
      </c>
      <c r="AM59" s="224">
        <v>0</v>
      </c>
      <c r="AN59" s="260">
        <v>0</v>
      </c>
      <c r="AO59" s="222">
        <v>316957</v>
      </c>
      <c r="AP59" s="222">
        <v>155618</v>
      </c>
      <c r="AQ59" s="281">
        <f t="shared" si="28"/>
        <v>-161339</v>
      </c>
      <c r="AR59" s="222">
        <v>235076</v>
      </c>
      <c r="AS59" s="281">
        <f t="shared" si="8"/>
        <v>390694</v>
      </c>
      <c r="AT59" s="222">
        <v>272602</v>
      </c>
      <c r="AU59" s="281">
        <f t="shared" si="29"/>
        <v>118092</v>
      </c>
      <c r="AV59" s="281">
        <f t="shared" si="9"/>
        <v>1.7517382307959233</v>
      </c>
      <c r="AW59" s="281">
        <f t="shared" si="10"/>
        <v>0.69773787158236367</v>
      </c>
      <c r="AX59" s="222">
        <v>94076</v>
      </c>
      <c r="CA59" s="91" t="str">
        <f t="shared" si="33"/>
        <v>Hinrichshagen</v>
      </c>
      <c r="CB59" s="92">
        <f t="shared" si="33"/>
        <v>825</v>
      </c>
      <c r="CC59" s="92">
        <f t="shared" si="11"/>
        <v>0</v>
      </c>
      <c r="CD59" s="92">
        <f t="shared" si="12"/>
        <v>0</v>
      </c>
      <c r="CE59" s="92">
        <f t="shared" si="3"/>
        <v>0</v>
      </c>
      <c r="CF59" s="92">
        <f t="shared" si="4"/>
        <v>1068435</v>
      </c>
      <c r="CG59" s="92">
        <f t="shared" si="13"/>
        <v>1068435</v>
      </c>
      <c r="CH59" s="92">
        <f t="shared" si="14"/>
        <v>55202</v>
      </c>
      <c r="CI59" s="92" t="str">
        <f t="shared" si="31"/>
        <v>nein</v>
      </c>
      <c r="CJ59" s="91" t="str">
        <f t="shared" si="34"/>
        <v>nein</v>
      </c>
      <c r="CK59" s="91" t="str">
        <f t="shared" si="34"/>
        <v>nein</v>
      </c>
      <c r="CL59" s="91" t="str">
        <f t="shared" si="32"/>
        <v>keine Daten</v>
      </c>
      <c r="CM59" s="92">
        <f t="shared" si="30"/>
        <v>4121144</v>
      </c>
      <c r="CN59" s="91" t="str">
        <f t="shared" si="16"/>
        <v>keine Angabe</v>
      </c>
      <c r="CO59" s="91">
        <f t="shared" si="17"/>
        <v>2</v>
      </c>
      <c r="CP59" s="91">
        <f t="shared" si="18"/>
        <v>2</v>
      </c>
      <c r="CQ59" s="91">
        <f t="shared" si="19"/>
        <v>0</v>
      </c>
      <c r="CR59" s="91">
        <f t="shared" si="6"/>
        <v>1</v>
      </c>
      <c r="CS59" s="92">
        <f>CM59-'2013'!CM59</f>
        <v>25097</v>
      </c>
      <c r="CT59" s="92">
        <f>CE59-'2013'!CE59</f>
        <v>0</v>
      </c>
      <c r="CU59" s="92">
        <f t="shared" si="20"/>
        <v>272602</v>
      </c>
      <c r="CV59" s="92">
        <f t="shared" si="21"/>
        <v>94076</v>
      </c>
      <c r="CW59" s="153">
        <f t="shared" si="22"/>
        <v>3</v>
      </c>
      <c r="CX59" s="153">
        <f t="shared" si="23"/>
        <v>3.2</v>
      </c>
      <c r="CY59" s="153">
        <f t="shared" si="24"/>
        <v>3</v>
      </c>
      <c r="CZ59" s="92">
        <f t="shared" si="25"/>
        <v>0</v>
      </c>
      <c r="DA59" s="92">
        <f t="shared" si="26"/>
        <v>1858</v>
      </c>
      <c r="DB59" s="91">
        <f t="shared" si="7"/>
        <v>1</v>
      </c>
      <c r="DC59" s="92">
        <f t="shared" si="27"/>
        <v>1046270</v>
      </c>
    </row>
    <row r="60" spans="1:107" x14ac:dyDescent="0.25">
      <c r="A60" s="20">
        <v>13075076</v>
      </c>
      <c r="B60" s="21">
        <v>5555</v>
      </c>
      <c r="C60" s="21" t="s">
        <v>99</v>
      </c>
      <c r="D60" s="223">
        <v>393</v>
      </c>
      <c r="E60" s="224">
        <v>59400</v>
      </c>
      <c r="F60" s="224">
        <v>32246</v>
      </c>
      <c r="G60" s="224">
        <v>1</v>
      </c>
      <c r="H60" s="224">
        <v>0</v>
      </c>
      <c r="I60" s="224">
        <v>0</v>
      </c>
      <c r="J60" s="224">
        <v>1</v>
      </c>
      <c r="K60" s="224">
        <v>158231</v>
      </c>
      <c r="L60" s="224">
        <v>2012</v>
      </c>
      <c r="M60" s="224">
        <v>1</v>
      </c>
      <c r="N60" s="224">
        <v>982634</v>
      </c>
      <c r="O60" s="224">
        <v>0</v>
      </c>
      <c r="P60" s="224">
        <v>0</v>
      </c>
      <c r="Q60" s="224">
        <v>1</v>
      </c>
      <c r="R60" s="224">
        <v>143478</v>
      </c>
      <c r="S60" s="224">
        <v>300</v>
      </c>
      <c r="T60" s="224" t="s">
        <v>43</v>
      </c>
      <c r="U60" s="224">
        <v>325</v>
      </c>
      <c r="V60" s="224" t="s">
        <v>56</v>
      </c>
      <c r="W60" s="224">
        <v>290</v>
      </c>
      <c r="X60" s="224" t="s">
        <v>56</v>
      </c>
      <c r="Y60" s="224" t="s">
        <v>43</v>
      </c>
      <c r="Z60" s="224">
        <v>0</v>
      </c>
      <c r="AA60" s="224">
        <v>0</v>
      </c>
      <c r="AB60" s="22" t="s">
        <v>56</v>
      </c>
      <c r="AC60" s="22" t="s">
        <v>43</v>
      </c>
      <c r="AD60" s="22" t="s">
        <v>43</v>
      </c>
      <c r="AE60" s="224">
        <v>3075</v>
      </c>
      <c r="AF60" s="224">
        <v>11403</v>
      </c>
      <c r="AG60" s="260">
        <v>32246</v>
      </c>
      <c r="AH60" s="260">
        <v>158231</v>
      </c>
      <c r="AI60" s="224">
        <v>1100</v>
      </c>
      <c r="AJ60" s="282">
        <v>1149</v>
      </c>
      <c r="AK60" s="224">
        <v>0</v>
      </c>
      <c r="AL60" s="224">
        <v>0</v>
      </c>
      <c r="AM60" s="224">
        <v>0</v>
      </c>
      <c r="AN60" s="260">
        <v>0</v>
      </c>
      <c r="AO60" s="222">
        <v>198980</v>
      </c>
      <c r="AP60" s="222">
        <v>133372</v>
      </c>
      <c r="AQ60" s="281">
        <f t="shared" si="28"/>
        <v>-65608</v>
      </c>
      <c r="AR60" s="222">
        <v>84337</v>
      </c>
      <c r="AS60" s="281">
        <f t="shared" si="8"/>
        <v>217709</v>
      </c>
      <c r="AT60" s="222">
        <v>133232</v>
      </c>
      <c r="AU60" s="281">
        <f t="shared" si="29"/>
        <v>84477</v>
      </c>
      <c r="AV60" s="281">
        <f t="shared" si="9"/>
        <v>0.99895030441172061</v>
      </c>
      <c r="AW60" s="281">
        <f t="shared" si="10"/>
        <v>0.61197286285821895</v>
      </c>
      <c r="AX60" s="222">
        <v>45978</v>
      </c>
      <c r="CA60" s="91" t="str">
        <f t="shared" si="33"/>
        <v>Levenhagen</v>
      </c>
      <c r="CB60" s="92">
        <f t="shared" si="33"/>
        <v>393</v>
      </c>
      <c r="CC60" s="92">
        <f t="shared" si="11"/>
        <v>0</v>
      </c>
      <c r="CD60" s="92">
        <f t="shared" si="12"/>
        <v>0</v>
      </c>
      <c r="CE60" s="92">
        <f t="shared" si="3"/>
        <v>0</v>
      </c>
      <c r="CF60" s="92">
        <f t="shared" si="4"/>
        <v>143478</v>
      </c>
      <c r="CG60" s="92">
        <f t="shared" si="13"/>
        <v>143478</v>
      </c>
      <c r="CH60" s="92">
        <f t="shared" si="14"/>
        <v>32246</v>
      </c>
      <c r="CI60" s="92" t="str">
        <f t="shared" si="31"/>
        <v>nein</v>
      </c>
      <c r="CJ60" s="91" t="str">
        <f t="shared" ref="CJ60:CK123" si="35">AB60</f>
        <v>ja</v>
      </c>
      <c r="CK60" s="91" t="str">
        <f t="shared" si="35"/>
        <v>nein</v>
      </c>
      <c r="CL60" s="91" t="str">
        <f t="shared" si="32"/>
        <v>keine Daten</v>
      </c>
      <c r="CM60" s="92">
        <f t="shared" si="30"/>
        <v>982634</v>
      </c>
      <c r="CN60" s="91" t="str">
        <f t="shared" si="16"/>
        <v>keine Angabe</v>
      </c>
      <c r="CO60" s="91">
        <f t="shared" si="17"/>
        <v>2</v>
      </c>
      <c r="CP60" s="91">
        <f t="shared" si="18"/>
        <v>2</v>
      </c>
      <c r="CQ60" s="91">
        <f t="shared" si="19"/>
        <v>0</v>
      </c>
      <c r="CR60" s="91">
        <f t="shared" si="6"/>
        <v>1</v>
      </c>
      <c r="CS60" s="92">
        <f>CM60-'2013'!CM60</f>
        <v>44420</v>
      </c>
      <c r="CT60" s="92">
        <f>CE60-'2013'!CE60</f>
        <v>0</v>
      </c>
      <c r="CU60" s="92">
        <f t="shared" si="20"/>
        <v>133232</v>
      </c>
      <c r="CV60" s="92">
        <f t="shared" si="21"/>
        <v>45978</v>
      </c>
      <c r="CW60" s="153">
        <f t="shared" si="22"/>
        <v>3</v>
      </c>
      <c r="CX60" s="153">
        <f t="shared" si="23"/>
        <v>3.25</v>
      </c>
      <c r="CY60" s="153">
        <f t="shared" si="24"/>
        <v>2.9</v>
      </c>
      <c r="CZ60" s="92">
        <f t="shared" si="25"/>
        <v>0</v>
      </c>
      <c r="DA60" s="92">
        <f t="shared" si="26"/>
        <v>1149</v>
      </c>
      <c r="DB60" s="91">
        <f t="shared" si="7"/>
        <v>1</v>
      </c>
      <c r="DC60" s="92">
        <f t="shared" si="27"/>
        <v>158231</v>
      </c>
    </row>
    <row r="61" spans="1:107" x14ac:dyDescent="0.25">
      <c r="A61" s="20">
        <v>13075091</v>
      </c>
      <c r="B61" s="21">
        <v>5555</v>
      </c>
      <c r="C61" s="21" t="s">
        <v>100</v>
      </c>
      <c r="D61" s="223">
        <v>1052</v>
      </c>
      <c r="E61" s="224">
        <v>69500</v>
      </c>
      <c r="F61" s="224">
        <v>364406</v>
      </c>
      <c r="G61" s="224">
        <v>1</v>
      </c>
      <c r="H61" s="224">
        <v>0</v>
      </c>
      <c r="I61" s="224">
        <v>0</v>
      </c>
      <c r="J61" s="224">
        <v>1</v>
      </c>
      <c r="K61" s="224">
        <v>1384055</v>
      </c>
      <c r="L61" s="224">
        <v>2016</v>
      </c>
      <c r="M61" s="224">
        <v>1</v>
      </c>
      <c r="N61" s="224">
        <v>4943070</v>
      </c>
      <c r="O61" s="224">
        <v>0</v>
      </c>
      <c r="P61" s="224">
        <v>0</v>
      </c>
      <c r="Q61" s="224">
        <v>1</v>
      </c>
      <c r="R61" s="224">
        <v>1338200</v>
      </c>
      <c r="S61" s="224">
        <v>225</v>
      </c>
      <c r="T61" s="224" t="s">
        <v>56</v>
      </c>
      <c r="U61" s="224">
        <v>317</v>
      </c>
      <c r="V61" s="224" t="s">
        <v>56</v>
      </c>
      <c r="W61" s="224">
        <v>295</v>
      </c>
      <c r="X61" s="224" t="s">
        <v>56</v>
      </c>
      <c r="Y61" s="224" t="s">
        <v>56</v>
      </c>
      <c r="Z61" s="224">
        <v>268698</v>
      </c>
      <c r="AA61" s="224">
        <v>255.42</v>
      </c>
      <c r="AB61" s="22" t="s">
        <v>43</v>
      </c>
      <c r="AC61" s="22" t="s">
        <v>43</v>
      </c>
      <c r="AD61" s="22" t="s">
        <v>43</v>
      </c>
      <c r="AE61" s="224">
        <v>0</v>
      </c>
      <c r="AF61" s="224">
        <v>243414</v>
      </c>
      <c r="AG61" s="260">
        <v>364406</v>
      </c>
      <c r="AH61" s="260">
        <v>1394055</v>
      </c>
      <c r="AI61" s="224">
        <v>2500</v>
      </c>
      <c r="AJ61" s="282">
        <v>2512</v>
      </c>
      <c r="AK61" s="224">
        <v>0</v>
      </c>
      <c r="AL61" s="224">
        <v>0</v>
      </c>
      <c r="AM61" s="224">
        <v>0</v>
      </c>
      <c r="AN61" s="260">
        <v>0</v>
      </c>
      <c r="AO61" s="222">
        <v>542437</v>
      </c>
      <c r="AP61" s="222">
        <v>458676</v>
      </c>
      <c r="AQ61" s="281">
        <f t="shared" si="28"/>
        <v>-83761</v>
      </c>
      <c r="AR61" s="222">
        <v>220114</v>
      </c>
      <c r="AS61" s="281">
        <f t="shared" si="8"/>
        <v>678790</v>
      </c>
      <c r="AT61" s="222">
        <v>354634</v>
      </c>
      <c r="AU61" s="281">
        <f t="shared" si="29"/>
        <v>324156</v>
      </c>
      <c r="AV61" s="281">
        <f t="shared" si="9"/>
        <v>0.77316885993598972</v>
      </c>
      <c r="AW61" s="281">
        <f t="shared" si="10"/>
        <v>0.52245024234299264</v>
      </c>
      <c r="AX61" s="222">
        <v>122385</v>
      </c>
      <c r="CA61" s="91" t="str">
        <f t="shared" si="33"/>
        <v>Mesekenhagen</v>
      </c>
      <c r="CB61" s="92">
        <f t="shared" si="33"/>
        <v>1052</v>
      </c>
      <c r="CC61" s="92">
        <f t="shared" si="11"/>
        <v>0</v>
      </c>
      <c r="CD61" s="92">
        <f t="shared" si="12"/>
        <v>0</v>
      </c>
      <c r="CE61" s="92">
        <f t="shared" si="3"/>
        <v>0</v>
      </c>
      <c r="CF61" s="92">
        <f t="shared" si="4"/>
        <v>1338200</v>
      </c>
      <c r="CG61" s="92">
        <f t="shared" si="13"/>
        <v>1338200</v>
      </c>
      <c r="CH61" s="92">
        <f t="shared" si="14"/>
        <v>364406</v>
      </c>
      <c r="CI61" s="92" t="str">
        <f t="shared" si="31"/>
        <v>ja</v>
      </c>
      <c r="CJ61" s="91" t="str">
        <f t="shared" si="35"/>
        <v>nein</v>
      </c>
      <c r="CK61" s="91" t="str">
        <f t="shared" si="35"/>
        <v>nein</v>
      </c>
      <c r="CL61" s="91" t="str">
        <f t="shared" si="32"/>
        <v>keine Daten</v>
      </c>
      <c r="CM61" s="92">
        <f t="shared" si="30"/>
        <v>4943070</v>
      </c>
      <c r="CN61" s="91" t="str">
        <f t="shared" si="16"/>
        <v>keine Angabe</v>
      </c>
      <c r="CO61" s="91">
        <f t="shared" si="17"/>
        <v>2</v>
      </c>
      <c r="CP61" s="91">
        <f t="shared" si="18"/>
        <v>2</v>
      </c>
      <c r="CQ61" s="91">
        <f t="shared" si="19"/>
        <v>0</v>
      </c>
      <c r="CR61" s="91">
        <f t="shared" si="6"/>
        <v>1</v>
      </c>
      <c r="CS61" s="92">
        <f>CM61-'2013'!CM61</f>
        <v>-64144</v>
      </c>
      <c r="CT61" s="92">
        <f>CE61-'2013'!CE61</f>
        <v>0</v>
      </c>
      <c r="CU61" s="92">
        <f t="shared" si="20"/>
        <v>354634</v>
      </c>
      <c r="CV61" s="92">
        <f t="shared" si="21"/>
        <v>122385</v>
      </c>
      <c r="CW61" s="153">
        <f t="shared" si="22"/>
        <v>2.25</v>
      </c>
      <c r="CX61" s="153">
        <f t="shared" si="23"/>
        <v>3.17</v>
      </c>
      <c r="CY61" s="153">
        <f t="shared" si="24"/>
        <v>2.95</v>
      </c>
      <c r="CZ61" s="92">
        <f t="shared" si="25"/>
        <v>268698</v>
      </c>
      <c r="DA61" s="92">
        <f t="shared" si="26"/>
        <v>2512</v>
      </c>
      <c r="DB61" s="91">
        <f t="shared" si="7"/>
        <v>1</v>
      </c>
      <c r="DC61" s="92">
        <f t="shared" si="27"/>
        <v>1394055</v>
      </c>
    </row>
    <row r="62" spans="1:107" x14ac:dyDescent="0.25">
      <c r="A62" s="20">
        <v>13075102</v>
      </c>
      <c r="B62" s="21">
        <v>5555</v>
      </c>
      <c r="C62" s="21" t="s">
        <v>80</v>
      </c>
      <c r="D62" s="223">
        <v>2306</v>
      </c>
      <c r="E62" s="224">
        <v>279200</v>
      </c>
      <c r="F62" s="224">
        <v>104723</v>
      </c>
      <c r="G62" s="224">
        <v>1</v>
      </c>
      <c r="H62" s="224">
        <v>0</v>
      </c>
      <c r="I62" s="224">
        <v>0</v>
      </c>
      <c r="J62" s="224">
        <v>1</v>
      </c>
      <c r="K62" s="224">
        <v>429962</v>
      </c>
      <c r="L62" s="224">
        <v>2016</v>
      </c>
      <c r="M62" s="224">
        <v>1</v>
      </c>
      <c r="N62" s="224">
        <v>8742207</v>
      </c>
      <c r="O62" s="224">
        <v>0</v>
      </c>
      <c r="P62" s="224">
        <v>0</v>
      </c>
      <c r="Q62" s="224">
        <v>1</v>
      </c>
      <c r="R62" s="224">
        <v>275868</v>
      </c>
      <c r="S62" s="224">
        <v>265</v>
      </c>
      <c r="T62" s="224" t="s">
        <v>56</v>
      </c>
      <c r="U62" s="224">
        <v>365</v>
      </c>
      <c r="V62" s="224" t="s">
        <v>43</v>
      </c>
      <c r="W62" s="224">
        <v>315</v>
      </c>
      <c r="X62" s="224" t="s">
        <v>56</v>
      </c>
      <c r="Y62" s="224" t="s">
        <v>43</v>
      </c>
      <c r="Z62" s="224">
        <v>525696</v>
      </c>
      <c r="AA62" s="224">
        <v>227.97</v>
      </c>
      <c r="AB62" s="22" t="s">
        <v>43</v>
      </c>
      <c r="AC62" s="22" t="s">
        <v>43</v>
      </c>
      <c r="AD62" s="22" t="s">
        <v>43</v>
      </c>
      <c r="AE62" s="224">
        <v>175543</v>
      </c>
      <c r="AF62" s="224">
        <v>135363</v>
      </c>
      <c r="AG62" s="260">
        <v>104723</v>
      </c>
      <c r="AH62" s="260">
        <v>429962</v>
      </c>
      <c r="AI62" s="224">
        <v>4200</v>
      </c>
      <c r="AJ62" s="282">
        <v>4295</v>
      </c>
      <c r="AK62" s="224">
        <v>0</v>
      </c>
      <c r="AL62" s="224">
        <v>0</v>
      </c>
      <c r="AM62" s="224">
        <v>0</v>
      </c>
      <c r="AN62" s="260">
        <v>0</v>
      </c>
      <c r="AO62" s="222">
        <v>1497812</v>
      </c>
      <c r="AP62" s="222">
        <v>698881</v>
      </c>
      <c r="AQ62" s="281">
        <f t="shared" si="28"/>
        <v>-798931</v>
      </c>
      <c r="AR62" s="222">
        <v>304634</v>
      </c>
      <c r="AS62" s="281">
        <f t="shared" si="8"/>
        <v>1003515</v>
      </c>
      <c r="AT62" s="222">
        <v>863972</v>
      </c>
      <c r="AU62" s="281">
        <f t="shared" si="29"/>
        <v>139543</v>
      </c>
      <c r="AV62" s="281">
        <f t="shared" si="9"/>
        <v>1.2362219032997033</v>
      </c>
      <c r="AW62" s="281">
        <f t="shared" si="10"/>
        <v>0.86094577559877028</v>
      </c>
      <c r="AX62" s="222">
        <v>298159</v>
      </c>
      <c r="CA62" s="91" t="str">
        <f t="shared" si="33"/>
        <v>Neuenkirchen</v>
      </c>
      <c r="CB62" s="92">
        <f t="shared" si="33"/>
        <v>2306</v>
      </c>
      <c r="CC62" s="92">
        <f t="shared" si="11"/>
        <v>0</v>
      </c>
      <c r="CD62" s="92">
        <f t="shared" si="12"/>
        <v>0</v>
      </c>
      <c r="CE62" s="92">
        <f t="shared" si="3"/>
        <v>0</v>
      </c>
      <c r="CF62" s="92">
        <f t="shared" si="4"/>
        <v>275868</v>
      </c>
      <c r="CG62" s="92">
        <f t="shared" si="13"/>
        <v>275868</v>
      </c>
      <c r="CH62" s="92">
        <f t="shared" si="14"/>
        <v>104723</v>
      </c>
      <c r="CI62" s="92" t="str">
        <f t="shared" si="31"/>
        <v>nein</v>
      </c>
      <c r="CJ62" s="91" t="str">
        <f t="shared" si="35"/>
        <v>nein</v>
      </c>
      <c r="CK62" s="91" t="str">
        <f t="shared" si="35"/>
        <v>nein</v>
      </c>
      <c r="CL62" s="91" t="str">
        <f t="shared" si="32"/>
        <v>keine Daten</v>
      </c>
      <c r="CM62" s="92">
        <f t="shared" si="30"/>
        <v>8742207</v>
      </c>
      <c r="CN62" s="91" t="str">
        <f t="shared" si="16"/>
        <v>keine Angabe</v>
      </c>
      <c r="CO62" s="91">
        <f t="shared" si="17"/>
        <v>2</v>
      </c>
      <c r="CP62" s="91">
        <f t="shared" si="18"/>
        <v>2</v>
      </c>
      <c r="CQ62" s="91">
        <f t="shared" si="19"/>
        <v>0</v>
      </c>
      <c r="CR62" s="91">
        <f t="shared" si="6"/>
        <v>1</v>
      </c>
      <c r="CS62" s="92">
        <f>CM62-'2013'!CM62</f>
        <v>-38016</v>
      </c>
      <c r="CT62" s="92">
        <f>CE62-'2013'!CE62</f>
        <v>0</v>
      </c>
      <c r="CU62" s="92">
        <f t="shared" si="20"/>
        <v>863972</v>
      </c>
      <c r="CV62" s="92">
        <f t="shared" si="21"/>
        <v>298159</v>
      </c>
      <c r="CW62" s="153">
        <f t="shared" si="22"/>
        <v>2.65</v>
      </c>
      <c r="CX62" s="153">
        <f t="shared" si="23"/>
        <v>3.65</v>
      </c>
      <c r="CY62" s="153">
        <f t="shared" si="24"/>
        <v>3.15</v>
      </c>
      <c r="CZ62" s="92">
        <f t="shared" si="25"/>
        <v>525696</v>
      </c>
      <c r="DA62" s="92">
        <f t="shared" si="26"/>
        <v>4295</v>
      </c>
      <c r="DB62" s="91">
        <f t="shared" si="7"/>
        <v>1</v>
      </c>
      <c r="DC62" s="92">
        <f t="shared" si="27"/>
        <v>429962</v>
      </c>
    </row>
    <row r="63" spans="1:107" x14ac:dyDescent="0.25">
      <c r="A63" s="20">
        <v>13075141</v>
      </c>
      <c r="B63" s="21">
        <v>5555</v>
      </c>
      <c r="C63" s="21" t="s">
        <v>101</v>
      </c>
      <c r="D63" s="223">
        <v>1381</v>
      </c>
      <c r="E63" s="224">
        <v>111000</v>
      </c>
      <c r="F63" s="224">
        <v>9042</v>
      </c>
      <c r="G63" s="224">
        <v>0</v>
      </c>
      <c r="H63" s="224">
        <v>0</v>
      </c>
      <c r="I63" s="224">
        <v>9042</v>
      </c>
      <c r="J63" s="224">
        <v>0</v>
      </c>
      <c r="K63" s="224">
        <v>2865842</v>
      </c>
      <c r="L63" s="224">
        <v>2012</v>
      </c>
      <c r="M63" s="224">
        <v>0</v>
      </c>
      <c r="N63" s="224">
        <v>0</v>
      </c>
      <c r="O63" s="224">
        <v>1</v>
      </c>
      <c r="P63" s="224">
        <v>2964597</v>
      </c>
      <c r="Q63" s="224">
        <v>1</v>
      </c>
      <c r="R63" s="224">
        <v>82437</v>
      </c>
      <c r="S63" s="224">
        <v>360</v>
      </c>
      <c r="T63" s="224" t="s">
        <v>43</v>
      </c>
      <c r="U63" s="224">
        <v>400</v>
      </c>
      <c r="V63" s="224" t="s">
        <v>43</v>
      </c>
      <c r="W63" s="224">
        <v>420</v>
      </c>
      <c r="X63" s="224" t="s">
        <v>43</v>
      </c>
      <c r="Y63" s="224" t="s">
        <v>43</v>
      </c>
      <c r="Z63" s="224">
        <v>263021</v>
      </c>
      <c r="AA63" s="224">
        <v>190.46</v>
      </c>
      <c r="AB63" s="22" t="s">
        <v>56</v>
      </c>
      <c r="AC63" s="22" t="s">
        <v>43</v>
      </c>
      <c r="AD63" s="22" t="s">
        <v>56</v>
      </c>
      <c r="AE63" s="224">
        <v>65834</v>
      </c>
      <c r="AF63" s="224">
        <v>13639</v>
      </c>
      <c r="AG63" s="260">
        <v>-9042</v>
      </c>
      <c r="AH63" s="260">
        <v>-2865842</v>
      </c>
      <c r="AI63" s="224">
        <v>4100</v>
      </c>
      <c r="AJ63" s="282">
        <v>4745</v>
      </c>
      <c r="AK63" s="224">
        <v>0</v>
      </c>
      <c r="AL63" s="224">
        <v>0</v>
      </c>
      <c r="AM63" s="224">
        <v>0</v>
      </c>
      <c r="AN63" s="260">
        <v>0</v>
      </c>
      <c r="AO63" s="222">
        <v>671353</v>
      </c>
      <c r="AP63" s="222">
        <v>214998</v>
      </c>
      <c r="AQ63" s="281">
        <f t="shared" si="28"/>
        <v>-456355</v>
      </c>
      <c r="AR63" s="222">
        <v>312410</v>
      </c>
      <c r="AS63" s="281">
        <f t="shared" si="8"/>
        <v>527408</v>
      </c>
      <c r="AT63" s="222">
        <v>447047</v>
      </c>
      <c r="AU63" s="281">
        <f t="shared" si="29"/>
        <v>80361</v>
      </c>
      <c r="AV63" s="281">
        <f t="shared" si="9"/>
        <v>2.0793077144903673</v>
      </c>
      <c r="AW63" s="281">
        <f t="shared" si="10"/>
        <v>0.84763029760640718</v>
      </c>
      <c r="AX63" s="222">
        <v>154277</v>
      </c>
      <c r="CA63" s="91" t="str">
        <f t="shared" si="33"/>
        <v>Wackerow</v>
      </c>
      <c r="CB63" s="92">
        <f t="shared" si="33"/>
        <v>1381</v>
      </c>
      <c r="CC63" s="92">
        <f t="shared" si="11"/>
        <v>9042</v>
      </c>
      <c r="CD63" s="92">
        <f t="shared" si="12"/>
        <v>-9042</v>
      </c>
      <c r="CE63" s="92">
        <f t="shared" si="3"/>
        <v>2964597</v>
      </c>
      <c r="CF63" s="92">
        <f t="shared" si="4"/>
        <v>82437</v>
      </c>
      <c r="CG63" s="92">
        <f t="shared" si="13"/>
        <v>-2882160</v>
      </c>
      <c r="CH63" s="92">
        <f t="shared" si="14"/>
        <v>-9042</v>
      </c>
      <c r="CI63" s="92" t="str">
        <f t="shared" si="31"/>
        <v>nein</v>
      </c>
      <c r="CJ63" s="91" t="str">
        <f t="shared" si="35"/>
        <v>ja</v>
      </c>
      <c r="CK63" s="91" t="str">
        <f t="shared" si="35"/>
        <v>nein</v>
      </c>
      <c r="CL63" s="91" t="str">
        <f t="shared" si="32"/>
        <v>OK</v>
      </c>
      <c r="CM63" s="92">
        <f t="shared" si="30"/>
        <v>0</v>
      </c>
      <c r="CN63" s="91" t="str">
        <f t="shared" si="16"/>
        <v>nein</v>
      </c>
      <c r="CO63" s="91">
        <f t="shared" si="17"/>
        <v>1</v>
      </c>
      <c r="CP63" s="91">
        <f t="shared" si="18"/>
        <v>0</v>
      </c>
      <c r="CQ63" s="91">
        <f t="shared" si="19"/>
        <v>1</v>
      </c>
      <c r="CR63" s="91">
        <f t="shared" si="6"/>
        <v>0</v>
      </c>
      <c r="CS63" s="92">
        <f>CM63-'2013'!CM63</f>
        <v>0</v>
      </c>
      <c r="CT63" s="92">
        <f>CE63-'2013'!CE63</f>
        <v>108026</v>
      </c>
      <c r="CU63" s="92">
        <f t="shared" si="20"/>
        <v>447047</v>
      </c>
      <c r="CV63" s="92">
        <f t="shared" si="21"/>
        <v>154277</v>
      </c>
      <c r="CW63" s="153">
        <f t="shared" si="22"/>
        <v>3.6</v>
      </c>
      <c r="CX63" s="153">
        <f t="shared" si="23"/>
        <v>4</v>
      </c>
      <c r="CY63" s="153">
        <f t="shared" si="24"/>
        <v>4.2</v>
      </c>
      <c r="CZ63" s="92">
        <f t="shared" si="25"/>
        <v>263021</v>
      </c>
      <c r="DA63" s="92">
        <f t="shared" si="26"/>
        <v>4745</v>
      </c>
      <c r="DB63" s="91">
        <f t="shared" si="7"/>
        <v>0</v>
      </c>
      <c r="DC63" s="92">
        <f t="shared" si="27"/>
        <v>-2865842</v>
      </c>
    </row>
    <row r="64" spans="1:107" x14ac:dyDescent="0.25">
      <c r="A64" s="20">
        <v>13075142</v>
      </c>
      <c r="B64" s="21">
        <v>5555</v>
      </c>
      <c r="C64" s="21" t="s">
        <v>102</v>
      </c>
      <c r="D64" s="223">
        <v>1509</v>
      </c>
      <c r="E64" s="224">
        <v>74800</v>
      </c>
      <c r="F64" s="224">
        <v>318171</v>
      </c>
      <c r="G64" s="224">
        <v>1</v>
      </c>
      <c r="H64" s="224">
        <v>0</v>
      </c>
      <c r="I64" s="224">
        <v>0</v>
      </c>
      <c r="J64" s="224">
        <v>1</v>
      </c>
      <c r="K64" s="224">
        <v>531209</v>
      </c>
      <c r="L64" s="224">
        <v>2016</v>
      </c>
      <c r="M64" s="224">
        <v>1</v>
      </c>
      <c r="N64" s="224">
        <v>2275702</v>
      </c>
      <c r="O64" s="224">
        <v>0</v>
      </c>
      <c r="P64" s="224">
        <v>0</v>
      </c>
      <c r="Q64" s="224">
        <v>1</v>
      </c>
      <c r="R64" s="224">
        <v>629743</v>
      </c>
      <c r="S64" s="224">
        <v>260</v>
      </c>
      <c r="T64" s="224" t="s">
        <v>56</v>
      </c>
      <c r="U64" s="224">
        <v>360</v>
      </c>
      <c r="V64" s="224" t="s">
        <v>43</v>
      </c>
      <c r="W64" s="224">
        <v>330</v>
      </c>
      <c r="X64" s="224" t="s">
        <v>43</v>
      </c>
      <c r="Y64" s="224" t="s">
        <v>43</v>
      </c>
      <c r="Z64" s="224">
        <v>1151716</v>
      </c>
      <c r="AA64" s="224">
        <v>763.24</v>
      </c>
      <c r="AB64" s="22" t="s">
        <v>43</v>
      </c>
      <c r="AC64" s="22" t="s">
        <v>43</v>
      </c>
      <c r="AD64" s="22" t="s">
        <v>43</v>
      </c>
      <c r="AE64" s="224">
        <v>0</v>
      </c>
      <c r="AF64" s="224">
        <v>325315</v>
      </c>
      <c r="AG64" s="260">
        <v>318171</v>
      </c>
      <c r="AH64" s="260">
        <v>531209</v>
      </c>
      <c r="AI64" s="224">
        <v>3800</v>
      </c>
      <c r="AJ64" s="282">
        <v>3660</v>
      </c>
      <c r="AK64" s="224">
        <v>0</v>
      </c>
      <c r="AL64" s="224">
        <v>0</v>
      </c>
      <c r="AM64" s="224">
        <v>0</v>
      </c>
      <c r="AN64" s="260">
        <v>0</v>
      </c>
      <c r="AO64" s="222">
        <v>865930</v>
      </c>
      <c r="AP64" s="222">
        <v>609381</v>
      </c>
      <c r="AQ64" s="281">
        <f t="shared" si="28"/>
        <v>-256549</v>
      </c>
      <c r="AR64" s="222">
        <v>265132</v>
      </c>
      <c r="AS64" s="281">
        <f t="shared" si="8"/>
        <v>874513</v>
      </c>
      <c r="AT64" s="222">
        <v>547231</v>
      </c>
      <c r="AU64" s="281">
        <f t="shared" si="29"/>
        <v>327282</v>
      </c>
      <c r="AV64" s="281">
        <f t="shared" si="9"/>
        <v>0.89801126060707503</v>
      </c>
      <c r="AW64" s="281">
        <f t="shared" si="10"/>
        <v>0.62575513457204179</v>
      </c>
      <c r="AX64" s="222">
        <v>188852</v>
      </c>
      <c r="CA64" s="91" t="str">
        <f t="shared" si="33"/>
        <v>Weitenhagen</v>
      </c>
      <c r="CB64" s="92">
        <f t="shared" si="33"/>
        <v>1509</v>
      </c>
      <c r="CC64" s="92">
        <f t="shared" si="11"/>
        <v>0</v>
      </c>
      <c r="CD64" s="92">
        <f t="shared" si="12"/>
        <v>0</v>
      </c>
      <c r="CE64" s="92">
        <f t="shared" si="3"/>
        <v>0</v>
      </c>
      <c r="CF64" s="92">
        <f t="shared" si="4"/>
        <v>629743</v>
      </c>
      <c r="CG64" s="92">
        <f t="shared" si="13"/>
        <v>629743</v>
      </c>
      <c r="CH64" s="92">
        <f t="shared" si="14"/>
        <v>318171</v>
      </c>
      <c r="CI64" s="92" t="str">
        <f t="shared" si="31"/>
        <v>nein</v>
      </c>
      <c r="CJ64" s="91" t="str">
        <f t="shared" si="35"/>
        <v>nein</v>
      </c>
      <c r="CK64" s="91" t="str">
        <f t="shared" si="35"/>
        <v>nein</v>
      </c>
      <c r="CL64" s="91" t="str">
        <f t="shared" si="32"/>
        <v>keine Daten</v>
      </c>
      <c r="CM64" s="92">
        <f t="shared" si="30"/>
        <v>2275702</v>
      </c>
      <c r="CN64" s="91" t="str">
        <f t="shared" si="16"/>
        <v>keine Angabe</v>
      </c>
      <c r="CO64" s="91">
        <f t="shared" si="17"/>
        <v>2</v>
      </c>
      <c r="CP64" s="91">
        <f t="shared" si="18"/>
        <v>2</v>
      </c>
      <c r="CQ64" s="91">
        <f t="shared" si="19"/>
        <v>0</v>
      </c>
      <c r="CR64" s="91">
        <f t="shared" si="6"/>
        <v>1</v>
      </c>
      <c r="CS64" s="92">
        <f>CM64-'2013'!CM64</f>
        <v>-185750</v>
      </c>
      <c r="CT64" s="92">
        <f>CE64-'2013'!CE64</f>
        <v>0</v>
      </c>
      <c r="CU64" s="92">
        <f t="shared" si="20"/>
        <v>547231</v>
      </c>
      <c r="CV64" s="92">
        <f t="shared" si="21"/>
        <v>188852</v>
      </c>
      <c r="CW64" s="153">
        <f t="shared" si="22"/>
        <v>2.6</v>
      </c>
      <c r="CX64" s="153">
        <f t="shared" si="23"/>
        <v>3.6</v>
      </c>
      <c r="CY64" s="153">
        <f t="shared" si="24"/>
        <v>3.3</v>
      </c>
      <c r="CZ64" s="92">
        <f t="shared" si="25"/>
        <v>1151716</v>
      </c>
      <c r="DA64" s="92">
        <f t="shared" si="26"/>
        <v>3660</v>
      </c>
      <c r="DB64" s="91">
        <f t="shared" si="7"/>
        <v>1</v>
      </c>
      <c r="DC64" s="92">
        <f t="shared" si="27"/>
        <v>531209</v>
      </c>
    </row>
    <row r="65" spans="1:107" x14ac:dyDescent="0.25">
      <c r="A65" s="20">
        <v>13075011</v>
      </c>
      <c r="B65" s="21">
        <v>5556</v>
      </c>
      <c r="C65" s="21" t="s">
        <v>103</v>
      </c>
      <c r="D65" s="250">
        <v>354</v>
      </c>
      <c r="E65" s="227">
        <v>50900</v>
      </c>
      <c r="F65" s="227">
        <v>24953.8</v>
      </c>
      <c r="G65" s="227">
        <v>0</v>
      </c>
      <c r="H65" s="227"/>
      <c r="I65" s="227">
        <v>37497.4</v>
      </c>
      <c r="J65" s="227">
        <v>0</v>
      </c>
      <c r="K65" s="227"/>
      <c r="L65" s="244">
        <v>2012</v>
      </c>
      <c r="M65" s="227">
        <v>1</v>
      </c>
      <c r="N65" s="227">
        <v>292059.03999999998</v>
      </c>
      <c r="O65" s="227">
        <v>1</v>
      </c>
      <c r="P65" s="227">
        <v>105268.78</v>
      </c>
      <c r="Q65" s="227">
        <v>0</v>
      </c>
      <c r="R65" s="227"/>
      <c r="S65" s="227">
        <v>250</v>
      </c>
      <c r="T65" s="227">
        <v>1</v>
      </c>
      <c r="U65" s="227">
        <v>350</v>
      </c>
      <c r="V65" s="227">
        <v>0</v>
      </c>
      <c r="W65" s="227">
        <v>350</v>
      </c>
      <c r="X65" s="227">
        <v>0</v>
      </c>
      <c r="Y65" s="227">
        <v>0</v>
      </c>
      <c r="Z65" s="227">
        <v>188733.18</v>
      </c>
      <c r="AA65" s="227">
        <v>533.14457627118645</v>
      </c>
      <c r="AB65" s="27" t="s">
        <v>56</v>
      </c>
      <c r="AC65" s="27" t="s">
        <v>43</v>
      </c>
      <c r="AD65" s="27" t="s">
        <v>43</v>
      </c>
      <c r="AE65" s="227">
        <v>67600</v>
      </c>
      <c r="AF65" s="227">
        <v>12678.939999999999</v>
      </c>
      <c r="AG65" s="286">
        <v>-24953.8</v>
      </c>
      <c r="AH65" s="286">
        <v>-105268.78</v>
      </c>
      <c r="AI65" s="227">
        <v>700</v>
      </c>
      <c r="AJ65" s="285">
        <v>710</v>
      </c>
      <c r="AK65" s="227"/>
      <c r="AL65" s="227"/>
      <c r="AM65" s="227"/>
      <c r="AN65" s="286"/>
      <c r="AO65" s="287">
        <v>77269.59</v>
      </c>
      <c r="AP65" s="287">
        <v>44195.11</v>
      </c>
      <c r="AQ65" s="281">
        <f t="shared" si="28"/>
        <v>-33074.479999999996</v>
      </c>
      <c r="AR65" s="289">
        <v>140313.17000000001</v>
      </c>
      <c r="AS65" s="281">
        <f t="shared" si="8"/>
        <v>184508.28000000003</v>
      </c>
      <c r="AT65" s="289">
        <v>102303.36</v>
      </c>
      <c r="AU65" s="281">
        <f t="shared" si="29"/>
        <v>82204.920000000027</v>
      </c>
      <c r="AV65" s="281">
        <f t="shared" si="9"/>
        <v>2.3148117517978797</v>
      </c>
      <c r="AW65" s="281">
        <f t="shared" si="10"/>
        <v>0.55446487279595247</v>
      </c>
      <c r="AX65" s="289">
        <v>54430.98</v>
      </c>
      <c r="CA65" s="91" t="str">
        <f t="shared" si="33"/>
        <v>Bergholz</v>
      </c>
      <c r="CB65" s="92">
        <f t="shared" si="33"/>
        <v>354</v>
      </c>
      <c r="CC65" s="92">
        <f t="shared" si="11"/>
        <v>37497.4</v>
      </c>
      <c r="CD65" s="92">
        <f t="shared" si="12"/>
        <v>-37497.4</v>
      </c>
      <c r="CE65" s="92">
        <f t="shared" si="3"/>
        <v>105268.78</v>
      </c>
      <c r="CF65" s="92">
        <f t="shared" si="4"/>
        <v>0</v>
      </c>
      <c r="CG65" s="92">
        <f t="shared" si="13"/>
        <v>-105268.78</v>
      </c>
      <c r="CH65" s="92">
        <f t="shared" si="14"/>
        <v>-24953.8</v>
      </c>
      <c r="CI65" s="92">
        <f t="shared" si="31"/>
        <v>0</v>
      </c>
      <c r="CJ65" s="91" t="str">
        <f t="shared" si="35"/>
        <v>ja</v>
      </c>
      <c r="CK65" s="91" t="str">
        <f t="shared" si="35"/>
        <v>nein</v>
      </c>
      <c r="CL65" s="91" t="str">
        <f t="shared" si="32"/>
        <v>OK</v>
      </c>
      <c r="CM65" s="92">
        <f t="shared" si="30"/>
        <v>292059.03999999998</v>
      </c>
      <c r="CN65" s="91" t="str">
        <f t="shared" si="16"/>
        <v>nein</v>
      </c>
      <c r="CO65" s="91">
        <f t="shared" si="17"/>
        <v>1</v>
      </c>
      <c r="CP65" s="91">
        <f t="shared" si="18"/>
        <v>0</v>
      </c>
      <c r="CQ65" s="91">
        <f t="shared" si="19"/>
        <v>1</v>
      </c>
      <c r="CR65" s="91">
        <f t="shared" si="6"/>
        <v>0</v>
      </c>
      <c r="CS65" s="92">
        <f>CM65-'2013'!CM65</f>
        <v>5400</v>
      </c>
      <c r="CT65" s="92">
        <f>CE65-'2013'!CE65</f>
        <v>-65.020000000004075</v>
      </c>
      <c r="CU65" s="92">
        <f t="shared" si="20"/>
        <v>102303.36</v>
      </c>
      <c r="CV65" s="92">
        <f t="shared" si="21"/>
        <v>54430.98</v>
      </c>
      <c r="CW65" s="153">
        <f t="shared" si="22"/>
        <v>2.5</v>
      </c>
      <c r="CX65" s="153">
        <f t="shared" si="23"/>
        <v>3.5</v>
      </c>
      <c r="CY65" s="153">
        <f t="shared" si="24"/>
        <v>3.5</v>
      </c>
      <c r="CZ65" s="92">
        <f t="shared" si="25"/>
        <v>188733.18</v>
      </c>
      <c r="DA65" s="92">
        <f t="shared" si="26"/>
        <v>710</v>
      </c>
      <c r="DB65" s="91">
        <f t="shared" si="7"/>
        <v>0</v>
      </c>
      <c r="DC65" s="92">
        <f t="shared" si="27"/>
        <v>-105268.78</v>
      </c>
    </row>
    <row r="66" spans="1:107" x14ac:dyDescent="0.25">
      <c r="A66" s="20">
        <v>13075012</v>
      </c>
      <c r="B66" s="21">
        <v>5556</v>
      </c>
      <c r="C66" s="21" t="s">
        <v>104</v>
      </c>
      <c r="D66" s="250">
        <v>582</v>
      </c>
      <c r="E66" s="227">
        <v>26400</v>
      </c>
      <c r="F66" s="227">
        <v>35247.49</v>
      </c>
      <c r="G66" s="227">
        <v>1</v>
      </c>
      <c r="H66" s="227">
        <v>23388.449999999997</v>
      </c>
      <c r="I66" s="227"/>
      <c r="J66" s="227">
        <v>1</v>
      </c>
      <c r="K66" s="227">
        <v>81643.23</v>
      </c>
      <c r="L66" s="244"/>
      <c r="M66" s="227">
        <v>1</v>
      </c>
      <c r="N66" s="227">
        <v>1490509.62</v>
      </c>
      <c r="O66" s="227">
        <v>0</v>
      </c>
      <c r="P66" s="227"/>
      <c r="Q66" s="227">
        <v>1</v>
      </c>
      <c r="R66" s="227">
        <v>137419.18</v>
      </c>
      <c r="S66" s="227">
        <v>275</v>
      </c>
      <c r="T66" s="227">
        <v>0</v>
      </c>
      <c r="U66" s="227">
        <v>385</v>
      </c>
      <c r="V66" s="227">
        <v>0</v>
      </c>
      <c r="W66" s="227">
        <v>350</v>
      </c>
      <c r="X66" s="227">
        <v>0</v>
      </c>
      <c r="Y66" s="227">
        <v>0</v>
      </c>
      <c r="Z66" s="227">
        <v>266413.44</v>
      </c>
      <c r="AA66" s="227">
        <v>457.75505154639177</v>
      </c>
      <c r="AB66" s="27" t="s">
        <v>56</v>
      </c>
      <c r="AC66" s="27" t="s">
        <v>43</v>
      </c>
      <c r="AD66" s="27" t="s">
        <v>43</v>
      </c>
      <c r="AE66" s="227">
        <v>80300</v>
      </c>
      <c r="AF66" s="227">
        <v>40538.239999999998</v>
      </c>
      <c r="AG66" s="286">
        <v>35247.49</v>
      </c>
      <c r="AH66" s="286">
        <v>137419.18</v>
      </c>
      <c r="AI66" s="227">
        <v>1700</v>
      </c>
      <c r="AJ66" s="285">
        <v>1802.52</v>
      </c>
      <c r="AK66" s="227"/>
      <c r="AL66" s="227"/>
      <c r="AM66" s="227"/>
      <c r="AN66" s="286"/>
      <c r="AO66" s="287">
        <v>118395.64</v>
      </c>
      <c r="AP66" s="287">
        <v>77484.640000000014</v>
      </c>
      <c r="AQ66" s="281">
        <f t="shared" si="28"/>
        <v>-40910.999999999985</v>
      </c>
      <c r="AR66" s="289">
        <v>235868.85</v>
      </c>
      <c r="AS66" s="281">
        <f t="shared" si="8"/>
        <v>313353.49</v>
      </c>
      <c r="AT66" s="289">
        <v>164310.96</v>
      </c>
      <c r="AU66" s="281">
        <f t="shared" si="29"/>
        <v>149042.53</v>
      </c>
      <c r="AV66" s="281">
        <f t="shared" si="9"/>
        <v>2.1205617010029338</v>
      </c>
      <c r="AW66" s="281">
        <f t="shared" si="10"/>
        <v>0.52436294869414091</v>
      </c>
      <c r="AX66" s="289">
        <v>87422.37</v>
      </c>
      <c r="CA66" s="91" t="str">
        <f t="shared" si="33"/>
        <v>Blankensee</v>
      </c>
      <c r="CB66" s="92">
        <f t="shared" si="33"/>
        <v>582</v>
      </c>
      <c r="CC66" s="92">
        <f t="shared" si="11"/>
        <v>0</v>
      </c>
      <c r="CD66" s="92">
        <f t="shared" si="12"/>
        <v>23388.449999999997</v>
      </c>
      <c r="CE66" s="92">
        <f t="shared" si="3"/>
        <v>0</v>
      </c>
      <c r="CF66" s="92">
        <f t="shared" si="4"/>
        <v>137419.18</v>
      </c>
      <c r="CG66" s="92">
        <f t="shared" si="13"/>
        <v>137419.18</v>
      </c>
      <c r="CH66" s="92">
        <f t="shared" si="14"/>
        <v>35247.49</v>
      </c>
      <c r="CI66" s="92">
        <f t="shared" si="31"/>
        <v>0</v>
      </c>
      <c r="CJ66" s="91" t="str">
        <f t="shared" si="35"/>
        <v>ja</v>
      </c>
      <c r="CK66" s="91" t="str">
        <f t="shared" si="35"/>
        <v>nein</v>
      </c>
      <c r="CL66" s="91" t="str">
        <f t="shared" si="32"/>
        <v>OK</v>
      </c>
      <c r="CM66" s="92">
        <f t="shared" si="30"/>
        <v>1490509.62</v>
      </c>
      <c r="CN66" s="91" t="str">
        <f t="shared" si="16"/>
        <v>nein</v>
      </c>
      <c r="CO66" s="91">
        <f t="shared" si="17"/>
        <v>1</v>
      </c>
      <c r="CP66" s="91">
        <f t="shared" si="18"/>
        <v>0</v>
      </c>
      <c r="CQ66" s="91">
        <f t="shared" si="19"/>
        <v>1</v>
      </c>
      <c r="CR66" s="91">
        <f t="shared" si="6"/>
        <v>1</v>
      </c>
      <c r="CS66" s="92">
        <f>CM66-'2013'!CM66</f>
        <v>9100</v>
      </c>
      <c r="CT66" s="92">
        <f>CE66-'2013'!CE66</f>
        <v>0</v>
      </c>
      <c r="CU66" s="92">
        <f t="shared" si="20"/>
        <v>164310.96</v>
      </c>
      <c r="CV66" s="92">
        <f t="shared" si="21"/>
        <v>87422.37</v>
      </c>
      <c r="CW66" s="153">
        <f t="shared" si="22"/>
        <v>2.75</v>
      </c>
      <c r="CX66" s="153">
        <f t="shared" si="23"/>
        <v>3.85</v>
      </c>
      <c r="CY66" s="153">
        <f t="shared" si="24"/>
        <v>3.5</v>
      </c>
      <c r="CZ66" s="92">
        <f t="shared" si="25"/>
        <v>266413.44</v>
      </c>
      <c r="DA66" s="92">
        <f t="shared" si="26"/>
        <v>1802.52</v>
      </c>
      <c r="DB66" s="91">
        <f t="shared" si="7"/>
        <v>1</v>
      </c>
      <c r="DC66" s="92">
        <f t="shared" si="27"/>
        <v>137419.18</v>
      </c>
    </row>
    <row r="67" spans="1:107" x14ac:dyDescent="0.25">
      <c r="A67" s="20">
        <v>13075016</v>
      </c>
      <c r="B67" s="21">
        <v>5556</v>
      </c>
      <c r="C67" s="21" t="s">
        <v>105</v>
      </c>
      <c r="D67" s="250">
        <v>587</v>
      </c>
      <c r="E67" s="227">
        <v>64700</v>
      </c>
      <c r="F67" s="227">
        <v>18443.509999999998</v>
      </c>
      <c r="G67" s="227">
        <v>1</v>
      </c>
      <c r="H67" s="227">
        <v>18443.509999999998</v>
      </c>
      <c r="I67" s="227"/>
      <c r="J67" s="227">
        <v>1</v>
      </c>
      <c r="K67" s="227">
        <v>22608.54</v>
      </c>
      <c r="L67" s="244"/>
      <c r="M67" s="227">
        <v>1</v>
      </c>
      <c r="N67" s="227">
        <v>922879.41</v>
      </c>
      <c r="O67" s="227">
        <v>0</v>
      </c>
      <c r="P67" s="227"/>
      <c r="Q67" s="227">
        <v>1</v>
      </c>
      <c r="R67" s="227">
        <v>51907.17</v>
      </c>
      <c r="S67" s="227">
        <v>200</v>
      </c>
      <c r="T67" s="227">
        <v>1</v>
      </c>
      <c r="U67" s="227">
        <v>300</v>
      </c>
      <c r="V67" s="227">
        <v>1</v>
      </c>
      <c r="W67" s="227">
        <v>200</v>
      </c>
      <c r="X67" s="227">
        <v>1</v>
      </c>
      <c r="Y67" s="227">
        <v>1</v>
      </c>
      <c r="Z67" s="227">
        <v>0</v>
      </c>
      <c r="AA67" s="227">
        <v>0</v>
      </c>
      <c r="AB67" s="27" t="s">
        <v>56</v>
      </c>
      <c r="AC67" s="27" t="s">
        <v>43</v>
      </c>
      <c r="AD67" s="27" t="s">
        <v>43</v>
      </c>
      <c r="AE67" s="227">
        <v>100700</v>
      </c>
      <c r="AF67" s="227">
        <v>17647.969999999998</v>
      </c>
      <c r="AG67" s="286">
        <v>18443.509999999998</v>
      </c>
      <c r="AH67" s="286">
        <v>51907.17</v>
      </c>
      <c r="AI67" s="227">
        <v>1300</v>
      </c>
      <c r="AJ67" s="285">
        <v>1244.25</v>
      </c>
      <c r="AK67" s="227"/>
      <c r="AL67" s="227"/>
      <c r="AM67" s="227"/>
      <c r="AN67" s="286"/>
      <c r="AO67" s="287">
        <v>126027.28</v>
      </c>
      <c r="AP67" s="287">
        <v>49656.15</v>
      </c>
      <c r="AQ67" s="281">
        <f t="shared" si="28"/>
        <v>-76371.13</v>
      </c>
      <c r="AR67" s="289">
        <v>233926.51</v>
      </c>
      <c r="AS67" s="281">
        <f t="shared" si="8"/>
        <v>283582.66000000003</v>
      </c>
      <c r="AT67" s="289">
        <v>163877.64000000001</v>
      </c>
      <c r="AU67" s="281">
        <f t="shared" si="29"/>
        <v>119705.02000000002</v>
      </c>
      <c r="AV67" s="281">
        <f t="shared" si="9"/>
        <v>3.3002486096888304</v>
      </c>
      <c r="AW67" s="281">
        <f t="shared" si="10"/>
        <v>0.57788314701611165</v>
      </c>
      <c r="AX67" s="289">
        <v>87191.8</v>
      </c>
      <c r="CA67" s="91" t="str">
        <f t="shared" si="33"/>
        <v>Boock</v>
      </c>
      <c r="CB67" s="92">
        <f t="shared" si="33"/>
        <v>587</v>
      </c>
      <c r="CC67" s="92">
        <f t="shared" si="11"/>
        <v>0</v>
      </c>
      <c r="CD67" s="92">
        <f t="shared" si="12"/>
        <v>18443.509999999998</v>
      </c>
      <c r="CE67" s="92">
        <f t="shared" si="3"/>
        <v>0</v>
      </c>
      <c r="CF67" s="92">
        <f t="shared" si="4"/>
        <v>51907.17</v>
      </c>
      <c r="CG67" s="92">
        <f t="shared" si="13"/>
        <v>51907.17</v>
      </c>
      <c r="CH67" s="92">
        <f t="shared" si="14"/>
        <v>18443.509999999998</v>
      </c>
      <c r="CI67" s="92">
        <f t="shared" si="31"/>
        <v>1</v>
      </c>
      <c r="CJ67" s="91" t="str">
        <f t="shared" si="35"/>
        <v>ja</v>
      </c>
      <c r="CK67" s="91" t="str">
        <f t="shared" si="35"/>
        <v>nein</v>
      </c>
      <c r="CL67" s="91" t="str">
        <f t="shared" si="32"/>
        <v>OK</v>
      </c>
      <c r="CM67" s="92">
        <f t="shared" si="30"/>
        <v>922879.41</v>
      </c>
      <c r="CN67" s="91" t="str">
        <f t="shared" si="16"/>
        <v>nein</v>
      </c>
      <c r="CO67" s="91">
        <f t="shared" si="17"/>
        <v>1</v>
      </c>
      <c r="CP67" s="91">
        <f t="shared" si="18"/>
        <v>0</v>
      </c>
      <c r="CQ67" s="91">
        <f t="shared" si="19"/>
        <v>1</v>
      </c>
      <c r="CR67" s="91">
        <f t="shared" si="6"/>
        <v>1</v>
      </c>
      <c r="CS67" s="92">
        <f>CM67-'2013'!CM67</f>
        <v>9000</v>
      </c>
      <c r="CT67" s="92">
        <f>CE67-'2013'!CE67</f>
        <v>0</v>
      </c>
      <c r="CU67" s="92">
        <f t="shared" si="20"/>
        <v>163877.64000000001</v>
      </c>
      <c r="CV67" s="92">
        <f t="shared" si="21"/>
        <v>87191.8</v>
      </c>
      <c r="CW67" s="153">
        <f t="shared" si="22"/>
        <v>2</v>
      </c>
      <c r="CX67" s="153">
        <f t="shared" si="23"/>
        <v>3</v>
      </c>
      <c r="CY67" s="153">
        <f t="shared" si="24"/>
        <v>2</v>
      </c>
      <c r="CZ67" s="92">
        <f t="shared" si="25"/>
        <v>0</v>
      </c>
      <c r="DA67" s="92">
        <f t="shared" si="26"/>
        <v>1244.25</v>
      </c>
      <c r="DB67" s="91">
        <f t="shared" si="7"/>
        <v>1</v>
      </c>
      <c r="DC67" s="92">
        <f t="shared" si="27"/>
        <v>51907.17</v>
      </c>
    </row>
    <row r="68" spans="1:107" x14ac:dyDescent="0.25">
      <c r="A68" s="20">
        <v>13075035</v>
      </c>
      <c r="B68" s="21">
        <v>5556</v>
      </c>
      <c r="C68" s="21" t="s">
        <v>106</v>
      </c>
      <c r="D68" s="250">
        <v>163</v>
      </c>
      <c r="E68" s="227">
        <v>6900</v>
      </c>
      <c r="F68" s="227">
        <v>30326.639999999999</v>
      </c>
      <c r="G68" s="227">
        <v>1</v>
      </c>
      <c r="H68" s="227">
        <v>10516.86</v>
      </c>
      <c r="I68" s="227"/>
      <c r="J68" s="227">
        <v>1</v>
      </c>
      <c r="K68" s="227">
        <v>282749.68</v>
      </c>
      <c r="L68" s="244"/>
      <c r="M68" s="227">
        <v>1</v>
      </c>
      <c r="N68" s="227">
        <v>1059023.77</v>
      </c>
      <c r="O68" s="227">
        <v>0</v>
      </c>
      <c r="P68" s="227"/>
      <c r="Q68" s="227">
        <v>1</v>
      </c>
      <c r="R68" s="227">
        <v>294958.78000000003</v>
      </c>
      <c r="S68" s="227">
        <v>250</v>
      </c>
      <c r="T68" s="227">
        <v>1</v>
      </c>
      <c r="U68" s="227">
        <v>315</v>
      </c>
      <c r="V68" s="227">
        <v>1</v>
      </c>
      <c r="W68" s="227">
        <v>300</v>
      </c>
      <c r="X68" s="227">
        <v>1</v>
      </c>
      <c r="Y68" s="227">
        <v>1</v>
      </c>
      <c r="Z68" s="227">
        <v>395300.79</v>
      </c>
      <c r="AA68" s="227">
        <v>2425.1582208588957</v>
      </c>
      <c r="AB68" s="27" t="s">
        <v>43</v>
      </c>
      <c r="AC68" s="27" t="s">
        <v>43</v>
      </c>
      <c r="AD68" s="27" t="s">
        <v>43</v>
      </c>
      <c r="AE68" s="227">
        <v>51900</v>
      </c>
      <c r="AF68" s="227">
        <v>40400.410000000003</v>
      </c>
      <c r="AG68" s="286">
        <v>30326.639999999999</v>
      </c>
      <c r="AH68" s="286">
        <v>294958.78000000003</v>
      </c>
      <c r="AI68" s="227">
        <v>600</v>
      </c>
      <c r="AJ68" s="285">
        <v>540</v>
      </c>
      <c r="AK68" s="227"/>
      <c r="AL68" s="227"/>
      <c r="AM68" s="227"/>
      <c r="AN68" s="286"/>
      <c r="AO68" s="287">
        <v>71857.72</v>
      </c>
      <c r="AP68" s="287">
        <v>49625.67</v>
      </c>
      <c r="AQ68" s="281">
        <f t="shared" si="28"/>
        <v>-22232.050000000003</v>
      </c>
      <c r="AR68" s="289">
        <v>42840.200000000004</v>
      </c>
      <c r="AS68" s="281">
        <f t="shared" si="8"/>
        <v>92465.87</v>
      </c>
      <c r="AT68" s="289">
        <v>59311.8</v>
      </c>
      <c r="AU68" s="281">
        <f t="shared" si="29"/>
        <v>33154.069999999992</v>
      </c>
      <c r="AV68" s="281">
        <f t="shared" si="9"/>
        <v>1.1951838635125733</v>
      </c>
      <c r="AW68" s="281">
        <f t="shared" si="10"/>
        <v>0.64144532463707971</v>
      </c>
      <c r="AX68" s="289">
        <v>31557.17</v>
      </c>
      <c r="CA68" s="91" t="str">
        <f t="shared" si="33"/>
        <v>Glasow</v>
      </c>
      <c r="CB68" s="92">
        <f t="shared" si="33"/>
        <v>163</v>
      </c>
      <c r="CC68" s="92">
        <f t="shared" si="11"/>
        <v>0</v>
      </c>
      <c r="CD68" s="92">
        <f t="shared" si="12"/>
        <v>10516.86</v>
      </c>
      <c r="CE68" s="92">
        <f t="shared" si="3"/>
        <v>0</v>
      </c>
      <c r="CF68" s="92">
        <f t="shared" si="4"/>
        <v>294958.78000000003</v>
      </c>
      <c r="CG68" s="92">
        <f t="shared" si="13"/>
        <v>294958.78000000003</v>
      </c>
      <c r="CH68" s="92">
        <f t="shared" si="14"/>
        <v>30326.639999999999</v>
      </c>
      <c r="CI68" s="92">
        <f t="shared" si="31"/>
        <v>1</v>
      </c>
      <c r="CJ68" s="91" t="str">
        <f t="shared" si="35"/>
        <v>nein</v>
      </c>
      <c r="CK68" s="91" t="str">
        <f t="shared" si="35"/>
        <v>nein</v>
      </c>
      <c r="CL68" s="91" t="str">
        <f t="shared" si="32"/>
        <v>OK</v>
      </c>
      <c r="CM68" s="92">
        <f t="shared" si="30"/>
        <v>1059023.77</v>
      </c>
      <c r="CN68" s="91" t="str">
        <f t="shared" si="16"/>
        <v>nein</v>
      </c>
      <c r="CO68" s="91">
        <f t="shared" si="17"/>
        <v>0</v>
      </c>
      <c r="CP68" s="91">
        <f t="shared" si="18"/>
        <v>0</v>
      </c>
      <c r="CQ68" s="91">
        <f t="shared" si="19"/>
        <v>1</v>
      </c>
      <c r="CR68" s="91">
        <f t="shared" si="6"/>
        <v>1</v>
      </c>
      <c r="CS68" s="92">
        <f>CM68-'2013'!CM68</f>
        <v>-20072.560000000056</v>
      </c>
      <c r="CT68" s="92">
        <f>CE68-'2013'!CE68</f>
        <v>0</v>
      </c>
      <c r="CU68" s="92">
        <f t="shared" si="20"/>
        <v>59311.8</v>
      </c>
      <c r="CV68" s="92">
        <f t="shared" si="21"/>
        <v>31557.17</v>
      </c>
      <c r="CW68" s="153">
        <f t="shared" si="22"/>
        <v>2.5</v>
      </c>
      <c r="CX68" s="153">
        <f t="shared" si="23"/>
        <v>3.15</v>
      </c>
      <c r="CY68" s="153">
        <f t="shared" si="24"/>
        <v>3</v>
      </c>
      <c r="CZ68" s="92">
        <f t="shared" si="25"/>
        <v>395300.79</v>
      </c>
      <c r="DA68" s="92">
        <f t="shared" si="26"/>
        <v>540</v>
      </c>
      <c r="DB68" s="91">
        <f t="shared" si="7"/>
        <v>1</v>
      </c>
      <c r="DC68" s="92">
        <f t="shared" si="27"/>
        <v>294958.78000000003</v>
      </c>
    </row>
    <row r="69" spans="1:107" x14ac:dyDescent="0.25">
      <c r="A69" s="20">
        <v>13075038</v>
      </c>
      <c r="B69" s="21">
        <v>5556</v>
      </c>
      <c r="C69" s="21" t="s">
        <v>107</v>
      </c>
      <c r="D69" s="250">
        <v>911</v>
      </c>
      <c r="E69" s="227">
        <v>55100</v>
      </c>
      <c r="F69" s="227">
        <v>27988.560000000001</v>
      </c>
      <c r="G69" s="227">
        <v>1</v>
      </c>
      <c r="H69" s="227">
        <v>4854.43</v>
      </c>
      <c r="I69" s="227"/>
      <c r="J69" s="227">
        <v>0</v>
      </c>
      <c r="K69" s="227"/>
      <c r="L69" s="244">
        <v>2012</v>
      </c>
      <c r="M69" s="227">
        <v>1</v>
      </c>
      <c r="N69" s="227">
        <v>1774387.5</v>
      </c>
      <c r="O69" s="227">
        <v>1</v>
      </c>
      <c r="P69" s="227">
        <v>5888.58</v>
      </c>
      <c r="Q69" s="227">
        <v>0</v>
      </c>
      <c r="R69" s="227"/>
      <c r="S69" s="227">
        <v>220</v>
      </c>
      <c r="T69" s="227">
        <v>1</v>
      </c>
      <c r="U69" s="227">
        <v>330</v>
      </c>
      <c r="V69" s="227">
        <v>1</v>
      </c>
      <c r="W69" s="227">
        <v>350</v>
      </c>
      <c r="X69" s="227">
        <v>0</v>
      </c>
      <c r="Y69" s="227">
        <v>0</v>
      </c>
      <c r="Z69" s="227">
        <v>144949.53</v>
      </c>
      <c r="AA69" s="227">
        <v>159.11035126234907</v>
      </c>
      <c r="AB69" s="27" t="s">
        <v>56</v>
      </c>
      <c r="AC69" s="27" t="s">
        <v>43</v>
      </c>
      <c r="AD69" s="27" t="s">
        <v>43</v>
      </c>
      <c r="AE69" s="227">
        <v>129200</v>
      </c>
      <c r="AF69" s="227">
        <v>36652.36</v>
      </c>
      <c r="AG69" s="286">
        <v>27988.560000000001</v>
      </c>
      <c r="AH69" s="286">
        <v>-5888.58</v>
      </c>
      <c r="AI69" s="227">
        <v>2500</v>
      </c>
      <c r="AJ69" s="285">
        <v>2439.88</v>
      </c>
      <c r="AK69" s="227"/>
      <c r="AL69" s="227"/>
      <c r="AM69" s="227"/>
      <c r="AN69" s="286"/>
      <c r="AO69" s="287">
        <v>204970.44</v>
      </c>
      <c r="AP69" s="287">
        <v>82878.98000000001</v>
      </c>
      <c r="AQ69" s="281">
        <f t="shared" si="28"/>
        <v>-122091.45999999999</v>
      </c>
      <c r="AR69" s="289">
        <v>357415.63</v>
      </c>
      <c r="AS69" s="281">
        <f t="shared" si="8"/>
        <v>440294.61</v>
      </c>
      <c r="AT69" s="289">
        <v>253314.6</v>
      </c>
      <c r="AU69" s="281">
        <f t="shared" si="29"/>
        <v>186980.00999999998</v>
      </c>
      <c r="AV69" s="281">
        <f t="shared" si="9"/>
        <v>3.0564396424762945</v>
      </c>
      <c r="AW69" s="281">
        <f t="shared" si="10"/>
        <v>0.57532977748694225</v>
      </c>
      <c r="AX69" s="289">
        <v>134777.13</v>
      </c>
      <c r="CA69" s="91" t="str">
        <f t="shared" si="33"/>
        <v>Grambow</v>
      </c>
      <c r="CB69" s="92">
        <f t="shared" si="33"/>
        <v>911</v>
      </c>
      <c r="CC69" s="92">
        <f t="shared" si="11"/>
        <v>0</v>
      </c>
      <c r="CD69" s="92">
        <f t="shared" si="12"/>
        <v>4854.43</v>
      </c>
      <c r="CE69" s="92">
        <f t="shared" ref="CE69:CE132" si="36">P69</f>
        <v>5888.58</v>
      </c>
      <c r="CF69" s="92">
        <f t="shared" ref="CF69:CF132" si="37">R69</f>
        <v>0</v>
      </c>
      <c r="CG69" s="92">
        <f t="shared" si="13"/>
        <v>-5888.58</v>
      </c>
      <c r="CH69" s="92">
        <f t="shared" si="14"/>
        <v>27988.560000000001</v>
      </c>
      <c r="CI69" s="92">
        <f t="shared" si="31"/>
        <v>0</v>
      </c>
      <c r="CJ69" s="91" t="str">
        <f t="shared" si="35"/>
        <v>ja</v>
      </c>
      <c r="CK69" s="91" t="str">
        <f t="shared" si="35"/>
        <v>nein</v>
      </c>
      <c r="CL69" s="91" t="str">
        <f t="shared" si="32"/>
        <v>OK</v>
      </c>
      <c r="CM69" s="92">
        <f t="shared" si="30"/>
        <v>1774387.5</v>
      </c>
      <c r="CN69" s="91" t="str">
        <f t="shared" si="16"/>
        <v>nein</v>
      </c>
      <c r="CO69" s="91">
        <f t="shared" si="17"/>
        <v>1</v>
      </c>
      <c r="CP69" s="91">
        <f t="shared" si="18"/>
        <v>0</v>
      </c>
      <c r="CQ69" s="91">
        <f t="shared" si="19"/>
        <v>1</v>
      </c>
      <c r="CR69" s="91">
        <f t="shared" ref="CR69:CR132" si="38">J69</f>
        <v>0</v>
      </c>
      <c r="CS69" s="92">
        <f>CM69-'2013'!CM69</f>
        <v>13800</v>
      </c>
      <c r="CT69" s="92">
        <f>CE69-'2013'!CE69</f>
        <v>-13897.47</v>
      </c>
      <c r="CU69" s="92">
        <f t="shared" si="20"/>
        <v>253314.6</v>
      </c>
      <c r="CV69" s="92">
        <f t="shared" si="21"/>
        <v>134777.13</v>
      </c>
      <c r="CW69" s="153">
        <f t="shared" si="22"/>
        <v>2.2000000000000002</v>
      </c>
      <c r="CX69" s="153">
        <f t="shared" si="23"/>
        <v>3.3</v>
      </c>
      <c r="CY69" s="153">
        <f t="shared" si="24"/>
        <v>3.5</v>
      </c>
      <c r="CZ69" s="92">
        <f t="shared" si="25"/>
        <v>144949.53</v>
      </c>
      <c r="DA69" s="92">
        <f t="shared" si="26"/>
        <v>2439.88</v>
      </c>
      <c r="DB69" s="91">
        <f t="shared" ref="DB69:DB132" si="39">G69</f>
        <v>1</v>
      </c>
      <c r="DC69" s="92">
        <f t="shared" si="27"/>
        <v>-5888.58</v>
      </c>
    </row>
    <row r="70" spans="1:107" x14ac:dyDescent="0.25">
      <c r="A70" s="20">
        <v>13075067</v>
      </c>
      <c r="B70" s="21">
        <v>5556</v>
      </c>
      <c r="C70" s="21" t="s">
        <v>108</v>
      </c>
      <c r="D70" s="250">
        <v>680</v>
      </c>
      <c r="E70" s="227">
        <v>197100</v>
      </c>
      <c r="F70" s="227">
        <v>83992.94</v>
      </c>
      <c r="G70" s="227">
        <v>0</v>
      </c>
      <c r="H70" s="227"/>
      <c r="I70" s="227">
        <v>103076.43000000001</v>
      </c>
      <c r="J70" s="227">
        <v>1</v>
      </c>
      <c r="K70" s="227">
        <v>429677.2</v>
      </c>
      <c r="L70" s="244"/>
      <c r="M70" s="227">
        <v>1</v>
      </c>
      <c r="N70" s="227">
        <v>2014507.71</v>
      </c>
      <c r="O70" s="227">
        <v>0</v>
      </c>
      <c r="P70" s="227"/>
      <c r="Q70" s="227">
        <v>1</v>
      </c>
      <c r="R70" s="227">
        <v>676416.79</v>
      </c>
      <c r="S70" s="227">
        <v>239</v>
      </c>
      <c r="T70" s="227">
        <v>1</v>
      </c>
      <c r="U70" s="227">
        <v>347</v>
      </c>
      <c r="V70" s="227">
        <v>0</v>
      </c>
      <c r="W70" s="227">
        <v>300</v>
      </c>
      <c r="X70" s="227">
        <v>1</v>
      </c>
      <c r="Y70" s="227">
        <v>0</v>
      </c>
      <c r="Z70" s="227">
        <v>278337.3</v>
      </c>
      <c r="AA70" s="227">
        <v>409.31955882352941</v>
      </c>
      <c r="AB70" s="27" t="s">
        <v>43</v>
      </c>
      <c r="AC70" s="27" t="s">
        <v>43</v>
      </c>
      <c r="AD70" s="27" t="s">
        <v>43</v>
      </c>
      <c r="AE70" s="227">
        <v>241400</v>
      </c>
      <c r="AF70" s="227">
        <v>54388.31</v>
      </c>
      <c r="AG70" s="286">
        <v>-83992.94</v>
      </c>
      <c r="AH70" s="286">
        <v>676416.79</v>
      </c>
      <c r="AI70" s="227">
        <v>2300</v>
      </c>
      <c r="AJ70" s="285">
        <v>2234.17</v>
      </c>
      <c r="AK70" s="227"/>
      <c r="AL70" s="227"/>
      <c r="AM70" s="227"/>
      <c r="AN70" s="286"/>
      <c r="AO70" s="287">
        <v>380954.11</v>
      </c>
      <c r="AP70" s="287">
        <v>291377.37</v>
      </c>
      <c r="AQ70" s="281">
        <f t="shared" si="28"/>
        <v>-89576.739999999991</v>
      </c>
      <c r="AR70" s="289">
        <v>130012.13</v>
      </c>
      <c r="AS70" s="281">
        <f t="shared" ref="AS70:AS133" si="40">AP70+AR70</f>
        <v>421389.5</v>
      </c>
      <c r="AT70" s="289">
        <v>274308.96000000002</v>
      </c>
      <c r="AU70" s="281">
        <f t="shared" si="29"/>
        <v>147080.53999999998</v>
      </c>
      <c r="AV70" s="281">
        <f t="shared" ref="AV70:AV133" si="41">AT70/AP70</f>
        <v>0.94142163476868512</v>
      </c>
      <c r="AW70" s="281">
        <f t="shared" ref="AW70:AW133" si="42">AT70/AS70</f>
        <v>0.65096296893966277</v>
      </c>
      <c r="AX70" s="289">
        <v>145947.31</v>
      </c>
      <c r="CA70" s="91" t="str">
        <f t="shared" si="33"/>
        <v>Krackow</v>
      </c>
      <c r="CB70" s="92">
        <f t="shared" si="33"/>
        <v>680</v>
      </c>
      <c r="CC70" s="92">
        <f t="shared" ref="CC70:CC133" si="43">IF(I70&lt;0,I70*-1,I70)</f>
        <v>103076.43000000001</v>
      </c>
      <c r="CD70" s="92">
        <f t="shared" ref="CD70:CD133" si="44">H70-CC70</f>
        <v>-103076.43000000001</v>
      </c>
      <c r="CE70" s="92">
        <f t="shared" si="36"/>
        <v>0</v>
      </c>
      <c r="CF70" s="92">
        <f t="shared" si="37"/>
        <v>676416.79</v>
      </c>
      <c r="CG70" s="92">
        <f t="shared" ref="CG70:CG133" si="45">CF70-CE70</f>
        <v>676416.79</v>
      </c>
      <c r="CH70" s="92">
        <f t="shared" ref="CH70:CH133" si="46">AG70</f>
        <v>-83992.94</v>
      </c>
      <c r="CI70" s="92">
        <f t="shared" si="31"/>
        <v>0</v>
      </c>
      <c r="CJ70" s="91" t="str">
        <f t="shared" si="35"/>
        <v>nein</v>
      </c>
      <c r="CK70" s="91" t="str">
        <f t="shared" si="35"/>
        <v>nein</v>
      </c>
      <c r="CL70" s="91" t="str">
        <f t="shared" si="32"/>
        <v>OK</v>
      </c>
      <c r="CM70" s="92">
        <f t="shared" si="30"/>
        <v>2014507.71</v>
      </c>
      <c r="CN70" s="91" t="str">
        <f t="shared" ref="CN70:CN133" si="47">IF(CQ70=0,"keine Angabe",IF(CI70="ja","ja","nein"))</f>
        <v>nein</v>
      </c>
      <c r="CO70" s="91">
        <f t="shared" ref="CO70:CO133" si="48">IF(CQ70=0,2,IF(CJ70="ja",1,0))</f>
        <v>0</v>
      </c>
      <c r="CP70" s="91">
        <f t="shared" ref="CP70:CP133" si="49">IF(CQ70=0,2,IF(CK70="ja",1,0))</f>
        <v>0</v>
      </c>
      <c r="CQ70" s="91">
        <f t="shared" ref="CQ70:CQ133" si="50">IF(CL70="OK",1,0)</f>
        <v>1</v>
      </c>
      <c r="CR70" s="91">
        <f t="shared" si="38"/>
        <v>1</v>
      </c>
      <c r="CS70" s="92">
        <f>CM70-'2013'!CM70</f>
        <v>-46717.429999999935</v>
      </c>
      <c r="CT70" s="92">
        <f>CE70-'2013'!CE70</f>
        <v>0</v>
      </c>
      <c r="CU70" s="92">
        <f t="shared" ref="CU70:CU133" si="51">AT70</f>
        <v>274308.96000000002</v>
      </c>
      <c r="CV70" s="92">
        <f t="shared" ref="CV70:CV133" si="52">AX70</f>
        <v>145947.31</v>
      </c>
      <c r="CW70" s="153">
        <f t="shared" ref="CW70:CW133" si="53">S70/100</f>
        <v>2.39</v>
      </c>
      <c r="CX70" s="153">
        <f t="shared" ref="CX70:CX133" si="54">U70/100</f>
        <v>3.47</v>
      </c>
      <c r="CY70" s="153">
        <f t="shared" ref="CY70:CY133" si="55">W70/100</f>
        <v>3</v>
      </c>
      <c r="CZ70" s="92">
        <f t="shared" ref="CZ70:CZ133" si="56">Z70</f>
        <v>278337.3</v>
      </c>
      <c r="DA70" s="92">
        <f t="shared" ref="DA70:DA133" si="57">AJ70+AL70+AN70</f>
        <v>2234.17</v>
      </c>
      <c r="DB70" s="91">
        <f t="shared" si="39"/>
        <v>0</v>
      </c>
      <c r="DC70" s="92">
        <f t="shared" ref="DC70:DC133" si="58">AH70</f>
        <v>676416.79</v>
      </c>
    </row>
    <row r="71" spans="1:107" x14ac:dyDescent="0.25">
      <c r="A71" s="20">
        <v>13075079</v>
      </c>
      <c r="B71" s="21">
        <v>5556</v>
      </c>
      <c r="C71" s="21" t="s">
        <v>109</v>
      </c>
      <c r="D71" s="250">
        <v>3142</v>
      </c>
      <c r="E71" s="227">
        <v>370700</v>
      </c>
      <c r="F71" s="227">
        <v>147773.79</v>
      </c>
      <c r="G71" s="227">
        <v>0</v>
      </c>
      <c r="H71" s="227"/>
      <c r="I71" s="227">
        <v>81169.75999999998</v>
      </c>
      <c r="J71" s="227">
        <v>0</v>
      </c>
      <c r="K71" s="227"/>
      <c r="L71" s="244">
        <v>2012</v>
      </c>
      <c r="M71" s="227">
        <v>1</v>
      </c>
      <c r="N71" s="227">
        <v>7522278.8499999996</v>
      </c>
      <c r="O71" s="227">
        <v>0</v>
      </c>
      <c r="P71" s="227"/>
      <c r="Q71" s="227">
        <v>1</v>
      </c>
      <c r="R71" s="227">
        <v>381394.41</v>
      </c>
      <c r="S71" s="227">
        <v>250</v>
      </c>
      <c r="T71" s="227">
        <v>1</v>
      </c>
      <c r="U71" s="227">
        <v>350</v>
      </c>
      <c r="V71" s="227">
        <v>0</v>
      </c>
      <c r="W71" s="227">
        <v>280</v>
      </c>
      <c r="X71" s="227">
        <v>1</v>
      </c>
      <c r="Y71" s="227">
        <v>0</v>
      </c>
      <c r="Z71" s="227">
        <v>1141555.68</v>
      </c>
      <c r="AA71" s="227">
        <v>363.3213494589433</v>
      </c>
      <c r="AB71" s="27" t="s">
        <v>56</v>
      </c>
      <c r="AC71" s="27" t="s">
        <v>43</v>
      </c>
      <c r="AD71" s="27" t="s">
        <v>43</v>
      </c>
      <c r="AE71" s="227">
        <v>473100</v>
      </c>
      <c r="AF71" s="227">
        <v>344769.86</v>
      </c>
      <c r="AG71" s="286">
        <v>147773.79</v>
      </c>
      <c r="AH71" s="286">
        <v>381394.41</v>
      </c>
      <c r="AI71" s="227">
        <v>4700</v>
      </c>
      <c r="AJ71" s="285">
        <v>4448.37</v>
      </c>
      <c r="AK71" s="227">
        <v>100</v>
      </c>
      <c r="AL71" s="227">
        <v>0</v>
      </c>
      <c r="AM71" s="227"/>
      <c r="AN71" s="286"/>
      <c r="AO71" s="287">
        <v>1025223.47</v>
      </c>
      <c r="AP71" s="287">
        <v>595771.1</v>
      </c>
      <c r="AQ71" s="281">
        <f t="shared" ref="AQ71:AQ134" si="59">AP71-AO71</f>
        <v>-429452.37</v>
      </c>
      <c r="AR71" s="289">
        <v>1041737.68</v>
      </c>
      <c r="AS71" s="281">
        <f t="shared" si="40"/>
        <v>1637508.78</v>
      </c>
      <c r="AT71" s="289">
        <v>960494.28</v>
      </c>
      <c r="AU71" s="281">
        <f t="shared" ref="AU71:AU134" si="60">AS71-AT71</f>
        <v>677014.5</v>
      </c>
      <c r="AV71" s="281">
        <f t="shared" si="41"/>
        <v>1.6121867609892457</v>
      </c>
      <c r="AW71" s="281">
        <f t="shared" si="42"/>
        <v>0.58655824733959594</v>
      </c>
      <c r="AX71" s="289">
        <v>511034.21</v>
      </c>
      <c r="CA71" s="91" t="str">
        <f t="shared" si="33"/>
        <v>Löcknitz</v>
      </c>
      <c r="CB71" s="92">
        <f t="shared" si="33"/>
        <v>3142</v>
      </c>
      <c r="CC71" s="92">
        <f t="shared" si="43"/>
        <v>81169.75999999998</v>
      </c>
      <c r="CD71" s="92">
        <f t="shared" si="44"/>
        <v>-81169.75999999998</v>
      </c>
      <c r="CE71" s="92">
        <f t="shared" si="36"/>
        <v>0</v>
      </c>
      <c r="CF71" s="92">
        <f t="shared" si="37"/>
        <v>381394.41</v>
      </c>
      <c r="CG71" s="92">
        <f t="shared" si="45"/>
        <v>381394.41</v>
      </c>
      <c r="CH71" s="92">
        <f t="shared" si="46"/>
        <v>147773.79</v>
      </c>
      <c r="CI71" s="92">
        <f t="shared" si="31"/>
        <v>0</v>
      </c>
      <c r="CJ71" s="91" t="str">
        <f t="shared" si="35"/>
        <v>ja</v>
      </c>
      <c r="CK71" s="91" t="str">
        <f t="shared" si="35"/>
        <v>nein</v>
      </c>
      <c r="CL71" s="91" t="str">
        <f t="shared" si="32"/>
        <v>OK</v>
      </c>
      <c r="CM71" s="92">
        <f t="shared" ref="CM71:CM134" si="61">N71</f>
        <v>7522278.8499999996</v>
      </c>
      <c r="CN71" s="91" t="str">
        <f t="shared" si="47"/>
        <v>nein</v>
      </c>
      <c r="CO71" s="91">
        <f t="shared" si="48"/>
        <v>1</v>
      </c>
      <c r="CP71" s="91">
        <f t="shared" si="49"/>
        <v>0</v>
      </c>
      <c r="CQ71" s="91">
        <f t="shared" si="50"/>
        <v>1</v>
      </c>
      <c r="CR71" s="91">
        <f t="shared" si="38"/>
        <v>0</v>
      </c>
      <c r="CS71" s="92">
        <f>CM71-'2013'!CM71</f>
        <v>369300</v>
      </c>
      <c r="CT71" s="92">
        <f>CE71-'2013'!CE71</f>
        <v>0</v>
      </c>
      <c r="CU71" s="92">
        <f t="shared" si="51"/>
        <v>960494.28</v>
      </c>
      <c r="CV71" s="92">
        <f t="shared" si="52"/>
        <v>511034.21</v>
      </c>
      <c r="CW71" s="153">
        <f t="shared" si="53"/>
        <v>2.5</v>
      </c>
      <c r="CX71" s="153">
        <f t="shared" si="54"/>
        <v>3.5</v>
      </c>
      <c r="CY71" s="153">
        <f t="shared" si="55"/>
        <v>2.8</v>
      </c>
      <c r="CZ71" s="92">
        <f t="shared" si="56"/>
        <v>1141555.68</v>
      </c>
      <c r="DA71" s="92">
        <f t="shared" si="57"/>
        <v>4448.37</v>
      </c>
      <c r="DB71" s="91">
        <f t="shared" si="39"/>
        <v>0</v>
      </c>
      <c r="DC71" s="92">
        <f t="shared" si="58"/>
        <v>381394.41</v>
      </c>
    </row>
    <row r="72" spans="1:107" x14ac:dyDescent="0.25">
      <c r="A72" s="20">
        <v>13075095</v>
      </c>
      <c r="B72" s="21">
        <v>5556</v>
      </c>
      <c r="C72" s="21" t="s">
        <v>110</v>
      </c>
      <c r="D72" s="250">
        <v>386</v>
      </c>
      <c r="E72" s="227">
        <v>6700</v>
      </c>
      <c r="F72" s="227">
        <v>72341.48</v>
      </c>
      <c r="G72" s="227">
        <v>1</v>
      </c>
      <c r="H72" s="227">
        <v>64308.28</v>
      </c>
      <c r="I72" s="227"/>
      <c r="J72" s="227">
        <v>1</v>
      </c>
      <c r="K72" s="227">
        <v>137936.85</v>
      </c>
      <c r="L72" s="244"/>
      <c r="M72" s="227">
        <v>1</v>
      </c>
      <c r="N72" s="227">
        <v>589366.75</v>
      </c>
      <c r="O72" s="227">
        <v>0</v>
      </c>
      <c r="P72" s="227"/>
      <c r="Q72" s="227">
        <v>1</v>
      </c>
      <c r="R72" s="227">
        <v>144448.62</v>
      </c>
      <c r="S72" s="227">
        <v>235</v>
      </c>
      <c r="T72" s="227">
        <v>1</v>
      </c>
      <c r="U72" s="227">
        <v>315</v>
      </c>
      <c r="V72" s="227">
        <v>1</v>
      </c>
      <c r="W72" s="227">
        <v>320</v>
      </c>
      <c r="X72" s="227">
        <v>0</v>
      </c>
      <c r="Y72" s="227">
        <v>0</v>
      </c>
      <c r="Z72" s="227">
        <v>259150.78</v>
      </c>
      <c r="AA72" s="227">
        <v>671.37507772020729</v>
      </c>
      <c r="AB72" s="27" t="s">
        <v>56</v>
      </c>
      <c r="AC72" s="27" t="s">
        <v>43</v>
      </c>
      <c r="AD72" s="27" t="s">
        <v>43</v>
      </c>
      <c r="AE72" s="227">
        <v>24700</v>
      </c>
      <c r="AF72" s="227">
        <v>76112.36</v>
      </c>
      <c r="AG72" s="286">
        <v>72341.48</v>
      </c>
      <c r="AH72" s="286">
        <v>144448.62</v>
      </c>
      <c r="AI72" s="227">
        <v>1200</v>
      </c>
      <c r="AJ72" s="285">
        <v>1331.66</v>
      </c>
      <c r="AK72" s="227"/>
      <c r="AL72" s="227"/>
      <c r="AM72" s="227"/>
      <c r="AN72" s="286"/>
      <c r="AO72" s="287">
        <v>80990.3</v>
      </c>
      <c r="AP72" s="287">
        <v>78357.75</v>
      </c>
      <c r="AQ72" s="281">
        <f t="shared" si="59"/>
        <v>-2632.5500000000029</v>
      </c>
      <c r="AR72" s="289">
        <v>154955.31000000003</v>
      </c>
      <c r="AS72" s="281">
        <f t="shared" si="40"/>
        <v>233313.06000000003</v>
      </c>
      <c r="AT72" s="289">
        <v>92612.28</v>
      </c>
      <c r="AU72" s="281">
        <f t="shared" si="60"/>
        <v>140700.78000000003</v>
      </c>
      <c r="AV72" s="281">
        <f t="shared" si="41"/>
        <v>1.1819160197938301</v>
      </c>
      <c r="AW72" s="281">
        <f t="shared" si="42"/>
        <v>0.39694426021415169</v>
      </c>
      <c r="AX72" s="289">
        <v>49274.79</v>
      </c>
      <c r="CA72" s="91" t="str">
        <f t="shared" si="33"/>
        <v>Nadrensee</v>
      </c>
      <c r="CB72" s="92">
        <f t="shared" si="33"/>
        <v>386</v>
      </c>
      <c r="CC72" s="92">
        <f t="shared" si="43"/>
        <v>0</v>
      </c>
      <c r="CD72" s="92">
        <f t="shared" si="44"/>
        <v>64308.28</v>
      </c>
      <c r="CE72" s="92">
        <f t="shared" si="36"/>
        <v>0</v>
      </c>
      <c r="CF72" s="92">
        <f t="shared" si="37"/>
        <v>144448.62</v>
      </c>
      <c r="CG72" s="92">
        <f t="shared" si="45"/>
        <v>144448.62</v>
      </c>
      <c r="CH72" s="92">
        <f t="shared" si="46"/>
        <v>72341.48</v>
      </c>
      <c r="CI72" s="92">
        <f t="shared" si="31"/>
        <v>0</v>
      </c>
      <c r="CJ72" s="91" t="str">
        <f t="shared" si="35"/>
        <v>ja</v>
      </c>
      <c r="CK72" s="91" t="str">
        <f t="shared" si="35"/>
        <v>nein</v>
      </c>
      <c r="CL72" s="91" t="str">
        <f t="shared" si="32"/>
        <v>OK</v>
      </c>
      <c r="CM72" s="92">
        <f t="shared" si="61"/>
        <v>589366.75</v>
      </c>
      <c r="CN72" s="91" t="str">
        <f t="shared" si="47"/>
        <v>nein</v>
      </c>
      <c r="CO72" s="91">
        <f t="shared" si="48"/>
        <v>1</v>
      </c>
      <c r="CP72" s="91">
        <f t="shared" si="49"/>
        <v>0</v>
      </c>
      <c r="CQ72" s="91">
        <f t="shared" si="50"/>
        <v>1</v>
      </c>
      <c r="CR72" s="91">
        <f t="shared" si="38"/>
        <v>1</v>
      </c>
      <c r="CS72" s="92">
        <f>CM72-'2013'!CM72</f>
        <v>41187.390000000014</v>
      </c>
      <c r="CT72" s="92">
        <f>CE72-'2013'!CE72</f>
        <v>0</v>
      </c>
      <c r="CU72" s="92">
        <f t="shared" si="51"/>
        <v>92612.28</v>
      </c>
      <c r="CV72" s="92">
        <f t="shared" si="52"/>
        <v>49274.79</v>
      </c>
      <c r="CW72" s="153">
        <f t="shared" si="53"/>
        <v>2.35</v>
      </c>
      <c r="CX72" s="153">
        <f t="shared" si="54"/>
        <v>3.15</v>
      </c>
      <c r="CY72" s="153">
        <f t="shared" si="55"/>
        <v>3.2</v>
      </c>
      <c r="CZ72" s="92">
        <f t="shared" si="56"/>
        <v>259150.78</v>
      </c>
      <c r="DA72" s="92">
        <f t="shared" si="57"/>
        <v>1331.66</v>
      </c>
      <c r="DB72" s="91">
        <f t="shared" si="39"/>
        <v>1</v>
      </c>
      <c r="DC72" s="92">
        <f t="shared" si="58"/>
        <v>144448.62</v>
      </c>
    </row>
    <row r="73" spans="1:107" x14ac:dyDescent="0.25">
      <c r="A73" s="20">
        <v>13075107</v>
      </c>
      <c r="B73" s="21">
        <v>5556</v>
      </c>
      <c r="C73" s="21" t="s">
        <v>111</v>
      </c>
      <c r="D73" s="250">
        <v>1907</v>
      </c>
      <c r="E73" s="227">
        <v>368900</v>
      </c>
      <c r="F73" s="227">
        <v>252550.68</v>
      </c>
      <c r="G73" s="227">
        <v>0</v>
      </c>
      <c r="H73" s="227"/>
      <c r="I73" s="227">
        <v>543495.12</v>
      </c>
      <c r="J73" s="227">
        <v>0</v>
      </c>
      <c r="K73" s="227"/>
      <c r="L73" s="244">
        <v>2012</v>
      </c>
      <c r="M73" s="227">
        <v>1</v>
      </c>
      <c r="N73" s="227">
        <v>4729554.13</v>
      </c>
      <c r="O73" s="227">
        <v>1</v>
      </c>
      <c r="P73" s="227">
        <v>2943621.24</v>
      </c>
      <c r="Q73" s="227">
        <v>0</v>
      </c>
      <c r="R73" s="227"/>
      <c r="S73" s="227">
        <v>275</v>
      </c>
      <c r="T73" s="227">
        <v>0</v>
      </c>
      <c r="U73" s="227">
        <v>385</v>
      </c>
      <c r="V73" s="227">
        <v>0</v>
      </c>
      <c r="W73" s="227">
        <v>350</v>
      </c>
      <c r="X73" s="227">
        <v>0</v>
      </c>
      <c r="Y73" s="227">
        <v>0</v>
      </c>
      <c r="Z73" s="227">
        <v>2224279.2000000002</v>
      </c>
      <c r="AA73" s="227">
        <v>1166.3760880964867</v>
      </c>
      <c r="AB73" s="27" t="s">
        <v>56</v>
      </c>
      <c r="AC73" s="27" t="s">
        <v>43</v>
      </c>
      <c r="AD73" s="27" t="s">
        <v>43</v>
      </c>
      <c r="AE73" s="227">
        <v>564600</v>
      </c>
      <c r="AF73" s="227">
        <v>198936.72</v>
      </c>
      <c r="AG73" s="286">
        <v>-252550.68</v>
      </c>
      <c r="AH73" s="286">
        <v>-2943621.24</v>
      </c>
      <c r="AI73" s="227">
        <v>4500</v>
      </c>
      <c r="AJ73" s="285">
        <v>4198.7</v>
      </c>
      <c r="AK73" s="227">
        <v>500</v>
      </c>
      <c r="AL73" s="227">
        <v>500</v>
      </c>
      <c r="AM73" s="227"/>
      <c r="AN73" s="286"/>
      <c r="AO73" s="287">
        <v>593424.1</v>
      </c>
      <c r="AP73" s="287">
        <v>300559.62</v>
      </c>
      <c r="AQ73" s="281">
        <f t="shared" si="59"/>
        <v>-292864.48</v>
      </c>
      <c r="AR73" s="289">
        <v>649564.4</v>
      </c>
      <c r="AS73" s="281">
        <f t="shared" si="40"/>
        <v>950124.02</v>
      </c>
      <c r="AT73" s="289">
        <v>596745.84</v>
      </c>
      <c r="AU73" s="281">
        <f t="shared" si="60"/>
        <v>353378.18000000005</v>
      </c>
      <c r="AV73" s="281">
        <f t="shared" si="41"/>
        <v>1.9854491431683337</v>
      </c>
      <c r="AW73" s="281">
        <f t="shared" si="42"/>
        <v>0.62807152270500433</v>
      </c>
      <c r="AX73" s="289">
        <v>317501.37</v>
      </c>
      <c r="CA73" s="91" t="str">
        <f t="shared" si="33"/>
        <v>Penkun, Stadt</v>
      </c>
      <c r="CB73" s="92">
        <f t="shared" si="33"/>
        <v>1907</v>
      </c>
      <c r="CC73" s="92">
        <f t="shared" si="43"/>
        <v>543495.12</v>
      </c>
      <c r="CD73" s="92">
        <f t="shared" si="44"/>
        <v>-543495.12</v>
      </c>
      <c r="CE73" s="92">
        <f t="shared" si="36"/>
        <v>2943621.24</v>
      </c>
      <c r="CF73" s="92">
        <f t="shared" si="37"/>
        <v>0</v>
      </c>
      <c r="CG73" s="92">
        <f t="shared" si="45"/>
        <v>-2943621.24</v>
      </c>
      <c r="CH73" s="92">
        <f t="shared" si="46"/>
        <v>-252550.68</v>
      </c>
      <c r="CI73" s="92">
        <f t="shared" si="31"/>
        <v>0</v>
      </c>
      <c r="CJ73" s="91" t="str">
        <f t="shared" si="35"/>
        <v>ja</v>
      </c>
      <c r="CK73" s="91" t="str">
        <f t="shared" si="35"/>
        <v>nein</v>
      </c>
      <c r="CL73" s="91" t="str">
        <f t="shared" si="32"/>
        <v>OK</v>
      </c>
      <c r="CM73" s="92">
        <f t="shared" si="61"/>
        <v>4729554.13</v>
      </c>
      <c r="CN73" s="91" t="str">
        <f t="shared" si="47"/>
        <v>nein</v>
      </c>
      <c r="CO73" s="91">
        <f t="shared" si="48"/>
        <v>1</v>
      </c>
      <c r="CP73" s="91">
        <f t="shared" si="49"/>
        <v>0</v>
      </c>
      <c r="CQ73" s="91">
        <f t="shared" si="50"/>
        <v>1</v>
      </c>
      <c r="CR73" s="91">
        <f t="shared" si="38"/>
        <v>0</v>
      </c>
      <c r="CS73" s="92">
        <f>CM73-'2013'!CM73</f>
        <v>24900</v>
      </c>
      <c r="CT73" s="92">
        <f>CE73-'2013'!CE73</f>
        <v>500380.79000000004</v>
      </c>
      <c r="CU73" s="92">
        <f t="shared" si="51"/>
        <v>596745.84</v>
      </c>
      <c r="CV73" s="92">
        <f t="shared" si="52"/>
        <v>317501.37</v>
      </c>
      <c r="CW73" s="153">
        <f t="shared" si="53"/>
        <v>2.75</v>
      </c>
      <c r="CX73" s="153">
        <f t="shared" si="54"/>
        <v>3.85</v>
      </c>
      <c r="CY73" s="153">
        <f t="shared" si="55"/>
        <v>3.5</v>
      </c>
      <c r="CZ73" s="92">
        <f t="shared" si="56"/>
        <v>2224279.2000000002</v>
      </c>
      <c r="DA73" s="92">
        <f t="shared" si="57"/>
        <v>4698.7</v>
      </c>
      <c r="DB73" s="91">
        <f t="shared" si="39"/>
        <v>0</v>
      </c>
      <c r="DC73" s="92">
        <f t="shared" si="58"/>
        <v>-2943621.24</v>
      </c>
    </row>
    <row r="74" spans="1:107" x14ac:dyDescent="0.25">
      <c r="A74" s="20">
        <v>13075108</v>
      </c>
      <c r="B74" s="21">
        <v>5556</v>
      </c>
      <c r="C74" s="21" t="s">
        <v>112</v>
      </c>
      <c r="D74" s="250">
        <v>307</v>
      </c>
      <c r="E74" s="227">
        <v>17600</v>
      </c>
      <c r="F74" s="227">
        <v>6100.17</v>
      </c>
      <c r="G74" s="227">
        <v>0</v>
      </c>
      <c r="H74" s="227"/>
      <c r="I74" s="227">
        <v>6824.52</v>
      </c>
      <c r="J74" s="227">
        <v>0</v>
      </c>
      <c r="K74" s="227"/>
      <c r="L74" s="244">
        <v>2012</v>
      </c>
      <c r="M74" s="227">
        <v>1</v>
      </c>
      <c r="N74" s="227">
        <v>715090.38</v>
      </c>
      <c r="O74" s="227">
        <v>1</v>
      </c>
      <c r="P74" s="227">
        <v>71293.84</v>
      </c>
      <c r="Q74" s="227">
        <v>0</v>
      </c>
      <c r="R74" s="227"/>
      <c r="S74" s="227">
        <v>285</v>
      </c>
      <c r="T74" s="227">
        <v>0</v>
      </c>
      <c r="U74" s="227">
        <v>350</v>
      </c>
      <c r="V74" s="227">
        <v>0</v>
      </c>
      <c r="W74" s="227">
        <v>300</v>
      </c>
      <c r="X74" s="227">
        <v>1</v>
      </c>
      <c r="Y74" s="227">
        <v>0</v>
      </c>
      <c r="Z74" s="227">
        <v>31791.9</v>
      </c>
      <c r="AA74" s="227">
        <v>103.55667752442997</v>
      </c>
      <c r="AB74" s="27" t="s">
        <v>56</v>
      </c>
      <c r="AC74" s="27" t="s">
        <v>43</v>
      </c>
      <c r="AD74" s="27" t="s">
        <v>43</v>
      </c>
      <c r="AE74" s="227">
        <v>42600</v>
      </c>
      <c r="AF74" s="227">
        <v>3043.98</v>
      </c>
      <c r="AG74" s="286">
        <v>-6100.17</v>
      </c>
      <c r="AH74" s="286">
        <v>-71293.84</v>
      </c>
      <c r="AI74" s="227">
        <v>900</v>
      </c>
      <c r="AJ74" s="285">
        <v>878.75</v>
      </c>
      <c r="AK74" s="227"/>
      <c r="AL74" s="227"/>
      <c r="AM74" s="227"/>
      <c r="AN74" s="286"/>
      <c r="AO74" s="287">
        <v>63429.97</v>
      </c>
      <c r="AP74" s="287">
        <v>31327.33</v>
      </c>
      <c r="AQ74" s="281">
        <f t="shared" si="59"/>
        <v>-32102.639999999999</v>
      </c>
      <c r="AR74" s="289">
        <v>123832.42000000001</v>
      </c>
      <c r="AS74" s="281">
        <f t="shared" si="40"/>
        <v>155159.75</v>
      </c>
      <c r="AT74" s="289">
        <v>81528.600000000006</v>
      </c>
      <c r="AU74" s="281">
        <f t="shared" si="60"/>
        <v>73631.149999999994</v>
      </c>
      <c r="AV74" s="281">
        <f t="shared" si="41"/>
        <v>2.602475218922264</v>
      </c>
      <c r="AW74" s="281">
        <f t="shared" si="42"/>
        <v>0.52544941584399307</v>
      </c>
      <c r="AX74" s="289">
        <v>43377.64</v>
      </c>
      <c r="CA74" s="91" t="str">
        <f t="shared" si="33"/>
        <v>Plöwen</v>
      </c>
      <c r="CB74" s="92">
        <f t="shared" si="33"/>
        <v>307</v>
      </c>
      <c r="CC74" s="92">
        <f t="shared" si="43"/>
        <v>6824.52</v>
      </c>
      <c r="CD74" s="92">
        <f t="shared" si="44"/>
        <v>-6824.52</v>
      </c>
      <c r="CE74" s="92">
        <f t="shared" si="36"/>
        <v>71293.84</v>
      </c>
      <c r="CF74" s="92">
        <f t="shared" si="37"/>
        <v>0</v>
      </c>
      <c r="CG74" s="92">
        <f t="shared" si="45"/>
        <v>-71293.84</v>
      </c>
      <c r="CH74" s="92">
        <f t="shared" si="46"/>
        <v>-6100.17</v>
      </c>
      <c r="CI74" s="92">
        <f t="shared" ref="CI74:CI137" si="62">Y74</f>
        <v>0</v>
      </c>
      <c r="CJ74" s="91" t="str">
        <f t="shared" si="35"/>
        <v>ja</v>
      </c>
      <c r="CK74" s="91" t="str">
        <f t="shared" si="35"/>
        <v>nein</v>
      </c>
      <c r="CL74" s="91" t="str">
        <f t="shared" si="32"/>
        <v>OK</v>
      </c>
      <c r="CM74" s="92">
        <f t="shared" si="61"/>
        <v>715090.38</v>
      </c>
      <c r="CN74" s="91" t="str">
        <f t="shared" si="47"/>
        <v>nein</v>
      </c>
      <c r="CO74" s="91">
        <f t="shared" si="48"/>
        <v>1</v>
      </c>
      <c r="CP74" s="91">
        <f t="shared" si="49"/>
        <v>0</v>
      </c>
      <c r="CQ74" s="91">
        <f t="shared" si="50"/>
        <v>1</v>
      </c>
      <c r="CR74" s="91">
        <f t="shared" si="38"/>
        <v>0</v>
      </c>
      <c r="CS74" s="92">
        <f>CM74-'2013'!CM74</f>
        <v>4800</v>
      </c>
      <c r="CT74" s="92">
        <f>CE74-'2013'!CE74</f>
        <v>3344.8399999999965</v>
      </c>
      <c r="CU74" s="92">
        <f t="shared" si="51"/>
        <v>81528.600000000006</v>
      </c>
      <c r="CV74" s="92">
        <f t="shared" si="52"/>
        <v>43377.64</v>
      </c>
      <c r="CW74" s="153">
        <f t="shared" si="53"/>
        <v>2.85</v>
      </c>
      <c r="CX74" s="153">
        <f t="shared" si="54"/>
        <v>3.5</v>
      </c>
      <c r="CY74" s="153">
        <f t="shared" si="55"/>
        <v>3</v>
      </c>
      <c r="CZ74" s="92">
        <f t="shared" si="56"/>
        <v>31791.9</v>
      </c>
      <c r="DA74" s="92">
        <f t="shared" si="57"/>
        <v>878.75</v>
      </c>
      <c r="DB74" s="91">
        <f t="shared" si="39"/>
        <v>0</v>
      </c>
      <c r="DC74" s="92">
        <f t="shared" si="58"/>
        <v>-71293.84</v>
      </c>
    </row>
    <row r="75" spans="1:107" x14ac:dyDescent="0.25">
      <c r="A75" s="20">
        <v>13075113</v>
      </c>
      <c r="B75" s="21">
        <v>5556</v>
      </c>
      <c r="C75" s="21" t="s">
        <v>113</v>
      </c>
      <c r="D75" s="250">
        <v>686</v>
      </c>
      <c r="E75" s="227">
        <v>127600</v>
      </c>
      <c r="F75" s="227">
        <v>135539.72</v>
      </c>
      <c r="G75" s="227">
        <v>1</v>
      </c>
      <c r="H75" s="227">
        <v>133763.73000000001</v>
      </c>
      <c r="I75" s="227"/>
      <c r="J75" s="227">
        <v>1</v>
      </c>
      <c r="K75" s="227">
        <v>64865.919999999998</v>
      </c>
      <c r="L75" s="244"/>
      <c r="M75" s="227">
        <v>1</v>
      </c>
      <c r="N75" s="227">
        <v>1262301.8199999998</v>
      </c>
      <c r="O75" s="227">
        <v>0</v>
      </c>
      <c r="P75" s="227"/>
      <c r="Q75" s="227">
        <v>1</v>
      </c>
      <c r="R75" s="227">
        <v>103443.22</v>
      </c>
      <c r="S75" s="227">
        <v>250</v>
      </c>
      <c r="T75" s="227">
        <v>1</v>
      </c>
      <c r="U75" s="227">
        <v>350</v>
      </c>
      <c r="V75" s="227">
        <v>0</v>
      </c>
      <c r="W75" s="227">
        <v>330</v>
      </c>
      <c r="X75" s="227">
        <v>0</v>
      </c>
      <c r="Y75" s="227">
        <v>0</v>
      </c>
      <c r="Z75" s="227">
        <v>77950.16</v>
      </c>
      <c r="AA75" s="227">
        <v>113.62997084548105</v>
      </c>
      <c r="AB75" s="27" t="s">
        <v>56</v>
      </c>
      <c r="AC75" s="27" t="s">
        <v>43</v>
      </c>
      <c r="AD75" s="27" t="s">
        <v>43</v>
      </c>
      <c r="AE75" s="227">
        <v>166100</v>
      </c>
      <c r="AF75" s="227">
        <v>140657.04999999999</v>
      </c>
      <c r="AG75" s="286">
        <v>135539.72</v>
      </c>
      <c r="AH75" s="286">
        <v>103443.22</v>
      </c>
      <c r="AI75" s="227">
        <v>1600</v>
      </c>
      <c r="AJ75" s="285">
        <v>1775</v>
      </c>
      <c r="AK75" s="227"/>
      <c r="AL75" s="227"/>
      <c r="AM75" s="227"/>
      <c r="AN75" s="286"/>
      <c r="AO75" s="287">
        <v>175879.93</v>
      </c>
      <c r="AP75" s="287">
        <v>330504.84999999998</v>
      </c>
      <c r="AQ75" s="281">
        <f t="shared" si="59"/>
        <v>154624.91999999998</v>
      </c>
      <c r="AR75" s="289">
        <v>256220.62</v>
      </c>
      <c r="AS75" s="281">
        <f t="shared" si="40"/>
        <v>586725.47</v>
      </c>
      <c r="AT75" s="289">
        <v>202872</v>
      </c>
      <c r="AU75" s="281">
        <f t="shared" si="60"/>
        <v>383853.47</v>
      </c>
      <c r="AV75" s="281">
        <f t="shared" si="41"/>
        <v>0.61382457776338228</v>
      </c>
      <c r="AW75" s="281">
        <f t="shared" si="42"/>
        <v>0.34576988791708668</v>
      </c>
      <c r="AX75" s="289">
        <v>107939.06</v>
      </c>
      <c r="CA75" s="91" t="str">
        <f t="shared" si="33"/>
        <v>Ramin</v>
      </c>
      <c r="CB75" s="92">
        <f t="shared" si="33"/>
        <v>686</v>
      </c>
      <c r="CC75" s="92">
        <f t="shared" si="43"/>
        <v>0</v>
      </c>
      <c r="CD75" s="92">
        <f t="shared" si="44"/>
        <v>133763.73000000001</v>
      </c>
      <c r="CE75" s="92">
        <f t="shared" si="36"/>
        <v>0</v>
      </c>
      <c r="CF75" s="92">
        <f t="shared" si="37"/>
        <v>103443.22</v>
      </c>
      <c r="CG75" s="92">
        <f t="shared" si="45"/>
        <v>103443.22</v>
      </c>
      <c r="CH75" s="92">
        <f t="shared" si="46"/>
        <v>135539.72</v>
      </c>
      <c r="CI75" s="92">
        <f t="shared" si="62"/>
        <v>0</v>
      </c>
      <c r="CJ75" s="91" t="str">
        <f t="shared" si="35"/>
        <v>ja</v>
      </c>
      <c r="CK75" s="91" t="str">
        <f t="shared" si="35"/>
        <v>nein</v>
      </c>
      <c r="CL75" s="91" t="str">
        <f t="shared" ref="CL75:CL138" si="63">IF(CB75=0,"keine Daten",IF(CD75=0,"keine Daten",IF(CH75=0,"keine Daten","OK")))</f>
        <v>OK</v>
      </c>
      <c r="CM75" s="92">
        <f t="shared" si="61"/>
        <v>1262301.8199999998</v>
      </c>
      <c r="CN75" s="91" t="str">
        <f t="shared" si="47"/>
        <v>nein</v>
      </c>
      <c r="CO75" s="91">
        <f t="shared" si="48"/>
        <v>1</v>
      </c>
      <c r="CP75" s="91">
        <f t="shared" si="49"/>
        <v>0</v>
      </c>
      <c r="CQ75" s="91">
        <f t="shared" si="50"/>
        <v>1</v>
      </c>
      <c r="CR75" s="91">
        <f t="shared" si="38"/>
        <v>1</v>
      </c>
      <c r="CS75" s="92">
        <f>CM75-'2013'!CM75</f>
        <v>179020.16999999993</v>
      </c>
      <c r="CT75" s="92">
        <f>CE75-'2013'!CE75</f>
        <v>-35465.85</v>
      </c>
      <c r="CU75" s="92">
        <f t="shared" si="51"/>
        <v>202872</v>
      </c>
      <c r="CV75" s="92">
        <f t="shared" si="52"/>
        <v>107939.06</v>
      </c>
      <c r="CW75" s="153">
        <f t="shared" si="53"/>
        <v>2.5</v>
      </c>
      <c r="CX75" s="153">
        <f t="shared" si="54"/>
        <v>3.5</v>
      </c>
      <c r="CY75" s="153">
        <f t="shared" si="55"/>
        <v>3.3</v>
      </c>
      <c r="CZ75" s="92">
        <f t="shared" si="56"/>
        <v>77950.16</v>
      </c>
      <c r="DA75" s="92">
        <f t="shared" si="57"/>
        <v>1775</v>
      </c>
      <c r="DB75" s="91">
        <f t="shared" si="39"/>
        <v>1</v>
      </c>
      <c r="DC75" s="92">
        <f t="shared" si="58"/>
        <v>103443.22</v>
      </c>
    </row>
    <row r="76" spans="1:107" x14ac:dyDescent="0.25">
      <c r="A76" s="20">
        <v>13075117</v>
      </c>
      <c r="B76" s="21">
        <v>5556</v>
      </c>
      <c r="C76" s="21" t="s">
        <v>114</v>
      </c>
      <c r="D76" s="250">
        <v>429</v>
      </c>
      <c r="E76" s="227">
        <v>51600</v>
      </c>
      <c r="F76" s="227">
        <v>28041.14</v>
      </c>
      <c r="G76" s="227">
        <v>0</v>
      </c>
      <c r="H76" s="227"/>
      <c r="I76" s="227">
        <v>28041.14</v>
      </c>
      <c r="J76" s="227">
        <v>0</v>
      </c>
      <c r="K76" s="227"/>
      <c r="L76" s="244">
        <v>2012</v>
      </c>
      <c r="M76" s="227">
        <v>1</v>
      </c>
      <c r="N76" s="227">
        <v>884999.46</v>
      </c>
      <c r="O76" s="227">
        <v>1</v>
      </c>
      <c r="P76" s="227">
        <v>19899.810000000001</v>
      </c>
      <c r="Q76" s="227">
        <v>0</v>
      </c>
      <c r="R76" s="227"/>
      <c r="S76" s="227">
        <v>200</v>
      </c>
      <c r="T76" s="227">
        <v>1</v>
      </c>
      <c r="U76" s="227">
        <v>300</v>
      </c>
      <c r="V76" s="227">
        <v>1</v>
      </c>
      <c r="W76" s="227">
        <v>300</v>
      </c>
      <c r="X76" s="227">
        <v>1</v>
      </c>
      <c r="Y76" s="227">
        <v>1</v>
      </c>
      <c r="Z76" s="227">
        <v>0</v>
      </c>
      <c r="AA76" s="227">
        <v>0</v>
      </c>
      <c r="AB76" s="27" t="s">
        <v>56</v>
      </c>
      <c r="AC76" s="27" t="s">
        <v>43</v>
      </c>
      <c r="AD76" s="27" t="s">
        <v>43</v>
      </c>
      <c r="AE76" s="227">
        <v>75000</v>
      </c>
      <c r="AF76" s="227">
        <v>22677</v>
      </c>
      <c r="AG76" s="286">
        <v>-28041.14</v>
      </c>
      <c r="AH76" s="286">
        <v>-19899.810000000001</v>
      </c>
      <c r="AI76" s="227">
        <v>1200</v>
      </c>
      <c r="AJ76" s="285">
        <v>1110</v>
      </c>
      <c r="AK76" s="227"/>
      <c r="AL76" s="227"/>
      <c r="AM76" s="227"/>
      <c r="AN76" s="286"/>
      <c r="AO76" s="287">
        <v>96065.46</v>
      </c>
      <c r="AP76" s="287">
        <v>49124.869999999995</v>
      </c>
      <c r="AQ76" s="281">
        <f t="shared" si="59"/>
        <v>-46940.590000000011</v>
      </c>
      <c r="AR76" s="289">
        <v>168585.41999999998</v>
      </c>
      <c r="AS76" s="281">
        <f t="shared" si="40"/>
        <v>217710.28999999998</v>
      </c>
      <c r="AT76" s="289">
        <v>124375.08</v>
      </c>
      <c r="AU76" s="281">
        <f t="shared" si="60"/>
        <v>93335.209999999977</v>
      </c>
      <c r="AV76" s="281">
        <f t="shared" si="41"/>
        <v>2.5318149442431097</v>
      </c>
      <c r="AW76" s="281">
        <f t="shared" si="42"/>
        <v>0.57128709901585273</v>
      </c>
      <c r="AX76" s="289">
        <v>66174.289999999994</v>
      </c>
      <c r="CA76" s="91" t="str">
        <f t="shared" si="33"/>
        <v>Rossow</v>
      </c>
      <c r="CB76" s="92">
        <f t="shared" si="33"/>
        <v>429</v>
      </c>
      <c r="CC76" s="92">
        <f t="shared" si="43"/>
        <v>28041.14</v>
      </c>
      <c r="CD76" s="92">
        <f t="shared" si="44"/>
        <v>-28041.14</v>
      </c>
      <c r="CE76" s="92">
        <f t="shared" si="36"/>
        <v>19899.810000000001</v>
      </c>
      <c r="CF76" s="92">
        <f t="shared" si="37"/>
        <v>0</v>
      </c>
      <c r="CG76" s="92">
        <f t="shared" si="45"/>
        <v>-19899.810000000001</v>
      </c>
      <c r="CH76" s="92">
        <f t="shared" si="46"/>
        <v>-28041.14</v>
      </c>
      <c r="CI76" s="92">
        <f t="shared" si="62"/>
        <v>1</v>
      </c>
      <c r="CJ76" s="91" t="str">
        <f t="shared" si="35"/>
        <v>ja</v>
      </c>
      <c r="CK76" s="91" t="str">
        <f t="shared" si="35"/>
        <v>nein</v>
      </c>
      <c r="CL76" s="91" t="str">
        <f t="shared" si="63"/>
        <v>OK</v>
      </c>
      <c r="CM76" s="92">
        <f t="shared" si="61"/>
        <v>884999.46</v>
      </c>
      <c r="CN76" s="91" t="str">
        <f t="shared" si="47"/>
        <v>nein</v>
      </c>
      <c r="CO76" s="91">
        <f t="shared" si="48"/>
        <v>1</v>
      </c>
      <c r="CP76" s="91">
        <f t="shared" si="49"/>
        <v>0</v>
      </c>
      <c r="CQ76" s="91">
        <f t="shared" si="50"/>
        <v>1</v>
      </c>
      <c r="CR76" s="91">
        <f t="shared" si="38"/>
        <v>0</v>
      </c>
      <c r="CS76" s="92">
        <f>CM76-'2013'!CM76</f>
        <v>6500</v>
      </c>
      <c r="CT76" s="92">
        <f>CE76-'2013'!CE76</f>
        <v>19899.810000000001</v>
      </c>
      <c r="CU76" s="92">
        <f t="shared" si="51"/>
        <v>124375.08</v>
      </c>
      <c r="CV76" s="92">
        <f t="shared" si="52"/>
        <v>66174.289999999994</v>
      </c>
      <c r="CW76" s="153">
        <f t="shared" si="53"/>
        <v>2</v>
      </c>
      <c r="CX76" s="153">
        <f t="shared" si="54"/>
        <v>3</v>
      </c>
      <c r="CY76" s="153">
        <f t="shared" si="55"/>
        <v>3</v>
      </c>
      <c r="CZ76" s="92">
        <f t="shared" si="56"/>
        <v>0</v>
      </c>
      <c r="DA76" s="92">
        <f t="shared" si="57"/>
        <v>1110</v>
      </c>
      <c r="DB76" s="91">
        <f t="shared" si="39"/>
        <v>0</v>
      </c>
      <c r="DC76" s="92">
        <f t="shared" si="58"/>
        <v>-19899.810000000001</v>
      </c>
    </row>
    <row r="77" spans="1:107" x14ac:dyDescent="0.25">
      <c r="A77" s="20">
        <v>13075119</v>
      </c>
      <c r="B77" s="21">
        <v>5556</v>
      </c>
      <c r="C77" s="21" t="s">
        <v>115</v>
      </c>
      <c r="D77" s="250">
        <v>624</v>
      </c>
      <c r="E77" s="227">
        <v>87700</v>
      </c>
      <c r="F77" s="227">
        <v>15600.03</v>
      </c>
      <c r="G77" s="227">
        <v>1</v>
      </c>
      <c r="H77" s="227">
        <v>15600.03</v>
      </c>
      <c r="I77" s="227"/>
      <c r="J77" s="227">
        <v>1</v>
      </c>
      <c r="K77" s="227">
        <v>314164.12</v>
      </c>
      <c r="L77" s="244"/>
      <c r="M77" s="227">
        <v>1</v>
      </c>
      <c r="N77" s="227">
        <v>3533036.81</v>
      </c>
      <c r="O77" s="227">
        <v>0</v>
      </c>
      <c r="P77" s="227"/>
      <c r="Q77" s="227">
        <v>1</v>
      </c>
      <c r="R77" s="227">
        <v>157001.07999999999</v>
      </c>
      <c r="S77" s="227">
        <v>200</v>
      </c>
      <c r="T77" s="227">
        <v>1</v>
      </c>
      <c r="U77" s="227">
        <v>300</v>
      </c>
      <c r="V77" s="227">
        <v>1</v>
      </c>
      <c r="W77" s="227">
        <v>280</v>
      </c>
      <c r="X77" s="227">
        <v>1</v>
      </c>
      <c r="Y77" s="227">
        <v>1</v>
      </c>
      <c r="Z77" s="227">
        <v>0</v>
      </c>
      <c r="AA77" s="227">
        <v>0</v>
      </c>
      <c r="AB77" s="27" t="s">
        <v>56</v>
      </c>
      <c r="AC77" s="27" t="s">
        <v>43</v>
      </c>
      <c r="AD77" s="27" t="s">
        <v>43</v>
      </c>
      <c r="AE77" s="227">
        <v>181900</v>
      </c>
      <c r="AF77" s="227">
        <v>160879.10999999999</v>
      </c>
      <c r="AG77" s="286">
        <v>15600.03</v>
      </c>
      <c r="AH77" s="286">
        <v>157001.07999999999</v>
      </c>
      <c r="AI77" s="227">
        <v>2100</v>
      </c>
      <c r="AJ77" s="285">
        <v>2078.75</v>
      </c>
      <c r="AK77" s="227"/>
      <c r="AL77" s="227"/>
      <c r="AM77" s="227"/>
      <c r="AN77" s="286"/>
      <c r="AO77" s="287">
        <v>181812.8</v>
      </c>
      <c r="AP77" s="287">
        <v>121377.76999999999</v>
      </c>
      <c r="AQ77" s="281">
        <f t="shared" si="59"/>
        <v>-60435.03</v>
      </c>
      <c r="AR77" s="289">
        <v>219966.41999999998</v>
      </c>
      <c r="AS77" s="281">
        <f t="shared" si="40"/>
        <v>341344.18999999994</v>
      </c>
      <c r="AT77" s="289">
        <v>183948.12</v>
      </c>
      <c r="AU77" s="281">
        <f t="shared" si="60"/>
        <v>157396.06999999995</v>
      </c>
      <c r="AV77" s="281">
        <f t="shared" si="41"/>
        <v>1.5155009026776485</v>
      </c>
      <c r="AW77" s="281">
        <f t="shared" si="42"/>
        <v>0.53889336742482719</v>
      </c>
      <c r="AX77" s="289">
        <v>97870.37</v>
      </c>
      <c r="CA77" s="91" t="str">
        <f t="shared" si="33"/>
        <v>Rothenklempenow</v>
      </c>
      <c r="CB77" s="92">
        <f t="shared" si="33"/>
        <v>624</v>
      </c>
      <c r="CC77" s="92">
        <f t="shared" si="43"/>
        <v>0</v>
      </c>
      <c r="CD77" s="92">
        <f t="shared" si="44"/>
        <v>15600.03</v>
      </c>
      <c r="CE77" s="92">
        <f t="shared" si="36"/>
        <v>0</v>
      </c>
      <c r="CF77" s="92">
        <f t="shared" si="37"/>
        <v>157001.07999999999</v>
      </c>
      <c r="CG77" s="92">
        <f t="shared" si="45"/>
        <v>157001.07999999999</v>
      </c>
      <c r="CH77" s="92">
        <f t="shared" si="46"/>
        <v>15600.03</v>
      </c>
      <c r="CI77" s="92">
        <f t="shared" si="62"/>
        <v>1</v>
      </c>
      <c r="CJ77" s="91" t="str">
        <f t="shared" si="35"/>
        <v>ja</v>
      </c>
      <c r="CK77" s="91" t="str">
        <f t="shared" si="35"/>
        <v>nein</v>
      </c>
      <c r="CL77" s="91" t="str">
        <f t="shared" si="63"/>
        <v>OK</v>
      </c>
      <c r="CM77" s="92">
        <f t="shared" si="61"/>
        <v>3533036.81</v>
      </c>
      <c r="CN77" s="91" t="str">
        <f t="shared" si="47"/>
        <v>nein</v>
      </c>
      <c r="CO77" s="91">
        <f t="shared" si="48"/>
        <v>1</v>
      </c>
      <c r="CP77" s="91">
        <f t="shared" si="49"/>
        <v>0</v>
      </c>
      <c r="CQ77" s="91">
        <f t="shared" si="50"/>
        <v>1</v>
      </c>
      <c r="CR77" s="91">
        <f t="shared" si="38"/>
        <v>1</v>
      </c>
      <c r="CS77" s="92">
        <f>CM77-'2013'!CM77</f>
        <v>8500</v>
      </c>
      <c r="CT77" s="92">
        <f>CE77-'2013'!CE77</f>
        <v>0</v>
      </c>
      <c r="CU77" s="92">
        <f t="shared" si="51"/>
        <v>183948.12</v>
      </c>
      <c r="CV77" s="92">
        <f t="shared" si="52"/>
        <v>97870.37</v>
      </c>
      <c r="CW77" s="153">
        <f t="shared" si="53"/>
        <v>2</v>
      </c>
      <c r="CX77" s="153">
        <f t="shared" si="54"/>
        <v>3</v>
      </c>
      <c r="CY77" s="153">
        <f t="shared" si="55"/>
        <v>2.8</v>
      </c>
      <c r="CZ77" s="92">
        <f t="shared" si="56"/>
        <v>0</v>
      </c>
      <c r="DA77" s="92">
        <f t="shared" si="57"/>
        <v>2078.75</v>
      </c>
      <c r="DB77" s="91">
        <f t="shared" si="39"/>
        <v>1</v>
      </c>
      <c r="DC77" s="92">
        <f t="shared" si="58"/>
        <v>157001.07999999999</v>
      </c>
    </row>
    <row r="78" spans="1:107" x14ac:dyDescent="0.25">
      <c r="A78" s="20">
        <v>13075018</v>
      </c>
      <c r="B78" s="21">
        <v>5557</v>
      </c>
      <c r="C78" s="21" t="s">
        <v>116</v>
      </c>
      <c r="D78" s="223"/>
      <c r="E78" s="224"/>
      <c r="F78" s="224"/>
      <c r="G78" s="224"/>
      <c r="H78" s="224"/>
      <c r="I78" s="224"/>
      <c r="J78" s="224"/>
      <c r="K78" s="224"/>
      <c r="L78" s="224"/>
      <c r="M78" s="224"/>
      <c r="N78" s="224"/>
      <c r="O78" s="224"/>
      <c r="P78" s="224"/>
      <c r="Q78" s="224"/>
      <c r="R78" s="224"/>
      <c r="S78" s="224"/>
      <c r="T78" s="224"/>
      <c r="U78" s="224"/>
      <c r="V78" s="224"/>
      <c r="W78" s="224"/>
      <c r="X78" s="224"/>
      <c r="Y78" s="224"/>
      <c r="Z78" s="224"/>
      <c r="AA78" s="224"/>
      <c r="AB78" s="22"/>
      <c r="AC78" s="22"/>
      <c r="AD78" s="22"/>
      <c r="AE78" s="224"/>
      <c r="AF78" s="224"/>
      <c r="AG78" s="260"/>
      <c r="AH78" s="260"/>
      <c r="AI78" s="224"/>
      <c r="AJ78" s="282"/>
      <c r="AK78" s="224"/>
      <c r="AL78" s="224"/>
      <c r="AM78" s="224"/>
      <c r="AN78" s="260"/>
      <c r="AO78" s="222"/>
      <c r="AP78" s="222"/>
      <c r="AQ78" s="281">
        <f t="shared" si="59"/>
        <v>0</v>
      </c>
      <c r="AR78" s="222"/>
      <c r="AS78" s="281">
        <f t="shared" si="40"/>
        <v>0</v>
      </c>
      <c r="AT78" s="222"/>
      <c r="AU78" s="281">
        <f t="shared" si="60"/>
        <v>0</v>
      </c>
      <c r="AV78" s="281" t="e">
        <f t="shared" si="41"/>
        <v>#DIV/0!</v>
      </c>
      <c r="AW78" s="281" t="e">
        <f t="shared" si="42"/>
        <v>#DIV/0!</v>
      </c>
      <c r="AX78" s="222"/>
      <c r="CA78" s="91" t="str">
        <f t="shared" si="33"/>
        <v>Brünzow</v>
      </c>
      <c r="CB78" s="92">
        <f t="shared" si="33"/>
        <v>0</v>
      </c>
      <c r="CC78" s="92">
        <f t="shared" si="43"/>
        <v>0</v>
      </c>
      <c r="CD78" s="92">
        <f t="shared" si="44"/>
        <v>0</v>
      </c>
      <c r="CE78" s="92">
        <f t="shared" si="36"/>
        <v>0</v>
      </c>
      <c r="CF78" s="92">
        <f t="shared" si="37"/>
        <v>0</v>
      </c>
      <c r="CG78" s="92">
        <f t="shared" si="45"/>
        <v>0</v>
      </c>
      <c r="CH78" s="92">
        <f t="shared" si="46"/>
        <v>0</v>
      </c>
      <c r="CI78" s="92">
        <f t="shared" si="62"/>
        <v>0</v>
      </c>
      <c r="CJ78" s="91">
        <f t="shared" si="35"/>
        <v>0</v>
      </c>
      <c r="CK78" s="91">
        <f t="shared" si="35"/>
        <v>0</v>
      </c>
      <c r="CL78" s="91" t="str">
        <f t="shared" si="63"/>
        <v>keine Daten</v>
      </c>
      <c r="CM78" s="92">
        <f t="shared" si="61"/>
        <v>0</v>
      </c>
      <c r="CN78" s="91" t="str">
        <f t="shared" si="47"/>
        <v>keine Angabe</v>
      </c>
      <c r="CO78" s="91">
        <f t="shared" si="48"/>
        <v>2</v>
      </c>
      <c r="CP78" s="91">
        <f t="shared" si="49"/>
        <v>2</v>
      </c>
      <c r="CQ78" s="91">
        <f t="shared" si="50"/>
        <v>0</v>
      </c>
      <c r="CR78" s="91">
        <f t="shared" si="38"/>
        <v>0</v>
      </c>
      <c r="CS78" s="92">
        <f>CM78-'2013'!CM78</f>
        <v>0</v>
      </c>
      <c r="CT78" s="92">
        <f>CE78-'2013'!CE78</f>
        <v>0</v>
      </c>
      <c r="CU78" s="92">
        <f t="shared" si="51"/>
        <v>0</v>
      </c>
      <c r="CV78" s="92">
        <f t="shared" si="52"/>
        <v>0</v>
      </c>
      <c r="CW78" s="153">
        <f t="shared" si="53"/>
        <v>0</v>
      </c>
      <c r="CX78" s="153">
        <f t="shared" si="54"/>
        <v>0</v>
      </c>
      <c r="CY78" s="153">
        <f t="shared" si="55"/>
        <v>0</v>
      </c>
      <c r="CZ78" s="92">
        <f t="shared" si="56"/>
        <v>0</v>
      </c>
      <c r="DA78" s="92">
        <f t="shared" si="57"/>
        <v>0</v>
      </c>
      <c r="DB78" s="91">
        <f t="shared" si="39"/>
        <v>0</v>
      </c>
      <c r="DC78" s="92">
        <f t="shared" si="58"/>
        <v>0</v>
      </c>
    </row>
    <row r="79" spans="1:107" x14ac:dyDescent="0.25">
      <c r="A79" s="20">
        <v>13075046</v>
      </c>
      <c r="B79" s="21">
        <v>5557</v>
      </c>
      <c r="C79" s="21" t="s">
        <v>117</v>
      </c>
      <c r="D79" s="223"/>
      <c r="E79" s="224"/>
      <c r="F79" s="224"/>
      <c r="G79" s="224"/>
      <c r="H79" s="224"/>
      <c r="I79" s="224"/>
      <c r="J79" s="224"/>
      <c r="K79" s="224"/>
      <c r="L79" s="224"/>
      <c r="M79" s="224"/>
      <c r="N79" s="224"/>
      <c r="O79" s="224"/>
      <c r="P79" s="224"/>
      <c r="Q79" s="224"/>
      <c r="R79" s="224"/>
      <c r="S79" s="224"/>
      <c r="T79" s="224"/>
      <c r="U79" s="224"/>
      <c r="V79" s="224"/>
      <c r="W79" s="224"/>
      <c r="X79" s="224"/>
      <c r="Y79" s="224"/>
      <c r="Z79" s="224"/>
      <c r="AA79" s="224"/>
      <c r="AB79" s="22"/>
      <c r="AC79" s="22"/>
      <c r="AD79" s="22"/>
      <c r="AE79" s="224"/>
      <c r="AF79" s="224"/>
      <c r="AG79" s="260"/>
      <c r="AH79" s="260"/>
      <c r="AI79" s="224"/>
      <c r="AJ79" s="282"/>
      <c r="AK79" s="224"/>
      <c r="AL79" s="224"/>
      <c r="AM79" s="224"/>
      <c r="AN79" s="260"/>
      <c r="AO79" s="222"/>
      <c r="AP79" s="222"/>
      <c r="AQ79" s="281">
        <f t="shared" si="59"/>
        <v>0</v>
      </c>
      <c r="AR79" s="222"/>
      <c r="AS79" s="281">
        <f t="shared" si="40"/>
        <v>0</v>
      </c>
      <c r="AT79" s="222"/>
      <c r="AU79" s="281">
        <f t="shared" si="60"/>
        <v>0</v>
      </c>
      <c r="AV79" s="281" t="e">
        <f t="shared" si="41"/>
        <v>#DIV/0!</v>
      </c>
      <c r="AW79" s="281" t="e">
        <f t="shared" si="42"/>
        <v>#DIV/0!</v>
      </c>
      <c r="AX79" s="222"/>
      <c r="CA79" s="91" t="str">
        <f t="shared" si="33"/>
        <v>Hanshagen</v>
      </c>
      <c r="CB79" s="92">
        <f t="shared" si="33"/>
        <v>0</v>
      </c>
      <c r="CC79" s="92">
        <f t="shared" si="43"/>
        <v>0</v>
      </c>
      <c r="CD79" s="92">
        <f t="shared" si="44"/>
        <v>0</v>
      </c>
      <c r="CE79" s="92">
        <f t="shared" si="36"/>
        <v>0</v>
      </c>
      <c r="CF79" s="92">
        <f t="shared" si="37"/>
        <v>0</v>
      </c>
      <c r="CG79" s="92">
        <f t="shared" si="45"/>
        <v>0</v>
      </c>
      <c r="CH79" s="92">
        <f t="shared" si="46"/>
        <v>0</v>
      </c>
      <c r="CI79" s="92">
        <f t="shared" si="62"/>
        <v>0</v>
      </c>
      <c r="CJ79" s="91">
        <f t="shared" si="35"/>
        <v>0</v>
      </c>
      <c r="CK79" s="91">
        <f t="shared" si="35"/>
        <v>0</v>
      </c>
      <c r="CL79" s="91" t="str">
        <f t="shared" si="63"/>
        <v>keine Daten</v>
      </c>
      <c r="CM79" s="92">
        <f t="shared" si="61"/>
        <v>0</v>
      </c>
      <c r="CN79" s="91" t="str">
        <f t="shared" si="47"/>
        <v>keine Angabe</v>
      </c>
      <c r="CO79" s="91">
        <f t="shared" si="48"/>
        <v>2</v>
      </c>
      <c r="CP79" s="91">
        <f t="shared" si="49"/>
        <v>2</v>
      </c>
      <c r="CQ79" s="91">
        <f t="shared" si="50"/>
        <v>0</v>
      </c>
      <c r="CR79" s="91">
        <f t="shared" si="38"/>
        <v>0</v>
      </c>
      <c r="CS79" s="92">
        <f>CM79-'2013'!CM79</f>
        <v>0</v>
      </c>
      <c r="CT79" s="92">
        <f>CE79-'2013'!CE79</f>
        <v>0</v>
      </c>
      <c r="CU79" s="92">
        <f t="shared" si="51"/>
        <v>0</v>
      </c>
      <c r="CV79" s="92">
        <f t="shared" si="52"/>
        <v>0</v>
      </c>
      <c r="CW79" s="153">
        <f t="shared" si="53"/>
        <v>0</v>
      </c>
      <c r="CX79" s="153">
        <f t="shared" si="54"/>
        <v>0</v>
      </c>
      <c r="CY79" s="153">
        <f t="shared" si="55"/>
        <v>0</v>
      </c>
      <c r="CZ79" s="92">
        <f t="shared" si="56"/>
        <v>0</v>
      </c>
      <c r="DA79" s="92">
        <f t="shared" si="57"/>
        <v>0</v>
      </c>
      <c r="DB79" s="91">
        <f t="shared" si="39"/>
        <v>0</v>
      </c>
      <c r="DC79" s="92">
        <f t="shared" si="58"/>
        <v>0</v>
      </c>
    </row>
    <row r="80" spans="1:107" x14ac:dyDescent="0.25">
      <c r="A80" s="20">
        <v>13075059</v>
      </c>
      <c r="B80" s="21">
        <v>5557</v>
      </c>
      <c r="C80" s="21" t="s">
        <v>118</v>
      </c>
      <c r="D80" s="223"/>
      <c r="E80" s="224"/>
      <c r="F80" s="224"/>
      <c r="G80" s="224"/>
      <c r="H80" s="224"/>
      <c r="I80" s="224"/>
      <c r="J80" s="224"/>
      <c r="K80" s="224"/>
      <c r="L80" s="224"/>
      <c r="M80" s="224"/>
      <c r="N80" s="224"/>
      <c r="O80" s="224"/>
      <c r="P80" s="224"/>
      <c r="Q80" s="224"/>
      <c r="R80" s="224"/>
      <c r="S80" s="224"/>
      <c r="T80" s="224"/>
      <c r="U80" s="224"/>
      <c r="V80" s="224"/>
      <c r="W80" s="224"/>
      <c r="X80" s="224"/>
      <c r="Y80" s="224"/>
      <c r="Z80" s="224"/>
      <c r="AA80" s="224"/>
      <c r="AB80" s="22"/>
      <c r="AC80" s="22"/>
      <c r="AD80" s="22"/>
      <c r="AE80" s="224"/>
      <c r="AF80" s="224"/>
      <c r="AG80" s="260"/>
      <c r="AH80" s="260"/>
      <c r="AI80" s="224"/>
      <c r="AJ80" s="282"/>
      <c r="AK80" s="224"/>
      <c r="AL80" s="224"/>
      <c r="AM80" s="224"/>
      <c r="AN80" s="260"/>
      <c r="AO80" s="222"/>
      <c r="AP80" s="222"/>
      <c r="AQ80" s="281">
        <f t="shared" si="59"/>
        <v>0</v>
      </c>
      <c r="AR80" s="222"/>
      <c r="AS80" s="281">
        <f t="shared" si="40"/>
        <v>0</v>
      </c>
      <c r="AT80" s="222"/>
      <c r="AU80" s="281">
        <f t="shared" si="60"/>
        <v>0</v>
      </c>
      <c r="AV80" s="281" t="e">
        <f t="shared" si="41"/>
        <v>#DIV/0!</v>
      </c>
      <c r="AW80" s="281" t="e">
        <f t="shared" si="42"/>
        <v>#DIV/0!</v>
      </c>
      <c r="AX80" s="222"/>
      <c r="CA80" s="91" t="str">
        <f t="shared" si="33"/>
        <v>Katzow</v>
      </c>
      <c r="CB80" s="92">
        <f t="shared" si="33"/>
        <v>0</v>
      </c>
      <c r="CC80" s="92">
        <f t="shared" si="43"/>
        <v>0</v>
      </c>
      <c r="CD80" s="92">
        <f t="shared" si="44"/>
        <v>0</v>
      </c>
      <c r="CE80" s="92">
        <f t="shared" si="36"/>
        <v>0</v>
      </c>
      <c r="CF80" s="92">
        <f t="shared" si="37"/>
        <v>0</v>
      </c>
      <c r="CG80" s="92">
        <f t="shared" si="45"/>
        <v>0</v>
      </c>
      <c r="CH80" s="92">
        <f t="shared" si="46"/>
        <v>0</v>
      </c>
      <c r="CI80" s="92">
        <f t="shared" si="62"/>
        <v>0</v>
      </c>
      <c r="CJ80" s="91">
        <f t="shared" si="35"/>
        <v>0</v>
      </c>
      <c r="CK80" s="91">
        <f t="shared" si="35"/>
        <v>0</v>
      </c>
      <c r="CL80" s="91" t="str">
        <f t="shared" si="63"/>
        <v>keine Daten</v>
      </c>
      <c r="CM80" s="92">
        <f t="shared" si="61"/>
        <v>0</v>
      </c>
      <c r="CN80" s="91" t="str">
        <f t="shared" si="47"/>
        <v>keine Angabe</v>
      </c>
      <c r="CO80" s="91">
        <f t="shared" si="48"/>
        <v>2</v>
      </c>
      <c r="CP80" s="91">
        <f t="shared" si="49"/>
        <v>2</v>
      </c>
      <c r="CQ80" s="91">
        <f t="shared" si="50"/>
        <v>0</v>
      </c>
      <c r="CR80" s="91">
        <f t="shared" si="38"/>
        <v>0</v>
      </c>
      <c r="CS80" s="92">
        <f>CM80-'2013'!CM80</f>
        <v>0</v>
      </c>
      <c r="CT80" s="92">
        <f>CE80-'2013'!CE80</f>
        <v>0</v>
      </c>
      <c r="CU80" s="92">
        <f t="shared" si="51"/>
        <v>0</v>
      </c>
      <c r="CV80" s="92">
        <f t="shared" si="52"/>
        <v>0</v>
      </c>
      <c r="CW80" s="153">
        <f t="shared" si="53"/>
        <v>0</v>
      </c>
      <c r="CX80" s="153">
        <f t="shared" si="54"/>
        <v>0</v>
      </c>
      <c r="CY80" s="153">
        <f t="shared" si="55"/>
        <v>0</v>
      </c>
      <c r="CZ80" s="92">
        <f t="shared" si="56"/>
        <v>0</v>
      </c>
      <c r="DA80" s="92">
        <f t="shared" si="57"/>
        <v>0</v>
      </c>
      <c r="DB80" s="91">
        <f t="shared" si="39"/>
        <v>0</v>
      </c>
      <c r="DC80" s="92">
        <f t="shared" si="58"/>
        <v>0</v>
      </c>
    </row>
    <row r="81" spans="1:107" x14ac:dyDescent="0.25">
      <c r="A81" s="20">
        <v>13075060</v>
      </c>
      <c r="B81" s="21">
        <v>5557</v>
      </c>
      <c r="C81" s="21" t="s">
        <v>119</v>
      </c>
      <c r="D81" s="223"/>
      <c r="E81" s="224"/>
      <c r="F81" s="224"/>
      <c r="G81" s="224"/>
      <c r="H81" s="224"/>
      <c r="I81" s="224"/>
      <c r="J81" s="224"/>
      <c r="K81" s="224"/>
      <c r="L81" s="224"/>
      <c r="M81" s="224"/>
      <c r="N81" s="224"/>
      <c r="O81" s="224"/>
      <c r="P81" s="224"/>
      <c r="Q81" s="224"/>
      <c r="R81" s="224"/>
      <c r="S81" s="224"/>
      <c r="T81" s="224"/>
      <c r="U81" s="224"/>
      <c r="V81" s="224"/>
      <c r="W81" s="224"/>
      <c r="X81" s="224"/>
      <c r="Y81" s="224"/>
      <c r="Z81" s="224"/>
      <c r="AA81" s="224"/>
      <c r="AB81" s="22"/>
      <c r="AC81" s="22"/>
      <c r="AD81" s="22"/>
      <c r="AE81" s="224"/>
      <c r="AF81" s="224"/>
      <c r="AG81" s="260"/>
      <c r="AH81" s="260"/>
      <c r="AI81" s="224"/>
      <c r="AJ81" s="282"/>
      <c r="AK81" s="224"/>
      <c r="AL81" s="224"/>
      <c r="AM81" s="224"/>
      <c r="AN81" s="260"/>
      <c r="AO81" s="222"/>
      <c r="AP81" s="222"/>
      <c r="AQ81" s="281">
        <f t="shared" si="59"/>
        <v>0</v>
      </c>
      <c r="AR81" s="222"/>
      <c r="AS81" s="281">
        <f t="shared" si="40"/>
        <v>0</v>
      </c>
      <c r="AT81" s="222"/>
      <c r="AU81" s="281">
        <f t="shared" si="60"/>
        <v>0</v>
      </c>
      <c r="AV81" s="281" t="e">
        <f t="shared" si="41"/>
        <v>#DIV/0!</v>
      </c>
      <c r="AW81" s="281" t="e">
        <f t="shared" si="42"/>
        <v>#DIV/0!</v>
      </c>
      <c r="AX81" s="222"/>
      <c r="CA81" s="91" t="str">
        <f t="shared" si="33"/>
        <v>Kemnitz</v>
      </c>
      <c r="CB81" s="92">
        <f t="shared" si="33"/>
        <v>0</v>
      </c>
      <c r="CC81" s="92">
        <f t="shared" si="43"/>
        <v>0</v>
      </c>
      <c r="CD81" s="92">
        <f t="shared" si="44"/>
        <v>0</v>
      </c>
      <c r="CE81" s="92">
        <f t="shared" si="36"/>
        <v>0</v>
      </c>
      <c r="CF81" s="92">
        <f t="shared" si="37"/>
        <v>0</v>
      </c>
      <c r="CG81" s="92">
        <f t="shared" si="45"/>
        <v>0</v>
      </c>
      <c r="CH81" s="92">
        <f t="shared" si="46"/>
        <v>0</v>
      </c>
      <c r="CI81" s="92">
        <f t="shared" si="62"/>
        <v>0</v>
      </c>
      <c r="CJ81" s="91">
        <f t="shared" si="35"/>
        <v>0</v>
      </c>
      <c r="CK81" s="91">
        <f t="shared" si="35"/>
        <v>0</v>
      </c>
      <c r="CL81" s="91" t="str">
        <f t="shared" si="63"/>
        <v>keine Daten</v>
      </c>
      <c r="CM81" s="92">
        <f t="shared" si="61"/>
        <v>0</v>
      </c>
      <c r="CN81" s="91" t="str">
        <f t="shared" si="47"/>
        <v>keine Angabe</v>
      </c>
      <c r="CO81" s="91">
        <f t="shared" si="48"/>
        <v>2</v>
      </c>
      <c r="CP81" s="91">
        <f t="shared" si="49"/>
        <v>2</v>
      </c>
      <c r="CQ81" s="91">
        <f t="shared" si="50"/>
        <v>0</v>
      </c>
      <c r="CR81" s="91">
        <f t="shared" si="38"/>
        <v>0</v>
      </c>
      <c r="CS81" s="92">
        <f>CM81-'2013'!CM81</f>
        <v>0</v>
      </c>
      <c r="CT81" s="92">
        <f>CE81-'2013'!CE81</f>
        <v>0</v>
      </c>
      <c r="CU81" s="92">
        <f t="shared" si="51"/>
        <v>0</v>
      </c>
      <c r="CV81" s="92">
        <f t="shared" si="52"/>
        <v>0</v>
      </c>
      <c r="CW81" s="153">
        <f t="shared" si="53"/>
        <v>0</v>
      </c>
      <c r="CX81" s="153">
        <f t="shared" si="54"/>
        <v>0</v>
      </c>
      <c r="CY81" s="153">
        <f t="shared" si="55"/>
        <v>0</v>
      </c>
      <c r="CZ81" s="92">
        <f t="shared" si="56"/>
        <v>0</v>
      </c>
      <c r="DA81" s="92">
        <f t="shared" si="57"/>
        <v>0</v>
      </c>
      <c r="DB81" s="91">
        <f t="shared" si="39"/>
        <v>0</v>
      </c>
      <c r="DC81" s="92">
        <f t="shared" si="58"/>
        <v>0</v>
      </c>
    </row>
    <row r="82" spans="1:107" x14ac:dyDescent="0.25">
      <c r="A82" s="20">
        <v>13075069</v>
      </c>
      <c r="B82" s="21">
        <v>5557</v>
      </c>
      <c r="C82" s="21" t="s">
        <v>120</v>
      </c>
      <c r="D82" s="223"/>
      <c r="E82" s="224"/>
      <c r="F82" s="224"/>
      <c r="G82" s="224"/>
      <c r="H82" s="224"/>
      <c r="I82" s="224"/>
      <c r="J82" s="224"/>
      <c r="K82" s="224"/>
      <c r="L82" s="224"/>
      <c r="M82" s="224"/>
      <c r="N82" s="224"/>
      <c r="O82" s="224"/>
      <c r="P82" s="224"/>
      <c r="Q82" s="224"/>
      <c r="R82" s="224"/>
      <c r="S82" s="224"/>
      <c r="T82" s="224"/>
      <c r="U82" s="224"/>
      <c r="V82" s="224"/>
      <c r="W82" s="224"/>
      <c r="X82" s="224"/>
      <c r="Y82" s="224"/>
      <c r="Z82" s="224"/>
      <c r="AA82" s="224"/>
      <c r="AB82" s="22"/>
      <c r="AC82" s="22"/>
      <c r="AD82" s="22"/>
      <c r="AE82" s="224"/>
      <c r="AF82" s="224"/>
      <c r="AG82" s="260"/>
      <c r="AH82" s="260"/>
      <c r="AI82" s="224"/>
      <c r="AJ82" s="282"/>
      <c r="AK82" s="224"/>
      <c r="AL82" s="224"/>
      <c r="AM82" s="224"/>
      <c r="AN82" s="260"/>
      <c r="AO82" s="222"/>
      <c r="AP82" s="222"/>
      <c r="AQ82" s="281">
        <f t="shared" si="59"/>
        <v>0</v>
      </c>
      <c r="AR82" s="222"/>
      <c r="AS82" s="281">
        <f t="shared" si="40"/>
        <v>0</v>
      </c>
      <c r="AT82" s="222"/>
      <c r="AU82" s="281">
        <f t="shared" si="60"/>
        <v>0</v>
      </c>
      <c r="AV82" s="281" t="e">
        <f t="shared" si="41"/>
        <v>#DIV/0!</v>
      </c>
      <c r="AW82" s="281" t="e">
        <f t="shared" si="42"/>
        <v>#DIV/0!</v>
      </c>
      <c r="AX82" s="222"/>
      <c r="CA82" s="91" t="str">
        <f t="shared" si="33"/>
        <v>Kröslin</v>
      </c>
      <c r="CB82" s="92">
        <f t="shared" si="33"/>
        <v>0</v>
      </c>
      <c r="CC82" s="92">
        <f t="shared" si="43"/>
        <v>0</v>
      </c>
      <c r="CD82" s="92">
        <f t="shared" si="44"/>
        <v>0</v>
      </c>
      <c r="CE82" s="92">
        <f t="shared" si="36"/>
        <v>0</v>
      </c>
      <c r="CF82" s="92">
        <f t="shared" si="37"/>
        <v>0</v>
      </c>
      <c r="CG82" s="92">
        <f t="shared" si="45"/>
        <v>0</v>
      </c>
      <c r="CH82" s="92">
        <f t="shared" si="46"/>
        <v>0</v>
      </c>
      <c r="CI82" s="92">
        <f t="shared" si="62"/>
        <v>0</v>
      </c>
      <c r="CJ82" s="91">
        <f t="shared" si="35"/>
        <v>0</v>
      </c>
      <c r="CK82" s="91">
        <f t="shared" si="35"/>
        <v>0</v>
      </c>
      <c r="CL82" s="91" t="str">
        <f t="shared" si="63"/>
        <v>keine Daten</v>
      </c>
      <c r="CM82" s="92">
        <f t="shared" si="61"/>
        <v>0</v>
      </c>
      <c r="CN82" s="91" t="str">
        <f t="shared" si="47"/>
        <v>keine Angabe</v>
      </c>
      <c r="CO82" s="91">
        <f t="shared" si="48"/>
        <v>2</v>
      </c>
      <c r="CP82" s="91">
        <f t="shared" si="49"/>
        <v>2</v>
      </c>
      <c r="CQ82" s="91">
        <f t="shared" si="50"/>
        <v>0</v>
      </c>
      <c r="CR82" s="91">
        <f t="shared" si="38"/>
        <v>0</v>
      </c>
      <c r="CS82" s="92">
        <f>CM82-'2013'!CM82</f>
        <v>0</v>
      </c>
      <c r="CT82" s="92">
        <f>CE82-'2013'!CE82</f>
        <v>0</v>
      </c>
      <c r="CU82" s="92">
        <f t="shared" si="51"/>
        <v>0</v>
      </c>
      <c r="CV82" s="92">
        <f t="shared" si="52"/>
        <v>0</v>
      </c>
      <c r="CW82" s="153">
        <f t="shared" si="53"/>
        <v>0</v>
      </c>
      <c r="CX82" s="153">
        <f t="shared" si="54"/>
        <v>0</v>
      </c>
      <c r="CY82" s="153">
        <f t="shared" si="55"/>
        <v>0</v>
      </c>
      <c r="CZ82" s="92">
        <f t="shared" si="56"/>
        <v>0</v>
      </c>
      <c r="DA82" s="92">
        <f t="shared" si="57"/>
        <v>0</v>
      </c>
      <c r="DB82" s="91">
        <f t="shared" si="39"/>
        <v>0</v>
      </c>
      <c r="DC82" s="92">
        <f t="shared" si="58"/>
        <v>0</v>
      </c>
    </row>
    <row r="83" spans="1:107" x14ac:dyDescent="0.25">
      <c r="A83" s="20">
        <v>13075081</v>
      </c>
      <c r="B83" s="21">
        <v>5557</v>
      </c>
      <c r="C83" s="21" t="s">
        <v>121</v>
      </c>
      <c r="D83" s="223"/>
      <c r="E83" s="224"/>
      <c r="F83" s="224"/>
      <c r="G83" s="224"/>
      <c r="H83" s="224"/>
      <c r="I83" s="224"/>
      <c r="J83" s="224"/>
      <c r="K83" s="224"/>
      <c r="L83" s="224"/>
      <c r="M83" s="224"/>
      <c r="N83" s="224"/>
      <c r="O83" s="224"/>
      <c r="P83" s="224"/>
      <c r="Q83" s="224"/>
      <c r="R83" s="224"/>
      <c r="S83" s="224"/>
      <c r="T83" s="224"/>
      <c r="U83" s="224"/>
      <c r="V83" s="224"/>
      <c r="W83" s="224"/>
      <c r="X83" s="224"/>
      <c r="Y83" s="224"/>
      <c r="Z83" s="224"/>
      <c r="AA83" s="224"/>
      <c r="AB83" s="22"/>
      <c r="AC83" s="22"/>
      <c r="AD83" s="22"/>
      <c r="AE83" s="224"/>
      <c r="AF83" s="224"/>
      <c r="AG83" s="260"/>
      <c r="AH83" s="260"/>
      <c r="AI83" s="224"/>
      <c r="AJ83" s="282"/>
      <c r="AK83" s="224"/>
      <c r="AL83" s="224"/>
      <c r="AM83" s="224"/>
      <c r="AN83" s="260"/>
      <c r="AO83" s="222"/>
      <c r="AP83" s="222"/>
      <c r="AQ83" s="281">
        <f t="shared" si="59"/>
        <v>0</v>
      </c>
      <c r="AR83" s="222"/>
      <c r="AS83" s="281">
        <f t="shared" si="40"/>
        <v>0</v>
      </c>
      <c r="AT83" s="222"/>
      <c r="AU83" s="281">
        <f t="shared" si="60"/>
        <v>0</v>
      </c>
      <c r="AV83" s="281" t="e">
        <f t="shared" si="41"/>
        <v>#DIV/0!</v>
      </c>
      <c r="AW83" s="281" t="e">
        <f t="shared" si="42"/>
        <v>#DIV/0!</v>
      </c>
      <c r="AX83" s="222"/>
      <c r="CA83" s="91" t="str">
        <f t="shared" si="33"/>
        <v>Loissin</v>
      </c>
      <c r="CB83" s="92">
        <f t="shared" si="33"/>
        <v>0</v>
      </c>
      <c r="CC83" s="92">
        <f t="shared" si="43"/>
        <v>0</v>
      </c>
      <c r="CD83" s="92">
        <f t="shared" si="44"/>
        <v>0</v>
      </c>
      <c r="CE83" s="92">
        <f t="shared" si="36"/>
        <v>0</v>
      </c>
      <c r="CF83" s="92">
        <f t="shared" si="37"/>
        <v>0</v>
      </c>
      <c r="CG83" s="92">
        <f t="shared" si="45"/>
        <v>0</v>
      </c>
      <c r="CH83" s="92">
        <f t="shared" si="46"/>
        <v>0</v>
      </c>
      <c r="CI83" s="92">
        <f t="shared" si="62"/>
        <v>0</v>
      </c>
      <c r="CJ83" s="91">
        <f t="shared" si="35"/>
        <v>0</v>
      </c>
      <c r="CK83" s="91">
        <f t="shared" si="35"/>
        <v>0</v>
      </c>
      <c r="CL83" s="91" t="str">
        <f t="shared" si="63"/>
        <v>keine Daten</v>
      </c>
      <c r="CM83" s="92">
        <f t="shared" si="61"/>
        <v>0</v>
      </c>
      <c r="CN83" s="91" t="str">
        <f t="shared" si="47"/>
        <v>keine Angabe</v>
      </c>
      <c r="CO83" s="91">
        <f t="shared" si="48"/>
        <v>2</v>
      </c>
      <c r="CP83" s="91">
        <f t="shared" si="49"/>
        <v>2</v>
      </c>
      <c r="CQ83" s="91">
        <f t="shared" si="50"/>
        <v>0</v>
      </c>
      <c r="CR83" s="91">
        <f t="shared" si="38"/>
        <v>0</v>
      </c>
      <c r="CS83" s="92">
        <f>CM83-'2013'!CM83</f>
        <v>0</v>
      </c>
      <c r="CT83" s="92">
        <f>CE83-'2013'!CE83</f>
        <v>0</v>
      </c>
      <c r="CU83" s="92">
        <f t="shared" si="51"/>
        <v>0</v>
      </c>
      <c r="CV83" s="92">
        <f t="shared" si="52"/>
        <v>0</v>
      </c>
      <c r="CW83" s="153">
        <f t="shared" si="53"/>
        <v>0</v>
      </c>
      <c r="CX83" s="153">
        <f t="shared" si="54"/>
        <v>0</v>
      </c>
      <c r="CY83" s="153">
        <f t="shared" si="55"/>
        <v>0</v>
      </c>
      <c r="CZ83" s="92">
        <f t="shared" si="56"/>
        <v>0</v>
      </c>
      <c r="DA83" s="92">
        <f t="shared" si="57"/>
        <v>0</v>
      </c>
      <c r="DB83" s="91">
        <f t="shared" si="39"/>
        <v>0</v>
      </c>
      <c r="DC83" s="92">
        <f t="shared" si="58"/>
        <v>0</v>
      </c>
    </row>
    <row r="84" spans="1:107" x14ac:dyDescent="0.25">
      <c r="A84" s="20">
        <v>13075083</v>
      </c>
      <c r="B84" s="21">
        <v>5557</v>
      </c>
      <c r="C84" s="21" t="s">
        <v>122</v>
      </c>
      <c r="D84" s="223"/>
      <c r="E84" s="224"/>
      <c r="F84" s="224"/>
      <c r="G84" s="224"/>
      <c r="H84" s="224"/>
      <c r="I84" s="224"/>
      <c r="J84" s="224"/>
      <c r="K84" s="224"/>
      <c r="L84" s="224"/>
      <c r="M84" s="224"/>
      <c r="N84" s="224"/>
      <c r="O84" s="224"/>
      <c r="P84" s="224"/>
      <c r="Q84" s="224"/>
      <c r="R84" s="224"/>
      <c r="S84" s="224"/>
      <c r="T84" s="224"/>
      <c r="U84" s="224"/>
      <c r="V84" s="224"/>
      <c r="W84" s="224"/>
      <c r="X84" s="224"/>
      <c r="Y84" s="224"/>
      <c r="Z84" s="224"/>
      <c r="AA84" s="224"/>
      <c r="AB84" s="22"/>
      <c r="AC84" s="22"/>
      <c r="AD84" s="22"/>
      <c r="AE84" s="224"/>
      <c r="AF84" s="224"/>
      <c r="AG84" s="260"/>
      <c r="AH84" s="260"/>
      <c r="AI84" s="224"/>
      <c r="AJ84" s="282"/>
      <c r="AK84" s="224"/>
      <c r="AL84" s="224"/>
      <c r="AM84" s="224"/>
      <c r="AN84" s="260"/>
      <c r="AO84" s="222"/>
      <c r="AP84" s="222"/>
      <c r="AQ84" s="281">
        <f t="shared" si="59"/>
        <v>0</v>
      </c>
      <c r="AR84" s="222"/>
      <c r="AS84" s="281">
        <f t="shared" si="40"/>
        <v>0</v>
      </c>
      <c r="AT84" s="222"/>
      <c r="AU84" s="281">
        <f t="shared" si="60"/>
        <v>0</v>
      </c>
      <c r="AV84" s="281" t="e">
        <f t="shared" si="41"/>
        <v>#DIV/0!</v>
      </c>
      <c r="AW84" s="281" t="e">
        <f t="shared" si="42"/>
        <v>#DIV/0!</v>
      </c>
      <c r="AX84" s="222"/>
      <c r="CA84" s="91" t="str">
        <f t="shared" si="33"/>
        <v>Lubmin</v>
      </c>
      <c r="CB84" s="92">
        <f t="shared" si="33"/>
        <v>0</v>
      </c>
      <c r="CC84" s="92">
        <f t="shared" si="43"/>
        <v>0</v>
      </c>
      <c r="CD84" s="92">
        <f t="shared" si="44"/>
        <v>0</v>
      </c>
      <c r="CE84" s="92">
        <f t="shared" si="36"/>
        <v>0</v>
      </c>
      <c r="CF84" s="92">
        <f t="shared" si="37"/>
        <v>0</v>
      </c>
      <c r="CG84" s="92">
        <f t="shared" si="45"/>
        <v>0</v>
      </c>
      <c r="CH84" s="92">
        <f t="shared" si="46"/>
        <v>0</v>
      </c>
      <c r="CI84" s="92">
        <f t="shared" si="62"/>
        <v>0</v>
      </c>
      <c r="CJ84" s="91">
        <f t="shared" si="35"/>
        <v>0</v>
      </c>
      <c r="CK84" s="91">
        <f t="shared" si="35"/>
        <v>0</v>
      </c>
      <c r="CL84" s="91" t="str">
        <f t="shared" si="63"/>
        <v>keine Daten</v>
      </c>
      <c r="CM84" s="92">
        <f t="shared" si="61"/>
        <v>0</v>
      </c>
      <c r="CN84" s="91" t="str">
        <f t="shared" si="47"/>
        <v>keine Angabe</v>
      </c>
      <c r="CO84" s="91">
        <f t="shared" si="48"/>
        <v>2</v>
      </c>
      <c r="CP84" s="91">
        <f t="shared" si="49"/>
        <v>2</v>
      </c>
      <c r="CQ84" s="91">
        <f t="shared" si="50"/>
        <v>0</v>
      </c>
      <c r="CR84" s="91">
        <f t="shared" si="38"/>
        <v>0</v>
      </c>
      <c r="CS84" s="92">
        <f>CM84-'2013'!CM84</f>
        <v>0</v>
      </c>
      <c r="CT84" s="92">
        <f>CE84-'2013'!CE84</f>
        <v>0</v>
      </c>
      <c r="CU84" s="92">
        <f t="shared" si="51"/>
        <v>0</v>
      </c>
      <c r="CV84" s="92">
        <f t="shared" si="52"/>
        <v>0</v>
      </c>
      <c r="CW84" s="153">
        <f t="shared" si="53"/>
        <v>0</v>
      </c>
      <c r="CX84" s="153">
        <f t="shared" si="54"/>
        <v>0</v>
      </c>
      <c r="CY84" s="153">
        <f t="shared" si="55"/>
        <v>0</v>
      </c>
      <c r="CZ84" s="92">
        <f t="shared" si="56"/>
        <v>0</v>
      </c>
      <c r="DA84" s="92">
        <f t="shared" si="57"/>
        <v>0</v>
      </c>
      <c r="DB84" s="91">
        <f t="shared" si="39"/>
        <v>0</v>
      </c>
      <c r="DC84" s="92">
        <f t="shared" si="58"/>
        <v>0</v>
      </c>
    </row>
    <row r="85" spans="1:107" x14ac:dyDescent="0.25">
      <c r="A85" s="20">
        <v>13075097</v>
      </c>
      <c r="B85" s="21">
        <v>5557</v>
      </c>
      <c r="C85" s="21" t="s">
        <v>123</v>
      </c>
      <c r="D85" s="223"/>
      <c r="E85" s="224"/>
      <c r="F85" s="224"/>
      <c r="G85" s="224"/>
      <c r="H85" s="224"/>
      <c r="I85" s="224"/>
      <c r="J85" s="224"/>
      <c r="K85" s="224"/>
      <c r="L85" s="224"/>
      <c r="M85" s="224"/>
      <c r="N85" s="224"/>
      <c r="O85" s="224"/>
      <c r="P85" s="224"/>
      <c r="Q85" s="224"/>
      <c r="R85" s="224"/>
      <c r="S85" s="224"/>
      <c r="T85" s="224"/>
      <c r="U85" s="224"/>
      <c r="V85" s="224"/>
      <c r="W85" s="224"/>
      <c r="X85" s="224"/>
      <c r="Y85" s="224"/>
      <c r="Z85" s="224"/>
      <c r="AA85" s="224"/>
      <c r="AB85" s="22"/>
      <c r="AC85" s="22"/>
      <c r="AD85" s="22"/>
      <c r="AE85" s="224"/>
      <c r="AF85" s="224"/>
      <c r="AG85" s="260"/>
      <c r="AH85" s="260"/>
      <c r="AI85" s="224"/>
      <c r="AJ85" s="282"/>
      <c r="AK85" s="224"/>
      <c r="AL85" s="224"/>
      <c r="AM85" s="224"/>
      <c r="AN85" s="260"/>
      <c r="AO85" s="222"/>
      <c r="AP85" s="222"/>
      <c r="AQ85" s="281">
        <f t="shared" si="59"/>
        <v>0</v>
      </c>
      <c r="AR85" s="222"/>
      <c r="AS85" s="281">
        <f t="shared" si="40"/>
        <v>0</v>
      </c>
      <c r="AT85" s="222"/>
      <c r="AU85" s="281">
        <f t="shared" si="60"/>
        <v>0</v>
      </c>
      <c r="AV85" s="281" t="e">
        <f t="shared" si="41"/>
        <v>#DIV/0!</v>
      </c>
      <c r="AW85" s="281" t="e">
        <f t="shared" si="42"/>
        <v>#DIV/0!</v>
      </c>
      <c r="AX85" s="222"/>
      <c r="CA85" s="91" t="str">
        <f t="shared" ref="CA85:CB144" si="64">C85</f>
        <v>Neu Boltenhagen</v>
      </c>
      <c r="CB85" s="92">
        <f t="shared" si="64"/>
        <v>0</v>
      </c>
      <c r="CC85" s="92">
        <f t="shared" si="43"/>
        <v>0</v>
      </c>
      <c r="CD85" s="92">
        <f t="shared" si="44"/>
        <v>0</v>
      </c>
      <c r="CE85" s="92">
        <f t="shared" si="36"/>
        <v>0</v>
      </c>
      <c r="CF85" s="92">
        <f t="shared" si="37"/>
        <v>0</v>
      </c>
      <c r="CG85" s="92">
        <f t="shared" si="45"/>
        <v>0</v>
      </c>
      <c r="CH85" s="92">
        <f t="shared" si="46"/>
        <v>0</v>
      </c>
      <c r="CI85" s="92">
        <f t="shared" si="62"/>
        <v>0</v>
      </c>
      <c r="CJ85" s="91">
        <f t="shared" si="35"/>
        <v>0</v>
      </c>
      <c r="CK85" s="91">
        <f t="shared" si="35"/>
        <v>0</v>
      </c>
      <c r="CL85" s="91" t="str">
        <f t="shared" si="63"/>
        <v>keine Daten</v>
      </c>
      <c r="CM85" s="92">
        <f t="shared" si="61"/>
        <v>0</v>
      </c>
      <c r="CN85" s="91" t="str">
        <f t="shared" si="47"/>
        <v>keine Angabe</v>
      </c>
      <c r="CO85" s="91">
        <f t="shared" si="48"/>
        <v>2</v>
      </c>
      <c r="CP85" s="91">
        <f t="shared" si="49"/>
        <v>2</v>
      </c>
      <c r="CQ85" s="91">
        <f t="shared" si="50"/>
        <v>0</v>
      </c>
      <c r="CR85" s="91">
        <f t="shared" si="38"/>
        <v>0</v>
      </c>
      <c r="CS85" s="92">
        <f>CM85-'2013'!CM85</f>
        <v>0</v>
      </c>
      <c r="CT85" s="92">
        <f>CE85-'2013'!CE85</f>
        <v>0</v>
      </c>
      <c r="CU85" s="92">
        <f t="shared" si="51"/>
        <v>0</v>
      </c>
      <c r="CV85" s="92">
        <f t="shared" si="52"/>
        <v>0</v>
      </c>
      <c r="CW85" s="153">
        <f t="shared" si="53"/>
        <v>0</v>
      </c>
      <c r="CX85" s="153">
        <f t="shared" si="54"/>
        <v>0</v>
      </c>
      <c r="CY85" s="153">
        <f t="shared" si="55"/>
        <v>0</v>
      </c>
      <c r="CZ85" s="92">
        <f t="shared" si="56"/>
        <v>0</v>
      </c>
      <c r="DA85" s="92">
        <f t="shared" si="57"/>
        <v>0</v>
      </c>
      <c r="DB85" s="91">
        <f t="shared" si="39"/>
        <v>0</v>
      </c>
      <c r="DC85" s="92">
        <f t="shared" si="58"/>
        <v>0</v>
      </c>
    </row>
    <row r="86" spans="1:107" x14ac:dyDescent="0.25">
      <c r="A86" s="20">
        <v>13075120</v>
      </c>
      <c r="B86" s="21">
        <v>5557</v>
      </c>
      <c r="C86" s="21" t="s">
        <v>124</v>
      </c>
      <c r="D86" s="223"/>
      <c r="E86" s="224"/>
      <c r="F86" s="224"/>
      <c r="G86" s="224"/>
      <c r="H86" s="224"/>
      <c r="I86" s="224"/>
      <c r="J86" s="224"/>
      <c r="K86" s="224"/>
      <c r="L86" s="224"/>
      <c r="M86" s="224"/>
      <c r="N86" s="224"/>
      <c r="O86" s="224"/>
      <c r="P86" s="224"/>
      <c r="Q86" s="224"/>
      <c r="R86" s="224"/>
      <c r="S86" s="224"/>
      <c r="T86" s="224"/>
      <c r="U86" s="224"/>
      <c r="V86" s="224"/>
      <c r="W86" s="224"/>
      <c r="X86" s="224"/>
      <c r="Y86" s="224"/>
      <c r="Z86" s="224"/>
      <c r="AA86" s="224"/>
      <c r="AB86" s="22"/>
      <c r="AC86" s="22"/>
      <c r="AD86" s="22"/>
      <c r="AE86" s="224"/>
      <c r="AF86" s="224"/>
      <c r="AG86" s="260"/>
      <c r="AH86" s="260"/>
      <c r="AI86" s="224"/>
      <c r="AJ86" s="282"/>
      <c r="AK86" s="224"/>
      <c r="AL86" s="224"/>
      <c r="AM86" s="224"/>
      <c r="AN86" s="260"/>
      <c r="AO86" s="222"/>
      <c r="AP86" s="222"/>
      <c r="AQ86" s="281">
        <f t="shared" si="59"/>
        <v>0</v>
      </c>
      <c r="AR86" s="222"/>
      <c r="AS86" s="281">
        <f t="shared" si="40"/>
        <v>0</v>
      </c>
      <c r="AT86" s="222"/>
      <c r="AU86" s="281">
        <f t="shared" si="60"/>
        <v>0</v>
      </c>
      <c r="AV86" s="281" t="e">
        <f t="shared" si="41"/>
        <v>#DIV/0!</v>
      </c>
      <c r="AW86" s="281" t="e">
        <f t="shared" si="42"/>
        <v>#DIV/0!</v>
      </c>
      <c r="AX86" s="222"/>
      <c r="CA86" s="91" t="str">
        <f t="shared" si="64"/>
        <v>Rubenow</v>
      </c>
      <c r="CB86" s="92">
        <f t="shared" si="64"/>
        <v>0</v>
      </c>
      <c r="CC86" s="92">
        <f t="shared" si="43"/>
        <v>0</v>
      </c>
      <c r="CD86" s="92">
        <f t="shared" si="44"/>
        <v>0</v>
      </c>
      <c r="CE86" s="92">
        <f t="shared" si="36"/>
        <v>0</v>
      </c>
      <c r="CF86" s="92">
        <f t="shared" si="37"/>
        <v>0</v>
      </c>
      <c r="CG86" s="92">
        <f t="shared" si="45"/>
        <v>0</v>
      </c>
      <c r="CH86" s="92">
        <f t="shared" si="46"/>
        <v>0</v>
      </c>
      <c r="CI86" s="92">
        <f t="shared" si="62"/>
        <v>0</v>
      </c>
      <c r="CJ86" s="91">
        <f t="shared" si="35"/>
        <v>0</v>
      </c>
      <c r="CK86" s="91">
        <f t="shared" si="35"/>
        <v>0</v>
      </c>
      <c r="CL86" s="91" t="str">
        <f t="shared" si="63"/>
        <v>keine Daten</v>
      </c>
      <c r="CM86" s="92">
        <f t="shared" si="61"/>
        <v>0</v>
      </c>
      <c r="CN86" s="91" t="str">
        <f t="shared" si="47"/>
        <v>keine Angabe</v>
      </c>
      <c r="CO86" s="91">
        <f t="shared" si="48"/>
        <v>2</v>
      </c>
      <c r="CP86" s="91">
        <f t="shared" si="49"/>
        <v>2</v>
      </c>
      <c r="CQ86" s="91">
        <f t="shared" si="50"/>
        <v>0</v>
      </c>
      <c r="CR86" s="91">
        <f t="shared" si="38"/>
        <v>0</v>
      </c>
      <c r="CS86" s="92">
        <f>CM86-'2013'!CM86</f>
        <v>0</v>
      </c>
      <c r="CT86" s="92">
        <f>CE86-'2013'!CE86</f>
        <v>0</v>
      </c>
      <c r="CU86" s="92">
        <f t="shared" si="51"/>
        <v>0</v>
      </c>
      <c r="CV86" s="92">
        <f t="shared" si="52"/>
        <v>0</v>
      </c>
      <c r="CW86" s="153">
        <f t="shared" si="53"/>
        <v>0</v>
      </c>
      <c r="CX86" s="153">
        <f t="shared" si="54"/>
        <v>0</v>
      </c>
      <c r="CY86" s="153">
        <f t="shared" si="55"/>
        <v>0</v>
      </c>
      <c r="CZ86" s="92">
        <f t="shared" si="56"/>
        <v>0</v>
      </c>
      <c r="DA86" s="92">
        <f t="shared" si="57"/>
        <v>0</v>
      </c>
      <c r="DB86" s="91">
        <f t="shared" si="39"/>
        <v>0</v>
      </c>
      <c r="DC86" s="92">
        <f t="shared" si="58"/>
        <v>0</v>
      </c>
    </row>
    <row r="87" spans="1:107" x14ac:dyDescent="0.25">
      <c r="A87" s="20">
        <v>13075146</v>
      </c>
      <c r="B87" s="21">
        <v>5557</v>
      </c>
      <c r="C87" s="21" t="s">
        <v>125</v>
      </c>
      <c r="D87" s="223"/>
      <c r="E87" s="224"/>
      <c r="F87" s="224"/>
      <c r="G87" s="224"/>
      <c r="H87" s="224"/>
      <c r="I87" s="224"/>
      <c r="J87" s="224"/>
      <c r="K87" s="224"/>
      <c r="L87" s="224"/>
      <c r="M87" s="224"/>
      <c r="N87" s="224"/>
      <c r="O87" s="224"/>
      <c r="P87" s="224"/>
      <c r="Q87" s="224"/>
      <c r="R87" s="224"/>
      <c r="S87" s="224"/>
      <c r="T87" s="224"/>
      <c r="U87" s="224"/>
      <c r="V87" s="224"/>
      <c r="W87" s="224"/>
      <c r="X87" s="224"/>
      <c r="Y87" s="224"/>
      <c r="Z87" s="224"/>
      <c r="AA87" s="224"/>
      <c r="AB87" s="22"/>
      <c r="AC87" s="22"/>
      <c r="AD87" s="22"/>
      <c r="AE87" s="224"/>
      <c r="AF87" s="224"/>
      <c r="AG87" s="260"/>
      <c r="AH87" s="260"/>
      <c r="AI87" s="224"/>
      <c r="AJ87" s="282"/>
      <c r="AK87" s="224"/>
      <c r="AL87" s="224"/>
      <c r="AM87" s="224"/>
      <c r="AN87" s="260"/>
      <c r="AO87" s="222"/>
      <c r="AP87" s="222"/>
      <c r="AQ87" s="281">
        <f t="shared" si="59"/>
        <v>0</v>
      </c>
      <c r="AR87" s="222"/>
      <c r="AS87" s="281">
        <f t="shared" si="40"/>
        <v>0</v>
      </c>
      <c r="AT87" s="222"/>
      <c r="AU87" s="281">
        <f t="shared" si="60"/>
        <v>0</v>
      </c>
      <c r="AV87" s="281" t="e">
        <f t="shared" si="41"/>
        <v>#DIV/0!</v>
      </c>
      <c r="AW87" s="281" t="e">
        <f t="shared" si="42"/>
        <v>#DIV/0!</v>
      </c>
      <c r="AX87" s="222"/>
      <c r="CA87" s="91" t="str">
        <f t="shared" si="64"/>
        <v>Wusterhusen</v>
      </c>
      <c r="CB87" s="92">
        <f t="shared" si="64"/>
        <v>0</v>
      </c>
      <c r="CC87" s="92">
        <f t="shared" si="43"/>
        <v>0</v>
      </c>
      <c r="CD87" s="92">
        <f t="shared" si="44"/>
        <v>0</v>
      </c>
      <c r="CE87" s="92">
        <f t="shared" si="36"/>
        <v>0</v>
      </c>
      <c r="CF87" s="92">
        <f t="shared" si="37"/>
        <v>0</v>
      </c>
      <c r="CG87" s="92">
        <f t="shared" si="45"/>
        <v>0</v>
      </c>
      <c r="CH87" s="92">
        <f t="shared" si="46"/>
        <v>0</v>
      </c>
      <c r="CI87" s="92">
        <f t="shared" si="62"/>
        <v>0</v>
      </c>
      <c r="CJ87" s="91">
        <f t="shared" si="35"/>
        <v>0</v>
      </c>
      <c r="CK87" s="91">
        <f t="shared" si="35"/>
        <v>0</v>
      </c>
      <c r="CL87" s="91" t="str">
        <f t="shared" si="63"/>
        <v>keine Daten</v>
      </c>
      <c r="CM87" s="92">
        <f t="shared" si="61"/>
        <v>0</v>
      </c>
      <c r="CN87" s="91" t="str">
        <f t="shared" si="47"/>
        <v>keine Angabe</v>
      </c>
      <c r="CO87" s="91">
        <f t="shared" si="48"/>
        <v>2</v>
      </c>
      <c r="CP87" s="91">
        <f t="shared" si="49"/>
        <v>2</v>
      </c>
      <c r="CQ87" s="91">
        <f t="shared" si="50"/>
        <v>0</v>
      </c>
      <c r="CR87" s="91">
        <f t="shared" si="38"/>
        <v>0</v>
      </c>
      <c r="CS87" s="92">
        <f>CM87-'2013'!CM87</f>
        <v>0</v>
      </c>
      <c r="CT87" s="92">
        <f>CE87-'2013'!CE87</f>
        <v>0</v>
      </c>
      <c r="CU87" s="92">
        <f t="shared" si="51"/>
        <v>0</v>
      </c>
      <c r="CV87" s="92">
        <f t="shared" si="52"/>
        <v>0</v>
      </c>
      <c r="CW87" s="153">
        <f t="shared" si="53"/>
        <v>0</v>
      </c>
      <c r="CX87" s="153">
        <f t="shared" si="54"/>
        <v>0</v>
      </c>
      <c r="CY87" s="153">
        <f t="shared" si="55"/>
        <v>0</v>
      </c>
      <c r="CZ87" s="92">
        <f t="shared" si="56"/>
        <v>0</v>
      </c>
      <c r="DA87" s="92">
        <f t="shared" si="57"/>
        <v>0</v>
      </c>
      <c r="DB87" s="91">
        <f t="shared" si="39"/>
        <v>0</v>
      </c>
      <c r="DC87" s="92">
        <f t="shared" si="58"/>
        <v>0</v>
      </c>
    </row>
    <row r="88" spans="1:107" x14ac:dyDescent="0.25">
      <c r="A88" s="20">
        <v>13075036</v>
      </c>
      <c r="B88" s="21">
        <v>5558</v>
      </c>
      <c r="C88" s="21" t="s">
        <v>126</v>
      </c>
      <c r="D88" s="223">
        <v>886</v>
      </c>
      <c r="E88" s="224">
        <v>208800</v>
      </c>
      <c r="F88" s="224">
        <v>3930</v>
      </c>
      <c r="G88" s="224">
        <v>0</v>
      </c>
      <c r="H88" s="224"/>
      <c r="I88" s="224">
        <v>60166</v>
      </c>
      <c r="J88" s="224">
        <v>1</v>
      </c>
      <c r="K88" s="224">
        <v>308261</v>
      </c>
      <c r="L88" s="224">
        <v>2017</v>
      </c>
      <c r="M88" s="224">
        <v>1</v>
      </c>
      <c r="N88" s="224">
        <v>1350800</v>
      </c>
      <c r="O88" s="224">
        <v>0</v>
      </c>
      <c r="P88" s="224">
        <v>0</v>
      </c>
      <c r="Q88" s="224">
        <v>1</v>
      </c>
      <c r="R88" s="224">
        <v>308261</v>
      </c>
      <c r="S88" s="224">
        <v>280</v>
      </c>
      <c r="T88" s="224">
        <v>0</v>
      </c>
      <c r="U88" s="224">
        <v>360</v>
      </c>
      <c r="V88" s="224">
        <v>0</v>
      </c>
      <c r="W88" s="224">
        <v>330</v>
      </c>
      <c r="X88" s="224">
        <v>0</v>
      </c>
      <c r="Y88" s="224">
        <v>0</v>
      </c>
      <c r="Z88" s="224">
        <v>652155.66</v>
      </c>
      <c r="AA88" s="224">
        <v>736.06733634311513</v>
      </c>
      <c r="AB88" s="22" t="s">
        <v>43</v>
      </c>
      <c r="AC88" s="22" t="s">
        <v>43</v>
      </c>
      <c r="AD88" s="22" t="s">
        <v>43</v>
      </c>
      <c r="AE88" s="224">
        <v>143557</v>
      </c>
      <c r="AF88" s="224">
        <v>314427</v>
      </c>
      <c r="AG88" s="260">
        <v>3930</v>
      </c>
      <c r="AH88" s="260">
        <v>308261</v>
      </c>
      <c r="AI88" s="224">
        <v>2800</v>
      </c>
      <c r="AJ88" s="282">
        <v>2789.25</v>
      </c>
      <c r="AK88" s="224">
        <v>0</v>
      </c>
      <c r="AL88" s="224">
        <v>0</v>
      </c>
      <c r="AM88" s="224">
        <v>0</v>
      </c>
      <c r="AN88" s="260">
        <v>0</v>
      </c>
      <c r="AO88" s="222">
        <v>439933.55</v>
      </c>
      <c r="AP88" s="222">
        <v>331426.74</v>
      </c>
      <c r="AQ88" s="281">
        <f t="shared" si="59"/>
        <v>-108506.81</v>
      </c>
      <c r="AR88" s="222">
        <v>203252.9</v>
      </c>
      <c r="AS88" s="281">
        <f t="shared" si="40"/>
        <v>534679.64</v>
      </c>
      <c r="AT88" s="222">
        <v>334005.59999999998</v>
      </c>
      <c r="AU88" s="281">
        <f t="shared" si="60"/>
        <v>200674.04000000004</v>
      </c>
      <c r="AV88" s="281">
        <f t="shared" si="41"/>
        <v>1.0077810861006569</v>
      </c>
      <c r="AW88" s="281">
        <f t="shared" si="42"/>
        <v>0.62468359558258091</v>
      </c>
      <c r="AX88" s="222">
        <v>144893.43</v>
      </c>
      <c r="CA88" s="91" t="str">
        <f t="shared" si="64"/>
        <v>Görmin</v>
      </c>
      <c r="CB88" s="92">
        <f t="shared" si="64"/>
        <v>886</v>
      </c>
      <c r="CC88" s="92">
        <f t="shared" si="43"/>
        <v>60166</v>
      </c>
      <c r="CD88" s="92">
        <f t="shared" si="44"/>
        <v>-60166</v>
      </c>
      <c r="CE88" s="92">
        <f t="shared" si="36"/>
        <v>0</v>
      </c>
      <c r="CF88" s="92">
        <f t="shared" si="37"/>
        <v>308261</v>
      </c>
      <c r="CG88" s="92">
        <f t="shared" si="45"/>
        <v>308261</v>
      </c>
      <c r="CH88" s="92">
        <f t="shared" si="46"/>
        <v>3930</v>
      </c>
      <c r="CI88" s="92">
        <f t="shared" si="62"/>
        <v>0</v>
      </c>
      <c r="CJ88" s="91" t="str">
        <f t="shared" si="35"/>
        <v>nein</v>
      </c>
      <c r="CK88" s="91" t="str">
        <f t="shared" si="35"/>
        <v>nein</v>
      </c>
      <c r="CL88" s="91" t="str">
        <f t="shared" si="63"/>
        <v>OK</v>
      </c>
      <c r="CM88" s="92">
        <f t="shared" si="61"/>
        <v>1350800</v>
      </c>
      <c r="CN88" s="91" t="str">
        <f t="shared" si="47"/>
        <v>nein</v>
      </c>
      <c r="CO88" s="91">
        <f t="shared" si="48"/>
        <v>0</v>
      </c>
      <c r="CP88" s="91">
        <f t="shared" si="49"/>
        <v>0</v>
      </c>
      <c r="CQ88" s="91">
        <f t="shared" si="50"/>
        <v>1</v>
      </c>
      <c r="CR88" s="91">
        <f t="shared" si="38"/>
        <v>1</v>
      </c>
      <c r="CS88" s="92">
        <f>CM88-'2013'!CM88</f>
        <v>-78200</v>
      </c>
      <c r="CT88" s="92">
        <f>CE88-'2013'!CE88</f>
        <v>0</v>
      </c>
      <c r="CU88" s="92">
        <f t="shared" si="51"/>
        <v>334005.59999999998</v>
      </c>
      <c r="CV88" s="92">
        <f t="shared" si="52"/>
        <v>144893.43</v>
      </c>
      <c r="CW88" s="153">
        <f t="shared" si="53"/>
        <v>2.8</v>
      </c>
      <c r="CX88" s="153">
        <f t="shared" si="54"/>
        <v>3.6</v>
      </c>
      <c r="CY88" s="153">
        <f t="shared" si="55"/>
        <v>3.3</v>
      </c>
      <c r="CZ88" s="92">
        <f t="shared" si="56"/>
        <v>652155.66</v>
      </c>
      <c r="DA88" s="92">
        <f t="shared" si="57"/>
        <v>2789.25</v>
      </c>
      <c r="DB88" s="91">
        <f t="shared" si="39"/>
        <v>0</v>
      </c>
      <c r="DC88" s="92">
        <f t="shared" si="58"/>
        <v>308261</v>
      </c>
    </row>
    <row r="89" spans="1:107" x14ac:dyDescent="0.25">
      <c r="A89" s="20">
        <v>13075082</v>
      </c>
      <c r="B89" s="21">
        <v>5558</v>
      </c>
      <c r="C89" s="21" t="s">
        <v>127</v>
      </c>
      <c r="D89" s="223">
        <v>4519</v>
      </c>
      <c r="E89" s="224">
        <v>164500</v>
      </c>
      <c r="F89" s="224">
        <v>420650</v>
      </c>
      <c r="G89" s="224">
        <v>1</v>
      </c>
      <c r="H89" s="224">
        <v>94013</v>
      </c>
      <c r="I89" s="224"/>
      <c r="J89" s="224">
        <v>1</v>
      </c>
      <c r="K89" s="224">
        <v>1702191</v>
      </c>
      <c r="L89" s="224">
        <v>2018</v>
      </c>
      <c r="M89" s="224">
        <v>1</v>
      </c>
      <c r="N89" s="224">
        <v>5766400</v>
      </c>
      <c r="O89" s="224">
        <v>0</v>
      </c>
      <c r="P89" s="224">
        <v>0</v>
      </c>
      <c r="Q89" s="224">
        <v>1</v>
      </c>
      <c r="R89" s="224">
        <v>1702191</v>
      </c>
      <c r="S89" s="224">
        <v>280</v>
      </c>
      <c r="T89" s="224">
        <v>0</v>
      </c>
      <c r="U89" s="224">
        <v>360</v>
      </c>
      <c r="V89" s="224">
        <v>0</v>
      </c>
      <c r="W89" s="224">
        <v>330</v>
      </c>
      <c r="X89" s="224">
        <v>0</v>
      </c>
      <c r="Y89" s="224">
        <v>0</v>
      </c>
      <c r="Z89" s="224">
        <v>7133633.3499999996</v>
      </c>
      <c r="AA89" s="224">
        <v>1578.586711661872</v>
      </c>
      <c r="AB89" s="22" t="s">
        <v>43</v>
      </c>
      <c r="AC89" s="22" t="s">
        <v>43</v>
      </c>
      <c r="AD89" s="22" t="s">
        <v>43</v>
      </c>
      <c r="AE89" s="224">
        <v>385241</v>
      </c>
      <c r="AF89" s="224">
        <v>1340955</v>
      </c>
      <c r="AG89" s="260">
        <v>420650</v>
      </c>
      <c r="AH89" s="260">
        <v>1702191</v>
      </c>
      <c r="AI89" s="224">
        <v>10000</v>
      </c>
      <c r="AJ89" s="282">
        <v>9847.25</v>
      </c>
      <c r="AK89" s="224">
        <v>1000</v>
      </c>
      <c r="AL89" s="224">
        <v>1080</v>
      </c>
      <c r="AM89" s="224">
        <v>0</v>
      </c>
      <c r="AN89" s="260">
        <v>0</v>
      </c>
      <c r="AO89" s="222">
        <v>1461248.62</v>
      </c>
      <c r="AP89" s="222">
        <v>1008699.86</v>
      </c>
      <c r="AQ89" s="281">
        <f t="shared" si="59"/>
        <v>-452548.76000000013</v>
      </c>
      <c r="AR89" s="222">
        <v>1506244.62</v>
      </c>
      <c r="AS89" s="281">
        <f t="shared" si="40"/>
        <v>2514944.48</v>
      </c>
      <c r="AT89" s="222">
        <v>1348601.88</v>
      </c>
      <c r="AU89" s="281">
        <f t="shared" si="60"/>
        <v>1166342.6000000001</v>
      </c>
      <c r="AV89" s="281">
        <f t="shared" si="41"/>
        <v>1.3369704244828584</v>
      </c>
      <c r="AW89" s="281">
        <f t="shared" si="42"/>
        <v>0.53623524921711185</v>
      </c>
      <c r="AX89" s="222">
        <v>581040.72</v>
      </c>
      <c r="CA89" s="91" t="str">
        <f t="shared" si="64"/>
        <v>Loitz, Stadt</v>
      </c>
      <c r="CB89" s="92">
        <f t="shared" si="64"/>
        <v>4519</v>
      </c>
      <c r="CC89" s="92">
        <f t="shared" si="43"/>
        <v>0</v>
      </c>
      <c r="CD89" s="92">
        <f t="shared" si="44"/>
        <v>94013</v>
      </c>
      <c r="CE89" s="92">
        <f t="shared" si="36"/>
        <v>0</v>
      </c>
      <c r="CF89" s="92">
        <f t="shared" si="37"/>
        <v>1702191</v>
      </c>
      <c r="CG89" s="92">
        <f t="shared" si="45"/>
        <v>1702191</v>
      </c>
      <c r="CH89" s="92">
        <f t="shared" si="46"/>
        <v>420650</v>
      </c>
      <c r="CI89" s="92">
        <f t="shared" si="62"/>
        <v>0</v>
      </c>
      <c r="CJ89" s="91" t="str">
        <f t="shared" si="35"/>
        <v>nein</v>
      </c>
      <c r="CK89" s="91" t="str">
        <f t="shared" si="35"/>
        <v>nein</v>
      </c>
      <c r="CL89" s="91" t="str">
        <f t="shared" si="63"/>
        <v>OK</v>
      </c>
      <c r="CM89" s="92">
        <f t="shared" si="61"/>
        <v>5766400</v>
      </c>
      <c r="CN89" s="91" t="str">
        <f t="shared" si="47"/>
        <v>nein</v>
      </c>
      <c r="CO89" s="91">
        <f t="shared" si="48"/>
        <v>0</v>
      </c>
      <c r="CP89" s="91">
        <f t="shared" si="49"/>
        <v>0</v>
      </c>
      <c r="CQ89" s="91">
        <f t="shared" si="50"/>
        <v>1</v>
      </c>
      <c r="CR89" s="91">
        <f t="shared" si="38"/>
        <v>1</v>
      </c>
      <c r="CS89" s="92">
        <f>CM89-'2013'!CM89</f>
        <v>324100</v>
      </c>
      <c r="CT89" s="92">
        <f>CE89-'2013'!CE89</f>
        <v>0</v>
      </c>
      <c r="CU89" s="92">
        <f t="shared" si="51"/>
        <v>1348601.88</v>
      </c>
      <c r="CV89" s="92">
        <f t="shared" si="52"/>
        <v>581040.72</v>
      </c>
      <c r="CW89" s="153">
        <f t="shared" si="53"/>
        <v>2.8</v>
      </c>
      <c r="CX89" s="153">
        <f t="shared" si="54"/>
        <v>3.6</v>
      </c>
      <c r="CY89" s="153">
        <f t="shared" si="55"/>
        <v>3.3</v>
      </c>
      <c r="CZ89" s="92">
        <f t="shared" si="56"/>
        <v>7133633.3499999996</v>
      </c>
      <c r="DA89" s="92">
        <f t="shared" si="57"/>
        <v>10927.25</v>
      </c>
      <c r="DB89" s="91">
        <f t="shared" si="39"/>
        <v>1</v>
      </c>
      <c r="DC89" s="92">
        <f t="shared" si="58"/>
        <v>1702191</v>
      </c>
    </row>
    <row r="90" spans="1:107" x14ac:dyDescent="0.25">
      <c r="A90" s="20">
        <v>13075123</v>
      </c>
      <c r="B90" s="21">
        <v>5558</v>
      </c>
      <c r="C90" s="21" t="s">
        <v>128</v>
      </c>
      <c r="D90" s="223">
        <v>899</v>
      </c>
      <c r="E90" s="224">
        <v>57200</v>
      </c>
      <c r="F90" s="224">
        <v>268646</v>
      </c>
      <c r="G90" s="224">
        <v>1</v>
      </c>
      <c r="H90" s="224">
        <v>159231</v>
      </c>
      <c r="I90" s="224"/>
      <c r="J90" s="224">
        <v>1</v>
      </c>
      <c r="K90" s="224">
        <v>109420</v>
      </c>
      <c r="L90" s="224">
        <v>2018</v>
      </c>
      <c r="M90" s="224">
        <v>1</v>
      </c>
      <c r="N90" s="224">
        <v>689500</v>
      </c>
      <c r="O90" s="224">
        <v>0</v>
      </c>
      <c r="P90" s="224">
        <v>0</v>
      </c>
      <c r="Q90" s="224">
        <v>1</v>
      </c>
      <c r="R90" s="224">
        <v>109420</v>
      </c>
      <c r="S90" s="224">
        <v>280</v>
      </c>
      <c r="T90" s="224">
        <v>0</v>
      </c>
      <c r="U90" s="224">
        <v>360</v>
      </c>
      <c r="V90" s="224">
        <v>0</v>
      </c>
      <c r="W90" s="224">
        <v>330</v>
      </c>
      <c r="X90" s="224">
        <v>0</v>
      </c>
      <c r="Y90" s="224">
        <v>0</v>
      </c>
      <c r="Z90" s="224">
        <v>1034238.05</v>
      </c>
      <c r="AA90" s="224">
        <v>1150.4316462736374</v>
      </c>
      <c r="AB90" s="22" t="s">
        <v>56</v>
      </c>
      <c r="AC90" s="22" t="s">
        <v>43</v>
      </c>
      <c r="AD90" s="22" t="s">
        <v>43</v>
      </c>
      <c r="AE90" s="224">
        <v>230895</v>
      </c>
      <c r="AF90" s="224">
        <v>70487</v>
      </c>
      <c r="AG90" s="260">
        <v>268646</v>
      </c>
      <c r="AH90" s="260">
        <v>109420</v>
      </c>
      <c r="AI90" s="224">
        <v>2800</v>
      </c>
      <c r="AJ90" s="282">
        <v>2765.5</v>
      </c>
      <c r="AK90" s="224">
        <v>0</v>
      </c>
      <c r="AL90" s="224">
        <v>0</v>
      </c>
      <c r="AM90" s="224">
        <v>0</v>
      </c>
      <c r="AN90" s="260">
        <v>0</v>
      </c>
      <c r="AO90" s="222">
        <v>310114.31</v>
      </c>
      <c r="AP90" s="222">
        <v>297388.67</v>
      </c>
      <c r="AQ90" s="281">
        <f t="shared" si="59"/>
        <v>-12725.640000000014</v>
      </c>
      <c r="AR90" s="222">
        <v>287999.53000000003</v>
      </c>
      <c r="AS90" s="281">
        <f t="shared" si="40"/>
        <v>585388.19999999995</v>
      </c>
      <c r="AT90" s="222">
        <v>250381.44</v>
      </c>
      <c r="AU90" s="281">
        <f t="shared" si="60"/>
        <v>335006.75999999995</v>
      </c>
      <c r="AV90" s="281">
        <f t="shared" si="41"/>
        <v>0.84193335274003556</v>
      </c>
      <c r="AW90" s="281">
        <f t="shared" si="42"/>
        <v>0.42771863184122949</v>
      </c>
      <c r="AX90" s="222">
        <v>106365.85</v>
      </c>
      <c r="CA90" s="91" t="str">
        <f t="shared" si="64"/>
        <v>Sassen-Trantow</v>
      </c>
      <c r="CB90" s="92">
        <f t="shared" si="64"/>
        <v>899</v>
      </c>
      <c r="CC90" s="92">
        <f t="shared" si="43"/>
        <v>0</v>
      </c>
      <c r="CD90" s="92">
        <f t="shared" si="44"/>
        <v>159231</v>
      </c>
      <c r="CE90" s="92">
        <f t="shared" si="36"/>
        <v>0</v>
      </c>
      <c r="CF90" s="92">
        <f t="shared" si="37"/>
        <v>109420</v>
      </c>
      <c r="CG90" s="92">
        <f t="shared" si="45"/>
        <v>109420</v>
      </c>
      <c r="CH90" s="92">
        <f t="shared" si="46"/>
        <v>268646</v>
      </c>
      <c r="CI90" s="92">
        <f t="shared" si="62"/>
        <v>0</v>
      </c>
      <c r="CJ90" s="91" t="str">
        <f t="shared" si="35"/>
        <v>ja</v>
      </c>
      <c r="CK90" s="91" t="str">
        <f t="shared" si="35"/>
        <v>nein</v>
      </c>
      <c r="CL90" s="91" t="str">
        <f t="shared" si="63"/>
        <v>OK</v>
      </c>
      <c r="CM90" s="92">
        <f t="shared" si="61"/>
        <v>689500</v>
      </c>
      <c r="CN90" s="91" t="str">
        <f t="shared" si="47"/>
        <v>nein</v>
      </c>
      <c r="CO90" s="91">
        <f t="shared" si="48"/>
        <v>1</v>
      </c>
      <c r="CP90" s="91">
        <f t="shared" si="49"/>
        <v>0</v>
      </c>
      <c r="CQ90" s="91">
        <f t="shared" si="50"/>
        <v>1</v>
      </c>
      <c r="CR90" s="91">
        <f t="shared" si="38"/>
        <v>1</v>
      </c>
      <c r="CS90" s="92">
        <f>CM90-'2013'!CM90</f>
        <v>25100</v>
      </c>
      <c r="CT90" s="92">
        <f>CE90-'2013'!CE90</f>
        <v>0</v>
      </c>
      <c r="CU90" s="92">
        <f t="shared" si="51"/>
        <v>250381.44</v>
      </c>
      <c r="CV90" s="92">
        <f t="shared" si="52"/>
        <v>106365.85</v>
      </c>
      <c r="CW90" s="153">
        <f t="shared" si="53"/>
        <v>2.8</v>
      </c>
      <c r="CX90" s="153">
        <f t="shared" si="54"/>
        <v>3.6</v>
      </c>
      <c r="CY90" s="153">
        <f t="shared" si="55"/>
        <v>3.3</v>
      </c>
      <c r="CZ90" s="92">
        <f t="shared" si="56"/>
        <v>1034238.05</v>
      </c>
      <c r="DA90" s="92">
        <f t="shared" si="57"/>
        <v>2765.5</v>
      </c>
      <c r="DB90" s="91">
        <f t="shared" si="39"/>
        <v>1</v>
      </c>
      <c r="DC90" s="92">
        <f t="shared" si="58"/>
        <v>109420</v>
      </c>
    </row>
    <row r="91" spans="1:107" x14ac:dyDescent="0.25">
      <c r="A91" s="20">
        <v>13075004</v>
      </c>
      <c r="B91" s="21">
        <v>5559</v>
      </c>
      <c r="C91" s="21" t="s">
        <v>129</v>
      </c>
      <c r="D91" s="228">
        <v>448</v>
      </c>
      <c r="E91" s="230">
        <v>19600</v>
      </c>
      <c r="F91" s="230">
        <v>45648.78</v>
      </c>
      <c r="G91" s="245">
        <v>1</v>
      </c>
      <c r="H91" s="230"/>
      <c r="I91" s="230">
        <v>14268.88</v>
      </c>
      <c r="J91" s="245">
        <v>0</v>
      </c>
      <c r="K91" s="245"/>
      <c r="L91" s="229">
        <v>2013</v>
      </c>
      <c r="M91" s="245"/>
      <c r="N91" s="230"/>
      <c r="O91" s="245">
        <v>1</v>
      </c>
      <c r="P91" s="247">
        <v>72031.78</v>
      </c>
      <c r="Q91" s="245">
        <v>0</v>
      </c>
      <c r="R91" s="230"/>
      <c r="S91" s="230">
        <v>280</v>
      </c>
      <c r="T91" s="245">
        <v>0</v>
      </c>
      <c r="U91" s="230">
        <v>390</v>
      </c>
      <c r="V91" s="245">
        <v>0</v>
      </c>
      <c r="W91" s="230">
        <v>350</v>
      </c>
      <c r="X91" s="245">
        <v>0</v>
      </c>
      <c r="Y91" s="245">
        <v>0</v>
      </c>
      <c r="Z91" s="230">
        <v>1378475.77</v>
      </c>
      <c r="AA91" s="230">
        <v>3076.9548437500002</v>
      </c>
      <c r="AB91" s="29" t="s">
        <v>56</v>
      </c>
      <c r="AC91" s="29" t="s">
        <v>43</v>
      </c>
      <c r="AD91" s="29" t="s">
        <v>43</v>
      </c>
      <c r="AE91" s="230">
        <v>58716.42</v>
      </c>
      <c r="AF91" s="230">
        <v>72031.78</v>
      </c>
      <c r="AG91" s="291">
        <v>45648.78</v>
      </c>
      <c r="AH91" s="291">
        <v>-72031.78</v>
      </c>
      <c r="AI91" s="230">
        <v>2000</v>
      </c>
      <c r="AJ91" s="290">
        <v>2074.59</v>
      </c>
      <c r="AK91" s="230">
        <v>0</v>
      </c>
      <c r="AL91" s="230">
        <v>0</v>
      </c>
      <c r="AM91" s="230">
        <v>0</v>
      </c>
      <c r="AN91" s="291">
        <v>0</v>
      </c>
      <c r="AO91" s="292">
        <v>109672.37</v>
      </c>
      <c r="AP91" s="292">
        <v>60990.89</v>
      </c>
      <c r="AQ91" s="281">
        <f t="shared" si="59"/>
        <v>-48681.479999999996</v>
      </c>
      <c r="AR91" s="292">
        <v>170440.55</v>
      </c>
      <c r="AS91" s="281">
        <f t="shared" si="40"/>
        <v>231431.44</v>
      </c>
      <c r="AT91" s="292">
        <v>127932.15</v>
      </c>
      <c r="AU91" s="281">
        <f t="shared" si="60"/>
        <v>103499.29000000001</v>
      </c>
      <c r="AV91" s="281">
        <f t="shared" si="41"/>
        <v>2.0975616194484128</v>
      </c>
      <c r="AW91" s="281">
        <f t="shared" si="42"/>
        <v>0.55278638891932741</v>
      </c>
      <c r="AX91" s="292">
        <v>63345.52</v>
      </c>
      <c r="CA91" s="91" t="str">
        <f t="shared" si="64"/>
        <v>Altwigshagen</v>
      </c>
      <c r="CB91" s="92">
        <f t="shared" si="64"/>
        <v>448</v>
      </c>
      <c r="CC91" s="92">
        <f t="shared" si="43"/>
        <v>14268.88</v>
      </c>
      <c r="CD91" s="92">
        <f t="shared" si="44"/>
        <v>-14268.88</v>
      </c>
      <c r="CE91" s="92">
        <f t="shared" si="36"/>
        <v>72031.78</v>
      </c>
      <c r="CF91" s="92">
        <f t="shared" si="37"/>
        <v>0</v>
      </c>
      <c r="CG91" s="92">
        <f t="shared" si="45"/>
        <v>-72031.78</v>
      </c>
      <c r="CH91" s="92">
        <f t="shared" si="46"/>
        <v>45648.78</v>
      </c>
      <c r="CI91" s="92">
        <f t="shared" si="62"/>
        <v>0</v>
      </c>
      <c r="CJ91" s="91" t="str">
        <f t="shared" si="35"/>
        <v>ja</v>
      </c>
      <c r="CK91" s="91" t="str">
        <f t="shared" si="35"/>
        <v>nein</v>
      </c>
      <c r="CL91" s="91" t="str">
        <f t="shared" si="63"/>
        <v>OK</v>
      </c>
      <c r="CM91" s="92">
        <f t="shared" si="61"/>
        <v>0</v>
      </c>
      <c r="CN91" s="91" t="str">
        <f t="shared" si="47"/>
        <v>nein</v>
      </c>
      <c r="CO91" s="91">
        <f t="shared" si="48"/>
        <v>1</v>
      </c>
      <c r="CP91" s="91">
        <f t="shared" si="49"/>
        <v>0</v>
      </c>
      <c r="CQ91" s="91">
        <f t="shared" si="50"/>
        <v>1</v>
      </c>
      <c r="CR91" s="91">
        <f t="shared" si="38"/>
        <v>0</v>
      </c>
      <c r="CS91" s="92">
        <f>CM91-'2013'!CM91</f>
        <v>-571036.62</v>
      </c>
      <c r="CT91" s="92">
        <f>CE91-'2013'!CE91</f>
        <v>14268.879999999997</v>
      </c>
      <c r="CU91" s="92">
        <f t="shared" si="51"/>
        <v>127932.15</v>
      </c>
      <c r="CV91" s="92">
        <f t="shared" si="52"/>
        <v>63345.52</v>
      </c>
      <c r="CW91" s="153">
        <f t="shared" si="53"/>
        <v>2.8</v>
      </c>
      <c r="CX91" s="153">
        <f t="shared" si="54"/>
        <v>3.9</v>
      </c>
      <c r="CY91" s="153">
        <f t="shared" si="55"/>
        <v>3.5</v>
      </c>
      <c r="CZ91" s="92">
        <f t="shared" si="56"/>
        <v>1378475.77</v>
      </c>
      <c r="DA91" s="92">
        <f t="shared" si="57"/>
        <v>2074.59</v>
      </c>
      <c r="DB91" s="91">
        <f t="shared" si="39"/>
        <v>1</v>
      </c>
      <c r="DC91" s="92">
        <f t="shared" si="58"/>
        <v>-72031.78</v>
      </c>
    </row>
    <row r="92" spans="1:107" x14ac:dyDescent="0.25">
      <c r="A92" s="20">
        <v>13075033</v>
      </c>
      <c r="B92" s="21">
        <v>5559</v>
      </c>
      <c r="C92" s="21" t="s">
        <v>130</v>
      </c>
      <c r="D92" s="228">
        <v>2667</v>
      </c>
      <c r="E92" s="230">
        <v>261400</v>
      </c>
      <c r="F92" s="230">
        <v>203498.75</v>
      </c>
      <c r="G92" s="245">
        <v>0</v>
      </c>
      <c r="H92" s="230"/>
      <c r="I92" s="230">
        <v>555667.54</v>
      </c>
      <c r="J92" s="245">
        <v>0</v>
      </c>
      <c r="K92" s="245"/>
      <c r="L92" s="230">
        <v>2012</v>
      </c>
      <c r="M92" s="245"/>
      <c r="N92" s="230"/>
      <c r="O92" s="245">
        <v>1</v>
      </c>
      <c r="P92" s="247">
        <v>406820.93</v>
      </c>
      <c r="Q92" s="245">
        <v>0</v>
      </c>
      <c r="R92" s="230"/>
      <c r="S92" s="230">
        <v>300</v>
      </c>
      <c r="T92" s="245">
        <v>0</v>
      </c>
      <c r="U92" s="230">
        <v>370</v>
      </c>
      <c r="V92" s="245">
        <v>0</v>
      </c>
      <c r="W92" s="230">
        <v>400</v>
      </c>
      <c r="X92" s="245">
        <v>0</v>
      </c>
      <c r="Y92" s="245">
        <v>0</v>
      </c>
      <c r="Z92" s="230">
        <v>4736988.5999999996</v>
      </c>
      <c r="AA92" s="230">
        <v>1776.1487064116984</v>
      </c>
      <c r="AB92" s="29" t="s">
        <v>56</v>
      </c>
      <c r="AC92" s="29" t="s">
        <v>43</v>
      </c>
      <c r="AD92" s="29" t="s">
        <v>43</v>
      </c>
      <c r="AE92" s="230">
        <v>411984</v>
      </c>
      <c r="AF92" s="230">
        <v>406820.93</v>
      </c>
      <c r="AG92" s="291">
        <v>-203498.75</v>
      </c>
      <c r="AH92" s="291">
        <v>-406820.93</v>
      </c>
      <c r="AI92" s="230">
        <v>4400</v>
      </c>
      <c r="AJ92" s="290">
        <v>4477.75</v>
      </c>
      <c r="AK92" s="230">
        <v>400</v>
      </c>
      <c r="AL92" s="230">
        <v>0</v>
      </c>
      <c r="AM92" s="230">
        <v>0</v>
      </c>
      <c r="AN92" s="291">
        <v>0</v>
      </c>
      <c r="AO92" s="292">
        <v>822503.71</v>
      </c>
      <c r="AP92" s="292">
        <v>363869.97</v>
      </c>
      <c r="AQ92" s="281">
        <f t="shared" si="59"/>
        <v>-458633.74</v>
      </c>
      <c r="AR92" s="292">
        <v>912887.66</v>
      </c>
      <c r="AS92" s="281">
        <f t="shared" si="40"/>
        <v>1276757.6299999999</v>
      </c>
      <c r="AT92" s="292">
        <v>820075.1</v>
      </c>
      <c r="AU92" s="281">
        <f t="shared" si="60"/>
        <v>456682.52999999991</v>
      </c>
      <c r="AV92" s="281">
        <f t="shared" si="41"/>
        <v>2.2537586709889799</v>
      </c>
      <c r="AW92" s="281">
        <f t="shared" si="42"/>
        <v>0.6423107101384623</v>
      </c>
      <c r="AX92" s="292">
        <v>406059.7</v>
      </c>
      <c r="CA92" s="91" t="str">
        <f t="shared" si="64"/>
        <v>Ferdinandshof</v>
      </c>
      <c r="CB92" s="92">
        <f t="shared" si="64"/>
        <v>2667</v>
      </c>
      <c r="CC92" s="92">
        <f t="shared" si="43"/>
        <v>555667.54</v>
      </c>
      <c r="CD92" s="92">
        <f t="shared" si="44"/>
        <v>-555667.54</v>
      </c>
      <c r="CE92" s="92">
        <f t="shared" si="36"/>
        <v>406820.93</v>
      </c>
      <c r="CF92" s="92">
        <f t="shared" si="37"/>
        <v>0</v>
      </c>
      <c r="CG92" s="92">
        <f t="shared" si="45"/>
        <v>-406820.93</v>
      </c>
      <c r="CH92" s="92">
        <f t="shared" si="46"/>
        <v>-203498.75</v>
      </c>
      <c r="CI92" s="92">
        <f t="shared" si="62"/>
        <v>0</v>
      </c>
      <c r="CJ92" s="91" t="str">
        <f t="shared" si="35"/>
        <v>ja</v>
      </c>
      <c r="CK92" s="91" t="str">
        <f t="shared" si="35"/>
        <v>nein</v>
      </c>
      <c r="CL92" s="91" t="str">
        <f t="shared" si="63"/>
        <v>OK</v>
      </c>
      <c r="CM92" s="92">
        <f t="shared" si="61"/>
        <v>0</v>
      </c>
      <c r="CN92" s="91" t="str">
        <f t="shared" si="47"/>
        <v>nein</v>
      </c>
      <c r="CO92" s="91">
        <f t="shared" si="48"/>
        <v>1</v>
      </c>
      <c r="CP92" s="91">
        <f t="shared" si="49"/>
        <v>0</v>
      </c>
      <c r="CQ92" s="91">
        <f t="shared" si="50"/>
        <v>1</v>
      </c>
      <c r="CR92" s="91">
        <f t="shared" si="38"/>
        <v>0</v>
      </c>
      <c r="CS92" s="92">
        <f>CM92-'2013'!CM92</f>
        <v>-6732450.5800000001</v>
      </c>
      <c r="CT92" s="92">
        <f>CE92-'2013'!CE92</f>
        <v>406820.93</v>
      </c>
      <c r="CU92" s="92">
        <f t="shared" si="51"/>
        <v>820075.1</v>
      </c>
      <c r="CV92" s="92">
        <f t="shared" si="52"/>
        <v>406059.7</v>
      </c>
      <c r="CW92" s="153">
        <f t="shared" si="53"/>
        <v>3</v>
      </c>
      <c r="CX92" s="153">
        <f t="shared" si="54"/>
        <v>3.7</v>
      </c>
      <c r="CY92" s="153">
        <f t="shared" si="55"/>
        <v>4</v>
      </c>
      <c r="CZ92" s="92">
        <f t="shared" si="56"/>
        <v>4736988.5999999996</v>
      </c>
      <c r="DA92" s="92">
        <f t="shared" si="57"/>
        <v>4477.75</v>
      </c>
      <c r="DB92" s="91">
        <f t="shared" si="39"/>
        <v>0</v>
      </c>
      <c r="DC92" s="92">
        <f t="shared" si="58"/>
        <v>-406820.93</v>
      </c>
    </row>
    <row r="93" spans="1:107" x14ac:dyDescent="0.25">
      <c r="A93" s="20">
        <v>13075045</v>
      </c>
      <c r="B93" s="21">
        <v>5559</v>
      </c>
      <c r="C93" s="21" t="s">
        <v>131</v>
      </c>
      <c r="D93" s="228">
        <v>479</v>
      </c>
      <c r="E93" s="230">
        <v>85500</v>
      </c>
      <c r="F93" s="230">
        <v>59050.26</v>
      </c>
      <c r="G93" s="245">
        <v>0</v>
      </c>
      <c r="H93" s="230"/>
      <c r="I93" s="230">
        <v>64249.8</v>
      </c>
      <c r="J93" s="245">
        <v>0</v>
      </c>
      <c r="K93" s="245"/>
      <c r="L93" s="230">
        <v>2012</v>
      </c>
      <c r="M93" s="245"/>
      <c r="N93" s="264"/>
      <c r="O93" s="245">
        <v>1</v>
      </c>
      <c r="P93" s="247">
        <v>348134.02</v>
      </c>
      <c r="Q93" s="245">
        <v>0</v>
      </c>
      <c r="R93" s="230"/>
      <c r="S93" s="230">
        <v>280</v>
      </c>
      <c r="T93" s="245">
        <v>0</v>
      </c>
      <c r="U93" s="230">
        <v>360</v>
      </c>
      <c r="V93" s="245">
        <v>0</v>
      </c>
      <c r="W93" s="230">
        <v>330</v>
      </c>
      <c r="X93" s="245">
        <v>0</v>
      </c>
      <c r="Y93" s="245">
        <v>0</v>
      </c>
      <c r="Z93" s="230">
        <v>78026.45</v>
      </c>
      <c r="AA93" s="230">
        <v>162.89446764091858</v>
      </c>
      <c r="AB93" s="29" t="s">
        <v>56</v>
      </c>
      <c r="AC93" s="29" t="s">
        <v>43</v>
      </c>
      <c r="AD93" s="29" t="s">
        <v>43</v>
      </c>
      <c r="AE93" s="230">
        <v>283271.15999999997</v>
      </c>
      <c r="AF93" s="230">
        <v>348134.02</v>
      </c>
      <c r="AG93" s="291">
        <v>-59050.26</v>
      </c>
      <c r="AH93" s="291">
        <v>-348134.02</v>
      </c>
      <c r="AI93" s="230">
        <v>1600</v>
      </c>
      <c r="AJ93" s="290">
        <v>1760</v>
      </c>
      <c r="AK93" s="230">
        <v>0</v>
      </c>
      <c r="AL93" s="230">
        <v>0</v>
      </c>
      <c r="AM93" s="230">
        <v>0</v>
      </c>
      <c r="AN93" s="291">
        <v>0</v>
      </c>
      <c r="AO93" s="292">
        <v>99019.91</v>
      </c>
      <c r="AP93" s="292">
        <v>55177.58</v>
      </c>
      <c r="AQ93" s="281">
        <f t="shared" si="59"/>
        <v>-43842.33</v>
      </c>
      <c r="AR93" s="292">
        <v>193179.26</v>
      </c>
      <c r="AS93" s="281">
        <f t="shared" si="40"/>
        <v>248356.84000000003</v>
      </c>
      <c r="AT93" s="292">
        <v>136883.48000000001</v>
      </c>
      <c r="AU93" s="281">
        <f t="shared" si="60"/>
        <v>111473.36000000002</v>
      </c>
      <c r="AV93" s="281">
        <f t="shared" si="41"/>
        <v>2.4807807808896296</v>
      </c>
      <c r="AW93" s="281">
        <f t="shared" si="42"/>
        <v>0.55115647308123261</v>
      </c>
      <c r="AX93" s="292">
        <v>67777.77</v>
      </c>
      <c r="CA93" s="91" t="str">
        <f t="shared" si="64"/>
        <v>Hammer a. d. Uecker</v>
      </c>
      <c r="CB93" s="92">
        <f t="shared" si="64"/>
        <v>479</v>
      </c>
      <c r="CC93" s="92">
        <f t="shared" si="43"/>
        <v>64249.8</v>
      </c>
      <c r="CD93" s="92">
        <f t="shared" si="44"/>
        <v>-64249.8</v>
      </c>
      <c r="CE93" s="92">
        <f t="shared" si="36"/>
        <v>348134.02</v>
      </c>
      <c r="CF93" s="92">
        <f t="shared" si="37"/>
        <v>0</v>
      </c>
      <c r="CG93" s="92">
        <f t="shared" si="45"/>
        <v>-348134.02</v>
      </c>
      <c r="CH93" s="92">
        <f t="shared" si="46"/>
        <v>-59050.26</v>
      </c>
      <c r="CI93" s="92">
        <f t="shared" si="62"/>
        <v>0</v>
      </c>
      <c r="CJ93" s="91" t="str">
        <f t="shared" si="35"/>
        <v>ja</v>
      </c>
      <c r="CK93" s="91" t="str">
        <f t="shared" si="35"/>
        <v>nein</v>
      </c>
      <c r="CL93" s="91" t="str">
        <f t="shared" si="63"/>
        <v>OK</v>
      </c>
      <c r="CM93" s="92">
        <f t="shared" si="61"/>
        <v>0</v>
      </c>
      <c r="CN93" s="91" t="str">
        <f t="shared" si="47"/>
        <v>nein</v>
      </c>
      <c r="CO93" s="91">
        <f t="shared" si="48"/>
        <v>1</v>
      </c>
      <c r="CP93" s="91">
        <f t="shared" si="49"/>
        <v>0</v>
      </c>
      <c r="CQ93" s="91">
        <f t="shared" si="50"/>
        <v>1</v>
      </c>
      <c r="CR93" s="91">
        <f t="shared" si="38"/>
        <v>0</v>
      </c>
      <c r="CS93" s="92">
        <f>CM93-'2013'!CM93</f>
        <v>-320892.15999999997</v>
      </c>
      <c r="CT93" s="92">
        <f>CE93-'2013'!CE93</f>
        <v>64249.800000000047</v>
      </c>
      <c r="CU93" s="92">
        <f t="shared" si="51"/>
        <v>136883.48000000001</v>
      </c>
      <c r="CV93" s="92">
        <f t="shared" si="52"/>
        <v>67777.77</v>
      </c>
      <c r="CW93" s="153">
        <f t="shared" si="53"/>
        <v>2.8</v>
      </c>
      <c r="CX93" s="153">
        <f t="shared" si="54"/>
        <v>3.6</v>
      </c>
      <c r="CY93" s="153">
        <f t="shared" si="55"/>
        <v>3.3</v>
      </c>
      <c r="CZ93" s="92">
        <f t="shared" si="56"/>
        <v>78026.45</v>
      </c>
      <c r="DA93" s="92">
        <f t="shared" si="57"/>
        <v>1760</v>
      </c>
      <c r="DB93" s="91">
        <f t="shared" si="39"/>
        <v>0</v>
      </c>
      <c r="DC93" s="92">
        <f t="shared" si="58"/>
        <v>-348134.02</v>
      </c>
    </row>
    <row r="94" spans="1:107" x14ac:dyDescent="0.25">
      <c r="A94" s="20">
        <v>13075048</v>
      </c>
      <c r="B94" s="21">
        <v>5559</v>
      </c>
      <c r="C94" s="21" t="s">
        <v>132</v>
      </c>
      <c r="D94" s="228">
        <v>425</v>
      </c>
      <c r="E94" s="230">
        <v>33600</v>
      </c>
      <c r="F94" s="230">
        <v>19719.07</v>
      </c>
      <c r="G94" s="245">
        <v>0</v>
      </c>
      <c r="H94" s="230"/>
      <c r="I94" s="230">
        <v>4873.3999999999996</v>
      </c>
      <c r="J94" s="245">
        <v>0</v>
      </c>
      <c r="K94" s="245"/>
      <c r="L94" s="230">
        <v>2012</v>
      </c>
      <c r="M94" s="245"/>
      <c r="N94" s="230"/>
      <c r="O94" s="245">
        <v>1</v>
      </c>
      <c r="P94" s="247">
        <v>11259.31</v>
      </c>
      <c r="Q94" s="245">
        <v>0</v>
      </c>
      <c r="R94" s="230"/>
      <c r="S94" s="230">
        <v>350</v>
      </c>
      <c r="T94" s="245">
        <v>0</v>
      </c>
      <c r="U94" s="230">
        <v>390</v>
      </c>
      <c r="V94" s="245">
        <v>0</v>
      </c>
      <c r="W94" s="230">
        <v>400</v>
      </c>
      <c r="X94" s="245">
        <v>0</v>
      </c>
      <c r="Y94" s="245">
        <v>0</v>
      </c>
      <c r="Z94" s="230">
        <v>0</v>
      </c>
      <c r="AA94" s="230">
        <v>0</v>
      </c>
      <c r="AB94" s="29" t="s">
        <v>56</v>
      </c>
      <c r="AC94" s="29" t="s">
        <v>43</v>
      </c>
      <c r="AD94" s="29" t="s">
        <v>43</v>
      </c>
      <c r="AE94" s="230">
        <v>65541.73</v>
      </c>
      <c r="AF94" s="230">
        <v>11259.31</v>
      </c>
      <c r="AG94" s="291">
        <v>-19719.07</v>
      </c>
      <c r="AH94" s="291">
        <v>-11259.31</v>
      </c>
      <c r="AI94" s="230">
        <v>1600</v>
      </c>
      <c r="AJ94" s="290">
        <v>1741.66</v>
      </c>
      <c r="AK94" s="230">
        <v>0</v>
      </c>
      <c r="AL94" s="230">
        <v>0</v>
      </c>
      <c r="AM94" s="230">
        <v>0</v>
      </c>
      <c r="AN94" s="291">
        <v>0</v>
      </c>
      <c r="AO94" s="292">
        <v>102172.76</v>
      </c>
      <c r="AP94" s="292">
        <v>61641.51</v>
      </c>
      <c r="AQ94" s="281">
        <f t="shared" si="59"/>
        <v>-40531.249999999993</v>
      </c>
      <c r="AR94" s="292">
        <v>162811.72</v>
      </c>
      <c r="AS94" s="281">
        <f t="shared" si="40"/>
        <v>224453.23</v>
      </c>
      <c r="AT94" s="292">
        <v>125870.31</v>
      </c>
      <c r="AU94" s="281">
        <f t="shared" si="60"/>
        <v>98582.920000000013</v>
      </c>
      <c r="AV94" s="281">
        <f t="shared" si="41"/>
        <v>2.0419731768413847</v>
      </c>
      <c r="AW94" s="281">
        <f t="shared" si="42"/>
        <v>0.56078636070418764</v>
      </c>
      <c r="AX94" s="292">
        <v>62324.6</v>
      </c>
      <c r="CA94" s="91" t="str">
        <f t="shared" si="64"/>
        <v>Heinrichswalde</v>
      </c>
      <c r="CB94" s="92">
        <f t="shared" si="64"/>
        <v>425</v>
      </c>
      <c r="CC94" s="92">
        <f t="shared" si="43"/>
        <v>4873.3999999999996</v>
      </c>
      <c r="CD94" s="92">
        <f t="shared" si="44"/>
        <v>-4873.3999999999996</v>
      </c>
      <c r="CE94" s="92">
        <f t="shared" si="36"/>
        <v>11259.31</v>
      </c>
      <c r="CF94" s="92">
        <f t="shared" si="37"/>
        <v>0</v>
      </c>
      <c r="CG94" s="92">
        <f t="shared" si="45"/>
        <v>-11259.31</v>
      </c>
      <c r="CH94" s="92">
        <f t="shared" si="46"/>
        <v>-19719.07</v>
      </c>
      <c r="CI94" s="92">
        <f t="shared" si="62"/>
        <v>0</v>
      </c>
      <c r="CJ94" s="91" t="str">
        <f t="shared" si="35"/>
        <v>ja</v>
      </c>
      <c r="CK94" s="91" t="str">
        <f t="shared" si="35"/>
        <v>nein</v>
      </c>
      <c r="CL94" s="91" t="str">
        <f t="shared" si="63"/>
        <v>OK</v>
      </c>
      <c r="CM94" s="92">
        <f t="shared" si="61"/>
        <v>0</v>
      </c>
      <c r="CN94" s="91" t="str">
        <f t="shared" si="47"/>
        <v>nein</v>
      </c>
      <c r="CO94" s="91">
        <f t="shared" si="48"/>
        <v>1</v>
      </c>
      <c r="CP94" s="91">
        <f t="shared" si="49"/>
        <v>0</v>
      </c>
      <c r="CQ94" s="91">
        <f t="shared" si="50"/>
        <v>1</v>
      </c>
      <c r="CR94" s="91">
        <f t="shared" si="38"/>
        <v>0</v>
      </c>
      <c r="CS94" s="92">
        <f>CM94-'2013'!CM94</f>
        <v>-464026.75</v>
      </c>
      <c r="CT94" s="92">
        <f>CE94-'2013'!CE94</f>
        <v>4873.3999999999996</v>
      </c>
      <c r="CU94" s="92">
        <f t="shared" si="51"/>
        <v>125870.31</v>
      </c>
      <c r="CV94" s="92">
        <f t="shared" si="52"/>
        <v>62324.6</v>
      </c>
      <c r="CW94" s="153">
        <f t="shared" si="53"/>
        <v>3.5</v>
      </c>
      <c r="CX94" s="153">
        <f t="shared" si="54"/>
        <v>3.9</v>
      </c>
      <c r="CY94" s="153">
        <f t="shared" si="55"/>
        <v>4</v>
      </c>
      <c r="CZ94" s="92">
        <f t="shared" si="56"/>
        <v>0</v>
      </c>
      <c r="DA94" s="92">
        <f t="shared" si="57"/>
        <v>1741.66</v>
      </c>
      <c r="DB94" s="91">
        <f t="shared" si="39"/>
        <v>0</v>
      </c>
      <c r="DC94" s="92">
        <f t="shared" si="58"/>
        <v>-11259.31</v>
      </c>
    </row>
    <row r="95" spans="1:107" x14ac:dyDescent="0.25">
      <c r="A95" s="20">
        <v>13075118</v>
      </c>
      <c r="B95" s="21">
        <v>5559</v>
      </c>
      <c r="C95" s="21" t="s">
        <v>133</v>
      </c>
      <c r="D95" s="228">
        <v>303</v>
      </c>
      <c r="E95" s="230">
        <v>47200</v>
      </c>
      <c r="F95" s="230">
        <v>37562.33</v>
      </c>
      <c r="G95" s="245">
        <v>1</v>
      </c>
      <c r="H95" s="230">
        <v>40247.78</v>
      </c>
      <c r="I95" s="230"/>
      <c r="J95" s="245">
        <v>1</v>
      </c>
      <c r="K95" s="230">
        <v>144225.57999999999</v>
      </c>
      <c r="L95" s="245"/>
      <c r="M95" s="245"/>
      <c r="N95" s="230"/>
      <c r="O95" s="245">
        <v>0</v>
      </c>
      <c r="P95" s="247"/>
      <c r="Q95" s="245">
        <v>1</v>
      </c>
      <c r="R95" s="247">
        <v>144225.57999999999</v>
      </c>
      <c r="S95" s="230">
        <v>350</v>
      </c>
      <c r="T95" s="245">
        <v>0</v>
      </c>
      <c r="U95" s="230">
        <v>381</v>
      </c>
      <c r="V95" s="245">
        <v>0</v>
      </c>
      <c r="W95" s="230">
        <v>350</v>
      </c>
      <c r="X95" s="245">
        <v>0</v>
      </c>
      <c r="Y95" s="245">
        <v>0</v>
      </c>
      <c r="Z95" s="230">
        <v>7476.12</v>
      </c>
      <c r="AA95" s="230">
        <v>24.673663366336633</v>
      </c>
      <c r="AB95" s="29" t="s">
        <v>56</v>
      </c>
      <c r="AC95" s="29" t="s">
        <v>43</v>
      </c>
      <c r="AD95" s="29" t="s">
        <v>43</v>
      </c>
      <c r="AE95" s="230">
        <v>43407.950000000004</v>
      </c>
      <c r="AF95" s="230">
        <v>144225.57999999999</v>
      </c>
      <c r="AG95" s="291">
        <v>37562.33</v>
      </c>
      <c r="AH95" s="291">
        <v>144225.57999999999</v>
      </c>
      <c r="AI95" s="230">
        <v>1600</v>
      </c>
      <c r="AJ95" s="290">
        <v>1677.9</v>
      </c>
      <c r="AK95" s="230">
        <v>0</v>
      </c>
      <c r="AL95" s="230">
        <v>0</v>
      </c>
      <c r="AM95" s="230">
        <v>0</v>
      </c>
      <c r="AN95" s="291">
        <v>0</v>
      </c>
      <c r="AO95" s="292">
        <v>99949.72</v>
      </c>
      <c r="AP95" s="292">
        <v>77272.5</v>
      </c>
      <c r="AQ95" s="281">
        <f t="shared" si="59"/>
        <v>-22677.22</v>
      </c>
      <c r="AR95" s="292">
        <v>99811.25</v>
      </c>
      <c r="AS95" s="281">
        <f t="shared" si="40"/>
        <v>177083.75</v>
      </c>
      <c r="AT95" s="292">
        <v>97710.39</v>
      </c>
      <c r="AU95" s="281">
        <f t="shared" si="60"/>
        <v>79373.36</v>
      </c>
      <c r="AV95" s="281">
        <f t="shared" si="41"/>
        <v>1.2644911190915267</v>
      </c>
      <c r="AW95" s="281">
        <f t="shared" si="42"/>
        <v>0.55177502170583126</v>
      </c>
      <c r="AX95" s="292">
        <v>48381.25</v>
      </c>
      <c r="CA95" s="91" t="str">
        <f t="shared" si="64"/>
        <v>Rothemühl</v>
      </c>
      <c r="CB95" s="92">
        <f t="shared" si="64"/>
        <v>303</v>
      </c>
      <c r="CC95" s="92">
        <f t="shared" si="43"/>
        <v>0</v>
      </c>
      <c r="CD95" s="92">
        <f t="shared" si="44"/>
        <v>40247.78</v>
      </c>
      <c r="CE95" s="92">
        <f t="shared" si="36"/>
        <v>0</v>
      </c>
      <c r="CF95" s="92">
        <f t="shared" si="37"/>
        <v>144225.57999999999</v>
      </c>
      <c r="CG95" s="92">
        <f t="shared" si="45"/>
        <v>144225.57999999999</v>
      </c>
      <c r="CH95" s="92">
        <f t="shared" si="46"/>
        <v>37562.33</v>
      </c>
      <c r="CI95" s="92">
        <f t="shared" si="62"/>
        <v>0</v>
      </c>
      <c r="CJ95" s="91" t="str">
        <f t="shared" si="35"/>
        <v>ja</v>
      </c>
      <c r="CK95" s="91" t="str">
        <f t="shared" si="35"/>
        <v>nein</v>
      </c>
      <c r="CL95" s="91" t="str">
        <f t="shared" si="63"/>
        <v>OK</v>
      </c>
      <c r="CM95" s="92">
        <f t="shared" si="61"/>
        <v>0</v>
      </c>
      <c r="CN95" s="91" t="str">
        <f t="shared" si="47"/>
        <v>nein</v>
      </c>
      <c r="CO95" s="91">
        <f t="shared" si="48"/>
        <v>1</v>
      </c>
      <c r="CP95" s="91">
        <f t="shared" si="49"/>
        <v>0</v>
      </c>
      <c r="CQ95" s="91">
        <f t="shared" si="50"/>
        <v>1</v>
      </c>
      <c r="CR95" s="91">
        <f t="shared" si="38"/>
        <v>1</v>
      </c>
      <c r="CS95" s="92">
        <f>CM95-'2013'!CM95</f>
        <v>-360855.47</v>
      </c>
      <c r="CT95" s="92">
        <f>CE95-'2013'!CE95</f>
        <v>0</v>
      </c>
      <c r="CU95" s="92">
        <f t="shared" si="51"/>
        <v>97710.39</v>
      </c>
      <c r="CV95" s="92">
        <f t="shared" si="52"/>
        <v>48381.25</v>
      </c>
      <c r="CW95" s="153">
        <f t="shared" si="53"/>
        <v>3.5</v>
      </c>
      <c r="CX95" s="153">
        <f t="shared" si="54"/>
        <v>3.81</v>
      </c>
      <c r="CY95" s="153">
        <f t="shared" si="55"/>
        <v>3.5</v>
      </c>
      <c r="CZ95" s="92">
        <f t="shared" si="56"/>
        <v>7476.12</v>
      </c>
      <c r="DA95" s="92">
        <f t="shared" si="57"/>
        <v>1677.9</v>
      </c>
      <c r="DB95" s="91">
        <f t="shared" si="39"/>
        <v>1</v>
      </c>
      <c r="DC95" s="92">
        <f t="shared" si="58"/>
        <v>144225.57999999999</v>
      </c>
    </row>
    <row r="96" spans="1:107" x14ac:dyDescent="0.25">
      <c r="A96" s="20">
        <v>13075131</v>
      </c>
      <c r="B96" s="21">
        <v>5559</v>
      </c>
      <c r="C96" s="21" t="s">
        <v>134</v>
      </c>
      <c r="D96" s="228">
        <v>8713</v>
      </c>
      <c r="E96" s="230">
        <v>117500</v>
      </c>
      <c r="F96" s="230">
        <v>226158.68</v>
      </c>
      <c r="G96" s="245">
        <v>0</v>
      </c>
      <c r="H96" s="230"/>
      <c r="I96" s="230">
        <v>1198184.8899999999</v>
      </c>
      <c r="J96" s="245">
        <v>0</v>
      </c>
      <c r="K96" s="245"/>
      <c r="L96" s="230">
        <v>2012</v>
      </c>
      <c r="M96" s="245"/>
      <c r="N96" s="230"/>
      <c r="O96" s="245">
        <v>1</v>
      </c>
      <c r="P96" s="247">
        <v>5888377.7300000004</v>
      </c>
      <c r="Q96" s="245">
        <v>0</v>
      </c>
      <c r="R96" s="230"/>
      <c r="S96" s="230">
        <v>350</v>
      </c>
      <c r="T96" s="245">
        <v>0</v>
      </c>
      <c r="U96" s="230">
        <v>430</v>
      </c>
      <c r="V96" s="245">
        <v>0</v>
      </c>
      <c r="W96" s="230">
        <v>425</v>
      </c>
      <c r="X96" s="245">
        <v>0</v>
      </c>
      <c r="Y96" s="245">
        <v>0</v>
      </c>
      <c r="Z96" s="230">
        <v>8167625.8600000003</v>
      </c>
      <c r="AA96" s="230">
        <v>937.40684723975676</v>
      </c>
      <c r="AB96" s="29" t="s">
        <v>56</v>
      </c>
      <c r="AC96" s="29" t="s">
        <v>43</v>
      </c>
      <c r="AD96" s="29" t="s">
        <v>43</v>
      </c>
      <c r="AE96" s="230">
        <v>1367062.49</v>
      </c>
      <c r="AF96" s="230">
        <v>6078521.0999999996</v>
      </c>
      <c r="AG96" s="291">
        <v>-226158.68</v>
      </c>
      <c r="AH96" s="291">
        <v>-6078521.0999999996</v>
      </c>
      <c r="AI96" s="230">
        <v>25000</v>
      </c>
      <c r="AJ96" s="290">
        <v>26071.65</v>
      </c>
      <c r="AK96" s="230">
        <v>18800</v>
      </c>
      <c r="AL96" s="230">
        <v>32230.09</v>
      </c>
      <c r="AM96" s="230">
        <v>0</v>
      </c>
      <c r="AN96" s="291">
        <v>0</v>
      </c>
      <c r="AO96" s="292">
        <v>3740542.91</v>
      </c>
      <c r="AP96" s="292">
        <v>2131495.1800000002</v>
      </c>
      <c r="AQ96" s="281">
        <f t="shared" si="59"/>
        <v>-1609047.73</v>
      </c>
      <c r="AR96" s="292">
        <v>2677271.79</v>
      </c>
      <c r="AS96" s="281">
        <f t="shared" si="40"/>
        <v>4808766.9700000007</v>
      </c>
      <c r="AT96" s="292">
        <v>2994926.81</v>
      </c>
      <c r="AU96" s="281">
        <f t="shared" si="60"/>
        <v>1813840.1600000006</v>
      </c>
      <c r="AV96" s="281">
        <f t="shared" si="41"/>
        <v>1.4050826096637008</v>
      </c>
      <c r="AW96" s="281">
        <f t="shared" si="42"/>
        <v>0.62280556090244477</v>
      </c>
      <c r="AX96" s="292">
        <v>1541743.44</v>
      </c>
      <c r="CA96" s="91" t="str">
        <f t="shared" si="64"/>
        <v>Torgelow, Stadt</v>
      </c>
      <c r="CB96" s="92">
        <f t="shared" si="64"/>
        <v>8713</v>
      </c>
      <c r="CC96" s="92">
        <f t="shared" si="43"/>
        <v>1198184.8899999999</v>
      </c>
      <c r="CD96" s="92">
        <f t="shared" si="44"/>
        <v>-1198184.8899999999</v>
      </c>
      <c r="CE96" s="92">
        <f t="shared" si="36"/>
        <v>5888377.7300000004</v>
      </c>
      <c r="CF96" s="92">
        <f t="shared" si="37"/>
        <v>0</v>
      </c>
      <c r="CG96" s="92">
        <f t="shared" si="45"/>
        <v>-5888377.7300000004</v>
      </c>
      <c r="CH96" s="92">
        <f t="shared" si="46"/>
        <v>-226158.68</v>
      </c>
      <c r="CI96" s="92">
        <f t="shared" si="62"/>
        <v>0</v>
      </c>
      <c r="CJ96" s="91" t="str">
        <f t="shared" si="35"/>
        <v>ja</v>
      </c>
      <c r="CK96" s="91" t="str">
        <f t="shared" si="35"/>
        <v>nein</v>
      </c>
      <c r="CL96" s="91" t="str">
        <f t="shared" si="63"/>
        <v>OK</v>
      </c>
      <c r="CM96" s="92">
        <f t="shared" si="61"/>
        <v>0</v>
      </c>
      <c r="CN96" s="91" t="str">
        <f t="shared" si="47"/>
        <v>nein</v>
      </c>
      <c r="CO96" s="91">
        <f t="shared" si="48"/>
        <v>1</v>
      </c>
      <c r="CP96" s="91">
        <f t="shared" si="49"/>
        <v>0</v>
      </c>
      <c r="CQ96" s="91">
        <f t="shared" si="50"/>
        <v>1</v>
      </c>
      <c r="CR96" s="91">
        <f t="shared" si="38"/>
        <v>0</v>
      </c>
      <c r="CS96" s="92">
        <f>CM96-'2013'!CM96</f>
        <v>-27411134.030000001</v>
      </c>
      <c r="CT96" s="92">
        <f>CE96-'2013'!CE96</f>
        <v>1208041.5200000005</v>
      </c>
      <c r="CU96" s="92">
        <f t="shared" si="51"/>
        <v>2994926.81</v>
      </c>
      <c r="CV96" s="92">
        <f t="shared" si="52"/>
        <v>1541743.44</v>
      </c>
      <c r="CW96" s="153">
        <f t="shared" si="53"/>
        <v>3.5</v>
      </c>
      <c r="CX96" s="153">
        <f t="shared" si="54"/>
        <v>4.3</v>
      </c>
      <c r="CY96" s="153">
        <f t="shared" si="55"/>
        <v>4.25</v>
      </c>
      <c r="CZ96" s="92">
        <f t="shared" si="56"/>
        <v>8167625.8600000003</v>
      </c>
      <c r="DA96" s="92">
        <f t="shared" si="57"/>
        <v>58301.740000000005</v>
      </c>
      <c r="DB96" s="91">
        <f t="shared" si="39"/>
        <v>0</v>
      </c>
      <c r="DC96" s="92">
        <f t="shared" si="58"/>
        <v>-6078521.0999999996</v>
      </c>
    </row>
    <row r="97" spans="1:107" x14ac:dyDescent="0.25">
      <c r="A97" s="20">
        <v>13075143</v>
      </c>
      <c r="B97" s="21">
        <v>5559</v>
      </c>
      <c r="C97" s="21" t="s">
        <v>135</v>
      </c>
      <c r="D97" s="228">
        <v>815</v>
      </c>
      <c r="E97" s="230">
        <v>81500</v>
      </c>
      <c r="F97" s="230">
        <v>199955.97</v>
      </c>
      <c r="G97" s="245">
        <v>1</v>
      </c>
      <c r="H97" s="230">
        <v>207048.57</v>
      </c>
      <c r="I97" s="230"/>
      <c r="J97" s="245">
        <v>0</v>
      </c>
      <c r="K97" s="245"/>
      <c r="L97" s="230">
        <v>2012</v>
      </c>
      <c r="M97" s="245"/>
      <c r="N97" s="230"/>
      <c r="O97" s="245">
        <v>1</v>
      </c>
      <c r="P97" s="247">
        <v>308170.53000000003</v>
      </c>
      <c r="Q97" s="245">
        <v>0</v>
      </c>
      <c r="R97" s="230"/>
      <c r="S97" s="230">
        <v>280</v>
      </c>
      <c r="T97" s="245">
        <v>0</v>
      </c>
      <c r="U97" s="230">
        <v>390</v>
      </c>
      <c r="V97" s="245">
        <v>0</v>
      </c>
      <c r="W97" s="230">
        <v>350</v>
      </c>
      <c r="X97" s="245">
        <v>0</v>
      </c>
      <c r="Y97" s="245">
        <v>0</v>
      </c>
      <c r="Z97" s="230">
        <v>829096.36</v>
      </c>
      <c r="AA97" s="230">
        <v>1017.2961472392637</v>
      </c>
      <c r="AB97" s="29" t="s">
        <v>56</v>
      </c>
      <c r="AC97" s="29" t="s">
        <v>43</v>
      </c>
      <c r="AD97" s="29" t="s">
        <v>43</v>
      </c>
      <c r="AE97" s="230">
        <v>129496.13</v>
      </c>
      <c r="AF97" s="230">
        <v>308170.53000000003</v>
      </c>
      <c r="AG97" s="291">
        <v>199955.97</v>
      </c>
      <c r="AH97" s="291">
        <v>-308170.53000000003</v>
      </c>
      <c r="AI97" s="230">
        <v>2700</v>
      </c>
      <c r="AJ97" s="290">
        <v>2761.74</v>
      </c>
      <c r="AK97" s="230">
        <v>0</v>
      </c>
      <c r="AL97" s="230">
        <v>0</v>
      </c>
      <c r="AM97" s="230">
        <v>0</v>
      </c>
      <c r="AN97" s="291">
        <v>0</v>
      </c>
      <c r="AO97" s="292">
        <v>273880.01</v>
      </c>
      <c r="AP97" s="292">
        <v>457398.89</v>
      </c>
      <c r="AQ97" s="281">
        <f t="shared" si="59"/>
        <v>183518.88</v>
      </c>
      <c r="AR97" s="292">
        <v>265446.18</v>
      </c>
      <c r="AS97" s="281">
        <f t="shared" si="40"/>
        <v>722845.07000000007</v>
      </c>
      <c r="AT97" s="292">
        <v>264130.65999999997</v>
      </c>
      <c r="AU97" s="281">
        <f t="shared" si="60"/>
        <v>458714.41000000009</v>
      </c>
      <c r="AV97" s="281">
        <f t="shared" si="41"/>
        <v>0.57746239830184098</v>
      </c>
      <c r="AW97" s="281">
        <f t="shared" si="42"/>
        <v>0.36540424907373298</v>
      </c>
      <c r="AX97" s="292">
        <v>130784.13</v>
      </c>
      <c r="CA97" s="91" t="str">
        <f t="shared" si="64"/>
        <v>Wilhelmsburg</v>
      </c>
      <c r="CB97" s="92">
        <f t="shared" si="64"/>
        <v>815</v>
      </c>
      <c r="CC97" s="92">
        <f t="shared" si="43"/>
        <v>0</v>
      </c>
      <c r="CD97" s="92">
        <f t="shared" si="44"/>
        <v>207048.57</v>
      </c>
      <c r="CE97" s="92">
        <f t="shared" si="36"/>
        <v>308170.53000000003</v>
      </c>
      <c r="CF97" s="92">
        <f t="shared" si="37"/>
        <v>0</v>
      </c>
      <c r="CG97" s="92">
        <f t="shared" si="45"/>
        <v>-308170.53000000003</v>
      </c>
      <c r="CH97" s="92">
        <f t="shared" si="46"/>
        <v>199955.97</v>
      </c>
      <c r="CI97" s="92">
        <f t="shared" si="62"/>
        <v>0</v>
      </c>
      <c r="CJ97" s="91" t="str">
        <f t="shared" si="35"/>
        <v>ja</v>
      </c>
      <c r="CK97" s="91" t="str">
        <f t="shared" si="35"/>
        <v>nein</v>
      </c>
      <c r="CL97" s="91" t="str">
        <f t="shared" si="63"/>
        <v>OK</v>
      </c>
      <c r="CM97" s="92">
        <f t="shared" si="61"/>
        <v>0</v>
      </c>
      <c r="CN97" s="91" t="str">
        <f t="shared" si="47"/>
        <v>nein</v>
      </c>
      <c r="CO97" s="91">
        <f t="shared" si="48"/>
        <v>1</v>
      </c>
      <c r="CP97" s="91">
        <f t="shared" si="49"/>
        <v>0</v>
      </c>
      <c r="CQ97" s="91">
        <f t="shared" si="50"/>
        <v>1</v>
      </c>
      <c r="CR97" s="91">
        <f t="shared" si="38"/>
        <v>0</v>
      </c>
      <c r="CS97" s="92">
        <f>CM97-'2013'!CM97</f>
        <v>-135376.28</v>
      </c>
      <c r="CT97" s="92">
        <f>CE97-'2013'!CE97</f>
        <v>-207048.56999999995</v>
      </c>
      <c r="CU97" s="92">
        <f t="shared" si="51"/>
        <v>264130.65999999997</v>
      </c>
      <c r="CV97" s="92">
        <f t="shared" si="52"/>
        <v>130784.13</v>
      </c>
      <c r="CW97" s="153">
        <f t="shared" si="53"/>
        <v>2.8</v>
      </c>
      <c r="CX97" s="153">
        <f t="shared" si="54"/>
        <v>3.9</v>
      </c>
      <c r="CY97" s="153">
        <f t="shared" si="55"/>
        <v>3.5</v>
      </c>
      <c r="CZ97" s="92">
        <f t="shared" si="56"/>
        <v>829096.36</v>
      </c>
      <c r="DA97" s="92">
        <f t="shared" si="57"/>
        <v>2761.74</v>
      </c>
      <c r="DB97" s="91">
        <f t="shared" si="39"/>
        <v>1</v>
      </c>
      <c r="DC97" s="92">
        <f t="shared" si="58"/>
        <v>-308170.53000000003</v>
      </c>
    </row>
    <row r="98" spans="1:107" x14ac:dyDescent="0.25">
      <c r="A98" s="20">
        <v>13075017</v>
      </c>
      <c r="B98" s="21">
        <v>5560</v>
      </c>
      <c r="C98" s="21" t="s">
        <v>136</v>
      </c>
      <c r="D98" s="265">
        <v>197</v>
      </c>
      <c r="E98" s="266">
        <v>585400</v>
      </c>
      <c r="F98" s="266">
        <v>548081.13</v>
      </c>
      <c r="G98" s="267">
        <v>0</v>
      </c>
      <c r="H98" s="268"/>
      <c r="I98" s="268">
        <v>569250.42000000004</v>
      </c>
      <c r="J98" s="267">
        <v>0</v>
      </c>
      <c r="K98" s="266">
        <v>272199.84999999998</v>
      </c>
      <c r="L98" s="268">
        <v>2014</v>
      </c>
      <c r="M98" s="267">
        <v>1</v>
      </c>
      <c r="N98" s="267">
        <v>828113.88</v>
      </c>
      <c r="O98" s="267">
        <v>1</v>
      </c>
      <c r="P98" s="268">
        <v>215737.26</v>
      </c>
      <c r="Q98" s="267">
        <v>0</v>
      </c>
      <c r="R98" s="268"/>
      <c r="S98" s="267">
        <v>240</v>
      </c>
      <c r="T98" s="267">
        <v>1</v>
      </c>
      <c r="U98" s="267">
        <v>350</v>
      </c>
      <c r="V98" s="267">
        <v>0</v>
      </c>
      <c r="W98" s="267">
        <v>300</v>
      </c>
      <c r="X98" s="267">
        <v>1</v>
      </c>
      <c r="Y98" s="267">
        <v>0</v>
      </c>
      <c r="Z98" s="267">
        <v>64794.19</v>
      </c>
      <c r="AA98" s="267">
        <v>328.90451776649746</v>
      </c>
      <c r="AB98" s="55" t="s">
        <v>199</v>
      </c>
      <c r="AC98" s="55" t="s">
        <v>43</v>
      </c>
      <c r="AD98" s="55"/>
      <c r="AE98" s="327">
        <v>355753.77</v>
      </c>
      <c r="AF98" s="266">
        <v>215737.26</v>
      </c>
      <c r="AG98" s="328">
        <v>-548081.13</v>
      </c>
      <c r="AH98" s="328">
        <v>-215737.26</v>
      </c>
      <c r="AI98" s="267">
        <v>800</v>
      </c>
      <c r="AJ98" s="329">
        <v>831.25</v>
      </c>
      <c r="AK98" s="268"/>
      <c r="AL98" s="268"/>
      <c r="AM98" s="268"/>
      <c r="AN98" s="268"/>
      <c r="AO98" s="330">
        <v>237019.95</v>
      </c>
      <c r="AP98" s="331">
        <v>369865.96</v>
      </c>
      <c r="AQ98" s="281">
        <f t="shared" si="59"/>
        <v>132846.01</v>
      </c>
      <c r="AR98" s="289">
        <v>0</v>
      </c>
      <c r="AS98" s="281">
        <f t="shared" si="40"/>
        <v>369865.96</v>
      </c>
      <c r="AT98" s="289">
        <v>123602.36</v>
      </c>
      <c r="AU98" s="281">
        <f t="shared" si="60"/>
        <v>246263.60000000003</v>
      </c>
      <c r="AV98" s="281">
        <f t="shared" si="41"/>
        <v>0.33418149645347195</v>
      </c>
      <c r="AW98" s="281">
        <f t="shared" si="42"/>
        <v>0.33418149645347195</v>
      </c>
      <c r="AX98" s="289">
        <v>56911.18</v>
      </c>
      <c r="CA98" s="91" t="str">
        <f t="shared" si="64"/>
        <v>Brietzig</v>
      </c>
      <c r="CB98" s="92">
        <f t="shared" si="64"/>
        <v>197</v>
      </c>
      <c r="CC98" s="92">
        <f t="shared" si="43"/>
        <v>569250.42000000004</v>
      </c>
      <c r="CD98" s="92">
        <f t="shared" si="44"/>
        <v>-569250.42000000004</v>
      </c>
      <c r="CE98" s="92">
        <f t="shared" si="36"/>
        <v>215737.26</v>
      </c>
      <c r="CF98" s="92">
        <f t="shared" si="37"/>
        <v>0</v>
      </c>
      <c r="CG98" s="92">
        <f t="shared" si="45"/>
        <v>-215737.26</v>
      </c>
      <c r="CH98" s="92">
        <f t="shared" si="46"/>
        <v>-548081.13</v>
      </c>
      <c r="CI98" s="92">
        <f t="shared" si="62"/>
        <v>0</v>
      </c>
      <c r="CJ98" s="91" t="str">
        <f t="shared" si="35"/>
        <v xml:space="preserve">nein </v>
      </c>
      <c r="CK98" s="91" t="str">
        <f t="shared" si="35"/>
        <v>nein</v>
      </c>
      <c r="CL98" s="91" t="str">
        <f t="shared" si="63"/>
        <v>OK</v>
      </c>
      <c r="CM98" s="92">
        <f t="shared" si="61"/>
        <v>828113.88</v>
      </c>
      <c r="CN98" s="91" t="str">
        <f t="shared" si="47"/>
        <v>nein</v>
      </c>
      <c r="CO98" s="91">
        <f t="shared" si="48"/>
        <v>0</v>
      </c>
      <c r="CP98" s="91">
        <f t="shared" si="49"/>
        <v>0</v>
      </c>
      <c r="CQ98" s="91">
        <f t="shared" si="50"/>
        <v>1</v>
      </c>
      <c r="CR98" s="91">
        <f t="shared" si="38"/>
        <v>0</v>
      </c>
      <c r="CS98" s="92">
        <f>CM98-'2013'!CM98</f>
        <v>-1104697.42</v>
      </c>
      <c r="CT98" s="92">
        <f>CE98-'2013'!CE98</f>
        <v>215737.26</v>
      </c>
      <c r="CU98" s="92">
        <f t="shared" si="51"/>
        <v>123602.36</v>
      </c>
      <c r="CV98" s="92">
        <f t="shared" si="52"/>
        <v>56911.18</v>
      </c>
      <c r="CW98" s="153">
        <f t="shared" si="53"/>
        <v>2.4</v>
      </c>
      <c r="CX98" s="153">
        <f t="shared" si="54"/>
        <v>3.5</v>
      </c>
      <c r="CY98" s="153">
        <f t="shared" si="55"/>
        <v>3</v>
      </c>
      <c r="CZ98" s="92">
        <f t="shared" si="56"/>
        <v>64794.19</v>
      </c>
      <c r="DA98" s="92">
        <f t="shared" si="57"/>
        <v>831.25</v>
      </c>
      <c r="DB98" s="91">
        <f t="shared" si="39"/>
        <v>0</v>
      </c>
      <c r="DC98" s="92">
        <f t="shared" si="58"/>
        <v>-215737.26</v>
      </c>
    </row>
    <row r="99" spans="1:107" x14ac:dyDescent="0.25">
      <c r="A99" s="20">
        <v>13075032</v>
      </c>
      <c r="B99" s="21">
        <v>5560</v>
      </c>
      <c r="C99" s="21" t="s">
        <v>137</v>
      </c>
      <c r="D99" s="265">
        <v>314</v>
      </c>
      <c r="E99" s="266">
        <v>45900</v>
      </c>
      <c r="F99" s="267">
        <v>138134.87</v>
      </c>
      <c r="G99" s="267">
        <v>1</v>
      </c>
      <c r="H99" s="268">
        <v>137396.35</v>
      </c>
      <c r="I99" s="268"/>
      <c r="J99" s="267">
        <v>1</v>
      </c>
      <c r="K99" s="267">
        <v>337269.09</v>
      </c>
      <c r="L99" s="268"/>
      <c r="M99" s="267">
        <v>1</v>
      </c>
      <c r="N99" s="267">
        <v>1132350.04</v>
      </c>
      <c r="O99" s="267">
        <v>0</v>
      </c>
      <c r="P99" s="268"/>
      <c r="Q99" s="267">
        <v>1</v>
      </c>
      <c r="R99" s="268">
        <v>315873.01</v>
      </c>
      <c r="S99" s="267">
        <v>350</v>
      </c>
      <c r="T99" s="267">
        <v>0</v>
      </c>
      <c r="U99" s="267">
        <v>350</v>
      </c>
      <c r="V99" s="267">
        <v>0</v>
      </c>
      <c r="W99" s="267">
        <v>350</v>
      </c>
      <c r="X99" s="267">
        <v>0</v>
      </c>
      <c r="Y99" s="267">
        <v>0</v>
      </c>
      <c r="Z99" s="267">
        <v>5174.29</v>
      </c>
      <c r="AA99" s="267">
        <v>16.478630573248406</v>
      </c>
      <c r="AB99" s="55" t="s">
        <v>199</v>
      </c>
      <c r="AC99" s="55" t="s">
        <v>43</v>
      </c>
      <c r="AD99" s="55"/>
      <c r="AE99" s="327">
        <v>42125.9</v>
      </c>
      <c r="AF99" s="267">
        <v>315873.01</v>
      </c>
      <c r="AG99" s="332">
        <v>138134.87</v>
      </c>
      <c r="AH99" s="332">
        <v>315873.01</v>
      </c>
      <c r="AI99" s="267">
        <v>2500</v>
      </c>
      <c r="AJ99" s="329">
        <v>2414.5</v>
      </c>
      <c r="AK99" s="268"/>
      <c r="AL99" s="268"/>
      <c r="AM99" s="268"/>
      <c r="AN99" s="268"/>
      <c r="AO99" s="330">
        <v>190875.14</v>
      </c>
      <c r="AP99" s="330">
        <v>247821.03</v>
      </c>
      <c r="AQ99" s="281">
        <f t="shared" si="59"/>
        <v>56945.889999999985</v>
      </c>
      <c r="AR99" s="289">
        <v>51056.63</v>
      </c>
      <c r="AS99" s="281">
        <f t="shared" si="40"/>
        <v>298877.65999999997</v>
      </c>
      <c r="AT99" s="289">
        <v>107491.68</v>
      </c>
      <c r="AU99" s="281">
        <f t="shared" si="60"/>
        <v>191385.97999999998</v>
      </c>
      <c r="AV99" s="281">
        <f t="shared" si="41"/>
        <v>0.43374720862067273</v>
      </c>
      <c r="AW99" s="281">
        <f t="shared" si="42"/>
        <v>0.35965110272878875</v>
      </c>
      <c r="AX99" s="289">
        <v>51965.23</v>
      </c>
      <c r="CA99" s="91" t="str">
        <f t="shared" si="64"/>
        <v>Fahrenwalde</v>
      </c>
      <c r="CB99" s="92">
        <f t="shared" si="64"/>
        <v>314</v>
      </c>
      <c r="CC99" s="92">
        <f t="shared" si="43"/>
        <v>0</v>
      </c>
      <c r="CD99" s="92">
        <f t="shared" si="44"/>
        <v>137396.35</v>
      </c>
      <c r="CE99" s="92">
        <f t="shared" si="36"/>
        <v>0</v>
      </c>
      <c r="CF99" s="92">
        <f t="shared" si="37"/>
        <v>315873.01</v>
      </c>
      <c r="CG99" s="92">
        <f t="shared" si="45"/>
        <v>315873.01</v>
      </c>
      <c r="CH99" s="92">
        <f t="shared" si="46"/>
        <v>138134.87</v>
      </c>
      <c r="CI99" s="92">
        <f t="shared" si="62"/>
        <v>0</v>
      </c>
      <c r="CJ99" s="91" t="str">
        <f t="shared" si="35"/>
        <v xml:space="preserve">nein </v>
      </c>
      <c r="CK99" s="91" t="str">
        <f t="shared" si="35"/>
        <v>nein</v>
      </c>
      <c r="CL99" s="91" t="str">
        <f t="shared" si="63"/>
        <v>OK</v>
      </c>
      <c r="CM99" s="92">
        <f t="shared" si="61"/>
        <v>1132350.04</v>
      </c>
      <c r="CN99" s="91" t="str">
        <f t="shared" si="47"/>
        <v>nein</v>
      </c>
      <c r="CO99" s="91">
        <f t="shared" si="48"/>
        <v>0</v>
      </c>
      <c r="CP99" s="91">
        <f t="shared" si="49"/>
        <v>0</v>
      </c>
      <c r="CQ99" s="91">
        <f t="shared" si="50"/>
        <v>1</v>
      </c>
      <c r="CR99" s="91">
        <f t="shared" si="38"/>
        <v>1</v>
      </c>
      <c r="CS99" s="92">
        <f>CM99-'2013'!CM99</f>
        <v>-1726546.0499999998</v>
      </c>
      <c r="CT99" s="92">
        <f>CE99-'2013'!CE99</f>
        <v>0</v>
      </c>
      <c r="CU99" s="92">
        <f t="shared" si="51"/>
        <v>107491.68</v>
      </c>
      <c r="CV99" s="92">
        <f t="shared" si="52"/>
        <v>51965.23</v>
      </c>
      <c r="CW99" s="153">
        <f t="shared" si="53"/>
        <v>3.5</v>
      </c>
      <c r="CX99" s="153">
        <f t="shared" si="54"/>
        <v>3.5</v>
      </c>
      <c r="CY99" s="153">
        <f t="shared" si="55"/>
        <v>3.5</v>
      </c>
      <c r="CZ99" s="92">
        <f t="shared" si="56"/>
        <v>5174.29</v>
      </c>
      <c r="DA99" s="92">
        <f t="shared" si="57"/>
        <v>2414.5</v>
      </c>
      <c r="DB99" s="91">
        <f t="shared" si="39"/>
        <v>1</v>
      </c>
      <c r="DC99" s="92">
        <f t="shared" si="58"/>
        <v>315873.01</v>
      </c>
    </row>
    <row r="100" spans="1:107" x14ac:dyDescent="0.25">
      <c r="A100" s="20">
        <v>13075042</v>
      </c>
      <c r="B100" s="21">
        <v>5560</v>
      </c>
      <c r="C100" s="21" t="s">
        <v>138</v>
      </c>
      <c r="D100" s="265">
        <v>212</v>
      </c>
      <c r="E100" s="266">
        <v>110700</v>
      </c>
      <c r="F100" s="266">
        <v>55631.76</v>
      </c>
      <c r="G100" s="267">
        <v>0</v>
      </c>
      <c r="H100" s="268"/>
      <c r="I100" s="268">
        <v>67192.89</v>
      </c>
      <c r="J100" s="267">
        <v>0</v>
      </c>
      <c r="K100" s="266">
        <v>130308.02</v>
      </c>
      <c r="L100" s="268">
        <v>2012</v>
      </c>
      <c r="M100" s="267">
        <v>1</v>
      </c>
      <c r="N100" s="267">
        <v>683822.51</v>
      </c>
      <c r="O100" s="267">
        <v>1</v>
      </c>
      <c r="P100" s="268">
        <v>119540.93</v>
      </c>
      <c r="Q100" s="267">
        <v>0</v>
      </c>
      <c r="R100" s="268"/>
      <c r="S100" s="267">
        <v>350</v>
      </c>
      <c r="T100" s="267">
        <v>0</v>
      </c>
      <c r="U100" s="267">
        <v>400</v>
      </c>
      <c r="V100" s="267">
        <v>0</v>
      </c>
      <c r="W100" s="267">
        <v>350</v>
      </c>
      <c r="X100" s="267">
        <v>0</v>
      </c>
      <c r="Y100" s="267">
        <v>0</v>
      </c>
      <c r="Z100" s="267">
        <v>49970.42</v>
      </c>
      <c r="AA100" s="267">
        <v>235.70952830188679</v>
      </c>
      <c r="AB100" s="55" t="s">
        <v>56</v>
      </c>
      <c r="AC100" s="55" t="s">
        <v>56</v>
      </c>
      <c r="AD100" s="55"/>
      <c r="AE100" s="327">
        <v>97929.25</v>
      </c>
      <c r="AF100" s="266">
        <v>119540.93</v>
      </c>
      <c r="AG100" s="328">
        <v>-55631.76</v>
      </c>
      <c r="AH100" s="332">
        <v>119540.93</v>
      </c>
      <c r="AI100" s="267">
        <v>1400</v>
      </c>
      <c r="AJ100" s="329">
        <v>1575</v>
      </c>
      <c r="AK100" s="268"/>
      <c r="AL100" s="268"/>
      <c r="AM100" s="268"/>
      <c r="AN100" s="268"/>
      <c r="AO100" s="330">
        <v>113738.58</v>
      </c>
      <c r="AP100" s="330">
        <v>72565.27</v>
      </c>
      <c r="AQ100" s="281">
        <f t="shared" si="59"/>
        <v>-41173.31</v>
      </c>
      <c r="AR100" s="289">
        <v>43550.87</v>
      </c>
      <c r="AS100" s="281">
        <f t="shared" si="40"/>
        <v>116116.14000000001</v>
      </c>
      <c r="AT100" s="289">
        <v>91222.44</v>
      </c>
      <c r="AU100" s="281">
        <f t="shared" si="60"/>
        <v>24893.700000000012</v>
      </c>
      <c r="AV100" s="281">
        <f t="shared" si="41"/>
        <v>1.2571088070091931</v>
      </c>
      <c r="AW100" s="281">
        <f t="shared" si="42"/>
        <v>0.7856137828901304</v>
      </c>
      <c r="AX100" s="289">
        <v>44100.12</v>
      </c>
      <c r="CA100" s="91" t="str">
        <f t="shared" si="64"/>
        <v>Groß Luckow</v>
      </c>
      <c r="CB100" s="92">
        <f t="shared" si="64"/>
        <v>212</v>
      </c>
      <c r="CC100" s="92">
        <f t="shared" si="43"/>
        <v>67192.89</v>
      </c>
      <c r="CD100" s="92">
        <f t="shared" si="44"/>
        <v>-67192.89</v>
      </c>
      <c r="CE100" s="92">
        <f t="shared" si="36"/>
        <v>119540.93</v>
      </c>
      <c r="CF100" s="92">
        <f t="shared" si="37"/>
        <v>0</v>
      </c>
      <c r="CG100" s="92">
        <f t="shared" si="45"/>
        <v>-119540.93</v>
      </c>
      <c r="CH100" s="92">
        <f t="shared" si="46"/>
        <v>-55631.76</v>
      </c>
      <c r="CI100" s="92">
        <f t="shared" si="62"/>
        <v>0</v>
      </c>
      <c r="CJ100" s="91" t="str">
        <f t="shared" si="35"/>
        <v>ja</v>
      </c>
      <c r="CK100" s="91" t="str">
        <f t="shared" si="35"/>
        <v>ja</v>
      </c>
      <c r="CL100" s="91" t="str">
        <f t="shared" si="63"/>
        <v>OK</v>
      </c>
      <c r="CM100" s="92">
        <f t="shared" si="61"/>
        <v>683822.51</v>
      </c>
      <c r="CN100" s="91" t="str">
        <f t="shared" si="47"/>
        <v>nein</v>
      </c>
      <c r="CO100" s="91">
        <f t="shared" si="48"/>
        <v>1</v>
      </c>
      <c r="CP100" s="91">
        <f t="shared" si="49"/>
        <v>1</v>
      </c>
      <c r="CQ100" s="91">
        <f t="shared" si="50"/>
        <v>1</v>
      </c>
      <c r="CR100" s="91">
        <f t="shared" si="38"/>
        <v>0</v>
      </c>
      <c r="CS100" s="92">
        <f>CM100-'2013'!CM100</f>
        <v>6363.3200000000652</v>
      </c>
      <c r="CT100" s="92">
        <f>CE100-'2013'!CE100</f>
        <v>55375.939999999995</v>
      </c>
      <c r="CU100" s="92">
        <f t="shared" si="51"/>
        <v>91222.44</v>
      </c>
      <c r="CV100" s="92">
        <f t="shared" si="52"/>
        <v>44100.12</v>
      </c>
      <c r="CW100" s="153">
        <f t="shared" si="53"/>
        <v>3.5</v>
      </c>
      <c r="CX100" s="153">
        <f t="shared" si="54"/>
        <v>4</v>
      </c>
      <c r="CY100" s="153">
        <f t="shared" si="55"/>
        <v>3.5</v>
      </c>
      <c r="CZ100" s="92">
        <f t="shared" si="56"/>
        <v>49970.42</v>
      </c>
      <c r="DA100" s="92">
        <f t="shared" si="57"/>
        <v>1575</v>
      </c>
      <c r="DB100" s="91">
        <f t="shared" si="39"/>
        <v>0</v>
      </c>
      <c r="DC100" s="92">
        <f t="shared" si="58"/>
        <v>119540.93</v>
      </c>
    </row>
    <row r="101" spans="1:107" x14ac:dyDescent="0.25">
      <c r="A101" s="20">
        <v>13075055</v>
      </c>
      <c r="B101" s="21">
        <v>5560</v>
      </c>
      <c r="C101" s="21" t="s">
        <v>139</v>
      </c>
      <c r="D101" s="265">
        <v>2335</v>
      </c>
      <c r="E101" s="266">
        <v>201000</v>
      </c>
      <c r="F101" s="267">
        <v>507860.92</v>
      </c>
      <c r="G101" s="267">
        <v>1</v>
      </c>
      <c r="H101" s="268">
        <v>281684.61</v>
      </c>
      <c r="I101" s="268"/>
      <c r="J101" s="267">
        <v>1</v>
      </c>
      <c r="K101" s="267">
        <v>97409.55</v>
      </c>
      <c r="L101" s="268"/>
      <c r="M101" s="267">
        <v>1</v>
      </c>
      <c r="N101" s="267">
        <v>5081913.68</v>
      </c>
      <c r="O101" s="267">
        <v>0</v>
      </c>
      <c r="P101" s="268"/>
      <c r="Q101" s="267">
        <v>1</v>
      </c>
      <c r="R101" s="268">
        <v>328374.09999999998</v>
      </c>
      <c r="S101" s="267">
        <v>450</v>
      </c>
      <c r="T101" s="267">
        <v>0</v>
      </c>
      <c r="U101" s="267">
        <v>450</v>
      </c>
      <c r="V101" s="267">
        <v>0</v>
      </c>
      <c r="W101" s="267">
        <v>450</v>
      </c>
      <c r="X101" s="267">
        <v>0</v>
      </c>
      <c r="Y101" s="267">
        <v>0</v>
      </c>
      <c r="Z101" s="267">
        <v>368235.51</v>
      </c>
      <c r="AA101" s="267">
        <v>157.70257387580301</v>
      </c>
      <c r="AB101" s="55" t="s">
        <v>199</v>
      </c>
      <c r="AC101" s="55" t="s">
        <v>43</v>
      </c>
      <c r="AD101" s="55"/>
      <c r="AE101" s="333">
        <v>1061780.6000000001</v>
      </c>
      <c r="AF101" s="267">
        <v>328374.09999999998</v>
      </c>
      <c r="AG101" s="332">
        <v>507860.92</v>
      </c>
      <c r="AH101" s="332">
        <v>328374.09999999998</v>
      </c>
      <c r="AI101" s="267">
        <v>16200</v>
      </c>
      <c r="AJ101" s="329">
        <v>16189.3</v>
      </c>
      <c r="AK101" s="268"/>
      <c r="AL101" s="268"/>
      <c r="AM101" s="268"/>
      <c r="AN101" s="268"/>
      <c r="AO101" s="330">
        <v>860063.44</v>
      </c>
      <c r="AP101" s="330">
        <v>925868.44</v>
      </c>
      <c r="AQ101" s="281">
        <f t="shared" si="59"/>
        <v>65805</v>
      </c>
      <c r="AR101" s="289">
        <v>715278.16</v>
      </c>
      <c r="AS101" s="281">
        <f t="shared" si="40"/>
        <v>1641146.6</v>
      </c>
      <c r="AT101" s="289">
        <v>787045.56</v>
      </c>
      <c r="AU101" s="281">
        <f t="shared" si="60"/>
        <v>854101.04</v>
      </c>
      <c r="AV101" s="281">
        <f t="shared" si="41"/>
        <v>0.85006198072806116</v>
      </c>
      <c r="AW101" s="281">
        <f t="shared" si="42"/>
        <v>0.47957053928028126</v>
      </c>
      <c r="AX101" s="289">
        <v>380485.38</v>
      </c>
      <c r="CA101" s="91" t="str">
        <f t="shared" si="64"/>
        <v>Jatznick</v>
      </c>
      <c r="CB101" s="92">
        <f t="shared" si="64"/>
        <v>2335</v>
      </c>
      <c r="CC101" s="92">
        <f t="shared" si="43"/>
        <v>0</v>
      </c>
      <c r="CD101" s="92">
        <f t="shared" si="44"/>
        <v>281684.61</v>
      </c>
      <c r="CE101" s="92">
        <f t="shared" si="36"/>
        <v>0</v>
      </c>
      <c r="CF101" s="92">
        <f t="shared" si="37"/>
        <v>328374.09999999998</v>
      </c>
      <c r="CG101" s="92">
        <f t="shared" si="45"/>
        <v>328374.09999999998</v>
      </c>
      <c r="CH101" s="92">
        <f t="shared" si="46"/>
        <v>507860.92</v>
      </c>
      <c r="CI101" s="92">
        <f t="shared" si="62"/>
        <v>0</v>
      </c>
      <c r="CJ101" s="91" t="str">
        <f t="shared" si="35"/>
        <v xml:space="preserve">nein </v>
      </c>
      <c r="CK101" s="91" t="str">
        <f t="shared" si="35"/>
        <v>nein</v>
      </c>
      <c r="CL101" s="91" t="str">
        <f t="shared" si="63"/>
        <v>OK</v>
      </c>
      <c r="CM101" s="92">
        <f t="shared" si="61"/>
        <v>5081913.68</v>
      </c>
      <c r="CN101" s="91" t="str">
        <f t="shared" si="47"/>
        <v>nein</v>
      </c>
      <c r="CO101" s="91">
        <f t="shared" si="48"/>
        <v>0</v>
      </c>
      <c r="CP101" s="91">
        <f t="shared" si="49"/>
        <v>0</v>
      </c>
      <c r="CQ101" s="91">
        <f t="shared" si="50"/>
        <v>1</v>
      </c>
      <c r="CR101" s="91">
        <f t="shared" si="38"/>
        <v>1</v>
      </c>
      <c r="CS101" s="92">
        <f>CM101-'2013'!CM101</f>
        <v>-8106398.9199999999</v>
      </c>
      <c r="CT101" s="92">
        <f>CE101-'2013'!CE101</f>
        <v>-66636.990000000005</v>
      </c>
      <c r="CU101" s="92">
        <f t="shared" si="51"/>
        <v>787045.56</v>
      </c>
      <c r="CV101" s="92">
        <f t="shared" si="52"/>
        <v>380485.38</v>
      </c>
      <c r="CW101" s="153">
        <f t="shared" si="53"/>
        <v>4.5</v>
      </c>
      <c r="CX101" s="153">
        <f t="shared" si="54"/>
        <v>4.5</v>
      </c>
      <c r="CY101" s="153">
        <f t="shared" si="55"/>
        <v>4.5</v>
      </c>
      <c r="CZ101" s="92">
        <f t="shared" si="56"/>
        <v>368235.51</v>
      </c>
      <c r="DA101" s="92">
        <f t="shared" si="57"/>
        <v>16189.3</v>
      </c>
      <c r="DB101" s="91">
        <f t="shared" si="39"/>
        <v>1</v>
      </c>
      <c r="DC101" s="92">
        <f t="shared" si="58"/>
        <v>328374.09999999998</v>
      </c>
    </row>
    <row r="102" spans="1:107" x14ac:dyDescent="0.25">
      <c r="A102" s="20">
        <v>13075063</v>
      </c>
      <c r="B102" s="21">
        <v>5560</v>
      </c>
      <c r="C102" s="21" t="s">
        <v>140</v>
      </c>
      <c r="D102" s="265">
        <v>220</v>
      </c>
      <c r="E102" s="267">
        <v>93500</v>
      </c>
      <c r="F102" s="267">
        <v>128736.77</v>
      </c>
      <c r="G102" s="267">
        <v>1</v>
      </c>
      <c r="H102" s="268">
        <v>50873.04</v>
      </c>
      <c r="I102" s="268"/>
      <c r="J102" s="267">
        <v>1</v>
      </c>
      <c r="K102" s="266">
        <v>42536.93</v>
      </c>
      <c r="L102" s="268"/>
      <c r="M102" s="267">
        <v>1</v>
      </c>
      <c r="N102" s="267">
        <v>744185.23300000001</v>
      </c>
      <c r="O102" s="267">
        <v>0</v>
      </c>
      <c r="P102" s="268"/>
      <c r="Q102" s="267">
        <v>1</v>
      </c>
      <c r="R102" s="268">
        <v>34911.919999999998</v>
      </c>
      <c r="S102" s="267">
        <v>250</v>
      </c>
      <c r="T102" s="267">
        <v>1</v>
      </c>
      <c r="U102" s="267">
        <v>350</v>
      </c>
      <c r="V102" s="267">
        <v>0</v>
      </c>
      <c r="W102" s="267">
        <v>350</v>
      </c>
      <c r="X102" s="267">
        <v>0</v>
      </c>
      <c r="Y102" s="267">
        <v>0</v>
      </c>
      <c r="Z102" s="267">
        <v>345408.19</v>
      </c>
      <c r="AA102" s="267">
        <v>1570.0372272727273</v>
      </c>
      <c r="AB102" s="55" t="s">
        <v>199</v>
      </c>
      <c r="AC102" s="55" t="s">
        <v>43</v>
      </c>
      <c r="AD102" s="55"/>
      <c r="AE102" s="333">
        <v>180343.81</v>
      </c>
      <c r="AF102" s="267">
        <v>34911.919999999998</v>
      </c>
      <c r="AG102" s="332">
        <v>128736.77</v>
      </c>
      <c r="AH102" s="332">
        <v>34911.919999999998</v>
      </c>
      <c r="AI102" s="267">
        <v>1100</v>
      </c>
      <c r="AJ102" s="329">
        <v>1280.8900000000001</v>
      </c>
      <c r="AK102" s="268"/>
      <c r="AL102" s="268"/>
      <c r="AM102" s="268"/>
      <c r="AN102" s="268"/>
      <c r="AO102" s="330">
        <v>57494.06</v>
      </c>
      <c r="AP102" s="330">
        <v>82009.240000000005</v>
      </c>
      <c r="AQ102" s="281">
        <f t="shared" si="59"/>
        <v>24515.180000000008</v>
      </c>
      <c r="AR102" s="289">
        <v>81516.23</v>
      </c>
      <c r="AS102" s="281">
        <f t="shared" si="40"/>
        <v>163525.47</v>
      </c>
      <c r="AT102" s="289">
        <v>67544.399999999994</v>
      </c>
      <c r="AU102" s="281">
        <f t="shared" si="60"/>
        <v>95981.07</v>
      </c>
      <c r="AV102" s="281">
        <f t="shared" si="41"/>
        <v>0.82361938727879924</v>
      </c>
      <c r="AW102" s="281">
        <f t="shared" si="42"/>
        <v>0.41305125128213965</v>
      </c>
      <c r="AX102" s="289">
        <v>32653.32</v>
      </c>
      <c r="CA102" s="91" t="str">
        <f t="shared" si="64"/>
        <v>Koblentz</v>
      </c>
      <c r="CB102" s="92">
        <f t="shared" si="64"/>
        <v>220</v>
      </c>
      <c r="CC102" s="92">
        <f t="shared" si="43"/>
        <v>0</v>
      </c>
      <c r="CD102" s="92">
        <f t="shared" si="44"/>
        <v>50873.04</v>
      </c>
      <c r="CE102" s="92">
        <f t="shared" si="36"/>
        <v>0</v>
      </c>
      <c r="CF102" s="92">
        <f t="shared" si="37"/>
        <v>34911.919999999998</v>
      </c>
      <c r="CG102" s="92">
        <f t="shared" si="45"/>
        <v>34911.919999999998</v>
      </c>
      <c r="CH102" s="92">
        <f t="shared" si="46"/>
        <v>128736.77</v>
      </c>
      <c r="CI102" s="92">
        <f t="shared" si="62"/>
        <v>0</v>
      </c>
      <c r="CJ102" s="91" t="str">
        <f t="shared" si="35"/>
        <v xml:space="preserve">nein </v>
      </c>
      <c r="CK102" s="91" t="str">
        <f t="shared" si="35"/>
        <v>nein</v>
      </c>
      <c r="CL102" s="91" t="str">
        <f t="shared" si="63"/>
        <v>OK</v>
      </c>
      <c r="CM102" s="92">
        <f t="shared" si="61"/>
        <v>744185.23300000001</v>
      </c>
      <c r="CN102" s="91" t="str">
        <f t="shared" si="47"/>
        <v>nein</v>
      </c>
      <c r="CO102" s="91">
        <f t="shared" si="48"/>
        <v>0</v>
      </c>
      <c r="CP102" s="91">
        <f t="shared" si="49"/>
        <v>0</v>
      </c>
      <c r="CQ102" s="91">
        <f t="shared" si="50"/>
        <v>1</v>
      </c>
      <c r="CR102" s="91">
        <f t="shared" si="38"/>
        <v>1</v>
      </c>
      <c r="CS102" s="92">
        <f>CM102-'2013'!CM102</f>
        <v>-671656.82700000005</v>
      </c>
      <c r="CT102" s="92">
        <f>CE102-'2013'!CE102</f>
        <v>-23994.82</v>
      </c>
      <c r="CU102" s="92">
        <f t="shared" si="51"/>
        <v>67544.399999999994</v>
      </c>
      <c r="CV102" s="92">
        <f t="shared" si="52"/>
        <v>32653.32</v>
      </c>
      <c r="CW102" s="153">
        <f t="shared" si="53"/>
        <v>2.5</v>
      </c>
      <c r="CX102" s="153">
        <f t="shared" si="54"/>
        <v>3.5</v>
      </c>
      <c r="CY102" s="153">
        <f t="shared" si="55"/>
        <v>3.5</v>
      </c>
      <c r="CZ102" s="92">
        <f t="shared" si="56"/>
        <v>345408.19</v>
      </c>
      <c r="DA102" s="92">
        <f t="shared" si="57"/>
        <v>1280.8900000000001</v>
      </c>
      <c r="DB102" s="91">
        <f t="shared" si="39"/>
        <v>1</v>
      </c>
      <c r="DC102" s="92">
        <f t="shared" si="58"/>
        <v>34911.919999999998</v>
      </c>
    </row>
    <row r="103" spans="1:107" x14ac:dyDescent="0.25">
      <c r="A103" s="20">
        <v>13075071</v>
      </c>
      <c r="B103" s="21">
        <v>5560</v>
      </c>
      <c r="C103" s="21" t="s">
        <v>141</v>
      </c>
      <c r="D103" s="265">
        <v>413</v>
      </c>
      <c r="E103" s="266">
        <v>11900</v>
      </c>
      <c r="F103" s="267">
        <v>22048.7</v>
      </c>
      <c r="G103" s="267">
        <v>1</v>
      </c>
      <c r="H103" s="268">
        <v>22048.7</v>
      </c>
      <c r="I103" s="268"/>
      <c r="J103" s="267">
        <v>1</v>
      </c>
      <c r="K103" s="267">
        <v>229655.39</v>
      </c>
      <c r="L103" s="268"/>
      <c r="M103" s="267">
        <v>1</v>
      </c>
      <c r="N103" s="267">
        <v>1117148.3700000001</v>
      </c>
      <c r="O103" s="267">
        <v>0</v>
      </c>
      <c r="P103" s="268"/>
      <c r="Q103" s="267">
        <v>1</v>
      </c>
      <c r="R103" s="268">
        <v>285488.27</v>
      </c>
      <c r="S103" s="267">
        <v>265</v>
      </c>
      <c r="T103" s="267">
        <v>1</v>
      </c>
      <c r="U103" s="267">
        <v>350</v>
      </c>
      <c r="V103" s="267">
        <v>0</v>
      </c>
      <c r="W103" s="267">
        <v>350</v>
      </c>
      <c r="X103" s="267">
        <v>0</v>
      </c>
      <c r="Y103" s="267">
        <v>0</v>
      </c>
      <c r="Z103" s="267">
        <v>0</v>
      </c>
      <c r="AA103" s="267">
        <v>0</v>
      </c>
      <c r="AB103" s="55" t="s">
        <v>199</v>
      </c>
      <c r="AC103" s="55" t="s">
        <v>43</v>
      </c>
      <c r="AD103" s="55"/>
      <c r="AE103" s="333">
        <v>89555.59</v>
      </c>
      <c r="AF103" s="267">
        <v>285488.27</v>
      </c>
      <c r="AG103" s="332">
        <v>22048.7</v>
      </c>
      <c r="AH103" s="332">
        <v>285488.27</v>
      </c>
      <c r="AI103" s="267">
        <v>2100</v>
      </c>
      <c r="AJ103" s="329">
        <v>2222.92</v>
      </c>
      <c r="AK103" s="268"/>
      <c r="AL103" s="268"/>
      <c r="AM103" s="268"/>
      <c r="AN103" s="268"/>
      <c r="AO103" s="330">
        <v>92916.78</v>
      </c>
      <c r="AP103" s="334">
        <v>34939.65</v>
      </c>
      <c r="AQ103" s="281">
        <f t="shared" si="59"/>
        <v>-57977.13</v>
      </c>
      <c r="AR103" s="289">
        <v>162037.34</v>
      </c>
      <c r="AS103" s="281">
        <f t="shared" si="40"/>
        <v>196976.99</v>
      </c>
      <c r="AT103" s="289">
        <v>118534.2</v>
      </c>
      <c r="AU103" s="281">
        <f t="shared" si="60"/>
        <v>78442.789999999994</v>
      </c>
      <c r="AV103" s="281">
        <f t="shared" si="41"/>
        <v>3.3925411387921742</v>
      </c>
      <c r="AW103" s="281">
        <f t="shared" si="42"/>
        <v>0.60176673427693261</v>
      </c>
      <c r="AX103" s="289">
        <v>57303.58</v>
      </c>
      <c r="CA103" s="91" t="str">
        <f t="shared" si="64"/>
        <v>Krugsdorf</v>
      </c>
      <c r="CB103" s="92">
        <f t="shared" si="64"/>
        <v>413</v>
      </c>
      <c r="CC103" s="92">
        <f t="shared" si="43"/>
        <v>0</v>
      </c>
      <c r="CD103" s="92">
        <f t="shared" si="44"/>
        <v>22048.7</v>
      </c>
      <c r="CE103" s="92">
        <f t="shared" si="36"/>
        <v>0</v>
      </c>
      <c r="CF103" s="92">
        <f t="shared" si="37"/>
        <v>285488.27</v>
      </c>
      <c r="CG103" s="92">
        <f t="shared" si="45"/>
        <v>285488.27</v>
      </c>
      <c r="CH103" s="92">
        <f t="shared" si="46"/>
        <v>22048.7</v>
      </c>
      <c r="CI103" s="92">
        <f t="shared" si="62"/>
        <v>0</v>
      </c>
      <c r="CJ103" s="91" t="str">
        <f t="shared" si="35"/>
        <v xml:space="preserve">nein </v>
      </c>
      <c r="CK103" s="91" t="str">
        <f t="shared" si="35"/>
        <v>nein</v>
      </c>
      <c r="CL103" s="91" t="str">
        <f t="shared" si="63"/>
        <v>OK</v>
      </c>
      <c r="CM103" s="92">
        <f t="shared" si="61"/>
        <v>1117148.3700000001</v>
      </c>
      <c r="CN103" s="91" t="str">
        <f t="shared" si="47"/>
        <v>nein</v>
      </c>
      <c r="CO103" s="91">
        <f t="shared" si="48"/>
        <v>0</v>
      </c>
      <c r="CP103" s="91">
        <f t="shared" si="49"/>
        <v>0</v>
      </c>
      <c r="CQ103" s="91">
        <f t="shared" si="50"/>
        <v>1</v>
      </c>
      <c r="CR103" s="91">
        <f t="shared" si="38"/>
        <v>1</v>
      </c>
      <c r="CS103" s="92">
        <f>CM103-'2013'!CM103</f>
        <v>-1670790.0499999998</v>
      </c>
      <c r="CT103" s="92">
        <f>CE103-'2013'!CE103</f>
        <v>0</v>
      </c>
      <c r="CU103" s="92">
        <f t="shared" si="51"/>
        <v>118534.2</v>
      </c>
      <c r="CV103" s="92">
        <f t="shared" si="52"/>
        <v>57303.58</v>
      </c>
      <c r="CW103" s="153">
        <f t="shared" si="53"/>
        <v>2.65</v>
      </c>
      <c r="CX103" s="153">
        <f t="shared" si="54"/>
        <v>3.5</v>
      </c>
      <c r="CY103" s="153">
        <f t="shared" si="55"/>
        <v>3.5</v>
      </c>
      <c r="CZ103" s="92">
        <f t="shared" si="56"/>
        <v>0</v>
      </c>
      <c r="DA103" s="92">
        <f t="shared" si="57"/>
        <v>2222.92</v>
      </c>
      <c r="DB103" s="91">
        <f t="shared" si="39"/>
        <v>1</v>
      </c>
      <c r="DC103" s="92">
        <f t="shared" si="58"/>
        <v>285488.27</v>
      </c>
    </row>
    <row r="104" spans="1:107" x14ac:dyDescent="0.25">
      <c r="A104" s="20">
        <v>13075103</v>
      </c>
      <c r="B104" s="21">
        <v>5560</v>
      </c>
      <c r="C104" s="21" t="s">
        <v>142</v>
      </c>
      <c r="D104" s="267">
        <v>175</v>
      </c>
      <c r="E104" s="267">
        <v>0</v>
      </c>
      <c r="F104" s="267">
        <v>28203.09</v>
      </c>
      <c r="G104" s="267">
        <v>0</v>
      </c>
      <c r="H104" s="268"/>
      <c r="I104" s="268">
        <v>9557.7000000000007</v>
      </c>
      <c r="J104" s="267">
        <v>0</v>
      </c>
      <c r="K104" s="267">
        <v>52093.35</v>
      </c>
      <c r="L104" s="268"/>
      <c r="M104" s="267">
        <v>1</v>
      </c>
      <c r="N104" s="267">
        <v>352874.81</v>
      </c>
      <c r="O104" s="267">
        <v>0</v>
      </c>
      <c r="P104" s="268"/>
      <c r="Q104" s="267">
        <v>1</v>
      </c>
      <c r="R104" s="268">
        <v>60305.78</v>
      </c>
      <c r="S104" s="267">
        <v>200</v>
      </c>
      <c r="T104" s="267">
        <v>1</v>
      </c>
      <c r="U104" s="267">
        <v>200</v>
      </c>
      <c r="V104" s="267">
        <v>1</v>
      </c>
      <c r="W104" s="267">
        <v>300</v>
      </c>
      <c r="X104" s="267">
        <v>1</v>
      </c>
      <c r="Y104" s="267">
        <v>1</v>
      </c>
      <c r="Z104" s="267">
        <v>147952.81</v>
      </c>
      <c r="AA104" s="267">
        <v>751.02949238578674</v>
      </c>
      <c r="AB104" s="55" t="s">
        <v>199</v>
      </c>
      <c r="AC104" s="55" t="s">
        <v>43</v>
      </c>
      <c r="AD104" s="55"/>
      <c r="AE104" s="333">
        <v>62677.11</v>
      </c>
      <c r="AF104" s="267">
        <v>60305.78</v>
      </c>
      <c r="AG104" s="332">
        <v>28203.09</v>
      </c>
      <c r="AH104" s="332">
        <v>60305.78</v>
      </c>
      <c r="AI104" s="267">
        <v>500</v>
      </c>
      <c r="AJ104" s="329">
        <v>492.16</v>
      </c>
      <c r="AK104" s="268"/>
      <c r="AL104" s="268"/>
      <c r="AM104" s="268"/>
      <c r="AN104" s="268"/>
      <c r="AO104" s="330">
        <v>43811.35</v>
      </c>
      <c r="AP104" s="334">
        <v>11045.3</v>
      </c>
      <c r="AQ104" s="281">
        <f t="shared" si="59"/>
        <v>-32766.05</v>
      </c>
      <c r="AR104" s="289">
        <v>65995.990000000005</v>
      </c>
      <c r="AS104" s="281">
        <f t="shared" si="40"/>
        <v>77041.290000000008</v>
      </c>
      <c r="AT104" s="289">
        <v>50977.68</v>
      </c>
      <c r="AU104" s="281">
        <f t="shared" si="60"/>
        <v>26063.610000000008</v>
      </c>
      <c r="AV104" s="281">
        <f t="shared" si="41"/>
        <v>4.615327786479317</v>
      </c>
      <c r="AW104" s="281">
        <f t="shared" si="42"/>
        <v>0.66169297009434802</v>
      </c>
      <c r="AX104" s="289">
        <v>24644.42</v>
      </c>
      <c r="CA104" s="91" t="str">
        <f t="shared" si="64"/>
        <v>Nieden</v>
      </c>
      <c r="CB104" s="92">
        <f t="shared" si="64"/>
        <v>175</v>
      </c>
      <c r="CC104" s="92">
        <f t="shared" si="43"/>
        <v>9557.7000000000007</v>
      </c>
      <c r="CD104" s="92">
        <f t="shared" si="44"/>
        <v>-9557.7000000000007</v>
      </c>
      <c r="CE104" s="92">
        <f t="shared" si="36"/>
        <v>0</v>
      </c>
      <c r="CF104" s="92">
        <f t="shared" si="37"/>
        <v>60305.78</v>
      </c>
      <c r="CG104" s="92">
        <f t="shared" si="45"/>
        <v>60305.78</v>
      </c>
      <c r="CH104" s="92">
        <f t="shared" si="46"/>
        <v>28203.09</v>
      </c>
      <c r="CI104" s="92">
        <f t="shared" si="62"/>
        <v>1</v>
      </c>
      <c r="CJ104" s="91" t="str">
        <f t="shared" si="35"/>
        <v xml:space="preserve">nein </v>
      </c>
      <c r="CK104" s="91" t="str">
        <f t="shared" si="35"/>
        <v>nein</v>
      </c>
      <c r="CL104" s="91" t="str">
        <f t="shared" si="63"/>
        <v>OK</v>
      </c>
      <c r="CM104" s="92">
        <f t="shared" si="61"/>
        <v>352874.81</v>
      </c>
      <c r="CN104" s="91" t="str">
        <f t="shared" si="47"/>
        <v>nein</v>
      </c>
      <c r="CO104" s="91">
        <f t="shared" si="48"/>
        <v>0</v>
      </c>
      <c r="CP104" s="91">
        <f t="shared" si="49"/>
        <v>0</v>
      </c>
      <c r="CQ104" s="91">
        <f t="shared" si="50"/>
        <v>1</v>
      </c>
      <c r="CR104" s="91">
        <f t="shared" si="38"/>
        <v>0</v>
      </c>
      <c r="CS104" s="92">
        <f>CM104-'2013'!CM104</f>
        <v>-737861.81</v>
      </c>
      <c r="CT104" s="92">
        <f>CE104-'2013'!CE104</f>
        <v>0</v>
      </c>
      <c r="CU104" s="92">
        <f t="shared" si="51"/>
        <v>50977.68</v>
      </c>
      <c r="CV104" s="92">
        <f t="shared" si="52"/>
        <v>24644.42</v>
      </c>
      <c r="CW104" s="153">
        <f t="shared" si="53"/>
        <v>2</v>
      </c>
      <c r="CX104" s="153">
        <f t="shared" si="54"/>
        <v>2</v>
      </c>
      <c r="CY104" s="153">
        <f t="shared" si="55"/>
        <v>3</v>
      </c>
      <c r="CZ104" s="92">
        <f t="shared" si="56"/>
        <v>147952.81</v>
      </c>
      <c r="DA104" s="92">
        <f t="shared" si="57"/>
        <v>492.16</v>
      </c>
      <c r="DB104" s="91">
        <f t="shared" si="39"/>
        <v>0</v>
      </c>
      <c r="DC104" s="92">
        <f t="shared" si="58"/>
        <v>60305.78</v>
      </c>
    </row>
    <row r="105" spans="1:107" x14ac:dyDescent="0.25">
      <c r="A105" s="20">
        <v>13075104</v>
      </c>
      <c r="B105" s="21">
        <v>5560</v>
      </c>
      <c r="C105" s="21" t="s">
        <v>143</v>
      </c>
      <c r="D105" s="267">
        <v>233</v>
      </c>
      <c r="E105" s="267">
        <v>130900</v>
      </c>
      <c r="F105" s="267">
        <v>195518.65</v>
      </c>
      <c r="G105" s="267">
        <v>1</v>
      </c>
      <c r="H105" s="268">
        <v>195386.47</v>
      </c>
      <c r="I105" s="268"/>
      <c r="J105" s="267">
        <v>1</v>
      </c>
      <c r="K105" s="267">
        <v>381726.59</v>
      </c>
      <c r="L105" s="268"/>
      <c r="M105" s="267">
        <v>1</v>
      </c>
      <c r="N105" s="267">
        <v>1141227.6100000001</v>
      </c>
      <c r="O105" s="267">
        <v>0</v>
      </c>
      <c r="P105" s="268"/>
      <c r="Q105" s="267">
        <v>1</v>
      </c>
      <c r="R105" s="268">
        <v>442307.06</v>
      </c>
      <c r="S105" s="267">
        <v>300</v>
      </c>
      <c r="T105" s="267">
        <v>0</v>
      </c>
      <c r="U105" s="267">
        <v>300</v>
      </c>
      <c r="V105" s="267">
        <v>1</v>
      </c>
      <c r="W105" s="267">
        <v>300</v>
      </c>
      <c r="X105" s="267">
        <v>1</v>
      </c>
      <c r="Y105" s="267">
        <v>0</v>
      </c>
      <c r="Z105" s="267">
        <v>922.23</v>
      </c>
      <c r="AA105" s="267">
        <v>2.9370382165605098</v>
      </c>
      <c r="AB105" s="55" t="s">
        <v>199</v>
      </c>
      <c r="AC105" s="55" t="s">
        <v>43</v>
      </c>
      <c r="AD105" s="55"/>
      <c r="AE105" s="333">
        <v>67006.31</v>
      </c>
      <c r="AF105" s="267">
        <v>442307.06</v>
      </c>
      <c r="AG105" s="332">
        <v>195518.65</v>
      </c>
      <c r="AH105" s="332">
        <v>442307.06</v>
      </c>
      <c r="AI105" s="267">
        <v>1400</v>
      </c>
      <c r="AJ105" s="329">
        <v>1512.49</v>
      </c>
      <c r="AK105" s="268"/>
      <c r="AL105" s="268"/>
      <c r="AM105" s="268"/>
      <c r="AN105" s="268"/>
      <c r="AO105" s="330">
        <v>43287.9</v>
      </c>
      <c r="AP105" s="334">
        <v>249231.49</v>
      </c>
      <c r="AQ105" s="281">
        <f t="shared" si="59"/>
        <v>205943.59</v>
      </c>
      <c r="AR105" s="289">
        <v>92341.15</v>
      </c>
      <c r="AS105" s="281">
        <f t="shared" si="40"/>
        <v>341572.64</v>
      </c>
      <c r="AT105" s="289">
        <v>68127</v>
      </c>
      <c r="AU105" s="281">
        <f t="shared" si="60"/>
        <v>273445.64</v>
      </c>
      <c r="AV105" s="281">
        <f t="shared" si="41"/>
        <v>0.27334828355758739</v>
      </c>
      <c r="AW105" s="281">
        <f t="shared" si="42"/>
        <v>0.19945098647245282</v>
      </c>
      <c r="AX105" s="289">
        <v>32934.959999999999</v>
      </c>
      <c r="CA105" s="91" t="str">
        <f t="shared" si="64"/>
        <v>Papendorf</v>
      </c>
      <c r="CB105" s="92">
        <f t="shared" si="64"/>
        <v>233</v>
      </c>
      <c r="CC105" s="92">
        <f t="shared" si="43"/>
        <v>0</v>
      </c>
      <c r="CD105" s="92">
        <f t="shared" si="44"/>
        <v>195386.47</v>
      </c>
      <c r="CE105" s="92">
        <f t="shared" si="36"/>
        <v>0</v>
      </c>
      <c r="CF105" s="92">
        <f t="shared" si="37"/>
        <v>442307.06</v>
      </c>
      <c r="CG105" s="92">
        <f t="shared" si="45"/>
        <v>442307.06</v>
      </c>
      <c r="CH105" s="92">
        <f t="shared" si="46"/>
        <v>195518.65</v>
      </c>
      <c r="CI105" s="92">
        <f t="shared" si="62"/>
        <v>0</v>
      </c>
      <c r="CJ105" s="91" t="str">
        <f t="shared" si="35"/>
        <v xml:space="preserve">nein </v>
      </c>
      <c r="CK105" s="91" t="str">
        <f t="shared" si="35"/>
        <v>nein</v>
      </c>
      <c r="CL105" s="91" t="str">
        <f t="shared" si="63"/>
        <v>OK</v>
      </c>
      <c r="CM105" s="92">
        <f t="shared" si="61"/>
        <v>1141227.6100000001</v>
      </c>
      <c r="CN105" s="91" t="str">
        <f t="shared" si="47"/>
        <v>nein</v>
      </c>
      <c r="CO105" s="91">
        <f t="shared" si="48"/>
        <v>0</v>
      </c>
      <c r="CP105" s="91">
        <f t="shared" si="49"/>
        <v>0</v>
      </c>
      <c r="CQ105" s="91">
        <f t="shared" si="50"/>
        <v>1</v>
      </c>
      <c r="CR105" s="91">
        <f t="shared" si="38"/>
        <v>1</v>
      </c>
      <c r="CS105" s="92">
        <f>CM105-'2013'!CM105</f>
        <v>-1370174.9599999997</v>
      </c>
      <c r="CT105" s="92">
        <f>CE105-'2013'!CE105</f>
        <v>0</v>
      </c>
      <c r="CU105" s="92">
        <f t="shared" si="51"/>
        <v>68127</v>
      </c>
      <c r="CV105" s="92">
        <f t="shared" si="52"/>
        <v>32934.959999999999</v>
      </c>
      <c r="CW105" s="153">
        <f t="shared" si="53"/>
        <v>3</v>
      </c>
      <c r="CX105" s="153">
        <f t="shared" si="54"/>
        <v>3</v>
      </c>
      <c r="CY105" s="153">
        <f t="shared" si="55"/>
        <v>3</v>
      </c>
      <c r="CZ105" s="92">
        <f t="shared" si="56"/>
        <v>922.23</v>
      </c>
      <c r="DA105" s="92">
        <f t="shared" si="57"/>
        <v>1512.49</v>
      </c>
      <c r="DB105" s="91">
        <f t="shared" si="39"/>
        <v>1</v>
      </c>
      <c r="DC105" s="92">
        <f t="shared" si="58"/>
        <v>442307.06</v>
      </c>
    </row>
    <row r="106" spans="1:107" x14ac:dyDescent="0.25">
      <c r="A106" s="20">
        <v>13075109</v>
      </c>
      <c r="B106" s="21">
        <v>5560</v>
      </c>
      <c r="C106" s="21" t="s">
        <v>144</v>
      </c>
      <c r="D106" s="267">
        <v>252</v>
      </c>
      <c r="E106" s="266">
        <v>28600</v>
      </c>
      <c r="F106" s="266">
        <v>2988.61</v>
      </c>
      <c r="G106" s="267">
        <v>0</v>
      </c>
      <c r="H106" s="268"/>
      <c r="I106" s="268">
        <v>44542.080000000002</v>
      </c>
      <c r="J106" s="267">
        <v>0</v>
      </c>
      <c r="K106" s="266">
        <v>292119.81</v>
      </c>
      <c r="L106" s="268">
        <v>2012</v>
      </c>
      <c r="M106" s="267">
        <v>1</v>
      </c>
      <c r="N106" s="267">
        <v>371883.13</v>
      </c>
      <c r="O106" s="267">
        <v>1</v>
      </c>
      <c r="P106" s="268">
        <v>277667.12</v>
      </c>
      <c r="Q106" s="267">
        <v>0</v>
      </c>
      <c r="R106" s="268"/>
      <c r="S106" s="267">
        <v>240</v>
      </c>
      <c r="T106" s="267">
        <v>1</v>
      </c>
      <c r="U106" s="267">
        <v>320</v>
      </c>
      <c r="V106" s="267">
        <v>1</v>
      </c>
      <c r="W106" s="267">
        <v>280</v>
      </c>
      <c r="X106" s="267">
        <v>1</v>
      </c>
      <c r="Y106" s="267">
        <v>1</v>
      </c>
      <c r="Z106" s="267">
        <v>42312.800000000003</v>
      </c>
      <c r="AA106" s="267">
        <v>199.58867924528303</v>
      </c>
      <c r="AB106" s="55" t="s">
        <v>56</v>
      </c>
      <c r="AC106" s="55" t="s">
        <v>43</v>
      </c>
      <c r="AD106" s="55"/>
      <c r="AE106" s="327">
        <v>68138.789999999994</v>
      </c>
      <c r="AF106" s="266">
        <v>277667.12</v>
      </c>
      <c r="AG106" s="328">
        <v>-2988.61</v>
      </c>
      <c r="AH106" s="328">
        <v>-277667.12</v>
      </c>
      <c r="AI106" s="267">
        <v>900</v>
      </c>
      <c r="AJ106" s="329">
        <v>916.67</v>
      </c>
      <c r="AK106" s="268"/>
      <c r="AL106" s="268"/>
      <c r="AM106" s="268"/>
      <c r="AN106" s="268"/>
      <c r="AO106" s="330">
        <v>81053.89</v>
      </c>
      <c r="AP106" s="334">
        <v>26307.05</v>
      </c>
      <c r="AQ106" s="281">
        <f t="shared" si="59"/>
        <v>-54746.84</v>
      </c>
      <c r="AR106" s="289">
        <v>84254.9</v>
      </c>
      <c r="AS106" s="281">
        <f t="shared" si="40"/>
        <v>110561.95</v>
      </c>
      <c r="AT106" s="289">
        <v>77000.039999999994</v>
      </c>
      <c r="AU106" s="281">
        <f t="shared" si="60"/>
        <v>33561.910000000003</v>
      </c>
      <c r="AV106" s="281">
        <f t="shared" si="41"/>
        <v>2.9269735679219067</v>
      </c>
      <c r="AW106" s="281">
        <f t="shared" si="42"/>
        <v>0.69644249219555188</v>
      </c>
      <c r="AX106" s="289">
        <v>37224.5</v>
      </c>
      <c r="CA106" s="91" t="str">
        <f t="shared" si="64"/>
        <v>Polzow</v>
      </c>
      <c r="CB106" s="92">
        <f t="shared" si="64"/>
        <v>252</v>
      </c>
      <c r="CC106" s="92">
        <f t="shared" si="43"/>
        <v>44542.080000000002</v>
      </c>
      <c r="CD106" s="92">
        <f t="shared" si="44"/>
        <v>-44542.080000000002</v>
      </c>
      <c r="CE106" s="92">
        <f t="shared" si="36"/>
        <v>277667.12</v>
      </c>
      <c r="CF106" s="92">
        <f t="shared" si="37"/>
        <v>0</v>
      </c>
      <c r="CG106" s="92">
        <f t="shared" si="45"/>
        <v>-277667.12</v>
      </c>
      <c r="CH106" s="92">
        <f t="shared" si="46"/>
        <v>-2988.61</v>
      </c>
      <c r="CI106" s="92">
        <f t="shared" si="62"/>
        <v>1</v>
      </c>
      <c r="CJ106" s="91" t="str">
        <f t="shared" si="35"/>
        <v>ja</v>
      </c>
      <c r="CK106" s="91" t="str">
        <f t="shared" si="35"/>
        <v>nein</v>
      </c>
      <c r="CL106" s="91" t="str">
        <f t="shared" si="63"/>
        <v>OK</v>
      </c>
      <c r="CM106" s="92">
        <f t="shared" si="61"/>
        <v>371883.13</v>
      </c>
      <c r="CN106" s="91" t="str">
        <f t="shared" si="47"/>
        <v>nein</v>
      </c>
      <c r="CO106" s="91">
        <f t="shared" si="48"/>
        <v>1</v>
      </c>
      <c r="CP106" s="91">
        <f t="shared" si="49"/>
        <v>0</v>
      </c>
      <c r="CQ106" s="91">
        <f t="shared" si="50"/>
        <v>1</v>
      </c>
      <c r="CR106" s="91">
        <f t="shared" si="38"/>
        <v>0</v>
      </c>
      <c r="CS106" s="92">
        <f>CM106-'2013'!CM106</f>
        <v>-1392274.3399999999</v>
      </c>
      <c r="CT106" s="92">
        <f>CE106-'2013'!CE106</f>
        <v>40533.709999999992</v>
      </c>
      <c r="CU106" s="92">
        <f t="shared" si="51"/>
        <v>77000.039999999994</v>
      </c>
      <c r="CV106" s="92">
        <f t="shared" si="52"/>
        <v>37224.5</v>
      </c>
      <c r="CW106" s="153">
        <f t="shared" si="53"/>
        <v>2.4</v>
      </c>
      <c r="CX106" s="153">
        <f t="shared" si="54"/>
        <v>3.2</v>
      </c>
      <c r="CY106" s="153">
        <f t="shared" si="55"/>
        <v>2.8</v>
      </c>
      <c r="CZ106" s="92">
        <f t="shared" si="56"/>
        <v>42312.800000000003</v>
      </c>
      <c r="DA106" s="92">
        <f t="shared" si="57"/>
        <v>916.67</v>
      </c>
      <c r="DB106" s="91">
        <f t="shared" si="39"/>
        <v>0</v>
      </c>
      <c r="DC106" s="92">
        <f t="shared" si="58"/>
        <v>-277667.12</v>
      </c>
    </row>
    <row r="107" spans="1:107" x14ac:dyDescent="0.25">
      <c r="A107" s="20">
        <v>13075115</v>
      </c>
      <c r="B107" s="21">
        <v>5560</v>
      </c>
      <c r="C107" s="21" t="s">
        <v>145</v>
      </c>
      <c r="D107" s="267">
        <v>961</v>
      </c>
      <c r="E107" s="266">
        <v>135700</v>
      </c>
      <c r="F107" s="266">
        <v>89136.01</v>
      </c>
      <c r="G107" s="267">
        <v>0</v>
      </c>
      <c r="H107" s="268"/>
      <c r="I107" s="268">
        <v>167939.66</v>
      </c>
      <c r="J107" s="267">
        <v>0</v>
      </c>
      <c r="K107" s="267">
        <v>262969.7</v>
      </c>
      <c r="L107" s="268"/>
      <c r="M107" s="267">
        <v>1</v>
      </c>
      <c r="N107" s="267">
        <v>3392332.28</v>
      </c>
      <c r="O107" s="267">
        <v>0</v>
      </c>
      <c r="P107" s="268"/>
      <c r="Q107" s="267">
        <v>1</v>
      </c>
      <c r="R107" s="268">
        <v>147550.94</v>
      </c>
      <c r="S107" s="267">
        <v>300</v>
      </c>
      <c r="T107" s="267">
        <v>0</v>
      </c>
      <c r="U107" s="267">
        <v>350</v>
      </c>
      <c r="V107" s="267">
        <v>0</v>
      </c>
      <c r="W107" s="267">
        <v>350</v>
      </c>
      <c r="X107" s="267">
        <v>0</v>
      </c>
      <c r="Y107" s="267">
        <v>0</v>
      </c>
      <c r="Z107" s="267">
        <v>627487.78</v>
      </c>
      <c r="AA107" s="267">
        <v>268.73138329764453</v>
      </c>
      <c r="AB107" s="55" t="s">
        <v>199</v>
      </c>
      <c r="AC107" s="55" t="s">
        <v>43</v>
      </c>
      <c r="AD107" s="55"/>
      <c r="AE107" s="327">
        <v>97210.89</v>
      </c>
      <c r="AF107" s="267">
        <v>147550.94</v>
      </c>
      <c r="AG107" s="328">
        <v>-89136.01</v>
      </c>
      <c r="AH107" s="332">
        <v>147550.94</v>
      </c>
      <c r="AI107" s="267">
        <v>5300</v>
      </c>
      <c r="AJ107" s="329">
        <v>5130.6899999999996</v>
      </c>
      <c r="AK107" s="268"/>
      <c r="AL107" s="268"/>
      <c r="AM107" s="268"/>
      <c r="AN107" s="268"/>
      <c r="AO107" s="330">
        <v>473632.68</v>
      </c>
      <c r="AP107" s="334">
        <v>197018.78</v>
      </c>
      <c r="AQ107" s="281">
        <f t="shared" si="59"/>
        <v>-276613.90000000002</v>
      </c>
      <c r="AR107" s="289">
        <v>222584.8</v>
      </c>
      <c r="AS107" s="281">
        <f t="shared" si="40"/>
        <v>419603.57999999996</v>
      </c>
      <c r="AT107" s="289">
        <v>356313.36</v>
      </c>
      <c r="AU107" s="281">
        <f t="shared" si="60"/>
        <v>63290.219999999972</v>
      </c>
      <c r="AV107" s="281">
        <f t="shared" si="41"/>
        <v>1.8085248523008821</v>
      </c>
      <c r="AW107" s="281">
        <f t="shared" si="42"/>
        <v>0.84916663485092292</v>
      </c>
      <c r="AX107" s="289">
        <v>172254.36</v>
      </c>
      <c r="CA107" s="91" t="str">
        <f t="shared" si="64"/>
        <v>Rollwitz</v>
      </c>
      <c r="CB107" s="92">
        <f t="shared" si="64"/>
        <v>961</v>
      </c>
      <c r="CC107" s="92">
        <f t="shared" si="43"/>
        <v>167939.66</v>
      </c>
      <c r="CD107" s="92">
        <f t="shared" si="44"/>
        <v>-167939.66</v>
      </c>
      <c r="CE107" s="92">
        <f t="shared" si="36"/>
        <v>0</v>
      </c>
      <c r="CF107" s="92">
        <f t="shared" si="37"/>
        <v>147550.94</v>
      </c>
      <c r="CG107" s="92">
        <f t="shared" si="45"/>
        <v>147550.94</v>
      </c>
      <c r="CH107" s="92">
        <f t="shared" si="46"/>
        <v>-89136.01</v>
      </c>
      <c r="CI107" s="92">
        <f t="shared" si="62"/>
        <v>0</v>
      </c>
      <c r="CJ107" s="91" t="str">
        <f t="shared" si="35"/>
        <v xml:space="preserve">nein </v>
      </c>
      <c r="CK107" s="91" t="str">
        <f t="shared" si="35"/>
        <v>nein</v>
      </c>
      <c r="CL107" s="91" t="str">
        <f t="shared" si="63"/>
        <v>OK</v>
      </c>
      <c r="CM107" s="92">
        <f t="shared" si="61"/>
        <v>3392332.28</v>
      </c>
      <c r="CN107" s="91" t="str">
        <f t="shared" si="47"/>
        <v>nein</v>
      </c>
      <c r="CO107" s="91">
        <f t="shared" si="48"/>
        <v>0</v>
      </c>
      <c r="CP107" s="91">
        <f t="shared" si="49"/>
        <v>0</v>
      </c>
      <c r="CQ107" s="91">
        <f t="shared" si="50"/>
        <v>1</v>
      </c>
      <c r="CR107" s="91">
        <f t="shared" si="38"/>
        <v>0</v>
      </c>
      <c r="CS107" s="92">
        <f>CM107-'2013'!CM107</f>
        <v>-3997021.6</v>
      </c>
      <c r="CT107" s="92">
        <f>CE107-'2013'!CE107</f>
        <v>0</v>
      </c>
      <c r="CU107" s="92">
        <f t="shared" si="51"/>
        <v>356313.36</v>
      </c>
      <c r="CV107" s="92">
        <f t="shared" si="52"/>
        <v>172254.36</v>
      </c>
      <c r="CW107" s="153">
        <f t="shared" si="53"/>
        <v>3</v>
      </c>
      <c r="CX107" s="153">
        <f t="shared" si="54"/>
        <v>3.5</v>
      </c>
      <c r="CY107" s="153">
        <f t="shared" si="55"/>
        <v>3.5</v>
      </c>
      <c r="CZ107" s="92">
        <f t="shared" si="56"/>
        <v>627487.78</v>
      </c>
      <c r="DA107" s="92">
        <f t="shared" si="57"/>
        <v>5130.6899999999996</v>
      </c>
      <c r="DB107" s="91">
        <f t="shared" si="39"/>
        <v>0</v>
      </c>
      <c r="DC107" s="92">
        <f t="shared" si="58"/>
        <v>147550.94</v>
      </c>
    </row>
    <row r="108" spans="1:107" x14ac:dyDescent="0.25">
      <c r="A108" s="20">
        <v>13075126</v>
      </c>
      <c r="B108" s="21">
        <v>5560</v>
      </c>
      <c r="C108" s="21" t="s">
        <v>146</v>
      </c>
      <c r="D108" s="267">
        <v>470</v>
      </c>
      <c r="E108" s="266">
        <v>66500</v>
      </c>
      <c r="F108" s="266">
        <v>4480.9799999999996</v>
      </c>
      <c r="G108" s="267">
        <v>0</v>
      </c>
      <c r="H108" s="268"/>
      <c r="I108" s="268">
        <v>4480.9799999999996</v>
      </c>
      <c r="J108" s="267">
        <v>0</v>
      </c>
      <c r="K108" s="267">
        <v>199316.59</v>
      </c>
      <c r="L108" s="268"/>
      <c r="M108" s="267">
        <v>1</v>
      </c>
      <c r="N108" s="267">
        <v>1169681.77</v>
      </c>
      <c r="O108" s="267">
        <v>0</v>
      </c>
      <c r="P108" s="268"/>
      <c r="Q108" s="267">
        <v>1</v>
      </c>
      <c r="R108" s="268">
        <v>189589.87</v>
      </c>
      <c r="S108" s="267">
        <v>360</v>
      </c>
      <c r="T108" s="267">
        <v>0</v>
      </c>
      <c r="U108" s="267">
        <v>300</v>
      </c>
      <c r="V108" s="267">
        <v>1</v>
      </c>
      <c r="W108" s="267">
        <v>270</v>
      </c>
      <c r="X108" s="267">
        <v>1</v>
      </c>
      <c r="Y108" s="267">
        <v>0</v>
      </c>
      <c r="Z108" s="267">
        <v>0</v>
      </c>
      <c r="AA108" s="267">
        <v>0</v>
      </c>
      <c r="AB108" s="55" t="s">
        <v>199</v>
      </c>
      <c r="AC108" s="55" t="s">
        <v>43</v>
      </c>
      <c r="AD108" s="55"/>
      <c r="AE108" s="327">
        <v>74905.7</v>
      </c>
      <c r="AF108" s="267">
        <v>189589.87</v>
      </c>
      <c r="AG108" s="328">
        <v>-4480.9799999999996</v>
      </c>
      <c r="AH108" s="332">
        <v>189589.87</v>
      </c>
      <c r="AI108" s="267">
        <v>2100</v>
      </c>
      <c r="AJ108" s="329">
        <v>1895.84</v>
      </c>
      <c r="AK108" s="268"/>
      <c r="AL108" s="268"/>
      <c r="AM108" s="268">
        <v>500</v>
      </c>
      <c r="AN108" s="268">
        <v>549</v>
      </c>
      <c r="AO108" s="330">
        <v>119271.24</v>
      </c>
      <c r="AP108" s="334">
        <v>54042.239999999998</v>
      </c>
      <c r="AQ108" s="281">
        <f t="shared" si="59"/>
        <v>-65229.000000000007</v>
      </c>
      <c r="AR108" s="289">
        <v>176282.49</v>
      </c>
      <c r="AS108" s="281">
        <f t="shared" si="40"/>
        <v>230324.72999999998</v>
      </c>
      <c r="AT108" s="289">
        <v>141700.68</v>
      </c>
      <c r="AU108" s="281">
        <f t="shared" si="60"/>
        <v>88624.049999999988</v>
      </c>
      <c r="AV108" s="281">
        <f t="shared" si="41"/>
        <v>2.6220356521121255</v>
      </c>
      <c r="AW108" s="281">
        <f t="shared" si="42"/>
        <v>0.61522130081298698</v>
      </c>
      <c r="AX108" s="289">
        <v>68503.06</v>
      </c>
      <c r="CA108" s="91" t="str">
        <f t="shared" si="64"/>
        <v>Schönwalde</v>
      </c>
      <c r="CB108" s="92">
        <f t="shared" si="64"/>
        <v>470</v>
      </c>
      <c r="CC108" s="92">
        <f t="shared" si="43"/>
        <v>4480.9799999999996</v>
      </c>
      <c r="CD108" s="92">
        <f t="shared" si="44"/>
        <v>-4480.9799999999996</v>
      </c>
      <c r="CE108" s="92">
        <f t="shared" si="36"/>
        <v>0</v>
      </c>
      <c r="CF108" s="92">
        <f t="shared" si="37"/>
        <v>189589.87</v>
      </c>
      <c r="CG108" s="92">
        <f t="shared" si="45"/>
        <v>189589.87</v>
      </c>
      <c r="CH108" s="92">
        <f t="shared" si="46"/>
        <v>-4480.9799999999996</v>
      </c>
      <c r="CI108" s="92">
        <f t="shared" si="62"/>
        <v>0</v>
      </c>
      <c r="CJ108" s="91" t="str">
        <f t="shared" si="35"/>
        <v xml:space="preserve">nein </v>
      </c>
      <c r="CK108" s="91" t="str">
        <f t="shared" si="35"/>
        <v>nein</v>
      </c>
      <c r="CL108" s="91" t="str">
        <f t="shared" si="63"/>
        <v>OK</v>
      </c>
      <c r="CM108" s="92">
        <f t="shared" si="61"/>
        <v>1169681.77</v>
      </c>
      <c r="CN108" s="91" t="str">
        <f t="shared" si="47"/>
        <v>nein</v>
      </c>
      <c r="CO108" s="91">
        <f t="shared" si="48"/>
        <v>0</v>
      </c>
      <c r="CP108" s="91">
        <f t="shared" si="49"/>
        <v>0</v>
      </c>
      <c r="CQ108" s="91">
        <f t="shared" si="50"/>
        <v>1</v>
      </c>
      <c r="CR108" s="91">
        <f t="shared" si="38"/>
        <v>0</v>
      </c>
      <c r="CS108" s="92">
        <f>CM108-'2013'!CM108</f>
        <v>-3265772.86</v>
      </c>
      <c r="CT108" s="92">
        <f>CE108-'2013'!CE108</f>
        <v>0</v>
      </c>
      <c r="CU108" s="92">
        <f t="shared" si="51"/>
        <v>141700.68</v>
      </c>
      <c r="CV108" s="92">
        <f t="shared" si="52"/>
        <v>68503.06</v>
      </c>
      <c r="CW108" s="153">
        <f t="shared" si="53"/>
        <v>3.6</v>
      </c>
      <c r="CX108" s="153">
        <f t="shared" si="54"/>
        <v>3</v>
      </c>
      <c r="CY108" s="153">
        <f t="shared" si="55"/>
        <v>2.7</v>
      </c>
      <c r="CZ108" s="92">
        <f t="shared" si="56"/>
        <v>0</v>
      </c>
      <c r="DA108" s="92">
        <f t="shared" si="57"/>
        <v>2444.84</v>
      </c>
      <c r="DB108" s="91">
        <f t="shared" si="39"/>
        <v>0</v>
      </c>
      <c r="DC108" s="92">
        <f t="shared" si="58"/>
        <v>189589.87</v>
      </c>
    </row>
    <row r="109" spans="1:107" x14ac:dyDescent="0.25">
      <c r="A109" s="20">
        <v>13075138</v>
      </c>
      <c r="B109" s="21">
        <v>5560</v>
      </c>
      <c r="C109" s="21" t="s">
        <v>147</v>
      </c>
      <c r="D109" s="267">
        <v>1161</v>
      </c>
      <c r="E109" s="266">
        <v>137200</v>
      </c>
      <c r="F109" s="266">
        <v>76992.06</v>
      </c>
      <c r="G109" s="267">
        <v>0</v>
      </c>
      <c r="H109" s="268"/>
      <c r="I109" s="268">
        <v>98168.67</v>
      </c>
      <c r="J109" s="267">
        <v>0</v>
      </c>
      <c r="K109" s="266">
        <v>37816.160000000003</v>
      </c>
      <c r="L109" s="268">
        <v>2014</v>
      </c>
      <c r="M109" s="267">
        <v>1</v>
      </c>
      <c r="N109" s="267">
        <v>3077439.48</v>
      </c>
      <c r="O109" s="267">
        <v>1</v>
      </c>
      <c r="P109" s="268">
        <v>17977.900000000001</v>
      </c>
      <c r="Q109" s="267">
        <v>0</v>
      </c>
      <c r="R109" s="268"/>
      <c r="S109" s="267">
        <v>300</v>
      </c>
      <c r="T109" s="267">
        <v>0</v>
      </c>
      <c r="U109" s="267">
        <v>350</v>
      </c>
      <c r="V109" s="267">
        <v>0</v>
      </c>
      <c r="W109" s="267">
        <v>300</v>
      </c>
      <c r="X109" s="267">
        <v>1</v>
      </c>
      <c r="Y109" s="267">
        <v>0</v>
      </c>
      <c r="Z109" s="267">
        <v>64521.46</v>
      </c>
      <c r="AA109" s="267">
        <v>156.22629539951575</v>
      </c>
      <c r="AB109" s="55" t="s">
        <v>56</v>
      </c>
      <c r="AC109" s="55" t="s">
        <v>43</v>
      </c>
      <c r="AD109" s="55"/>
      <c r="AE109" s="327">
        <v>227513.23</v>
      </c>
      <c r="AF109" s="266">
        <v>17977.900000000001</v>
      </c>
      <c r="AG109" s="328">
        <v>-91501.59</v>
      </c>
      <c r="AH109" s="328">
        <v>-17977.900000000001</v>
      </c>
      <c r="AI109" s="267">
        <v>3500</v>
      </c>
      <c r="AJ109" s="329">
        <v>3457.1</v>
      </c>
      <c r="AK109" s="268"/>
      <c r="AL109" s="268"/>
      <c r="AM109" s="268"/>
      <c r="AN109" s="268"/>
      <c r="AO109" s="330">
        <v>473576.63</v>
      </c>
      <c r="AP109" s="334">
        <v>170201.47</v>
      </c>
      <c r="AQ109" s="281">
        <f t="shared" si="59"/>
        <v>-303375.16000000003</v>
      </c>
      <c r="AR109" s="289">
        <v>328084.49</v>
      </c>
      <c r="AS109" s="281">
        <f t="shared" si="40"/>
        <v>498285.95999999996</v>
      </c>
      <c r="AT109" s="289">
        <v>400829.16</v>
      </c>
      <c r="AU109" s="281">
        <f t="shared" si="60"/>
        <v>97456.799999999988</v>
      </c>
      <c r="AV109" s="281">
        <f t="shared" si="41"/>
        <v>2.3550276034631192</v>
      </c>
      <c r="AW109" s="281">
        <f t="shared" si="42"/>
        <v>0.80441592213435031</v>
      </c>
      <c r="AX109" s="289">
        <v>193774.85</v>
      </c>
      <c r="CA109" s="91" t="str">
        <f t="shared" si="64"/>
        <v>Viereck</v>
      </c>
      <c r="CB109" s="92">
        <f t="shared" si="64"/>
        <v>1161</v>
      </c>
      <c r="CC109" s="92">
        <f t="shared" si="43"/>
        <v>98168.67</v>
      </c>
      <c r="CD109" s="92">
        <f t="shared" si="44"/>
        <v>-98168.67</v>
      </c>
      <c r="CE109" s="92">
        <f t="shared" si="36"/>
        <v>17977.900000000001</v>
      </c>
      <c r="CF109" s="92">
        <f t="shared" si="37"/>
        <v>0</v>
      </c>
      <c r="CG109" s="92">
        <f t="shared" si="45"/>
        <v>-17977.900000000001</v>
      </c>
      <c r="CH109" s="92">
        <f t="shared" si="46"/>
        <v>-91501.59</v>
      </c>
      <c r="CI109" s="92">
        <f t="shared" si="62"/>
        <v>0</v>
      </c>
      <c r="CJ109" s="91" t="str">
        <f t="shared" si="35"/>
        <v>ja</v>
      </c>
      <c r="CK109" s="91" t="str">
        <f t="shared" si="35"/>
        <v>nein</v>
      </c>
      <c r="CL109" s="91" t="str">
        <f t="shared" si="63"/>
        <v>OK</v>
      </c>
      <c r="CM109" s="92">
        <f t="shared" si="61"/>
        <v>3077439.48</v>
      </c>
      <c r="CN109" s="91" t="str">
        <f t="shared" si="47"/>
        <v>nein</v>
      </c>
      <c r="CO109" s="91">
        <f t="shared" si="48"/>
        <v>1</v>
      </c>
      <c r="CP109" s="91">
        <f t="shared" si="49"/>
        <v>0</v>
      </c>
      <c r="CQ109" s="91">
        <f t="shared" si="50"/>
        <v>1</v>
      </c>
      <c r="CR109" s="91">
        <f t="shared" si="38"/>
        <v>0</v>
      </c>
      <c r="CS109" s="92">
        <f>CM109-'2013'!CM109</f>
        <v>70936.100000000093</v>
      </c>
      <c r="CT109" s="92">
        <f>CE109-'2013'!CE109</f>
        <v>17977.900000000001</v>
      </c>
      <c r="CU109" s="92">
        <f t="shared" si="51"/>
        <v>400829.16</v>
      </c>
      <c r="CV109" s="92">
        <f t="shared" si="52"/>
        <v>193774.85</v>
      </c>
      <c r="CW109" s="153">
        <f t="shared" si="53"/>
        <v>3</v>
      </c>
      <c r="CX109" s="153">
        <f t="shared" si="54"/>
        <v>3.5</v>
      </c>
      <c r="CY109" s="153">
        <f t="shared" si="55"/>
        <v>3</v>
      </c>
      <c r="CZ109" s="92">
        <f t="shared" si="56"/>
        <v>64521.46</v>
      </c>
      <c r="DA109" s="92">
        <f t="shared" si="57"/>
        <v>3457.1</v>
      </c>
      <c r="DB109" s="91">
        <f t="shared" si="39"/>
        <v>0</v>
      </c>
      <c r="DC109" s="92">
        <f t="shared" si="58"/>
        <v>-17977.900000000001</v>
      </c>
    </row>
    <row r="110" spans="1:107" x14ac:dyDescent="0.25">
      <c r="A110" s="20">
        <v>13075149</v>
      </c>
      <c r="B110" s="21">
        <v>5560</v>
      </c>
      <c r="C110" s="21" t="s">
        <v>148</v>
      </c>
      <c r="D110" s="265">
        <v>481</v>
      </c>
      <c r="E110" s="266">
        <v>55600</v>
      </c>
      <c r="F110" s="266">
        <v>5977.62</v>
      </c>
      <c r="G110" s="267">
        <v>0</v>
      </c>
      <c r="H110" s="268"/>
      <c r="I110" s="268">
        <v>5977.62</v>
      </c>
      <c r="J110" s="267">
        <v>0</v>
      </c>
      <c r="K110" s="267">
        <v>78372.600000000006</v>
      </c>
      <c r="L110" s="268"/>
      <c r="M110" s="267">
        <v>1</v>
      </c>
      <c r="N110" s="267">
        <v>1407490.65</v>
      </c>
      <c r="O110" s="267">
        <v>0</v>
      </c>
      <c r="P110" s="268"/>
      <c r="Q110" s="267">
        <v>0</v>
      </c>
      <c r="R110" s="268">
        <v>113112.96000000001</v>
      </c>
      <c r="S110" s="267">
        <v>300</v>
      </c>
      <c r="T110" s="267">
        <v>0</v>
      </c>
      <c r="U110" s="267">
        <v>300</v>
      </c>
      <c r="V110" s="267">
        <v>1</v>
      </c>
      <c r="W110" s="267">
        <v>350</v>
      </c>
      <c r="X110" s="267">
        <v>0</v>
      </c>
      <c r="Y110" s="267">
        <v>0</v>
      </c>
      <c r="Z110" s="267">
        <v>0</v>
      </c>
      <c r="AA110" s="267">
        <v>0</v>
      </c>
      <c r="AB110" s="55" t="s">
        <v>199</v>
      </c>
      <c r="AC110" s="55" t="s">
        <v>43</v>
      </c>
      <c r="AD110" s="55"/>
      <c r="AE110" s="327">
        <v>114801.17</v>
      </c>
      <c r="AF110" s="267">
        <v>113112.96000000001</v>
      </c>
      <c r="AG110" s="328">
        <v>-5977.62</v>
      </c>
      <c r="AH110" s="332">
        <v>113112.96000000001</v>
      </c>
      <c r="AI110" s="267">
        <v>1400</v>
      </c>
      <c r="AJ110" s="329">
        <v>1411.25</v>
      </c>
      <c r="AK110" s="268"/>
      <c r="AL110" s="268"/>
      <c r="AM110" s="268"/>
      <c r="AN110" s="268"/>
      <c r="AO110" s="330">
        <v>118698.61</v>
      </c>
      <c r="AP110" s="330">
        <v>52545.1</v>
      </c>
      <c r="AQ110" s="281">
        <f t="shared" si="59"/>
        <v>-66153.510000000009</v>
      </c>
      <c r="AR110" s="289">
        <v>182426.7</v>
      </c>
      <c r="AS110" s="281">
        <f t="shared" si="40"/>
        <v>234971.80000000002</v>
      </c>
      <c r="AT110" s="289">
        <v>135995.64000000001</v>
      </c>
      <c r="AU110" s="281">
        <f t="shared" si="60"/>
        <v>98976.16</v>
      </c>
      <c r="AV110" s="281">
        <f t="shared" si="41"/>
        <v>2.5881697817684239</v>
      </c>
      <c r="AW110" s="281">
        <f t="shared" si="42"/>
        <v>0.57877430398030749</v>
      </c>
      <c r="AX110" s="289">
        <v>65746.039999999994</v>
      </c>
      <c r="CA110" s="91" t="str">
        <f t="shared" si="64"/>
        <v>Zerrenthin</v>
      </c>
      <c r="CB110" s="92">
        <f t="shared" si="64"/>
        <v>481</v>
      </c>
      <c r="CC110" s="92">
        <f t="shared" si="43"/>
        <v>5977.62</v>
      </c>
      <c r="CD110" s="92">
        <f t="shared" si="44"/>
        <v>-5977.62</v>
      </c>
      <c r="CE110" s="92">
        <f t="shared" si="36"/>
        <v>0</v>
      </c>
      <c r="CF110" s="92">
        <f t="shared" si="37"/>
        <v>113112.96000000001</v>
      </c>
      <c r="CG110" s="92">
        <f t="shared" si="45"/>
        <v>113112.96000000001</v>
      </c>
      <c r="CH110" s="92">
        <f t="shared" si="46"/>
        <v>-5977.62</v>
      </c>
      <c r="CI110" s="92">
        <f t="shared" si="62"/>
        <v>0</v>
      </c>
      <c r="CJ110" s="91" t="str">
        <f t="shared" si="35"/>
        <v xml:space="preserve">nein </v>
      </c>
      <c r="CK110" s="91" t="str">
        <f t="shared" si="35"/>
        <v>nein</v>
      </c>
      <c r="CL110" s="91" t="str">
        <f t="shared" si="63"/>
        <v>OK</v>
      </c>
      <c r="CM110" s="92">
        <f t="shared" si="61"/>
        <v>1407490.65</v>
      </c>
      <c r="CN110" s="91" t="str">
        <f t="shared" si="47"/>
        <v>nein</v>
      </c>
      <c r="CO110" s="91">
        <f t="shared" si="48"/>
        <v>0</v>
      </c>
      <c r="CP110" s="91">
        <f t="shared" si="49"/>
        <v>0</v>
      </c>
      <c r="CQ110" s="91">
        <f t="shared" si="50"/>
        <v>1</v>
      </c>
      <c r="CR110" s="91">
        <f t="shared" si="38"/>
        <v>0</v>
      </c>
      <c r="CS110" s="92">
        <f>CM110-'2013'!CM110</f>
        <v>-2135760.29</v>
      </c>
      <c r="CT110" s="92">
        <f>CE110-'2013'!CE110</f>
        <v>0</v>
      </c>
      <c r="CU110" s="92">
        <f t="shared" si="51"/>
        <v>135995.64000000001</v>
      </c>
      <c r="CV110" s="92">
        <f t="shared" si="52"/>
        <v>65746.039999999994</v>
      </c>
      <c r="CW110" s="153">
        <f t="shared" si="53"/>
        <v>3</v>
      </c>
      <c r="CX110" s="153">
        <f t="shared" si="54"/>
        <v>3</v>
      </c>
      <c r="CY110" s="153">
        <f t="shared" si="55"/>
        <v>3.5</v>
      </c>
      <c r="CZ110" s="92">
        <f t="shared" si="56"/>
        <v>0</v>
      </c>
      <c r="DA110" s="92">
        <f t="shared" si="57"/>
        <v>1411.25</v>
      </c>
      <c r="DB110" s="91">
        <f t="shared" si="39"/>
        <v>0</v>
      </c>
      <c r="DC110" s="92">
        <f t="shared" si="58"/>
        <v>113112.96000000001</v>
      </c>
    </row>
    <row r="111" spans="1:107" x14ac:dyDescent="0.25">
      <c r="A111" s="20">
        <v>13075058</v>
      </c>
      <c r="B111" s="21">
        <v>5561</v>
      </c>
      <c r="C111" s="21" t="s">
        <v>149</v>
      </c>
      <c r="D111" s="223"/>
      <c r="E111" s="224"/>
      <c r="F111" s="224"/>
      <c r="G111" s="224"/>
      <c r="H111" s="224"/>
      <c r="I111" s="224"/>
      <c r="J111" s="224"/>
      <c r="K111" s="224"/>
      <c r="L111" s="224"/>
      <c r="M111" s="224"/>
      <c r="N111" s="224"/>
      <c r="O111" s="224"/>
      <c r="P111" s="224"/>
      <c r="Q111" s="224"/>
      <c r="R111" s="224"/>
      <c r="S111" s="224"/>
      <c r="T111" s="224"/>
      <c r="U111" s="224"/>
      <c r="V111" s="224"/>
      <c r="W111" s="224"/>
      <c r="X111" s="224"/>
      <c r="Y111" s="224"/>
      <c r="Z111" s="224"/>
      <c r="AA111" s="224"/>
      <c r="AB111" s="22"/>
      <c r="AC111" s="22"/>
      <c r="AD111" s="22"/>
      <c r="AE111" s="224"/>
      <c r="AF111" s="224"/>
      <c r="AG111" s="260"/>
      <c r="AH111" s="260"/>
      <c r="AI111" s="224"/>
      <c r="AJ111" s="282"/>
      <c r="AK111" s="224"/>
      <c r="AL111" s="224"/>
      <c r="AM111" s="224"/>
      <c r="AN111" s="260"/>
      <c r="AO111" s="222"/>
      <c r="AP111" s="222"/>
      <c r="AQ111" s="281">
        <f t="shared" si="59"/>
        <v>0</v>
      </c>
      <c r="AR111" s="222"/>
      <c r="AS111" s="281">
        <f t="shared" si="40"/>
        <v>0</v>
      </c>
      <c r="AT111" s="222"/>
      <c r="AU111" s="281">
        <f t="shared" si="60"/>
        <v>0</v>
      </c>
      <c r="AV111" s="281" t="e">
        <f t="shared" si="41"/>
        <v>#DIV/0!</v>
      </c>
      <c r="AW111" s="281" t="e">
        <f t="shared" si="42"/>
        <v>#DIV/0!</v>
      </c>
      <c r="AX111" s="222"/>
      <c r="CA111" s="91" t="str">
        <f t="shared" si="64"/>
        <v>Karlshagen</v>
      </c>
      <c r="CB111" s="92">
        <f t="shared" si="64"/>
        <v>0</v>
      </c>
      <c r="CC111" s="92">
        <f t="shared" si="43"/>
        <v>0</v>
      </c>
      <c r="CD111" s="92">
        <f t="shared" si="44"/>
        <v>0</v>
      </c>
      <c r="CE111" s="92">
        <f t="shared" si="36"/>
        <v>0</v>
      </c>
      <c r="CF111" s="92">
        <f t="shared" si="37"/>
        <v>0</v>
      </c>
      <c r="CG111" s="92">
        <f t="shared" si="45"/>
        <v>0</v>
      </c>
      <c r="CH111" s="92">
        <f t="shared" si="46"/>
        <v>0</v>
      </c>
      <c r="CI111" s="92">
        <f t="shared" si="62"/>
        <v>0</v>
      </c>
      <c r="CJ111" s="91">
        <f t="shared" si="35"/>
        <v>0</v>
      </c>
      <c r="CK111" s="91">
        <f t="shared" si="35"/>
        <v>0</v>
      </c>
      <c r="CL111" s="91" t="str">
        <f t="shared" si="63"/>
        <v>keine Daten</v>
      </c>
      <c r="CM111" s="92">
        <f t="shared" si="61"/>
        <v>0</v>
      </c>
      <c r="CN111" s="91" t="str">
        <f t="shared" si="47"/>
        <v>keine Angabe</v>
      </c>
      <c r="CO111" s="91">
        <f t="shared" si="48"/>
        <v>2</v>
      </c>
      <c r="CP111" s="91">
        <f t="shared" si="49"/>
        <v>2</v>
      </c>
      <c r="CQ111" s="91">
        <f t="shared" si="50"/>
        <v>0</v>
      </c>
      <c r="CR111" s="91">
        <f t="shared" si="38"/>
        <v>0</v>
      </c>
      <c r="CS111" s="92">
        <f>CM111-'2013'!CM111</f>
        <v>0</v>
      </c>
      <c r="CT111" s="92">
        <f>CE111-'2013'!CE111</f>
        <v>0</v>
      </c>
      <c r="CU111" s="92">
        <f t="shared" si="51"/>
        <v>0</v>
      </c>
      <c r="CV111" s="92">
        <f t="shared" si="52"/>
        <v>0</v>
      </c>
      <c r="CW111" s="153">
        <f t="shared" si="53"/>
        <v>0</v>
      </c>
      <c r="CX111" s="153">
        <f t="shared" si="54"/>
        <v>0</v>
      </c>
      <c r="CY111" s="153">
        <f t="shared" si="55"/>
        <v>0</v>
      </c>
      <c r="CZ111" s="92">
        <f t="shared" si="56"/>
        <v>0</v>
      </c>
      <c r="DA111" s="92">
        <f t="shared" si="57"/>
        <v>0</v>
      </c>
      <c r="DB111" s="91">
        <f t="shared" si="39"/>
        <v>0</v>
      </c>
      <c r="DC111" s="92">
        <f t="shared" si="58"/>
        <v>0</v>
      </c>
    </row>
    <row r="112" spans="1:107" x14ac:dyDescent="0.25">
      <c r="A112" s="20">
        <v>13075092</v>
      </c>
      <c r="B112" s="21">
        <v>5561</v>
      </c>
      <c r="C112" s="21" t="s">
        <v>150</v>
      </c>
      <c r="D112" s="223"/>
      <c r="E112" s="224"/>
      <c r="F112" s="224"/>
      <c r="G112" s="224"/>
      <c r="H112" s="224"/>
      <c r="I112" s="224"/>
      <c r="J112" s="224"/>
      <c r="K112" s="224"/>
      <c r="L112" s="224"/>
      <c r="M112" s="224"/>
      <c r="N112" s="224"/>
      <c r="O112" s="224"/>
      <c r="P112" s="224"/>
      <c r="Q112" s="224"/>
      <c r="R112" s="224"/>
      <c r="S112" s="224"/>
      <c r="T112" s="224"/>
      <c r="U112" s="224"/>
      <c r="V112" s="224"/>
      <c r="W112" s="224"/>
      <c r="X112" s="224"/>
      <c r="Y112" s="224"/>
      <c r="Z112" s="224"/>
      <c r="AA112" s="224"/>
      <c r="AB112" s="22"/>
      <c r="AC112" s="22"/>
      <c r="AD112" s="22"/>
      <c r="AE112" s="224"/>
      <c r="AF112" s="224"/>
      <c r="AG112" s="260"/>
      <c r="AH112" s="260"/>
      <c r="AI112" s="224"/>
      <c r="AJ112" s="282"/>
      <c r="AK112" s="224"/>
      <c r="AL112" s="224"/>
      <c r="AM112" s="224"/>
      <c r="AN112" s="260"/>
      <c r="AO112" s="222"/>
      <c r="AP112" s="222"/>
      <c r="AQ112" s="281">
        <f t="shared" si="59"/>
        <v>0</v>
      </c>
      <c r="AR112" s="222"/>
      <c r="AS112" s="281">
        <f t="shared" si="40"/>
        <v>0</v>
      </c>
      <c r="AT112" s="222"/>
      <c r="AU112" s="281">
        <f t="shared" si="60"/>
        <v>0</v>
      </c>
      <c r="AV112" s="281" t="e">
        <f t="shared" si="41"/>
        <v>#DIV/0!</v>
      </c>
      <c r="AW112" s="281" t="e">
        <f t="shared" si="42"/>
        <v>#DIV/0!</v>
      </c>
      <c r="AX112" s="222"/>
      <c r="CA112" s="91" t="str">
        <f t="shared" si="64"/>
        <v>Mölschow</v>
      </c>
      <c r="CB112" s="92">
        <f t="shared" si="64"/>
        <v>0</v>
      </c>
      <c r="CC112" s="92">
        <f t="shared" si="43"/>
        <v>0</v>
      </c>
      <c r="CD112" s="92">
        <f t="shared" si="44"/>
        <v>0</v>
      </c>
      <c r="CE112" s="92">
        <f t="shared" si="36"/>
        <v>0</v>
      </c>
      <c r="CF112" s="92">
        <f t="shared" si="37"/>
        <v>0</v>
      </c>
      <c r="CG112" s="92">
        <f t="shared" si="45"/>
        <v>0</v>
      </c>
      <c r="CH112" s="92">
        <f t="shared" si="46"/>
        <v>0</v>
      </c>
      <c r="CI112" s="92">
        <f t="shared" si="62"/>
        <v>0</v>
      </c>
      <c r="CJ112" s="91">
        <f t="shared" si="35"/>
        <v>0</v>
      </c>
      <c r="CK112" s="91">
        <f t="shared" si="35"/>
        <v>0</v>
      </c>
      <c r="CL112" s="91" t="str">
        <f t="shared" si="63"/>
        <v>keine Daten</v>
      </c>
      <c r="CM112" s="92">
        <f t="shared" si="61"/>
        <v>0</v>
      </c>
      <c r="CN112" s="91" t="str">
        <f t="shared" si="47"/>
        <v>keine Angabe</v>
      </c>
      <c r="CO112" s="91">
        <f t="shared" si="48"/>
        <v>2</v>
      </c>
      <c r="CP112" s="91">
        <f t="shared" si="49"/>
        <v>2</v>
      </c>
      <c r="CQ112" s="91">
        <f t="shared" si="50"/>
        <v>0</v>
      </c>
      <c r="CR112" s="91">
        <f t="shared" si="38"/>
        <v>0</v>
      </c>
      <c r="CS112" s="92">
        <f>CM112-'2013'!CM112</f>
        <v>0</v>
      </c>
      <c r="CT112" s="92">
        <f>CE112-'2013'!CE112</f>
        <v>0</v>
      </c>
      <c r="CU112" s="92">
        <f t="shared" si="51"/>
        <v>0</v>
      </c>
      <c r="CV112" s="92">
        <f t="shared" si="52"/>
        <v>0</v>
      </c>
      <c r="CW112" s="153">
        <f t="shared" si="53"/>
        <v>0</v>
      </c>
      <c r="CX112" s="153">
        <f t="shared" si="54"/>
        <v>0</v>
      </c>
      <c r="CY112" s="153">
        <f t="shared" si="55"/>
        <v>0</v>
      </c>
      <c r="CZ112" s="92">
        <f t="shared" si="56"/>
        <v>0</v>
      </c>
      <c r="DA112" s="92">
        <f t="shared" si="57"/>
        <v>0</v>
      </c>
      <c r="DB112" s="91">
        <f t="shared" si="39"/>
        <v>0</v>
      </c>
      <c r="DC112" s="92">
        <f t="shared" si="58"/>
        <v>0</v>
      </c>
    </row>
    <row r="113" spans="1:107" x14ac:dyDescent="0.25">
      <c r="A113" s="20">
        <v>13075106</v>
      </c>
      <c r="B113" s="21">
        <v>5561</v>
      </c>
      <c r="C113" s="21" t="s">
        <v>151</v>
      </c>
      <c r="D113" s="223"/>
      <c r="E113" s="224"/>
      <c r="F113" s="224"/>
      <c r="G113" s="224"/>
      <c r="H113" s="224"/>
      <c r="I113" s="224"/>
      <c r="J113" s="224"/>
      <c r="K113" s="224"/>
      <c r="L113" s="224"/>
      <c r="M113" s="224"/>
      <c r="N113" s="224"/>
      <c r="O113" s="224"/>
      <c r="P113" s="224"/>
      <c r="Q113" s="224"/>
      <c r="R113" s="224"/>
      <c r="S113" s="224"/>
      <c r="T113" s="224"/>
      <c r="U113" s="224"/>
      <c r="V113" s="224"/>
      <c r="W113" s="224"/>
      <c r="X113" s="224"/>
      <c r="Y113" s="224"/>
      <c r="Z113" s="224"/>
      <c r="AA113" s="224"/>
      <c r="AB113" s="22"/>
      <c r="AC113" s="22"/>
      <c r="AD113" s="22"/>
      <c r="AE113" s="224"/>
      <c r="AF113" s="224"/>
      <c r="AG113" s="260"/>
      <c r="AH113" s="260"/>
      <c r="AI113" s="224"/>
      <c r="AJ113" s="282"/>
      <c r="AK113" s="224"/>
      <c r="AL113" s="224"/>
      <c r="AM113" s="224"/>
      <c r="AN113" s="260"/>
      <c r="AO113" s="222"/>
      <c r="AP113" s="222"/>
      <c r="AQ113" s="281">
        <f t="shared" si="59"/>
        <v>0</v>
      </c>
      <c r="AR113" s="222"/>
      <c r="AS113" s="281">
        <f t="shared" si="40"/>
        <v>0</v>
      </c>
      <c r="AT113" s="222"/>
      <c r="AU113" s="281">
        <f t="shared" si="60"/>
        <v>0</v>
      </c>
      <c r="AV113" s="281" t="e">
        <f t="shared" si="41"/>
        <v>#DIV/0!</v>
      </c>
      <c r="AW113" s="281" t="e">
        <f t="shared" si="42"/>
        <v>#DIV/0!</v>
      </c>
      <c r="AX113" s="222"/>
      <c r="CA113" s="91" t="str">
        <f t="shared" si="64"/>
        <v>Peenemünde</v>
      </c>
      <c r="CB113" s="92">
        <f t="shared" si="64"/>
        <v>0</v>
      </c>
      <c r="CC113" s="92">
        <f t="shared" si="43"/>
        <v>0</v>
      </c>
      <c r="CD113" s="92">
        <f t="shared" si="44"/>
        <v>0</v>
      </c>
      <c r="CE113" s="92">
        <f t="shared" si="36"/>
        <v>0</v>
      </c>
      <c r="CF113" s="92">
        <f t="shared" si="37"/>
        <v>0</v>
      </c>
      <c r="CG113" s="92">
        <f t="shared" si="45"/>
        <v>0</v>
      </c>
      <c r="CH113" s="92">
        <f t="shared" si="46"/>
        <v>0</v>
      </c>
      <c r="CI113" s="92">
        <f t="shared" si="62"/>
        <v>0</v>
      </c>
      <c r="CJ113" s="91">
        <f t="shared" si="35"/>
        <v>0</v>
      </c>
      <c r="CK113" s="91">
        <f t="shared" si="35"/>
        <v>0</v>
      </c>
      <c r="CL113" s="91" t="str">
        <f t="shared" si="63"/>
        <v>keine Daten</v>
      </c>
      <c r="CM113" s="92">
        <f t="shared" si="61"/>
        <v>0</v>
      </c>
      <c r="CN113" s="91" t="str">
        <f t="shared" si="47"/>
        <v>keine Angabe</v>
      </c>
      <c r="CO113" s="91">
        <f t="shared" si="48"/>
        <v>2</v>
      </c>
      <c r="CP113" s="91">
        <f t="shared" si="49"/>
        <v>2</v>
      </c>
      <c r="CQ113" s="91">
        <f t="shared" si="50"/>
        <v>0</v>
      </c>
      <c r="CR113" s="91">
        <f t="shared" si="38"/>
        <v>0</v>
      </c>
      <c r="CS113" s="92">
        <f>CM113-'2013'!CM113</f>
        <v>0</v>
      </c>
      <c r="CT113" s="92">
        <f>CE113-'2013'!CE113</f>
        <v>0</v>
      </c>
      <c r="CU113" s="92">
        <f t="shared" si="51"/>
        <v>0</v>
      </c>
      <c r="CV113" s="92">
        <f t="shared" si="52"/>
        <v>0</v>
      </c>
      <c r="CW113" s="153">
        <f t="shared" si="53"/>
        <v>0</v>
      </c>
      <c r="CX113" s="153">
        <f t="shared" si="54"/>
        <v>0</v>
      </c>
      <c r="CY113" s="153">
        <f t="shared" si="55"/>
        <v>0</v>
      </c>
      <c r="CZ113" s="92">
        <f t="shared" si="56"/>
        <v>0</v>
      </c>
      <c r="DA113" s="92">
        <f t="shared" si="57"/>
        <v>0</v>
      </c>
      <c r="DB113" s="91">
        <f t="shared" si="39"/>
        <v>0</v>
      </c>
      <c r="DC113" s="92">
        <f t="shared" si="58"/>
        <v>0</v>
      </c>
    </row>
    <row r="114" spans="1:107" x14ac:dyDescent="0.25">
      <c r="A114" s="20">
        <v>13075133</v>
      </c>
      <c r="B114" s="21">
        <v>5561</v>
      </c>
      <c r="C114" s="21" t="s">
        <v>152</v>
      </c>
      <c r="D114" s="223"/>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
      <c r="AC114" s="22"/>
      <c r="AD114" s="22"/>
      <c r="AE114" s="224"/>
      <c r="AF114" s="224"/>
      <c r="AG114" s="260"/>
      <c r="AH114" s="260"/>
      <c r="AI114" s="224"/>
      <c r="AJ114" s="282"/>
      <c r="AK114" s="224"/>
      <c r="AL114" s="224"/>
      <c r="AM114" s="224"/>
      <c r="AN114" s="260"/>
      <c r="AO114" s="222"/>
      <c r="AP114" s="222"/>
      <c r="AQ114" s="281">
        <f t="shared" si="59"/>
        <v>0</v>
      </c>
      <c r="AR114" s="222"/>
      <c r="AS114" s="281">
        <f t="shared" si="40"/>
        <v>0</v>
      </c>
      <c r="AT114" s="222"/>
      <c r="AU114" s="281">
        <f t="shared" si="60"/>
        <v>0</v>
      </c>
      <c r="AV114" s="281" t="e">
        <f t="shared" si="41"/>
        <v>#DIV/0!</v>
      </c>
      <c r="AW114" s="281" t="e">
        <f t="shared" si="42"/>
        <v>#DIV/0!</v>
      </c>
      <c r="AX114" s="222"/>
      <c r="CA114" s="91" t="str">
        <f t="shared" si="64"/>
        <v>Trassenheide</v>
      </c>
      <c r="CB114" s="92">
        <f t="shared" si="64"/>
        <v>0</v>
      </c>
      <c r="CC114" s="92">
        <f t="shared" si="43"/>
        <v>0</v>
      </c>
      <c r="CD114" s="92">
        <f t="shared" si="44"/>
        <v>0</v>
      </c>
      <c r="CE114" s="92">
        <f t="shared" si="36"/>
        <v>0</v>
      </c>
      <c r="CF114" s="92">
        <f t="shared" si="37"/>
        <v>0</v>
      </c>
      <c r="CG114" s="92">
        <f t="shared" si="45"/>
        <v>0</v>
      </c>
      <c r="CH114" s="92">
        <f t="shared" si="46"/>
        <v>0</v>
      </c>
      <c r="CI114" s="92">
        <f t="shared" si="62"/>
        <v>0</v>
      </c>
      <c r="CJ114" s="91">
        <f t="shared" si="35"/>
        <v>0</v>
      </c>
      <c r="CK114" s="91">
        <f t="shared" si="35"/>
        <v>0</v>
      </c>
      <c r="CL114" s="91" t="str">
        <f t="shared" si="63"/>
        <v>keine Daten</v>
      </c>
      <c r="CM114" s="92">
        <f t="shared" si="61"/>
        <v>0</v>
      </c>
      <c r="CN114" s="91" t="str">
        <f t="shared" si="47"/>
        <v>keine Angabe</v>
      </c>
      <c r="CO114" s="91">
        <f t="shared" si="48"/>
        <v>2</v>
      </c>
      <c r="CP114" s="91">
        <f t="shared" si="49"/>
        <v>2</v>
      </c>
      <c r="CQ114" s="91">
        <f t="shared" si="50"/>
        <v>0</v>
      </c>
      <c r="CR114" s="91">
        <f t="shared" si="38"/>
        <v>0</v>
      </c>
      <c r="CS114" s="92">
        <f>CM114-'2013'!CM114</f>
        <v>0</v>
      </c>
      <c r="CT114" s="92">
        <f>CE114-'2013'!CE114</f>
        <v>0</v>
      </c>
      <c r="CU114" s="92">
        <f t="shared" si="51"/>
        <v>0</v>
      </c>
      <c r="CV114" s="92">
        <f t="shared" si="52"/>
        <v>0</v>
      </c>
      <c r="CW114" s="153">
        <f t="shared" si="53"/>
        <v>0</v>
      </c>
      <c r="CX114" s="153">
        <f t="shared" si="54"/>
        <v>0</v>
      </c>
      <c r="CY114" s="153">
        <f t="shared" si="55"/>
        <v>0</v>
      </c>
      <c r="CZ114" s="92">
        <f t="shared" si="56"/>
        <v>0</v>
      </c>
      <c r="DA114" s="92">
        <f t="shared" si="57"/>
        <v>0</v>
      </c>
      <c r="DB114" s="91">
        <f t="shared" si="39"/>
        <v>0</v>
      </c>
      <c r="DC114" s="92">
        <f t="shared" si="58"/>
        <v>0</v>
      </c>
    </row>
    <row r="115" spans="1:107" x14ac:dyDescent="0.25">
      <c r="A115" s="20">
        <v>13075151</v>
      </c>
      <c r="B115" s="21">
        <v>5561</v>
      </c>
      <c r="C115" s="21" t="s">
        <v>153</v>
      </c>
      <c r="D115" s="223"/>
      <c r="E115" s="224"/>
      <c r="F115" s="224"/>
      <c r="G115" s="224"/>
      <c r="H115" s="224"/>
      <c r="I115" s="224"/>
      <c r="J115" s="224"/>
      <c r="K115" s="224"/>
      <c r="L115" s="224"/>
      <c r="M115" s="224"/>
      <c r="N115" s="224"/>
      <c r="O115" s="224"/>
      <c r="P115" s="224"/>
      <c r="Q115" s="224"/>
      <c r="R115" s="224"/>
      <c r="S115" s="224"/>
      <c r="T115" s="224"/>
      <c r="U115" s="224"/>
      <c r="V115" s="224"/>
      <c r="W115" s="224"/>
      <c r="X115" s="224"/>
      <c r="Y115" s="224"/>
      <c r="Z115" s="224"/>
      <c r="AA115" s="224"/>
      <c r="AB115" s="22"/>
      <c r="AC115" s="22"/>
      <c r="AD115" s="22"/>
      <c r="AE115" s="224"/>
      <c r="AF115" s="224"/>
      <c r="AG115" s="260"/>
      <c r="AH115" s="260"/>
      <c r="AI115" s="224"/>
      <c r="AJ115" s="282"/>
      <c r="AK115" s="224"/>
      <c r="AL115" s="224"/>
      <c r="AM115" s="224"/>
      <c r="AN115" s="260"/>
      <c r="AO115" s="222"/>
      <c r="AP115" s="222"/>
      <c r="AQ115" s="281">
        <f t="shared" si="59"/>
        <v>0</v>
      </c>
      <c r="AR115" s="222"/>
      <c r="AS115" s="281">
        <f t="shared" si="40"/>
        <v>0</v>
      </c>
      <c r="AT115" s="222"/>
      <c r="AU115" s="281">
        <f t="shared" si="60"/>
        <v>0</v>
      </c>
      <c r="AV115" s="281" t="e">
        <f t="shared" si="41"/>
        <v>#DIV/0!</v>
      </c>
      <c r="AW115" s="281" t="e">
        <f t="shared" si="42"/>
        <v>#DIV/0!</v>
      </c>
      <c r="AX115" s="222"/>
      <c r="CA115" s="91" t="str">
        <f t="shared" si="64"/>
        <v>Zinnowitz</v>
      </c>
      <c r="CB115" s="92">
        <f t="shared" si="64"/>
        <v>0</v>
      </c>
      <c r="CC115" s="92">
        <f t="shared" si="43"/>
        <v>0</v>
      </c>
      <c r="CD115" s="92">
        <f t="shared" si="44"/>
        <v>0</v>
      </c>
      <c r="CE115" s="92">
        <f t="shared" si="36"/>
        <v>0</v>
      </c>
      <c r="CF115" s="92">
        <f t="shared" si="37"/>
        <v>0</v>
      </c>
      <c r="CG115" s="92">
        <f t="shared" si="45"/>
        <v>0</v>
      </c>
      <c r="CH115" s="92">
        <f t="shared" si="46"/>
        <v>0</v>
      </c>
      <c r="CI115" s="92">
        <f t="shared" si="62"/>
        <v>0</v>
      </c>
      <c r="CJ115" s="91">
        <f t="shared" si="35"/>
        <v>0</v>
      </c>
      <c r="CK115" s="91">
        <f t="shared" si="35"/>
        <v>0</v>
      </c>
      <c r="CL115" s="91" t="str">
        <f t="shared" si="63"/>
        <v>keine Daten</v>
      </c>
      <c r="CM115" s="92">
        <f t="shared" si="61"/>
        <v>0</v>
      </c>
      <c r="CN115" s="91" t="str">
        <f t="shared" si="47"/>
        <v>keine Angabe</v>
      </c>
      <c r="CO115" s="91">
        <f t="shared" si="48"/>
        <v>2</v>
      </c>
      <c r="CP115" s="91">
        <f t="shared" si="49"/>
        <v>2</v>
      </c>
      <c r="CQ115" s="91">
        <f t="shared" si="50"/>
        <v>0</v>
      </c>
      <c r="CR115" s="91">
        <f t="shared" si="38"/>
        <v>0</v>
      </c>
      <c r="CS115" s="92">
        <f>CM115-'2013'!CM115</f>
        <v>0</v>
      </c>
      <c r="CT115" s="92">
        <f>CE115-'2013'!CE115</f>
        <v>0</v>
      </c>
      <c r="CU115" s="92">
        <f t="shared" si="51"/>
        <v>0</v>
      </c>
      <c r="CV115" s="92">
        <f t="shared" si="52"/>
        <v>0</v>
      </c>
      <c r="CW115" s="153">
        <f t="shared" si="53"/>
        <v>0</v>
      </c>
      <c r="CX115" s="153">
        <f t="shared" si="54"/>
        <v>0</v>
      </c>
      <c r="CY115" s="153">
        <f t="shared" si="55"/>
        <v>0</v>
      </c>
      <c r="CZ115" s="92">
        <f t="shared" si="56"/>
        <v>0</v>
      </c>
      <c r="DA115" s="92">
        <f t="shared" si="57"/>
        <v>0</v>
      </c>
      <c r="DB115" s="91">
        <f t="shared" si="39"/>
        <v>0</v>
      </c>
      <c r="DC115" s="92">
        <f t="shared" si="58"/>
        <v>0</v>
      </c>
    </row>
    <row r="116" spans="1:107" x14ac:dyDescent="0.25">
      <c r="A116" s="20">
        <v>13075010</v>
      </c>
      <c r="B116" s="21">
        <v>5562</v>
      </c>
      <c r="C116" s="21" t="s">
        <v>154</v>
      </c>
      <c r="D116" s="223"/>
      <c r="E116" s="224"/>
      <c r="F116" s="224"/>
      <c r="G116" s="224"/>
      <c r="H116" s="224"/>
      <c r="I116" s="224"/>
      <c r="J116" s="224"/>
      <c r="K116" s="224"/>
      <c r="L116" s="224"/>
      <c r="M116" s="224"/>
      <c r="N116" s="224"/>
      <c r="O116" s="224"/>
      <c r="P116" s="224"/>
      <c r="Q116" s="224"/>
      <c r="R116" s="224"/>
      <c r="S116" s="224"/>
      <c r="T116" s="224"/>
      <c r="U116" s="224"/>
      <c r="V116" s="224"/>
      <c r="W116" s="224"/>
      <c r="X116" s="224"/>
      <c r="Y116" s="224"/>
      <c r="Z116" s="224"/>
      <c r="AA116" s="224"/>
      <c r="AB116" s="22"/>
      <c r="AC116" s="22"/>
      <c r="AD116" s="22"/>
      <c r="AE116" s="224"/>
      <c r="AF116" s="224"/>
      <c r="AG116" s="260"/>
      <c r="AH116" s="260"/>
      <c r="AI116" s="224"/>
      <c r="AJ116" s="282"/>
      <c r="AK116" s="224"/>
      <c r="AL116" s="224"/>
      <c r="AM116" s="224"/>
      <c r="AN116" s="260"/>
      <c r="AO116" s="222"/>
      <c r="AP116" s="222"/>
      <c r="AQ116" s="281">
        <f t="shared" si="59"/>
        <v>0</v>
      </c>
      <c r="AR116" s="222"/>
      <c r="AS116" s="281">
        <f t="shared" si="40"/>
        <v>0</v>
      </c>
      <c r="AT116" s="222"/>
      <c r="AU116" s="281">
        <f t="shared" si="60"/>
        <v>0</v>
      </c>
      <c r="AV116" s="281" t="e">
        <f t="shared" si="41"/>
        <v>#DIV/0!</v>
      </c>
      <c r="AW116" s="281" t="e">
        <f t="shared" si="42"/>
        <v>#DIV/0!</v>
      </c>
      <c r="AX116" s="222"/>
      <c r="CA116" s="91" t="str">
        <f t="shared" si="64"/>
        <v>Benz</v>
      </c>
      <c r="CB116" s="92">
        <f t="shared" si="64"/>
        <v>0</v>
      </c>
      <c r="CC116" s="92">
        <f t="shared" si="43"/>
        <v>0</v>
      </c>
      <c r="CD116" s="92">
        <f t="shared" si="44"/>
        <v>0</v>
      </c>
      <c r="CE116" s="92">
        <f t="shared" si="36"/>
        <v>0</v>
      </c>
      <c r="CF116" s="92">
        <f t="shared" si="37"/>
        <v>0</v>
      </c>
      <c r="CG116" s="92">
        <f t="shared" si="45"/>
        <v>0</v>
      </c>
      <c r="CH116" s="92">
        <f t="shared" si="46"/>
        <v>0</v>
      </c>
      <c r="CI116" s="92">
        <f t="shared" si="62"/>
        <v>0</v>
      </c>
      <c r="CJ116" s="91">
        <f t="shared" si="35"/>
        <v>0</v>
      </c>
      <c r="CK116" s="91">
        <f t="shared" si="35"/>
        <v>0</v>
      </c>
      <c r="CL116" s="91" t="str">
        <f t="shared" si="63"/>
        <v>keine Daten</v>
      </c>
      <c r="CM116" s="92">
        <f t="shared" si="61"/>
        <v>0</v>
      </c>
      <c r="CN116" s="91" t="str">
        <f t="shared" si="47"/>
        <v>keine Angabe</v>
      </c>
      <c r="CO116" s="91">
        <f t="shared" si="48"/>
        <v>2</v>
      </c>
      <c r="CP116" s="91">
        <f t="shared" si="49"/>
        <v>2</v>
      </c>
      <c r="CQ116" s="91">
        <f t="shared" si="50"/>
        <v>0</v>
      </c>
      <c r="CR116" s="91">
        <f t="shared" si="38"/>
        <v>0</v>
      </c>
      <c r="CS116" s="92">
        <f>CM116-'2013'!CM116</f>
        <v>0</v>
      </c>
      <c r="CT116" s="92">
        <f>CE116-'2013'!CE116</f>
        <v>0</v>
      </c>
      <c r="CU116" s="92">
        <f t="shared" si="51"/>
        <v>0</v>
      </c>
      <c r="CV116" s="92">
        <f t="shared" si="52"/>
        <v>0</v>
      </c>
      <c r="CW116" s="153">
        <f t="shared" si="53"/>
        <v>0</v>
      </c>
      <c r="CX116" s="153">
        <f t="shared" si="54"/>
        <v>0</v>
      </c>
      <c r="CY116" s="153">
        <f t="shared" si="55"/>
        <v>0</v>
      </c>
      <c r="CZ116" s="92">
        <f t="shared" si="56"/>
        <v>0</v>
      </c>
      <c r="DA116" s="92">
        <f t="shared" si="57"/>
        <v>0</v>
      </c>
      <c r="DB116" s="91">
        <f t="shared" si="39"/>
        <v>0</v>
      </c>
      <c r="DC116" s="92">
        <f t="shared" si="58"/>
        <v>0</v>
      </c>
    </row>
    <row r="117" spans="1:107" x14ac:dyDescent="0.25">
      <c r="A117" s="20">
        <v>13075026</v>
      </c>
      <c r="B117" s="21">
        <v>5562</v>
      </c>
      <c r="C117" s="21" t="s">
        <v>155</v>
      </c>
      <c r="D117" s="223"/>
      <c r="E117" s="224"/>
      <c r="F117" s="224"/>
      <c r="G117" s="224"/>
      <c r="H117" s="224"/>
      <c r="I117" s="224"/>
      <c r="J117" s="224"/>
      <c r="K117" s="224"/>
      <c r="L117" s="224"/>
      <c r="M117" s="224"/>
      <c r="N117" s="224"/>
      <c r="O117" s="224"/>
      <c r="P117" s="224"/>
      <c r="Q117" s="224"/>
      <c r="R117" s="224"/>
      <c r="S117" s="224"/>
      <c r="T117" s="224"/>
      <c r="U117" s="224"/>
      <c r="V117" s="224"/>
      <c r="W117" s="224"/>
      <c r="X117" s="224"/>
      <c r="Y117" s="224"/>
      <c r="Z117" s="224"/>
      <c r="AA117" s="224"/>
      <c r="AB117" s="22"/>
      <c r="AC117" s="22"/>
      <c r="AD117" s="22"/>
      <c r="AE117" s="224"/>
      <c r="AF117" s="224"/>
      <c r="AG117" s="260"/>
      <c r="AH117" s="260"/>
      <c r="AI117" s="224"/>
      <c r="AJ117" s="282"/>
      <c r="AK117" s="224"/>
      <c r="AL117" s="224"/>
      <c r="AM117" s="224"/>
      <c r="AN117" s="260"/>
      <c r="AO117" s="222"/>
      <c r="AP117" s="222"/>
      <c r="AQ117" s="281">
        <f t="shared" si="59"/>
        <v>0</v>
      </c>
      <c r="AR117" s="222"/>
      <c r="AS117" s="281">
        <f t="shared" si="40"/>
        <v>0</v>
      </c>
      <c r="AT117" s="222"/>
      <c r="AU117" s="281">
        <f t="shared" si="60"/>
        <v>0</v>
      </c>
      <c r="AV117" s="281" t="e">
        <f t="shared" si="41"/>
        <v>#DIV/0!</v>
      </c>
      <c r="AW117" s="281" t="e">
        <f t="shared" si="42"/>
        <v>#DIV/0!</v>
      </c>
      <c r="AX117" s="222"/>
      <c r="CA117" s="91" t="str">
        <f t="shared" si="64"/>
        <v>Dargen</v>
      </c>
      <c r="CB117" s="92">
        <f t="shared" si="64"/>
        <v>0</v>
      </c>
      <c r="CC117" s="92">
        <f t="shared" si="43"/>
        <v>0</v>
      </c>
      <c r="CD117" s="92">
        <f t="shared" si="44"/>
        <v>0</v>
      </c>
      <c r="CE117" s="92">
        <f t="shared" si="36"/>
        <v>0</v>
      </c>
      <c r="CF117" s="92">
        <f t="shared" si="37"/>
        <v>0</v>
      </c>
      <c r="CG117" s="92">
        <f t="shared" si="45"/>
        <v>0</v>
      </c>
      <c r="CH117" s="92">
        <f t="shared" si="46"/>
        <v>0</v>
      </c>
      <c r="CI117" s="92">
        <f t="shared" si="62"/>
        <v>0</v>
      </c>
      <c r="CJ117" s="91">
        <f t="shared" si="35"/>
        <v>0</v>
      </c>
      <c r="CK117" s="91">
        <f t="shared" si="35"/>
        <v>0</v>
      </c>
      <c r="CL117" s="91" t="str">
        <f t="shared" si="63"/>
        <v>keine Daten</v>
      </c>
      <c r="CM117" s="92">
        <f t="shared" si="61"/>
        <v>0</v>
      </c>
      <c r="CN117" s="91" t="str">
        <f t="shared" si="47"/>
        <v>keine Angabe</v>
      </c>
      <c r="CO117" s="91">
        <f t="shared" si="48"/>
        <v>2</v>
      </c>
      <c r="CP117" s="91">
        <f t="shared" si="49"/>
        <v>2</v>
      </c>
      <c r="CQ117" s="91">
        <f t="shared" si="50"/>
        <v>0</v>
      </c>
      <c r="CR117" s="91">
        <f t="shared" si="38"/>
        <v>0</v>
      </c>
      <c r="CS117" s="92">
        <f>CM117-'2013'!CM117</f>
        <v>0</v>
      </c>
      <c r="CT117" s="92">
        <f>CE117-'2013'!CE117</f>
        <v>0</v>
      </c>
      <c r="CU117" s="92">
        <f t="shared" si="51"/>
        <v>0</v>
      </c>
      <c r="CV117" s="92">
        <f t="shared" si="52"/>
        <v>0</v>
      </c>
      <c r="CW117" s="153">
        <f t="shared" si="53"/>
        <v>0</v>
      </c>
      <c r="CX117" s="153">
        <f t="shared" si="54"/>
        <v>0</v>
      </c>
      <c r="CY117" s="153">
        <f t="shared" si="55"/>
        <v>0</v>
      </c>
      <c r="CZ117" s="92">
        <f t="shared" si="56"/>
        <v>0</v>
      </c>
      <c r="DA117" s="92">
        <f t="shared" si="57"/>
        <v>0</v>
      </c>
      <c r="DB117" s="91">
        <f t="shared" si="39"/>
        <v>0</v>
      </c>
      <c r="DC117" s="92">
        <f t="shared" si="58"/>
        <v>0</v>
      </c>
    </row>
    <row r="118" spans="1:107" x14ac:dyDescent="0.25">
      <c r="A118" s="20">
        <v>13075034</v>
      </c>
      <c r="B118" s="21">
        <v>5562</v>
      </c>
      <c r="C118" s="21" t="s">
        <v>156</v>
      </c>
      <c r="D118" s="223"/>
      <c r="E118" s="224"/>
      <c r="F118" s="224"/>
      <c r="G118" s="224"/>
      <c r="H118" s="224"/>
      <c r="I118" s="224"/>
      <c r="J118" s="224"/>
      <c r="K118" s="224"/>
      <c r="L118" s="224"/>
      <c r="M118" s="224"/>
      <c r="N118" s="224"/>
      <c r="O118" s="224"/>
      <c r="P118" s="224"/>
      <c r="Q118" s="224"/>
      <c r="R118" s="224"/>
      <c r="S118" s="224"/>
      <c r="T118" s="224"/>
      <c r="U118" s="224"/>
      <c r="V118" s="224"/>
      <c r="W118" s="224"/>
      <c r="X118" s="224"/>
      <c r="Y118" s="224"/>
      <c r="Z118" s="224"/>
      <c r="AA118" s="224"/>
      <c r="AB118" s="22"/>
      <c r="AC118" s="22"/>
      <c r="AD118" s="22"/>
      <c r="AE118" s="224"/>
      <c r="AF118" s="224"/>
      <c r="AG118" s="260"/>
      <c r="AH118" s="260"/>
      <c r="AI118" s="224"/>
      <c r="AJ118" s="282"/>
      <c r="AK118" s="224"/>
      <c r="AL118" s="224"/>
      <c r="AM118" s="224"/>
      <c r="AN118" s="260"/>
      <c r="AO118" s="222"/>
      <c r="AP118" s="222"/>
      <c r="AQ118" s="281">
        <f t="shared" si="59"/>
        <v>0</v>
      </c>
      <c r="AR118" s="222"/>
      <c r="AS118" s="281">
        <f t="shared" si="40"/>
        <v>0</v>
      </c>
      <c r="AT118" s="222"/>
      <c r="AU118" s="281">
        <f t="shared" si="60"/>
        <v>0</v>
      </c>
      <c r="AV118" s="281" t="e">
        <f t="shared" si="41"/>
        <v>#DIV/0!</v>
      </c>
      <c r="AW118" s="281" t="e">
        <f t="shared" si="42"/>
        <v>#DIV/0!</v>
      </c>
      <c r="AX118" s="222"/>
      <c r="CA118" s="91" t="str">
        <f t="shared" si="64"/>
        <v>Garz</v>
      </c>
      <c r="CB118" s="92">
        <f t="shared" si="64"/>
        <v>0</v>
      </c>
      <c r="CC118" s="92">
        <f t="shared" si="43"/>
        <v>0</v>
      </c>
      <c r="CD118" s="92">
        <f t="shared" si="44"/>
        <v>0</v>
      </c>
      <c r="CE118" s="92">
        <f t="shared" si="36"/>
        <v>0</v>
      </c>
      <c r="CF118" s="92">
        <f t="shared" si="37"/>
        <v>0</v>
      </c>
      <c r="CG118" s="92">
        <f t="shared" si="45"/>
        <v>0</v>
      </c>
      <c r="CH118" s="92">
        <f t="shared" si="46"/>
        <v>0</v>
      </c>
      <c r="CI118" s="92">
        <f t="shared" si="62"/>
        <v>0</v>
      </c>
      <c r="CJ118" s="91">
        <f t="shared" si="35"/>
        <v>0</v>
      </c>
      <c r="CK118" s="91">
        <f t="shared" si="35"/>
        <v>0</v>
      </c>
      <c r="CL118" s="91" t="str">
        <f t="shared" si="63"/>
        <v>keine Daten</v>
      </c>
      <c r="CM118" s="92">
        <f t="shared" si="61"/>
        <v>0</v>
      </c>
      <c r="CN118" s="91" t="str">
        <f t="shared" si="47"/>
        <v>keine Angabe</v>
      </c>
      <c r="CO118" s="91">
        <f t="shared" si="48"/>
        <v>2</v>
      </c>
      <c r="CP118" s="91">
        <f t="shared" si="49"/>
        <v>2</v>
      </c>
      <c r="CQ118" s="91">
        <f t="shared" si="50"/>
        <v>0</v>
      </c>
      <c r="CR118" s="91">
        <f t="shared" si="38"/>
        <v>0</v>
      </c>
      <c r="CS118" s="92">
        <f>CM118-'2013'!CM118</f>
        <v>0</v>
      </c>
      <c r="CT118" s="92">
        <f>CE118-'2013'!CE118</f>
        <v>0</v>
      </c>
      <c r="CU118" s="92">
        <f t="shared" si="51"/>
        <v>0</v>
      </c>
      <c r="CV118" s="92">
        <f t="shared" si="52"/>
        <v>0</v>
      </c>
      <c r="CW118" s="153">
        <f t="shared" si="53"/>
        <v>0</v>
      </c>
      <c r="CX118" s="153">
        <f t="shared" si="54"/>
        <v>0</v>
      </c>
      <c r="CY118" s="153">
        <f t="shared" si="55"/>
        <v>0</v>
      </c>
      <c r="CZ118" s="92">
        <f t="shared" si="56"/>
        <v>0</v>
      </c>
      <c r="DA118" s="92">
        <f t="shared" si="57"/>
        <v>0</v>
      </c>
      <c r="DB118" s="91">
        <f t="shared" si="39"/>
        <v>0</v>
      </c>
      <c r="DC118" s="92">
        <f t="shared" si="58"/>
        <v>0</v>
      </c>
    </row>
    <row r="119" spans="1:107" x14ac:dyDescent="0.25">
      <c r="A119" s="20">
        <v>13075056</v>
      </c>
      <c r="B119" s="21">
        <v>5562</v>
      </c>
      <c r="C119" s="21" t="s">
        <v>157</v>
      </c>
      <c r="D119" s="223"/>
      <c r="E119" s="224"/>
      <c r="F119" s="224"/>
      <c r="G119" s="224"/>
      <c r="H119" s="224"/>
      <c r="I119" s="224"/>
      <c r="J119" s="224"/>
      <c r="K119" s="224"/>
      <c r="L119" s="224"/>
      <c r="M119" s="224"/>
      <c r="N119" s="224"/>
      <c r="O119" s="224"/>
      <c r="P119" s="224"/>
      <c r="Q119" s="224"/>
      <c r="R119" s="224"/>
      <c r="S119" s="224"/>
      <c r="T119" s="224"/>
      <c r="U119" s="224"/>
      <c r="V119" s="224"/>
      <c r="W119" s="224"/>
      <c r="X119" s="224"/>
      <c r="Y119" s="224"/>
      <c r="Z119" s="224"/>
      <c r="AA119" s="224"/>
      <c r="AB119" s="22"/>
      <c r="AC119" s="22"/>
      <c r="AD119" s="22"/>
      <c r="AE119" s="224"/>
      <c r="AF119" s="224"/>
      <c r="AG119" s="260"/>
      <c r="AH119" s="260"/>
      <c r="AI119" s="224"/>
      <c r="AJ119" s="282"/>
      <c r="AK119" s="224"/>
      <c r="AL119" s="224"/>
      <c r="AM119" s="224"/>
      <c r="AN119" s="260"/>
      <c r="AO119" s="222"/>
      <c r="AP119" s="222"/>
      <c r="AQ119" s="281">
        <f t="shared" si="59"/>
        <v>0</v>
      </c>
      <c r="AR119" s="222"/>
      <c r="AS119" s="281">
        <f t="shared" si="40"/>
        <v>0</v>
      </c>
      <c r="AT119" s="222"/>
      <c r="AU119" s="281">
        <f t="shared" si="60"/>
        <v>0</v>
      </c>
      <c r="AV119" s="281" t="e">
        <f t="shared" si="41"/>
        <v>#DIV/0!</v>
      </c>
      <c r="AW119" s="281" t="e">
        <f t="shared" si="42"/>
        <v>#DIV/0!</v>
      </c>
      <c r="AX119" s="222"/>
      <c r="CA119" s="91" t="str">
        <f t="shared" si="64"/>
        <v>Kamminke</v>
      </c>
      <c r="CB119" s="92">
        <f t="shared" si="64"/>
        <v>0</v>
      </c>
      <c r="CC119" s="92">
        <f t="shared" si="43"/>
        <v>0</v>
      </c>
      <c r="CD119" s="92">
        <f t="shared" si="44"/>
        <v>0</v>
      </c>
      <c r="CE119" s="92">
        <f t="shared" si="36"/>
        <v>0</v>
      </c>
      <c r="CF119" s="92">
        <f t="shared" si="37"/>
        <v>0</v>
      </c>
      <c r="CG119" s="92">
        <f t="shared" si="45"/>
        <v>0</v>
      </c>
      <c r="CH119" s="92">
        <f t="shared" si="46"/>
        <v>0</v>
      </c>
      <c r="CI119" s="92">
        <f t="shared" si="62"/>
        <v>0</v>
      </c>
      <c r="CJ119" s="91">
        <f t="shared" si="35"/>
        <v>0</v>
      </c>
      <c r="CK119" s="91">
        <f t="shared" si="35"/>
        <v>0</v>
      </c>
      <c r="CL119" s="91" t="str">
        <f t="shared" si="63"/>
        <v>keine Daten</v>
      </c>
      <c r="CM119" s="92">
        <f t="shared" si="61"/>
        <v>0</v>
      </c>
      <c r="CN119" s="91" t="str">
        <f t="shared" si="47"/>
        <v>keine Angabe</v>
      </c>
      <c r="CO119" s="91">
        <f t="shared" si="48"/>
        <v>2</v>
      </c>
      <c r="CP119" s="91">
        <f t="shared" si="49"/>
        <v>2</v>
      </c>
      <c r="CQ119" s="91">
        <f t="shared" si="50"/>
        <v>0</v>
      </c>
      <c r="CR119" s="91">
        <f t="shared" si="38"/>
        <v>0</v>
      </c>
      <c r="CS119" s="92">
        <f>CM119-'2013'!CM119</f>
        <v>0</v>
      </c>
      <c r="CT119" s="92">
        <f>CE119-'2013'!CE119</f>
        <v>0</v>
      </c>
      <c r="CU119" s="92">
        <f t="shared" si="51"/>
        <v>0</v>
      </c>
      <c r="CV119" s="92">
        <f t="shared" si="52"/>
        <v>0</v>
      </c>
      <c r="CW119" s="153">
        <f t="shared" si="53"/>
        <v>0</v>
      </c>
      <c r="CX119" s="153">
        <f t="shared" si="54"/>
        <v>0</v>
      </c>
      <c r="CY119" s="153">
        <f t="shared" si="55"/>
        <v>0</v>
      </c>
      <c r="CZ119" s="92">
        <f t="shared" si="56"/>
        <v>0</v>
      </c>
      <c r="DA119" s="92">
        <f t="shared" si="57"/>
        <v>0</v>
      </c>
      <c r="DB119" s="91">
        <f t="shared" si="39"/>
        <v>0</v>
      </c>
      <c r="DC119" s="92">
        <f t="shared" si="58"/>
        <v>0</v>
      </c>
    </row>
    <row r="120" spans="1:107" x14ac:dyDescent="0.25">
      <c r="A120" s="20">
        <v>13075065</v>
      </c>
      <c r="B120" s="21">
        <v>5562</v>
      </c>
      <c r="C120" s="21" t="s">
        <v>158</v>
      </c>
      <c r="D120" s="223"/>
      <c r="E120" s="224"/>
      <c r="F120" s="224"/>
      <c r="G120" s="224"/>
      <c r="H120" s="224"/>
      <c r="I120" s="224"/>
      <c r="J120" s="224"/>
      <c r="K120" s="224"/>
      <c r="L120" s="224"/>
      <c r="M120" s="224"/>
      <c r="N120" s="224"/>
      <c r="O120" s="224"/>
      <c r="P120" s="224"/>
      <c r="Q120" s="224"/>
      <c r="R120" s="224"/>
      <c r="S120" s="224"/>
      <c r="T120" s="224"/>
      <c r="U120" s="224"/>
      <c r="V120" s="224"/>
      <c r="W120" s="224"/>
      <c r="X120" s="224"/>
      <c r="Y120" s="224"/>
      <c r="Z120" s="224"/>
      <c r="AA120" s="224"/>
      <c r="AB120" s="22"/>
      <c r="AC120" s="22"/>
      <c r="AD120" s="22"/>
      <c r="AE120" s="224"/>
      <c r="AF120" s="224"/>
      <c r="AG120" s="260"/>
      <c r="AH120" s="260"/>
      <c r="AI120" s="224"/>
      <c r="AJ120" s="282"/>
      <c r="AK120" s="224"/>
      <c r="AL120" s="224"/>
      <c r="AM120" s="224"/>
      <c r="AN120" s="260"/>
      <c r="AO120" s="222"/>
      <c r="AP120" s="222"/>
      <c r="AQ120" s="281">
        <f t="shared" si="59"/>
        <v>0</v>
      </c>
      <c r="AR120" s="222"/>
      <c r="AS120" s="281">
        <f t="shared" si="40"/>
        <v>0</v>
      </c>
      <c r="AT120" s="222"/>
      <c r="AU120" s="281">
        <f t="shared" si="60"/>
        <v>0</v>
      </c>
      <c r="AV120" s="281" t="e">
        <f t="shared" si="41"/>
        <v>#DIV/0!</v>
      </c>
      <c r="AW120" s="281" t="e">
        <f t="shared" si="42"/>
        <v>#DIV/0!</v>
      </c>
      <c r="AX120" s="222"/>
      <c r="CA120" s="91" t="str">
        <f t="shared" si="64"/>
        <v>Korswandt</v>
      </c>
      <c r="CB120" s="92">
        <f t="shared" si="64"/>
        <v>0</v>
      </c>
      <c r="CC120" s="92">
        <f t="shared" si="43"/>
        <v>0</v>
      </c>
      <c r="CD120" s="92">
        <f t="shared" si="44"/>
        <v>0</v>
      </c>
      <c r="CE120" s="92">
        <f t="shared" si="36"/>
        <v>0</v>
      </c>
      <c r="CF120" s="92">
        <f t="shared" si="37"/>
        <v>0</v>
      </c>
      <c r="CG120" s="92">
        <f t="shared" si="45"/>
        <v>0</v>
      </c>
      <c r="CH120" s="92">
        <f t="shared" si="46"/>
        <v>0</v>
      </c>
      <c r="CI120" s="92">
        <f t="shared" si="62"/>
        <v>0</v>
      </c>
      <c r="CJ120" s="91">
        <f t="shared" si="35"/>
        <v>0</v>
      </c>
      <c r="CK120" s="91">
        <f t="shared" si="35"/>
        <v>0</v>
      </c>
      <c r="CL120" s="91" t="str">
        <f t="shared" si="63"/>
        <v>keine Daten</v>
      </c>
      <c r="CM120" s="92">
        <f t="shared" si="61"/>
        <v>0</v>
      </c>
      <c r="CN120" s="91" t="str">
        <f t="shared" si="47"/>
        <v>keine Angabe</v>
      </c>
      <c r="CO120" s="91">
        <f t="shared" si="48"/>
        <v>2</v>
      </c>
      <c r="CP120" s="91">
        <f t="shared" si="49"/>
        <v>2</v>
      </c>
      <c r="CQ120" s="91">
        <f t="shared" si="50"/>
        <v>0</v>
      </c>
      <c r="CR120" s="91">
        <f t="shared" si="38"/>
        <v>0</v>
      </c>
      <c r="CS120" s="92">
        <f>CM120-'2013'!CM120</f>
        <v>0</v>
      </c>
      <c r="CT120" s="92">
        <f>CE120-'2013'!CE120</f>
        <v>0</v>
      </c>
      <c r="CU120" s="92">
        <f t="shared" si="51"/>
        <v>0</v>
      </c>
      <c r="CV120" s="92">
        <f t="shared" si="52"/>
        <v>0</v>
      </c>
      <c r="CW120" s="153">
        <f t="shared" si="53"/>
        <v>0</v>
      </c>
      <c r="CX120" s="153">
        <f t="shared" si="54"/>
        <v>0</v>
      </c>
      <c r="CY120" s="153">
        <f t="shared" si="55"/>
        <v>0</v>
      </c>
      <c r="CZ120" s="92">
        <f t="shared" si="56"/>
        <v>0</v>
      </c>
      <c r="DA120" s="92">
        <f t="shared" si="57"/>
        <v>0</v>
      </c>
      <c r="DB120" s="91">
        <f t="shared" si="39"/>
        <v>0</v>
      </c>
      <c r="DC120" s="92">
        <f t="shared" si="58"/>
        <v>0</v>
      </c>
    </row>
    <row r="121" spans="1:107" x14ac:dyDescent="0.25">
      <c r="A121" s="20">
        <v>13075066</v>
      </c>
      <c r="B121" s="21">
        <v>5562</v>
      </c>
      <c r="C121" s="21" t="s">
        <v>159</v>
      </c>
      <c r="D121" s="223"/>
      <c r="E121" s="224"/>
      <c r="F121" s="224"/>
      <c r="G121" s="224"/>
      <c r="H121" s="224"/>
      <c r="I121" s="224"/>
      <c r="J121" s="224"/>
      <c r="K121" s="224"/>
      <c r="L121" s="224"/>
      <c r="M121" s="224"/>
      <c r="N121" s="224"/>
      <c r="O121" s="224"/>
      <c r="P121" s="224"/>
      <c r="Q121" s="224"/>
      <c r="R121" s="224"/>
      <c r="S121" s="224"/>
      <c r="T121" s="224"/>
      <c r="U121" s="224"/>
      <c r="V121" s="224"/>
      <c r="W121" s="224"/>
      <c r="X121" s="224"/>
      <c r="Y121" s="224"/>
      <c r="Z121" s="224"/>
      <c r="AA121" s="224"/>
      <c r="AB121" s="22"/>
      <c r="AC121" s="22"/>
      <c r="AD121" s="22"/>
      <c r="AE121" s="224"/>
      <c r="AF121" s="224"/>
      <c r="AG121" s="260"/>
      <c r="AH121" s="260"/>
      <c r="AI121" s="224"/>
      <c r="AJ121" s="282"/>
      <c r="AK121" s="224"/>
      <c r="AL121" s="224"/>
      <c r="AM121" s="224"/>
      <c r="AN121" s="260"/>
      <c r="AO121" s="222"/>
      <c r="AP121" s="222"/>
      <c r="AQ121" s="281">
        <f t="shared" si="59"/>
        <v>0</v>
      </c>
      <c r="AR121" s="222"/>
      <c r="AS121" s="281">
        <f t="shared" si="40"/>
        <v>0</v>
      </c>
      <c r="AT121" s="222"/>
      <c r="AU121" s="281">
        <f t="shared" si="60"/>
        <v>0</v>
      </c>
      <c r="AV121" s="281" t="e">
        <f t="shared" si="41"/>
        <v>#DIV/0!</v>
      </c>
      <c r="AW121" s="281" t="e">
        <f t="shared" si="42"/>
        <v>#DIV/0!</v>
      </c>
      <c r="AX121" s="222"/>
      <c r="CA121" s="91" t="str">
        <f t="shared" si="64"/>
        <v>Koserow</v>
      </c>
      <c r="CB121" s="92">
        <f t="shared" si="64"/>
        <v>0</v>
      </c>
      <c r="CC121" s="92">
        <f t="shared" si="43"/>
        <v>0</v>
      </c>
      <c r="CD121" s="92">
        <f t="shared" si="44"/>
        <v>0</v>
      </c>
      <c r="CE121" s="92">
        <f t="shared" si="36"/>
        <v>0</v>
      </c>
      <c r="CF121" s="92">
        <f t="shared" si="37"/>
        <v>0</v>
      </c>
      <c r="CG121" s="92">
        <f t="shared" si="45"/>
        <v>0</v>
      </c>
      <c r="CH121" s="92">
        <f t="shared" si="46"/>
        <v>0</v>
      </c>
      <c r="CI121" s="92">
        <f t="shared" si="62"/>
        <v>0</v>
      </c>
      <c r="CJ121" s="91">
        <f t="shared" si="35"/>
        <v>0</v>
      </c>
      <c r="CK121" s="91">
        <f t="shared" si="35"/>
        <v>0</v>
      </c>
      <c r="CL121" s="91" t="str">
        <f t="shared" si="63"/>
        <v>keine Daten</v>
      </c>
      <c r="CM121" s="92">
        <f t="shared" si="61"/>
        <v>0</v>
      </c>
      <c r="CN121" s="91" t="str">
        <f t="shared" si="47"/>
        <v>keine Angabe</v>
      </c>
      <c r="CO121" s="91">
        <f t="shared" si="48"/>
        <v>2</v>
      </c>
      <c r="CP121" s="91">
        <f t="shared" si="49"/>
        <v>2</v>
      </c>
      <c r="CQ121" s="91">
        <f t="shared" si="50"/>
        <v>0</v>
      </c>
      <c r="CR121" s="91">
        <f t="shared" si="38"/>
        <v>0</v>
      </c>
      <c r="CS121" s="92">
        <f>CM121-'2013'!CM121</f>
        <v>0</v>
      </c>
      <c r="CT121" s="92">
        <f>CE121-'2013'!CE121</f>
        <v>0</v>
      </c>
      <c r="CU121" s="92">
        <f t="shared" si="51"/>
        <v>0</v>
      </c>
      <c r="CV121" s="92">
        <f t="shared" si="52"/>
        <v>0</v>
      </c>
      <c r="CW121" s="153">
        <f t="shared" si="53"/>
        <v>0</v>
      </c>
      <c r="CX121" s="153">
        <f t="shared" si="54"/>
        <v>0</v>
      </c>
      <c r="CY121" s="153">
        <f t="shared" si="55"/>
        <v>0</v>
      </c>
      <c r="CZ121" s="92">
        <f t="shared" si="56"/>
        <v>0</v>
      </c>
      <c r="DA121" s="92">
        <f t="shared" si="57"/>
        <v>0</v>
      </c>
      <c r="DB121" s="91">
        <f t="shared" si="39"/>
        <v>0</v>
      </c>
      <c r="DC121" s="92">
        <f t="shared" si="58"/>
        <v>0</v>
      </c>
    </row>
    <row r="122" spans="1:107" x14ac:dyDescent="0.25">
      <c r="A122" s="20">
        <v>13075080</v>
      </c>
      <c r="B122" s="21">
        <v>5562</v>
      </c>
      <c r="C122" s="21" t="s">
        <v>160</v>
      </c>
      <c r="D122" s="223"/>
      <c r="E122" s="224"/>
      <c r="F122" s="224"/>
      <c r="G122" s="224"/>
      <c r="H122" s="224"/>
      <c r="I122" s="224"/>
      <c r="J122" s="224"/>
      <c r="K122" s="224"/>
      <c r="L122" s="224"/>
      <c r="M122" s="224"/>
      <c r="N122" s="224"/>
      <c r="O122" s="224"/>
      <c r="P122" s="224"/>
      <c r="Q122" s="224"/>
      <c r="R122" s="224"/>
      <c r="S122" s="224"/>
      <c r="T122" s="224"/>
      <c r="U122" s="224"/>
      <c r="V122" s="224"/>
      <c r="W122" s="224"/>
      <c r="X122" s="224"/>
      <c r="Y122" s="224"/>
      <c r="Z122" s="224"/>
      <c r="AA122" s="224"/>
      <c r="AB122" s="22"/>
      <c r="AC122" s="22"/>
      <c r="AD122" s="22"/>
      <c r="AE122" s="224"/>
      <c r="AF122" s="224"/>
      <c r="AG122" s="260"/>
      <c r="AH122" s="260"/>
      <c r="AI122" s="224"/>
      <c r="AJ122" s="282"/>
      <c r="AK122" s="224"/>
      <c r="AL122" s="224"/>
      <c r="AM122" s="224"/>
      <c r="AN122" s="260"/>
      <c r="AO122" s="222"/>
      <c r="AP122" s="222"/>
      <c r="AQ122" s="281">
        <f t="shared" si="59"/>
        <v>0</v>
      </c>
      <c r="AR122" s="222"/>
      <c r="AS122" s="281">
        <f t="shared" si="40"/>
        <v>0</v>
      </c>
      <c r="AT122" s="222"/>
      <c r="AU122" s="281">
        <f t="shared" si="60"/>
        <v>0</v>
      </c>
      <c r="AV122" s="281" t="e">
        <f t="shared" si="41"/>
        <v>#DIV/0!</v>
      </c>
      <c r="AW122" s="281" t="e">
        <f t="shared" si="42"/>
        <v>#DIV/0!</v>
      </c>
      <c r="AX122" s="222"/>
      <c r="CA122" s="91" t="str">
        <f t="shared" si="64"/>
        <v>Loddin</v>
      </c>
      <c r="CB122" s="92">
        <f t="shared" si="64"/>
        <v>0</v>
      </c>
      <c r="CC122" s="92">
        <f t="shared" si="43"/>
        <v>0</v>
      </c>
      <c r="CD122" s="92">
        <f t="shared" si="44"/>
        <v>0</v>
      </c>
      <c r="CE122" s="92">
        <f t="shared" si="36"/>
        <v>0</v>
      </c>
      <c r="CF122" s="92">
        <f t="shared" si="37"/>
        <v>0</v>
      </c>
      <c r="CG122" s="92">
        <f t="shared" si="45"/>
        <v>0</v>
      </c>
      <c r="CH122" s="92">
        <f t="shared" si="46"/>
        <v>0</v>
      </c>
      <c r="CI122" s="92">
        <f t="shared" si="62"/>
        <v>0</v>
      </c>
      <c r="CJ122" s="91">
        <f t="shared" si="35"/>
        <v>0</v>
      </c>
      <c r="CK122" s="91">
        <f t="shared" si="35"/>
        <v>0</v>
      </c>
      <c r="CL122" s="91" t="str">
        <f t="shared" si="63"/>
        <v>keine Daten</v>
      </c>
      <c r="CM122" s="92">
        <f t="shared" si="61"/>
        <v>0</v>
      </c>
      <c r="CN122" s="91" t="str">
        <f t="shared" si="47"/>
        <v>keine Angabe</v>
      </c>
      <c r="CO122" s="91">
        <f t="shared" si="48"/>
        <v>2</v>
      </c>
      <c r="CP122" s="91">
        <f t="shared" si="49"/>
        <v>2</v>
      </c>
      <c r="CQ122" s="91">
        <f t="shared" si="50"/>
        <v>0</v>
      </c>
      <c r="CR122" s="91">
        <f t="shared" si="38"/>
        <v>0</v>
      </c>
      <c r="CS122" s="92">
        <f>CM122-'2013'!CM122</f>
        <v>0</v>
      </c>
      <c r="CT122" s="92">
        <f>CE122-'2013'!CE122</f>
        <v>0</v>
      </c>
      <c r="CU122" s="92">
        <f t="shared" si="51"/>
        <v>0</v>
      </c>
      <c r="CV122" s="92">
        <f t="shared" si="52"/>
        <v>0</v>
      </c>
      <c r="CW122" s="153">
        <f t="shared" si="53"/>
        <v>0</v>
      </c>
      <c r="CX122" s="153">
        <f t="shared" si="54"/>
        <v>0</v>
      </c>
      <c r="CY122" s="153">
        <f t="shared" si="55"/>
        <v>0</v>
      </c>
      <c r="CZ122" s="92">
        <f t="shared" si="56"/>
        <v>0</v>
      </c>
      <c r="DA122" s="92">
        <f t="shared" si="57"/>
        <v>0</v>
      </c>
      <c r="DB122" s="91">
        <f t="shared" si="39"/>
        <v>0</v>
      </c>
      <c r="DC122" s="92">
        <f t="shared" si="58"/>
        <v>0</v>
      </c>
    </row>
    <row r="123" spans="1:107" x14ac:dyDescent="0.25">
      <c r="A123" s="20">
        <v>13075090</v>
      </c>
      <c r="B123" s="21">
        <v>5562</v>
      </c>
      <c r="C123" s="21" t="s">
        <v>161</v>
      </c>
      <c r="D123" s="223"/>
      <c r="E123" s="224"/>
      <c r="F123" s="224"/>
      <c r="G123" s="224"/>
      <c r="H123" s="224"/>
      <c r="I123" s="224"/>
      <c r="J123" s="224"/>
      <c r="K123" s="224"/>
      <c r="L123" s="224"/>
      <c r="M123" s="224"/>
      <c r="N123" s="224"/>
      <c r="O123" s="224"/>
      <c r="P123" s="224"/>
      <c r="Q123" s="224"/>
      <c r="R123" s="224"/>
      <c r="S123" s="224"/>
      <c r="T123" s="224"/>
      <c r="U123" s="224"/>
      <c r="V123" s="224"/>
      <c r="W123" s="224"/>
      <c r="X123" s="224"/>
      <c r="Y123" s="224"/>
      <c r="Z123" s="224"/>
      <c r="AA123" s="224"/>
      <c r="AB123" s="22"/>
      <c r="AC123" s="22"/>
      <c r="AD123" s="22"/>
      <c r="AE123" s="224"/>
      <c r="AF123" s="224"/>
      <c r="AG123" s="260"/>
      <c r="AH123" s="260"/>
      <c r="AI123" s="224"/>
      <c r="AJ123" s="282"/>
      <c r="AK123" s="224"/>
      <c r="AL123" s="224"/>
      <c r="AM123" s="224"/>
      <c r="AN123" s="260"/>
      <c r="AO123" s="222"/>
      <c r="AP123" s="222"/>
      <c r="AQ123" s="281">
        <f t="shared" si="59"/>
        <v>0</v>
      </c>
      <c r="AR123" s="222"/>
      <c r="AS123" s="281">
        <f t="shared" si="40"/>
        <v>0</v>
      </c>
      <c r="AT123" s="222"/>
      <c r="AU123" s="281">
        <f t="shared" si="60"/>
        <v>0</v>
      </c>
      <c r="AV123" s="281" t="e">
        <f t="shared" si="41"/>
        <v>#DIV/0!</v>
      </c>
      <c r="AW123" s="281" t="e">
        <f t="shared" si="42"/>
        <v>#DIV/0!</v>
      </c>
      <c r="AX123" s="222"/>
      <c r="CA123" s="91" t="str">
        <f t="shared" si="64"/>
        <v>Mellenthin</v>
      </c>
      <c r="CB123" s="92">
        <f t="shared" si="64"/>
        <v>0</v>
      </c>
      <c r="CC123" s="92">
        <f t="shared" si="43"/>
        <v>0</v>
      </c>
      <c r="CD123" s="92">
        <f t="shared" si="44"/>
        <v>0</v>
      </c>
      <c r="CE123" s="92">
        <f t="shared" si="36"/>
        <v>0</v>
      </c>
      <c r="CF123" s="92">
        <f t="shared" si="37"/>
        <v>0</v>
      </c>
      <c r="CG123" s="92">
        <f t="shared" si="45"/>
        <v>0</v>
      </c>
      <c r="CH123" s="92">
        <f t="shared" si="46"/>
        <v>0</v>
      </c>
      <c r="CI123" s="92">
        <f t="shared" si="62"/>
        <v>0</v>
      </c>
      <c r="CJ123" s="91">
        <f t="shared" si="35"/>
        <v>0</v>
      </c>
      <c r="CK123" s="91">
        <f t="shared" si="35"/>
        <v>0</v>
      </c>
      <c r="CL123" s="91" t="str">
        <f t="shared" si="63"/>
        <v>keine Daten</v>
      </c>
      <c r="CM123" s="92">
        <f t="shared" si="61"/>
        <v>0</v>
      </c>
      <c r="CN123" s="91" t="str">
        <f t="shared" si="47"/>
        <v>keine Angabe</v>
      </c>
      <c r="CO123" s="91">
        <f t="shared" si="48"/>
        <v>2</v>
      </c>
      <c r="CP123" s="91">
        <f t="shared" si="49"/>
        <v>2</v>
      </c>
      <c r="CQ123" s="91">
        <f t="shared" si="50"/>
        <v>0</v>
      </c>
      <c r="CR123" s="91">
        <f t="shared" si="38"/>
        <v>0</v>
      </c>
      <c r="CS123" s="92">
        <f>CM123-'2013'!CM123</f>
        <v>0</v>
      </c>
      <c r="CT123" s="92">
        <f>CE123-'2013'!CE123</f>
        <v>0</v>
      </c>
      <c r="CU123" s="92">
        <f t="shared" si="51"/>
        <v>0</v>
      </c>
      <c r="CV123" s="92">
        <f t="shared" si="52"/>
        <v>0</v>
      </c>
      <c r="CW123" s="153">
        <f t="shared" si="53"/>
        <v>0</v>
      </c>
      <c r="CX123" s="153">
        <f t="shared" si="54"/>
        <v>0</v>
      </c>
      <c r="CY123" s="153">
        <f t="shared" si="55"/>
        <v>0</v>
      </c>
      <c r="CZ123" s="92">
        <f t="shared" si="56"/>
        <v>0</v>
      </c>
      <c r="DA123" s="92">
        <f t="shared" si="57"/>
        <v>0</v>
      </c>
      <c r="DB123" s="91">
        <f t="shared" si="39"/>
        <v>0</v>
      </c>
      <c r="DC123" s="92">
        <f t="shared" si="58"/>
        <v>0</v>
      </c>
    </row>
    <row r="124" spans="1:107" x14ac:dyDescent="0.25">
      <c r="A124" s="20">
        <v>13075111</v>
      </c>
      <c r="B124" s="21">
        <v>5562</v>
      </c>
      <c r="C124" s="21" t="s">
        <v>162</v>
      </c>
      <c r="D124" s="223"/>
      <c r="E124" s="224"/>
      <c r="F124" s="224"/>
      <c r="G124" s="224"/>
      <c r="H124" s="224"/>
      <c r="I124" s="224"/>
      <c r="J124" s="224"/>
      <c r="K124" s="224"/>
      <c r="L124" s="224"/>
      <c r="M124" s="224"/>
      <c r="N124" s="224"/>
      <c r="O124" s="224"/>
      <c r="P124" s="224"/>
      <c r="Q124" s="224"/>
      <c r="R124" s="224"/>
      <c r="S124" s="224"/>
      <c r="T124" s="224"/>
      <c r="U124" s="224"/>
      <c r="V124" s="224"/>
      <c r="W124" s="224"/>
      <c r="X124" s="224"/>
      <c r="Y124" s="224"/>
      <c r="Z124" s="224"/>
      <c r="AA124" s="224"/>
      <c r="AB124" s="22"/>
      <c r="AC124" s="22"/>
      <c r="AD124" s="22"/>
      <c r="AE124" s="224"/>
      <c r="AF124" s="224"/>
      <c r="AG124" s="260"/>
      <c r="AH124" s="260"/>
      <c r="AI124" s="224"/>
      <c r="AJ124" s="282"/>
      <c r="AK124" s="224"/>
      <c r="AL124" s="224"/>
      <c r="AM124" s="224"/>
      <c r="AN124" s="260"/>
      <c r="AO124" s="222"/>
      <c r="AP124" s="222"/>
      <c r="AQ124" s="281">
        <f t="shared" si="59"/>
        <v>0</v>
      </c>
      <c r="AR124" s="222"/>
      <c r="AS124" s="281">
        <f t="shared" si="40"/>
        <v>0</v>
      </c>
      <c r="AT124" s="222"/>
      <c r="AU124" s="281">
        <f t="shared" si="60"/>
        <v>0</v>
      </c>
      <c r="AV124" s="281" t="e">
        <f t="shared" si="41"/>
        <v>#DIV/0!</v>
      </c>
      <c r="AW124" s="281" t="e">
        <f t="shared" si="42"/>
        <v>#DIV/0!</v>
      </c>
      <c r="AX124" s="222"/>
      <c r="CA124" s="91" t="str">
        <f t="shared" si="64"/>
        <v>Pudagla</v>
      </c>
      <c r="CB124" s="92">
        <f t="shared" si="64"/>
        <v>0</v>
      </c>
      <c r="CC124" s="92">
        <f t="shared" si="43"/>
        <v>0</v>
      </c>
      <c r="CD124" s="92">
        <f t="shared" si="44"/>
        <v>0</v>
      </c>
      <c r="CE124" s="92">
        <f t="shared" si="36"/>
        <v>0</v>
      </c>
      <c r="CF124" s="92">
        <f t="shared" si="37"/>
        <v>0</v>
      </c>
      <c r="CG124" s="92">
        <f t="shared" si="45"/>
        <v>0</v>
      </c>
      <c r="CH124" s="92">
        <f t="shared" si="46"/>
        <v>0</v>
      </c>
      <c r="CI124" s="92">
        <f t="shared" si="62"/>
        <v>0</v>
      </c>
      <c r="CJ124" s="91">
        <f t="shared" ref="CJ124:CK144" si="65">AB124</f>
        <v>0</v>
      </c>
      <c r="CK124" s="91">
        <f t="shared" si="65"/>
        <v>0</v>
      </c>
      <c r="CL124" s="91" t="str">
        <f t="shared" si="63"/>
        <v>keine Daten</v>
      </c>
      <c r="CM124" s="92">
        <f t="shared" si="61"/>
        <v>0</v>
      </c>
      <c r="CN124" s="91" t="str">
        <f t="shared" si="47"/>
        <v>keine Angabe</v>
      </c>
      <c r="CO124" s="91">
        <f t="shared" si="48"/>
        <v>2</v>
      </c>
      <c r="CP124" s="91">
        <f t="shared" si="49"/>
        <v>2</v>
      </c>
      <c r="CQ124" s="91">
        <f t="shared" si="50"/>
        <v>0</v>
      </c>
      <c r="CR124" s="91">
        <f t="shared" si="38"/>
        <v>0</v>
      </c>
      <c r="CS124" s="92">
        <f>CM124-'2013'!CM124</f>
        <v>0</v>
      </c>
      <c r="CT124" s="92">
        <f>CE124-'2013'!CE124</f>
        <v>0</v>
      </c>
      <c r="CU124" s="92">
        <f t="shared" si="51"/>
        <v>0</v>
      </c>
      <c r="CV124" s="92">
        <f t="shared" si="52"/>
        <v>0</v>
      </c>
      <c r="CW124" s="153">
        <f t="shared" si="53"/>
        <v>0</v>
      </c>
      <c r="CX124" s="153">
        <f t="shared" si="54"/>
        <v>0</v>
      </c>
      <c r="CY124" s="153">
        <f t="shared" si="55"/>
        <v>0</v>
      </c>
      <c r="CZ124" s="92">
        <f t="shared" si="56"/>
        <v>0</v>
      </c>
      <c r="DA124" s="92">
        <f t="shared" si="57"/>
        <v>0</v>
      </c>
      <c r="DB124" s="91">
        <f t="shared" si="39"/>
        <v>0</v>
      </c>
      <c r="DC124" s="92">
        <f t="shared" si="58"/>
        <v>0</v>
      </c>
    </row>
    <row r="125" spans="1:107" x14ac:dyDescent="0.25">
      <c r="A125" s="20">
        <v>13075114</v>
      </c>
      <c r="B125" s="21">
        <v>5562</v>
      </c>
      <c r="C125" s="21" t="s">
        <v>163</v>
      </c>
      <c r="D125" s="223"/>
      <c r="E125" s="224"/>
      <c r="F125" s="224"/>
      <c r="G125" s="224"/>
      <c r="H125" s="224"/>
      <c r="I125" s="224"/>
      <c r="J125" s="224"/>
      <c r="K125" s="224"/>
      <c r="L125" s="224"/>
      <c r="M125" s="224"/>
      <c r="N125" s="224"/>
      <c r="O125" s="224"/>
      <c r="P125" s="224"/>
      <c r="Q125" s="224"/>
      <c r="R125" s="224"/>
      <c r="S125" s="224"/>
      <c r="T125" s="224"/>
      <c r="U125" s="224"/>
      <c r="V125" s="224"/>
      <c r="W125" s="224"/>
      <c r="X125" s="224"/>
      <c r="Y125" s="224"/>
      <c r="Z125" s="224"/>
      <c r="AA125" s="224"/>
      <c r="AB125" s="22"/>
      <c r="AC125" s="22"/>
      <c r="AD125" s="22"/>
      <c r="AE125" s="224"/>
      <c r="AF125" s="224"/>
      <c r="AG125" s="260"/>
      <c r="AH125" s="260"/>
      <c r="AI125" s="224"/>
      <c r="AJ125" s="282"/>
      <c r="AK125" s="224"/>
      <c r="AL125" s="224"/>
      <c r="AM125" s="224"/>
      <c r="AN125" s="260"/>
      <c r="AO125" s="222"/>
      <c r="AP125" s="222"/>
      <c r="AQ125" s="281">
        <f t="shared" si="59"/>
        <v>0</v>
      </c>
      <c r="AR125" s="222"/>
      <c r="AS125" s="281">
        <f t="shared" si="40"/>
        <v>0</v>
      </c>
      <c r="AT125" s="222"/>
      <c r="AU125" s="281">
        <f t="shared" si="60"/>
        <v>0</v>
      </c>
      <c r="AV125" s="281" t="e">
        <f t="shared" si="41"/>
        <v>#DIV/0!</v>
      </c>
      <c r="AW125" s="281" t="e">
        <f t="shared" si="42"/>
        <v>#DIV/0!</v>
      </c>
      <c r="AX125" s="222"/>
      <c r="CA125" s="91" t="str">
        <f t="shared" si="64"/>
        <v>Rankwitz</v>
      </c>
      <c r="CB125" s="92">
        <f t="shared" si="64"/>
        <v>0</v>
      </c>
      <c r="CC125" s="92">
        <f t="shared" si="43"/>
        <v>0</v>
      </c>
      <c r="CD125" s="92">
        <f t="shared" si="44"/>
        <v>0</v>
      </c>
      <c r="CE125" s="92">
        <f t="shared" si="36"/>
        <v>0</v>
      </c>
      <c r="CF125" s="92">
        <f t="shared" si="37"/>
        <v>0</v>
      </c>
      <c r="CG125" s="92">
        <f t="shared" si="45"/>
        <v>0</v>
      </c>
      <c r="CH125" s="92">
        <f t="shared" si="46"/>
        <v>0</v>
      </c>
      <c r="CI125" s="92">
        <f t="shared" si="62"/>
        <v>0</v>
      </c>
      <c r="CJ125" s="91">
        <f t="shared" si="65"/>
        <v>0</v>
      </c>
      <c r="CK125" s="91">
        <f t="shared" si="65"/>
        <v>0</v>
      </c>
      <c r="CL125" s="91" t="str">
        <f t="shared" si="63"/>
        <v>keine Daten</v>
      </c>
      <c r="CM125" s="92">
        <f t="shared" si="61"/>
        <v>0</v>
      </c>
      <c r="CN125" s="91" t="str">
        <f t="shared" si="47"/>
        <v>keine Angabe</v>
      </c>
      <c r="CO125" s="91">
        <f t="shared" si="48"/>
        <v>2</v>
      </c>
      <c r="CP125" s="91">
        <f t="shared" si="49"/>
        <v>2</v>
      </c>
      <c r="CQ125" s="91">
        <f t="shared" si="50"/>
        <v>0</v>
      </c>
      <c r="CR125" s="91">
        <f t="shared" si="38"/>
        <v>0</v>
      </c>
      <c r="CS125" s="92">
        <f>CM125-'2013'!CM125</f>
        <v>0</v>
      </c>
      <c r="CT125" s="92">
        <f>CE125-'2013'!CE125</f>
        <v>0</v>
      </c>
      <c r="CU125" s="92">
        <f t="shared" si="51"/>
        <v>0</v>
      </c>
      <c r="CV125" s="92">
        <f t="shared" si="52"/>
        <v>0</v>
      </c>
      <c r="CW125" s="153">
        <f t="shared" si="53"/>
        <v>0</v>
      </c>
      <c r="CX125" s="153">
        <f t="shared" si="54"/>
        <v>0</v>
      </c>
      <c r="CY125" s="153">
        <f t="shared" si="55"/>
        <v>0</v>
      </c>
      <c r="CZ125" s="92">
        <f t="shared" si="56"/>
        <v>0</v>
      </c>
      <c r="DA125" s="92">
        <f t="shared" si="57"/>
        <v>0</v>
      </c>
      <c r="DB125" s="91">
        <f t="shared" si="39"/>
        <v>0</v>
      </c>
      <c r="DC125" s="92">
        <f t="shared" si="58"/>
        <v>0</v>
      </c>
    </row>
    <row r="126" spans="1:107" x14ac:dyDescent="0.25">
      <c r="A126" s="20">
        <v>13075129</v>
      </c>
      <c r="B126" s="21">
        <v>5562</v>
      </c>
      <c r="C126" s="21" t="s">
        <v>164</v>
      </c>
      <c r="D126" s="223"/>
      <c r="E126" s="224"/>
      <c r="F126" s="224"/>
      <c r="G126" s="224"/>
      <c r="H126" s="224"/>
      <c r="I126" s="224"/>
      <c r="J126" s="224"/>
      <c r="K126" s="224"/>
      <c r="L126" s="224"/>
      <c r="M126" s="224"/>
      <c r="N126" s="224"/>
      <c r="O126" s="224"/>
      <c r="P126" s="224"/>
      <c r="Q126" s="224"/>
      <c r="R126" s="224"/>
      <c r="S126" s="224"/>
      <c r="T126" s="224"/>
      <c r="U126" s="224"/>
      <c r="V126" s="224"/>
      <c r="W126" s="224"/>
      <c r="X126" s="224"/>
      <c r="Y126" s="224"/>
      <c r="Z126" s="224"/>
      <c r="AA126" s="224"/>
      <c r="AB126" s="22"/>
      <c r="AC126" s="22"/>
      <c r="AD126" s="22"/>
      <c r="AE126" s="224"/>
      <c r="AF126" s="224"/>
      <c r="AG126" s="260"/>
      <c r="AH126" s="260"/>
      <c r="AI126" s="224"/>
      <c r="AJ126" s="282"/>
      <c r="AK126" s="224"/>
      <c r="AL126" s="224"/>
      <c r="AM126" s="224"/>
      <c r="AN126" s="260"/>
      <c r="AO126" s="222"/>
      <c r="AP126" s="222"/>
      <c r="AQ126" s="281">
        <f t="shared" si="59"/>
        <v>0</v>
      </c>
      <c r="AR126" s="222"/>
      <c r="AS126" s="281">
        <f t="shared" si="40"/>
        <v>0</v>
      </c>
      <c r="AT126" s="222"/>
      <c r="AU126" s="281">
        <f t="shared" si="60"/>
        <v>0</v>
      </c>
      <c r="AV126" s="281" t="e">
        <f t="shared" si="41"/>
        <v>#DIV/0!</v>
      </c>
      <c r="AW126" s="281" t="e">
        <f t="shared" si="42"/>
        <v>#DIV/0!</v>
      </c>
      <c r="AX126" s="222"/>
      <c r="CA126" s="91" t="str">
        <f t="shared" si="64"/>
        <v>Stolpe auf Usedom</v>
      </c>
      <c r="CB126" s="92">
        <f t="shared" si="64"/>
        <v>0</v>
      </c>
      <c r="CC126" s="92">
        <f t="shared" si="43"/>
        <v>0</v>
      </c>
      <c r="CD126" s="92">
        <f t="shared" si="44"/>
        <v>0</v>
      </c>
      <c r="CE126" s="92">
        <f t="shared" si="36"/>
        <v>0</v>
      </c>
      <c r="CF126" s="92">
        <f t="shared" si="37"/>
        <v>0</v>
      </c>
      <c r="CG126" s="92">
        <f t="shared" si="45"/>
        <v>0</v>
      </c>
      <c r="CH126" s="92">
        <f t="shared" si="46"/>
        <v>0</v>
      </c>
      <c r="CI126" s="92">
        <f t="shared" si="62"/>
        <v>0</v>
      </c>
      <c r="CJ126" s="91">
        <f t="shared" si="65"/>
        <v>0</v>
      </c>
      <c r="CK126" s="91">
        <f t="shared" si="65"/>
        <v>0</v>
      </c>
      <c r="CL126" s="91" t="str">
        <f t="shared" si="63"/>
        <v>keine Daten</v>
      </c>
      <c r="CM126" s="92">
        <f t="shared" si="61"/>
        <v>0</v>
      </c>
      <c r="CN126" s="91" t="str">
        <f t="shared" si="47"/>
        <v>keine Angabe</v>
      </c>
      <c r="CO126" s="91">
        <f t="shared" si="48"/>
        <v>2</v>
      </c>
      <c r="CP126" s="91">
        <f t="shared" si="49"/>
        <v>2</v>
      </c>
      <c r="CQ126" s="91">
        <f t="shared" si="50"/>
        <v>0</v>
      </c>
      <c r="CR126" s="91">
        <f t="shared" si="38"/>
        <v>0</v>
      </c>
      <c r="CS126" s="92">
        <f>CM126-'2013'!CM126</f>
        <v>0</v>
      </c>
      <c r="CT126" s="92">
        <f>CE126-'2013'!CE126</f>
        <v>0</v>
      </c>
      <c r="CU126" s="92">
        <f t="shared" si="51"/>
        <v>0</v>
      </c>
      <c r="CV126" s="92">
        <f t="shared" si="52"/>
        <v>0</v>
      </c>
      <c r="CW126" s="153">
        <f t="shared" si="53"/>
        <v>0</v>
      </c>
      <c r="CX126" s="153">
        <f t="shared" si="54"/>
        <v>0</v>
      </c>
      <c r="CY126" s="153">
        <f t="shared" si="55"/>
        <v>0</v>
      </c>
      <c r="CZ126" s="92">
        <f t="shared" si="56"/>
        <v>0</v>
      </c>
      <c r="DA126" s="92">
        <f t="shared" si="57"/>
        <v>0</v>
      </c>
      <c r="DB126" s="91">
        <f t="shared" si="39"/>
        <v>0</v>
      </c>
      <c r="DC126" s="92">
        <f t="shared" si="58"/>
        <v>0</v>
      </c>
    </row>
    <row r="127" spans="1:107" x14ac:dyDescent="0.25">
      <c r="A127" s="20">
        <v>13075135</v>
      </c>
      <c r="B127" s="21">
        <v>5562</v>
      </c>
      <c r="C127" s="21" t="s">
        <v>165</v>
      </c>
      <c r="D127" s="223"/>
      <c r="E127" s="224"/>
      <c r="F127" s="224"/>
      <c r="G127" s="224"/>
      <c r="H127" s="224"/>
      <c r="I127" s="224"/>
      <c r="J127" s="224"/>
      <c r="K127" s="224"/>
      <c r="L127" s="224"/>
      <c r="M127" s="224"/>
      <c r="N127" s="224"/>
      <c r="O127" s="224"/>
      <c r="P127" s="224"/>
      <c r="Q127" s="224"/>
      <c r="R127" s="224"/>
      <c r="S127" s="224"/>
      <c r="T127" s="224"/>
      <c r="U127" s="224"/>
      <c r="V127" s="224"/>
      <c r="W127" s="224"/>
      <c r="X127" s="224"/>
      <c r="Y127" s="224"/>
      <c r="Z127" s="224"/>
      <c r="AA127" s="224"/>
      <c r="AB127" s="22"/>
      <c r="AC127" s="22"/>
      <c r="AD127" s="22"/>
      <c r="AE127" s="224"/>
      <c r="AF127" s="224"/>
      <c r="AG127" s="260"/>
      <c r="AH127" s="260"/>
      <c r="AI127" s="224"/>
      <c r="AJ127" s="282"/>
      <c r="AK127" s="224"/>
      <c r="AL127" s="224"/>
      <c r="AM127" s="224"/>
      <c r="AN127" s="260"/>
      <c r="AO127" s="222"/>
      <c r="AP127" s="222"/>
      <c r="AQ127" s="281">
        <f t="shared" si="59"/>
        <v>0</v>
      </c>
      <c r="AR127" s="222"/>
      <c r="AS127" s="281">
        <f t="shared" si="40"/>
        <v>0</v>
      </c>
      <c r="AT127" s="222"/>
      <c r="AU127" s="281">
        <f t="shared" si="60"/>
        <v>0</v>
      </c>
      <c r="AV127" s="281" t="e">
        <f t="shared" si="41"/>
        <v>#DIV/0!</v>
      </c>
      <c r="AW127" s="281" t="e">
        <f t="shared" si="42"/>
        <v>#DIV/0!</v>
      </c>
      <c r="AX127" s="222"/>
      <c r="CA127" s="91" t="str">
        <f t="shared" si="64"/>
        <v>Ückeritz</v>
      </c>
      <c r="CB127" s="92">
        <f t="shared" si="64"/>
        <v>0</v>
      </c>
      <c r="CC127" s="92">
        <f t="shared" si="43"/>
        <v>0</v>
      </c>
      <c r="CD127" s="92">
        <f t="shared" si="44"/>
        <v>0</v>
      </c>
      <c r="CE127" s="92">
        <f t="shared" si="36"/>
        <v>0</v>
      </c>
      <c r="CF127" s="92">
        <f t="shared" si="37"/>
        <v>0</v>
      </c>
      <c r="CG127" s="92">
        <f t="shared" si="45"/>
        <v>0</v>
      </c>
      <c r="CH127" s="92">
        <f t="shared" si="46"/>
        <v>0</v>
      </c>
      <c r="CI127" s="92">
        <f t="shared" si="62"/>
        <v>0</v>
      </c>
      <c r="CJ127" s="91">
        <f t="shared" si="65"/>
        <v>0</v>
      </c>
      <c r="CK127" s="91">
        <f t="shared" si="65"/>
        <v>0</v>
      </c>
      <c r="CL127" s="91" t="str">
        <f t="shared" si="63"/>
        <v>keine Daten</v>
      </c>
      <c r="CM127" s="92">
        <f t="shared" si="61"/>
        <v>0</v>
      </c>
      <c r="CN127" s="91" t="str">
        <f t="shared" si="47"/>
        <v>keine Angabe</v>
      </c>
      <c r="CO127" s="91">
        <f t="shared" si="48"/>
        <v>2</v>
      </c>
      <c r="CP127" s="91">
        <f t="shared" si="49"/>
        <v>2</v>
      </c>
      <c r="CQ127" s="91">
        <f t="shared" si="50"/>
        <v>0</v>
      </c>
      <c r="CR127" s="91">
        <f t="shared" si="38"/>
        <v>0</v>
      </c>
      <c r="CS127" s="92">
        <f>CM127-'2013'!CM127</f>
        <v>0</v>
      </c>
      <c r="CT127" s="92">
        <f>CE127-'2013'!CE127</f>
        <v>0</v>
      </c>
      <c r="CU127" s="92">
        <f t="shared" si="51"/>
        <v>0</v>
      </c>
      <c r="CV127" s="92">
        <f t="shared" si="52"/>
        <v>0</v>
      </c>
      <c r="CW127" s="153">
        <f t="shared" si="53"/>
        <v>0</v>
      </c>
      <c r="CX127" s="153">
        <f t="shared" si="54"/>
        <v>0</v>
      </c>
      <c r="CY127" s="153">
        <f t="shared" si="55"/>
        <v>0</v>
      </c>
      <c r="CZ127" s="92">
        <f t="shared" si="56"/>
        <v>0</v>
      </c>
      <c r="DA127" s="92">
        <f t="shared" si="57"/>
        <v>0</v>
      </c>
      <c r="DB127" s="91">
        <f t="shared" si="39"/>
        <v>0</v>
      </c>
      <c r="DC127" s="92">
        <f t="shared" si="58"/>
        <v>0</v>
      </c>
    </row>
    <row r="128" spans="1:107" x14ac:dyDescent="0.25">
      <c r="A128" s="20">
        <v>13075137</v>
      </c>
      <c r="B128" s="21">
        <v>5562</v>
      </c>
      <c r="C128" s="21" t="s">
        <v>166</v>
      </c>
      <c r="D128" s="223"/>
      <c r="E128" s="224"/>
      <c r="F128" s="224"/>
      <c r="G128" s="224"/>
      <c r="H128" s="224"/>
      <c r="I128" s="224"/>
      <c r="J128" s="224"/>
      <c r="K128" s="224"/>
      <c r="L128" s="224"/>
      <c r="M128" s="224"/>
      <c r="N128" s="224"/>
      <c r="O128" s="224"/>
      <c r="P128" s="224"/>
      <c r="Q128" s="224"/>
      <c r="R128" s="224"/>
      <c r="S128" s="224"/>
      <c r="T128" s="224"/>
      <c r="U128" s="224"/>
      <c r="V128" s="224"/>
      <c r="W128" s="224"/>
      <c r="X128" s="224"/>
      <c r="Y128" s="224"/>
      <c r="Z128" s="224"/>
      <c r="AA128" s="224"/>
      <c r="AB128" s="22"/>
      <c r="AC128" s="22"/>
      <c r="AD128" s="22"/>
      <c r="AE128" s="224"/>
      <c r="AF128" s="224"/>
      <c r="AG128" s="260"/>
      <c r="AH128" s="260"/>
      <c r="AI128" s="224"/>
      <c r="AJ128" s="282"/>
      <c r="AK128" s="224"/>
      <c r="AL128" s="224"/>
      <c r="AM128" s="224"/>
      <c r="AN128" s="260"/>
      <c r="AO128" s="222"/>
      <c r="AP128" s="222"/>
      <c r="AQ128" s="281">
        <f t="shared" si="59"/>
        <v>0</v>
      </c>
      <c r="AR128" s="222"/>
      <c r="AS128" s="281">
        <f t="shared" si="40"/>
        <v>0</v>
      </c>
      <c r="AT128" s="222"/>
      <c r="AU128" s="281">
        <f t="shared" si="60"/>
        <v>0</v>
      </c>
      <c r="AV128" s="281" t="e">
        <f t="shared" si="41"/>
        <v>#DIV/0!</v>
      </c>
      <c r="AW128" s="281" t="e">
        <f t="shared" si="42"/>
        <v>#DIV/0!</v>
      </c>
      <c r="AX128" s="222"/>
      <c r="CA128" s="91" t="str">
        <f t="shared" si="64"/>
        <v>Usedom, Stadt</v>
      </c>
      <c r="CB128" s="92">
        <f t="shared" si="64"/>
        <v>0</v>
      </c>
      <c r="CC128" s="92">
        <f t="shared" si="43"/>
        <v>0</v>
      </c>
      <c r="CD128" s="92">
        <f t="shared" si="44"/>
        <v>0</v>
      </c>
      <c r="CE128" s="92">
        <f t="shared" si="36"/>
        <v>0</v>
      </c>
      <c r="CF128" s="92">
        <f t="shared" si="37"/>
        <v>0</v>
      </c>
      <c r="CG128" s="92">
        <f t="shared" si="45"/>
        <v>0</v>
      </c>
      <c r="CH128" s="92">
        <f t="shared" si="46"/>
        <v>0</v>
      </c>
      <c r="CI128" s="92">
        <f t="shared" si="62"/>
        <v>0</v>
      </c>
      <c r="CJ128" s="91">
        <f t="shared" si="65"/>
        <v>0</v>
      </c>
      <c r="CK128" s="91">
        <f t="shared" si="65"/>
        <v>0</v>
      </c>
      <c r="CL128" s="91" t="str">
        <f t="shared" si="63"/>
        <v>keine Daten</v>
      </c>
      <c r="CM128" s="92">
        <f t="shared" si="61"/>
        <v>0</v>
      </c>
      <c r="CN128" s="91" t="str">
        <f t="shared" si="47"/>
        <v>keine Angabe</v>
      </c>
      <c r="CO128" s="91">
        <f t="shared" si="48"/>
        <v>2</v>
      </c>
      <c r="CP128" s="91">
        <f t="shared" si="49"/>
        <v>2</v>
      </c>
      <c r="CQ128" s="91">
        <f t="shared" si="50"/>
        <v>0</v>
      </c>
      <c r="CR128" s="91">
        <f t="shared" si="38"/>
        <v>0</v>
      </c>
      <c r="CS128" s="92">
        <f>CM128-'2013'!CM128</f>
        <v>0</v>
      </c>
      <c r="CT128" s="92">
        <f>CE128-'2013'!CE128</f>
        <v>0</v>
      </c>
      <c r="CU128" s="92">
        <f t="shared" si="51"/>
        <v>0</v>
      </c>
      <c r="CV128" s="92">
        <f t="shared" si="52"/>
        <v>0</v>
      </c>
      <c r="CW128" s="153">
        <f t="shared" si="53"/>
        <v>0</v>
      </c>
      <c r="CX128" s="153">
        <f t="shared" si="54"/>
        <v>0</v>
      </c>
      <c r="CY128" s="153">
        <f t="shared" si="55"/>
        <v>0</v>
      </c>
      <c r="CZ128" s="92">
        <f t="shared" si="56"/>
        <v>0</v>
      </c>
      <c r="DA128" s="92">
        <f t="shared" si="57"/>
        <v>0</v>
      </c>
      <c r="DB128" s="91">
        <f t="shared" si="39"/>
        <v>0</v>
      </c>
      <c r="DC128" s="92">
        <f t="shared" si="58"/>
        <v>0</v>
      </c>
    </row>
    <row r="129" spans="1:107" x14ac:dyDescent="0.25">
      <c r="A129" s="20">
        <v>13075148</v>
      </c>
      <c r="B129" s="21">
        <v>5562</v>
      </c>
      <c r="C129" s="21" t="s">
        <v>167</v>
      </c>
      <c r="D129" s="223"/>
      <c r="E129" s="224"/>
      <c r="F129" s="224"/>
      <c r="G129" s="224"/>
      <c r="H129" s="224"/>
      <c r="I129" s="224"/>
      <c r="J129" s="224"/>
      <c r="K129" s="224"/>
      <c r="L129" s="224"/>
      <c r="M129" s="224"/>
      <c r="N129" s="224"/>
      <c r="O129" s="224"/>
      <c r="P129" s="224"/>
      <c r="Q129" s="224"/>
      <c r="R129" s="224"/>
      <c r="S129" s="224"/>
      <c r="T129" s="224"/>
      <c r="U129" s="224"/>
      <c r="V129" s="224"/>
      <c r="W129" s="224"/>
      <c r="X129" s="224"/>
      <c r="Y129" s="224"/>
      <c r="Z129" s="224"/>
      <c r="AA129" s="224"/>
      <c r="AB129" s="22"/>
      <c r="AC129" s="22"/>
      <c r="AD129" s="22"/>
      <c r="AE129" s="224"/>
      <c r="AF129" s="224"/>
      <c r="AG129" s="260"/>
      <c r="AH129" s="260"/>
      <c r="AI129" s="224"/>
      <c r="AJ129" s="282"/>
      <c r="AK129" s="224"/>
      <c r="AL129" s="224"/>
      <c r="AM129" s="224"/>
      <c r="AN129" s="260"/>
      <c r="AO129" s="222"/>
      <c r="AP129" s="222"/>
      <c r="AQ129" s="281">
        <f t="shared" si="59"/>
        <v>0</v>
      </c>
      <c r="AR129" s="222"/>
      <c r="AS129" s="281">
        <f t="shared" si="40"/>
        <v>0</v>
      </c>
      <c r="AT129" s="222"/>
      <c r="AU129" s="281">
        <f t="shared" si="60"/>
        <v>0</v>
      </c>
      <c r="AV129" s="281" t="e">
        <f t="shared" si="41"/>
        <v>#DIV/0!</v>
      </c>
      <c r="AW129" s="281" t="e">
        <f t="shared" si="42"/>
        <v>#DIV/0!</v>
      </c>
      <c r="AX129" s="222"/>
      <c r="CA129" s="91" t="str">
        <f t="shared" si="64"/>
        <v>Zempin</v>
      </c>
      <c r="CB129" s="92">
        <f t="shared" si="64"/>
        <v>0</v>
      </c>
      <c r="CC129" s="92">
        <f t="shared" si="43"/>
        <v>0</v>
      </c>
      <c r="CD129" s="92">
        <f t="shared" si="44"/>
        <v>0</v>
      </c>
      <c r="CE129" s="92">
        <f t="shared" si="36"/>
        <v>0</v>
      </c>
      <c r="CF129" s="92">
        <f t="shared" si="37"/>
        <v>0</v>
      </c>
      <c r="CG129" s="92">
        <f t="shared" si="45"/>
        <v>0</v>
      </c>
      <c r="CH129" s="92">
        <f t="shared" si="46"/>
        <v>0</v>
      </c>
      <c r="CI129" s="92">
        <f t="shared" si="62"/>
        <v>0</v>
      </c>
      <c r="CJ129" s="91">
        <f t="shared" si="65"/>
        <v>0</v>
      </c>
      <c r="CK129" s="91">
        <f t="shared" si="65"/>
        <v>0</v>
      </c>
      <c r="CL129" s="91" t="str">
        <f t="shared" si="63"/>
        <v>keine Daten</v>
      </c>
      <c r="CM129" s="92">
        <f t="shared" si="61"/>
        <v>0</v>
      </c>
      <c r="CN129" s="91" t="str">
        <f t="shared" si="47"/>
        <v>keine Angabe</v>
      </c>
      <c r="CO129" s="91">
        <f t="shared" si="48"/>
        <v>2</v>
      </c>
      <c r="CP129" s="91">
        <f t="shared" si="49"/>
        <v>2</v>
      </c>
      <c r="CQ129" s="91">
        <f t="shared" si="50"/>
        <v>0</v>
      </c>
      <c r="CR129" s="91">
        <f t="shared" si="38"/>
        <v>0</v>
      </c>
      <c r="CS129" s="92">
        <f>CM129-'2013'!CM129</f>
        <v>0</v>
      </c>
      <c r="CT129" s="92">
        <f>CE129-'2013'!CE129</f>
        <v>0</v>
      </c>
      <c r="CU129" s="92">
        <f t="shared" si="51"/>
        <v>0</v>
      </c>
      <c r="CV129" s="92">
        <f t="shared" si="52"/>
        <v>0</v>
      </c>
      <c r="CW129" s="153">
        <f t="shared" si="53"/>
        <v>0</v>
      </c>
      <c r="CX129" s="153">
        <f t="shared" si="54"/>
        <v>0</v>
      </c>
      <c r="CY129" s="153">
        <f t="shared" si="55"/>
        <v>0</v>
      </c>
      <c r="CZ129" s="92">
        <f t="shared" si="56"/>
        <v>0</v>
      </c>
      <c r="DA129" s="92">
        <f t="shared" si="57"/>
        <v>0</v>
      </c>
      <c r="DB129" s="91">
        <f t="shared" si="39"/>
        <v>0</v>
      </c>
      <c r="DC129" s="92">
        <f t="shared" si="58"/>
        <v>0</v>
      </c>
    </row>
    <row r="130" spans="1:107" ht="15.75" thickBot="1" x14ac:dyDescent="0.3">
      <c r="A130" s="20">
        <v>13075152</v>
      </c>
      <c r="B130" s="21">
        <v>5562</v>
      </c>
      <c r="C130" s="21" t="s">
        <v>168</v>
      </c>
      <c r="D130" s="223"/>
      <c r="E130" s="224"/>
      <c r="F130" s="224"/>
      <c r="G130" s="224"/>
      <c r="H130" s="224"/>
      <c r="I130" s="224"/>
      <c r="J130" s="224"/>
      <c r="K130" s="224"/>
      <c r="L130" s="224"/>
      <c r="M130" s="224"/>
      <c r="N130" s="224"/>
      <c r="O130" s="224"/>
      <c r="P130" s="224"/>
      <c r="Q130" s="224"/>
      <c r="R130" s="224"/>
      <c r="S130" s="224"/>
      <c r="T130" s="224"/>
      <c r="U130" s="224"/>
      <c r="V130" s="224"/>
      <c r="W130" s="224"/>
      <c r="X130" s="224"/>
      <c r="Y130" s="224"/>
      <c r="Z130" s="224"/>
      <c r="AA130" s="224"/>
      <c r="AB130" s="22"/>
      <c r="AC130" s="22"/>
      <c r="AD130" s="22"/>
      <c r="AE130" s="224"/>
      <c r="AF130" s="224"/>
      <c r="AG130" s="260"/>
      <c r="AH130" s="260"/>
      <c r="AI130" s="224"/>
      <c r="AJ130" s="282"/>
      <c r="AK130" s="224"/>
      <c r="AL130" s="224"/>
      <c r="AM130" s="224"/>
      <c r="AN130" s="260"/>
      <c r="AO130" s="222"/>
      <c r="AP130" s="222"/>
      <c r="AQ130" s="281">
        <f t="shared" si="59"/>
        <v>0</v>
      </c>
      <c r="AR130" s="222"/>
      <c r="AS130" s="281">
        <f t="shared" si="40"/>
        <v>0</v>
      </c>
      <c r="AT130" s="222"/>
      <c r="AU130" s="281">
        <f t="shared" si="60"/>
        <v>0</v>
      </c>
      <c r="AV130" s="281" t="e">
        <f t="shared" si="41"/>
        <v>#DIV/0!</v>
      </c>
      <c r="AW130" s="281" t="e">
        <f t="shared" si="42"/>
        <v>#DIV/0!</v>
      </c>
      <c r="AX130" s="222"/>
      <c r="CA130" s="91" t="str">
        <f t="shared" si="64"/>
        <v>Zirchow</v>
      </c>
      <c r="CB130" s="92">
        <f t="shared" si="64"/>
        <v>0</v>
      </c>
      <c r="CC130" s="92">
        <f t="shared" si="43"/>
        <v>0</v>
      </c>
      <c r="CD130" s="92">
        <f t="shared" si="44"/>
        <v>0</v>
      </c>
      <c r="CE130" s="92">
        <f t="shared" si="36"/>
        <v>0</v>
      </c>
      <c r="CF130" s="92">
        <f t="shared" si="37"/>
        <v>0</v>
      </c>
      <c r="CG130" s="92">
        <f t="shared" si="45"/>
        <v>0</v>
      </c>
      <c r="CH130" s="92">
        <f t="shared" si="46"/>
        <v>0</v>
      </c>
      <c r="CI130" s="92">
        <f t="shared" si="62"/>
        <v>0</v>
      </c>
      <c r="CJ130" s="91">
        <f t="shared" si="65"/>
        <v>0</v>
      </c>
      <c r="CK130" s="91">
        <f t="shared" si="65"/>
        <v>0</v>
      </c>
      <c r="CL130" s="91" t="str">
        <f t="shared" si="63"/>
        <v>keine Daten</v>
      </c>
      <c r="CM130" s="92">
        <f t="shared" si="61"/>
        <v>0</v>
      </c>
      <c r="CN130" s="91" t="str">
        <f t="shared" si="47"/>
        <v>keine Angabe</v>
      </c>
      <c r="CO130" s="91">
        <f t="shared" si="48"/>
        <v>2</v>
      </c>
      <c r="CP130" s="91">
        <f t="shared" si="49"/>
        <v>2</v>
      </c>
      <c r="CQ130" s="91">
        <f t="shared" si="50"/>
        <v>0</v>
      </c>
      <c r="CR130" s="91">
        <f t="shared" si="38"/>
        <v>0</v>
      </c>
      <c r="CS130" s="92">
        <f>CM130-'2013'!CM130</f>
        <v>0</v>
      </c>
      <c r="CT130" s="92">
        <f>CE130-'2013'!CE130</f>
        <v>0</v>
      </c>
      <c r="CU130" s="92">
        <f t="shared" si="51"/>
        <v>0</v>
      </c>
      <c r="CV130" s="92">
        <f t="shared" si="52"/>
        <v>0</v>
      </c>
      <c r="CW130" s="153">
        <f t="shared" si="53"/>
        <v>0</v>
      </c>
      <c r="CX130" s="153">
        <f t="shared" si="54"/>
        <v>0</v>
      </c>
      <c r="CY130" s="153">
        <f t="shared" si="55"/>
        <v>0</v>
      </c>
      <c r="CZ130" s="92">
        <f t="shared" si="56"/>
        <v>0</v>
      </c>
      <c r="DA130" s="92">
        <f t="shared" si="57"/>
        <v>0</v>
      </c>
      <c r="DB130" s="91">
        <f t="shared" si="39"/>
        <v>0</v>
      </c>
      <c r="DC130" s="92">
        <f t="shared" si="58"/>
        <v>0</v>
      </c>
    </row>
    <row r="131" spans="1:107" x14ac:dyDescent="0.25">
      <c r="A131" s="20">
        <v>13075006</v>
      </c>
      <c r="B131" s="21">
        <v>5563</v>
      </c>
      <c r="C131" s="21" t="s">
        <v>169</v>
      </c>
      <c r="D131" s="259">
        <v>544</v>
      </c>
      <c r="E131" s="222">
        <v>172800</v>
      </c>
      <c r="F131" s="222">
        <v>73235.240000000005</v>
      </c>
      <c r="G131" s="222">
        <v>0</v>
      </c>
      <c r="H131" s="222">
        <v>0</v>
      </c>
      <c r="I131" s="222">
        <v>250776.64</v>
      </c>
      <c r="J131" s="222">
        <v>1</v>
      </c>
      <c r="K131" s="222">
        <v>290419.59000000003</v>
      </c>
      <c r="L131" s="222"/>
      <c r="M131" s="222">
        <v>1</v>
      </c>
      <c r="N131" s="222">
        <v>4571634.4800000004</v>
      </c>
      <c r="O131" s="222">
        <v>0</v>
      </c>
      <c r="P131" s="222"/>
      <c r="Q131" s="222">
        <v>1</v>
      </c>
      <c r="R131" s="222">
        <v>26532.06</v>
      </c>
      <c r="S131" s="222">
        <v>300</v>
      </c>
      <c r="T131" s="222">
        <v>0</v>
      </c>
      <c r="U131" s="222">
        <v>350</v>
      </c>
      <c r="V131" s="222">
        <v>0</v>
      </c>
      <c r="W131" s="222">
        <v>300</v>
      </c>
      <c r="X131" s="222">
        <v>1</v>
      </c>
      <c r="Y131" s="222">
        <v>0</v>
      </c>
      <c r="Z131" s="222">
        <v>22816.71</v>
      </c>
      <c r="AA131" s="222">
        <v>41.94</v>
      </c>
      <c r="AB131" s="19" t="s">
        <v>43</v>
      </c>
      <c r="AC131" s="19" t="s">
        <v>43</v>
      </c>
      <c r="AD131" s="19" t="s">
        <v>43</v>
      </c>
      <c r="AE131" s="222">
        <v>159811.79</v>
      </c>
      <c r="AF131" s="222">
        <v>290419.59000000003</v>
      </c>
      <c r="AG131" s="295">
        <v>-73235.240000000005</v>
      </c>
      <c r="AH131" s="295">
        <v>316951.65000000002</v>
      </c>
      <c r="AI131" s="278">
        <v>1700</v>
      </c>
      <c r="AJ131" s="279">
        <v>1943.74</v>
      </c>
      <c r="AK131" s="278">
        <v>0</v>
      </c>
      <c r="AL131" s="278">
        <v>0</v>
      </c>
      <c r="AM131" s="278">
        <v>0</v>
      </c>
      <c r="AN131" s="280">
        <v>0</v>
      </c>
      <c r="AO131" s="259">
        <v>986964.27</v>
      </c>
      <c r="AP131" s="222">
        <v>838501.85</v>
      </c>
      <c r="AQ131" s="281">
        <f t="shared" si="59"/>
        <v>-148462.42000000004</v>
      </c>
      <c r="AR131" s="222">
        <v>0</v>
      </c>
      <c r="AS131" s="281">
        <f t="shared" si="40"/>
        <v>838501.85</v>
      </c>
      <c r="AT131" s="222">
        <v>402237.23</v>
      </c>
      <c r="AU131" s="281">
        <f t="shared" si="60"/>
        <v>436264.62</v>
      </c>
      <c r="AV131" s="281">
        <f t="shared" si="41"/>
        <v>0.47970941268644784</v>
      </c>
      <c r="AW131" s="281">
        <f t="shared" si="42"/>
        <v>0.47970941268644784</v>
      </c>
      <c r="AX131" s="222">
        <v>194400</v>
      </c>
      <c r="CA131" s="91" t="str">
        <f t="shared" si="64"/>
        <v>Bandelin</v>
      </c>
      <c r="CB131" s="92">
        <f t="shared" si="64"/>
        <v>544</v>
      </c>
      <c r="CC131" s="92">
        <f t="shared" si="43"/>
        <v>250776.64</v>
      </c>
      <c r="CD131" s="92">
        <f t="shared" si="44"/>
        <v>-250776.64</v>
      </c>
      <c r="CE131" s="92">
        <f t="shared" si="36"/>
        <v>0</v>
      </c>
      <c r="CF131" s="92">
        <f t="shared" si="37"/>
        <v>26532.06</v>
      </c>
      <c r="CG131" s="92">
        <f t="shared" si="45"/>
        <v>26532.06</v>
      </c>
      <c r="CH131" s="92">
        <f t="shared" si="46"/>
        <v>-73235.240000000005</v>
      </c>
      <c r="CI131" s="92">
        <f t="shared" si="62"/>
        <v>0</v>
      </c>
      <c r="CJ131" s="91" t="str">
        <f t="shared" si="65"/>
        <v>nein</v>
      </c>
      <c r="CK131" s="91" t="str">
        <f t="shared" si="65"/>
        <v>nein</v>
      </c>
      <c r="CL131" s="91" t="str">
        <f t="shared" si="63"/>
        <v>OK</v>
      </c>
      <c r="CM131" s="92">
        <f t="shared" si="61"/>
        <v>4571634.4800000004</v>
      </c>
      <c r="CN131" s="91" t="str">
        <f t="shared" si="47"/>
        <v>nein</v>
      </c>
      <c r="CO131" s="91">
        <f t="shared" si="48"/>
        <v>0</v>
      </c>
      <c r="CP131" s="91">
        <f t="shared" si="49"/>
        <v>0</v>
      </c>
      <c r="CQ131" s="91">
        <f t="shared" si="50"/>
        <v>1</v>
      </c>
      <c r="CR131" s="91">
        <f t="shared" si="38"/>
        <v>1</v>
      </c>
      <c r="CS131" s="92">
        <f>CM131-'2013'!CM131</f>
        <v>4039923.0900000003</v>
      </c>
      <c r="CT131" s="92">
        <f>CE131-'2013'!CE131</f>
        <v>0</v>
      </c>
      <c r="CU131" s="92">
        <f t="shared" si="51"/>
        <v>402237.23</v>
      </c>
      <c r="CV131" s="92">
        <f t="shared" si="52"/>
        <v>194400</v>
      </c>
      <c r="CW131" s="153">
        <f t="shared" si="53"/>
        <v>3</v>
      </c>
      <c r="CX131" s="153">
        <f t="shared" si="54"/>
        <v>3.5</v>
      </c>
      <c r="CY131" s="153">
        <f t="shared" si="55"/>
        <v>3</v>
      </c>
      <c r="CZ131" s="92">
        <f t="shared" si="56"/>
        <v>22816.71</v>
      </c>
      <c r="DA131" s="92">
        <f t="shared" si="57"/>
        <v>1943.74</v>
      </c>
      <c r="DB131" s="91">
        <f t="shared" si="39"/>
        <v>0</v>
      </c>
      <c r="DC131" s="92">
        <f t="shared" si="58"/>
        <v>316951.65000000002</v>
      </c>
    </row>
    <row r="132" spans="1:107" x14ac:dyDescent="0.25">
      <c r="A132" s="20">
        <v>13075040</v>
      </c>
      <c r="B132" s="21">
        <v>5563</v>
      </c>
      <c r="C132" s="21" t="s">
        <v>170</v>
      </c>
      <c r="D132" s="236">
        <v>167</v>
      </c>
      <c r="E132" s="224">
        <v>10100</v>
      </c>
      <c r="F132" s="224">
        <v>8650.94</v>
      </c>
      <c r="G132" s="224">
        <v>1</v>
      </c>
      <c r="H132" s="224">
        <v>13262.59</v>
      </c>
      <c r="I132" s="224">
        <v>0</v>
      </c>
      <c r="J132" s="224">
        <v>1</v>
      </c>
      <c r="K132" s="224">
        <v>81953.69</v>
      </c>
      <c r="L132" s="224"/>
      <c r="M132" s="224">
        <v>1</v>
      </c>
      <c r="N132" s="224">
        <v>1473357.18</v>
      </c>
      <c r="O132" s="224">
        <v>0</v>
      </c>
      <c r="P132" s="224"/>
      <c r="Q132" s="224">
        <v>0</v>
      </c>
      <c r="R132" s="224"/>
      <c r="S132" s="224">
        <v>400</v>
      </c>
      <c r="T132" s="224">
        <v>0</v>
      </c>
      <c r="U132" s="224">
        <v>400</v>
      </c>
      <c r="V132" s="224">
        <v>0</v>
      </c>
      <c r="W132" s="224">
        <v>310</v>
      </c>
      <c r="X132" s="224">
        <v>1</v>
      </c>
      <c r="Y132" s="224">
        <v>0</v>
      </c>
      <c r="Z132" s="224">
        <v>66469.789999999994</v>
      </c>
      <c r="AA132" s="224">
        <v>398.02</v>
      </c>
      <c r="AB132" s="22" t="s">
        <v>43</v>
      </c>
      <c r="AC132" s="22" t="s">
        <v>43</v>
      </c>
      <c r="AD132" s="22" t="s">
        <v>43</v>
      </c>
      <c r="AE132" s="224">
        <v>62678.42</v>
      </c>
      <c r="AF132" s="224">
        <v>81953.69</v>
      </c>
      <c r="AG132" s="260">
        <v>8650.94</v>
      </c>
      <c r="AH132" s="260">
        <v>81953.69</v>
      </c>
      <c r="AI132" s="224">
        <v>600</v>
      </c>
      <c r="AJ132" s="282">
        <v>601.32000000000005</v>
      </c>
      <c r="AK132" s="224">
        <v>0</v>
      </c>
      <c r="AL132" s="224">
        <v>0</v>
      </c>
      <c r="AM132" s="224">
        <v>0</v>
      </c>
      <c r="AN132" s="260">
        <v>0</v>
      </c>
      <c r="AO132" s="236">
        <v>37846.71</v>
      </c>
      <c r="AP132" s="222">
        <v>30154.74</v>
      </c>
      <c r="AQ132" s="281">
        <f t="shared" si="59"/>
        <v>-7691.9699999999975</v>
      </c>
      <c r="AR132" s="222">
        <v>65356.13</v>
      </c>
      <c r="AS132" s="281">
        <f t="shared" si="40"/>
        <v>95510.87</v>
      </c>
      <c r="AT132" s="222">
        <v>48175.8</v>
      </c>
      <c r="AU132" s="281">
        <f t="shared" si="60"/>
        <v>47335.069999999992</v>
      </c>
      <c r="AV132" s="281">
        <f t="shared" si="41"/>
        <v>1.5976194787287172</v>
      </c>
      <c r="AW132" s="281">
        <f t="shared" si="42"/>
        <v>0.50440122679230126</v>
      </c>
      <c r="AX132" s="222">
        <v>23400</v>
      </c>
      <c r="CA132" s="91" t="str">
        <f t="shared" si="64"/>
        <v>Gribow</v>
      </c>
      <c r="CB132" s="92">
        <f t="shared" si="64"/>
        <v>167</v>
      </c>
      <c r="CC132" s="92">
        <f t="shared" si="43"/>
        <v>0</v>
      </c>
      <c r="CD132" s="92">
        <f t="shared" si="44"/>
        <v>13262.59</v>
      </c>
      <c r="CE132" s="92">
        <f t="shared" si="36"/>
        <v>0</v>
      </c>
      <c r="CF132" s="92">
        <f t="shared" si="37"/>
        <v>0</v>
      </c>
      <c r="CG132" s="92">
        <f t="shared" si="45"/>
        <v>0</v>
      </c>
      <c r="CH132" s="92">
        <f t="shared" si="46"/>
        <v>8650.94</v>
      </c>
      <c r="CI132" s="92">
        <f t="shared" si="62"/>
        <v>0</v>
      </c>
      <c r="CJ132" s="91" t="str">
        <f t="shared" si="65"/>
        <v>nein</v>
      </c>
      <c r="CK132" s="91" t="str">
        <f t="shared" si="65"/>
        <v>nein</v>
      </c>
      <c r="CL132" s="91" t="str">
        <f t="shared" si="63"/>
        <v>OK</v>
      </c>
      <c r="CM132" s="92">
        <f t="shared" si="61"/>
        <v>1473357.18</v>
      </c>
      <c r="CN132" s="91" t="str">
        <f t="shared" si="47"/>
        <v>nein</v>
      </c>
      <c r="CO132" s="91">
        <f t="shared" si="48"/>
        <v>0</v>
      </c>
      <c r="CP132" s="91">
        <f t="shared" si="49"/>
        <v>0</v>
      </c>
      <c r="CQ132" s="91">
        <f t="shared" si="50"/>
        <v>1</v>
      </c>
      <c r="CR132" s="91">
        <f t="shared" si="38"/>
        <v>1</v>
      </c>
      <c r="CS132" s="92">
        <f>CM132-'2013'!CM132</f>
        <v>-5242.7099999999627</v>
      </c>
      <c r="CT132" s="92">
        <f>CE132-'2013'!CE132</f>
        <v>0</v>
      </c>
      <c r="CU132" s="92">
        <f t="shared" si="51"/>
        <v>48175.8</v>
      </c>
      <c r="CV132" s="92">
        <f t="shared" si="52"/>
        <v>23400</v>
      </c>
      <c r="CW132" s="153">
        <f t="shared" si="53"/>
        <v>4</v>
      </c>
      <c r="CX132" s="153">
        <f t="shared" si="54"/>
        <v>4</v>
      </c>
      <c r="CY132" s="153">
        <f t="shared" si="55"/>
        <v>3.1</v>
      </c>
      <c r="CZ132" s="92">
        <f t="shared" si="56"/>
        <v>66469.789999999994</v>
      </c>
      <c r="DA132" s="92">
        <f t="shared" si="57"/>
        <v>601.32000000000005</v>
      </c>
      <c r="DB132" s="91">
        <f t="shared" si="39"/>
        <v>1</v>
      </c>
      <c r="DC132" s="92">
        <f t="shared" si="58"/>
        <v>81953.69</v>
      </c>
    </row>
    <row r="133" spans="1:107" x14ac:dyDescent="0.25">
      <c r="A133" s="20">
        <v>13075041</v>
      </c>
      <c r="B133" s="21">
        <v>5563</v>
      </c>
      <c r="C133" s="21" t="s">
        <v>171</v>
      </c>
      <c r="D133" s="236">
        <v>1299</v>
      </c>
      <c r="E133" s="224">
        <v>282200</v>
      </c>
      <c r="F133" s="224">
        <v>47244.06</v>
      </c>
      <c r="G133" s="224">
        <v>0</v>
      </c>
      <c r="H133" s="224">
        <v>0</v>
      </c>
      <c r="I133" s="224">
        <v>9306.1200000000008</v>
      </c>
      <c r="J133" s="224">
        <v>0</v>
      </c>
      <c r="K133" s="224"/>
      <c r="L133" s="224">
        <v>2013</v>
      </c>
      <c r="M133" s="224">
        <v>1</v>
      </c>
      <c r="N133" s="224">
        <v>4618265.99</v>
      </c>
      <c r="O133" s="224">
        <v>1</v>
      </c>
      <c r="P133" s="224">
        <v>46083.02</v>
      </c>
      <c r="Q133" s="224">
        <v>0</v>
      </c>
      <c r="R133" s="224"/>
      <c r="S133" s="224">
        <v>265</v>
      </c>
      <c r="T133" s="224">
        <v>1</v>
      </c>
      <c r="U133" s="224">
        <v>340</v>
      </c>
      <c r="V133" s="224">
        <v>1</v>
      </c>
      <c r="W133" s="224">
        <v>350</v>
      </c>
      <c r="X133" s="224">
        <v>0</v>
      </c>
      <c r="Y133" s="224">
        <v>0</v>
      </c>
      <c r="Z133" s="224">
        <v>39591.919999999998</v>
      </c>
      <c r="AA133" s="224">
        <v>30.48</v>
      </c>
      <c r="AB133" s="22" t="s">
        <v>56</v>
      </c>
      <c r="AC133" s="22" t="s">
        <v>43</v>
      </c>
      <c r="AD133" s="22" t="s">
        <v>43</v>
      </c>
      <c r="AE133" s="224">
        <v>642639.09</v>
      </c>
      <c r="AF133" s="224">
        <v>46083.02</v>
      </c>
      <c r="AG133" s="260">
        <v>-47244.06</v>
      </c>
      <c r="AH133" s="260">
        <v>-46083.02</v>
      </c>
      <c r="AI133" s="224">
        <v>4500</v>
      </c>
      <c r="AJ133" s="282">
        <v>4418.05</v>
      </c>
      <c r="AK133" s="224">
        <v>0</v>
      </c>
      <c r="AL133" s="224">
        <v>0</v>
      </c>
      <c r="AM133" s="224">
        <v>0</v>
      </c>
      <c r="AN133" s="224">
        <v>0</v>
      </c>
      <c r="AO133" s="236">
        <v>409506.31</v>
      </c>
      <c r="AP133" s="222">
        <v>224663.29</v>
      </c>
      <c r="AQ133" s="281">
        <f t="shared" si="59"/>
        <v>-184843.02</v>
      </c>
      <c r="AR133" s="222">
        <v>439298.26</v>
      </c>
      <c r="AS133" s="281">
        <f t="shared" si="40"/>
        <v>663961.55000000005</v>
      </c>
      <c r="AT133" s="222">
        <v>390975.24</v>
      </c>
      <c r="AU133" s="281">
        <f t="shared" si="60"/>
        <v>272986.31000000006</v>
      </c>
      <c r="AV133" s="281">
        <f t="shared" si="41"/>
        <v>1.7402720310915059</v>
      </c>
      <c r="AW133" s="281">
        <f t="shared" si="42"/>
        <v>0.58885223097632677</v>
      </c>
      <c r="AX133" s="222">
        <v>189900</v>
      </c>
      <c r="CA133" s="91" t="str">
        <f t="shared" si="64"/>
        <v>Groß Kiesow</v>
      </c>
      <c r="CB133" s="92">
        <f t="shared" si="64"/>
        <v>1299</v>
      </c>
      <c r="CC133" s="92">
        <f t="shared" si="43"/>
        <v>9306.1200000000008</v>
      </c>
      <c r="CD133" s="92">
        <f t="shared" si="44"/>
        <v>-9306.1200000000008</v>
      </c>
      <c r="CE133" s="92">
        <f t="shared" ref="CE133:CE144" si="66">P133</f>
        <v>46083.02</v>
      </c>
      <c r="CF133" s="92">
        <f t="shared" ref="CF133:CF144" si="67">R133</f>
        <v>0</v>
      </c>
      <c r="CG133" s="92">
        <f t="shared" si="45"/>
        <v>-46083.02</v>
      </c>
      <c r="CH133" s="92">
        <f t="shared" si="46"/>
        <v>-47244.06</v>
      </c>
      <c r="CI133" s="92">
        <f t="shared" si="62"/>
        <v>0</v>
      </c>
      <c r="CJ133" s="91" t="str">
        <f t="shared" si="65"/>
        <v>ja</v>
      </c>
      <c r="CK133" s="91" t="str">
        <f t="shared" si="65"/>
        <v>nein</v>
      </c>
      <c r="CL133" s="91" t="str">
        <f t="shared" si="63"/>
        <v>OK</v>
      </c>
      <c r="CM133" s="92">
        <f t="shared" si="61"/>
        <v>4618265.99</v>
      </c>
      <c r="CN133" s="91" t="str">
        <f t="shared" si="47"/>
        <v>nein</v>
      </c>
      <c r="CO133" s="91">
        <f t="shared" si="48"/>
        <v>1</v>
      </c>
      <c r="CP133" s="91">
        <f t="shared" si="49"/>
        <v>0</v>
      </c>
      <c r="CQ133" s="91">
        <f t="shared" si="50"/>
        <v>1</v>
      </c>
      <c r="CR133" s="91">
        <f t="shared" ref="CR133:CR144" si="68">J133</f>
        <v>0</v>
      </c>
      <c r="CS133" s="92">
        <f>CM133-'2013'!CM133</f>
        <v>-34230.429999999702</v>
      </c>
      <c r="CT133" s="92">
        <f>CE133-'2013'!CE133</f>
        <v>14995.569999999996</v>
      </c>
      <c r="CU133" s="92">
        <f t="shared" si="51"/>
        <v>390975.24</v>
      </c>
      <c r="CV133" s="92">
        <f t="shared" si="52"/>
        <v>189900</v>
      </c>
      <c r="CW133" s="153">
        <f t="shared" si="53"/>
        <v>2.65</v>
      </c>
      <c r="CX133" s="153">
        <f t="shared" si="54"/>
        <v>3.4</v>
      </c>
      <c r="CY133" s="153">
        <f t="shared" si="55"/>
        <v>3.5</v>
      </c>
      <c r="CZ133" s="92">
        <f t="shared" si="56"/>
        <v>39591.919999999998</v>
      </c>
      <c r="DA133" s="92">
        <f t="shared" si="57"/>
        <v>4418.05</v>
      </c>
      <c r="DB133" s="91">
        <f t="shared" ref="DB133:DB144" si="69">G133</f>
        <v>0</v>
      </c>
      <c r="DC133" s="92">
        <f t="shared" si="58"/>
        <v>-46083.02</v>
      </c>
    </row>
    <row r="134" spans="1:107" x14ac:dyDescent="0.25">
      <c r="A134" s="20">
        <v>13075043</v>
      </c>
      <c r="B134" s="21">
        <v>5563</v>
      </c>
      <c r="C134" s="21" t="s">
        <v>172</v>
      </c>
      <c r="D134" s="221">
        <v>416</v>
      </c>
      <c r="E134" s="222">
        <v>2800</v>
      </c>
      <c r="F134" s="222">
        <v>44674.58</v>
      </c>
      <c r="G134" s="222">
        <v>1</v>
      </c>
      <c r="H134" s="222">
        <v>9256.43</v>
      </c>
      <c r="I134" s="222">
        <v>0</v>
      </c>
      <c r="J134" s="224">
        <v>1</v>
      </c>
      <c r="K134" s="224">
        <v>6667.48</v>
      </c>
      <c r="L134" s="224"/>
      <c r="M134" s="222">
        <v>1</v>
      </c>
      <c r="N134" s="222">
        <v>1224493.43</v>
      </c>
      <c r="O134" s="224">
        <v>0</v>
      </c>
      <c r="P134" s="224"/>
      <c r="Q134" s="224">
        <v>1</v>
      </c>
      <c r="R134" s="224">
        <v>41714.839999999997</v>
      </c>
      <c r="S134" s="222">
        <v>300</v>
      </c>
      <c r="T134" s="222">
        <v>0</v>
      </c>
      <c r="U134" s="222">
        <v>350</v>
      </c>
      <c r="V134" s="222">
        <v>0</v>
      </c>
      <c r="W134" s="222">
        <v>380</v>
      </c>
      <c r="X134" s="222">
        <v>0</v>
      </c>
      <c r="Y134" s="222">
        <v>0</v>
      </c>
      <c r="Z134" s="222">
        <v>877250.53</v>
      </c>
      <c r="AA134" s="222">
        <v>2108.7753124999999</v>
      </c>
      <c r="AB134" s="19" t="s">
        <v>56</v>
      </c>
      <c r="AC134" s="19" t="s">
        <v>43</v>
      </c>
      <c r="AD134" s="19" t="s">
        <v>43</v>
      </c>
      <c r="AE134" s="222">
        <v>168019.39</v>
      </c>
      <c r="AF134" s="224">
        <v>6667.48</v>
      </c>
      <c r="AG134" s="260">
        <v>44674.58</v>
      </c>
      <c r="AH134" s="260">
        <v>48382.32</v>
      </c>
      <c r="AI134" s="222">
        <v>2400</v>
      </c>
      <c r="AJ134" s="294">
        <v>2862.51</v>
      </c>
      <c r="AK134" s="222">
        <v>0</v>
      </c>
      <c r="AL134" s="222">
        <v>0</v>
      </c>
      <c r="AM134" s="222">
        <v>0</v>
      </c>
      <c r="AN134" s="222">
        <v>0</v>
      </c>
      <c r="AO134" s="222">
        <v>114100.22</v>
      </c>
      <c r="AP134" s="222">
        <v>68715.86</v>
      </c>
      <c r="AQ134" s="281">
        <f t="shared" si="59"/>
        <v>-45384.36</v>
      </c>
      <c r="AR134" s="222">
        <v>150909.26999999999</v>
      </c>
      <c r="AS134" s="281">
        <f t="shared" ref="AS134:AS144" si="70">AP134+AR134</f>
        <v>219625.13</v>
      </c>
      <c r="AT134" s="222">
        <v>122758.2</v>
      </c>
      <c r="AU134" s="281">
        <f t="shared" si="60"/>
        <v>96866.930000000008</v>
      </c>
      <c r="AV134" s="281">
        <f t="shared" ref="AV134:AV144" si="71">AT134/AP134</f>
        <v>1.7864609422046089</v>
      </c>
      <c r="AW134" s="281">
        <f t="shared" ref="AW134:AW144" si="72">AT134/AS134</f>
        <v>0.55894423374957136</v>
      </c>
      <c r="AX134" s="222">
        <v>59700</v>
      </c>
      <c r="CA134" s="91" t="str">
        <f t="shared" si="64"/>
        <v>Groß Polzin</v>
      </c>
      <c r="CB134" s="92">
        <f t="shared" si="64"/>
        <v>416</v>
      </c>
      <c r="CC134" s="92">
        <f t="shared" ref="CC134:CC144" si="73">IF(I134&lt;0,I134*-1,I134)</f>
        <v>0</v>
      </c>
      <c r="CD134" s="92">
        <f t="shared" ref="CD134:CD144" si="74">H134-CC134</f>
        <v>9256.43</v>
      </c>
      <c r="CE134" s="92">
        <f t="shared" si="66"/>
        <v>0</v>
      </c>
      <c r="CF134" s="92">
        <f t="shared" si="67"/>
        <v>41714.839999999997</v>
      </c>
      <c r="CG134" s="92">
        <f t="shared" ref="CG134:CG145" si="75">CF134-CE134</f>
        <v>41714.839999999997</v>
      </c>
      <c r="CH134" s="92">
        <f t="shared" ref="CH134:CH144" si="76">AG134</f>
        <v>44674.58</v>
      </c>
      <c r="CI134" s="92">
        <f t="shared" si="62"/>
        <v>0</v>
      </c>
      <c r="CJ134" s="91" t="str">
        <f t="shared" si="65"/>
        <v>ja</v>
      </c>
      <c r="CK134" s="91" t="str">
        <f t="shared" si="65"/>
        <v>nein</v>
      </c>
      <c r="CL134" s="91" t="str">
        <f t="shared" si="63"/>
        <v>OK</v>
      </c>
      <c r="CM134" s="92">
        <f t="shared" si="61"/>
        <v>1224493.43</v>
      </c>
      <c r="CN134" s="91" t="str">
        <f t="shared" ref="CN134:CN144" si="77">IF(CQ134=0,"keine Angabe",IF(CI134="ja","ja","nein"))</f>
        <v>nein</v>
      </c>
      <c r="CO134" s="91">
        <f t="shared" ref="CO134:CO144" si="78">IF(CQ134=0,2,IF(CJ134="ja",1,0))</f>
        <v>1</v>
      </c>
      <c r="CP134" s="91">
        <f t="shared" ref="CP134:CP144" si="79">IF(CQ134=0,2,IF(CK134="ja",1,0))</f>
        <v>0</v>
      </c>
      <c r="CQ134" s="91">
        <f t="shared" ref="CQ134:CQ144" si="80">IF(CL134="OK",1,0)</f>
        <v>1</v>
      </c>
      <c r="CR134" s="91">
        <f t="shared" si="68"/>
        <v>1</v>
      </c>
      <c r="CS134" s="92">
        <f>CM134-'2013'!CM134</f>
        <v>-11455.570000000065</v>
      </c>
      <c r="CT134" s="92">
        <f>CE134-'2013'!CE134</f>
        <v>-7054.41</v>
      </c>
      <c r="CU134" s="92">
        <f t="shared" ref="CU134:CU144" si="81">AT134</f>
        <v>122758.2</v>
      </c>
      <c r="CV134" s="92">
        <f t="shared" ref="CV134:CV144" si="82">AX134</f>
        <v>59700</v>
      </c>
      <c r="CW134" s="153">
        <f t="shared" ref="CW134:CW144" si="83">S134/100</f>
        <v>3</v>
      </c>
      <c r="CX134" s="153">
        <f t="shared" ref="CX134:CX144" si="84">U134/100</f>
        <v>3.5</v>
      </c>
      <c r="CY134" s="153">
        <f t="shared" ref="CY134:CY144" si="85">W134/100</f>
        <v>3.8</v>
      </c>
      <c r="CZ134" s="92">
        <f t="shared" ref="CZ134:CZ144" si="86">Z134</f>
        <v>877250.53</v>
      </c>
      <c r="DA134" s="92">
        <f t="shared" ref="DA134:DA144" si="87">AJ134+AL134+AN134</f>
        <v>2862.51</v>
      </c>
      <c r="DB134" s="91">
        <f t="shared" si="69"/>
        <v>1</v>
      </c>
      <c r="DC134" s="92">
        <f t="shared" ref="DC134:DC144" si="88">AH134</f>
        <v>48382.32</v>
      </c>
    </row>
    <row r="135" spans="1:107" x14ac:dyDescent="0.25">
      <c r="A135" s="20">
        <v>13075044</v>
      </c>
      <c r="B135" s="21">
        <v>5563</v>
      </c>
      <c r="C135" s="21" t="s">
        <v>173</v>
      </c>
      <c r="D135" s="236">
        <v>2800</v>
      </c>
      <c r="E135" s="224">
        <v>104400</v>
      </c>
      <c r="F135" s="224">
        <v>275256.5</v>
      </c>
      <c r="G135" s="224">
        <v>0</v>
      </c>
      <c r="H135" s="224">
        <v>79805.929999999993</v>
      </c>
      <c r="I135" s="224">
        <v>0</v>
      </c>
      <c r="J135" s="224">
        <v>1</v>
      </c>
      <c r="K135" s="224">
        <v>290419.5</v>
      </c>
      <c r="L135" s="224"/>
      <c r="M135" s="224">
        <v>1</v>
      </c>
      <c r="N135" s="224">
        <v>15033184.810000001</v>
      </c>
      <c r="O135" s="224">
        <v>0</v>
      </c>
      <c r="P135" s="224"/>
      <c r="Q135" s="224">
        <v>1</v>
      </c>
      <c r="R135" s="224">
        <v>13820.28</v>
      </c>
      <c r="S135" s="224">
        <v>300</v>
      </c>
      <c r="T135" s="224">
        <v>0</v>
      </c>
      <c r="U135" s="224">
        <v>350</v>
      </c>
      <c r="V135" s="224">
        <v>0</v>
      </c>
      <c r="W135" s="224">
        <v>300</v>
      </c>
      <c r="X135" s="224">
        <v>1</v>
      </c>
      <c r="Y135" s="224">
        <v>0</v>
      </c>
      <c r="Z135" s="224">
        <v>6200759.8300000001</v>
      </c>
      <c r="AA135" s="224">
        <v>2214.56</v>
      </c>
      <c r="AB135" s="22" t="s">
        <v>56</v>
      </c>
      <c r="AC135" s="22" t="s">
        <v>43</v>
      </c>
      <c r="AD135" s="22" t="s">
        <v>43</v>
      </c>
      <c r="AE135" s="224">
        <v>250779.53</v>
      </c>
      <c r="AF135" s="224">
        <v>82342.23</v>
      </c>
      <c r="AG135" s="260">
        <v>275256.5</v>
      </c>
      <c r="AH135" s="260">
        <v>96162.52</v>
      </c>
      <c r="AI135" s="224">
        <v>7500</v>
      </c>
      <c r="AJ135" s="282">
        <v>7736.4</v>
      </c>
      <c r="AK135" s="224">
        <v>0</v>
      </c>
      <c r="AL135" s="224">
        <v>0</v>
      </c>
      <c r="AM135" s="224">
        <v>0</v>
      </c>
      <c r="AN135" s="260">
        <v>0</v>
      </c>
      <c r="AO135" s="251">
        <v>1050054.26</v>
      </c>
      <c r="AP135" s="222">
        <v>527531.44999999995</v>
      </c>
      <c r="AQ135" s="281">
        <f t="shared" ref="AQ135:AQ144" si="89">AP135-AO135</f>
        <v>-522522.81000000006</v>
      </c>
      <c r="AR135" s="222">
        <v>1006536.43</v>
      </c>
      <c r="AS135" s="281">
        <f t="shared" si="70"/>
        <v>1534067.88</v>
      </c>
      <c r="AT135" s="222">
        <v>936353.76</v>
      </c>
      <c r="AU135" s="281">
        <f t="shared" ref="AU135:AU144" si="90">AS135-AT135</f>
        <v>597714.11999999988</v>
      </c>
      <c r="AV135" s="281">
        <f t="shared" si="71"/>
        <v>1.7749723926412351</v>
      </c>
      <c r="AW135" s="281">
        <f t="shared" si="72"/>
        <v>0.61037309509407112</v>
      </c>
      <c r="AX135" s="222">
        <v>454800</v>
      </c>
      <c r="CA135" s="91" t="str">
        <f t="shared" si="64"/>
        <v>Gützkow, Stadt</v>
      </c>
      <c r="CB135" s="92">
        <f t="shared" si="64"/>
        <v>2800</v>
      </c>
      <c r="CC135" s="92">
        <f t="shared" si="73"/>
        <v>0</v>
      </c>
      <c r="CD135" s="92">
        <f t="shared" si="74"/>
        <v>79805.929999999993</v>
      </c>
      <c r="CE135" s="92">
        <f t="shared" si="66"/>
        <v>0</v>
      </c>
      <c r="CF135" s="92">
        <f t="shared" si="67"/>
        <v>13820.28</v>
      </c>
      <c r="CG135" s="92">
        <f t="shared" si="75"/>
        <v>13820.28</v>
      </c>
      <c r="CH135" s="92">
        <f t="shared" si="76"/>
        <v>275256.5</v>
      </c>
      <c r="CI135" s="92">
        <f t="shared" si="62"/>
        <v>0</v>
      </c>
      <c r="CJ135" s="91" t="str">
        <f t="shared" si="65"/>
        <v>ja</v>
      </c>
      <c r="CK135" s="91" t="str">
        <f t="shared" si="65"/>
        <v>nein</v>
      </c>
      <c r="CL135" s="91" t="str">
        <f t="shared" si="63"/>
        <v>OK</v>
      </c>
      <c r="CM135" s="92">
        <f t="shared" ref="CM135:CM144" si="91">N135</f>
        <v>15033184.810000001</v>
      </c>
      <c r="CN135" s="91" t="str">
        <f t="shared" si="77"/>
        <v>nein</v>
      </c>
      <c r="CO135" s="91">
        <f t="shared" si="78"/>
        <v>1</v>
      </c>
      <c r="CP135" s="91">
        <f t="shared" si="79"/>
        <v>0</v>
      </c>
      <c r="CQ135" s="91">
        <f t="shared" si="80"/>
        <v>1</v>
      </c>
      <c r="CR135" s="91">
        <f t="shared" si="68"/>
        <v>1</v>
      </c>
      <c r="CS135" s="92">
        <f>CM135-'2013'!CM135</f>
        <v>-152357.75999999978</v>
      </c>
      <c r="CT135" s="92">
        <f>CE135-'2013'!CE135</f>
        <v>0</v>
      </c>
      <c r="CU135" s="92">
        <f t="shared" si="81"/>
        <v>936353.76</v>
      </c>
      <c r="CV135" s="92">
        <f t="shared" si="82"/>
        <v>454800</v>
      </c>
      <c r="CW135" s="153">
        <f t="shared" si="83"/>
        <v>3</v>
      </c>
      <c r="CX135" s="153">
        <f t="shared" si="84"/>
        <v>3.5</v>
      </c>
      <c r="CY135" s="153">
        <f t="shared" si="85"/>
        <v>3</v>
      </c>
      <c r="CZ135" s="92">
        <f t="shared" si="86"/>
        <v>6200759.8300000001</v>
      </c>
      <c r="DA135" s="92">
        <f t="shared" si="87"/>
        <v>7736.4</v>
      </c>
      <c r="DB135" s="91">
        <f t="shared" si="69"/>
        <v>0</v>
      </c>
      <c r="DC135" s="92">
        <f t="shared" si="88"/>
        <v>96162.52</v>
      </c>
    </row>
    <row r="136" spans="1:107" x14ac:dyDescent="0.25">
      <c r="A136" s="20">
        <v>13075057</v>
      </c>
      <c r="B136" s="21">
        <v>5563</v>
      </c>
      <c r="C136" s="21" t="s">
        <v>174</v>
      </c>
      <c r="D136" s="236">
        <v>1283</v>
      </c>
      <c r="E136" s="224">
        <v>155400</v>
      </c>
      <c r="F136" s="224">
        <v>20311.490000000002</v>
      </c>
      <c r="G136" s="224">
        <v>0</v>
      </c>
      <c r="H136" s="224">
        <v>34988.22</v>
      </c>
      <c r="I136" s="224">
        <v>0</v>
      </c>
      <c r="J136" s="224">
        <v>0</v>
      </c>
      <c r="K136" s="224"/>
      <c r="L136" s="224">
        <v>2012</v>
      </c>
      <c r="M136" s="224">
        <v>1</v>
      </c>
      <c r="N136" s="224">
        <v>7883829.4400000004</v>
      </c>
      <c r="O136" s="224">
        <v>1</v>
      </c>
      <c r="P136" s="224">
        <v>308883.78999999998</v>
      </c>
      <c r="Q136" s="224">
        <v>0</v>
      </c>
      <c r="R136" s="235"/>
      <c r="S136" s="224">
        <v>266</v>
      </c>
      <c r="T136" s="224">
        <v>0</v>
      </c>
      <c r="U136" s="224">
        <v>354</v>
      </c>
      <c r="V136" s="224">
        <v>0</v>
      </c>
      <c r="W136" s="224">
        <v>380</v>
      </c>
      <c r="X136" s="224">
        <v>0</v>
      </c>
      <c r="Y136" s="224">
        <v>0</v>
      </c>
      <c r="Z136" s="224">
        <v>286031.51</v>
      </c>
      <c r="AA136" s="224">
        <v>222.94</v>
      </c>
      <c r="AB136" s="22" t="s">
        <v>56</v>
      </c>
      <c r="AC136" s="22" t="s">
        <v>43</v>
      </c>
      <c r="AD136" s="22" t="s">
        <v>43</v>
      </c>
      <c r="AE136" s="224">
        <v>534491.67000000004</v>
      </c>
      <c r="AF136" s="224">
        <v>308883.78999999998</v>
      </c>
      <c r="AG136" s="260">
        <v>20311.490000000002</v>
      </c>
      <c r="AH136" s="260">
        <v>-308883.78999999998</v>
      </c>
      <c r="AI136" s="224">
        <v>3000</v>
      </c>
      <c r="AJ136" s="282">
        <v>3047.99</v>
      </c>
      <c r="AK136" s="224">
        <v>0</v>
      </c>
      <c r="AL136" s="224">
        <v>0</v>
      </c>
      <c r="AM136" s="224">
        <v>0</v>
      </c>
      <c r="AN136" s="224">
        <v>0</v>
      </c>
      <c r="AO136" s="251">
        <v>495244.21</v>
      </c>
      <c r="AP136" s="222">
        <v>248221.18</v>
      </c>
      <c r="AQ136" s="281">
        <f t="shared" si="89"/>
        <v>-247023.03000000003</v>
      </c>
      <c r="AR136" s="222">
        <v>379418.23</v>
      </c>
      <c r="AS136" s="281">
        <f t="shared" si="70"/>
        <v>627639.40999999992</v>
      </c>
      <c r="AT136" s="222">
        <v>411894.96</v>
      </c>
      <c r="AU136" s="281">
        <f t="shared" si="90"/>
        <v>215744.4499999999</v>
      </c>
      <c r="AV136" s="281">
        <f t="shared" si="71"/>
        <v>1.6593868420092115</v>
      </c>
      <c r="AW136" s="281">
        <f t="shared" si="72"/>
        <v>0.65626051111098982</v>
      </c>
      <c r="AX136" s="222">
        <v>200100</v>
      </c>
      <c r="CA136" s="91" t="str">
        <f t="shared" si="64"/>
        <v>Karlsburg</v>
      </c>
      <c r="CB136" s="92">
        <f t="shared" si="64"/>
        <v>1283</v>
      </c>
      <c r="CC136" s="92">
        <f t="shared" si="73"/>
        <v>0</v>
      </c>
      <c r="CD136" s="92">
        <f t="shared" si="74"/>
        <v>34988.22</v>
      </c>
      <c r="CE136" s="92">
        <f t="shared" si="66"/>
        <v>308883.78999999998</v>
      </c>
      <c r="CF136" s="92">
        <f t="shared" si="67"/>
        <v>0</v>
      </c>
      <c r="CG136" s="92">
        <f t="shared" si="75"/>
        <v>-308883.78999999998</v>
      </c>
      <c r="CH136" s="92">
        <f t="shared" si="76"/>
        <v>20311.490000000002</v>
      </c>
      <c r="CI136" s="92">
        <f t="shared" si="62"/>
        <v>0</v>
      </c>
      <c r="CJ136" s="91" t="str">
        <f t="shared" si="65"/>
        <v>ja</v>
      </c>
      <c r="CK136" s="91" t="str">
        <f t="shared" si="65"/>
        <v>nein</v>
      </c>
      <c r="CL136" s="91" t="str">
        <f t="shared" si="63"/>
        <v>OK</v>
      </c>
      <c r="CM136" s="92">
        <f t="shared" si="91"/>
        <v>7883829.4400000004</v>
      </c>
      <c r="CN136" s="91" t="str">
        <f t="shared" si="77"/>
        <v>nein</v>
      </c>
      <c r="CO136" s="91">
        <f t="shared" si="78"/>
        <v>1</v>
      </c>
      <c r="CP136" s="91">
        <f t="shared" si="79"/>
        <v>0</v>
      </c>
      <c r="CQ136" s="91">
        <f t="shared" si="80"/>
        <v>1</v>
      </c>
      <c r="CR136" s="91">
        <f t="shared" si="68"/>
        <v>0</v>
      </c>
      <c r="CS136" s="92">
        <f>CM136-'2013'!CM136</f>
        <v>-30158.549999999814</v>
      </c>
      <c r="CT136" s="92">
        <f>CE136-'2013'!CE136</f>
        <v>21239.219999999972</v>
      </c>
      <c r="CU136" s="92">
        <f t="shared" si="81"/>
        <v>411894.96</v>
      </c>
      <c r="CV136" s="92">
        <f t="shared" si="82"/>
        <v>200100</v>
      </c>
      <c r="CW136" s="153">
        <f t="shared" si="83"/>
        <v>2.66</v>
      </c>
      <c r="CX136" s="153">
        <f t="shared" si="84"/>
        <v>3.54</v>
      </c>
      <c r="CY136" s="153">
        <f t="shared" si="85"/>
        <v>3.8</v>
      </c>
      <c r="CZ136" s="92">
        <f t="shared" si="86"/>
        <v>286031.51</v>
      </c>
      <c r="DA136" s="92">
        <f t="shared" si="87"/>
        <v>3047.99</v>
      </c>
      <c r="DB136" s="91">
        <f t="shared" si="69"/>
        <v>0</v>
      </c>
      <c r="DC136" s="92">
        <f t="shared" si="88"/>
        <v>-308883.78999999998</v>
      </c>
    </row>
    <row r="137" spans="1:107" x14ac:dyDescent="0.25">
      <c r="A137" s="20">
        <v>13075061</v>
      </c>
      <c r="B137" s="21">
        <v>5563</v>
      </c>
      <c r="C137" s="21" t="s">
        <v>175</v>
      </c>
      <c r="D137" s="223">
        <v>773</v>
      </c>
      <c r="E137" s="224">
        <v>450200</v>
      </c>
      <c r="F137" s="224">
        <v>393371.3</v>
      </c>
      <c r="G137" s="224">
        <v>0</v>
      </c>
      <c r="H137" s="224">
        <v>0</v>
      </c>
      <c r="I137" s="224">
        <v>356602.85</v>
      </c>
      <c r="J137" s="224">
        <v>1</v>
      </c>
      <c r="K137" s="224">
        <v>274047.35999999999</v>
      </c>
      <c r="L137" s="224"/>
      <c r="M137" s="224">
        <v>1</v>
      </c>
      <c r="N137" s="224">
        <v>2617218.33</v>
      </c>
      <c r="O137" s="224">
        <v>0</v>
      </c>
      <c r="P137" s="235"/>
      <c r="Q137" s="224">
        <v>1</v>
      </c>
      <c r="R137" s="224">
        <v>63602.36</v>
      </c>
      <c r="S137" s="224">
        <v>270</v>
      </c>
      <c r="T137" s="224">
        <v>0</v>
      </c>
      <c r="U137" s="224">
        <v>350</v>
      </c>
      <c r="V137" s="224">
        <v>0</v>
      </c>
      <c r="W137" s="224">
        <v>330</v>
      </c>
      <c r="X137" s="224">
        <v>0</v>
      </c>
      <c r="Y137" s="224">
        <v>0</v>
      </c>
      <c r="Z137" s="224">
        <v>654841.44999999995</v>
      </c>
      <c r="AA137" s="222">
        <v>847.14288486416558</v>
      </c>
      <c r="AB137" s="22" t="s">
        <v>43</v>
      </c>
      <c r="AC137" s="19" t="s">
        <v>43</v>
      </c>
      <c r="AD137" s="19" t="s">
        <v>43</v>
      </c>
      <c r="AE137" s="224">
        <v>221611.11</v>
      </c>
      <c r="AF137" s="240">
        <v>274047.35999999999</v>
      </c>
      <c r="AG137" s="240">
        <v>-393371.3</v>
      </c>
      <c r="AH137" s="335">
        <v>337649.72</v>
      </c>
      <c r="AI137" s="224">
        <v>4000</v>
      </c>
      <c r="AJ137" s="282">
        <v>4049.35</v>
      </c>
      <c r="AK137" s="222">
        <v>0</v>
      </c>
      <c r="AL137" s="222">
        <v>0</v>
      </c>
      <c r="AM137" s="222">
        <v>0</v>
      </c>
      <c r="AN137" s="222">
        <v>0</v>
      </c>
      <c r="AO137" s="222">
        <v>994479.4</v>
      </c>
      <c r="AP137" s="222">
        <v>584390.05000000005</v>
      </c>
      <c r="AQ137" s="281">
        <f t="shared" si="89"/>
        <v>-410089.35</v>
      </c>
      <c r="AR137" s="222">
        <v>0</v>
      </c>
      <c r="AS137" s="281">
        <f t="shared" si="70"/>
        <v>584390.05000000005</v>
      </c>
      <c r="AT137" s="222">
        <v>518083.12</v>
      </c>
      <c r="AU137" s="281">
        <f t="shared" si="90"/>
        <v>66306.930000000051</v>
      </c>
      <c r="AV137" s="281">
        <f t="shared" si="71"/>
        <v>0.88653651786165755</v>
      </c>
      <c r="AW137" s="281">
        <f t="shared" si="72"/>
        <v>0.88653651786165755</v>
      </c>
      <c r="AX137" s="222">
        <v>250300</v>
      </c>
      <c r="CA137" s="91" t="str">
        <f t="shared" si="64"/>
        <v>Klein Bünzow</v>
      </c>
      <c r="CB137" s="92">
        <f t="shared" si="64"/>
        <v>773</v>
      </c>
      <c r="CC137" s="92">
        <f t="shared" si="73"/>
        <v>356602.85</v>
      </c>
      <c r="CD137" s="92">
        <f t="shared" si="74"/>
        <v>-356602.85</v>
      </c>
      <c r="CE137" s="92">
        <f t="shared" si="66"/>
        <v>0</v>
      </c>
      <c r="CF137" s="92">
        <f t="shared" si="67"/>
        <v>63602.36</v>
      </c>
      <c r="CG137" s="92">
        <f t="shared" si="75"/>
        <v>63602.36</v>
      </c>
      <c r="CH137" s="92">
        <f t="shared" si="76"/>
        <v>-393371.3</v>
      </c>
      <c r="CI137" s="92">
        <f t="shared" si="62"/>
        <v>0</v>
      </c>
      <c r="CJ137" s="91" t="str">
        <f t="shared" si="65"/>
        <v>nein</v>
      </c>
      <c r="CK137" s="91" t="str">
        <f t="shared" si="65"/>
        <v>nein</v>
      </c>
      <c r="CL137" s="91" t="str">
        <f t="shared" si="63"/>
        <v>OK</v>
      </c>
      <c r="CM137" s="92">
        <f t="shared" si="91"/>
        <v>2617218.33</v>
      </c>
      <c r="CN137" s="91" t="str">
        <f t="shared" si="77"/>
        <v>nein</v>
      </c>
      <c r="CO137" s="91">
        <f t="shared" si="78"/>
        <v>0</v>
      </c>
      <c r="CP137" s="91">
        <f t="shared" si="79"/>
        <v>0</v>
      </c>
      <c r="CQ137" s="91">
        <f t="shared" si="80"/>
        <v>1</v>
      </c>
      <c r="CR137" s="91">
        <f t="shared" si="68"/>
        <v>1</v>
      </c>
      <c r="CS137" s="92">
        <f>CM137-'2013'!CM137</f>
        <v>-15641.540000000037</v>
      </c>
      <c r="CT137" s="92">
        <f>CE137-'2013'!CE137</f>
        <v>0</v>
      </c>
      <c r="CU137" s="92">
        <f t="shared" si="81"/>
        <v>518083.12</v>
      </c>
      <c r="CV137" s="92">
        <f t="shared" si="82"/>
        <v>250300</v>
      </c>
      <c r="CW137" s="153">
        <f t="shared" si="83"/>
        <v>2.7</v>
      </c>
      <c r="CX137" s="153">
        <f t="shared" si="84"/>
        <v>3.5</v>
      </c>
      <c r="CY137" s="153">
        <f t="shared" si="85"/>
        <v>3.3</v>
      </c>
      <c r="CZ137" s="92">
        <f t="shared" si="86"/>
        <v>654841.44999999995</v>
      </c>
      <c r="DA137" s="92">
        <f t="shared" si="87"/>
        <v>4049.35</v>
      </c>
      <c r="DB137" s="91">
        <f t="shared" si="69"/>
        <v>0</v>
      </c>
      <c r="DC137" s="92">
        <f t="shared" si="88"/>
        <v>337649.72</v>
      </c>
    </row>
    <row r="138" spans="1:107" x14ac:dyDescent="0.25">
      <c r="A138" s="20">
        <v>13075086</v>
      </c>
      <c r="B138" s="21">
        <v>5563</v>
      </c>
      <c r="C138" s="21" t="s">
        <v>177</v>
      </c>
      <c r="D138" s="236">
        <v>316</v>
      </c>
      <c r="E138" s="224">
        <v>121100</v>
      </c>
      <c r="F138" s="224">
        <v>59017.96</v>
      </c>
      <c r="G138" s="224">
        <v>0</v>
      </c>
      <c r="H138" s="224">
        <v>0</v>
      </c>
      <c r="I138" s="224">
        <v>50822.11</v>
      </c>
      <c r="J138" s="224">
        <v>0</v>
      </c>
      <c r="K138" s="224"/>
      <c r="L138" s="224">
        <v>2012</v>
      </c>
      <c r="M138" s="224">
        <v>1</v>
      </c>
      <c r="N138" s="224">
        <v>1169581.99</v>
      </c>
      <c r="O138" s="224">
        <v>1</v>
      </c>
      <c r="P138" s="224">
        <v>280037.48</v>
      </c>
      <c r="Q138" s="224">
        <v>1</v>
      </c>
      <c r="R138" s="224">
        <v>1830.07</v>
      </c>
      <c r="S138" s="224">
        <v>300</v>
      </c>
      <c r="T138" s="224">
        <v>0</v>
      </c>
      <c r="U138" s="224">
        <v>350</v>
      </c>
      <c r="V138" s="224">
        <v>0</v>
      </c>
      <c r="W138" s="224">
        <v>380</v>
      </c>
      <c r="X138" s="224">
        <v>0</v>
      </c>
      <c r="Y138" s="224">
        <v>0</v>
      </c>
      <c r="Z138" s="224">
        <v>228175.71</v>
      </c>
      <c r="AA138" s="224">
        <v>722.07</v>
      </c>
      <c r="AB138" s="22" t="s">
        <v>56</v>
      </c>
      <c r="AC138" s="22" t="s">
        <v>43</v>
      </c>
      <c r="AD138" s="22" t="s">
        <v>43</v>
      </c>
      <c r="AE138" s="224">
        <v>284632.24</v>
      </c>
      <c r="AF138" s="224">
        <v>280037.48</v>
      </c>
      <c r="AG138" s="260">
        <v>-59017.96</v>
      </c>
      <c r="AH138" s="260">
        <v>-278207.40999999997</v>
      </c>
      <c r="AI138" s="224">
        <v>1800</v>
      </c>
      <c r="AJ138" s="282">
        <v>1867.78</v>
      </c>
      <c r="AK138" s="224">
        <v>0</v>
      </c>
      <c r="AL138" s="224">
        <v>0</v>
      </c>
      <c r="AM138" s="224">
        <v>0</v>
      </c>
      <c r="AN138" s="224">
        <v>0</v>
      </c>
      <c r="AO138" s="251">
        <v>251810.2</v>
      </c>
      <c r="AP138" s="222">
        <v>90720.02</v>
      </c>
      <c r="AQ138" s="281">
        <f t="shared" si="89"/>
        <v>-161090.18</v>
      </c>
      <c r="AR138" s="222">
        <v>214353.77</v>
      </c>
      <c r="AS138" s="281">
        <f t="shared" si="70"/>
        <v>305073.78999999998</v>
      </c>
      <c r="AT138" s="222">
        <v>224082.36</v>
      </c>
      <c r="AU138" s="281">
        <f t="shared" si="90"/>
        <v>80991.429999999993</v>
      </c>
      <c r="AV138" s="281">
        <f t="shared" si="71"/>
        <v>2.4700431062515196</v>
      </c>
      <c r="AW138" s="281">
        <f t="shared" si="72"/>
        <v>0.73451855696944668</v>
      </c>
      <c r="AX138" s="222">
        <v>108900</v>
      </c>
      <c r="CA138" s="91" t="str">
        <f t="shared" si="64"/>
        <v>Lühmannsdorf</v>
      </c>
      <c r="CB138" s="92">
        <f t="shared" si="64"/>
        <v>316</v>
      </c>
      <c r="CC138" s="92">
        <f t="shared" si="73"/>
        <v>50822.11</v>
      </c>
      <c r="CD138" s="92">
        <f t="shared" si="74"/>
        <v>-50822.11</v>
      </c>
      <c r="CE138" s="92">
        <f t="shared" si="66"/>
        <v>280037.48</v>
      </c>
      <c r="CF138" s="92">
        <f t="shared" si="67"/>
        <v>1830.07</v>
      </c>
      <c r="CG138" s="92">
        <f t="shared" si="75"/>
        <v>-278207.40999999997</v>
      </c>
      <c r="CH138" s="92">
        <f t="shared" si="76"/>
        <v>-59017.96</v>
      </c>
      <c r="CI138" s="92">
        <f t="shared" ref="CI138:CI144" si="92">Y138</f>
        <v>0</v>
      </c>
      <c r="CJ138" s="91" t="str">
        <f t="shared" si="65"/>
        <v>ja</v>
      </c>
      <c r="CK138" s="91" t="str">
        <f t="shared" si="65"/>
        <v>nein</v>
      </c>
      <c r="CL138" s="91" t="str">
        <f t="shared" si="63"/>
        <v>OK</v>
      </c>
      <c r="CM138" s="92">
        <f t="shared" si="91"/>
        <v>1169581.99</v>
      </c>
      <c r="CN138" s="91" t="str">
        <f t="shared" si="77"/>
        <v>nein</v>
      </c>
      <c r="CO138" s="91">
        <f t="shared" si="78"/>
        <v>1</v>
      </c>
      <c r="CP138" s="91">
        <f t="shared" si="79"/>
        <v>0</v>
      </c>
      <c r="CQ138" s="91">
        <f t="shared" si="80"/>
        <v>1</v>
      </c>
      <c r="CR138" s="91">
        <f t="shared" si="68"/>
        <v>0</v>
      </c>
      <c r="CS138" s="92">
        <f>CM138-'2013'!CM138</f>
        <v>-16740.310000000056</v>
      </c>
      <c r="CT138" s="92">
        <f>CE138-'2013'!CE138</f>
        <v>75228.209999999992</v>
      </c>
      <c r="CU138" s="92">
        <f t="shared" si="81"/>
        <v>224082.36</v>
      </c>
      <c r="CV138" s="92">
        <f t="shared" si="82"/>
        <v>108900</v>
      </c>
      <c r="CW138" s="153">
        <f t="shared" si="83"/>
        <v>3</v>
      </c>
      <c r="CX138" s="153">
        <f t="shared" si="84"/>
        <v>3.5</v>
      </c>
      <c r="CY138" s="153">
        <f t="shared" si="85"/>
        <v>3.8</v>
      </c>
      <c r="CZ138" s="92">
        <f t="shared" si="86"/>
        <v>228175.71</v>
      </c>
      <c r="DA138" s="92">
        <f t="shared" si="87"/>
        <v>1867.78</v>
      </c>
      <c r="DB138" s="91">
        <f t="shared" si="69"/>
        <v>0</v>
      </c>
      <c r="DC138" s="92">
        <f t="shared" si="88"/>
        <v>-278207.40999999997</v>
      </c>
    </row>
    <row r="139" spans="1:107" x14ac:dyDescent="0.25">
      <c r="A139" s="20">
        <v>13075094</v>
      </c>
      <c r="B139" s="21">
        <v>5563</v>
      </c>
      <c r="C139" s="21" t="s">
        <v>178</v>
      </c>
      <c r="D139" s="223">
        <v>816</v>
      </c>
      <c r="E139" s="224">
        <v>38200</v>
      </c>
      <c r="F139" s="224">
        <v>98267.93</v>
      </c>
      <c r="G139" s="224">
        <v>1</v>
      </c>
      <c r="H139" s="224">
        <v>115406.01</v>
      </c>
      <c r="I139" s="224">
        <v>0</v>
      </c>
      <c r="J139" s="224">
        <v>0</v>
      </c>
      <c r="K139" s="224"/>
      <c r="L139" s="224">
        <v>2012</v>
      </c>
      <c r="M139" s="224">
        <v>1</v>
      </c>
      <c r="N139" s="224">
        <v>3083171.19</v>
      </c>
      <c r="O139" s="224">
        <v>1</v>
      </c>
      <c r="P139" s="224">
        <v>18797.189999999999</v>
      </c>
      <c r="Q139" s="224">
        <v>1</v>
      </c>
      <c r="R139" s="224">
        <v>104631.17</v>
      </c>
      <c r="S139" s="224">
        <v>300</v>
      </c>
      <c r="T139" s="224">
        <v>0</v>
      </c>
      <c r="U139" s="224">
        <v>350</v>
      </c>
      <c r="V139" s="224">
        <v>0</v>
      </c>
      <c r="W139" s="224">
        <v>380</v>
      </c>
      <c r="X139" s="224">
        <v>0</v>
      </c>
      <c r="Y139" s="224">
        <v>0</v>
      </c>
      <c r="Z139" s="224">
        <v>481397.98</v>
      </c>
      <c r="AA139" s="222">
        <v>589.94850490196075</v>
      </c>
      <c r="AB139" s="22" t="s">
        <v>43</v>
      </c>
      <c r="AC139" s="19" t="s">
        <v>43</v>
      </c>
      <c r="AD139" s="19" t="s">
        <v>43</v>
      </c>
      <c r="AE139" s="224">
        <v>94361.25</v>
      </c>
      <c r="AF139" s="224">
        <v>18767.189999999999</v>
      </c>
      <c r="AG139" s="260">
        <v>98267.93</v>
      </c>
      <c r="AH139" s="260">
        <v>85863.98</v>
      </c>
      <c r="AI139" s="224">
        <v>3800</v>
      </c>
      <c r="AJ139" s="282">
        <v>3729.65</v>
      </c>
      <c r="AK139" s="224">
        <v>0</v>
      </c>
      <c r="AL139" s="224">
        <v>0</v>
      </c>
      <c r="AM139" s="224">
        <v>0</v>
      </c>
      <c r="AN139" s="224">
        <v>0</v>
      </c>
      <c r="AO139" s="222">
        <v>427982.08000000002</v>
      </c>
      <c r="AP139" s="222">
        <v>354986.12</v>
      </c>
      <c r="AQ139" s="281">
        <f t="shared" si="89"/>
        <v>-72995.960000000021</v>
      </c>
      <c r="AR139" s="222">
        <v>173512.27</v>
      </c>
      <c r="AS139" s="281">
        <f t="shared" si="70"/>
        <v>528498.39</v>
      </c>
      <c r="AT139" s="222">
        <v>288588.48</v>
      </c>
      <c r="AU139" s="281">
        <f t="shared" si="90"/>
        <v>239909.91000000003</v>
      </c>
      <c r="AV139" s="281">
        <f t="shared" si="71"/>
        <v>0.81295708125151478</v>
      </c>
      <c r="AW139" s="281">
        <f t="shared" si="72"/>
        <v>0.54605365969042963</v>
      </c>
      <c r="AX139" s="222">
        <v>140300</v>
      </c>
      <c r="CA139" s="91" t="str">
        <f t="shared" si="64"/>
        <v>Murchin</v>
      </c>
      <c r="CB139" s="92">
        <f t="shared" si="64"/>
        <v>816</v>
      </c>
      <c r="CC139" s="92">
        <f t="shared" si="73"/>
        <v>0</v>
      </c>
      <c r="CD139" s="92">
        <f t="shared" si="74"/>
        <v>115406.01</v>
      </c>
      <c r="CE139" s="92">
        <f t="shared" si="66"/>
        <v>18797.189999999999</v>
      </c>
      <c r="CF139" s="92">
        <f t="shared" si="67"/>
        <v>104631.17</v>
      </c>
      <c r="CG139" s="92">
        <f t="shared" si="75"/>
        <v>85833.98</v>
      </c>
      <c r="CH139" s="92">
        <f t="shared" si="76"/>
        <v>98267.93</v>
      </c>
      <c r="CI139" s="92">
        <f t="shared" si="92"/>
        <v>0</v>
      </c>
      <c r="CJ139" s="91" t="str">
        <f t="shared" si="65"/>
        <v>nein</v>
      </c>
      <c r="CK139" s="91" t="str">
        <f t="shared" si="65"/>
        <v>nein</v>
      </c>
      <c r="CL139" s="91" t="str">
        <f t="shared" ref="CL139:CL144" si="93">IF(CB139=0,"keine Daten",IF(CD139=0,"keine Daten",IF(CH139=0,"keine Daten","OK")))</f>
        <v>OK</v>
      </c>
      <c r="CM139" s="92">
        <f t="shared" si="91"/>
        <v>3083171.19</v>
      </c>
      <c r="CN139" s="91" t="str">
        <f t="shared" si="77"/>
        <v>nein</v>
      </c>
      <c r="CO139" s="91">
        <f t="shared" si="78"/>
        <v>0</v>
      </c>
      <c r="CP139" s="91">
        <f t="shared" si="79"/>
        <v>0</v>
      </c>
      <c r="CQ139" s="91">
        <f t="shared" si="80"/>
        <v>1</v>
      </c>
      <c r="CR139" s="91">
        <f t="shared" si="68"/>
        <v>0</v>
      </c>
      <c r="CS139" s="92">
        <f>CM139-'2013'!CM139</f>
        <v>15770.75</v>
      </c>
      <c r="CT139" s="92">
        <f>CE139-'2013'!CE139</f>
        <v>-52404.319999999992</v>
      </c>
      <c r="CU139" s="92">
        <f t="shared" si="81"/>
        <v>288588.48</v>
      </c>
      <c r="CV139" s="92">
        <f t="shared" si="82"/>
        <v>140300</v>
      </c>
      <c r="CW139" s="153">
        <f t="shared" si="83"/>
        <v>3</v>
      </c>
      <c r="CX139" s="153">
        <f t="shared" si="84"/>
        <v>3.5</v>
      </c>
      <c r="CY139" s="153">
        <f t="shared" si="85"/>
        <v>3.8</v>
      </c>
      <c r="CZ139" s="92">
        <f t="shared" si="86"/>
        <v>481397.98</v>
      </c>
      <c r="DA139" s="92">
        <f t="shared" si="87"/>
        <v>3729.65</v>
      </c>
      <c r="DB139" s="91">
        <f t="shared" si="69"/>
        <v>1</v>
      </c>
      <c r="DC139" s="92">
        <f t="shared" si="88"/>
        <v>85863.98</v>
      </c>
    </row>
    <row r="140" spans="1:107" x14ac:dyDescent="0.25">
      <c r="A140" s="20">
        <v>13075121</v>
      </c>
      <c r="B140" s="21">
        <v>5563</v>
      </c>
      <c r="C140" s="21" t="s">
        <v>179</v>
      </c>
      <c r="D140" s="223">
        <v>683</v>
      </c>
      <c r="E140" s="224">
        <v>34400</v>
      </c>
      <c r="F140" s="224">
        <v>103804.44</v>
      </c>
      <c r="G140" s="224">
        <v>1</v>
      </c>
      <c r="H140" s="224">
        <v>86633.09</v>
      </c>
      <c r="I140" s="224">
        <v>0</v>
      </c>
      <c r="J140" s="224">
        <v>1</v>
      </c>
      <c r="K140" s="224">
        <v>35723.910000000003</v>
      </c>
      <c r="L140" s="224"/>
      <c r="M140" s="224">
        <v>1</v>
      </c>
      <c r="N140" s="224">
        <v>1626414.17</v>
      </c>
      <c r="O140" s="224">
        <v>0</v>
      </c>
      <c r="P140" s="224"/>
      <c r="Q140" s="224">
        <v>1</v>
      </c>
      <c r="R140" s="224">
        <v>5652.9</v>
      </c>
      <c r="S140" s="224">
        <v>300</v>
      </c>
      <c r="T140" s="224">
        <v>0</v>
      </c>
      <c r="U140" s="224">
        <v>350</v>
      </c>
      <c r="V140" s="224">
        <v>0</v>
      </c>
      <c r="W140" s="224">
        <v>300</v>
      </c>
      <c r="X140" s="224">
        <v>1</v>
      </c>
      <c r="Y140" s="224">
        <v>0</v>
      </c>
      <c r="Z140" s="224">
        <v>621643.77</v>
      </c>
      <c r="AA140" s="222">
        <v>910.16657393850664</v>
      </c>
      <c r="AB140" s="22" t="s">
        <v>56</v>
      </c>
      <c r="AC140" s="19" t="s">
        <v>43</v>
      </c>
      <c r="AD140" s="19" t="s">
        <v>43</v>
      </c>
      <c r="AE140" s="224">
        <v>91754.02</v>
      </c>
      <c r="AF140" s="224">
        <v>35723.910000000003</v>
      </c>
      <c r="AG140" s="260">
        <v>103804.44</v>
      </c>
      <c r="AH140" s="260">
        <v>41376.81</v>
      </c>
      <c r="AI140" s="224">
        <v>1800</v>
      </c>
      <c r="AJ140" s="282">
        <v>1871.59</v>
      </c>
      <c r="AK140" s="224">
        <v>0</v>
      </c>
      <c r="AL140" s="224">
        <v>0</v>
      </c>
      <c r="AM140" s="224">
        <v>0</v>
      </c>
      <c r="AN140" s="224">
        <v>0</v>
      </c>
      <c r="AO140" s="222">
        <v>174388.8</v>
      </c>
      <c r="AP140" s="222">
        <v>187960.27</v>
      </c>
      <c r="AQ140" s="281">
        <f t="shared" si="89"/>
        <v>13571.470000000001</v>
      </c>
      <c r="AR140" s="222">
        <v>255533.31</v>
      </c>
      <c r="AS140" s="281">
        <f t="shared" si="70"/>
        <v>443493.57999999996</v>
      </c>
      <c r="AT140" s="222">
        <v>191727.6</v>
      </c>
      <c r="AU140" s="281">
        <f t="shared" si="90"/>
        <v>251765.97999999995</v>
      </c>
      <c r="AV140" s="281">
        <f t="shared" si="71"/>
        <v>1.0200432250921965</v>
      </c>
      <c r="AW140" s="281">
        <f t="shared" si="72"/>
        <v>0.43231200776344952</v>
      </c>
      <c r="AX140" s="222">
        <v>93200</v>
      </c>
      <c r="CA140" s="91" t="str">
        <f t="shared" si="64"/>
        <v>Rubkow</v>
      </c>
      <c r="CB140" s="92">
        <f t="shared" si="64"/>
        <v>683</v>
      </c>
      <c r="CC140" s="92">
        <f t="shared" si="73"/>
        <v>0</v>
      </c>
      <c r="CD140" s="92">
        <f t="shared" si="74"/>
        <v>86633.09</v>
      </c>
      <c r="CE140" s="92">
        <f t="shared" si="66"/>
        <v>0</v>
      </c>
      <c r="CF140" s="92">
        <f t="shared" si="67"/>
        <v>5652.9</v>
      </c>
      <c r="CG140" s="92">
        <f t="shared" si="75"/>
        <v>5652.9</v>
      </c>
      <c r="CH140" s="92">
        <f t="shared" si="76"/>
        <v>103804.44</v>
      </c>
      <c r="CI140" s="92">
        <f t="shared" si="92"/>
        <v>0</v>
      </c>
      <c r="CJ140" s="91" t="str">
        <f t="shared" si="65"/>
        <v>ja</v>
      </c>
      <c r="CK140" s="91" t="str">
        <f t="shared" si="65"/>
        <v>nein</v>
      </c>
      <c r="CL140" s="91" t="str">
        <f t="shared" si="93"/>
        <v>OK</v>
      </c>
      <c r="CM140" s="92">
        <f t="shared" si="91"/>
        <v>1626414.17</v>
      </c>
      <c r="CN140" s="91" t="str">
        <f t="shared" si="77"/>
        <v>nein</v>
      </c>
      <c r="CO140" s="91">
        <f t="shared" si="78"/>
        <v>1</v>
      </c>
      <c r="CP140" s="91">
        <f t="shared" si="79"/>
        <v>0</v>
      </c>
      <c r="CQ140" s="91">
        <f t="shared" si="80"/>
        <v>1</v>
      </c>
      <c r="CR140" s="91">
        <f t="shared" si="68"/>
        <v>1</v>
      </c>
      <c r="CS140" s="92">
        <f>CM140-'2013'!CM140</f>
        <v>10221.329999999842</v>
      </c>
      <c r="CT140" s="92">
        <f>CE140-'2013'!CE140</f>
        <v>-78273.55</v>
      </c>
      <c r="CU140" s="92">
        <f t="shared" si="81"/>
        <v>191727.6</v>
      </c>
      <c r="CV140" s="92">
        <f t="shared" si="82"/>
        <v>93200</v>
      </c>
      <c r="CW140" s="153">
        <f t="shared" si="83"/>
        <v>3</v>
      </c>
      <c r="CX140" s="153">
        <f t="shared" si="84"/>
        <v>3.5</v>
      </c>
      <c r="CY140" s="153">
        <f t="shared" si="85"/>
        <v>3</v>
      </c>
      <c r="CZ140" s="92">
        <f t="shared" si="86"/>
        <v>621643.77</v>
      </c>
      <c r="DA140" s="92">
        <f t="shared" si="87"/>
        <v>1871.59</v>
      </c>
      <c r="DB140" s="91">
        <f t="shared" si="69"/>
        <v>1</v>
      </c>
      <c r="DC140" s="92">
        <f t="shared" si="88"/>
        <v>41376.81</v>
      </c>
    </row>
    <row r="141" spans="1:107" x14ac:dyDescent="0.25">
      <c r="A141" s="20">
        <v>13075125</v>
      </c>
      <c r="B141" s="21">
        <v>5563</v>
      </c>
      <c r="C141" s="21" t="s">
        <v>180</v>
      </c>
      <c r="D141" s="223">
        <v>311</v>
      </c>
      <c r="E141" s="224">
        <v>76600</v>
      </c>
      <c r="F141" s="224">
        <v>23322.6</v>
      </c>
      <c r="G141" s="224">
        <v>0</v>
      </c>
      <c r="H141" s="224">
        <v>0</v>
      </c>
      <c r="I141" s="224">
        <v>24940.799999999999</v>
      </c>
      <c r="J141" s="224">
        <v>0</v>
      </c>
      <c r="K141" s="224"/>
      <c r="L141" s="224">
        <v>2012</v>
      </c>
      <c r="M141" s="224">
        <v>1</v>
      </c>
      <c r="N141" s="224">
        <v>989158.26</v>
      </c>
      <c r="O141" s="224">
        <v>1</v>
      </c>
      <c r="P141" s="224">
        <v>122508.02</v>
      </c>
      <c r="Q141" s="224">
        <v>1</v>
      </c>
      <c r="R141" s="224">
        <v>10880.99</v>
      </c>
      <c r="S141" s="224">
        <v>300</v>
      </c>
      <c r="T141" s="224">
        <v>0</v>
      </c>
      <c r="U141" s="224">
        <v>350</v>
      </c>
      <c r="V141" s="224">
        <v>0</v>
      </c>
      <c r="W141" s="224">
        <v>380</v>
      </c>
      <c r="X141" s="224">
        <v>0</v>
      </c>
      <c r="Y141" s="224">
        <v>0</v>
      </c>
      <c r="Z141" s="224">
        <v>245883.93</v>
      </c>
      <c r="AA141" s="222">
        <v>790.62356913183282</v>
      </c>
      <c r="AB141" s="22" t="s">
        <v>56</v>
      </c>
      <c r="AC141" s="19" t="s">
        <v>43</v>
      </c>
      <c r="AD141" s="19" t="s">
        <v>43</v>
      </c>
      <c r="AE141" s="224">
        <v>158243.14000000001</v>
      </c>
      <c r="AF141" s="224">
        <v>122508.02</v>
      </c>
      <c r="AG141" s="260">
        <v>-23322.6</v>
      </c>
      <c r="AH141" s="260">
        <v>-111627.03</v>
      </c>
      <c r="AI141" s="224">
        <v>1500</v>
      </c>
      <c r="AJ141" s="282">
        <v>1750.95</v>
      </c>
      <c r="AK141" s="224">
        <v>0</v>
      </c>
      <c r="AL141" s="224">
        <v>0</v>
      </c>
      <c r="AM141" s="224">
        <v>0</v>
      </c>
      <c r="AN141" s="224">
        <v>0</v>
      </c>
      <c r="AO141" s="222">
        <v>90400.17</v>
      </c>
      <c r="AP141" s="222">
        <v>39287.269999999997</v>
      </c>
      <c r="AQ141" s="281">
        <f t="shared" si="89"/>
        <v>-51112.9</v>
      </c>
      <c r="AR141" s="222">
        <v>105013.65</v>
      </c>
      <c r="AS141" s="281">
        <f t="shared" si="70"/>
        <v>144300.91999999998</v>
      </c>
      <c r="AT141" s="222">
        <v>94150.32</v>
      </c>
      <c r="AU141" s="281">
        <f t="shared" si="90"/>
        <v>50150.599999999977</v>
      </c>
      <c r="AV141" s="281">
        <f t="shared" si="71"/>
        <v>2.3964587002354709</v>
      </c>
      <c r="AW141" s="281">
        <f t="shared" si="72"/>
        <v>0.6524582102456451</v>
      </c>
      <c r="AX141" s="222">
        <v>45800</v>
      </c>
      <c r="CA141" s="91" t="str">
        <f t="shared" si="64"/>
        <v>Schmatzin</v>
      </c>
      <c r="CB141" s="92">
        <f t="shared" si="64"/>
        <v>311</v>
      </c>
      <c r="CC141" s="92">
        <f t="shared" si="73"/>
        <v>24940.799999999999</v>
      </c>
      <c r="CD141" s="92">
        <f t="shared" si="74"/>
        <v>-24940.799999999999</v>
      </c>
      <c r="CE141" s="92">
        <f t="shared" si="66"/>
        <v>122508.02</v>
      </c>
      <c r="CF141" s="92">
        <f t="shared" si="67"/>
        <v>10880.99</v>
      </c>
      <c r="CG141" s="92">
        <f t="shared" si="75"/>
        <v>-111627.03</v>
      </c>
      <c r="CH141" s="92">
        <f t="shared" si="76"/>
        <v>-23322.6</v>
      </c>
      <c r="CI141" s="92">
        <f t="shared" si="92"/>
        <v>0</v>
      </c>
      <c r="CJ141" s="91" t="str">
        <f t="shared" si="65"/>
        <v>ja</v>
      </c>
      <c r="CK141" s="91" t="str">
        <f t="shared" si="65"/>
        <v>nein</v>
      </c>
      <c r="CL141" s="91" t="str">
        <f t="shared" si="93"/>
        <v>OK</v>
      </c>
      <c r="CM141" s="92">
        <f t="shared" si="91"/>
        <v>989158.26</v>
      </c>
      <c r="CN141" s="91" t="str">
        <f t="shared" si="77"/>
        <v>nein</v>
      </c>
      <c r="CO141" s="91">
        <f t="shared" si="78"/>
        <v>1</v>
      </c>
      <c r="CP141" s="91">
        <f t="shared" si="79"/>
        <v>0</v>
      </c>
      <c r="CQ141" s="91">
        <f t="shared" si="80"/>
        <v>1</v>
      </c>
      <c r="CR141" s="91">
        <f t="shared" si="68"/>
        <v>0</v>
      </c>
      <c r="CS141" s="92">
        <f>CM141-'2013'!CM141</f>
        <v>-8123.3399999999674</v>
      </c>
      <c r="CT141" s="92">
        <f>CE141-'2013'!CE141</f>
        <v>29937.960000000006</v>
      </c>
      <c r="CU141" s="92">
        <f t="shared" si="81"/>
        <v>94150.32</v>
      </c>
      <c r="CV141" s="92">
        <f t="shared" si="82"/>
        <v>45800</v>
      </c>
      <c r="CW141" s="153">
        <f t="shared" si="83"/>
        <v>3</v>
      </c>
      <c r="CX141" s="153">
        <f t="shared" si="84"/>
        <v>3.5</v>
      </c>
      <c r="CY141" s="153">
        <f t="shared" si="85"/>
        <v>3.8</v>
      </c>
      <c r="CZ141" s="92">
        <f t="shared" si="86"/>
        <v>245883.93</v>
      </c>
      <c r="DA141" s="92">
        <f t="shared" si="87"/>
        <v>1750.95</v>
      </c>
      <c r="DB141" s="91">
        <f t="shared" si="69"/>
        <v>0</v>
      </c>
      <c r="DC141" s="92">
        <f t="shared" si="88"/>
        <v>-111627.03</v>
      </c>
    </row>
    <row r="142" spans="1:107" x14ac:dyDescent="0.25">
      <c r="A142" s="20">
        <v>13075145</v>
      </c>
      <c r="B142" s="21">
        <v>5563</v>
      </c>
      <c r="C142" s="21" t="s">
        <v>181</v>
      </c>
      <c r="D142" s="223">
        <v>212</v>
      </c>
      <c r="E142" s="224">
        <v>39600</v>
      </c>
      <c r="F142" s="224">
        <v>19670.810000000001</v>
      </c>
      <c r="G142" s="224">
        <v>1</v>
      </c>
      <c r="H142" s="224">
        <v>6705.85</v>
      </c>
      <c r="I142" s="224">
        <v>0</v>
      </c>
      <c r="J142" s="224">
        <v>1</v>
      </c>
      <c r="K142" s="224">
        <v>148340.84</v>
      </c>
      <c r="L142" s="224"/>
      <c r="M142" s="224">
        <v>1</v>
      </c>
      <c r="N142" s="224">
        <v>1550802.86</v>
      </c>
      <c r="O142" s="224">
        <v>0</v>
      </c>
      <c r="P142" s="224"/>
      <c r="Q142" s="224">
        <v>0</v>
      </c>
      <c r="R142" s="224"/>
      <c r="S142" s="224">
        <v>263</v>
      </c>
      <c r="T142" s="224">
        <v>1</v>
      </c>
      <c r="U142" s="224">
        <v>340</v>
      </c>
      <c r="V142" s="224">
        <v>1</v>
      </c>
      <c r="W142" s="224">
        <v>380</v>
      </c>
      <c r="X142" s="224">
        <v>0</v>
      </c>
      <c r="Y142" s="224">
        <v>0</v>
      </c>
      <c r="Z142" s="224">
        <v>0</v>
      </c>
      <c r="AA142" s="222">
        <v>0</v>
      </c>
      <c r="AB142" s="22" t="s">
        <v>43</v>
      </c>
      <c r="AC142" s="19" t="s">
        <v>43</v>
      </c>
      <c r="AD142" s="19" t="s">
        <v>43</v>
      </c>
      <c r="AE142" s="224">
        <v>67339.960000000006</v>
      </c>
      <c r="AF142" s="224">
        <v>148340.84</v>
      </c>
      <c r="AG142" s="260">
        <v>23586.47</v>
      </c>
      <c r="AH142" s="260">
        <v>148340.84</v>
      </c>
      <c r="AI142" s="224">
        <v>1100</v>
      </c>
      <c r="AJ142" s="282">
        <v>1152.02</v>
      </c>
      <c r="AK142" s="224">
        <v>0</v>
      </c>
      <c r="AL142" s="224">
        <v>0</v>
      </c>
      <c r="AM142" s="224">
        <v>0</v>
      </c>
      <c r="AN142" s="224">
        <v>0</v>
      </c>
      <c r="AO142" s="222">
        <v>50984.62</v>
      </c>
      <c r="AP142" s="222">
        <v>30981.84</v>
      </c>
      <c r="AQ142" s="281">
        <f t="shared" si="89"/>
        <v>-20002.780000000002</v>
      </c>
      <c r="AR142" s="222">
        <v>83312.570000000007</v>
      </c>
      <c r="AS142" s="281">
        <f t="shared" si="70"/>
        <v>114294.41</v>
      </c>
      <c r="AT142" s="222">
        <v>53376.6</v>
      </c>
      <c r="AU142" s="281">
        <f t="shared" si="90"/>
        <v>60917.810000000005</v>
      </c>
      <c r="AV142" s="281">
        <f t="shared" si="71"/>
        <v>1.722835054341511</v>
      </c>
      <c r="AW142" s="281">
        <f t="shared" si="72"/>
        <v>0.46700971639820354</v>
      </c>
      <c r="AX142" s="222">
        <v>26000</v>
      </c>
      <c r="CA142" s="91" t="str">
        <f t="shared" si="64"/>
        <v>Wrangelsburg</v>
      </c>
      <c r="CB142" s="92">
        <f t="shared" si="64"/>
        <v>212</v>
      </c>
      <c r="CC142" s="92">
        <f t="shared" si="73"/>
        <v>0</v>
      </c>
      <c r="CD142" s="92">
        <f t="shared" si="74"/>
        <v>6705.85</v>
      </c>
      <c r="CE142" s="92">
        <f t="shared" si="66"/>
        <v>0</v>
      </c>
      <c r="CF142" s="92">
        <f t="shared" si="67"/>
        <v>0</v>
      </c>
      <c r="CG142" s="92">
        <f t="shared" si="75"/>
        <v>0</v>
      </c>
      <c r="CH142" s="92">
        <f t="shared" si="76"/>
        <v>23586.47</v>
      </c>
      <c r="CI142" s="92">
        <f t="shared" si="92"/>
        <v>0</v>
      </c>
      <c r="CJ142" s="91" t="str">
        <f t="shared" si="65"/>
        <v>nein</v>
      </c>
      <c r="CK142" s="91" t="str">
        <f t="shared" si="65"/>
        <v>nein</v>
      </c>
      <c r="CL142" s="91" t="str">
        <f t="shared" si="93"/>
        <v>OK</v>
      </c>
      <c r="CM142" s="92">
        <f t="shared" si="91"/>
        <v>1550802.86</v>
      </c>
      <c r="CN142" s="91" t="str">
        <f t="shared" si="77"/>
        <v>nein</v>
      </c>
      <c r="CO142" s="91">
        <f t="shared" si="78"/>
        <v>0</v>
      </c>
      <c r="CP142" s="91">
        <f t="shared" si="79"/>
        <v>0</v>
      </c>
      <c r="CQ142" s="91">
        <f t="shared" si="80"/>
        <v>1</v>
      </c>
      <c r="CR142" s="91">
        <f t="shared" si="68"/>
        <v>1</v>
      </c>
      <c r="CS142" s="92">
        <f>CM142-'2013'!CM142</f>
        <v>-6657.0999999998603</v>
      </c>
      <c r="CT142" s="92">
        <f>CE142-'2013'!CE142</f>
        <v>0</v>
      </c>
      <c r="CU142" s="92">
        <f t="shared" si="81"/>
        <v>53376.6</v>
      </c>
      <c r="CV142" s="92">
        <f t="shared" si="82"/>
        <v>26000</v>
      </c>
      <c r="CW142" s="153">
        <f t="shared" si="83"/>
        <v>2.63</v>
      </c>
      <c r="CX142" s="153">
        <f t="shared" si="84"/>
        <v>3.4</v>
      </c>
      <c r="CY142" s="153">
        <f t="shared" si="85"/>
        <v>3.8</v>
      </c>
      <c r="CZ142" s="92">
        <f t="shared" si="86"/>
        <v>0</v>
      </c>
      <c r="DA142" s="92">
        <f t="shared" si="87"/>
        <v>1152.02</v>
      </c>
      <c r="DB142" s="91">
        <f t="shared" si="69"/>
        <v>1</v>
      </c>
      <c r="DC142" s="92">
        <f t="shared" si="88"/>
        <v>148340.84</v>
      </c>
    </row>
    <row r="143" spans="1:107" x14ac:dyDescent="0.25">
      <c r="A143" s="20">
        <v>13075150</v>
      </c>
      <c r="B143" s="21">
        <v>5563</v>
      </c>
      <c r="C143" s="21" t="s">
        <v>182</v>
      </c>
      <c r="D143" s="223">
        <v>492</v>
      </c>
      <c r="E143" s="224">
        <v>102200</v>
      </c>
      <c r="F143" s="224">
        <v>51007.85</v>
      </c>
      <c r="G143" s="224">
        <v>0</v>
      </c>
      <c r="H143" s="224">
        <v>0</v>
      </c>
      <c r="I143" s="224">
        <v>131285.14000000001</v>
      </c>
      <c r="J143" s="224">
        <v>0</v>
      </c>
      <c r="K143" s="224"/>
      <c r="L143" s="224">
        <v>2014</v>
      </c>
      <c r="M143" s="224">
        <v>1</v>
      </c>
      <c r="N143" s="224">
        <v>1270477.26</v>
      </c>
      <c r="O143" s="224">
        <v>1</v>
      </c>
      <c r="P143" s="224">
        <v>69947.95</v>
      </c>
      <c r="Q143" s="224">
        <v>1</v>
      </c>
      <c r="R143" s="224">
        <v>2748.11</v>
      </c>
      <c r="S143" s="224">
        <v>300</v>
      </c>
      <c r="T143" s="224">
        <v>0</v>
      </c>
      <c r="U143" s="224">
        <v>350</v>
      </c>
      <c r="V143" s="224">
        <v>0</v>
      </c>
      <c r="W143" s="224">
        <v>300</v>
      </c>
      <c r="X143" s="224">
        <v>1</v>
      </c>
      <c r="Y143" s="224">
        <v>0</v>
      </c>
      <c r="Z143" s="224">
        <v>544556.03</v>
      </c>
      <c r="AA143" s="222">
        <v>1106.8211991869919</v>
      </c>
      <c r="AB143" s="22" t="s">
        <v>56</v>
      </c>
      <c r="AC143" s="19" t="s">
        <v>43</v>
      </c>
      <c r="AD143" s="19" t="s">
        <v>43</v>
      </c>
      <c r="AE143" s="224">
        <v>148881.34</v>
      </c>
      <c r="AF143" s="224">
        <v>69947.95</v>
      </c>
      <c r="AG143" s="260">
        <v>-49351.17</v>
      </c>
      <c r="AH143" s="260">
        <v>-67199.839999999997</v>
      </c>
      <c r="AI143" s="224">
        <v>1000</v>
      </c>
      <c r="AJ143" s="282">
        <v>1027.1600000000001</v>
      </c>
      <c r="AK143" s="222">
        <v>0</v>
      </c>
      <c r="AL143" s="222">
        <v>0</v>
      </c>
      <c r="AM143" s="222">
        <v>0</v>
      </c>
      <c r="AN143" s="222">
        <v>0</v>
      </c>
      <c r="AO143" s="222">
        <v>220526.8</v>
      </c>
      <c r="AP143" s="222">
        <v>102069.33</v>
      </c>
      <c r="AQ143" s="281">
        <f t="shared" si="89"/>
        <v>-118457.46999999999</v>
      </c>
      <c r="AR143" s="222">
        <v>127130.42</v>
      </c>
      <c r="AS143" s="281">
        <f t="shared" si="70"/>
        <v>229199.75</v>
      </c>
      <c r="AT143" s="222">
        <v>179867.88</v>
      </c>
      <c r="AU143" s="281">
        <f t="shared" si="90"/>
        <v>49331.869999999995</v>
      </c>
      <c r="AV143" s="281">
        <f t="shared" si="71"/>
        <v>1.7622128018279339</v>
      </c>
      <c r="AW143" s="281">
        <f t="shared" si="72"/>
        <v>0.78476473032802174</v>
      </c>
      <c r="AX143" s="222">
        <v>87400</v>
      </c>
      <c r="CA143" s="91" t="str">
        <f t="shared" si="64"/>
        <v>Ziethen</v>
      </c>
      <c r="CB143" s="92">
        <f t="shared" si="64"/>
        <v>492</v>
      </c>
      <c r="CC143" s="92">
        <f t="shared" si="73"/>
        <v>131285.14000000001</v>
      </c>
      <c r="CD143" s="92">
        <f t="shared" si="74"/>
        <v>-131285.14000000001</v>
      </c>
      <c r="CE143" s="92">
        <f t="shared" si="66"/>
        <v>69947.95</v>
      </c>
      <c r="CF143" s="92">
        <f t="shared" si="67"/>
        <v>2748.11</v>
      </c>
      <c r="CG143" s="92">
        <f t="shared" si="75"/>
        <v>-67199.839999999997</v>
      </c>
      <c r="CH143" s="92">
        <f t="shared" si="76"/>
        <v>-49351.17</v>
      </c>
      <c r="CI143" s="92">
        <f t="shared" si="92"/>
        <v>0</v>
      </c>
      <c r="CJ143" s="91" t="str">
        <f t="shared" si="65"/>
        <v>ja</v>
      </c>
      <c r="CK143" s="91" t="str">
        <f t="shared" si="65"/>
        <v>nein</v>
      </c>
      <c r="CL143" s="91" t="str">
        <f t="shared" si="93"/>
        <v>OK</v>
      </c>
      <c r="CM143" s="92">
        <f t="shared" si="91"/>
        <v>1270477.26</v>
      </c>
      <c r="CN143" s="91" t="str">
        <f t="shared" si="77"/>
        <v>nein</v>
      </c>
      <c r="CO143" s="91">
        <f t="shared" si="78"/>
        <v>1</v>
      </c>
      <c r="CP143" s="91">
        <f t="shared" si="79"/>
        <v>0</v>
      </c>
      <c r="CQ143" s="91">
        <f t="shared" si="80"/>
        <v>1</v>
      </c>
      <c r="CR143" s="91">
        <f t="shared" si="68"/>
        <v>0</v>
      </c>
      <c r="CS143" s="92">
        <f>CM143-'2013'!CM143</f>
        <v>-11272.219999999972</v>
      </c>
      <c r="CT143" s="92">
        <f>CE143-'2013'!CE143</f>
        <v>69947.95</v>
      </c>
      <c r="CU143" s="92">
        <f t="shared" si="81"/>
        <v>179867.88</v>
      </c>
      <c r="CV143" s="92">
        <f t="shared" si="82"/>
        <v>87400</v>
      </c>
      <c r="CW143" s="153">
        <f t="shared" si="83"/>
        <v>3</v>
      </c>
      <c r="CX143" s="153">
        <f t="shared" si="84"/>
        <v>3.5</v>
      </c>
      <c r="CY143" s="153">
        <f t="shared" si="85"/>
        <v>3</v>
      </c>
      <c r="CZ143" s="92">
        <f t="shared" si="86"/>
        <v>544556.03</v>
      </c>
      <c r="DA143" s="92">
        <f t="shared" si="87"/>
        <v>1027.1600000000001</v>
      </c>
      <c r="DB143" s="91">
        <f t="shared" si="69"/>
        <v>0</v>
      </c>
      <c r="DC143" s="92">
        <f t="shared" si="88"/>
        <v>-67199.839999999997</v>
      </c>
    </row>
    <row r="144" spans="1:107" x14ac:dyDescent="0.25">
      <c r="A144" s="20">
        <v>13075154</v>
      </c>
      <c r="B144" s="21">
        <v>5563</v>
      </c>
      <c r="C144" s="21" t="s">
        <v>183</v>
      </c>
      <c r="D144" s="240">
        <v>1400</v>
      </c>
      <c r="E144" s="224">
        <v>190900</v>
      </c>
      <c r="F144" s="224">
        <v>374727.87</v>
      </c>
      <c r="G144" s="224">
        <v>1</v>
      </c>
      <c r="H144" s="224">
        <v>472571.63</v>
      </c>
      <c r="I144" s="224">
        <v>0</v>
      </c>
      <c r="J144" s="224">
        <v>1</v>
      </c>
      <c r="K144" s="224">
        <v>1126438.02</v>
      </c>
      <c r="L144" s="224"/>
      <c r="M144" s="224">
        <v>1</v>
      </c>
      <c r="N144" s="224">
        <v>8444772.3599999994</v>
      </c>
      <c r="O144" s="224">
        <v>0</v>
      </c>
      <c r="P144" s="224"/>
      <c r="Q144" s="224">
        <v>0</v>
      </c>
      <c r="R144" s="224"/>
      <c r="S144" s="224">
        <v>263</v>
      </c>
      <c r="T144" s="224">
        <v>1</v>
      </c>
      <c r="U144" s="224">
        <v>340</v>
      </c>
      <c r="V144" s="224">
        <v>1</v>
      </c>
      <c r="W144" s="224">
        <v>380</v>
      </c>
      <c r="X144" s="224">
        <v>0</v>
      </c>
      <c r="Y144" s="224">
        <v>0</v>
      </c>
      <c r="Z144" s="224">
        <v>431888.2</v>
      </c>
      <c r="AA144" s="224">
        <v>308.49</v>
      </c>
      <c r="AB144" s="22" t="s">
        <v>56</v>
      </c>
      <c r="AC144" s="22" t="s">
        <v>43</v>
      </c>
      <c r="AD144" s="22" t="s">
        <v>43</v>
      </c>
      <c r="AE144" s="224">
        <v>327296.90000000002</v>
      </c>
      <c r="AF144" s="224">
        <v>1126438.02</v>
      </c>
      <c r="AG144" s="260">
        <v>374727.87</v>
      </c>
      <c r="AH144" s="260">
        <v>1126438.02</v>
      </c>
      <c r="AI144" s="224">
        <v>3100</v>
      </c>
      <c r="AJ144" s="282">
        <v>3060.26</v>
      </c>
      <c r="AK144" s="224">
        <v>0</v>
      </c>
      <c r="AL144" s="224">
        <v>0</v>
      </c>
      <c r="AM144" s="224">
        <v>0</v>
      </c>
      <c r="AN144" s="260">
        <v>0</v>
      </c>
      <c r="AO144" s="251">
        <v>732052.47</v>
      </c>
      <c r="AP144" s="222">
        <v>979286.68</v>
      </c>
      <c r="AQ144" s="281">
        <f t="shared" si="89"/>
        <v>247234.21000000008</v>
      </c>
      <c r="AR144" s="222">
        <v>299030.93</v>
      </c>
      <c r="AS144" s="281">
        <f t="shared" si="70"/>
        <v>1278317.6100000001</v>
      </c>
      <c r="AT144" s="222">
        <v>526932</v>
      </c>
      <c r="AU144" s="281">
        <f t="shared" si="90"/>
        <v>751385.6100000001</v>
      </c>
      <c r="AV144" s="281">
        <f t="shared" si="71"/>
        <v>0.53807736872311995</v>
      </c>
      <c r="AW144" s="281">
        <f t="shared" si="72"/>
        <v>0.41220741690322171</v>
      </c>
      <c r="AX144" s="222">
        <v>256000</v>
      </c>
      <c r="CA144" s="91" t="str">
        <f t="shared" si="64"/>
        <v>Züssow</v>
      </c>
      <c r="CB144" s="92">
        <f t="shared" si="64"/>
        <v>1400</v>
      </c>
      <c r="CC144" s="92">
        <f t="shared" si="73"/>
        <v>0</v>
      </c>
      <c r="CD144" s="92">
        <f t="shared" si="74"/>
        <v>472571.63</v>
      </c>
      <c r="CE144" s="92">
        <f t="shared" si="66"/>
        <v>0</v>
      </c>
      <c r="CF144" s="92">
        <f t="shared" si="67"/>
        <v>0</v>
      </c>
      <c r="CG144" s="92">
        <f t="shared" si="75"/>
        <v>0</v>
      </c>
      <c r="CH144" s="92">
        <f t="shared" si="76"/>
        <v>374727.87</v>
      </c>
      <c r="CI144" s="92">
        <f t="shared" si="92"/>
        <v>0</v>
      </c>
      <c r="CJ144" s="91" t="str">
        <f t="shared" si="65"/>
        <v>ja</v>
      </c>
      <c r="CK144" s="91" t="str">
        <f t="shared" si="65"/>
        <v>nein</v>
      </c>
      <c r="CL144" s="91" t="str">
        <f t="shared" si="93"/>
        <v>OK</v>
      </c>
      <c r="CM144" s="92">
        <f t="shared" si="91"/>
        <v>8444772.3599999994</v>
      </c>
      <c r="CN144" s="91" t="str">
        <f t="shared" si="77"/>
        <v>nein</v>
      </c>
      <c r="CO144" s="91">
        <f t="shared" si="78"/>
        <v>1</v>
      </c>
      <c r="CP144" s="91">
        <f t="shared" si="79"/>
        <v>0</v>
      </c>
      <c r="CQ144" s="91">
        <f t="shared" si="80"/>
        <v>1</v>
      </c>
      <c r="CR144" s="91">
        <f t="shared" si="68"/>
        <v>1</v>
      </c>
      <c r="CS144" s="92">
        <f>CM144-'2013'!CM144</f>
        <v>236357.56999999937</v>
      </c>
      <c r="CT144" s="92">
        <f>CE144-'2013'!CE144</f>
        <v>0</v>
      </c>
      <c r="CU144" s="92">
        <f t="shared" si="81"/>
        <v>526932</v>
      </c>
      <c r="CV144" s="92">
        <f t="shared" si="82"/>
        <v>256000</v>
      </c>
      <c r="CW144" s="153">
        <f t="shared" si="83"/>
        <v>2.63</v>
      </c>
      <c r="CX144" s="153">
        <f t="shared" si="84"/>
        <v>3.4</v>
      </c>
      <c r="CY144" s="153">
        <f t="shared" si="85"/>
        <v>3.8</v>
      </c>
      <c r="CZ144" s="92">
        <f t="shared" si="86"/>
        <v>431888.2</v>
      </c>
      <c r="DA144" s="92">
        <f t="shared" si="87"/>
        <v>3060.26</v>
      </c>
      <c r="DB144" s="91">
        <f t="shared" si="69"/>
        <v>1</v>
      </c>
      <c r="DC144" s="92">
        <f t="shared" si="88"/>
        <v>1126438.02</v>
      </c>
    </row>
    <row r="145" spans="79:107" x14ac:dyDescent="0.25">
      <c r="CA145" s="93" t="s">
        <v>478</v>
      </c>
      <c r="CB145" s="94">
        <f>SUM(CB5:CB144)</f>
        <v>125782</v>
      </c>
      <c r="CC145" s="94">
        <f t="shared" ref="CC145:CM145" si="94">SUM(CC5:CC144)</f>
        <v>10254857.289999999</v>
      </c>
      <c r="CD145" s="94">
        <f t="shared" si="94"/>
        <v>-5696898.4400000004</v>
      </c>
      <c r="CE145" s="94">
        <f t="shared" si="94"/>
        <v>35392506.329999998</v>
      </c>
      <c r="CF145" s="94">
        <f t="shared" si="94"/>
        <v>20454033.640000001</v>
      </c>
      <c r="CG145" s="94">
        <f t="shared" si="75"/>
        <v>-14938472.689999998</v>
      </c>
      <c r="CH145" s="94">
        <f t="shared" si="94"/>
        <v>119314.91000000044</v>
      </c>
      <c r="CI145" s="94">
        <f>COUNTIFS(CI5:CI144,"1",CL5:CL144,"OK")</f>
        <v>15</v>
      </c>
      <c r="CJ145" s="94">
        <f>COUNTIFS(CJ5:CJ144,"ja",CL5:CL144,"OK")</f>
        <v>47</v>
      </c>
      <c r="CK145" s="94">
        <f>COUNTIFS(CK5:CK144,"ja",CL5:CL144,"OK")</f>
        <v>2</v>
      </c>
      <c r="CL145" s="94">
        <f>COUNTIF(CL5:CL144,"OK")</f>
        <v>95</v>
      </c>
      <c r="CM145" s="94">
        <f t="shared" si="94"/>
        <v>234949369.57300001</v>
      </c>
      <c r="CN145" s="94">
        <f>COUNTIFS(CN5:CN144,"ja",CL5:CL144,"OK")</f>
        <v>0</v>
      </c>
      <c r="CO145" s="94">
        <f>COUNTIFS(CO5:CO144,"1",CL5:CL144,"OK")</f>
        <v>47</v>
      </c>
      <c r="CP145" s="94">
        <f>COUNTIFS(CP5:CP144,"1",CL5:CL144,"OK")</f>
        <v>2</v>
      </c>
      <c r="CQ145" s="94">
        <f>COUNTIFS(CQ5:CQ144,"1",CL5:CL144,"OK")</f>
        <v>95</v>
      </c>
      <c r="CR145" s="94">
        <f>COUNTIFS(CR5:CR144,"1",CL5:CL144,"OK")</f>
        <v>44</v>
      </c>
      <c r="CS145" s="92"/>
      <c r="CT145" s="92"/>
      <c r="CU145" s="94">
        <f t="shared" ref="CU145:DA145" si="95">SUM(CU5:CU144)</f>
        <v>63702202.029999994</v>
      </c>
      <c r="CV145" s="94">
        <f t="shared" si="95"/>
        <v>13674252.879999997</v>
      </c>
      <c r="CW145" s="173">
        <f>CW146</f>
        <v>2.0226428571428579</v>
      </c>
      <c r="CX145" s="173">
        <f>CX146</f>
        <v>2.5250714285714277</v>
      </c>
      <c r="CY145" s="173">
        <f>CY146</f>
        <v>2.3841428571428582</v>
      </c>
      <c r="CZ145" s="94">
        <f t="shared" si="95"/>
        <v>87950555.700000018</v>
      </c>
      <c r="DA145" s="94">
        <f t="shared" si="95"/>
        <v>1250950.8499999994</v>
      </c>
      <c r="DB145" s="94">
        <f>COUNTIFS(DB5:DB144,"1",CL5:CL144,"OK")</f>
        <v>39</v>
      </c>
      <c r="DC145" s="94">
        <f t="shared" ref="DC145" si="96">SUM(DC5:DC144)</f>
        <v>-10128518.169999998</v>
      </c>
    </row>
    <row r="146" spans="79:107" x14ac:dyDescent="0.25">
      <c r="CA146" s="93" t="s">
        <v>426</v>
      </c>
      <c r="CB146" s="96">
        <f>AVERAGE(CB5:CB144)</f>
        <v>898.44285714285718</v>
      </c>
      <c r="CC146" s="96">
        <f>IFERROR(AVERAGE(CC5:CC144),0)</f>
        <v>73248.980642857132</v>
      </c>
      <c r="CD146" s="96">
        <f t="shared" ref="CD146:CH146" si="97">AVERAGE(CD5:CD144)</f>
        <v>-40692.131714285715</v>
      </c>
      <c r="CE146" s="96">
        <f>IFERROR(AVERAGE(CE5:CE144),0)</f>
        <v>252803.61664285712</v>
      </c>
      <c r="CF146" s="96">
        <f>IFERROR(AVERAGE(CF5:CF144),0)</f>
        <v>146100.2402857143</v>
      </c>
      <c r="CG146" s="96">
        <f t="shared" si="97"/>
        <v>-106703.37635714283</v>
      </c>
      <c r="CH146" s="96">
        <f t="shared" si="97"/>
        <v>852.24935714286028</v>
      </c>
      <c r="CI146" s="96" t="str">
        <f>IF(CI145&gt;CI149,"ja","nein")</f>
        <v>nein</v>
      </c>
      <c r="CJ146" s="96" t="str">
        <f t="shared" ref="CJ146:CK146" si="98">IF(CJ145&gt;CJ149,"ja","nein")</f>
        <v>ja</v>
      </c>
      <c r="CK146" s="96" t="str">
        <f t="shared" si="98"/>
        <v>nein</v>
      </c>
      <c r="CL146" s="97">
        <f>CL145/CL147</f>
        <v>0.6785714285714286</v>
      </c>
      <c r="CM146" s="96">
        <f>IFERROR(AVERAGE(CM5:CM144),0)</f>
        <v>1678209.7826642857</v>
      </c>
      <c r="CN146" s="96" t="str">
        <f t="shared" ref="CN146" si="99">IF(CN145&gt;CN149,"ja","nein")</f>
        <v>nein</v>
      </c>
      <c r="CO146" s="96" t="str">
        <f t="shared" ref="CO146" si="100">CJ146</f>
        <v>ja</v>
      </c>
      <c r="CP146" s="96" t="str">
        <f>CK146</f>
        <v>nein</v>
      </c>
      <c r="CQ146" s="97">
        <f>CL146</f>
        <v>0.6785714285714286</v>
      </c>
      <c r="CR146" s="96" t="str">
        <f>IF(CR145&gt;CR149,"ja","nein")</f>
        <v>nein</v>
      </c>
      <c r="CS146" s="92"/>
      <c r="CT146" s="92"/>
      <c r="CU146" s="96">
        <f t="shared" ref="CU146:CV146" si="101">AVERAGE(CU5:CU144)</f>
        <v>455015.72878571425</v>
      </c>
      <c r="CV146" s="96">
        <f t="shared" si="101"/>
        <v>97673.23485714283</v>
      </c>
      <c r="CW146" s="173">
        <f>AVERAGE(CW5:CW144)</f>
        <v>2.0226428571428579</v>
      </c>
      <c r="CX146" s="173">
        <f>AVERAGE(CX5:CX144)</f>
        <v>2.5250714285714277</v>
      </c>
      <c r="CY146" s="173">
        <f>AVERAGE(CY5:CY144)</f>
        <v>2.3841428571428582</v>
      </c>
      <c r="CZ146" s="96">
        <f t="shared" ref="CZ146:DA146" si="102">AVERAGE(CZ5:CZ144)</f>
        <v>628218.25500000012</v>
      </c>
      <c r="DA146" s="96">
        <f t="shared" si="102"/>
        <v>8935.3632142857095</v>
      </c>
      <c r="DB146" s="96" t="str">
        <f>IF(DB145&gt;DB149,"ja","nein")</f>
        <v>nein</v>
      </c>
      <c r="DC146" s="96">
        <f>AVERAGE(DC5:DC144)</f>
        <v>-72346.558357142843</v>
      </c>
    </row>
    <row r="147" spans="79:107" x14ac:dyDescent="0.25">
      <c r="CA147" s="93" t="s">
        <v>427</v>
      </c>
      <c r="CB147" s="93"/>
      <c r="CC147" s="93"/>
      <c r="CD147" s="93"/>
      <c r="CE147" s="93"/>
      <c r="CF147" s="93"/>
      <c r="CG147" s="93"/>
      <c r="CH147" s="93"/>
      <c r="CI147" s="93"/>
      <c r="CJ147" s="93"/>
      <c r="CK147" s="93"/>
      <c r="CL147" s="93">
        <f>COUNTA(CL5:CL144)</f>
        <v>140</v>
      </c>
      <c r="CM147" s="95">
        <f>COUNTIF(CM5:CM144,"&gt;0")</f>
        <v>90</v>
      </c>
      <c r="CN147" s="93">
        <f t="shared" ref="CN147:CN148" si="103">IF(CQ147=0,2,IF(CI147="ja",1,0))</f>
        <v>2</v>
      </c>
      <c r="CO147" s="93">
        <f t="shared" ref="CO147:CO148" si="104">IF(CQ147=0,2,IF(CJ147="ja",1,0))</f>
        <v>2</v>
      </c>
      <c r="CP147" s="93">
        <f t="shared" ref="CP147:CP148" si="105">IF(CQ147=0,2,IF(CK147="ja",1,0))</f>
        <v>2</v>
      </c>
      <c r="CQ147" s="93">
        <f t="shared" ref="CQ147:CQ148" si="106">IF(CL147="OK",1,0)</f>
        <v>0</v>
      </c>
      <c r="CR147" s="95">
        <f t="shared" ref="CR147:CS147" si="107">COUNTIF(CR5:CR144,"&gt;0")</f>
        <v>50</v>
      </c>
      <c r="CS147" s="95">
        <f t="shared" si="107"/>
        <v>52</v>
      </c>
      <c r="CT147" s="95">
        <f>COUNTIF(CT5:CT144,"&gt;0")</f>
        <v>40</v>
      </c>
      <c r="CU147" s="182"/>
      <c r="CV147" s="182"/>
      <c r="CW147" s="182"/>
      <c r="CX147" s="182"/>
      <c r="CY147" s="182"/>
      <c r="CZ147" s="182"/>
      <c r="DA147" s="182"/>
      <c r="DB147" s="95">
        <f t="shared" ref="DB147" si="108">COUNTIF(DB5:DB144,"&gt;0")</f>
        <v>45</v>
      </c>
    </row>
    <row r="148" spans="79:107" x14ac:dyDescent="0.25">
      <c r="CA148" s="93" t="s">
        <v>428</v>
      </c>
      <c r="CB148" s="93"/>
      <c r="CC148" s="93"/>
      <c r="CD148" s="93"/>
      <c r="CE148" s="93"/>
      <c r="CF148" s="93"/>
      <c r="CG148" s="93"/>
      <c r="CH148" s="93"/>
      <c r="CI148" s="93"/>
      <c r="CJ148" s="93"/>
      <c r="CK148" s="93"/>
      <c r="CL148" s="97">
        <f>CL149/CL147</f>
        <v>0.32142857142857145</v>
      </c>
      <c r="CM148" s="93"/>
      <c r="CN148" s="93">
        <f t="shared" si="103"/>
        <v>2</v>
      </c>
      <c r="CO148" s="93">
        <f t="shared" si="104"/>
        <v>2</v>
      </c>
      <c r="CP148" s="93">
        <f t="shared" si="105"/>
        <v>2</v>
      </c>
      <c r="CQ148" s="93">
        <f t="shared" si="106"/>
        <v>0</v>
      </c>
      <c r="CR148" s="93"/>
      <c r="CS148" s="92"/>
      <c r="CT148" s="92"/>
      <c r="CU148" s="182"/>
      <c r="CV148" s="182"/>
      <c r="CW148" s="182"/>
      <c r="CX148" s="182"/>
      <c r="CY148" s="182"/>
      <c r="CZ148" s="182"/>
      <c r="DA148" s="182"/>
    </row>
    <row r="149" spans="79:107" x14ac:dyDescent="0.25">
      <c r="CA149" s="93"/>
      <c r="CB149" s="93"/>
      <c r="CC149" s="93"/>
      <c r="CD149" s="93"/>
      <c r="CE149" s="93"/>
      <c r="CF149" s="93"/>
      <c r="CG149" s="93"/>
      <c r="CH149" s="93"/>
      <c r="CI149" s="93">
        <f>COUNTIFS(CI5:CI144,"0",CL5:CL144,"OK")</f>
        <v>76</v>
      </c>
      <c r="CJ149" s="93">
        <f>COUNTIFS(CJ5:CJ144,"nein",CL5:CL144,"OK")</f>
        <v>37</v>
      </c>
      <c r="CK149" s="93">
        <f>COUNTIFS(CK5:CK144,"nein",CL5:CL144,"OK")</f>
        <v>93</v>
      </c>
      <c r="CL149" s="93">
        <f>COUNTIF(CL5:CL144,"keine Daten")</f>
        <v>45</v>
      </c>
      <c r="CM149" s="93"/>
      <c r="CN149" s="93">
        <f>COUNTIFS(CN5:CN144,"nein",CL5:CL144,"OK")</f>
        <v>95</v>
      </c>
      <c r="CO149" s="93">
        <f>COUNTIFS(CO5:CO144,"0",CL5:CL144,"OK")</f>
        <v>48</v>
      </c>
      <c r="CP149" s="93">
        <f>COUNTIFS(CP5:CP144,"0",CL5:CL144,"OK")</f>
        <v>93</v>
      </c>
      <c r="CQ149" s="93">
        <f>COUNTIFS(CQ5:CQ144,"0",CL5:CL144,"OK")</f>
        <v>0</v>
      </c>
      <c r="CR149" s="93">
        <f>COUNTIFS(CR5:CR144,"0",CL5:CL144,"OK")</f>
        <v>51</v>
      </c>
      <c r="CS149" s="92"/>
      <c r="CT149" s="92"/>
      <c r="CU149" s="182"/>
      <c r="CV149" s="182"/>
      <c r="CW149" s="182"/>
      <c r="CX149" s="182"/>
      <c r="CY149" s="182"/>
      <c r="CZ149" s="182"/>
      <c r="DA149" s="182"/>
      <c r="DB149" s="93">
        <f>COUNTIFS(DB5:DB144,"0",CL5:CL144,"OK")</f>
        <v>56</v>
      </c>
    </row>
    <row r="150" spans="79:107" x14ac:dyDescent="0.25">
      <c r="CA150" t="s">
        <v>18</v>
      </c>
      <c r="CB150" t="s">
        <v>312</v>
      </c>
      <c r="CC150" t="s">
        <v>420</v>
      </c>
      <c r="CD150" t="s">
        <v>421</v>
      </c>
      <c r="CE150" t="s">
        <v>317</v>
      </c>
      <c r="CF150" t="s">
        <v>319</v>
      </c>
      <c r="CG150" t="s">
        <v>422</v>
      </c>
      <c r="CH150" t="s">
        <v>308</v>
      </c>
      <c r="CI150" t="s">
        <v>4</v>
      </c>
      <c r="CJ150" t="s">
        <v>33</v>
      </c>
      <c r="CK150" t="s">
        <v>34</v>
      </c>
      <c r="CL150" t="s">
        <v>423</v>
      </c>
      <c r="CM150" t="s">
        <v>23</v>
      </c>
      <c r="CN150" t="s">
        <v>4</v>
      </c>
      <c r="CO150" t="s">
        <v>33</v>
      </c>
      <c r="CP150" t="s">
        <v>34</v>
      </c>
      <c r="CQ150" t="s">
        <v>423</v>
      </c>
      <c r="CR150" t="s">
        <v>266</v>
      </c>
      <c r="CS150" t="s">
        <v>424</v>
      </c>
      <c r="CT150" t="s">
        <v>425</v>
      </c>
    </row>
  </sheetData>
  <mergeCells count="13">
    <mergeCell ref="AG2:AG4"/>
    <mergeCell ref="M2:M4"/>
    <mergeCell ref="T2:T4"/>
    <mergeCell ref="V2:V4"/>
    <mergeCell ref="X2:X4"/>
    <mergeCell ref="Y2:Y4"/>
    <mergeCell ref="AH2:AH4"/>
    <mergeCell ref="AI2:AN2"/>
    <mergeCell ref="AS2:AS4"/>
    <mergeCell ref="AX2:AX4"/>
    <mergeCell ref="AI3:AJ3"/>
    <mergeCell ref="AK3:AL3"/>
    <mergeCell ref="AM3:AN3"/>
  </mergeCells>
  <conditionalFormatting sqref="CA4:CT4">
    <cfRule type="containsText" dxfId="11" priority="1" operator="containsText" text="falsch">
      <formula>NOT(ISERROR(SEARCH("falsch",CA4)))</formula>
    </cfRule>
  </conditionalFormatting>
  <pageMargins left="0.7" right="0.7" top="0.78740157499999996" bottom="0.78740157499999996"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50"/>
  <sheetViews>
    <sheetView topLeftCell="BA1" workbookViewId="0">
      <selection activeCell="CR1" sqref="CR1:CR1048576"/>
    </sheetView>
  </sheetViews>
  <sheetFormatPr baseColWidth="10" defaultRowHeight="15" outlineLevelCol="1" x14ac:dyDescent="0.25"/>
  <cols>
    <col min="1" max="3" width="11.42578125" outlineLevel="1"/>
    <col min="4" max="4" width="11.5703125" bestFit="1" customWidth="1" outlineLevel="1"/>
    <col min="5" max="6" width="12.85546875" bestFit="1" customWidth="1" outlineLevel="1"/>
    <col min="7" max="7" width="11.5703125" bestFit="1" customWidth="1" outlineLevel="1"/>
    <col min="8" max="8" width="12.28515625" bestFit="1" customWidth="1" outlineLevel="1"/>
    <col min="9" max="9" width="12.85546875" bestFit="1" customWidth="1" outlineLevel="1"/>
    <col min="10" max="10" width="11.5703125" bestFit="1" customWidth="1" outlineLevel="1"/>
    <col min="11" max="11" width="12.85546875" bestFit="1" customWidth="1" outlineLevel="1"/>
    <col min="12" max="13" width="11.5703125" bestFit="1" customWidth="1" outlineLevel="1"/>
    <col min="14" max="14" width="13.28515625" bestFit="1" customWidth="1" outlineLevel="1"/>
    <col min="15" max="15" width="11.5703125" bestFit="1" customWidth="1" outlineLevel="1"/>
    <col min="16" max="16" width="13.140625" bestFit="1" customWidth="1" outlineLevel="1"/>
    <col min="17" max="18" width="12.28515625" bestFit="1" customWidth="1" outlineLevel="1"/>
    <col min="19" max="25" width="11.5703125" bestFit="1" customWidth="1" outlineLevel="1"/>
    <col min="26" max="26" width="13.28515625" bestFit="1" customWidth="1" outlineLevel="1"/>
    <col min="27" max="27" width="11.5703125" bestFit="1" customWidth="1" outlineLevel="1"/>
    <col min="28" max="30" width="11.42578125" outlineLevel="1"/>
    <col min="31" max="31" width="12.42578125" customWidth="1" outlineLevel="1"/>
    <col min="32" max="35" width="12.85546875" bestFit="1" customWidth="1" outlineLevel="1"/>
    <col min="36" max="41" width="11.5703125" bestFit="1" customWidth="1" outlineLevel="1"/>
    <col min="42" max="42" width="14.28515625" bestFit="1" customWidth="1" outlineLevel="1"/>
    <col min="43" max="43" width="15.7109375" bestFit="1" customWidth="1" outlineLevel="1"/>
    <col min="44" max="44" width="14.7109375" bestFit="1" customWidth="1" outlineLevel="1"/>
    <col min="45" max="48" width="15.7109375" bestFit="1" customWidth="1" outlineLevel="1"/>
    <col min="49" max="50" width="11.5703125" bestFit="1" customWidth="1" outlineLevel="1"/>
    <col min="51" max="51" width="13.5703125" bestFit="1" customWidth="1" outlineLevel="1"/>
    <col min="52" max="52" width="11.42578125" outlineLevel="1"/>
    <col min="54" max="77" width="0" hidden="1" customWidth="1" outlineLevel="1"/>
    <col min="78" max="78" width="11.42578125" collapsed="1"/>
  </cols>
  <sheetData>
    <row r="1" spans="1:107" ht="24" thickBot="1" x14ac:dyDescent="0.3">
      <c r="A1" s="37">
        <v>2015</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3"/>
      <c r="AJ1" s="3"/>
      <c r="AK1" s="3"/>
      <c r="AL1" s="3"/>
      <c r="AM1" s="3"/>
      <c r="AN1" s="3"/>
      <c r="AO1" s="3"/>
      <c r="AP1" s="3"/>
      <c r="AQ1" s="3"/>
      <c r="AR1" s="4"/>
      <c r="AS1" s="3"/>
      <c r="AT1" s="4"/>
      <c r="AU1" s="2"/>
      <c r="AV1" s="5"/>
      <c r="AW1" s="5"/>
      <c r="AX1" s="5"/>
      <c r="AY1" s="2"/>
    </row>
    <row r="2" spans="1:107" ht="24" thickBot="1" x14ac:dyDescent="0.3">
      <c r="A2" s="6"/>
      <c r="B2" s="7"/>
      <c r="C2" s="7"/>
      <c r="D2" s="7"/>
      <c r="E2" s="7"/>
      <c r="F2" s="7"/>
      <c r="G2" s="7"/>
      <c r="H2" s="7"/>
      <c r="I2" s="7"/>
      <c r="J2" s="7"/>
      <c r="K2" s="7"/>
      <c r="L2" s="7"/>
      <c r="M2" s="530" t="s">
        <v>252</v>
      </c>
      <c r="N2" s="7"/>
      <c r="O2" s="7"/>
      <c r="P2" s="7"/>
      <c r="Q2" s="7"/>
      <c r="R2" s="7"/>
      <c r="S2" s="7"/>
      <c r="T2" s="530" t="s">
        <v>327</v>
      </c>
      <c r="U2" s="7"/>
      <c r="V2" s="530" t="s">
        <v>328</v>
      </c>
      <c r="W2" s="7"/>
      <c r="X2" s="530" t="s">
        <v>329</v>
      </c>
      <c r="Y2" s="530" t="s">
        <v>4</v>
      </c>
      <c r="Z2" s="7"/>
      <c r="AA2" s="7"/>
      <c r="AB2" s="7"/>
      <c r="AC2" s="7"/>
      <c r="AD2" s="7"/>
      <c r="AE2" s="7"/>
      <c r="AF2" s="7"/>
      <c r="AG2" s="7"/>
      <c r="AH2" s="530" t="s">
        <v>330</v>
      </c>
      <c r="AI2" s="530" t="s">
        <v>331</v>
      </c>
      <c r="AJ2" s="528" t="s">
        <v>332</v>
      </c>
      <c r="AK2" s="529"/>
      <c r="AL2" s="529"/>
      <c r="AM2" s="529"/>
      <c r="AN2" s="529"/>
      <c r="AO2" s="536"/>
      <c r="AP2" s="7"/>
      <c r="AQ2" s="7"/>
      <c r="AR2" s="39"/>
      <c r="AS2" s="7"/>
      <c r="AT2" s="525" t="s">
        <v>10</v>
      </c>
      <c r="AU2" s="530" t="s">
        <v>333</v>
      </c>
      <c r="AV2" s="549" t="s">
        <v>12</v>
      </c>
      <c r="AW2" s="549" t="s">
        <v>13</v>
      </c>
      <c r="AX2" s="549" t="s">
        <v>14</v>
      </c>
      <c r="AY2" s="510" t="s">
        <v>334</v>
      </c>
      <c r="CA2" s="88">
        <v>1</v>
      </c>
      <c r="CB2" s="88">
        <v>2</v>
      </c>
      <c r="CC2" s="88">
        <v>3</v>
      </c>
      <c r="CD2" s="88">
        <v>4</v>
      </c>
      <c r="CE2" s="88">
        <v>5</v>
      </c>
      <c r="CF2" s="88">
        <v>6</v>
      </c>
      <c r="CG2" s="88">
        <v>7</v>
      </c>
      <c r="CH2" s="88">
        <v>8</v>
      </c>
      <c r="CI2" s="88">
        <v>9</v>
      </c>
      <c r="CJ2" s="88">
        <v>10</v>
      </c>
      <c r="CK2" s="88">
        <v>11</v>
      </c>
      <c r="CL2" s="88">
        <v>12</v>
      </c>
      <c r="CM2" s="88">
        <v>13</v>
      </c>
      <c r="CN2" s="88">
        <v>14</v>
      </c>
      <c r="CO2" s="88">
        <v>15</v>
      </c>
      <c r="CP2" s="88">
        <v>16</v>
      </c>
      <c r="CQ2" s="88">
        <v>17</v>
      </c>
      <c r="CR2" s="88">
        <v>18</v>
      </c>
      <c r="CS2" s="88">
        <v>19</v>
      </c>
      <c r="CT2" s="88">
        <v>20</v>
      </c>
      <c r="CU2" s="88">
        <v>21</v>
      </c>
      <c r="CV2" s="88">
        <v>22</v>
      </c>
      <c r="CW2" s="88">
        <v>23</v>
      </c>
      <c r="CX2" s="88">
        <v>24</v>
      </c>
      <c r="CY2" s="88">
        <v>25</v>
      </c>
      <c r="CZ2" s="88">
        <v>26</v>
      </c>
      <c r="DA2" s="88">
        <v>27</v>
      </c>
      <c r="DB2" s="88">
        <v>28</v>
      </c>
      <c r="DC2" s="88">
        <v>29</v>
      </c>
    </row>
    <row r="3" spans="1:107" ht="186" thickBot="1" x14ac:dyDescent="0.3">
      <c r="A3" s="8" t="s">
        <v>16</v>
      </c>
      <c r="B3" s="9" t="s">
        <v>17</v>
      </c>
      <c r="C3" s="8" t="s">
        <v>18</v>
      </c>
      <c r="D3" s="8" t="s">
        <v>335</v>
      </c>
      <c r="E3" s="9" t="s">
        <v>336</v>
      </c>
      <c r="F3" s="8" t="s">
        <v>337</v>
      </c>
      <c r="G3" s="8" t="s">
        <v>263</v>
      </c>
      <c r="H3" s="8" t="s">
        <v>264</v>
      </c>
      <c r="I3" s="8" t="s">
        <v>265</v>
      </c>
      <c r="J3" s="8" t="s">
        <v>266</v>
      </c>
      <c r="K3" s="8" t="s">
        <v>338</v>
      </c>
      <c r="L3" s="8" t="s">
        <v>268</v>
      </c>
      <c r="M3" s="531"/>
      <c r="N3" s="8" t="s">
        <v>23</v>
      </c>
      <c r="O3" s="8" t="s">
        <v>339</v>
      </c>
      <c r="P3" s="8" t="s">
        <v>340</v>
      </c>
      <c r="Q3" s="8" t="s">
        <v>341</v>
      </c>
      <c r="R3" s="8" t="s">
        <v>342</v>
      </c>
      <c r="S3" s="8" t="s">
        <v>28</v>
      </c>
      <c r="T3" s="533"/>
      <c r="U3" s="8" t="s">
        <v>29</v>
      </c>
      <c r="V3" s="533"/>
      <c r="W3" s="8" t="s">
        <v>30</v>
      </c>
      <c r="X3" s="533"/>
      <c r="Y3" s="533"/>
      <c r="Z3" s="8" t="s">
        <v>343</v>
      </c>
      <c r="AA3" s="8" t="s">
        <v>32</v>
      </c>
      <c r="AB3" s="8" t="s">
        <v>33</v>
      </c>
      <c r="AC3" s="8" t="s">
        <v>34</v>
      </c>
      <c r="AD3" s="8" t="s">
        <v>35</v>
      </c>
      <c r="AE3" s="9" t="s">
        <v>248</v>
      </c>
      <c r="AF3" s="8" t="s">
        <v>344</v>
      </c>
      <c r="AG3" s="8" t="s">
        <v>345</v>
      </c>
      <c r="AH3" s="533"/>
      <c r="AI3" s="533"/>
      <c r="AJ3" s="513" t="s">
        <v>36</v>
      </c>
      <c r="AK3" s="514"/>
      <c r="AL3" s="515" t="s">
        <v>37</v>
      </c>
      <c r="AM3" s="516"/>
      <c r="AN3" s="517" t="s">
        <v>38</v>
      </c>
      <c r="AO3" s="535"/>
      <c r="AP3" s="8" t="s">
        <v>346</v>
      </c>
      <c r="AQ3" s="8" t="s">
        <v>347</v>
      </c>
      <c r="AR3" s="40" t="s">
        <v>8</v>
      </c>
      <c r="AS3" s="8" t="s">
        <v>348</v>
      </c>
      <c r="AT3" s="550"/>
      <c r="AU3" s="552"/>
      <c r="AV3" s="550"/>
      <c r="AW3" s="550"/>
      <c r="AX3" s="550"/>
      <c r="AY3" s="511"/>
      <c r="CA3" s="89" t="str">
        <f>C3</f>
        <v>Gemeinde</v>
      </c>
      <c r="CB3" s="89" t="str">
        <f>D3</f>
        <v>Einwohner am 31.12.2014</v>
      </c>
      <c r="CC3" s="90" t="s">
        <v>420</v>
      </c>
      <c r="CD3" s="89" t="s">
        <v>421</v>
      </c>
      <c r="CE3" s="90" t="str">
        <f>P3</f>
        <v>Verbindlichkeiten aus Liquiditäts-krediten per 31.12.2015 (Gesamt in €)</v>
      </c>
      <c r="CF3" s="90" t="str">
        <f>R3</f>
        <v>Guthaben auf Konten gesamt per 31.12.2015  in €</v>
      </c>
      <c r="CG3" s="89" t="s">
        <v>422</v>
      </c>
      <c r="CH3" s="89" t="str">
        <f>AH2</f>
        <v>Muster 5a 
Saldo der ordentlichen und außerordentlichen Ein- und Auszahlungen 
(Zeile 6) per 31.12.2015</v>
      </c>
      <c r="CI3" s="89" t="str">
        <f>Y2</f>
        <v>Festsetzung aller drei Hebesätze unterhalb der gewogenen Durchschnitts-hebesätze?                    ja =1/nein = 0</v>
      </c>
      <c r="CJ3" s="89" t="str">
        <f>AB3</f>
        <v>Haushalts-sicherungskonzept vorhanden?         ja/nein</v>
      </c>
      <c r="CK3" s="89" t="str">
        <f>AC3</f>
        <v>Wurde eine Konsolidierungs-vereinbarung abgeschlossen? ja/nein</v>
      </c>
      <c r="CL3" s="89" t="s">
        <v>423</v>
      </c>
      <c r="CM3" s="89" t="str">
        <f>N3</f>
        <v>Höhe der Rücklagen in €</v>
      </c>
      <c r="CN3" s="89" t="str">
        <f>CI3</f>
        <v>Festsetzung aller drei Hebesätze unterhalb der gewogenen Durchschnitts-hebesätze?                    ja =1/nein = 0</v>
      </c>
      <c r="CO3" s="89" t="str">
        <f t="shared" ref="CO3:CQ3" si="0">CJ3</f>
        <v>Haushalts-sicherungskonzept vorhanden?         ja/nein</v>
      </c>
      <c r="CP3" s="89" t="str">
        <f t="shared" si="0"/>
        <v>Wurde eine Konsolidierungs-vereinbarung abgeschlossen? ja/nein</v>
      </c>
      <c r="CQ3" s="89" t="str">
        <f t="shared" si="0"/>
        <v>Vollständig</v>
      </c>
      <c r="CR3" s="89" t="str">
        <f>J3</f>
        <v>Ausgleich des Finanzhaushaltes unter Anrechnung von Vorträgen aus Vorjahren möglich?             ja =1/nein = 0</v>
      </c>
      <c r="CS3" s="89" t="s">
        <v>424</v>
      </c>
      <c r="CT3" s="89" t="s">
        <v>425</v>
      </c>
      <c r="CU3" s="89" t="str">
        <f>AU2</f>
        <v>Kreisumlage 2015</v>
      </c>
      <c r="CV3" s="89" t="str">
        <f>AY2</f>
        <v>Amtsumlage 2015</v>
      </c>
      <c r="CW3" s="89" t="str">
        <f>S3</f>
        <v>Hebesatz Grundsteuer A</v>
      </c>
      <c r="CX3" s="89" t="str">
        <f>U3</f>
        <v>Hebesatz Grundsteuer B</v>
      </c>
      <c r="CY3" s="89" t="str">
        <f>W3</f>
        <v>Hebesatz Gewerbe-steuer</v>
      </c>
      <c r="CZ3" s="89" t="str">
        <f>Z3</f>
        <v>Verbindlichkeiten Investitionskredite per 31.12.2015 (Gesamt in €)</v>
      </c>
      <c r="DA3" s="89" t="s">
        <v>430</v>
      </c>
      <c r="DB3" s="89" t="str">
        <f>G3</f>
        <v>jahresbezogener Ausgleich im Finanzhaushalt   ja = 1 /nein = 0</v>
      </c>
      <c r="DC3" s="89" t="str">
        <f>AI2</f>
        <v>Muster 5a 
Saldo der liquiden Mittel u. der Kredite zur Sicherg. d. Zahlungsfähigk. (Zeile 11) per 31.12.2015</v>
      </c>
    </row>
    <row r="4" spans="1:107" ht="15.75" thickBot="1" x14ac:dyDescent="0.3">
      <c r="A4" s="10"/>
      <c r="B4" s="10"/>
      <c r="C4" s="10"/>
      <c r="D4" s="10"/>
      <c r="E4" s="10"/>
      <c r="F4" s="10"/>
      <c r="G4" s="10"/>
      <c r="H4" s="10"/>
      <c r="I4" s="10"/>
      <c r="J4" s="10"/>
      <c r="K4" s="10"/>
      <c r="L4" s="10"/>
      <c r="M4" s="532"/>
      <c r="N4" s="10"/>
      <c r="O4" s="10"/>
      <c r="P4" s="10"/>
      <c r="Q4" s="10"/>
      <c r="R4" s="10"/>
      <c r="S4" s="10"/>
      <c r="T4" s="534"/>
      <c r="U4" s="10"/>
      <c r="V4" s="534"/>
      <c r="W4" s="10"/>
      <c r="X4" s="534"/>
      <c r="Y4" s="534"/>
      <c r="Z4" s="10"/>
      <c r="AA4" s="10"/>
      <c r="AB4" s="10"/>
      <c r="AC4" s="10"/>
      <c r="AD4" s="10"/>
      <c r="AE4" s="10"/>
      <c r="AF4" s="10"/>
      <c r="AG4" s="10"/>
      <c r="AH4" s="534"/>
      <c r="AI4" s="534"/>
      <c r="AJ4" s="11" t="s">
        <v>39</v>
      </c>
      <c r="AK4" s="12" t="s">
        <v>40</v>
      </c>
      <c r="AL4" s="13" t="s">
        <v>39</v>
      </c>
      <c r="AM4" s="14" t="s">
        <v>40</v>
      </c>
      <c r="AN4" s="15" t="s">
        <v>39</v>
      </c>
      <c r="AO4" s="33" t="s">
        <v>40</v>
      </c>
      <c r="AP4" s="10"/>
      <c r="AQ4" s="10"/>
      <c r="AR4" s="53"/>
      <c r="AS4" s="10"/>
      <c r="AT4" s="551"/>
      <c r="AU4" s="553"/>
      <c r="AV4" s="551"/>
      <c r="AW4" s="551"/>
      <c r="AX4" s="551"/>
      <c r="AY4" s="512"/>
      <c r="CA4" s="2" t="str">
        <f>IF(CA3=CA150,"OK")</f>
        <v>OK</v>
      </c>
      <c r="CB4" s="2" t="str">
        <f t="shared" ref="CB4:CT4" si="1">IF(CB3=CB150,"OK")</f>
        <v>OK</v>
      </c>
      <c r="CC4" s="2" t="str">
        <f t="shared" si="1"/>
        <v>OK</v>
      </c>
      <c r="CD4" s="2" t="str">
        <f t="shared" si="1"/>
        <v>OK</v>
      </c>
      <c r="CE4" s="2" t="str">
        <f t="shared" si="1"/>
        <v>OK</v>
      </c>
      <c r="CF4" s="2" t="str">
        <f t="shared" si="1"/>
        <v>OK</v>
      </c>
      <c r="CG4" s="2" t="str">
        <f t="shared" si="1"/>
        <v>OK</v>
      </c>
      <c r="CH4" s="2" t="str">
        <f t="shared" si="1"/>
        <v>OK</v>
      </c>
      <c r="CI4" s="2" t="str">
        <f t="shared" si="1"/>
        <v>OK</v>
      </c>
      <c r="CJ4" s="2" t="str">
        <f t="shared" si="1"/>
        <v>OK</v>
      </c>
      <c r="CK4" s="2" t="str">
        <f t="shared" si="1"/>
        <v>OK</v>
      </c>
      <c r="CL4" s="2" t="str">
        <f t="shared" si="1"/>
        <v>OK</v>
      </c>
      <c r="CM4" s="2" t="str">
        <f t="shared" si="1"/>
        <v>OK</v>
      </c>
      <c r="CN4" s="2" t="str">
        <f t="shared" si="1"/>
        <v>OK</v>
      </c>
      <c r="CO4" s="2" t="str">
        <f t="shared" si="1"/>
        <v>OK</v>
      </c>
      <c r="CP4" s="2" t="str">
        <f t="shared" si="1"/>
        <v>OK</v>
      </c>
      <c r="CQ4" s="2" t="str">
        <f t="shared" si="1"/>
        <v>OK</v>
      </c>
      <c r="CR4" s="2" t="str">
        <f t="shared" si="1"/>
        <v>OK</v>
      </c>
      <c r="CS4" s="2" t="str">
        <f t="shared" si="1"/>
        <v>OK</v>
      </c>
      <c r="CT4" s="2" t="str">
        <f t="shared" si="1"/>
        <v>OK</v>
      </c>
      <c r="CW4" s="98">
        <v>2.7541000000000002</v>
      </c>
      <c r="CX4" s="98">
        <v>3.4933000000000001</v>
      </c>
      <c r="CY4" s="98">
        <v>3.1739000000000002</v>
      </c>
    </row>
    <row r="5" spans="1:107" x14ac:dyDescent="0.25">
      <c r="A5" s="17">
        <v>13075039</v>
      </c>
      <c r="B5" s="18">
        <v>501</v>
      </c>
      <c r="C5" s="18" t="s">
        <v>41</v>
      </c>
      <c r="D5" s="221">
        <v>56685</v>
      </c>
      <c r="E5" s="222">
        <v>1834193.05</v>
      </c>
      <c r="F5" s="222">
        <v>5620841.2800000003</v>
      </c>
      <c r="G5" s="222">
        <v>1</v>
      </c>
      <c r="H5" s="222">
        <v>1</v>
      </c>
      <c r="I5" s="222"/>
      <c r="J5" s="269">
        <v>1</v>
      </c>
      <c r="K5" s="222"/>
      <c r="L5" s="222"/>
      <c r="M5" s="222">
        <v>1</v>
      </c>
      <c r="N5" s="270"/>
      <c r="O5" s="222">
        <v>1</v>
      </c>
      <c r="P5" s="222">
        <v>3481906.19</v>
      </c>
      <c r="Q5" s="222"/>
      <c r="R5" s="222"/>
      <c r="S5" s="222">
        <v>300</v>
      </c>
      <c r="T5" s="222">
        <v>1</v>
      </c>
      <c r="U5" s="222">
        <v>480</v>
      </c>
      <c r="V5" s="222">
        <v>1</v>
      </c>
      <c r="W5" s="222">
        <v>425</v>
      </c>
      <c r="X5" s="222">
        <v>1</v>
      </c>
      <c r="Y5" s="222">
        <v>1</v>
      </c>
      <c r="Z5" s="222">
        <v>51348837.659999996</v>
      </c>
      <c r="AA5" s="222">
        <v>896.36</v>
      </c>
      <c r="AB5" s="19" t="s">
        <v>56</v>
      </c>
      <c r="AC5" s="19" t="s">
        <v>43</v>
      </c>
      <c r="AD5" s="19" t="s">
        <v>43</v>
      </c>
      <c r="AE5" s="222">
        <v>482258761.80000001</v>
      </c>
      <c r="AF5" s="270">
        <v>4484429.1399999997</v>
      </c>
      <c r="AG5" s="222">
        <v>697112.67</v>
      </c>
      <c r="AH5" s="307"/>
      <c r="AI5" s="307"/>
      <c r="AJ5" s="278">
        <v>178800</v>
      </c>
      <c r="AK5" s="279">
        <v>181702</v>
      </c>
      <c r="AL5" s="278">
        <v>350000</v>
      </c>
      <c r="AM5" s="278">
        <v>446862</v>
      </c>
      <c r="AN5" s="278"/>
      <c r="AO5" s="280"/>
      <c r="AP5" s="222">
        <v>36545126</v>
      </c>
      <c r="AQ5" s="222">
        <v>39870195</v>
      </c>
      <c r="AR5" s="281">
        <v>3325069</v>
      </c>
      <c r="AS5" s="222">
        <v>14585209</v>
      </c>
      <c r="AT5" s="239">
        <v>54455404</v>
      </c>
      <c r="AU5" s="308">
        <v>20707996</v>
      </c>
      <c r="AV5" s="309">
        <v>33747408</v>
      </c>
      <c r="AW5" s="310">
        <f>AU5/AQ5</f>
        <v>0.51938537045028244</v>
      </c>
      <c r="AX5" s="310">
        <f>AU5/AT5</f>
        <v>0.38027439847843203</v>
      </c>
      <c r="AY5" s="298"/>
      <c r="CA5" s="91" t="str">
        <f t="shared" ref="CA5:CB20" si="2">C5</f>
        <v>Greifswald, Hansestadt</v>
      </c>
      <c r="CB5" s="92">
        <f t="shared" si="2"/>
        <v>56685</v>
      </c>
      <c r="CC5" s="92">
        <f>IF(I5&lt;0,I5*-1,I5)</f>
        <v>0</v>
      </c>
      <c r="CD5" s="92">
        <f>H5-CC5</f>
        <v>1</v>
      </c>
      <c r="CE5" s="92">
        <f t="shared" ref="CE5:CE68" si="3">P5</f>
        <v>3481906.19</v>
      </c>
      <c r="CF5" s="92">
        <f t="shared" ref="CF5:CF68" si="4">R5</f>
        <v>0</v>
      </c>
      <c r="CG5" s="92">
        <f>CF5-CE5</f>
        <v>-3481906.19</v>
      </c>
      <c r="CH5" s="92">
        <f>AH5</f>
        <v>0</v>
      </c>
      <c r="CI5" s="92">
        <f>Y5</f>
        <v>1</v>
      </c>
      <c r="CJ5" s="91" t="str">
        <f t="shared" ref="CJ5:CK20" si="5">AB5</f>
        <v>ja</v>
      </c>
      <c r="CK5" s="91" t="str">
        <f t="shared" si="5"/>
        <v>nein</v>
      </c>
      <c r="CL5" s="91" t="str">
        <f>IF(CB5=0,"keine Daten",IF(CD5=0,"keine Daten",IF(CH5=0,"keine Daten","OK")))</f>
        <v>keine Daten</v>
      </c>
      <c r="CM5" s="92">
        <f>N5</f>
        <v>0</v>
      </c>
      <c r="CN5" s="91" t="str">
        <f>IF(CQ5=0,"keine Angabe",IF(CI5="ja","ja","nein"))</f>
        <v>keine Angabe</v>
      </c>
      <c r="CO5" s="91">
        <f>IF(CQ5=0,2,IF(CJ5="ja",1,0))</f>
        <v>2</v>
      </c>
      <c r="CP5" s="91">
        <f>IF(CQ5=0,2,IF(CK5="ja",1,0))</f>
        <v>2</v>
      </c>
      <c r="CQ5" s="91">
        <f>IF(CL5="OK",1,0)</f>
        <v>0</v>
      </c>
      <c r="CR5" s="91">
        <f t="shared" ref="CR5:CR68" si="6">J5</f>
        <v>1</v>
      </c>
      <c r="CS5" s="92">
        <f>CM5-'2014'!CM5</f>
        <v>0</v>
      </c>
      <c r="CT5" s="92">
        <f>CE5-'2014'!CE5</f>
        <v>3481906.19</v>
      </c>
      <c r="CU5" s="92">
        <f>AU5</f>
        <v>20707996</v>
      </c>
      <c r="CV5" s="92">
        <f>AY5</f>
        <v>0</v>
      </c>
      <c r="CW5" s="153">
        <f>S5/100</f>
        <v>3</v>
      </c>
      <c r="CX5" s="153">
        <f>U5/100</f>
        <v>4.8</v>
      </c>
      <c r="CY5" s="153">
        <f>W5/100</f>
        <v>4.25</v>
      </c>
      <c r="CZ5" s="92">
        <f>Z5</f>
        <v>51348837.659999996</v>
      </c>
      <c r="DA5" s="92">
        <f>AK5+AM5+AO5</f>
        <v>628564</v>
      </c>
      <c r="DB5" s="91">
        <f t="shared" ref="DB5:DB68" si="7">G5</f>
        <v>1</v>
      </c>
      <c r="DC5" s="92">
        <f>AI5</f>
        <v>0</v>
      </c>
    </row>
    <row r="6" spans="1:107" x14ac:dyDescent="0.25">
      <c r="A6" s="20">
        <v>13075005</v>
      </c>
      <c r="B6" s="21">
        <v>511</v>
      </c>
      <c r="C6" s="21" t="s">
        <v>42</v>
      </c>
      <c r="D6" s="223">
        <v>12797</v>
      </c>
      <c r="E6" s="224">
        <v>5032600</v>
      </c>
      <c r="F6" s="224">
        <v>4390778.0199999996</v>
      </c>
      <c r="G6" s="224">
        <v>0</v>
      </c>
      <c r="H6" s="224">
        <v>0</v>
      </c>
      <c r="I6" s="224">
        <v>4824545.32</v>
      </c>
      <c r="J6" s="224">
        <v>0</v>
      </c>
      <c r="K6" s="224">
        <v>5523234.6500000004</v>
      </c>
      <c r="L6" s="224"/>
      <c r="M6" s="224">
        <v>1</v>
      </c>
      <c r="N6" s="224"/>
      <c r="O6" s="224">
        <v>1</v>
      </c>
      <c r="P6" s="224">
        <v>4071266.38</v>
      </c>
      <c r="Q6" s="224">
        <v>0</v>
      </c>
      <c r="R6" s="224">
        <v>0</v>
      </c>
      <c r="S6" s="224">
        <v>275</v>
      </c>
      <c r="T6" s="224">
        <v>1</v>
      </c>
      <c r="U6" s="224">
        <v>375</v>
      </c>
      <c r="V6" s="224">
        <v>0</v>
      </c>
      <c r="W6" s="224">
        <v>400</v>
      </c>
      <c r="X6" s="224">
        <v>0</v>
      </c>
      <c r="Y6" s="224">
        <v>0</v>
      </c>
      <c r="Z6" s="224">
        <v>8648461.0800000001</v>
      </c>
      <c r="AA6" s="224">
        <v>675.82</v>
      </c>
      <c r="AB6" s="22"/>
      <c r="AC6" s="22" t="s">
        <v>43</v>
      </c>
      <c r="AD6" s="22" t="s">
        <v>43</v>
      </c>
      <c r="AE6" s="224">
        <v>106046694.90000001</v>
      </c>
      <c r="AF6" s="224">
        <v>7102300</v>
      </c>
      <c r="AG6" s="224"/>
      <c r="AH6" s="260">
        <v>-4390778.0199999996</v>
      </c>
      <c r="AI6" s="260">
        <v>-4071266.38</v>
      </c>
      <c r="AJ6" s="224">
        <v>26000</v>
      </c>
      <c r="AK6" s="282">
        <v>24490.35</v>
      </c>
      <c r="AL6" s="224">
        <v>126000</v>
      </c>
      <c r="AM6" s="224">
        <v>173768.74</v>
      </c>
      <c r="AN6" s="224">
        <v>0</v>
      </c>
      <c r="AO6" s="260">
        <v>0</v>
      </c>
      <c r="AP6" s="224">
        <v>9212708.9100000001</v>
      </c>
      <c r="AQ6" s="224">
        <v>3596368.54</v>
      </c>
      <c r="AR6" s="281">
        <f>AQ6-AP6</f>
        <v>-5616340.3700000001</v>
      </c>
      <c r="AS6" s="224">
        <v>1540796.81</v>
      </c>
      <c r="AT6" s="239">
        <f t="shared" ref="AT6:AT69" si="8">AQ6+AS6</f>
        <v>5137165.3499999996</v>
      </c>
      <c r="AU6" s="308">
        <v>5401123.6900000004</v>
      </c>
      <c r="AV6" s="309">
        <f>AT6-AU6</f>
        <v>-263958.34000000078</v>
      </c>
      <c r="AW6" s="310">
        <f t="shared" ref="AW6:AW69" si="9">AU6/AQ6</f>
        <v>1.5018270874986579</v>
      </c>
      <c r="AX6" s="310">
        <f t="shared" ref="AX6:AX69" si="10">AU6/AT6</f>
        <v>1.0513820992738732</v>
      </c>
      <c r="AY6" s="236"/>
      <c r="CA6" s="91" t="str">
        <f t="shared" si="2"/>
        <v>Anklam, Stadt</v>
      </c>
      <c r="CB6" s="92">
        <f t="shared" si="2"/>
        <v>12797</v>
      </c>
      <c r="CC6" s="92">
        <f t="shared" ref="CC6:CC69" si="11">IF(I6&lt;0,I6*-1,I6)</f>
        <v>4824545.32</v>
      </c>
      <c r="CD6" s="92">
        <f t="shared" ref="CD6:CD69" si="12">H6-CC6</f>
        <v>-4824545.32</v>
      </c>
      <c r="CE6" s="92">
        <f t="shared" si="3"/>
        <v>4071266.38</v>
      </c>
      <c r="CF6" s="92">
        <f t="shared" si="4"/>
        <v>0</v>
      </c>
      <c r="CG6" s="92">
        <f t="shared" ref="CG6:CG69" si="13">CF6-CE6</f>
        <v>-4071266.38</v>
      </c>
      <c r="CH6" s="92">
        <f t="shared" ref="CH6:CH69" si="14">AH6</f>
        <v>-4390778.0199999996</v>
      </c>
      <c r="CI6" s="92">
        <f>Y6</f>
        <v>0</v>
      </c>
      <c r="CJ6" s="91">
        <f t="shared" si="5"/>
        <v>0</v>
      </c>
      <c r="CK6" s="91" t="str">
        <f t="shared" si="5"/>
        <v>nein</v>
      </c>
      <c r="CL6" s="91" t="str">
        <f t="shared" ref="CL6:CL9" si="15">IF(CB6=0,"keine Daten",IF(CD6=0,"keine Daten",IF(CH6=0,"keine Daten","OK")))</f>
        <v>OK</v>
      </c>
      <c r="CM6" s="92">
        <v>0</v>
      </c>
      <c r="CN6" s="91" t="str">
        <f t="shared" ref="CN6:CN69" si="16">IF(CQ6=0,"keine Angabe",IF(CI6="ja","ja","nein"))</f>
        <v>nein</v>
      </c>
      <c r="CO6" s="91">
        <f t="shared" ref="CO6:CO69" si="17">IF(CQ6=0,2,IF(CJ6="ja",1,0))</f>
        <v>0</v>
      </c>
      <c r="CP6" s="91">
        <f t="shared" ref="CP6:CP69" si="18">IF(CQ6=0,2,IF(CK6="ja",1,0))</f>
        <v>0</v>
      </c>
      <c r="CQ6" s="91">
        <f t="shared" ref="CQ6:CQ69" si="19">IF(CL6="OK",1,0)</f>
        <v>1</v>
      </c>
      <c r="CR6" s="91">
        <f t="shared" si="6"/>
        <v>0</v>
      </c>
      <c r="CS6" s="92">
        <f>CM6-'2014'!CM6</f>
        <v>0</v>
      </c>
      <c r="CT6" s="92">
        <f>CE6-'2014'!CE6</f>
        <v>4071266.38</v>
      </c>
      <c r="CU6" s="92">
        <f t="shared" ref="CU6:CU69" si="20">AU6</f>
        <v>5401123.6900000004</v>
      </c>
      <c r="CV6" s="92">
        <f t="shared" ref="CV6:CV69" si="21">AY6</f>
        <v>0</v>
      </c>
      <c r="CW6" s="153">
        <f t="shared" ref="CW6:CW69" si="22">S6/100</f>
        <v>2.75</v>
      </c>
      <c r="CX6" s="153">
        <f t="shared" ref="CX6:CX69" si="23">U6/100</f>
        <v>3.75</v>
      </c>
      <c r="CY6" s="153">
        <f t="shared" ref="CY6:CY69" si="24">W6/100</f>
        <v>4</v>
      </c>
      <c r="CZ6" s="92">
        <f t="shared" ref="CZ6:CZ69" si="25">Z6</f>
        <v>8648461.0800000001</v>
      </c>
      <c r="DA6" s="92">
        <f t="shared" ref="DA6:DA69" si="26">AK6+AM6+AO6</f>
        <v>198259.09</v>
      </c>
      <c r="DB6" s="91">
        <f t="shared" si="7"/>
        <v>0</v>
      </c>
      <c r="DC6" s="92">
        <f t="shared" ref="DC6:DC69" si="27">AI6</f>
        <v>-4071266.38</v>
      </c>
    </row>
    <row r="7" spans="1:107" x14ac:dyDescent="0.25">
      <c r="A7" s="20">
        <v>13075049</v>
      </c>
      <c r="B7" s="21">
        <v>512</v>
      </c>
      <c r="C7" s="21" t="s">
        <v>44</v>
      </c>
      <c r="D7" s="223"/>
      <c r="E7" s="224"/>
      <c r="F7" s="224"/>
      <c r="G7" s="224"/>
      <c r="H7" s="224"/>
      <c r="I7" s="224"/>
      <c r="J7" s="224"/>
      <c r="K7" s="224"/>
      <c r="L7" s="224"/>
      <c r="M7" s="224"/>
      <c r="N7" s="224"/>
      <c r="O7" s="224"/>
      <c r="P7" s="224"/>
      <c r="Q7" s="224"/>
      <c r="R7" s="224"/>
      <c r="S7" s="224"/>
      <c r="T7" s="224"/>
      <c r="U7" s="224"/>
      <c r="V7" s="224"/>
      <c r="W7" s="224"/>
      <c r="X7" s="224"/>
      <c r="Y7" s="224"/>
      <c r="Z7" s="224"/>
      <c r="AA7" s="224"/>
      <c r="AB7" s="22"/>
      <c r="AC7" s="22"/>
      <c r="AD7" s="22"/>
      <c r="AE7" s="224"/>
      <c r="AF7" s="224"/>
      <c r="AG7" s="224"/>
      <c r="AH7" s="260"/>
      <c r="AI7" s="260"/>
      <c r="AJ7" s="224"/>
      <c r="AK7" s="282"/>
      <c r="AL7" s="224"/>
      <c r="AM7" s="224"/>
      <c r="AN7" s="224"/>
      <c r="AO7" s="260"/>
      <c r="AP7" s="224"/>
      <c r="AQ7" s="224"/>
      <c r="AR7" s="281">
        <f t="shared" ref="AR7:AR70" si="28">AQ7-AP7</f>
        <v>0</v>
      </c>
      <c r="AS7" s="224"/>
      <c r="AT7" s="239">
        <f t="shared" si="8"/>
        <v>0</v>
      </c>
      <c r="AU7" s="308"/>
      <c r="AV7" s="309">
        <f t="shared" ref="AV7:AV70" si="29">AT7-AU7</f>
        <v>0</v>
      </c>
      <c r="AW7" s="310" t="e">
        <f t="shared" si="9"/>
        <v>#DIV/0!</v>
      </c>
      <c r="AX7" s="310" t="e">
        <f t="shared" si="10"/>
        <v>#DIV/0!</v>
      </c>
      <c r="AY7" s="236"/>
      <c r="CA7" s="91" t="str">
        <f t="shared" si="2"/>
        <v>Heringsdorf</v>
      </c>
      <c r="CB7" s="92">
        <f t="shared" si="2"/>
        <v>0</v>
      </c>
      <c r="CC7" s="92">
        <f t="shared" si="11"/>
        <v>0</v>
      </c>
      <c r="CD7" s="92">
        <f t="shared" si="12"/>
        <v>0</v>
      </c>
      <c r="CE7" s="92">
        <f t="shared" si="3"/>
        <v>0</v>
      </c>
      <c r="CF7" s="92">
        <f t="shared" si="4"/>
        <v>0</v>
      </c>
      <c r="CG7" s="92">
        <f t="shared" si="13"/>
        <v>0</v>
      </c>
      <c r="CH7" s="92">
        <f t="shared" si="14"/>
        <v>0</v>
      </c>
      <c r="CI7" s="92">
        <f>Y7</f>
        <v>0</v>
      </c>
      <c r="CJ7" s="91">
        <f t="shared" si="5"/>
        <v>0</v>
      </c>
      <c r="CK7" s="91">
        <f t="shared" si="5"/>
        <v>0</v>
      </c>
      <c r="CL7" s="91" t="str">
        <f t="shared" si="15"/>
        <v>keine Daten</v>
      </c>
      <c r="CM7" s="92">
        <f t="shared" ref="CM7:CM70" si="30">N7</f>
        <v>0</v>
      </c>
      <c r="CN7" s="91" t="str">
        <f t="shared" si="16"/>
        <v>keine Angabe</v>
      </c>
      <c r="CO7" s="91">
        <f t="shared" si="17"/>
        <v>2</v>
      </c>
      <c r="CP7" s="91">
        <f t="shared" si="18"/>
        <v>2</v>
      </c>
      <c r="CQ7" s="91">
        <f t="shared" si="19"/>
        <v>0</v>
      </c>
      <c r="CR7" s="91">
        <f t="shared" si="6"/>
        <v>0</v>
      </c>
      <c r="CS7" s="92">
        <f>CM7-'2014'!CM7</f>
        <v>0</v>
      </c>
      <c r="CT7" s="92">
        <f>CE7-'2014'!CE7</f>
        <v>0</v>
      </c>
      <c r="CU7" s="92">
        <f t="shared" si="20"/>
        <v>0</v>
      </c>
      <c r="CV7" s="92">
        <f t="shared" si="21"/>
        <v>0</v>
      </c>
      <c r="CW7" s="153">
        <f t="shared" si="22"/>
        <v>0</v>
      </c>
      <c r="CX7" s="153">
        <f t="shared" si="23"/>
        <v>0</v>
      </c>
      <c r="CY7" s="153">
        <f t="shared" si="24"/>
        <v>0</v>
      </c>
      <c r="CZ7" s="92">
        <f t="shared" si="25"/>
        <v>0</v>
      </c>
      <c r="DA7" s="92">
        <f t="shared" si="26"/>
        <v>0</v>
      </c>
      <c r="DB7" s="91">
        <f t="shared" si="7"/>
        <v>0</v>
      </c>
      <c r="DC7" s="92">
        <f t="shared" si="27"/>
        <v>0</v>
      </c>
    </row>
    <row r="8" spans="1:107" x14ac:dyDescent="0.25">
      <c r="A8" s="20">
        <v>13075105</v>
      </c>
      <c r="B8" s="21">
        <v>513</v>
      </c>
      <c r="C8" s="21" t="s">
        <v>45</v>
      </c>
      <c r="D8" s="223">
        <v>10470</v>
      </c>
      <c r="E8" s="224">
        <v>869600</v>
      </c>
      <c r="F8" s="224">
        <v>197886.66</v>
      </c>
      <c r="G8" s="224">
        <v>0</v>
      </c>
      <c r="H8" s="224">
        <v>0</v>
      </c>
      <c r="I8" s="224">
        <v>1179366.48</v>
      </c>
      <c r="J8" s="224">
        <v>0</v>
      </c>
      <c r="K8" s="224">
        <v>927213.27</v>
      </c>
      <c r="L8" s="224">
        <v>2015</v>
      </c>
      <c r="M8" s="224"/>
      <c r="N8" s="224"/>
      <c r="O8" s="224">
        <v>1</v>
      </c>
      <c r="P8" s="224">
        <v>1873224.53</v>
      </c>
      <c r="Q8" s="224">
        <v>0</v>
      </c>
      <c r="R8" s="224">
        <v>0</v>
      </c>
      <c r="S8" s="224">
        <v>300</v>
      </c>
      <c r="T8" s="224">
        <v>0</v>
      </c>
      <c r="U8" s="224">
        <v>400</v>
      </c>
      <c r="V8" s="224">
        <v>0</v>
      </c>
      <c r="W8" s="224">
        <v>360</v>
      </c>
      <c r="X8" s="224">
        <v>0</v>
      </c>
      <c r="Y8" s="224">
        <v>0</v>
      </c>
      <c r="Z8" s="224">
        <v>5381907.3799999999</v>
      </c>
      <c r="AA8" s="224">
        <v>514.03</v>
      </c>
      <c r="AB8" s="22" t="s">
        <v>56</v>
      </c>
      <c r="AC8" s="22" t="s">
        <v>43</v>
      </c>
      <c r="AD8" s="22" t="s">
        <v>43</v>
      </c>
      <c r="AE8" s="224">
        <v>38286979.990000002</v>
      </c>
      <c r="AF8" s="224">
        <v>1614866.15</v>
      </c>
      <c r="AG8" s="224">
        <v>1200104.03</v>
      </c>
      <c r="AH8" s="260">
        <v>-197886.66</v>
      </c>
      <c r="AI8" s="260">
        <v>-2773224.53</v>
      </c>
      <c r="AJ8" s="224">
        <v>21900</v>
      </c>
      <c r="AK8" s="282">
        <v>21757</v>
      </c>
      <c r="AL8" s="224">
        <v>80000</v>
      </c>
      <c r="AM8" s="224">
        <v>86381</v>
      </c>
      <c r="AN8" s="224">
        <v>0</v>
      </c>
      <c r="AO8" s="260">
        <v>0</v>
      </c>
      <c r="AP8" s="224">
        <v>5132269.41</v>
      </c>
      <c r="AQ8" s="224">
        <v>3440043.33</v>
      </c>
      <c r="AR8" s="281">
        <f t="shared" si="28"/>
        <v>-1692226.08</v>
      </c>
      <c r="AS8" s="224">
        <v>2595611.16</v>
      </c>
      <c r="AT8" s="239">
        <f t="shared" si="8"/>
        <v>6035654.4900000002</v>
      </c>
      <c r="AU8" s="308">
        <v>3429572.64</v>
      </c>
      <c r="AV8" s="309">
        <f t="shared" si="29"/>
        <v>2606081.85</v>
      </c>
      <c r="AW8" s="310">
        <f t="shared" si="9"/>
        <v>0.99695623310651726</v>
      </c>
      <c r="AX8" s="310">
        <f t="shared" si="10"/>
        <v>0.56821884779557685</v>
      </c>
      <c r="AY8" s="236"/>
      <c r="CA8" s="91" t="str">
        <f t="shared" si="2"/>
        <v>Pasewalk, Stadt</v>
      </c>
      <c r="CB8" s="92">
        <f t="shared" si="2"/>
        <v>10470</v>
      </c>
      <c r="CC8" s="92">
        <f t="shared" si="11"/>
        <v>1179366.48</v>
      </c>
      <c r="CD8" s="92">
        <f t="shared" si="12"/>
        <v>-1179366.48</v>
      </c>
      <c r="CE8" s="92">
        <f t="shared" si="3"/>
        <v>1873224.53</v>
      </c>
      <c r="CF8" s="92">
        <f t="shared" si="4"/>
        <v>0</v>
      </c>
      <c r="CG8" s="92">
        <f t="shared" si="13"/>
        <v>-1873224.53</v>
      </c>
      <c r="CH8" s="92">
        <f t="shared" si="14"/>
        <v>-197886.66</v>
      </c>
      <c r="CI8" s="92">
        <f>Y8</f>
        <v>0</v>
      </c>
      <c r="CJ8" s="91" t="str">
        <f t="shared" si="5"/>
        <v>ja</v>
      </c>
      <c r="CK8" s="91" t="str">
        <f t="shared" si="5"/>
        <v>nein</v>
      </c>
      <c r="CL8" s="91" t="str">
        <f t="shared" si="15"/>
        <v>OK</v>
      </c>
      <c r="CM8" s="92">
        <v>0</v>
      </c>
      <c r="CN8" s="91" t="str">
        <f t="shared" si="16"/>
        <v>nein</v>
      </c>
      <c r="CO8" s="91">
        <f t="shared" si="17"/>
        <v>1</v>
      </c>
      <c r="CP8" s="91">
        <f t="shared" si="18"/>
        <v>0</v>
      </c>
      <c r="CQ8" s="91">
        <f t="shared" si="19"/>
        <v>1</v>
      </c>
      <c r="CR8" s="91">
        <f t="shared" si="6"/>
        <v>0</v>
      </c>
      <c r="CS8" s="92">
        <f>CM8-'2014'!CM8</f>
        <v>0</v>
      </c>
      <c r="CT8" s="92">
        <f>CE8-'2014'!CE8</f>
        <v>1200104.03</v>
      </c>
      <c r="CU8" s="92">
        <f t="shared" si="20"/>
        <v>3429572.64</v>
      </c>
      <c r="CV8" s="92">
        <f t="shared" si="21"/>
        <v>0</v>
      </c>
      <c r="CW8" s="153">
        <f t="shared" si="22"/>
        <v>3</v>
      </c>
      <c r="CX8" s="153">
        <f t="shared" si="23"/>
        <v>4</v>
      </c>
      <c r="CY8" s="153">
        <f t="shared" si="24"/>
        <v>3.6</v>
      </c>
      <c r="CZ8" s="92">
        <f t="shared" si="25"/>
        <v>5381907.3799999999</v>
      </c>
      <c r="DA8" s="92">
        <f t="shared" si="26"/>
        <v>108138</v>
      </c>
      <c r="DB8" s="91">
        <f t="shared" si="7"/>
        <v>0</v>
      </c>
      <c r="DC8" s="92">
        <f t="shared" si="27"/>
        <v>-2773224.53</v>
      </c>
    </row>
    <row r="9" spans="1:107" x14ac:dyDescent="0.25">
      <c r="A9" s="20">
        <v>13075130</v>
      </c>
      <c r="B9" s="21">
        <v>514</v>
      </c>
      <c r="C9" s="21" t="s">
        <v>46</v>
      </c>
      <c r="D9" s="223">
        <v>5009</v>
      </c>
      <c r="E9" s="224">
        <v>420000</v>
      </c>
      <c r="F9" s="224">
        <v>328818.37</v>
      </c>
      <c r="G9" s="224">
        <v>1</v>
      </c>
      <c r="H9" s="224">
        <v>301194.15000000002</v>
      </c>
      <c r="I9" s="224">
        <v>0</v>
      </c>
      <c r="J9" s="224">
        <v>0</v>
      </c>
      <c r="K9" s="224">
        <v>0</v>
      </c>
      <c r="L9" s="224">
        <v>2013</v>
      </c>
      <c r="M9" s="224">
        <v>1</v>
      </c>
      <c r="N9" s="224">
        <v>12661166.810000001</v>
      </c>
      <c r="O9" s="224">
        <v>1</v>
      </c>
      <c r="P9" s="224">
        <v>1000000</v>
      </c>
      <c r="Q9" s="224">
        <v>0</v>
      </c>
      <c r="R9" s="224">
        <v>237642.55</v>
      </c>
      <c r="S9" s="224">
        <v>300</v>
      </c>
      <c r="T9" s="224">
        <v>0</v>
      </c>
      <c r="U9" s="224">
        <v>385</v>
      </c>
      <c r="V9" s="224">
        <v>0</v>
      </c>
      <c r="W9" s="224">
        <v>350</v>
      </c>
      <c r="X9" s="224">
        <v>0</v>
      </c>
      <c r="Y9" s="224">
        <v>0</v>
      </c>
      <c r="Z9" s="224">
        <v>4357265.13</v>
      </c>
      <c r="AA9" s="224">
        <v>869.86</v>
      </c>
      <c r="AB9" s="22" t="s">
        <v>56</v>
      </c>
      <c r="AC9" s="22" t="s">
        <v>43</v>
      </c>
      <c r="AD9" s="22" t="s">
        <v>43</v>
      </c>
      <c r="AE9" s="224">
        <v>13081128.91</v>
      </c>
      <c r="AF9" s="224">
        <v>112802.22</v>
      </c>
      <c r="AG9" s="224">
        <v>237642.55</v>
      </c>
      <c r="AH9" s="260">
        <v>328818.37</v>
      </c>
      <c r="AI9" s="260">
        <v>-237642.55</v>
      </c>
      <c r="AJ9" s="224">
        <v>23700</v>
      </c>
      <c r="AK9" s="282">
        <v>23648.76</v>
      </c>
      <c r="AL9" s="224">
        <v>11100</v>
      </c>
      <c r="AM9" s="224">
        <v>11130</v>
      </c>
      <c r="AN9" s="224">
        <v>0</v>
      </c>
      <c r="AO9" s="260">
        <v>0</v>
      </c>
      <c r="AP9" s="224">
        <v>1810042.63</v>
      </c>
      <c r="AQ9" s="224">
        <v>1554792.06</v>
      </c>
      <c r="AR9" s="281">
        <f t="shared" si="28"/>
        <v>-255250.56999999983</v>
      </c>
      <c r="AS9" s="224">
        <v>1616438.27</v>
      </c>
      <c r="AT9" s="239">
        <f t="shared" si="8"/>
        <v>3171230.33</v>
      </c>
      <c r="AU9" s="308">
        <v>1612294.37</v>
      </c>
      <c r="AV9" s="309">
        <f t="shared" si="29"/>
        <v>1558935.96</v>
      </c>
      <c r="AW9" s="310">
        <f t="shared" si="9"/>
        <v>1.0369839231105926</v>
      </c>
      <c r="AX9" s="310">
        <f t="shared" si="10"/>
        <v>0.50841288781442751</v>
      </c>
      <c r="AY9" s="236"/>
      <c r="CA9" s="91" t="str">
        <f t="shared" si="2"/>
        <v>Strasburg (Uckermark)</v>
      </c>
      <c r="CB9" s="92">
        <f t="shared" si="2"/>
        <v>5009</v>
      </c>
      <c r="CC9" s="92">
        <f t="shared" si="11"/>
        <v>0</v>
      </c>
      <c r="CD9" s="92">
        <f t="shared" si="12"/>
        <v>301194.15000000002</v>
      </c>
      <c r="CE9" s="92">
        <f t="shared" si="3"/>
        <v>1000000</v>
      </c>
      <c r="CF9" s="92">
        <f t="shared" si="4"/>
        <v>237642.55</v>
      </c>
      <c r="CG9" s="92">
        <f t="shared" si="13"/>
        <v>-762357.45</v>
      </c>
      <c r="CH9" s="92">
        <f t="shared" si="14"/>
        <v>328818.37</v>
      </c>
      <c r="CI9" s="92">
        <f>Y9</f>
        <v>0</v>
      </c>
      <c r="CJ9" s="91" t="str">
        <f t="shared" si="5"/>
        <v>ja</v>
      </c>
      <c r="CK9" s="91" t="str">
        <f t="shared" si="5"/>
        <v>nein</v>
      </c>
      <c r="CL9" s="91" t="str">
        <f t="shared" si="15"/>
        <v>OK</v>
      </c>
      <c r="CM9" s="92">
        <f t="shared" si="30"/>
        <v>12661166.810000001</v>
      </c>
      <c r="CN9" s="91" t="str">
        <f t="shared" si="16"/>
        <v>nein</v>
      </c>
      <c r="CO9" s="91">
        <f t="shared" si="17"/>
        <v>1</v>
      </c>
      <c r="CP9" s="91">
        <f t="shared" si="18"/>
        <v>0</v>
      </c>
      <c r="CQ9" s="91">
        <f t="shared" si="19"/>
        <v>1</v>
      </c>
      <c r="CR9" s="91">
        <f t="shared" si="6"/>
        <v>0</v>
      </c>
      <c r="CS9" s="92">
        <f>CM9-'2014'!CM9</f>
        <v>-420126.80999999866</v>
      </c>
      <c r="CT9" s="92">
        <f>CE9-'2014'!CE9</f>
        <v>0</v>
      </c>
      <c r="CU9" s="92">
        <f t="shared" si="20"/>
        <v>1612294.37</v>
      </c>
      <c r="CV9" s="92">
        <f t="shared" si="21"/>
        <v>0</v>
      </c>
      <c r="CW9" s="153">
        <f t="shared" si="22"/>
        <v>3</v>
      </c>
      <c r="CX9" s="153">
        <f t="shared" si="23"/>
        <v>3.85</v>
      </c>
      <c r="CY9" s="153">
        <f t="shared" si="24"/>
        <v>3.5</v>
      </c>
      <c r="CZ9" s="92">
        <f t="shared" si="25"/>
        <v>4357265.13</v>
      </c>
      <c r="DA9" s="92">
        <f t="shared" si="26"/>
        <v>34778.759999999995</v>
      </c>
      <c r="DB9" s="91">
        <f t="shared" si="7"/>
        <v>1</v>
      </c>
      <c r="DC9" s="92">
        <f t="shared" si="27"/>
        <v>-237642.55</v>
      </c>
    </row>
    <row r="10" spans="1:107" x14ac:dyDescent="0.25">
      <c r="A10" s="20">
        <v>13075136</v>
      </c>
      <c r="B10" s="21">
        <v>515</v>
      </c>
      <c r="C10" s="21" t="s">
        <v>47</v>
      </c>
      <c r="D10" s="223">
        <v>8916</v>
      </c>
      <c r="E10" s="224">
        <v>1001000</v>
      </c>
      <c r="F10" s="224">
        <v>533749.51</v>
      </c>
      <c r="G10" s="224">
        <v>1</v>
      </c>
      <c r="H10" s="224">
        <v>0</v>
      </c>
      <c r="I10" s="224">
        <v>533749.51</v>
      </c>
      <c r="J10" s="224">
        <v>1</v>
      </c>
      <c r="K10" s="224">
        <v>733093.56</v>
      </c>
      <c r="L10" s="224">
        <v>2016</v>
      </c>
      <c r="M10" s="224">
        <v>1</v>
      </c>
      <c r="N10" s="224">
        <v>39380356.649999999</v>
      </c>
      <c r="O10" s="224">
        <v>0</v>
      </c>
      <c r="P10" s="224">
        <v>0</v>
      </c>
      <c r="Q10" s="224">
        <v>1319026.05</v>
      </c>
      <c r="R10" s="224"/>
      <c r="S10" s="224">
        <v>300</v>
      </c>
      <c r="T10" s="224">
        <v>0</v>
      </c>
      <c r="U10" s="224">
        <v>380</v>
      </c>
      <c r="V10" s="224">
        <v>0</v>
      </c>
      <c r="W10" s="224">
        <v>400</v>
      </c>
      <c r="X10" s="224">
        <v>0</v>
      </c>
      <c r="Y10" s="224">
        <v>0</v>
      </c>
      <c r="Z10" s="224">
        <v>1951727</v>
      </c>
      <c r="AA10" s="224">
        <v>218.9</v>
      </c>
      <c r="AB10" s="22" t="s">
        <v>56</v>
      </c>
      <c r="AC10" s="22" t="s">
        <v>43</v>
      </c>
      <c r="AD10" s="22" t="s">
        <v>43</v>
      </c>
      <c r="AE10" s="224">
        <v>31932068.620000001</v>
      </c>
      <c r="AF10" s="224">
        <v>0</v>
      </c>
      <c r="AG10" s="224">
        <v>453642.32</v>
      </c>
      <c r="AH10" s="260">
        <v>-533749.51</v>
      </c>
      <c r="AI10" s="260">
        <v>733093.56</v>
      </c>
      <c r="AJ10" s="224">
        <v>41000</v>
      </c>
      <c r="AK10" s="282">
        <v>43903.51</v>
      </c>
      <c r="AL10" s="224">
        <v>33000</v>
      </c>
      <c r="AM10" s="224">
        <v>38620.33</v>
      </c>
      <c r="AN10" s="224">
        <v>0</v>
      </c>
      <c r="AO10" s="260">
        <v>0</v>
      </c>
      <c r="AP10" s="224">
        <v>4100892.82</v>
      </c>
      <c r="AQ10" s="224">
        <v>2445240.0699999998</v>
      </c>
      <c r="AR10" s="281">
        <f t="shared" si="28"/>
        <v>-1655652.75</v>
      </c>
      <c r="AS10" s="224">
        <v>2425568.2400000002</v>
      </c>
      <c r="AT10" s="239">
        <f t="shared" si="8"/>
        <v>4870808.3100000005</v>
      </c>
      <c r="AU10" s="308">
        <v>2933494.72</v>
      </c>
      <c r="AV10" s="309">
        <f t="shared" si="29"/>
        <v>1937313.5900000003</v>
      </c>
      <c r="AW10" s="310">
        <f t="shared" si="9"/>
        <v>1.1996755476037984</v>
      </c>
      <c r="AX10" s="310">
        <f t="shared" si="10"/>
        <v>0.6022603505002232</v>
      </c>
      <c r="AY10" s="236"/>
      <c r="CA10" s="91" t="str">
        <f t="shared" si="2"/>
        <v>Ueckermünde, Stadt</v>
      </c>
      <c r="CB10" s="92">
        <f t="shared" si="2"/>
        <v>8916</v>
      </c>
      <c r="CC10" s="92">
        <f t="shared" si="11"/>
        <v>533749.51</v>
      </c>
      <c r="CD10" s="92">
        <f t="shared" si="12"/>
        <v>-533749.51</v>
      </c>
      <c r="CE10" s="92">
        <f t="shared" si="3"/>
        <v>0</v>
      </c>
      <c r="CF10" s="92">
        <f t="shared" si="4"/>
        <v>0</v>
      </c>
      <c r="CG10" s="92">
        <f t="shared" si="13"/>
        <v>0</v>
      </c>
      <c r="CH10" s="92">
        <f t="shared" si="14"/>
        <v>-533749.51</v>
      </c>
      <c r="CI10" s="92">
        <f t="shared" ref="CI10:CI73" si="31">Y10</f>
        <v>0</v>
      </c>
      <c r="CJ10" s="91" t="str">
        <f t="shared" si="5"/>
        <v>ja</v>
      </c>
      <c r="CK10" s="91" t="str">
        <f t="shared" si="5"/>
        <v>nein</v>
      </c>
      <c r="CL10" s="91" t="str">
        <f>IF(CB10=0,"keine Daten",IF(CD10=0,"keine Daten",IF(CH10=0,"keine Daten","OK")))</f>
        <v>OK</v>
      </c>
      <c r="CM10" s="92">
        <f t="shared" si="30"/>
        <v>39380356.649999999</v>
      </c>
      <c r="CN10" s="91" t="str">
        <f t="shared" si="16"/>
        <v>nein</v>
      </c>
      <c r="CO10" s="91">
        <f t="shared" si="17"/>
        <v>1</v>
      </c>
      <c r="CP10" s="91">
        <f t="shared" si="18"/>
        <v>0</v>
      </c>
      <c r="CQ10" s="91">
        <f t="shared" si="19"/>
        <v>1</v>
      </c>
      <c r="CR10" s="91">
        <f t="shared" si="6"/>
        <v>1</v>
      </c>
      <c r="CS10" s="92">
        <f>CM10-'2014'!CM10</f>
        <v>7678153.3699999973</v>
      </c>
      <c r="CT10" s="92">
        <f>CE10-'2014'!CE10</f>
        <v>-300000</v>
      </c>
      <c r="CU10" s="92">
        <f t="shared" si="20"/>
        <v>2933494.72</v>
      </c>
      <c r="CV10" s="92">
        <f t="shared" si="21"/>
        <v>0</v>
      </c>
      <c r="CW10" s="153">
        <f t="shared" si="22"/>
        <v>3</v>
      </c>
      <c r="CX10" s="153">
        <f t="shared" si="23"/>
        <v>3.8</v>
      </c>
      <c r="CY10" s="153">
        <f t="shared" si="24"/>
        <v>4</v>
      </c>
      <c r="CZ10" s="92">
        <f t="shared" si="25"/>
        <v>1951727</v>
      </c>
      <c r="DA10" s="92">
        <f t="shared" si="26"/>
        <v>82523.839999999997</v>
      </c>
      <c r="DB10" s="91">
        <f t="shared" si="7"/>
        <v>1</v>
      </c>
      <c r="DC10" s="92">
        <f t="shared" si="27"/>
        <v>733093.56</v>
      </c>
    </row>
    <row r="11" spans="1:107" x14ac:dyDescent="0.25">
      <c r="A11" s="20">
        <v>13075021</v>
      </c>
      <c r="B11" s="21">
        <v>5551</v>
      </c>
      <c r="C11" s="21" t="s">
        <v>48</v>
      </c>
      <c r="D11" s="223"/>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
      <c r="AC11" s="22"/>
      <c r="AD11" s="22"/>
      <c r="AE11" s="224"/>
      <c r="AF11" s="224"/>
      <c r="AG11" s="224"/>
      <c r="AH11" s="260"/>
      <c r="AI11" s="260"/>
      <c r="AJ11" s="224"/>
      <c r="AK11" s="282"/>
      <c r="AL11" s="224"/>
      <c r="AM11" s="224"/>
      <c r="AN11" s="224"/>
      <c r="AO11" s="260"/>
      <c r="AP11" s="224"/>
      <c r="AQ11" s="224"/>
      <c r="AR11" s="281">
        <f t="shared" si="28"/>
        <v>0</v>
      </c>
      <c r="AS11" s="224"/>
      <c r="AT11" s="239">
        <f t="shared" si="8"/>
        <v>0</v>
      </c>
      <c r="AU11" s="308"/>
      <c r="AV11" s="309">
        <f t="shared" si="29"/>
        <v>0</v>
      </c>
      <c r="AW11" s="310" t="e">
        <f t="shared" si="9"/>
        <v>#DIV/0!</v>
      </c>
      <c r="AX11" s="310" t="e">
        <f t="shared" si="10"/>
        <v>#DIV/0!</v>
      </c>
      <c r="AY11" s="236"/>
      <c r="CA11" s="91" t="str">
        <f t="shared" si="2"/>
        <v>Buggenhagen</v>
      </c>
      <c r="CB11" s="92">
        <f t="shared" si="2"/>
        <v>0</v>
      </c>
      <c r="CC11" s="92">
        <f t="shared" si="11"/>
        <v>0</v>
      </c>
      <c r="CD11" s="92">
        <f t="shared" si="12"/>
        <v>0</v>
      </c>
      <c r="CE11" s="92">
        <f t="shared" si="3"/>
        <v>0</v>
      </c>
      <c r="CF11" s="92">
        <f t="shared" si="4"/>
        <v>0</v>
      </c>
      <c r="CG11" s="92">
        <f t="shared" si="13"/>
        <v>0</v>
      </c>
      <c r="CH11" s="92">
        <f t="shared" si="14"/>
        <v>0</v>
      </c>
      <c r="CI11" s="92">
        <f t="shared" si="31"/>
        <v>0</v>
      </c>
      <c r="CJ11" s="91">
        <f t="shared" si="5"/>
        <v>0</v>
      </c>
      <c r="CK11" s="91">
        <f t="shared" si="5"/>
        <v>0</v>
      </c>
      <c r="CL11" s="91" t="str">
        <f t="shared" ref="CL11:CL74" si="32">IF(CB11=0,"keine Daten",IF(CD11=0,"keine Daten",IF(CH11=0,"keine Daten","OK")))</f>
        <v>keine Daten</v>
      </c>
      <c r="CM11" s="92">
        <f t="shared" si="30"/>
        <v>0</v>
      </c>
      <c r="CN11" s="91" t="str">
        <f t="shared" si="16"/>
        <v>keine Angabe</v>
      </c>
      <c r="CO11" s="91">
        <f t="shared" si="17"/>
        <v>2</v>
      </c>
      <c r="CP11" s="91">
        <f t="shared" si="18"/>
        <v>2</v>
      </c>
      <c r="CQ11" s="91">
        <f t="shared" si="19"/>
        <v>0</v>
      </c>
      <c r="CR11" s="91">
        <f t="shared" si="6"/>
        <v>0</v>
      </c>
      <c r="CS11" s="92">
        <f>CM11-'2014'!CM11</f>
        <v>0</v>
      </c>
      <c r="CT11" s="92">
        <f>CE11-'2014'!CE11</f>
        <v>0</v>
      </c>
      <c r="CU11" s="92">
        <f t="shared" si="20"/>
        <v>0</v>
      </c>
      <c r="CV11" s="92">
        <f t="shared" si="21"/>
        <v>0</v>
      </c>
      <c r="CW11" s="153">
        <f t="shared" si="22"/>
        <v>0</v>
      </c>
      <c r="CX11" s="153">
        <f t="shared" si="23"/>
        <v>0</v>
      </c>
      <c r="CY11" s="153">
        <f t="shared" si="24"/>
        <v>0</v>
      </c>
      <c r="CZ11" s="92">
        <f t="shared" si="25"/>
        <v>0</v>
      </c>
      <c r="DA11" s="92">
        <f t="shared" si="26"/>
        <v>0</v>
      </c>
      <c r="DB11" s="91">
        <f t="shared" si="7"/>
        <v>0</v>
      </c>
      <c r="DC11" s="92">
        <f t="shared" si="27"/>
        <v>0</v>
      </c>
    </row>
    <row r="12" spans="1:107" x14ac:dyDescent="0.25">
      <c r="A12" s="20">
        <v>13075072</v>
      </c>
      <c r="B12" s="21">
        <v>5551</v>
      </c>
      <c r="C12" s="21" t="s">
        <v>49</v>
      </c>
      <c r="D12" s="223"/>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
      <c r="AC12" s="22"/>
      <c r="AD12" s="22"/>
      <c r="AE12" s="224"/>
      <c r="AF12" s="224"/>
      <c r="AG12" s="224"/>
      <c r="AH12" s="260"/>
      <c r="AI12" s="260"/>
      <c r="AJ12" s="224"/>
      <c r="AK12" s="282"/>
      <c r="AL12" s="224"/>
      <c r="AM12" s="224"/>
      <c r="AN12" s="224"/>
      <c r="AO12" s="260"/>
      <c r="AP12" s="224"/>
      <c r="AQ12" s="224"/>
      <c r="AR12" s="281">
        <f t="shared" si="28"/>
        <v>0</v>
      </c>
      <c r="AS12" s="224"/>
      <c r="AT12" s="239">
        <f t="shared" si="8"/>
        <v>0</v>
      </c>
      <c r="AU12" s="308"/>
      <c r="AV12" s="309">
        <f t="shared" si="29"/>
        <v>0</v>
      </c>
      <c r="AW12" s="310" t="e">
        <f t="shared" si="9"/>
        <v>#DIV/0!</v>
      </c>
      <c r="AX12" s="310" t="e">
        <f t="shared" si="10"/>
        <v>#DIV/0!</v>
      </c>
      <c r="AY12" s="236"/>
      <c r="CA12" s="91" t="str">
        <f t="shared" si="2"/>
        <v>Krummin</v>
      </c>
      <c r="CB12" s="92">
        <f t="shared" si="2"/>
        <v>0</v>
      </c>
      <c r="CC12" s="92">
        <f t="shared" si="11"/>
        <v>0</v>
      </c>
      <c r="CD12" s="92">
        <f t="shared" si="12"/>
        <v>0</v>
      </c>
      <c r="CE12" s="92">
        <f t="shared" si="3"/>
        <v>0</v>
      </c>
      <c r="CF12" s="92">
        <f t="shared" si="4"/>
        <v>0</v>
      </c>
      <c r="CG12" s="92">
        <f t="shared" si="13"/>
        <v>0</v>
      </c>
      <c r="CH12" s="92">
        <f t="shared" si="14"/>
        <v>0</v>
      </c>
      <c r="CI12" s="92">
        <f t="shared" si="31"/>
        <v>0</v>
      </c>
      <c r="CJ12" s="91">
        <f t="shared" si="5"/>
        <v>0</v>
      </c>
      <c r="CK12" s="91">
        <f t="shared" si="5"/>
        <v>0</v>
      </c>
      <c r="CL12" s="91" t="str">
        <f t="shared" si="32"/>
        <v>keine Daten</v>
      </c>
      <c r="CM12" s="92">
        <f t="shared" si="30"/>
        <v>0</v>
      </c>
      <c r="CN12" s="91" t="str">
        <f t="shared" si="16"/>
        <v>keine Angabe</v>
      </c>
      <c r="CO12" s="91">
        <f t="shared" si="17"/>
        <v>2</v>
      </c>
      <c r="CP12" s="91">
        <f t="shared" si="18"/>
        <v>2</v>
      </c>
      <c r="CQ12" s="91">
        <f t="shared" si="19"/>
        <v>0</v>
      </c>
      <c r="CR12" s="91">
        <f t="shared" si="6"/>
        <v>0</v>
      </c>
      <c r="CS12" s="92">
        <f>CM12-'2014'!CM12</f>
        <v>0</v>
      </c>
      <c r="CT12" s="92">
        <f>CE12-'2014'!CE12</f>
        <v>0</v>
      </c>
      <c r="CU12" s="92">
        <f t="shared" si="20"/>
        <v>0</v>
      </c>
      <c r="CV12" s="92">
        <f t="shared" si="21"/>
        <v>0</v>
      </c>
      <c r="CW12" s="153">
        <f t="shared" si="22"/>
        <v>0</v>
      </c>
      <c r="CX12" s="153">
        <f t="shared" si="23"/>
        <v>0</v>
      </c>
      <c r="CY12" s="153">
        <f t="shared" si="24"/>
        <v>0</v>
      </c>
      <c r="CZ12" s="92">
        <f t="shared" si="25"/>
        <v>0</v>
      </c>
      <c r="DA12" s="92">
        <f t="shared" si="26"/>
        <v>0</v>
      </c>
      <c r="DB12" s="91">
        <f t="shared" si="7"/>
        <v>0</v>
      </c>
      <c r="DC12" s="92">
        <f t="shared" si="27"/>
        <v>0</v>
      </c>
    </row>
    <row r="13" spans="1:107" x14ac:dyDescent="0.25">
      <c r="A13" s="20">
        <v>13075074</v>
      </c>
      <c r="B13" s="21">
        <v>5551</v>
      </c>
      <c r="C13" s="21" t="s">
        <v>50</v>
      </c>
      <c r="D13" s="223"/>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
      <c r="AC13" s="22"/>
      <c r="AD13" s="22"/>
      <c r="AE13" s="224"/>
      <c r="AF13" s="224"/>
      <c r="AG13" s="224"/>
      <c r="AH13" s="260"/>
      <c r="AI13" s="260"/>
      <c r="AJ13" s="224"/>
      <c r="AK13" s="282"/>
      <c r="AL13" s="224"/>
      <c r="AM13" s="224"/>
      <c r="AN13" s="224"/>
      <c r="AO13" s="260"/>
      <c r="AP13" s="224"/>
      <c r="AQ13" s="224"/>
      <c r="AR13" s="281">
        <f t="shared" si="28"/>
        <v>0</v>
      </c>
      <c r="AS13" s="224"/>
      <c r="AT13" s="239">
        <f t="shared" si="8"/>
        <v>0</v>
      </c>
      <c r="AU13" s="308"/>
      <c r="AV13" s="309">
        <f t="shared" si="29"/>
        <v>0</v>
      </c>
      <c r="AW13" s="310" t="e">
        <f t="shared" si="9"/>
        <v>#DIV/0!</v>
      </c>
      <c r="AX13" s="310" t="e">
        <f t="shared" si="10"/>
        <v>#DIV/0!</v>
      </c>
      <c r="AY13" s="236"/>
      <c r="CA13" s="91" t="str">
        <f t="shared" si="2"/>
        <v>Lassan, Stadt</v>
      </c>
      <c r="CB13" s="92">
        <f t="shared" si="2"/>
        <v>0</v>
      </c>
      <c r="CC13" s="92">
        <f t="shared" si="11"/>
        <v>0</v>
      </c>
      <c r="CD13" s="92">
        <f t="shared" si="12"/>
        <v>0</v>
      </c>
      <c r="CE13" s="92">
        <f t="shared" si="3"/>
        <v>0</v>
      </c>
      <c r="CF13" s="92">
        <f t="shared" si="4"/>
        <v>0</v>
      </c>
      <c r="CG13" s="92">
        <f t="shared" si="13"/>
        <v>0</v>
      </c>
      <c r="CH13" s="92">
        <f t="shared" si="14"/>
        <v>0</v>
      </c>
      <c r="CI13" s="92">
        <f t="shared" si="31"/>
        <v>0</v>
      </c>
      <c r="CJ13" s="91">
        <f t="shared" si="5"/>
        <v>0</v>
      </c>
      <c r="CK13" s="91">
        <f t="shared" si="5"/>
        <v>0</v>
      </c>
      <c r="CL13" s="91" t="str">
        <f t="shared" si="32"/>
        <v>keine Daten</v>
      </c>
      <c r="CM13" s="92">
        <f t="shared" si="30"/>
        <v>0</v>
      </c>
      <c r="CN13" s="91" t="str">
        <f t="shared" si="16"/>
        <v>keine Angabe</v>
      </c>
      <c r="CO13" s="91">
        <f t="shared" si="17"/>
        <v>2</v>
      </c>
      <c r="CP13" s="91">
        <f t="shared" si="18"/>
        <v>2</v>
      </c>
      <c r="CQ13" s="91">
        <f t="shared" si="19"/>
        <v>0</v>
      </c>
      <c r="CR13" s="91">
        <f t="shared" si="6"/>
        <v>0</v>
      </c>
      <c r="CS13" s="92">
        <f>CM13-'2014'!CM13</f>
        <v>0</v>
      </c>
      <c r="CT13" s="92">
        <f>CE13-'2014'!CE13</f>
        <v>0</v>
      </c>
      <c r="CU13" s="92">
        <f t="shared" si="20"/>
        <v>0</v>
      </c>
      <c r="CV13" s="92">
        <f t="shared" si="21"/>
        <v>0</v>
      </c>
      <c r="CW13" s="153">
        <f t="shared" si="22"/>
        <v>0</v>
      </c>
      <c r="CX13" s="153">
        <f t="shared" si="23"/>
        <v>0</v>
      </c>
      <c r="CY13" s="153">
        <f t="shared" si="24"/>
        <v>0</v>
      </c>
      <c r="CZ13" s="92">
        <f t="shared" si="25"/>
        <v>0</v>
      </c>
      <c r="DA13" s="92">
        <f t="shared" si="26"/>
        <v>0</v>
      </c>
      <c r="DB13" s="91">
        <f t="shared" si="7"/>
        <v>0</v>
      </c>
      <c r="DC13" s="92">
        <f t="shared" si="27"/>
        <v>0</v>
      </c>
    </row>
    <row r="14" spans="1:107" x14ac:dyDescent="0.25">
      <c r="A14" s="20">
        <v>13075087</v>
      </c>
      <c r="B14" s="21">
        <v>5551</v>
      </c>
      <c r="C14" s="21" t="s">
        <v>51</v>
      </c>
      <c r="D14" s="223"/>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
      <c r="AC14" s="22"/>
      <c r="AD14" s="22"/>
      <c r="AE14" s="224"/>
      <c r="AF14" s="224"/>
      <c r="AG14" s="224"/>
      <c r="AH14" s="260"/>
      <c r="AI14" s="260"/>
      <c r="AJ14" s="224"/>
      <c r="AK14" s="282"/>
      <c r="AL14" s="224"/>
      <c r="AM14" s="224"/>
      <c r="AN14" s="224"/>
      <c r="AO14" s="260"/>
      <c r="AP14" s="224"/>
      <c r="AQ14" s="224"/>
      <c r="AR14" s="281">
        <f t="shared" si="28"/>
        <v>0</v>
      </c>
      <c r="AS14" s="224"/>
      <c r="AT14" s="239">
        <f t="shared" si="8"/>
        <v>0</v>
      </c>
      <c r="AU14" s="308"/>
      <c r="AV14" s="309">
        <f t="shared" si="29"/>
        <v>0</v>
      </c>
      <c r="AW14" s="310" t="e">
        <f t="shared" si="9"/>
        <v>#DIV/0!</v>
      </c>
      <c r="AX14" s="310" t="e">
        <f t="shared" si="10"/>
        <v>#DIV/0!</v>
      </c>
      <c r="AY14" s="236"/>
      <c r="CA14" s="91" t="str">
        <f t="shared" si="2"/>
        <v>Lütow</v>
      </c>
      <c r="CB14" s="92">
        <f t="shared" si="2"/>
        <v>0</v>
      </c>
      <c r="CC14" s="92">
        <f t="shared" si="11"/>
        <v>0</v>
      </c>
      <c r="CD14" s="92">
        <f t="shared" si="12"/>
        <v>0</v>
      </c>
      <c r="CE14" s="92">
        <f t="shared" si="3"/>
        <v>0</v>
      </c>
      <c r="CF14" s="92">
        <f t="shared" si="4"/>
        <v>0</v>
      </c>
      <c r="CG14" s="92">
        <f t="shared" si="13"/>
        <v>0</v>
      </c>
      <c r="CH14" s="92">
        <f t="shared" si="14"/>
        <v>0</v>
      </c>
      <c r="CI14" s="92">
        <f t="shared" si="31"/>
        <v>0</v>
      </c>
      <c r="CJ14" s="91">
        <f t="shared" si="5"/>
        <v>0</v>
      </c>
      <c r="CK14" s="91">
        <f t="shared" si="5"/>
        <v>0</v>
      </c>
      <c r="CL14" s="91" t="str">
        <f t="shared" si="32"/>
        <v>keine Daten</v>
      </c>
      <c r="CM14" s="92">
        <f t="shared" si="30"/>
        <v>0</v>
      </c>
      <c r="CN14" s="91" t="str">
        <f t="shared" si="16"/>
        <v>keine Angabe</v>
      </c>
      <c r="CO14" s="91">
        <f t="shared" si="17"/>
        <v>2</v>
      </c>
      <c r="CP14" s="91">
        <f t="shared" si="18"/>
        <v>2</v>
      </c>
      <c r="CQ14" s="91">
        <f t="shared" si="19"/>
        <v>0</v>
      </c>
      <c r="CR14" s="91">
        <f t="shared" si="6"/>
        <v>0</v>
      </c>
      <c r="CS14" s="92">
        <f>CM14-'2014'!CM14</f>
        <v>0</v>
      </c>
      <c r="CT14" s="92">
        <f>CE14-'2014'!CE14</f>
        <v>0</v>
      </c>
      <c r="CU14" s="92">
        <f t="shared" si="20"/>
        <v>0</v>
      </c>
      <c r="CV14" s="92">
        <f t="shared" si="21"/>
        <v>0</v>
      </c>
      <c r="CW14" s="153">
        <f t="shared" si="22"/>
        <v>0</v>
      </c>
      <c r="CX14" s="153">
        <f t="shared" si="23"/>
        <v>0</v>
      </c>
      <c r="CY14" s="153">
        <f t="shared" si="24"/>
        <v>0</v>
      </c>
      <c r="CZ14" s="92">
        <f t="shared" si="25"/>
        <v>0</v>
      </c>
      <c r="DA14" s="92">
        <f t="shared" si="26"/>
        <v>0</v>
      </c>
      <c r="DB14" s="91">
        <f t="shared" si="7"/>
        <v>0</v>
      </c>
      <c r="DC14" s="92">
        <f t="shared" si="27"/>
        <v>0</v>
      </c>
    </row>
    <row r="15" spans="1:107" x14ac:dyDescent="0.25">
      <c r="A15" s="20">
        <v>13075124</v>
      </c>
      <c r="B15" s="21">
        <v>5551</v>
      </c>
      <c r="C15" s="21" t="s">
        <v>52</v>
      </c>
      <c r="D15" s="223"/>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
      <c r="AC15" s="22"/>
      <c r="AD15" s="22"/>
      <c r="AE15" s="224"/>
      <c r="AF15" s="224"/>
      <c r="AG15" s="224"/>
      <c r="AH15" s="260"/>
      <c r="AI15" s="260"/>
      <c r="AJ15" s="224"/>
      <c r="AK15" s="282"/>
      <c r="AL15" s="224"/>
      <c r="AM15" s="224"/>
      <c r="AN15" s="224"/>
      <c r="AO15" s="260"/>
      <c r="AP15" s="224"/>
      <c r="AQ15" s="224"/>
      <c r="AR15" s="281">
        <f t="shared" si="28"/>
        <v>0</v>
      </c>
      <c r="AS15" s="224"/>
      <c r="AT15" s="239">
        <f t="shared" si="8"/>
        <v>0</v>
      </c>
      <c r="AU15" s="308"/>
      <c r="AV15" s="309">
        <f t="shared" si="29"/>
        <v>0</v>
      </c>
      <c r="AW15" s="310" t="e">
        <f t="shared" si="9"/>
        <v>#DIV/0!</v>
      </c>
      <c r="AX15" s="310" t="e">
        <f t="shared" si="10"/>
        <v>#DIV/0!</v>
      </c>
      <c r="AY15" s="236"/>
      <c r="CA15" s="91" t="str">
        <f t="shared" si="2"/>
        <v>Sauzin</v>
      </c>
      <c r="CB15" s="92">
        <f t="shared" si="2"/>
        <v>0</v>
      </c>
      <c r="CC15" s="92">
        <f t="shared" si="11"/>
        <v>0</v>
      </c>
      <c r="CD15" s="92">
        <f t="shared" si="12"/>
        <v>0</v>
      </c>
      <c r="CE15" s="92">
        <f t="shared" si="3"/>
        <v>0</v>
      </c>
      <c r="CF15" s="92">
        <f t="shared" si="4"/>
        <v>0</v>
      </c>
      <c r="CG15" s="92">
        <f t="shared" si="13"/>
        <v>0</v>
      </c>
      <c r="CH15" s="92">
        <f t="shared" si="14"/>
        <v>0</v>
      </c>
      <c r="CI15" s="92">
        <f t="shared" si="31"/>
        <v>0</v>
      </c>
      <c r="CJ15" s="91">
        <f t="shared" si="5"/>
        <v>0</v>
      </c>
      <c r="CK15" s="91">
        <f t="shared" si="5"/>
        <v>0</v>
      </c>
      <c r="CL15" s="91" t="str">
        <f t="shared" si="32"/>
        <v>keine Daten</v>
      </c>
      <c r="CM15" s="92">
        <f t="shared" si="30"/>
        <v>0</v>
      </c>
      <c r="CN15" s="91" t="str">
        <f t="shared" si="16"/>
        <v>keine Angabe</v>
      </c>
      <c r="CO15" s="91">
        <f t="shared" si="17"/>
        <v>2</v>
      </c>
      <c r="CP15" s="91">
        <f t="shared" si="18"/>
        <v>2</v>
      </c>
      <c r="CQ15" s="91">
        <f t="shared" si="19"/>
        <v>0</v>
      </c>
      <c r="CR15" s="91">
        <f t="shared" si="6"/>
        <v>0</v>
      </c>
      <c r="CS15" s="92">
        <f>CM15-'2014'!CM15</f>
        <v>0</v>
      </c>
      <c r="CT15" s="92">
        <f>CE15-'2014'!CE15</f>
        <v>0</v>
      </c>
      <c r="CU15" s="92">
        <f t="shared" si="20"/>
        <v>0</v>
      </c>
      <c r="CV15" s="92">
        <f t="shared" si="21"/>
        <v>0</v>
      </c>
      <c r="CW15" s="153">
        <f t="shared" si="22"/>
        <v>0</v>
      </c>
      <c r="CX15" s="153">
        <f t="shared" si="23"/>
        <v>0</v>
      </c>
      <c r="CY15" s="153">
        <f t="shared" si="24"/>
        <v>0</v>
      </c>
      <c r="CZ15" s="92">
        <f t="shared" si="25"/>
        <v>0</v>
      </c>
      <c r="DA15" s="92">
        <f t="shared" si="26"/>
        <v>0</v>
      </c>
      <c r="DB15" s="91">
        <f t="shared" si="7"/>
        <v>0</v>
      </c>
      <c r="DC15" s="92">
        <f t="shared" si="27"/>
        <v>0</v>
      </c>
    </row>
    <row r="16" spans="1:107" x14ac:dyDescent="0.25">
      <c r="A16" s="20">
        <v>13075144</v>
      </c>
      <c r="B16" s="21">
        <v>5551</v>
      </c>
      <c r="C16" s="21" t="s">
        <v>53</v>
      </c>
      <c r="D16" s="223"/>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
      <c r="AC16" s="22"/>
      <c r="AD16" s="22"/>
      <c r="AE16" s="224"/>
      <c r="AF16" s="224"/>
      <c r="AG16" s="224"/>
      <c r="AH16" s="260"/>
      <c r="AI16" s="260"/>
      <c r="AJ16" s="224"/>
      <c r="AK16" s="282"/>
      <c r="AL16" s="224"/>
      <c r="AM16" s="224"/>
      <c r="AN16" s="224"/>
      <c r="AO16" s="260"/>
      <c r="AP16" s="224"/>
      <c r="AQ16" s="224"/>
      <c r="AR16" s="281">
        <f t="shared" si="28"/>
        <v>0</v>
      </c>
      <c r="AS16" s="224"/>
      <c r="AT16" s="239">
        <f t="shared" si="8"/>
        <v>0</v>
      </c>
      <c r="AU16" s="308"/>
      <c r="AV16" s="309">
        <f t="shared" si="29"/>
        <v>0</v>
      </c>
      <c r="AW16" s="310" t="e">
        <f t="shared" si="9"/>
        <v>#DIV/0!</v>
      </c>
      <c r="AX16" s="310" t="e">
        <f t="shared" si="10"/>
        <v>#DIV/0!</v>
      </c>
      <c r="AY16" s="236"/>
      <c r="CA16" s="91" t="str">
        <f t="shared" si="2"/>
        <v>Wolgast, Stadt</v>
      </c>
      <c r="CB16" s="92">
        <f t="shared" si="2"/>
        <v>0</v>
      </c>
      <c r="CC16" s="92">
        <f t="shared" si="11"/>
        <v>0</v>
      </c>
      <c r="CD16" s="92">
        <f t="shared" si="12"/>
        <v>0</v>
      </c>
      <c r="CE16" s="92">
        <f t="shared" si="3"/>
        <v>0</v>
      </c>
      <c r="CF16" s="92">
        <f t="shared" si="4"/>
        <v>0</v>
      </c>
      <c r="CG16" s="92">
        <f t="shared" si="13"/>
        <v>0</v>
      </c>
      <c r="CH16" s="92">
        <f t="shared" si="14"/>
        <v>0</v>
      </c>
      <c r="CI16" s="92">
        <f t="shared" si="31"/>
        <v>0</v>
      </c>
      <c r="CJ16" s="91">
        <f t="shared" si="5"/>
        <v>0</v>
      </c>
      <c r="CK16" s="91">
        <f t="shared" si="5"/>
        <v>0</v>
      </c>
      <c r="CL16" s="91" t="str">
        <f t="shared" si="32"/>
        <v>keine Daten</v>
      </c>
      <c r="CM16" s="92">
        <f t="shared" si="30"/>
        <v>0</v>
      </c>
      <c r="CN16" s="91" t="str">
        <f t="shared" si="16"/>
        <v>keine Angabe</v>
      </c>
      <c r="CO16" s="91">
        <f t="shared" si="17"/>
        <v>2</v>
      </c>
      <c r="CP16" s="91">
        <f t="shared" si="18"/>
        <v>2</v>
      </c>
      <c r="CQ16" s="91">
        <f t="shared" si="19"/>
        <v>0</v>
      </c>
      <c r="CR16" s="91">
        <f t="shared" si="6"/>
        <v>0</v>
      </c>
      <c r="CS16" s="92">
        <f>CM16-'2014'!CM16</f>
        <v>0</v>
      </c>
      <c r="CT16" s="92">
        <f>CE16-'2014'!CE16</f>
        <v>0</v>
      </c>
      <c r="CU16" s="92">
        <f t="shared" si="20"/>
        <v>0</v>
      </c>
      <c r="CV16" s="92">
        <f t="shared" si="21"/>
        <v>0</v>
      </c>
      <c r="CW16" s="153">
        <f t="shared" si="22"/>
        <v>0</v>
      </c>
      <c r="CX16" s="153">
        <f t="shared" si="23"/>
        <v>0</v>
      </c>
      <c r="CY16" s="153">
        <f t="shared" si="24"/>
        <v>0</v>
      </c>
      <c r="CZ16" s="92">
        <f t="shared" si="25"/>
        <v>0</v>
      </c>
      <c r="DA16" s="92">
        <f t="shared" si="26"/>
        <v>0</v>
      </c>
      <c r="DB16" s="91">
        <f t="shared" si="7"/>
        <v>0</v>
      </c>
      <c r="DC16" s="92">
        <f t="shared" si="27"/>
        <v>0</v>
      </c>
    </row>
    <row r="17" spans="1:107" x14ac:dyDescent="0.25">
      <c r="A17" s="20">
        <v>13075147</v>
      </c>
      <c r="B17" s="21">
        <v>5551</v>
      </c>
      <c r="C17" s="21" t="s">
        <v>54</v>
      </c>
      <c r="D17" s="223"/>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
      <c r="AC17" s="22"/>
      <c r="AD17" s="22"/>
      <c r="AE17" s="224"/>
      <c r="AF17" s="224"/>
      <c r="AG17" s="224"/>
      <c r="AH17" s="260"/>
      <c r="AI17" s="260"/>
      <c r="AJ17" s="224"/>
      <c r="AK17" s="282"/>
      <c r="AL17" s="224"/>
      <c r="AM17" s="224"/>
      <c r="AN17" s="224"/>
      <c r="AO17" s="260"/>
      <c r="AP17" s="224"/>
      <c r="AQ17" s="224"/>
      <c r="AR17" s="281">
        <f t="shared" si="28"/>
        <v>0</v>
      </c>
      <c r="AS17" s="224"/>
      <c r="AT17" s="239">
        <f t="shared" si="8"/>
        <v>0</v>
      </c>
      <c r="AU17" s="308"/>
      <c r="AV17" s="309">
        <f t="shared" si="29"/>
        <v>0</v>
      </c>
      <c r="AW17" s="310" t="e">
        <f t="shared" si="9"/>
        <v>#DIV/0!</v>
      </c>
      <c r="AX17" s="310" t="e">
        <f t="shared" si="10"/>
        <v>#DIV/0!</v>
      </c>
      <c r="AY17" s="236"/>
      <c r="CA17" s="91" t="str">
        <f t="shared" si="2"/>
        <v>Zemitz</v>
      </c>
      <c r="CB17" s="92">
        <f t="shared" si="2"/>
        <v>0</v>
      </c>
      <c r="CC17" s="92">
        <f t="shared" si="11"/>
        <v>0</v>
      </c>
      <c r="CD17" s="92">
        <f t="shared" si="12"/>
        <v>0</v>
      </c>
      <c r="CE17" s="92">
        <f t="shared" si="3"/>
        <v>0</v>
      </c>
      <c r="CF17" s="92">
        <f t="shared" si="4"/>
        <v>0</v>
      </c>
      <c r="CG17" s="92">
        <f t="shared" si="13"/>
        <v>0</v>
      </c>
      <c r="CH17" s="92">
        <f t="shared" si="14"/>
        <v>0</v>
      </c>
      <c r="CI17" s="92">
        <f t="shared" si="31"/>
        <v>0</v>
      </c>
      <c r="CJ17" s="91">
        <f t="shared" si="5"/>
        <v>0</v>
      </c>
      <c r="CK17" s="91">
        <f t="shared" si="5"/>
        <v>0</v>
      </c>
      <c r="CL17" s="91" t="str">
        <f t="shared" si="32"/>
        <v>keine Daten</v>
      </c>
      <c r="CM17" s="92">
        <f t="shared" si="30"/>
        <v>0</v>
      </c>
      <c r="CN17" s="91" t="str">
        <f t="shared" si="16"/>
        <v>keine Angabe</v>
      </c>
      <c r="CO17" s="91">
        <f t="shared" si="17"/>
        <v>2</v>
      </c>
      <c r="CP17" s="91">
        <f t="shared" si="18"/>
        <v>2</v>
      </c>
      <c r="CQ17" s="91">
        <f t="shared" si="19"/>
        <v>0</v>
      </c>
      <c r="CR17" s="91">
        <f t="shared" si="6"/>
        <v>0</v>
      </c>
      <c r="CS17" s="92">
        <f>CM17-'2014'!CM17</f>
        <v>0</v>
      </c>
      <c r="CT17" s="92">
        <f>CE17-'2014'!CE17</f>
        <v>0</v>
      </c>
      <c r="CU17" s="92">
        <f t="shared" si="20"/>
        <v>0</v>
      </c>
      <c r="CV17" s="92">
        <f t="shared" si="21"/>
        <v>0</v>
      </c>
      <c r="CW17" s="153">
        <f t="shared" si="22"/>
        <v>0</v>
      </c>
      <c r="CX17" s="153">
        <f t="shared" si="23"/>
        <v>0</v>
      </c>
      <c r="CY17" s="153">
        <f t="shared" si="24"/>
        <v>0</v>
      </c>
      <c r="CZ17" s="92">
        <f t="shared" si="25"/>
        <v>0</v>
      </c>
      <c r="DA17" s="92">
        <f t="shared" si="26"/>
        <v>0</v>
      </c>
      <c r="DB17" s="91">
        <f t="shared" si="7"/>
        <v>0</v>
      </c>
      <c r="DC17" s="92">
        <f t="shared" si="27"/>
        <v>0</v>
      </c>
    </row>
    <row r="18" spans="1:107" x14ac:dyDescent="0.25">
      <c r="A18" s="20">
        <v>13075001</v>
      </c>
      <c r="B18" s="21">
        <v>5552</v>
      </c>
      <c r="C18" s="21" t="s">
        <v>55</v>
      </c>
      <c r="D18" s="223">
        <v>651</v>
      </c>
      <c r="E18" s="224">
        <v>203000</v>
      </c>
      <c r="F18" s="224">
        <v>65222.559999999998</v>
      </c>
      <c r="G18" s="224">
        <v>0</v>
      </c>
      <c r="H18" s="224"/>
      <c r="I18" s="224">
        <v>27992.79</v>
      </c>
      <c r="J18" s="224">
        <v>0</v>
      </c>
      <c r="K18" s="224"/>
      <c r="L18" s="224">
        <v>2009</v>
      </c>
      <c r="M18" s="224">
        <v>1</v>
      </c>
      <c r="N18" s="224">
        <v>1034748.01</v>
      </c>
      <c r="O18" s="224">
        <v>1</v>
      </c>
      <c r="P18" s="242">
        <v>1114788.24</v>
      </c>
      <c r="Q18" s="224">
        <v>1</v>
      </c>
      <c r="R18" s="224">
        <v>54473.34</v>
      </c>
      <c r="S18" s="224">
        <v>290</v>
      </c>
      <c r="T18" s="224">
        <v>0</v>
      </c>
      <c r="U18" s="224">
        <v>370</v>
      </c>
      <c r="V18" s="224">
        <v>0</v>
      </c>
      <c r="W18" s="224">
        <v>380</v>
      </c>
      <c r="X18" s="224">
        <v>0</v>
      </c>
      <c r="Y18" s="224">
        <v>0</v>
      </c>
      <c r="Z18" s="239">
        <v>1161837.94</v>
      </c>
      <c r="AA18" s="224">
        <v>1784.6972964669737</v>
      </c>
      <c r="AB18" s="22" t="s">
        <v>56</v>
      </c>
      <c r="AC18" s="22" t="s">
        <v>43</v>
      </c>
      <c r="AD18" s="22" t="s">
        <v>43</v>
      </c>
      <c r="AE18" s="224">
        <v>1549778.92</v>
      </c>
      <c r="AF18" s="224">
        <v>210761.33</v>
      </c>
      <c r="AG18" s="224">
        <v>1072872.26</v>
      </c>
      <c r="AH18" s="224">
        <v>-65222.559999999998</v>
      </c>
      <c r="AI18" s="224">
        <v>-1060314.8999999999</v>
      </c>
      <c r="AJ18" s="224">
        <v>3900</v>
      </c>
      <c r="AK18" s="282">
        <v>3233.34</v>
      </c>
      <c r="AL18" s="224">
        <v>0</v>
      </c>
      <c r="AM18" s="224">
        <v>0</v>
      </c>
      <c r="AN18" s="224">
        <v>4000</v>
      </c>
      <c r="AO18" s="260">
        <v>3913.2</v>
      </c>
      <c r="AP18" s="311">
        <v>201372</v>
      </c>
      <c r="AQ18" s="242">
        <v>82364.37</v>
      </c>
      <c r="AR18" s="281">
        <f t="shared" si="28"/>
        <v>-119007.63</v>
      </c>
      <c r="AS18" s="284">
        <v>247595.32</v>
      </c>
      <c r="AT18" s="239">
        <f t="shared" si="8"/>
        <v>329959.69</v>
      </c>
      <c r="AU18" s="308">
        <v>223306.46</v>
      </c>
      <c r="AV18" s="309">
        <f t="shared" si="29"/>
        <v>106653.23000000001</v>
      </c>
      <c r="AW18" s="310">
        <f t="shared" si="9"/>
        <v>2.7112021860909032</v>
      </c>
      <c r="AX18" s="310">
        <f t="shared" si="10"/>
        <v>0.67676891077210066</v>
      </c>
      <c r="AY18" s="222">
        <v>96341.9</v>
      </c>
      <c r="CA18" s="91" t="str">
        <f t="shared" si="2"/>
        <v>Ahlbeck</v>
      </c>
      <c r="CB18" s="92">
        <f t="shared" si="2"/>
        <v>651</v>
      </c>
      <c r="CC18" s="92">
        <f t="shared" si="11"/>
        <v>27992.79</v>
      </c>
      <c r="CD18" s="92">
        <f t="shared" si="12"/>
        <v>-27992.79</v>
      </c>
      <c r="CE18" s="92">
        <f t="shared" si="3"/>
        <v>1114788.24</v>
      </c>
      <c r="CF18" s="92">
        <f t="shared" si="4"/>
        <v>54473.34</v>
      </c>
      <c r="CG18" s="92">
        <f t="shared" si="13"/>
        <v>-1060314.8999999999</v>
      </c>
      <c r="CH18" s="92">
        <f t="shared" si="14"/>
        <v>-65222.559999999998</v>
      </c>
      <c r="CI18" s="92">
        <f t="shared" si="31"/>
        <v>0</v>
      </c>
      <c r="CJ18" s="91" t="str">
        <f t="shared" si="5"/>
        <v>ja</v>
      </c>
      <c r="CK18" s="91" t="str">
        <f t="shared" si="5"/>
        <v>nein</v>
      </c>
      <c r="CL18" s="91" t="str">
        <f t="shared" si="32"/>
        <v>OK</v>
      </c>
      <c r="CM18" s="92">
        <f t="shared" si="30"/>
        <v>1034748.01</v>
      </c>
      <c r="CN18" s="91" t="str">
        <f t="shared" si="16"/>
        <v>nein</v>
      </c>
      <c r="CO18" s="91">
        <f t="shared" si="17"/>
        <v>1</v>
      </c>
      <c r="CP18" s="91">
        <f t="shared" si="18"/>
        <v>0</v>
      </c>
      <c r="CQ18" s="91">
        <f t="shared" si="19"/>
        <v>1</v>
      </c>
      <c r="CR18" s="91">
        <f t="shared" si="6"/>
        <v>0</v>
      </c>
      <c r="CS18" s="92">
        <f>CM18-'2014'!CM18</f>
        <v>-226869.06000000006</v>
      </c>
      <c r="CT18" s="92">
        <f>CE18-'2014'!CE18</f>
        <v>62440.649999999907</v>
      </c>
      <c r="CU18" s="92">
        <f t="shared" si="20"/>
        <v>223306.46</v>
      </c>
      <c r="CV18" s="92">
        <f t="shared" si="21"/>
        <v>96341.9</v>
      </c>
      <c r="CW18" s="153">
        <f t="shared" si="22"/>
        <v>2.9</v>
      </c>
      <c r="CX18" s="153">
        <f t="shared" si="23"/>
        <v>3.7</v>
      </c>
      <c r="CY18" s="153">
        <f t="shared" si="24"/>
        <v>3.8</v>
      </c>
      <c r="CZ18" s="92">
        <f t="shared" si="25"/>
        <v>1161837.94</v>
      </c>
      <c r="DA18" s="92">
        <f t="shared" si="26"/>
        <v>7146.54</v>
      </c>
      <c r="DB18" s="91">
        <f t="shared" si="7"/>
        <v>0</v>
      </c>
      <c r="DC18" s="92">
        <f t="shared" si="27"/>
        <v>-1060314.8999999999</v>
      </c>
    </row>
    <row r="19" spans="1:107" x14ac:dyDescent="0.25">
      <c r="A19" s="20">
        <v>13075003</v>
      </c>
      <c r="B19" s="21">
        <v>5552</v>
      </c>
      <c r="C19" s="21" t="s">
        <v>57</v>
      </c>
      <c r="D19" s="223">
        <v>482</v>
      </c>
      <c r="E19" s="224">
        <v>122744</v>
      </c>
      <c r="F19" s="224">
        <v>2142</v>
      </c>
      <c r="G19" s="224">
        <v>1</v>
      </c>
      <c r="H19" s="224">
        <v>69895.56</v>
      </c>
      <c r="I19" s="224"/>
      <c r="J19" s="224">
        <v>0</v>
      </c>
      <c r="K19" s="224">
        <v>529858.81000000006</v>
      </c>
      <c r="L19" s="224"/>
      <c r="M19" s="224">
        <v>1</v>
      </c>
      <c r="N19" s="224">
        <v>2458388.6800000002</v>
      </c>
      <c r="O19" s="224">
        <v>0</v>
      </c>
      <c r="P19" s="242">
        <v>0</v>
      </c>
      <c r="Q19" s="224">
        <v>1</v>
      </c>
      <c r="R19" s="224">
        <v>529858.80999999994</v>
      </c>
      <c r="S19" s="224">
        <v>300</v>
      </c>
      <c r="T19" s="224">
        <v>0</v>
      </c>
      <c r="U19" s="224">
        <v>360</v>
      </c>
      <c r="V19" s="224">
        <v>0</v>
      </c>
      <c r="W19" s="224">
        <v>400</v>
      </c>
      <c r="X19" s="224">
        <v>0</v>
      </c>
      <c r="Y19" s="224">
        <v>0</v>
      </c>
      <c r="Z19" s="224">
        <v>16935.259999999998</v>
      </c>
      <c r="AA19" s="224">
        <v>35.135394190871367</v>
      </c>
      <c r="AB19" s="22" t="s">
        <v>56</v>
      </c>
      <c r="AC19" s="22" t="s">
        <v>43</v>
      </c>
      <c r="AD19" s="22" t="s">
        <v>43</v>
      </c>
      <c r="AE19" s="224">
        <v>2840770.8</v>
      </c>
      <c r="AF19" s="224">
        <v>319521.06</v>
      </c>
      <c r="AG19" s="224">
        <v>188805.28</v>
      </c>
      <c r="AH19" s="224">
        <v>2142</v>
      </c>
      <c r="AI19" s="224">
        <v>529858.81000000006</v>
      </c>
      <c r="AJ19" s="224">
        <v>1200</v>
      </c>
      <c r="AK19" s="282">
        <v>1222.9100000000001</v>
      </c>
      <c r="AL19" s="224">
        <v>0</v>
      </c>
      <c r="AM19" s="224">
        <v>0</v>
      </c>
      <c r="AN19" s="224">
        <v>5500</v>
      </c>
      <c r="AO19" s="260">
        <v>5530.81</v>
      </c>
      <c r="AP19" s="311">
        <v>117245</v>
      </c>
      <c r="AQ19" s="242">
        <v>57977.919999999998</v>
      </c>
      <c r="AR19" s="281">
        <f t="shared" si="28"/>
        <v>-59267.08</v>
      </c>
      <c r="AS19" s="284">
        <v>200305.52</v>
      </c>
      <c r="AT19" s="239">
        <f t="shared" si="8"/>
        <v>258283.44</v>
      </c>
      <c r="AU19" s="308">
        <v>152540.92000000001</v>
      </c>
      <c r="AV19" s="309">
        <f t="shared" si="29"/>
        <v>105742.51999999999</v>
      </c>
      <c r="AW19" s="310">
        <f t="shared" si="9"/>
        <v>2.6310174631997838</v>
      </c>
      <c r="AX19" s="310">
        <f t="shared" si="10"/>
        <v>0.59059504550504671</v>
      </c>
      <c r="AY19" s="222">
        <v>65511.93</v>
      </c>
      <c r="CA19" s="91" t="str">
        <f t="shared" si="2"/>
        <v>Altwarp</v>
      </c>
      <c r="CB19" s="92">
        <f t="shared" si="2"/>
        <v>482</v>
      </c>
      <c r="CC19" s="92">
        <f t="shared" si="11"/>
        <v>0</v>
      </c>
      <c r="CD19" s="92">
        <f t="shared" si="12"/>
        <v>69895.56</v>
      </c>
      <c r="CE19" s="92">
        <f t="shared" si="3"/>
        <v>0</v>
      </c>
      <c r="CF19" s="92">
        <f t="shared" si="4"/>
        <v>529858.80999999994</v>
      </c>
      <c r="CG19" s="92">
        <f t="shared" si="13"/>
        <v>529858.80999999994</v>
      </c>
      <c r="CH19" s="92">
        <f t="shared" si="14"/>
        <v>2142</v>
      </c>
      <c r="CI19" s="92">
        <f t="shared" si="31"/>
        <v>0</v>
      </c>
      <c r="CJ19" s="91" t="str">
        <f t="shared" si="5"/>
        <v>ja</v>
      </c>
      <c r="CK19" s="91" t="str">
        <f t="shared" si="5"/>
        <v>nein</v>
      </c>
      <c r="CL19" s="91" t="str">
        <f t="shared" si="32"/>
        <v>OK</v>
      </c>
      <c r="CM19" s="92">
        <f t="shared" si="30"/>
        <v>2458388.6800000002</v>
      </c>
      <c r="CN19" s="91" t="str">
        <f t="shared" si="16"/>
        <v>nein</v>
      </c>
      <c r="CO19" s="91">
        <f t="shared" si="17"/>
        <v>1</v>
      </c>
      <c r="CP19" s="91">
        <f t="shared" si="18"/>
        <v>0</v>
      </c>
      <c r="CQ19" s="91">
        <f t="shared" si="19"/>
        <v>1</v>
      </c>
      <c r="CR19" s="91">
        <f t="shared" si="6"/>
        <v>0</v>
      </c>
      <c r="CS19" s="92">
        <f>CM19-'2014'!CM19</f>
        <v>-315378.5299999998</v>
      </c>
      <c r="CT19" s="92">
        <f>CE19-'2014'!CE19</f>
        <v>-125820.39</v>
      </c>
      <c r="CU19" s="92">
        <f t="shared" si="20"/>
        <v>152540.92000000001</v>
      </c>
      <c r="CV19" s="92">
        <f t="shared" si="21"/>
        <v>65511.93</v>
      </c>
      <c r="CW19" s="153">
        <f t="shared" si="22"/>
        <v>3</v>
      </c>
      <c r="CX19" s="153">
        <f t="shared" si="23"/>
        <v>3.6</v>
      </c>
      <c r="CY19" s="153">
        <f t="shared" si="24"/>
        <v>4</v>
      </c>
      <c r="CZ19" s="92">
        <f t="shared" si="25"/>
        <v>16935.259999999998</v>
      </c>
      <c r="DA19" s="92">
        <f t="shared" si="26"/>
        <v>6753.72</v>
      </c>
      <c r="DB19" s="91">
        <f t="shared" si="7"/>
        <v>1</v>
      </c>
      <c r="DC19" s="92">
        <f t="shared" si="27"/>
        <v>529858.81000000006</v>
      </c>
    </row>
    <row r="20" spans="1:107" x14ac:dyDescent="0.25">
      <c r="A20" s="20">
        <v>13075031</v>
      </c>
      <c r="B20" s="21">
        <v>5552</v>
      </c>
      <c r="C20" s="21" t="s">
        <v>58</v>
      </c>
      <c r="D20" s="223">
        <v>4813</v>
      </c>
      <c r="E20" s="224">
        <v>24990.45</v>
      </c>
      <c r="F20" s="224">
        <v>610963.80000000005</v>
      </c>
      <c r="G20" s="224">
        <v>1</v>
      </c>
      <c r="H20" s="224">
        <v>620687.73</v>
      </c>
      <c r="I20" s="224"/>
      <c r="J20" s="224">
        <v>0</v>
      </c>
      <c r="K20" s="224"/>
      <c r="L20" s="224">
        <v>2009</v>
      </c>
      <c r="M20" s="224">
        <v>0</v>
      </c>
      <c r="N20" s="224">
        <v>0</v>
      </c>
      <c r="O20" s="224">
        <v>1</v>
      </c>
      <c r="P20" s="249">
        <v>10869640.24</v>
      </c>
      <c r="Q20" s="224">
        <v>1</v>
      </c>
      <c r="R20" s="224">
        <v>51032.65</v>
      </c>
      <c r="S20" s="224">
        <v>272</v>
      </c>
      <c r="T20" s="224">
        <v>1</v>
      </c>
      <c r="U20" s="224">
        <v>480</v>
      </c>
      <c r="V20" s="224">
        <v>0</v>
      </c>
      <c r="W20" s="224">
        <v>200</v>
      </c>
      <c r="X20" s="224">
        <v>1</v>
      </c>
      <c r="Y20" s="224">
        <v>0</v>
      </c>
      <c r="Z20" s="224">
        <v>146464.74</v>
      </c>
      <c r="AA20" s="224">
        <v>30.431070018699355</v>
      </c>
      <c r="AB20" s="22" t="s">
        <v>56</v>
      </c>
      <c r="AC20" s="22" t="s">
        <v>56</v>
      </c>
      <c r="AD20" s="22" t="s">
        <v>43</v>
      </c>
      <c r="AE20" s="224">
        <v>16665648.199999999</v>
      </c>
      <c r="AF20" s="224">
        <v>514193.63</v>
      </c>
      <c r="AG20" s="224">
        <v>9981283.6899999995</v>
      </c>
      <c r="AH20" s="224">
        <v>610963.80000000005</v>
      </c>
      <c r="AI20" s="224">
        <v>-8628253.5199999996</v>
      </c>
      <c r="AJ20" s="224">
        <v>12800</v>
      </c>
      <c r="AK20" s="282">
        <v>13877.72</v>
      </c>
      <c r="AL20" s="224">
        <v>18500</v>
      </c>
      <c r="AM20" s="224">
        <v>18576</v>
      </c>
      <c r="AN20" s="224">
        <v>2100</v>
      </c>
      <c r="AO20" s="260">
        <v>3338.81</v>
      </c>
      <c r="AP20" s="311">
        <v>1889494</v>
      </c>
      <c r="AQ20" s="242">
        <v>973595.75</v>
      </c>
      <c r="AR20" s="281">
        <f t="shared" si="28"/>
        <v>-915898.25</v>
      </c>
      <c r="AS20" s="284">
        <v>1543552.75</v>
      </c>
      <c r="AT20" s="239">
        <f t="shared" si="8"/>
        <v>2517148.5</v>
      </c>
      <c r="AU20" s="308">
        <v>1594570.19</v>
      </c>
      <c r="AV20" s="309">
        <f t="shared" si="29"/>
        <v>922578.31</v>
      </c>
      <c r="AW20" s="310">
        <f t="shared" si="9"/>
        <v>1.6378154793711865</v>
      </c>
      <c r="AX20" s="310">
        <f t="shared" si="10"/>
        <v>0.63348276432637962</v>
      </c>
      <c r="AY20" s="222">
        <v>685068.44</v>
      </c>
      <c r="CA20" s="91" t="str">
        <f t="shared" si="2"/>
        <v>Eggesin, Stadt</v>
      </c>
      <c r="CB20" s="92">
        <f t="shared" si="2"/>
        <v>4813</v>
      </c>
      <c r="CC20" s="92">
        <f t="shared" si="11"/>
        <v>0</v>
      </c>
      <c r="CD20" s="92">
        <f t="shared" si="12"/>
        <v>620687.73</v>
      </c>
      <c r="CE20" s="92">
        <f t="shared" si="3"/>
        <v>10869640.24</v>
      </c>
      <c r="CF20" s="92">
        <f t="shared" si="4"/>
        <v>51032.65</v>
      </c>
      <c r="CG20" s="92">
        <f t="shared" si="13"/>
        <v>-10818607.59</v>
      </c>
      <c r="CH20" s="92">
        <f t="shared" si="14"/>
        <v>610963.80000000005</v>
      </c>
      <c r="CI20" s="92">
        <f t="shared" si="31"/>
        <v>0</v>
      </c>
      <c r="CJ20" s="91" t="str">
        <f t="shared" si="5"/>
        <v>ja</v>
      </c>
      <c r="CK20" s="91" t="str">
        <f t="shared" si="5"/>
        <v>ja</v>
      </c>
      <c r="CL20" s="91" t="str">
        <f t="shared" si="32"/>
        <v>OK</v>
      </c>
      <c r="CM20" s="92">
        <f t="shared" si="30"/>
        <v>0</v>
      </c>
      <c r="CN20" s="91" t="str">
        <f t="shared" si="16"/>
        <v>nein</v>
      </c>
      <c r="CO20" s="91">
        <f t="shared" si="17"/>
        <v>1</v>
      </c>
      <c r="CP20" s="91">
        <f t="shared" si="18"/>
        <v>1</v>
      </c>
      <c r="CQ20" s="91">
        <f t="shared" si="19"/>
        <v>1</v>
      </c>
      <c r="CR20" s="91">
        <f t="shared" si="6"/>
        <v>0</v>
      </c>
      <c r="CS20" s="92">
        <f>CM20-'2014'!CM20</f>
        <v>0</v>
      </c>
      <c r="CT20" s="92">
        <f>CE20-'2014'!CE20</f>
        <v>-515594.76999999955</v>
      </c>
      <c r="CU20" s="92">
        <f t="shared" si="20"/>
        <v>1594570.19</v>
      </c>
      <c r="CV20" s="92">
        <f t="shared" si="21"/>
        <v>685068.44</v>
      </c>
      <c r="CW20" s="153">
        <f t="shared" si="22"/>
        <v>2.72</v>
      </c>
      <c r="CX20" s="153">
        <f t="shared" si="23"/>
        <v>4.8</v>
      </c>
      <c r="CY20" s="153">
        <f t="shared" si="24"/>
        <v>2</v>
      </c>
      <c r="CZ20" s="92">
        <f t="shared" si="25"/>
        <v>146464.74</v>
      </c>
      <c r="DA20" s="92">
        <f t="shared" si="26"/>
        <v>35792.53</v>
      </c>
      <c r="DB20" s="91">
        <f t="shared" si="7"/>
        <v>1</v>
      </c>
      <c r="DC20" s="92">
        <f t="shared" si="27"/>
        <v>-8628253.5199999996</v>
      </c>
    </row>
    <row r="21" spans="1:107" x14ac:dyDescent="0.25">
      <c r="A21" s="20">
        <v>13075037</v>
      </c>
      <c r="B21" s="21">
        <v>5552</v>
      </c>
      <c r="C21" s="21" t="s">
        <v>59</v>
      </c>
      <c r="D21" s="223">
        <v>414</v>
      </c>
      <c r="E21" s="224">
        <v>68170</v>
      </c>
      <c r="F21" s="224">
        <v>14098.58</v>
      </c>
      <c r="G21" s="224">
        <v>0</v>
      </c>
      <c r="H21" s="224"/>
      <c r="I21" s="224">
        <v>15699.66</v>
      </c>
      <c r="J21" s="224">
        <v>0</v>
      </c>
      <c r="K21" s="224"/>
      <c r="L21" s="224">
        <v>2011</v>
      </c>
      <c r="M21" s="224">
        <v>1</v>
      </c>
      <c r="N21" s="224">
        <v>642562.75</v>
      </c>
      <c r="O21" s="224">
        <v>1</v>
      </c>
      <c r="P21" s="242">
        <v>155731.9</v>
      </c>
      <c r="Q21" s="224">
        <v>1</v>
      </c>
      <c r="R21" s="224">
        <v>8558.52</v>
      </c>
      <c r="S21" s="224">
        <v>250</v>
      </c>
      <c r="T21" s="224">
        <v>1</v>
      </c>
      <c r="U21" s="224">
        <v>350</v>
      </c>
      <c r="V21" s="224">
        <v>0</v>
      </c>
      <c r="W21" s="224">
        <v>320</v>
      </c>
      <c r="X21" s="224">
        <v>0</v>
      </c>
      <c r="Y21" s="224">
        <v>0</v>
      </c>
      <c r="Z21" s="224">
        <v>377236.15</v>
      </c>
      <c r="AA21" s="224">
        <v>911.19842995169085</v>
      </c>
      <c r="AB21" s="22" t="s">
        <v>56</v>
      </c>
      <c r="AC21" s="22" t="s">
        <v>43</v>
      </c>
      <c r="AD21" s="22" t="s">
        <v>43</v>
      </c>
      <c r="AE21" s="224">
        <v>743140.5</v>
      </c>
      <c r="AF21" s="224">
        <v>113715.39</v>
      </c>
      <c r="AG21" s="224">
        <v>16337.64</v>
      </c>
      <c r="AH21" s="224">
        <v>14098.58</v>
      </c>
      <c r="AI21" s="224">
        <v>-147173.38</v>
      </c>
      <c r="AJ21" s="224">
        <v>1600</v>
      </c>
      <c r="AK21" s="282">
        <v>1685</v>
      </c>
      <c r="AL21" s="224">
        <v>0</v>
      </c>
      <c r="AM21" s="224">
        <v>0</v>
      </c>
      <c r="AN21" s="224">
        <v>3500</v>
      </c>
      <c r="AO21" s="260">
        <v>3553.23</v>
      </c>
      <c r="AP21" s="311">
        <v>166281</v>
      </c>
      <c r="AQ21" s="242">
        <v>69938.649999999994</v>
      </c>
      <c r="AR21" s="281">
        <f t="shared" si="28"/>
        <v>-96342.35</v>
      </c>
      <c r="AS21" s="238">
        <v>123381.43</v>
      </c>
      <c r="AT21" s="239">
        <f t="shared" si="8"/>
        <v>193320.08</v>
      </c>
      <c r="AU21" s="308">
        <v>132346.26999999999</v>
      </c>
      <c r="AV21" s="309">
        <f t="shared" si="29"/>
        <v>60973.81</v>
      </c>
      <c r="AW21" s="310">
        <f t="shared" si="9"/>
        <v>1.8923194828610503</v>
      </c>
      <c r="AX21" s="310">
        <f t="shared" si="10"/>
        <v>0.68459660269124656</v>
      </c>
      <c r="AY21" s="222">
        <v>56843.360000000001</v>
      </c>
      <c r="CA21" s="91" t="str">
        <f t="shared" ref="CA21:CB84" si="33">C21</f>
        <v>Grambin</v>
      </c>
      <c r="CB21" s="92">
        <f t="shared" si="33"/>
        <v>414</v>
      </c>
      <c r="CC21" s="92">
        <f t="shared" si="11"/>
        <v>15699.66</v>
      </c>
      <c r="CD21" s="92">
        <f t="shared" si="12"/>
        <v>-15699.66</v>
      </c>
      <c r="CE21" s="92">
        <f t="shared" si="3"/>
        <v>155731.9</v>
      </c>
      <c r="CF21" s="92">
        <f t="shared" si="4"/>
        <v>8558.52</v>
      </c>
      <c r="CG21" s="92">
        <f t="shared" si="13"/>
        <v>-147173.38</v>
      </c>
      <c r="CH21" s="92">
        <f t="shared" si="14"/>
        <v>14098.58</v>
      </c>
      <c r="CI21" s="92">
        <f t="shared" si="31"/>
        <v>0</v>
      </c>
      <c r="CJ21" s="91" t="str">
        <f t="shared" ref="CJ21:CK59" si="34">AB21</f>
        <v>ja</v>
      </c>
      <c r="CK21" s="91" t="str">
        <f t="shared" si="34"/>
        <v>nein</v>
      </c>
      <c r="CL21" s="91" t="str">
        <f t="shared" si="32"/>
        <v>OK</v>
      </c>
      <c r="CM21" s="92">
        <f t="shared" si="30"/>
        <v>642562.75</v>
      </c>
      <c r="CN21" s="91" t="str">
        <f t="shared" si="16"/>
        <v>nein</v>
      </c>
      <c r="CO21" s="91">
        <f t="shared" si="17"/>
        <v>1</v>
      </c>
      <c r="CP21" s="91">
        <f t="shared" si="18"/>
        <v>0</v>
      </c>
      <c r="CQ21" s="91">
        <f t="shared" si="19"/>
        <v>1</v>
      </c>
      <c r="CR21" s="91">
        <f t="shared" si="6"/>
        <v>0</v>
      </c>
      <c r="CS21" s="92">
        <f>CM21-'2014'!CM21</f>
        <v>-39309.780000000028</v>
      </c>
      <c r="CT21" s="92">
        <f>CE21-'2014'!CE21</f>
        <v>13557.190000000002</v>
      </c>
      <c r="CU21" s="92">
        <f t="shared" si="20"/>
        <v>132346.26999999999</v>
      </c>
      <c r="CV21" s="92">
        <f t="shared" si="21"/>
        <v>56843.360000000001</v>
      </c>
      <c r="CW21" s="153">
        <f t="shared" si="22"/>
        <v>2.5</v>
      </c>
      <c r="CX21" s="153">
        <f t="shared" si="23"/>
        <v>3.5</v>
      </c>
      <c r="CY21" s="153">
        <f t="shared" si="24"/>
        <v>3.2</v>
      </c>
      <c r="CZ21" s="92">
        <f t="shared" si="25"/>
        <v>377236.15</v>
      </c>
      <c r="DA21" s="92">
        <f t="shared" si="26"/>
        <v>5238.2299999999996</v>
      </c>
      <c r="DB21" s="91">
        <f t="shared" si="7"/>
        <v>0</v>
      </c>
      <c r="DC21" s="92">
        <f t="shared" si="27"/>
        <v>-147173.38</v>
      </c>
    </row>
    <row r="22" spans="1:107" x14ac:dyDescent="0.25">
      <c r="A22" s="20">
        <v>13075051</v>
      </c>
      <c r="B22" s="21">
        <v>5552</v>
      </c>
      <c r="C22" s="21" t="s">
        <v>60</v>
      </c>
      <c r="D22" s="223">
        <v>333</v>
      </c>
      <c r="E22" s="224">
        <v>136400</v>
      </c>
      <c r="F22" s="224">
        <v>43973.41</v>
      </c>
      <c r="G22" s="224">
        <v>1</v>
      </c>
      <c r="H22" s="224">
        <v>21436.97</v>
      </c>
      <c r="I22" s="224"/>
      <c r="J22" s="224">
        <v>0</v>
      </c>
      <c r="K22" s="224"/>
      <c r="L22" s="224">
        <v>2011</v>
      </c>
      <c r="M22" s="224">
        <v>1</v>
      </c>
      <c r="N22" s="224">
        <v>450594.05</v>
      </c>
      <c r="O22" s="224">
        <v>1</v>
      </c>
      <c r="P22" s="242">
        <v>166221.35</v>
      </c>
      <c r="Q22" s="224">
        <v>0</v>
      </c>
      <c r="R22" s="224">
        <v>0</v>
      </c>
      <c r="S22" s="224">
        <v>290</v>
      </c>
      <c r="T22" s="224">
        <v>0</v>
      </c>
      <c r="U22" s="224">
        <v>380</v>
      </c>
      <c r="V22" s="224">
        <v>0</v>
      </c>
      <c r="W22" s="224">
        <v>330</v>
      </c>
      <c r="X22" s="224">
        <v>0</v>
      </c>
      <c r="Y22" s="224">
        <v>0</v>
      </c>
      <c r="Z22" s="224">
        <v>58929.99</v>
      </c>
      <c r="AA22" s="224">
        <v>176.96693693693692</v>
      </c>
      <c r="AB22" s="22" t="s">
        <v>56</v>
      </c>
      <c r="AC22" s="22" t="s">
        <v>43</v>
      </c>
      <c r="AD22" s="22" t="s">
        <v>43</v>
      </c>
      <c r="AE22" s="224">
        <v>543730.03</v>
      </c>
      <c r="AF22" s="224">
        <v>186606.89</v>
      </c>
      <c r="AG22" s="224">
        <v>128811.67</v>
      </c>
      <c r="AH22" s="224">
        <v>-43973.41</v>
      </c>
      <c r="AI22" s="224">
        <v>-166221.35</v>
      </c>
      <c r="AJ22" s="224">
        <v>1200</v>
      </c>
      <c r="AK22" s="282">
        <v>1171.08</v>
      </c>
      <c r="AL22" s="224">
        <v>0</v>
      </c>
      <c r="AM22" s="224">
        <v>0</v>
      </c>
      <c r="AN22" s="224">
        <v>3600</v>
      </c>
      <c r="AO22" s="260">
        <v>3800.8</v>
      </c>
      <c r="AP22" s="311">
        <v>124911</v>
      </c>
      <c r="AQ22" s="242">
        <v>54179.57</v>
      </c>
      <c r="AR22" s="281">
        <f t="shared" si="28"/>
        <v>-70731.429999999993</v>
      </c>
      <c r="AS22" s="284">
        <v>108434.1</v>
      </c>
      <c r="AT22" s="239">
        <f t="shared" si="8"/>
        <v>162613.67000000001</v>
      </c>
      <c r="AU22" s="308">
        <v>117908.65</v>
      </c>
      <c r="AV22" s="309">
        <f t="shared" si="29"/>
        <v>44705.020000000019</v>
      </c>
      <c r="AW22" s="310">
        <f t="shared" si="9"/>
        <v>2.1762566591060062</v>
      </c>
      <c r="AX22" s="310">
        <f t="shared" si="10"/>
        <v>0.72508449012927378</v>
      </c>
      <c r="AY22" s="222">
        <v>51130.55</v>
      </c>
      <c r="CA22" s="91" t="str">
        <f t="shared" si="33"/>
        <v>Hintersee</v>
      </c>
      <c r="CB22" s="92">
        <f t="shared" si="33"/>
        <v>333</v>
      </c>
      <c r="CC22" s="92">
        <f t="shared" si="11"/>
        <v>0</v>
      </c>
      <c r="CD22" s="92">
        <f t="shared" si="12"/>
        <v>21436.97</v>
      </c>
      <c r="CE22" s="92">
        <f t="shared" si="3"/>
        <v>166221.35</v>
      </c>
      <c r="CF22" s="92">
        <f t="shared" si="4"/>
        <v>0</v>
      </c>
      <c r="CG22" s="92">
        <f t="shared" si="13"/>
        <v>-166221.35</v>
      </c>
      <c r="CH22" s="92">
        <f t="shared" si="14"/>
        <v>-43973.41</v>
      </c>
      <c r="CI22" s="92">
        <f t="shared" si="31"/>
        <v>0</v>
      </c>
      <c r="CJ22" s="91" t="str">
        <f t="shared" si="34"/>
        <v>ja</v>
      </c>
      <c r="CK22" s="91" t="str">
        <f t="shared" si="34"/>
        <v>nein</v>
      </c>
      <c r="CL22" s="91" t="str">
        <f t="shared" si="32"/>
        <v>OK</v>
      </c>
      <c r="CM22" s="92">
        <f t="shared" si="30"/>
        <v>450594.05</v>
      </c>
      <c r="CN22" s="91" t="str">
        <f t="shared" si="16"/>
        <v>nein</v>
      </c>
      <c r="CO22" s="91">
        <f t="shared" si="17"/>
        <v>1</v>
      </c>
      <c r="CP22" s="91">
        <f t="shared" si="18"/>
        <v>0</v>
      </c>
      <c r="CQ22" s="91">
        <f t="shared" si="19"/>
        <v>1</v>
      </c>
      <c r="CR22" s="91">
        <f t="shared" si="6"/>
        <v>0</v>
      </c>
      <c r="CS22" s="92">
        <f>CM22-'2014'!CM22</f>
        <v>-67535.570000000007</v>
      </c>
      <c r="CT22" s="92">
        <f>CE22-'2014'!CE22</f>
        <v>-12962.479999999981</v>
      </c>
      <c r="CU22" s="92">
        <f t="shared" si="20"/>
        <v>117908.65</v>
      </c>
      <c r="CV22" s="92">
        <f t="shared" si="21"/>
        <v>51130.55</v>
      </c>
      <c r="CW22" s="153">
        <f t="shared" si="22"/>
        <v>2.9</v>
      </c>
      <c r="CX22" s="153">
        <f t="shared" si="23"/>
        <v>3.8</v>
      </c>
      <c r="CY22" s="153">
        <f t="shared" si="24"/>
        <v>3.3</v>
      </c>
      <c r="CZ22" s="92">
        <f t="shared" si="25"/>
        <v>58929.99</v>
      </c>
      <c r="DA22" s="92">
        <f t="shared" si="26"/>
        <v>4971.88</v>
      </c>
      <c r="DB22" s="91">
        <f t="shared" si="7"/>
        <v>1</v>
      </c>
      <c r="DC22" s="92">
        <f t="shared" si="27"/>
        <v>-166221.35</v>
      </c>
    </row>
    <row r="23" spans="1:107" x14ac:dyDescent="0.25">
      <c r="A23" s="20">
        <v>13075075</v>
      </c>
      <c r="B23" s="21">
        <v>5552</v>
      </c>
      <c r="C23" s="21" t="s">
        <v>61</v>
      </c>
      <c r="D23" s="223">
        <v>686</v>
      </c>
      <c r="E23" s="224">
        <v>112100</v>
      </c>
      <c r="F23" s="224">
        <v>40095.14</v>
      </c>
      <c r="G23" s="224">
        <v>1</v>
      </c>
      <c r="H23" s="224">
        <v>128002.71</v>
      </c>
      <c r="I23" s="224"/>
      <c r="J23" s="224">
        <v>1</v>
      </c>
      <c r="K23" s="224">
        <v>61054.22</v>
      </c>
      <c r="L23" s="224"/>
      <c r="M23" s="224">
        <v>1</v>
      </c>
      <c r="N23" s="224">
        <v>673857.33</v>
      </c>
      <c r="O23" s="224">
        <v>1</v>
      </c>
      <c r="P23" s="242">
        <v>28428.98</v>
      </c>
      <c r="Q23" s="224">
        <v>1</v>
      </c>
      <c r="R23" s="224">
        <v>89483.199999999997</v>
      </c>
      <c r="S23" s="224">
        <v>290</v>
      </c>
      <c r="T23" s="224">
        <v>0</v>
      </c>
      <c r="U23" s="224">
        <v>365</v>
      </c>
      <c r="V23" s="224">
        <v>0</v>
      </c>
      <c r="W23" s="224">
        <v>380</v>
      </c>
      <c r="X23" s="224">
        <v>0</v>
      </c>
      <c r="Y23" s="224">
        <v>0</v>
      </c>
      <c r="Z23" s="224">
        <v>1422666.61</v>
      </c>
      <c r="AA23" s="224">
        <v>2073.8580320699712</v>
      </c>
      <c r="AB23" s="22" t="s">
        <v>56</v>
      </c>
      <c r="AC23" s="22" t="s">
        <v>43</v>
      </c>
      <c r="AD23" s="22" t="s">
        <v>43</v>
      </c>
      <c r="AE23" s="224">
        <v>755019.33</v>
      </c>
      <c r="AF23" s="224">
        <v>110734.79</v>
      </c>
      <c r="AG23" s="224">
        <v>23243.62</v>
      </c>
      <c r="AH23" s="224">
        <v>40095.14</v>
      </c>
      <c r="AI23" s="224">
        <v>61054.22</v>
      </c>
      <c r="AJ23" s="224">
        <v>2400</v>
      </c>
      <c r="AK23" s="282">
        <v>2327.08</v>
      </c>
      <c r="AL23" s="224">
        <v>0</v>
      </c>
      <c r="AM23" s="224">
        <v>0</v>
      </c>
      <c r="AN23" s="224">
        <v>2500</v>
      </c>
      <c r="AO23" s="260">
        <v>2763.6</v>
      </c>
      <c r="AP23" s="311">
        <v>158516</v>
      </c>
      <c r="AQ23" s="242">
        <v>75252.67</v>
      </c>
      <c r="AR23" s="281">
        <f t="shared" si="28"/>
        <v>-83263.33</v>
      </c>
      <c r="AS23" s="284">
        <v>293193.88</v>
      </c>
      <c r="AT23" s="239">
        <f t="shared" si="8"/>
        <v>368446.55</v>
      </c>
      <c r="AU23" s="308">
        <v>217625.98</v>
      </c>
      <c r="AV23" s="309">
        <f t="shared" si="29"/>
        <v>150820.56999999998</v>
      </c>
      <c r="AW23" s="310">
        <f t="shared" si="9"/>
        <v>2.8919369904084467</v>
      </c>
      <c r="AX23" s="310">
        <f t="shared" si="10"/>
        <v>0.59065821080425374</v>
      </c>
      <c r="AY23" s="222">
        <v>93659.33</v>
      </c>
      <c r="CA23" s="91" t="str">
        <f t="shared" si="33"/>
        <v>Leopoldshagen</v>
      </c>
      <c r="CB23" s="92">
        <f t="shared" si="33"/>
        <v>686</v>
      </c>
      <c r="CC23" s="92">
        <f t="shared" si="11"/>
        <v>0</v>
      </c>
      <c r="CD23" s="92">
        <f t="shared" si="12"/>
        <v>128002.71</v>
      </c>
      <c r="CE23" s="92">
        <f t="shared" si="3"/>
        <v>28428.98</v>
      </c>
      <c r="CF23" s="92">
        <f t="shared" si="4"/>
        <v>89483.199999999997</v>
      </c>
      <c r="CG23" s="92">
        <f t="shared" si="13"/>
        <v>61054.22</v>
      </c>
      <c r="CH23" s="92">
        <f t="shared" si="14"/>
        <v>40095.14</v>
      </c>
      <c r="CI23" s="92">
        <f t="shared" si="31"/>
        <v>0</v>
      </c>
      <c r="CJ23" s="91" t="str">
        <f t="shared" si="34"/>
        <v>ja</v>
      </c>
      <c r="CK23" s="91" t="str">
        <f t="shared" si="34"/>
        <v>nein</v>
      </c>
      <c r="CL23" s="91" t="str">
        <f t="shared" si="32"/>
        <v>OK</v>
      </c>
      <c r="CM23" s="92">
        <f t="shared" si="30"/>
        <v>673857.33</v>
      </c>
      <c r="CN23" s="91" t="str">
        <f t="shared" si="16"/>
        <v>nein</v>
      </c>
      <c r="CO23" s="91">
        <f t="shared" si="17"/>
        <v>1</v>
      </c>
      <c r="CP23" s="91">
        <f t="shared" si="18"/>
        <v>0</v>
      </c>
      <c r="CQ23" s="91">
        <f t="shared" si="19"/>
        <v>1</v>
      </c>
      <c r="CR23" s="91">
        <f t="shared" si="6"/>
        <v>1</v>
      </c>
      <c r="CS23" s="92">
        <f>CM23-'2014'!CM23</f>
        <v>4861.1699999999255</v>
      </c>
      <c r="CT23" s="92">
        <f>CE23-'2014'!CE23</f>
        <v>-93132.57</v>
      </c>
      <c r="CU23" s="92">
        <f t="shared" si="20"/>
        <v>217625.98</v>
      </c>
      <c r="CV23" s="92">
        <f t="shared" si="21"/>
        <v>93659.33</v>
      </c>
      <c r="CW23" s="153">
        <f t="shared" si="22"/>
        <v>2.9</v>
      </c>
      <c r="CX23" s="153">
        <f t="shared" si="23"/>
        <v>3.65</v>
      </c>
      <c r="CY23" s="153">
        <f t="shared" si="24"/>
        <v>3.8</v>
      </c>
      <c r="CZ23" s="92">
        <f t="shared" si="25"/>
        <v>1422666.61</v>
      </c>
      <c r="DA23" s="92">
        <f t="shared" si="26"/>
        <v>5090.68</v>
      </c>
      <c r="DB23" s="91">
        <f t="shared" si="7"/>
        <v>1</v>
      </c>
      <c r="DC23" s="92">
        <f t="shared" si="27"/>
        <v>61054.22</v>
      </c>
    </row>
    <row r="24" spans="1:107" x14ac:dyDescent="0.25">
      <c r="A24" s="20">
        <v>13075078</v>
      </c>
      <c r="B24" s="21">
        <v>5552</v>
      </c>
      <c r="C24" s="21" t="s">
        <v>62</v>
      </c>
      <c r="D24" s="223">
        <v>746</v>
      </c>
      <c r="E24" s="224">
        <v>177100</v>
      </c>
      <c r="F24" s="224">
        <v>15524.71</v>
      </c>
      <c r="G24" s="224">
        <v>1</v>
      </c>
      <c r="H24" s="224">
        <v>9138.2199999999993</v>
      </c>
      <c r="I24" s="224"/>
      <c r="J24" s="224">
        <v>0</v>
      </c>
      <c r="K24" s="224"/>
      <c r="L24" s="224">
        <v>2009</v>
      </c>
      <c r="M24" s="224">
        <v>1</v>
      </c>
      <c r="N24" s="224">
        <v>142410.16</v>
      </c>
      <c r="O24" s="224">
        <v>1</v>
      </c>
      <c r="P24" s="242">
        <v>220713.86</v>
      </c>
      <c r="Q24" s="224">
        <v>0</v>
      </c>
      <c r="R24" s="224">
        <v>0</v>
      </c>
      <c r="S24" s="224">
        <v>290</v>
      </c>
      <c r="T24" s="224">
        <v>0</v>
      </c>
      <c r="U24" s="224">
        <v>365</v>
      </c>
      <c r="V24" s="224">
        <v>0</v>
      </c>
      <c r="W24" s="224">
        <v>340</v>
      </c>
      <c r="X24" s="224">
        <v>0</v>
      </c>
      <c r="Y24" s="224">
        <v>0</v>
      </c>
      <c r="Z24" s="224">
        <v>1041251.58</v>
      </c>
      <c r="AA24" s="224">
        <v>1395.7795978552278</v>
      </c>
      <c r="AB24" s="22" t="s">
        <v>56</v>
      </c>
      <c r="AC24" s="22" t="s">
        <v>43</v>
      </c>
      <c r="AD24" s="22" t="s">
        <v>43</v>
      </c>
      <c r="AE24" s="224">
        <v>369961.37</v>
      </c>
      <c r="AF24" s="224">
        <v>8229.4699999999993</v>
      </c>
      <c r="AG24" s="224">
        <v>325291.37</v>
      </c>
      <c r="AH24" s="224">
        <v>15524.71</v>
      </c>
      <c r="AI24" s="224">
        <v>-220713.86</v>
      </c>
      <c r="AJ24" s="224">
        <v>4000</v>
      </c>
      <c r="AK24" s="282">
        <v>3532.5</v>
      </c>
      <c r="AL24" s="224">
        <v>0</v>
      </c>
      <c r="AM24" s="224">
        <v>0</v>
      </c>
      <c r="AN24" s="224">
        <v>2000</v>
      </c>
      <c r="AO24" s="260">
        <v>1957.86</v>
      </c>
      <c r="AP24" s="311">
        <v>318824</v>
      </c>
      <c r="AQ24" s="242">
        <v>123741.01</v>
      </c>
      <c r="AR24" s="281">
        <f t="shared" si="28"/>
        <v>-195082.99</v>
      </c>
      <c r="AS24" s="284">
        <v>229045.39</v>
      </c>
      <c r="AT24" s="239">
        <f t="shared" si="8"/>
        <v>352786.4</v>
      </c>
      <c r="AU24" s="308">
        <v>277076.58</v>
      </c>
      <c r="AV24" s="309">
        <f t="shared" si="29"/>
        <v>75709.820000000007</v>
      </c>
      <c r="AW24" s="310">
        <f t="shared" si="9"/>
        <v>2.2391653341119491</v>
      </c>
      <c r="AX24" s="310">
        <f t="shared" si="10"/>
        <v>0.78539473176970542</v>
      </c>
      <c r="AY24" s="222">
        <v>119914.44</v>
      </c>
      <c r="CA24" s="91" t="str">
        <f t="shared" si="33"/>
        <v>Liepgarten</v>
      </c>
      <c r="CB24" s="92">
        <f t="shared" si="33"/>
        <v>746</v>
      </c>
      <c r="CC24" s="92">
        <f t="shared" si="11"/>
        <v>0</v>
      </c>
      <c r="CD24" s="92">
        <f t="shared" si="12"/>
        <v>9138.2199999999993</v>
      </c>
      <c r="CE24" s="92">
        <f t="shared" si="3"/>
        <v>220713.86</v>
      </c>
      <c r="CF24" s="92">
        <f t="shared" si="4"/>
        <v>0</v>
      </c>
      <c r="CG24" s="92">
        <f t="shared" si="13"/>
        <v>-220713.86</v>
      </c>
      <c r="CH24" s="92">
        <f t="shared" si="14"/>
        <v>15524.71</v>
      </c>
      <c r="CI24" s="92">
        <f t="shared" si="31"/>
        <v>0</v>
      </c>
      <c r="CJ24" s="91" t="str">
        <f t="shared" si="34"/>
        <v>ja</v>
      </c>
      <c r="CK24" s="91" t="str">
        <f t="shared" si="34"/>
        <v>nein</v>
      </c>
      <c r="CL24" s="91" t="str">
        <f t="shared" si="32"/>
        <v>OK</v>
      </c>
      <c r="CM24" s="92">
        <f t="shared" si="30"/>
        <v>142410.16</v>
      </c>
      <c r="CN24" s="91" t="str">
        <f t="shared" si="16"/>
        <v>nein</v>
      </c>
      <c r="CO24" s="91">
        <f t="shared" si="17"/>
        <v>1</v>
      </c>
      <c r="CP24" s="91">
        <f t="shared" si="18"/>
        <v>0</v>
      </c>
      <c r="CQ24" s="91">
        <f t="shared" si="19"/>
        <v>1</v>
      </c>
      <c r="CR24" s="91">
        <f t="shared" si="6"/>
        <v>0</v>
      </c>
      <c r="CS24" s="92">
        <f>CM24-'2014'!CM24</f>
        <v>-72885.350000000006</v>
      </c>
      <c r="CT24" s="92">
        <f>CE24-'2014'!CE24</f>
        <v>54165.079999999987</v>
      </c>
      <c r="CU24" s="92">
        <f t="shared" si="20"/>
        <v>277076.58</v>
      </c>
      <c r="CV24" s="92">
        <f t="shared" si="21"/>
        <v>119914.44</v>
      </c>
      <c r="CW24" s="153">
        <f t="shared" si="22"/>
        <v>2.9</v>
      </c>
      <c r="CX24" s="153">
        <f t="shared" si="23"/>
        <v>3.65</v>
      </c>
      <c r="CY24" s="153">
        <f t="shared" si="24"/>
        <v>3.4</v>
      </c>
      <c r="CZ24" s="92">
        <f t="shared" si="25"/>
        <v>1041251.58</v>
      </c>
      <c r="DA24" s="92">
        <f t="shared" si="26"/>
        <v>5490.36</v>
      </c>
      <c r="DB24" s="91">
        <f t="shared" si="7"/>
        <v>1</v>
      </c>
      <c r="DC24" s="92">
        <f t="shared" si="27"/>
        <v>-220713.86</v>
      </c>
    </row>
    <row r="25" spans="1:107" x14ac:dyDescent="0.25">
      <c r="A25" s="20">
        <v>13075084</v>
      </c>
      <c r="B25" s="21">
        <v>5552</v>
      </c>
      <c r="C25" s="21" t="s">
        <v>63</v>
      </c>
      <c r="D25" s="223">
        <v>373</v>
      </c>
      <c r="E25" s="224">
        <v>119500</v>
      </c>
      <c r="F25" s="224">
        <v>28498.799999999999</v>
      </c>
      <c r="G25" s="224">
        <v>0</v>
      </c>
      <c r="H25" s="224"/>
      <c r="I25" s="224">
        <v>31031.68</v>
      </c>
      <c r="J25" s="224">
        <v>0</v>
      </c>
      <c r="K25" s="224"/>
      <c r="L25" s="224">
        <v>2009</v>
      </c>
      <c r="M25" s="224">
        <v>1</v>
      </c>
      <c r="N25" s="224">
        <v>492054.56</v>
      </c>
      <c r="O25" s="224">
        <v>1</v>
      </c>
      <c r="P25" s="242">
        <v>336867.3</v>
      </c>
      <c r="Q25" s="224">
        <v>0</v>
      </c>
      <c r="R25" s="224">
        <v>0</v>
      </c>
      <c r="S25" s="224">
        <v>290</v>
      </c>
      <c r="T25" s="224">
        <v>0</v>
      </c>
      <c r="U25" s="224">
        <v>370</v>
      </c>
      <c r="V25" s="224">
        <v>0</v>
      </c>
      <c r="W25" s="224">
        <v>350</v>
      </c>
      <c r="X25" s="224">
        <v>0</v>
      </c>
      <c r="Y25" s="224">
        <v>0</v>
      </c>
      <c r="Z25" s="224">
        <v>295339.06</v>
      </c>
      <c r="AA25" s="224">
        <v>791.79372654155497</v>
      </c>
      <c r="AB25" s="22" t="s">
        <v>56</v>
      </c>
      <c r="AC25" s="22" t="s">
        <v>43</v>
      </c>
      <c r="AD25" s="22" t="s">
        <v>43</v>
      </c>
      <c r="AE25" s="224">
        <v>928763.12</v>
      </c>
      <c r="AF25" s="224">
        <v>241941.88</v>
      </c>
      <c r="AG25" s="224">
        <v>346507.17</v>
      </c>
      <c r="AH25" s="224">
        <v>-28498.799999999999</v>
      </c>
      <c r="AI25" s="224">
        <v>-336867.3</v>
      </c>
      <c r="AJ25" s="224">
        <v>1400</v>
      </c>
      <c r="AK25" s="282">
        <v>1571.24</v>
      </c>
      <c r="AL25" s="224">
        <v>0</v>
      </c>
      <c r="AM25" s="224">
        <v>0</v>
      </c>
      <c r="AN25" s="224">
        <v>1500</v>
      </c>
      <c r="AO25" s="260">
        <v>2237.39</v>
      </c>
      <c r="AP25" s="312">
        <v>134013</v>
      </c>
      <c r="AQ25" s="242">
        <v>79654.460000000006</v>
      </c>
      <c r="AR25" s="281">
        <f t="shared" si="28"/>
        <v>-54358.539999999994</v>
      </c>
      <c r="AS25" s="284">
        <v>126171.6</v>
      </c>
      <c r="AT25" s="239">
        <f t="shared" si="8"/>
        <v>205826.06</v>
      </c>
      <c r="AU25" s="308">
        <v>122831.03</v>
      </c>
      <c r="AV25" s="309">
        <f t="shared" si="29"/>
        <v>82995.03</v>
      </c>
      <c r="AW25" s="310">
        <f t="shared" si="9"/>
        <v>1.5420483674109395</v>
      </c>
      <c r="AX25" s="310">
        <f t="shared" si="10"/>
        <v>0.59677103084031247</v>
      </c>
      <c r="AY25" s="222">
        <v>52936.18</v>
      </c>
      <c r="CA25" s="91" t="str">
        <f t="shared" si="33"/>
        <v>Lübs</v>
      </c>
      <c r="CB25" s="92">
        <f t="shared" si="33"/>
        <v>373</v>
      </c>
      <c r="CC25" s="92">
        <f t="shared" si="11"/>
        <v>31031.68</v>
      </c>
      <c r="CD25" s="92">
        <f t="shared" si="12"/>
        <v>-31031.68</v>
      </c>
      <c r="CE25" s="92">
        <f t="shared" si="3"/>
        <v>336867.3</v>
      </c>
      <c r="CF25" s="92">
        <f t="shared" si="4"/>
        <v>0</v>
      </c>
      <c r="CG25" s="92">
        <f t="shared" si="13"/>
        <v>-336867.3</v>
      </c>
      <c r="CH25" s="92">
        <f t="shared" si="14"/>
        <v>-28498.799999999999</v>
      </c>
      <c r="CI25" s="92">
        <f t="shared" si="31"/>
        <v>0</v>
      </c>
      <c r="CJ25" s="91" t="str">
        <f t="shared" si="34"/>
        <v>ja</v>
      </c>
      <c r="CK25" s="91" t="str">
        <f t="shared" si="34"/>
        <v>nein</v>
      </c>
      <c r="CL25" s="91" t="str">
        <f t="shared" si="32"/>
        <v>OK</v>
      </c>
      <c r="CM25" s="92">
        <f t="shared" si="30"/>
        <v>492054.56</v>
      </c>
      <c r="CN25" s="91" t="str">
        <f t="shared" si="16"/>
        <v>nein</v>
      </c>
      <c r="CO25" s="91">
        <f t="shared" si="17"/>
        <v>1</v>
      </c>
      <c r="CP25" s="91">
        <f t="shared" si="18"/>
        <v>0</v>
      </c>
      <c r="CQ25" s="91">
        <f t="shared" si="19"/>
        <v>1</v>
      </c>
      <c r="CR25" s="91">
        <f t="shared" si="6"/>
        <v>0</v>
      </c>
      <c r="CS25" s="92">
        <f>CM25-'2014'!CM25</f>
        <v>-381791.25999999995</v>
      </c>
      <c r="CT25" s="92">
        <f>CE25-'2014'!CE25</f>
        <v>49959.179999999993</v>
      </c>
      <c r="CU25" s="92">
        <f t="shared" si="20"/>
        <v>122831.03</v>
      </c>
      <c r="CV25" s="92">
        <f t="shared" si="21"/>
        <v>52936.18</v>
      </c>
      <c r="CW25" s="153">
        <f t="shared" si="22"/>
        <v>2.9</v>
      </c>
      <c r="CX25" s="153">
        <f t="shared" si="23"/>
        <v>3.7</v>
      </c>
      <c r="CY25" s="153">
        <f t="shared" si="24"/>
        <v>3.5</v>
      </c>
      <c r="CZ25" s="92">
        <f t="shared" si="25"/>
        <v>295339.06</v>
      </c>
      <c r="DA25" s="92">
        <f t="shared" si="26"/>
        <v>3808.63</v>
      </c>
      <c r="DB25" s="91">
        <f t="shared" si="7"/>
        <v>0</v>
      </c>
      <c r="DC25" s="92">
        <f t="shared" si="27"/>
        <v>-336867.3</v>
      </c>
    </row>
    <row r="26" spans="1:107" x14ac:dyDescent="0.25">
      <c r="A26" s="20">
        <v>13075085</v>
      </c>
      <c r="B26" s="21">
        <v>5552</v>
      </c>
      <c r="C26" s="21" t="s">
        <v>64</v>
      </c>
      <c r="D26" s="223">
        <v>598</v>
      </c>
      <c r="E26" s="224">
        <v>186200</v>
      </c>
      <c r="F26" s="224">
        <v>63568.81</v>
      </c>
      <c r="G26" s="224">
        <v>0</v>
      </c>
      <c r="H26" s="224"/>
      <c r="I26" s="224">
        <v>50960.92</v>
      </c>
      <c r="J26" s="224">
        <v>0</v>
      </c>
      <c r="K26" s="224"/>
      <c r="L26" s="224">
        <v>2009</v>
      </c>
      <c r="M26" s="224">
        <v>1</v>
      </c>
      <c r="N26" s="224">
        <v>626715.42000000004</v>
      </c>
      <c r="O26" s="224">
        <v>1</v>
      </c>
      <c r="P26" s="242">
        <v>492054.56</v>
      </c>
      <c r="Q26" s="224">
        <v>1</v>
      </c>
      <c r="R26" s="224">
        <v>25145.29</v>
      </c>
      <c r="S26" s="224">
        <v>290</v>
      </c>
      <c r="T26" s="224">
        <v>0</v>
      </c>
      <c r="U26" s="224">
        <v>370</v>
      </c>
      <c r="V26" s="224">
        <v>0</v>
      </c>
      <c r="W26" s="224">
        <v>380</v>
      </c>
      <c r="X26" s="224">
        <v>0</v>
      </c>
      <c r="Y26" s="224">
        <v>0</v>
      </c>
      <c r="Z26" s="224">
        <v>286175.84999999998</v>
      </c>
      <c r="AA26" s="224">
        <v>478.55493311036787</v>
      </c>
      <c r="AB26" s="22" t="s">
        <v>56</v>
      </c>
      <c r="AC26" s="22" t="s">
        <v>43</v>
      </c>
      <c r="AD26" s="22" t="s">
        <v>43</v>
      </c>
      <c r="AE26" s="224">
        <v>971058.96</v>
      </c>
      <c r="AF26" s="224">
        <v>474612.43</v>
      </c>
      <c r="AG26" s="224">
        <v>529893.47</v>
      </c>
      <c r="AH26" s="224">
        <v>-63568.81</v>
      </c>
      <c r="AI26" s="224">
        <v>-466909.27</v>
      </c>
      <c r="AJ26" s="224">
        <v>2200</v>
      </c>
      <c r="AK26" s="282">
        <v>2156.25</v>
      </c>
      <c r="AL26" s="224">
        <v>0</v>
      </c>
      <c r="AM26" s="224">
        <v>0</v>
      </c>
      <c r="AN26" s="224">
        <v>5500</v>
      </c>
      <c r="AO26" s="260">
        <v>5415.3</v>
      </c>
      <c r="AP26" s="311">
        <v>168095</v>
      </c>
      <c r="AQ26" s="242">
        <v>89037.89</v>
      </c>
      <c r="AR26" s="281">
        <f t="shared" si="28"/>
        <v>-79057.11</v>
      </c>
      <c r="AS26" s="284">
        <v>233315.7</v>
      </c>
      <c r="AT26" s="239">
        <f t="shared" si="8"/>
        <v>322353.59000000003</v>
      </c>
      <c r="AU26" s="308">
        <v>186351.02</v>
      </c>
      <c r="AV26" s="309">
        <f t="shared" si="29"/>
        <v>136002.57000000004</v>
      </c>
      <c r="AW26" s="310">
        <f t="shared" si="9"/>
        <v>2.0929406570618418</v>
      </c>
      <c r="AX26" s="310">
        <f t="shared" si="10"/>
        <v>0.57809506635244845</v>
      </c>
      <c r="AY26" s="222">
        <v>80011.839999999997</v>
      </c>
      <c r="CA26" s="91" t="str">
        <f t="shared" si="33"/>
        <v>Luckow</v>
      </c>
      <c r="CB26" s="92">
        <f t="shared" si="33"/>
        <v>598</v>
      </c>
      <c r="CC26" s="92">
        <f t="shared" si="11"/>
        <v>50960.92</v>
      </c>
      <c r="CD26" s="92">
        <f t="shared" si="12"/>
        <v>-50960.92</v>
      </c>
      <c r="CE26" s="92">
        <f t="shared" si="3"/>
        <v>492054.56</v>
      </c>
      <c r="CF26" s="92">
        <f t="shared" si="4"/>
        <v>25145.29</v>
      </c>
      <c r="CG26" s="92">
        <f t="shared" si="13"/>
        <v>-466909.27</v>
      </c>
      <c r="CH26" s="92">
        <f t="shared" si="14"/>
        <v>-63568.81</v>
      </c>
      <c r="CI26" s="92">
        <f t="shared" si="31"/>
        <v>0</v>
      </c>
      <c r="CJ26" s="91" t="str">
        <f t="shared" si="34"/>
        <v>ja</v>
      </c>
      <c r="CK26" s="91" t="str">
        <f t="shared" si="34"/>
        <v>nein</v>
      </c>
      <c r="CL26" s="91" t="str">
        <f t="shared" si="32"/>
        <v>OK</v>
      </c>
      <c r="CM26" s="92">
        <f t="shared" si="30"/>
        <v>626715.42000000004</v>
      </c>
      <c r="CN26" s="91" t="str">
        <f t="shared" si="16"/>
        <v>nein</v>
      </c>
      <c r="CO26" s="91">
        <f t="shared" si="17"/>
        <v>1</v>
      </c>
      <c r="CP26" s="91">
        <f t="shared" si="18"/>
        <v>0</v>
      </c>
      <c r="CQ26" s="91">
        <f t="shared" si="19"/>
        <v>1</v>
      </c>
      <c r="CR26" s="91">
        <f t="shared" si="6"/>
        <v>0</v>
      </c>
      <c r="CS26" s="92">
        <f>CM26-'2014'!CM26</f>
        <v>-268471.07999999996</v>
      </c>
      <c r="CT26" s="92">
        <f>CE26-'2014'!CE26</f>
        <v>71241.69</v>
      </c>
      <c r="CU26" s="92">
        <f t="shared" si="20"/>
        <v>186351.02</v>
      </c>
      <c r="CV26" s="92">
        <f t="shared" si="21"/>
        <v>80011.839999999997</v>
      </c>
      <c r="CW26" s="153">
        <f t="shared" si="22"/>
        <v>2.9</v>
      </c>
      <c r="CX26" s="153">
        <f t="shared" si="23"/>
        <v>3.7</v>
      </c>
      <c r="CY26" s="153">
        <f t="shared" si="24"/>
        <v>3.8</v>
      </c>
      <c r="CZ26" s="92">
        <f t="shared" si="25"/>
        <v>286175.84999999998</v>
      </c>
      <c r="DA26" s="92">
        <f t="shared" si="26"/>
        <v>7571.55</v>
      </c>
      <c r="DB26" s="91">
        <f t="shared" si="7"/>
        <v>0</v>
      </c>
      <c r="DC26" s="92">
        <f t="shared" si="27"/>
        <v>-466909.27</v>
      </c>
    </row>
    <row r="27" spans="1:107" x14ac:dyDescent="0.25">
      <c r="A27" s="20">
        <v>13075089</v>
      </c>
      <c r="B27" s="21">
        <v>5552</v>
      </c>
      <c r="C27" s="21" t="s">
        <v>65</v>
      </c>
      <c r="D27" s="223">
        <v>424</v>
      </c>
      <c r="E27" s="224">
        <v>51073</v>
      </c>
      <c r="F27" s="224">
        <v>5564.93</v>
      </c>
      <c r="G27" s="224">
        <v>0</v>
      </c>
      <c r="H27" s="224"/>
      <c r="I27" s="224">
        <v>8345.7800000000007</v>
      </c>
      <c r="J27" s="224">
        <v>0</v>
      </c>
      <c r="K27" s="224"/>
      <c r="L27" s="224">
        <v>2009</v>
      </c>
      <c r="M27" s="224">
        <v>1</v>
      </c>
      <c r="N27" s="224">
        <v>105173.05</v>
      </c>
      <c r="O27" s="224">
        <v>1</v>
      </c>
      <c r="P27" s="242">
        <v>162276.81</v>
      </c>
      <c r="Q27" s="224">
        <v>0</v>
      </c>
      <c r="R27" s="224">
        <v>0</v>
      </c>
      <c r="S27" s="224">
        <v>290</v>
      </c>
      <c r="T27" s="224">
        <v>0</v>
      </c>
      <c r="U27" s="224">
        <v>365</v>
      </c>
      <c r="V27" s="224">
        <v>0</v>
      </c>
      <c r="W27" s="224">
        <v>331</v>
      </c>
      <c r="X27" s="224">
        <v>0</v>
      </c>
      <c r="Y27" s="224">
        <v>0</v>
      </c>
      <c r="Z27" s="224">
        <v>155350.74</v>
      </c>
      <c r="AA27" s="224">
        <v>366.39325471698112</v>
      </c>
      <c r="AB27" s="22" t="s">
        <v>56</v>
      </c>
      <c r="AC27" s="22" t="s">
        <v>43</v>
      </c>
      <c r="AD27" s="22" t="s">
        <v>43</v>
      </c>
      <c r="AE27" s="224">
        <v>245419.48</v>
      </c>
      <c r="AF27" s="224">
        <v>191772.94</v>
      </c>
      <c r="AG27" s="224">
        <v>206900.81</v>
      </c>
      <c r="AH27" s="224">
        <v>-5564.93</v>
      </c>
      <c r="AI27" s="224">
        <v>-162276.81</v>
      </c>
      <c r="AJ27" s="224">
        <v>1800</v>
      </c>
      <c r="AK27" s="282">
        <v>1991</v>
      </c>
      <c r="AL27" s="224">
        <v>0</v>
      </c>
      <c r="AM27" s="224">
        <v>0</v>
      </c>
      <c r="AN27" s="224">
        <v>900</v>
      </c>
      <c r="AO27" s="260">
        <v>1158.8599999999999</v>
      </c>
      <c r="AP27" s="311">
        <v>91432</v>
      </c>
      <c r="AQ27" s="242">
        <v>39658.370000000003</v>
      </c>
      <c r="AR27" s="281">
        <f t="shared" si="28"/>
        <v>-51773.63</v>
      </c>
      <c r="AS27" s="284">
        <v>174919.14</v>
      </c>
      <c r="AT27" s="239">
        <f t="shared" si="8"/>
        <v>214577.51</v>
      </c>
      <c r="AU27" s="308">
        <v>126578.93</v>
      </c>
      <c r="AV27" s="309">
        <f t="shared" si="29"/>
        <v>87998.580000000016</v>
      </c>
      <c r="AW27" s="310">
        <f t="shared" si="9"/>
        <v>3.1917330439955043</v>
      </c>
      <c r="AX27" s="310">
        <f t="shared" si="10"/>
        <v>0.58989840081563061</v>
      </c>
      <c r="AY27" s="222">
        <v>54444.2</v>
      </c>
      <c r="CA27" s="91" t="str">
        <f t="shared" si="33"/>
        <v>Meiersberg</v>
      </c>
      <c r="CB27" s="92">
        <f t="shared" si="33"/>
        <v>424</v>
      </c>
      <c r="CC27" s="92">
        <f t="shared" si="11"/>
        <v>8345.7800000000007</v>
      </c>
      <c r="CD27" s="92">
        <f t="shared" si="12"/>
        <v>-8345.7800000000007</v>
      </c>
      <c r="CE27" s="92">
        <f t="shared" si="3"/>
        <v>162276.81</v>
      </c>
      <c r="CF27" s="92">
        <f t="shared" si="4"/>
        <v>0</v>
      </c>
      <c r="CG27" s="92">
        <f t="shared" si="13"/>
        <v>-162276.81</v>
      </c>
      <c r="CH27" s="92">
        <f t="shared" si="14"/>
        <v>-5564.93</v>
      </c>
      <c r="CI27" s="92">
        <f t="shared" si="31"/>
        <v>0</v>
      </c>
      <c r="CJ27" s="91" t="str">
        <f t="shared" si="34"/>
        <v>ja</v>
      </c>
      <c r="CK27" s="91" t="str">
        <f t="shared" si="34"/>
        <v>nein</v>
      </c>
      <c r="CL27" s="91" t="str">
        <f t="shared" si="32"/>
        <v>OK</v>
      </c>
      <c r="CM27" s="92">
        <f t="shared" si="30"/>
        <v>105173.05</v>
      </c>
      <c r="CN27" s="91" t="str">
        <f t="shared" si="16"/>
        <v>nein</v>
      </c>
      <c r="CO27" s="91">
        <f t="shared" si="17"/>
        <v>1</v>
      </c>
      <c r="CP27" s="91">
        <f t="shared" si="18"/>
        <v>0</v>
      </c>
      <c r="CQ27" s="91">
        <f t="shared" si="19"/>
        <v>1</v>
      </c>
      <c r="CR27" s="91">
        <f t="shared" si="6"/>
        <v>0</v>
      </c>
      <c r="CS27" s="92">
        <f>CM27-'2014'!CM27</f>
        <v>-86315.159999999989</v>
      </c>
      <c r="CT27" s="92">
        <f>CE27-'2014'!CE27</f>
        <v>15972.059999999998</v>
      </c>
      <c r="CU27" s="92">
        <f t="shared" si="20"/>
        <v>126578.93</v>
      </c>
      <c r="CV27" s="92">
        <f t="shared" si="21"/>
        <v>54444.2</v>
      </c>
      <c r="CW27" s="153">
        <f t="shared" si="22"/>
        <v>2.9</v>
      </c>
      <c r="CX27" s="153">
        <f t="shared" si="23"/>
        <v>3.65</v>
      </c>
      <c r="CY27" s="153">
        <f t="shared" si="24"/>
        <v>3.31</v>
      </c>
      <c r="CZ27" s="92">
        <f t="shared" si="25"/>
        <v>155350.74</v>
      </c>
      <c r="DA27" s="92">
        <f t="shared" si="26"/>
        <v>3149.8599999999997</v>
      </c>
      <c r="DB27" s="91">
        <f t="shared" si="7"/>
        <v>0</v>
      </c>
      <c r="DC27" s="92">
        <f t="shared" si="27"/>
        <v>-162276.81</v>
      </c>
    </row>
    <row r="28" spans="1:107" x14ac:dyDescent="0.25">
      <c r="A28" s="20">
        <v>13075093</v>
      </c>
      <c r="B28" s="21">
        <v>5552</v>
      </c>
      <c r="C28" s="21" t="s">
        <v>66</v>
      </c>
      <c r="D28" s="223">
        <v>763</v>
      </c>
      <c r="E28" s="224">
        <v>83900</v>
      </c>
      <c r="F28" s="224">
        <v>73684.12</v>
      </c>
      <c r="G28" s="224">
        <v>1</v>
      </c>
      <c r="H28" s="224">
        <v>97804.03</v>
      </c>
      <c r="I28" s="224"/>
      <c r="J28" s="224">
        <v>1</v>
      </c>
      <c r="K28" s="224">
        <v>120025.68</v>
      </c>
      <c r="L28" s="224"/>
      <c r="M28" s="224">
        <v>1</v>
      </c>
      <c r="N28" s="224">
        <v>1453156.19</v>
      </c>
      <c r="O28" s="224">
        <v>0</v>
      </c>
      <c r="P28" s="242">
        <v>0</v>
      </c>
      <c r="Q28" s="224">
        <v>0</v>
      </c>
      <c r="R28" s="224">
        <v>0</v>
      </c>
      <c r="S28" s="224">
        <v>290</v>
      </c>
      <c r="T28" s="224">
        <v>0</v>
      </c>
      <c r="U28" s="224">
        <v>365</v>
      </c>
      <c r="V28" s="224">
        <v>0</v>
      </c>
      <c r="W28" s="224">
        <v>330</v>
      </c>
      <c r="X28" s="224">
        <v>0</v>
      </c>
      <c r="Y28" s="224">
        <v>0</v>
      </c>
      <c r="Z28" s="224">
        <v>150577.28</v>
      </c>
      <c r="AA28" s="224">
        <v>197.34899082568808</v>
      </c>
      <c r="AB28" s="22" t="s">
        <v>56</v>
      </c>
      <c r="AC28" s="22" t="s">
        <v>43</v>
      </c>
      <c r="AD28" s="22" t="s">
        <v>43</v>
      </c>
      <c r="AE28" s="224">
        <v>1542198.79</v>
      </c>
      <c r="AF28" s="224">
        <v>42189.46</v>
      </c>
      <c r="AG28" s="224">
        <v>84796.12</v>
      </c>
      <c r="AH28" s="224">
        <v>73684.12</v>
      </c>
      <c r="AI28" s="224">
        <v>120025.68</v>
      </c>
      <c r="AJ28" s="224">
        <v>2000</v>
      </c>
      <c r="AK28" s="282">
        <v>2100.0100000000002</v>
      </c>
      <c r="AL28" s="224">
        <v>0</v>
      </c>
      <c r="AM28" s="224">
        <v>0</v>
      </c>
      <c r="AN28" s="224">
        <v>18000</v>
      </c>
      <c r="AO28" s="260">
        <v>165483.13</v>
      </c>
      <c r="AP28" s="311">
        <v>259851</v>
      </c>
      <c r="AQ28" s="242">
        <v>149342.38</v>
      </c>
      <c r="AR28" s="281">
        <f t="shared" si="28"/>
        <v>-110508.62</v>
      </c>
      <c r="AS28" s="284">
        <v>268848.12</v>
      </c>
      <c r="AT28" s="239">
        <f t="shared" si="8"/>
        <v>418190.5</v>
      </c>
      <c r="AU28" s="308">
        <v>259004.66</v>
      </c>
      <c r="AV28" s="309">
        <f t="shared" si="29"/>
        <v>159185.84</v>
      </c>
      <c r="AW28" s="310">
        <f t="shared" si="9"/>
        <v>1.7343011407746414</v>
      </c>
      <c r="AX28" s="310">
        <f t="shared" si="10"/>
        <v>0.61934611140138285</v>
      </c>
      <c r="AY28" s="222">
        <v>112051.98</v>
      </c>
      <c r="CA28" s="91" t="str">
        <f t="shared" si="33"/>
        <v>Mönkebude</v>
      </c>
      <c r="CB28" s="92">
        <f t="shared" si="33"/>
        <v>763</v>
      </c>
      <c r="CC28" s="92">
        <f t="shared" si="11"/>
        <v>0</v>
      </c>
      <c r="CD28" s="92">
        <f t="shared" si="12"/>
        <v>97804.03</v>
      </c>
      <c r="CE28" s="92">
        <f t="shared" si="3"/>
        <v>0</v>
      </c>
      <c r="CF28" s="92">
        <f t="shared" si="4"/>
        <v>0</v>
      </c>
      <c r="CG28" s="92">
        <f t="shared" si="13"/>
        <v>0</v>
      </c>
      <c r="CH28" s="92">
        <f t="shared" si="14"/>
        <v>73684.12</v>
      </c>
      <c r="CI28" s="92">
        <f t="shared" si="31"/>
        <v>0</v>
      </c>
      <c r="CJ28" s="91" t="str">
        <f t="shared" si="34"/>
        <v>ja</v>
      </c>
      <c r="CK28" s="91" t="str">
        <f t="shared" si="34"/>
        <v>nein</v>
      </c>
      <c r="CL28" s="91" t="str">
        <f t="shared" si="32"/>
        <v>OK</v>
      </c>
      <c r="CM28" s="92">
        <f t="shared" si="30"/>
        <v>1453156.19</v>
      </c>
      <c r="CN28" s="91" t="str">
        <f t="shared" si="16"/>
        <v>nein</v>
      </c>
      <c r="CO28" s="91">
        <f t="shared" si="17"/>
        <v>1</v>
      </c>
      <c r="CP28" s="91">
        <f t="shared" si="18"/>
        <v>0</v>
      </c>
      <c r="CQ28" s="91">
        <f t="shared" si="19"/>
        <v>1</v>
      </c>
      <c r="CR28" s="91">
        <f t="shared" si="6"/>
        <v>1</v>
      </c>
      <c r="CS28" s="92">
        <f>CM28-'2014'!CM28</f>
        <v>-22392.219999999972</v>
      </c>
      <c r="CT28" s="92">
        <f>CE28-'2014'!CE28</f>
        <v>0</v>
      </c>
      <c r="CU28" s="92">
        <f t="shared" si="20"/>
        <v>259004.66</v>
      </c>
      <c r="CV28" s="92">
        <f t="shared" si="21"/>
        <v>112051.98</v>
      </c>
      <c r="CW28" s="153">
        <f t="shared" si="22"/>
        <v>2.9</v>
      </c>
      <c r="CX28" s="153">
        <f t="shared" si="23"/>
        <v>3.65</v>
      </c>
      <c r="CY28" s="153">
        <f t="shared" si="24"/>
        <v>3.3</v>
      </c>
      <c r="CZ28" s="92">
        <f t="shared" si="25"/>
        <v>150577.28</v>
      </c>
      <c r="DA28" s="92">
        <f t="shared" si="26"/>
        <v>167583.14000000001</v>
      </c>
      <c r="DB28" s="91">
        <f t="shared" si="7"/>
        <v>1</v>
      </c>
      <c r="DC28" s="92">
        <f t="shared" si="27"/>
        <v>120025.68</v>
      </c>
    </row>
    <row r="29" spans="1:107" x14ac:dyDescent="0.25">
      <c r="A29" s="20">
        <v>13075139</v>
      </c>
      <c r="B29" s="21">
        <v>5552</v>
      </c>
      <c r="C29" s="21" t="s">
        <v>67</v>
      </c>
      <c r="D29" s="223">
        <v>357</v>
      </c>
      <c r="E29" s="224">
        <v>96900</v>
      </c>
      <c r="F29" s="224">
        <v>6059.12</v>
      </c>
      <c r="G29" s="224">
        <v>1</v>
      </c>
      <c r="H29" s="224">
        <v>91597.96</v>
      </c>
      <c r="I29" s="224"/>
      <c r="J29" s="224">
        <v>0</v>
      </c>
      <c r="K29" s="224"/>
      <c r="L29" s="224">
        <v>2010</v>
      </c>
      <c r="M29" s="224">
        <v>1</v>
      </c>
      <c r="N29" s="224">
        <v>437193.6</v>
      </c>
      <c r="O29" s="224">
        <v>1</v>
      </c>
      <c r="P29" s="242">
        <v>159355.81</v>
      </c>
      <c r="Q29" s="224">
        <v>0</v>
      </c>
      <c r="R29" s="224">
        <v>0</v>
      </c>
      <c r="S29" s="224">
        <v>290</v>
      </c>
      <c r="T29" s="224">
        <v>0</v>
      </c>
      <c r="U29" s="224">
        <v>365</v>
      </c>
      <c r="V29" s="224">
        <v>0</v>
      </c>
      <c r="W29" s="224">
        <v>330</v>
      </c>
      <c r="X29" s="224">
        <v>0</v>
      </c>
      <c r="Y29" s="224">
        <v>0</v>
      </c>
      <c r="Z29" s="224">
        <v>124737.62</v>
      </c>
      <c r="AA29" s="224">
        <v>349.40509803921566</v>
      </c>
      <c r="AB29" s="22" t="s">
        <v>56</v>
      </c>
      <c r="AC29" s="22" t="s">
        <v>43</v>
      </c>
      <c r="AD29" s="22" t="s">
        <v>43</v>
      </c>
      <c r="AE29" s="224">
        <v>609806.93999999994</v>
      </c>
      <c r="AF29" s="224">
        <v>176245.95</v>
      </c>
      <c r="AG29" s="224">
        <v>280566.07</v>
      </c>
      <c r="AH29" s="224">
        <v>-6059.12</v>
      </c>
      <c r="AI29" s="224">
        <v>-159355.81</v>
      </c>
      <c r="AJ29" s="224">
        <v>1300</v>
      </c>
      <c r="AK29" s="282">
        <v>1180.8399999999999</v>
      </c>
      <c r="AL29" s="224">
        <v>0</v>
      </c>
      <c r="AM29" s="224">
        <v>0</v>
      </c>
      <c r="AN29" s="224">
        <v>2500</v>
      </c>
      <c r="AO29" s="260">
        <v>2274.1</v>
      </c>
      <c r="AP29" s="311">
        <v>106531</v>
      </c>
      <c r="AQ29" s="242">
        <v>45345.939999999995</v>
      </c>
      <c r="AR29" s="281">
        <f t="shared" si="28"/>
        <v>-61185.060000000005</v>
      </c>
      <c r="AS29" s="284">
        <v>128852.02</v>
      </c>
      <c r="AT29" s="239">
        <f t="shared" si="8"/>
        <v>174197.96</v>
      </c>
      <c r="AU29" s="308">
        <v>113688.89</v>
      </c>
      <c r="AV29" s="309">
        <f t="shared" si="29"/>
        <v>60509.069999999992</v>
      </c>
      <c r="AW29" s="310">
        <f t="shared" si="9"/>
        <v>2.5071459539707415</v>
      </c>
      <c r="AX29" s="310">
        <f t="shared" si="10"/>
        <v>0.65264191383182679</v>
      </c>
      <c r="AY29" s="222">
        <v>48941.62</v>
      </c>
      <c r="CA29" s="91" t="str">
        <f t="shared" si="33"/>
        <v>Vogelsang-Warsin</v>
      </c>
      <c r="CB29" s="92">
        <f t="shared" si="33"/>
        <v>357</v>
      </c>
      <c r="CC29" s="92">
        <f t="shared" si="11"/>
        <v>0</v>
      </c>
      <c r="CD29" s="92">
        <f t="shared" si="12"/>
        <v>91597.96</v>
      </c>
      <c r="CE29" s="92">
        <f t="shared" si="3"/>
        <v>159355.81</v>
      </c>
      <c r="CF29" s="92">
        <f t="shared" si="4"/>
        <v>0</v>
      </c>
      <c r="CG29" s="92">
        <f t="shared" si="13"/>
        <v>-159355.81</v>
      </c>
      <c r="CH29" s="92">
        <f t="shared" si="14"/>
        <v>-6059.12</v>
      </c>
      <c r="CI29" s="92">
        <f t="shared" si="31"/>
        <v>0</v>
      </c>
      <c r="CJ29" s="91" t="str">
        <f t="shared" si="34"/>
        <v>ja</v>
      </c>
      <c r="CK29" s="91" t="str">
        <f t="shared" si="34"/>
        <v>nein</v>
      </c>
      <c r="CL29" s="91" t="str">
        <f t="shared" si="32"/>
        <v>OK</v>
      </c>
      <c r="CM29" s="92">
        <f t="shared" si="30"/>
        <v>437193.6</v>
      </c>
      <c r="CN29" s="91" t="str">
        <f t="shared" si="16"/>
        <v>nein</v>
      </c>
      <c r="CO29" s="91">
        <f t="shared" si="17"/>
        <v>1</v>
      </c>
      <c r="CP29" s="91">
        <f t="shared" si="18"/>
        <v>0</v>
      </c>
      <c r="CQ29" s="91">
        <f t="shared" si="19"/>
        <v>1</v>
      </c>
      <c r="CR29" s="91">
        <f t="shared" si="6"/>
        <v>0</v>
      </c>
      <c r="CS29" s="92">
        <f>CM29-'2014'!CM29</f>
        <v>-119806.60999999999</v>
      </c>
      <c r="CT29" s="92">
        <f>CE29-'2014'!CE29</f>
        <v>-77345.209999999992</v>
      </c>
      <c r="CU29" s="92">
        <f t="shared" si="20"/>
        <v>113688.89</v>
      </c>
      <c r="CV29" s="92">
        <f t="shared" si="21"/>
        <v>48941.62</v>
      </c>
      <c r="CW29" s="153">
        <f t="shared" si="22"/>
        <v>2.9</v>
      </c>
      <c r="CX29" s="153">
        <f t="shared" si="23"/>
        <v>3.65</v>
      </c>
      <c r="CY29" s="153">
        <f t="shared" si="24"/>
        <v>3.3</v>
      </c>
      <c r="CZ29" s="92">
        <f t="shared" si="25"/>
        <v>124737.62</v>
      </c>
      <c r="DA29" s="92">
        <f t="shared" si="26"/>
        <v>3454.9399999999996</v>
      </c>
      <c r="DB29" s="91">
        <f t="shared" si="7"/>
        <v>1</v>
      </c>
      <c r="DC29" s="92">
        <f t="shared" si="27"/>
        <v>-159355.81</v>
      </c>
    </row>
    <row r="30" spans="1:107" x14ac:dyDescent="0.25">
      <c r="A30" s="20">
        <v>13075007</v>
      </c>
      <c r="B30" s="21">
        <v>5553</v>
      </c>
      <c r="C30" s="21" t="s">
        <v>68</v>
      </c>
      <c r="D30" s="223">
        <v>335</v>
      </c>
      <c r="E30" s="224">
        <v>212100</v>
      </c>
      <c r="F30" s="224">
        <v>22005</v>
      </c>
      <c r="G30" s="224">
        <v>0</v>
      </c>
      <c r="H30" s="224"/>
      <c r="I30" s="224">
        <v>22005</v>
      </c>
      <c r="J30" s="224">
        <v>1</v>
      </c>
      <c r="K30" s="224">
        <v>67217</v>
      </c>
      <c r="L30" s="224"/>
      <c r="M30" s="223">
        <v>1</v>
      </c>
      <c r="N30" s="224">
        <v>1386693</v>
      </c>
      <c r="O30" s="224">
        <v>0</v>
      </c>
      <c r="P30" s="224">
        <v>0</v>
      </c>
      <c r="Q30" s="224">
        <v>1</v>
      </c>
      <c r="R30" s="224">
        <v>59182</v>
      </c>
      <c r="S30" s="224">
        <v>276</v>
      </c>
      <c r="T30" s="224">
        <v>0</v>
      </c>
      <c r="U30" s="224">
        <v>350</v>
      </c>
      <c r="V30" s="224">
        <v>0</v>
      </c>
      <c r="W30" s="224">
        <v>318</v>
      </c>
      <c r="X30" s="224">
        <v>0</v>
      </c>
      <c r="Y30" s="223">
        <v>0</v>
      </c>
      <c r="Z30" s="224">
        <v>0</v>
      </c>
      <c r="AA30" s="224">
        <v>0</v>
      </c>
      <c r="AB30" s="24" t="s">
        <v>56</v>
      </c>
      <c r="AC30" s="24" t="s">
        <v>43</v>
      </c>
      <c r="AD30" s="24" t="s">
        <v>43</v>
      </c>
      <c r="AE30" s="224">
        <v>1385226</v>
      </c>
      <c r="AF30" s="224">
        <v>280977</v>
      </c>
      <c r="AG30" s="224">
        <v>208296</v>
      </c>
      <c r="AH30" s="251">
        <v>-22005.55</v>
      </c>
      <c r="AI30" s="224">
        <v>59182</v>
      </c>
      <c r="AJ30" s="224">
        <v>1400</v>
      </c>
      <c r="AK30" s="282">
        <v>1498</v>
      </c>
      <c r="AL30" s="224">
        <v>0</v>
      </c>
      <c r="AM30" s="224">
        <v>0</v>
      </c>
      <c r="AN30" s="224">
        <v>0</v>
      </c>
      <c r="AO30" s="224">
        <v>0</v>
      </c>
      <c r="AP30" s="223">
        <v>256051</v>
      </c>
      <c r="AQ30" s="224">
        <v>189603</v>
      </c>
      <c r="AR30" s="281">
        <f t="shared" si="28"/>
        <v>-66448</v>
      </c>
      <c r="AS30" s="224">
        <v>31407</v>
      </c>
      <c r="AT30" s="239">
        <f t="shared" si="8"/>
        <v>221010</v>
      </c>
      <c r="AU30" s="308">
        <v>123247</v>
      </c>
      <c r="AV30" s="309">
        <f t="shared" si="29"/>
        <v>97763</v>
      </c>
      <c r="AW30" s="310">
        <f t="shared" si="9"/>
        <v>0.65002663459966348</v>
      </c>
      <c r="AX30" s="310">
        <f t="shared" si="10"/>
        <v>0.55765349984163615</v>
      </c>
      <c r="AY30" s="236">
        <v>74488</v>
      </c>
      <c r="CA30" s="91" t="str">
        <f t="shared" si="33"/>
        <v>Bargischow</v>
      </c>
      <c r="CB30" s="92">
        <f t="shared" si="33"/>
        <v>335</v>
      </c>
      <c r="CC30" s="92">
        <f t="shared" si="11"/>
        <v>22005</v>
      </c>
      <c r="CD30" s="92">
        <f t="shared" si="12"/>
        <v>-22005</v>
      </c>
      <c r="CE30" s="92">
        <f t="shared" si="3"/>
        <v>0</v>
      </c>
      <c r="CF30" s="92">
        <f t="shared" si="4"/>
        <v>59182</v>
      </c>
      <c r="CG30" s="92">
        <f t="shared" si="13"/>
        <v>59182</v>
      </c>
      <c r="CH30" s="92">
        <f t="shared" si="14"/>
        <v>-22005.55</v>
      </c>
      <c r="CI30" s="92">
        <f t="shared" si="31"/>
        <v>0</v>
      </c>
      <c r="CJ30" s="91" t="str">
        <f t="shared" si="34"/>
        <v>ja</v>
      </c>
      <c r="CK30" s="91" t="str">
        <f t="shared" si="34"/>
        <v>nein</v>
      </c>
      <c r="CL30" s="91" t="str">
        <f t="shared" si="32"/>
        <v>OK</v>
      </c>
      <c r="CM30" s="92">
        <f t="shared" si="30"/>
        <v>1386693</v>
      </c>
      <c r="CN30" s="91" t="str">
        <f t="shared" si="16"/>
        <v>nein</v>
      </c>
      <c r="CO30" s="91">
        <f t="shared" si="17"/>
        <v>1</v>
      </c>
      <c r="CP30" s="91">
        <f t="shared" si="18"/>
        <v>0</v>
      </c>
      <c r="CQ30" s="91">
        <f t="shared" si="19"/>
        <v>1</v>
      </c>
      <c r="CR30" s="91">
        <f t="shared" si="6"/>
        <v>1</v>
      </c>
      <c r="CS30" s="92">
        <f>CM30-'2014'!CM30</f>
        <v>0</v>
      </c>
      <c r="CT30" s="92">
        <f>CE30-'2014'!CE30</f>
        <v>0</v>
      </c>
      <c r="CU30" s="92">
        <f t="shared" si="20"/>
        <v>123247</v>
      </c>
      <c r="CV30" s="92">
        <f t="shared" si="21"/>
        <v>74488</v>
      </c>
      <c r="CW30" s="153">
        <f t="shared" si="22"/>
        <v>2.76</v>
      </c>
      <c r="CX30" s="153">
        <f t="shared" si="23"/>
        <v>3.5</v>
      </c>
      <c r="CY30" s="153">
        <f t="shared" si="24"/>
        <v>3.18</v>
      </c>
      <c r="CZ30" s="92">
        <f t="shared" si="25"/>
        <v>0</v>
      </c>
      <c r="DA30" s="92">
        <f t="shared" si="26"/>
        <v>1498</v>
      </c>
      <c r="DB30" s="91">
        <f t="shared" si="7"/>
        <v>0</v>
      </c>
      <c r="DC30" s="92">
        <f t="shared" si="27"/>
        <v>59182</v>
      </c>
    </row>
    <row r="31" spans="1:107" x14ac:dyDescent="0.25">
      <c r="A31" s="20">
        <v>13075013</v>
      </c>
      <c r="B31" s="21">
        <v>5553</v>
      </c>
      <c r="C31" s="21" t="s">
        <v>70</v>
      </c>
      <c r="D31" s="223">
        <v>235</v>
      </c>
      <c r="E31" s="224">
        <v>127900</v>
      </c>
      <c r="F31" s="224">
        <v>17200</v>
      </c>
      <c r="G31" s="224">
        <v>0</v>
      </c>
      <c r="H31" s="224"/>
      <c r="I31" s="224">
        <v>84648</v>
      </c>
      <c r="J31" s="224">
        <v>0</v>
      </c>
      <c r="K31" s="224"/>
      <c r="L31" s="224">
        <v>2012</v>
      </c>
      <c r="M31" s="223">
        <v>1</v>
      </c>
      <c r="N31" s="224">
        <v>966752</v>
      </c>
      <c r="O31" s="224">
        <v>1</v>
      </c>
      <c r="P31" s="224">
        <v>246837</v>
      </c>
      <c r="Q31" s="224">
        <v>0</v>
      </c>
      <c r="R31" s="224">
        <v>0</v>
      </c>
      <c r="S31" s="224">
        <v>300</v>
      </c>
      <c r="T31" s="224">
        <v>0</v>
      </c>
      <c r="U31" s="224">
        <v>365</v>
      </c>
      <c r="V31" s="224">
        <v>0</v>
      </c>
      <c r="W31" s="224">
        <v>330</v>
      </c>
      <c r="X31" s="224">
        <v>0</v>
      </c>
      <c r="Y31" s="223">
        <v>0</v>
      </c>
      <c r="Z31" s="224">
        <v>607313</v>
      </c>
      <c r="AA31" s="224">
        <v>2584.3106382978722</v>
      </c>
      <c r="AB31" s="24" t="s">
        <v>56</v>
      </c>
      <c r="AC31" s="24" t="s">
        <v>43</v>
      </c>
      <c r="AD31" s="24" t="s">
        <v>43</v>
      </c>
      <c r="AE31" s="224">
        <v>959475</v>
      </c>
      <c r="AF31" s="224">
        <v>131932</v>
      </c>
      <c r="AG31" s="224">
        <v>209851</v>
      </c>
      <c r="AH31" s="251">
        <v>-17200.509999999998</v>
      </c>
      <c r="AI31" s="224">
        <v>-246837</v>
      </c>
      <c r="AJ31" s="224">
        <v>800</v>
      </c>
      <c r="AK31" s="282">
        <v>920</v>
      </c>
      <c r="AL31" s="224">
        <v>0</v>
      </c>
      <c r="AM31" s="224">
        <v>0</v>
      </c>
      <c r="AN31" s="224">
        <v>0</v>
      </c>
      <c r="AO31" s="224">
        <v>0</v>
      </c>
      <c r="AP31" s="223">
        <v>72720</v>
      </c>
      <c r="AQ31" s="224">
        <v>32062</v>
      </c>
      <c r="AR31" s="281">
        <f t="shared" si="28"/>
        <v>-40658</v>
      </c>
      <c r="AS31" s="224">
        <v>86170</v>
      </c>
      <c r="AT31" s="239">
        <f t="shared" si="8"/>
        <v>118232</v>
      </c>
      <c r="AU31" s="308">
        <v>78362</v>
      </c>
      <c r="AV31" s="309">
        <f t="shared" si="29"/>
        <v>39870</v>
      </c>
      <c r="AW31" s="310">
        <f t="shared" si="9"/>
        <v>2.4440771006175535</v>
      </c>
      <c r="AX31" s="310">
        <f t="shared" si="10"/>
        <v>0.6627816496379999</v>
      </c>
      <c r="AY31" s="236">
        <v>47545</v>
      </c>
      <c r="CA31" s="91" t="str">
        <f t="shared" si="33"/>
        <v>Blesewitz</v>
      </c>
      <c r="CB31" s="92">
        <f t="shared" si="33"/>
        <v>235</v>
      </c>
      <c r="CC31" s="92">
        <f t="shared" si="11"/>
        <v>84648</v>
      </c>
      <c r="CD31" s="92">
        <f t="shared" si="12"/>
        <v>-84648</v>
      </c>
      <c r="CE31" s="92">
        <f t="shared" si="3"/>
        <v>246837</v>
      </c>
      <c r="CF31" s="92">
        <f t="shared" si="4"/>
        <v>0</v>
      </c>
      <c r="CG31" s="92">
        <f t="shared" si="13"/>
        <v>-246837</v>
      </c>
      <c r="CH31" s="92">
        <f t="shared" si="14"/>
        <v>-17200.509999999998</v>
      </c>
      <c r="CI31" s="92">
        <f t="shared" si="31"/>
        <v>0</v>
      </c>
      <c r="CJ31" s="91" t="str">
        <f t="shared" si="34"/>
        <v>ja</v>
      </c>
      <c r="CK31" s="91" t="str">
        <f t="shared" si="34"/>
        <v>nein</v>
      </c>
      <c r="CL31" s="91" t="str">
        <f t="shared" si="32"/>
        <v>OK</v>
      </c>
      <c r="CM31" s="92">
        <f t="shared" si="30"/>
        <v>966752</v>
      </c>
      <c r="CN31" s="91" t="str">
        <f t="shared" si="16"/>
        <v>nein</v>
      </c>
      <c r="CO31" s="91">
        <f t="shared" si="17"/>
        <v>1</v>
      </c>
      <c r="CP31" s="91">
        <f t="shared" si="18"/>
        <v>0</v>
      </c>
      <c r="CQ31" s="91">
        <f t="shared" si="19"/>
        <v>1</v>
      </c>
      <c r="CR31" s="91">
        <f t="shared" si="6"/>
        <v>0</v>
      </c>
      <c r="CS31" s="92">
        <f>CM31-'2014'!CM31</f>
        <v>0</v>
      </c>
      <c r="CT31" s="92">
        <f>CE31-'2014'!CE31</f>
        <v>82157</v>
      </c>
      <c r="CU31" s="92">
        <f t="shared" si="20"/>
        <v>78362</v>
      </c>
      <c r="CV31" s="92">
        <f t="shared" si="21"/>
        <v>47545</v>
      </c>
      <c r="CW31" s="153">
        <f t="shared" si="22"/>
        <v>3</v>
      </c>
      <c r="CX31" s="153">
        <f t="shared" si="23"/>
        <v>3.65</v>
      </c>
      <c r="CY31" s="153">
        <f t="shared" si="24"/>
        <v>3.3</v>
      </c>
      <c r="CZ31" s="92">
        <f t="shared" si="25"/>
        <v>607313</v>
      </c>
      <c r="DA31" s="92">
        <f t="shared" si="26"/>
        <v>920</v>
      </c>
      <c r="DB31" s="91">
        <f t="shared" si="7"/>
        <v>0</v>
      </c>
      <c r="DC31" s="92">
        <f t="shared" si="27"/>
        <v>-246837</v>
      </c>
    </row>
    <row r="32" spans="1:107" x14ac:dyDescent="0.25">
      <c r="A32" s="20">
        <v>13075015</v>
      </c>
      <c r="B32" s="21">
        <v>5553</v>
      </c>
      <c r="C32" s="21" t="s">
        <v>71</v>
      </c>
      <c r="D32" s="223">
        <v>696</v>
      </c>
      <c r="E32" s="224">
        <v>196400</v>
      </c>
      <c r="F32" s="224">
        <v>32902</v>
      </c>
      <c r="G32" s="224">
        <v>0</v>
      </c>
      <c r="H32" s="224"/>
      <c r="I32" s="224">
        <v>133350</v>
      </c>
      <c r="J32" s="224">
        <v>0</v>
      </c>
      <c r="K32" s="224"/>
      <c r="L32" s="224">
        <v>2013</v>
      </c>
      <c r="M32" s="223">
        <v>1</v>
      </c>
      <c r="N32" s="224">
        <v>3569743</v>
      </c>
      <c r="O32" s="224">
        <v>1</v>
      </c>
      <c r="P32" s="224">
        <v>354861</v>
      </c>
      <c r="Q32" s="224">
        <v>0</v>
      </c>
      <c r="R32" s="224">
        <v>0</v>
      </c>
      <c r="S32" s="224">
        <v>286</v>
      </c>
      <c r="T32" s="224">
        <v>0</v>
      </c>
      <c r="U32" s="224">
        <v>365</v>
      </c>
      <c r="V32" s="224">
        <v>0</v>
      </c>
      <c r="W32" s="224">
        <v>330</v>
      </c>
      <c r="X32" s="224">
        <v>0</v>
      </c>
      <c r="Y32" s="223">
        <v>0</v>
      </c>
      <c r="Z32" s="224">
        <v>300929</v>
      </c>
      <c r="AA32" s="224">
        <v>432.3692528735632</v>
      </c>
      <c r="AB32" s="24" t="s">
        <v>56</v>
      </c>
      <c r="AC32" s="24" t="s">
        <v>43</v>
      </c>
      <c r="AD32" s="24" t="s">
        <v>43</v>
      </c>
      <c r="AE32" s="224">
        <v>3395249</v>
      </c>
      <c r="AF32" s="224">
        <v>349735</v>
      </c>
      <c r="AG32" s="224">
        <v>287424</v>
      </c>
      <c r="AH32" s="251">
        <v>-32902.22</v>
      </c>
      <c r="AI32" s="224">
        <v>-354861</v>
      </c>
      <c r="AJ32" s="224">
        <v>3100</v>
      </c>
      <c r="AK32" s="282">
        <v>3306</v>
      </c>
      <c r="AL32" s="224">
        <v>0</v>
      </c>
      <c r="AM32" s="224">
        <v>0</v>
      </c>
      <c r="AN32" s="224">
        <v>0</v>
      </c>
      <c r="AO32" s="224">
        <v>0</v>
      </c>
      <c r="AP32" s="223">
        <v>223889</v>
      </c>
      <c r="AQ32" s="224">
        <v>254050</v>
      </c>
      <c r="AR32" s="281">
        <f t="shared" si="28"/>
        <v>30161</v>
      </c>
      <c r="AS32" s="224">
        <v>250102</v>
      </c>
      <c r="AT32" s="239">
        <f t="shared" si="8"/>
        <v>504152</v>
      </c>
      <c r="AU32" s="308">
        <v>233322</v>
      </c>
      <c r="AV32" s="309">
        <f t="shared" si="29"/>
        <v>270830</v>
      </c>
      <c r="AW32" s="310">
        <f t="shared" si="9"/>
        <v>0.91840976185790202</v>
      </c>
      <c r="AX32" s="310">
        <f t="shared" si="10"/>
        <v>0.4628009013154763</v>
      </c>
      <c r="AY32" s="236">
        <v>141458</v>
      </c>
      <c r="CA32" s="91" t="str">
        <f t="shared" si="33"/>
        <v>Boldekow</v>
      </c>
      <c r="CB32" s="92">
        <f t="shared" si="33"/>
        <v>696</v>
      </c>
      <c r="CC32" s="92">
        <f t="shared" si="11"/>
        <v>133350</v>
      </c>
      <c r="CD32" s="92">
        <f t="shared" si="12"/>
        <v>-133350</v>
      </c>
      <c r="CE32" s="92">
        <f t="shared" si="3"/>
        <v>354861</v>
      </c>
      <c r="CF32" s="92">
        <f t="shared" si="4"/>
        <v>0</v>
      </c>
      <c r="CG32" s="92">
        <f t="shared" si="13"/>
        <v>-354861</v>
      </c>
      <c r="CH32" s="92">
        <f t="shared" si="14"/>
        <v>-32902.22</v>
      </c>
      <c r="CI32" s="92">
        <f t="shared" si="31"/>
        <v>0</v>
      </c>
      <c r="CJ32" s="91" t="str">
        <f t="shared" si="34"/>
        <v>ja</v>
      </c>
      <c r="CK32" s="91" t="str">
        <f t="shared" si="34"/>
        <v>nein</v>
      </c>
      <c r="CL32" s="91" t="str">
        <f t="shared" si="32"/>
        <v>OK</v>
      </c>
      <c r="CM32" s="92">
        <f t="shared" si="30"/>
        <v>3569743</v>
      </c>
      <c r="CN32" s="91" t="str">
        <f t="shared" si="16"/>
        <v>nein</v>
      </c>
      <c r="CO32" s="91">
        <f t="shared" si="17"/>
        <v>1</v>
      </c>
      <c r="CP32" s="91">
        <f t="shared" si="18"/>
        <v>0</v>
      </c>
      <c r="CQ32" s="91">
        <f t="shared" si="19"/>
        <v>1</v>
      </c>
      <c r="CR32" s="91">
        <f t="shared" si="6"/>
        <v>0</v>
      </c>
      <c r="CS32" s="92">
        <f>CM32-'2014'!CM32</f>
        <v>126535</v>
      </c>
      <c r="CT32" s="92">
        <f>CE32-'2014'!CE32</f>
        <v>203810</v>
      </c>
      <c r="CU32" s="92">
        <f t="shared" si="20"/>
        <v>233322</v>
      </c>
      <c r="CV32" s="92">
        <f t="shared" si="21"/>
        <v>141458</v>
      </c>
      <c r="CW32" s="153">
        <f t="shared" si="22"/>
        <v>2.86</v>
      </c>
      <c r="CX32" s="153">
        <f t="shared" si="23"/>
        <v>3.65</v>
      </c>
      <c r="CY32" s="153">
        <f t="shared" si="24"/>
        <v>3.3</v>
      </c>
      <c r="CZ32" s="92">
        <f t="shared" si="25"/>
        <v>300929</v>
      </c>
      <c r="DA32" s="92">
        <f t="shared" si="26"/>
        <v>3306</v>
      </c>
      <c r="DB32" s="91">
        <f t="shared" si="7"/>
        <v>0</v>
      </c>
      <c r="DC32" s="92">
        <f t="shared" si="27"/>
        <v>-354861</v>
      </c>
    </row>
    <row r="33" spans="1:107" x14ac:dyDescent="0.25">
      <c r="A33" s="20">
        <v>13075020</v>
      </c>
      <c r="B33" s="21">
        <v>5553</v>
      </c>
      <c r="C33" s="21" t="s">
        <v>72</v>
      </c>
      <c r="D33" s="223">
        <v>285</v>
      </c>
      <c r="E33" s="224">
        <v>91800</v>
      </c>
      <c r="F33" s="224">
        <v>5705</v>
      </c>
      <c r="G33" s="224">
        <v>0</v>
      </c>
      <c r="H33" s="224"/>
      <c r="I33" s="224">
        <v>36211</v>
      </c>
      <c r="J33" s="224">
        <v>0</v>
      </c>
      <c r="K33" s="224"/>
      <c r="L33" s="224">
        <v>2012</v>
      </c>
      <c r="M33" s="223">
        <v>1</v>
      </c>
      <c r="N33" s="224">
        <v>1158890</v>
      </c>
      <c r="O33" s="224">
        <v>1</v>
      </c>
      <c r="P33" s="224">
        <v>214193</v>
      </c>
      <c r="Q33" s="224">
        <v>0</v>
      </c>
      <c r="R33" s="224">
        <v>0</v>
      </c>
      <c r="S33" s="224">
        <v>320</v>
      </c>
      <c r="T33" s="224">
        <v>0</v>
      </c>
      <c r="U33" s="224">
        <v>420</v>
      </c>
      <c r="V33" s="224">
        <v>0</v>
      </c>
      <c r="W33" s="224">
        <v>350</v>
      </c>
      <c r="X33" s="224">
        <v>0</v>
      </c>
      <c r="Y33" s="223">
        <v>0</v>
      </c>
      <c r="Z33" s="224">
        <v>477328</v>
      </c>
      <c r="AA33" s="224">
        <v>1674.8350877192981</v>
      </c>
      <c r="AB33" s="24" t="s">
        <v>56</v>
      </c>
      <c r="AC33" s="24" t="s">
        <v>43</v>
      </c>
      <c r="AD33" s="24" t="s">
        <v>43</v>
      </c>
      <c r="AE33" s="224">
        <v>1168384</v>
      </c>
      <c r="AF33" s="224">
        <v>167046</v>
      </c>
      <c r="AG33" s="224">
        <v>163193</v>
      </c>
      <c r="AH33" s="251">
        <v>5705.81</v>
      </c>
      <c r="AI33" s="224">
        <v>-214193</v>
      </c>
      <c r="AJ33" s="224">
        <v>1200</v>
      </c>
      <c r="AK33" s="282">
        <v>1335</v>
      </c>
      <c r="AL33" s="224">
        <v>0</v>
      </c>
      <c r="AM33" s="224">
        <v>0</v>
      </c>
      <c r="AN33" s="224">
        <v>0</v>
      </c>
      <c r="AO33" s="224">
        <v>0</v>
      </c>
      <c r="AP33" s="223">
        <v>74969</v>
      </c>
      <c r="AQ33" s="224">
        <v>51427</v>
      </c>
      <c r="AR33" s="281">
        <f t="shared" si="28"/>
        <v>-23542</v>
      </c>
      <c r="AS33" s="224">
        <v>112438</v>
      </c>
      <c r="AT33" s="239">
        <f t="shared" si="8"/>
        <v>163865</v>
      </c>
      <c r="AU33" s="308">
        <v>88886</v>
      </c>
      <c r="AV33" s="309">
        <f t="shared" si="29"/>
        <v>74979</v>
      </c>
      <c r="AW33" s="310">
        <f t="shared" si="9"/>
        <v>1.7283917008575262</v>
      </c>
      <c r="AX33" s="310">
        <f t="shared" si="10"/>
        <v>0.54243432093491595</v>
      </c>
      <c r="AY33" s="236">
        <v>53875</v>
      </c>
      <c r="CA33" s="91" t="str">
        <f t="shared" si="33"/>
        <v>Bugewitz</v>
      </c>
      <c r="CB33" s="92">
        <f t="shared" si="33"/>
        <v>285</v>
      </c>
      <c r="CC33" s="92">
        <f t="shared" si="11"/>
        <v>36211</v>
      </c>
      <c r="CD33" s="92">
        <f t="shared" si="12"/>
        <v>-36211</v>
      </c>
      <c r="CE33" s="92">
        <f t="shared" si="3"/>
        <v>214193</v>
      </c>
      <c r="CF33" s="92">
        <f t="shared" si="4"/>
        <v>0</v>
      </c>
      <c r="CG33" s="92">
        <f t="shared" si="13"/>
        <v>-214193</v>
      </c>
      <c r="CH33" s="92">
        <f t="shared" si="14"/>
        <v>5705.81</v>
      </c>
      <c r="CI33" s="92">
        <f t="shared" si="31"/>
        <v>0</v>
      </c>
      <c r="CJ33" s="91" t="str">
        <f t="shared" si="34"/>
        <v>ja</v>
      </c>
      <c r="CK33" s="91" t="str">
        <f t="shared" si="34"/>
        <v>nein</v>
      </c>
      <c r="CL33" s="91" t="str">
        <f t="shared" si="32"/>
        <v>OK</v>
      </c>
      <c r="CM33" s="92">
        <f t="shared" si="30"/>
        <v>1158890</v>
      </c>
      <c r="CN33" s="91" t="str">
        <f t="shared" si="16"/>
        <v>nein</v>
      </c>
      <c r="CO33" s="91">
        <f t="shared" si="17"/>
        <v>1</v>
      </c>
      <c r="CP33" s="91">
        <f t="shared" si="18"/>
        <v>0</v>
      </c>
      <c r="CQ33" s="91">
        <f t="shared" si="19"/>
        <v>1</v>
      </c>
      <c r="CR33" s="91">
        <f t="shared" si="6"/>
        <v>0</v>
      </c>
      <c r="CS33" s="92">
        <f>CM33-'2014'!CM33</f>
        <v>-4731</v>
      </c>
      <c r="CT33" s="92">
        <f>CE33-'2014'!CE33</f>
        <v>86247</v>
      </c>
      <c r="CU33" s="92">
        <f t="shared" si="20"/>
        <v>88886</v>
      </c>
      <c r="CV33" s="92">
        <f t="shared" si="21"/>
        <v>53875</v>
      </c>
      <c r="CW33" s="153">
        <f t="shared" si="22"/>
        <v>3.2</v>
      </c>
      <c r="CX33" s="153">
        <f t="shared" si="23"/>
        <v>4.2</v>
      </c>
      <c r="CY33" s="153">
        <f t="shared" si="24"/>
        <v>3.5</v>
      </c>
      <c r="CZ33" s="92">
        <f t="shared" si="25"/>
        <v>477328</v>
      </c>
      <c r="DA33" s="92">
        <f t="shared" si="26"/>
        <v>1335</v>
      </c>
      <c r="DB33" s="91">
        <f t="shared" si="7"/>
        <v>0</v>
      </c>
      <c r="DC33" s="92">
        <f t="shared" si="27"/>
        <v>-214193</v>
      </c>
    </row>
    <row r="34" spans="1:107" x14ac:dyDescent="0.25">
      <c r="A34" s="20">
        <v>13075022</v>
      </c>
      <c r="B34" s="21">
        <v>5553</v>
      </c>
      <c r="C34" s="21" t="s">
        <v>73</v>
      </c>
      <c r="D34" s="223">
        <v>441</v>
      </c>
      <c r="E34" s="224">
        <v>83700</v>
      </c>
      <c r="F34" s="224">
        <v>65711</v>
      </c>
      <c r="G34" s="224">
        <v>0</v>
      </c>
      <c r="H34" s="224"/>
      <c r="I34" s="224">
        <v>69703</v>
      </c>
      <c r="J34" s="224">
        <v>1</v>
      </c>
      <c r="K34" s="224">
        <v>100342</v>
      </c>
      <c r="L34" s="224"/>
      <c r="M34" s="223">
        <v>1</v>
      </c>
      <c r="N34" s="224">
        <v>1452009</v>
      </c>
      <c r="O34" s="224">
        <v>1</v>
      </c>
      <c r="P34" s="224">
        <v>86618</v>
      </c>
      <c r="Q34" s="224">
        <v>0</v>
      </c>
      <c r="R34" s="224">
        <v>0</v>
      </c>
      <c r="S34" s="224">
        <v>300</v>
      </c>
      <c r="T34" s="224">
        <v>0</v>
      </c>
      <c r="U34" s="224">
        <v>365</v>
      </c>
      <c r="V34" s="224">
        <v>0</v>
      </c>
      <c r="W34" s="224">
        <v>330</v>
      </c>
      <c r="X34" s="224">
        <v>0</v>
      </c>
      <c r="Y34" s="223">
        <v>0</v>
      </c>
      <c r="Z34" s="224">
        <v>63909</v>
      </c>
      <c r="AA34" s="224">
        <v>144.91836734693877</v>
      </c>
      <c r="AB34" s="24" t="s">
        <v>56</v>
      </c>
      <c r="AC34" s="24" t="s">
        <v>43</v>
      </c>
      <c r="AD34" s="24" t="s">
        <v>43</v>
      </c>
      <c r="AE34" s="224">
        <v>1446736</v>
      </c>
      <c r="AF34" s="224">
        <v>116258</v>
      </c>
      <c r="AG34" s="224">
        <v>30085</v>
      </c>
      <c r="AH34" s="251">
        <v>-65711.47</v>
      </c>
      <c r="AI34" s="224">
        <v>-86618</v>
      </c>
      <c r="AJ34" s="224">
        <v>1600</v>
      </c>
      <c r="AK34" s="282">
        <v>2205</v>
      </c>
      <c r="AL34" s="224">
        <v>0</v>
      </c>
      <c r="AM34" s="224">
        <v>0</v>
      </c>
      <c r="AN34" s="224">
        <v>0</v>
      </c>
      <c r="AO34" s="224">
        <v>0</v>
      </c>
      <c r="AP34" s="223">
        <v>192877</v>
      </c>
      <c r="AQ34" s="224">
        <v>47764</v>
      </c>
      <c r="AR34" s="281">
        <f t="shared" si="28"/>
        <v>-145113</v>
      </c>
      <c r="AS34" s="224">
        <v>127861</v>
      </c>
      <c r="AT34" s="239">
        <f t="shared" si="8"/>
        <v>175625</v>
      </c>
      <c r="AU34" s="308">
        <v>151421</v>
      </c>
      <c r="AV34" s="309">
        <f t="shared" si="29"/>
        <v>24204</v>
      </c>
      <c r="AW34" s="310">
        <f t="shared" si="9"/>
        <v>3.1701909387823464</v>
      </c>
      <c r="AX34" s="310">
        <f t="shared" si="10"/>
        <v>0.86218362989323838</v>
      </c>
      <c r="AY34" s="236">
        <v>91886</v>
      </c>
      <c r="CA34" s="91" t="str">
        <f t="shared" si="33"/>
        <v>Butzow</v>
      </c>
      <c r="CB34" s="92">
        <f t="shared" si="33"/>
        <v>441</v>
      </c>
      <c r="CC34" s="92">
        <f t="shared" si="11"/>
        <v>69703</v>
      </c>
      <c r="CD34" s="92">
        <f t="shared" si="12"/>
        <v>-69703</v>
      </c>
      <c r="CE34" s="92">
        <f t="shared" si="3"/>
        <v>86618</v>
      </c>
      <c r="CF34" s="92">
        <f t="shared" si="4"/>
        <v>0</v>
      </c>
      <c r="CG34" s="92">
        <f t="shared" si="13"/>
        <v>-86618</v>
      </c>
      <c r="CH34" s="92">
        <f t="shared" si="14"/>
        <v>-65711.47</v>
      </c>
      <c r="CI34" s="92">
        <f t="shared" si="31"/>
        <v>0</v>
      </c>
      <c r="CJ34" s="91" t="str">
        <f t="shared" si="34"/>
        <v>ja</v>
      </c>
      <c r="CK34" s="91" t="str">
        <f t="shared" si="34"/>
        <v>nein</v>
      </c>
      <c r="CL34" s="91" t="str">
        <f t="shared" si="32"/>
        <v>OK</v>
      </c>
      <c r="CM34" s="92">
        <f t="shared" si="30"/>
        <v>1452009</v>
      </c>
      <c r="CN34" s="91" t="str">
        <f t="shared" si="16"/>
        <v>nein</v>
      </c>
      <c r="CO34" s="91">
        <f t="shared" si="17"/>
        <v>1</v>
      </c>
      <c r="CP34" s="91">
        <f t="shared" si="18"/>
        <v>0</v>
      </c>
      <c r="CQ34" s="91">
        <f t="shared" si="19"/>
        <v>1</v>
      </c>
      <c r="CR34" s="91">
        <f t="shared" si="6"/>
        <v>1</v>
      </c>
      <c r="CS34" s="92">
        <f>CM34-'2014'!CM34</f>
        <v>-1543</v>
      </c>
      <c r="CT34" s="92">
        <f>CE34-'2014'!CE34</f>
        <v>86618</v>
      </c>
      <c r="CU34" s="92">
        <f t="shared" si="20"/>
        <v>151421</v>
      </c>
      <c r="CV34" s="92">
        <f t="shared" si="21"/>
        <v>91886</v>
      </c>
      <c r="CW34" s="153">
        <f t="shared" si="22"/>
        <v>3</v>
      </c>
      <c r="CX34" s="153">
        <f t="shared" si="23"/>
        <v>3.65</v>
      </c>
      <c r="CY34" s="153">
        <f t="shared" si="24"/>
        <v>3.3</v>
      </c>
      <c r="CZ34" s="92">
        <f t="shared" si="25"/>
        <v>63909</v>
      </c>
      <c r="DA34" s="92">
        <f t="shared" si="26"/>
        <v>2205</v>
      </c>
      <c r="DB34" s="91">
        <f t="shared" si="7"/>
        <v>0</v>
      </c>
      <c r="DC34" s="92">
        <f t="shared" si="27"/>
        <v>-86618</v>
      </c>
    </row>
    <row r="35" spans="1:107" x14ac:dyDescent="0.25">
      <c r="A35" s="20">
        <v>13075029</v>
      </c>
      <c r="B35" s="21">
        <v>5553</v>
      </c>
      <c r="C35" s="21" t="s">
        <v>74</v>
      </c>
      <c r="D35" s="223">
        <v>2656</v>
      </c>
      <c r="E35" s="224">
        <v>471500</v>
      </c>
      <c r="F35" s="224">
        <v>150526</v>
      </c>
      <c r="G35" s="224">
        <v>0</v>
      </c>
      <c r="H35" s="224"/>
      <c r="I35" s="224">
        <v>290289</v>
      </c>
      <c r="J35" s="224">
        <v>0</v>
      </c>
      <c r="K35" s="224"/>
      <c r="L35" s="224">
        <v>2014</v>
      </c>
      <c r="M35" s="223">
        <v>1</v>
      </c>
      <c r="N35" s="224">
        <v>11931620</v>
      </c>
      <c r="O35" s="224">
        <v>1</v>
      </c>
      <c r="P35" s="224">
        <v>415403</v>
      </c>
      <c r="Q35" s="224">
        <v>0</v>
      </c>
      <c r="R35" s="224">
        <v>0</v>
      </c>
      <c r="S35" s="224">
        <v>320</v>
      </c>
      <c r="T35" s="224">
        <v>0</v>
      </c>
      <c r="U35" s="224">
        <v>365</v>
      </c>
      <c r="V35" s="224">
        <v>0</v>
      </c>
      <c r="W35" s="224">
        <v>330</v>
      </c>
      <c r="X35" s="224">
        <v>0</v>
      </c>
      <c r="Y35" s="223">
        <v>0</v>
      </c>
      <c r="Z35" s="224">
        <v>819866</v>
      </c>
      <c r="AA35" s="224">
        <v>308.68448795180723</v>
      </c>
      <c r="AB35" s="24" t="s">
        <v>56</v>
      </c>
      <c r="AC35" s="24" t="s">
        <v>43</v>
      </c>
      <c r="AD35" s="24" t="s">
        <v>43</v>
      </c>
      <c r="AE35" s="224">
        <v>12018262</v>
      </c>
      <c r="AF35" s="224">
        <v>23917</v>
      </c>
      <c r="AG35" s="224">
        <v>335687</v>
      </c>
      <c r="AH35" s="251">
        <v>-147728.04</v>
      </c>
      <c r="AI35" s="224">
        <v>-415403</v>
      </c>
      <c r="AJ35" s="224">
        <v>6800</v>
      </c>
      <c r="AK35" s="282">
        <v>6657</v>
      </c>
      <c r="AL35" s="224">
        <v>0</v>
      </c>
      <c r="AM35" s="224">
        <v>0</v>
      </c>
      <c r="AN35" s="224">
        <v>0</v>
      </c>
      <c r="AO35" s="224">
        <v>0</v>
      </c>
      <c r="AP35" s="223">
        <v>836524</v>
      </c>
      <c r="AQ35" s="224">
        <v>454142</v>
      </c>
      <c r="AR35" s="281">
        <f t="shared" si="28"/>
        <v>-382382</v>
      </c>
      <c r="AS35" s="224">
        <v>965132</v>
      </c>
      <c r="AT35" s="239">
        <f t="shared" si="8"/>
        <v>1419274</v>
      </c>
      <c r="AU35" s="308">
        <v>814112</v>
      </c>
      <c r="AV35" s="309">
        <f t="shared" si="29"/>
        <v>605162</v>
      </c>
      <c r="AW35" s="310">
        <f t="shared" si="9"/>
        <v>1.7926375450850174</v>
      </c>
      <c r="AX35" s="310">
        <f t="shared" si="10"/>
        <v>0.57361157887765157</v>
      </c>
      <c r="AY35" s="236">
        <v>493372</v>
      </c>
      <c r="CA35" s="91" t="str">
        <f t="shared" si="33"/>
        <v>Ducherow</v>
      </c>
      <c r="CB35" s="92">
        <f t="shared" si="33"/>
        <v>2656</v>
      </c>
      <c r="CC35" s="92">
        <f t="shared" si="11"/>
        <v>290289</v>
      </c>
      <c r="CD35" s="92">
        <f t="shared" si="12"/>
        <v>-290289</v>
      </c>
      <c r="CE35" s="92">
        <f t="shared" si="3"/>
        <v>415403</v>
      </c>
      <c r="CF35" s="92">
        <f t="shared" si="4"/>
        <v>0</v>
      </c>
      <c r="CG35" s="92">
        <f t="shared" si="13"/>
        <v>-415403</v>
      </c>
      <c r="CH35" s="92">
        <f t="shared" si="14"/>
        <v>-147728.04</v>
      </c>
      <c r="CI35" s="92">
        <f t="shared" si="31"/>
        <v>0</v>
      </c>
      <c r="CJ35" s="91" t="str">
        <f t="shared" si="34"/>
        <v>ja</v>
      </c>
      <c r="CK35" s="91" t="str">
        <f t="shared" si="34"/>
        <v>nein</v>
      </c>
      <c r="CL35" s="91" t="str">
        <f t="shared" si="32"/>
        <v>OK</v>
      </c>
      <c r="CM35" s="92">
        <f t="shared" si="30"/>
        <v>11931620</v>
      </c>
      <c r="CN35" s="91" t="str">
        <f t="shared" si="16"/>
        <v>nein</v>
      </c>
      <c r="CO35" s="91">
        <f t="shared" si="17"/>
        <v>1</v>
      </c>
      <c r="CP35" s="91">
        <f t="shared" si="18"/>
        <v>0</v>
      </c>
      <c r="CQ35" s="91">
        <f t="shared" si="19"/>
        <v>1</v>
      </c>
      <c r="CR35" s="91">
        <f t="shared" si="6"/>
        <v>0</v>
      </c>
      <c r="CS35" s="92">
        <f>CM35-'2014'!CM35</f>
        <v>-38735</v>
      </c>
      <c r="CT35" s="92">
        <f>CE35-'2014'!CE35</f>
        <v>195684</v>
      </c>
      <c r="CU35" s="92">
        <f t="shared" si="20"/>
        <v>814112</v>
      </c>
      <c r="CV35" s="92">
        <f t="shared" si="21"/>
        <v>493372</v>
      </c>
      <c r="CW35" s="153">
        <f t="shared" si="22"/>
        <v>3.2</v>
      </c>
      <c r="CX35" s="153">
        <f t="shared" si="23"/>
        <v>3.65</v>
      </c>
      <c r="CY35" s="153">
        <f t="shared" si="24"/>
        <v>3.3</v>
      </c>
      <c r="CZ35" s="92">
        <f t="shared" si="25"/>
        <v>819866</v>
      </c>
      <c r="DA35" s="92">
        <f t="shared" si="26"/>
        <v>6657</v>
      </c>
      <c r="DB35" s="91">
        <f t="shared" si="7"/>
        <v>0</v>
      </c>
      <c r="DC35" s="92">
        <f t="shared" si="27"/>
        <v>-415403</v>
      </c>
    </row>
    <row r="36" spans="1:107" x14ac:dyDescent="0.25">
      <c r="A36" s="20">
        <v>13075053</v>
      </c>
      <c r="B36" s="21">
        <v>5553</v>
      </c>
      <c r="C36" s="21" t="s">
        <v>75</v>
      </c>
      <c r="D36" s="223">
        <v>184</v>
      </c>
      <c r="E36" s="224">
        <v>102700</v>
      </c>
      <c r="F36" s="224">
        <v>41062</v>
      </c>
      <c r="G36" s="224">
        <v>0</v>
      </c>
      <c r="H36" s="224"/>
      <c r="I36" s="224">
        <v>79918</v>
      </c>
      <c r="J36" s="224">
        <v>1</v>
      </c>
      <c r="K36" s="224">
        <v>39324</v>
      </c>
      <c r="L36" s="224"/>
      <c r="M36" s="223">
        <v>1</v>
      </c>
      <c r="N36" s="224">
        <v>359534</v>
      </c>
      <c r="O36" s="224">
        <v>0</v>
      </c>
      <c r="P36" s="224">
        <v>0</v>
      </c>
      <c r="Q36" s="224">
        <v>1</v>
      </c>
      <c r="R36" s="224">
        <v>66394</v>
      </c>
      <c r="S36" s="224">
        <v>250</v>
      </c>
      <c r="T36" s="224">
        <v>1</v>
      </c>
      <c r="U36" s="224">
        <v>300</v>
      </c>
      <c r="V36" s="224">
        <v>1</v>
      </c>
      <c r="W36" s="224">
        <v>260</v>
      </c>
      <c r="X36" s="224">
        <v>1</v>
      </c>
      <c r="Y36" s="223">
        <v>1</v>
      </c>
      <c r="Z36" s="224">
        <v>732427</v>
      </c>
      <c r="AA36" s="224">
        <v>3980.5815217391305</v>
      </c>
      <c r="AB36" s="24" t="s">
        <v>56</v>
      </c>
      <c r="AC36" s="24" t="s">
        <v>43</v>
      </c>
      <c r="AD36" s="24" t="s">
        <v>43</v>
      </c>
      <c r="AE36" s="224">
        <v>354557</v>
      </c>
      <c r="AF36" s="224">
        <v>142773</v>
      </c>
      <c r="AG36" s="224">
        <v>167796</v>
      </c>
      <c r="AH36" s="251">
        <v>-41062.15</v>
      </c>
      <c r="AI36" s="224">
        <v>66394</v>
      </c>
      <c r="AJ36" s="224">
        <v>500</v>
      </c>
      <c r="AK36" s="282">
        <v>528</v>
      </c>
      <c r="AL36" s="224">
        <v>0</v>
      </c>
      <c r="AM36" s="224">
        <v>0</v>
      </c>
      <c r="AN36" s="224">
        <v>0</v>
      </c>
      <c r="AO36" s="224">
        <v>0</v>
      </c>
      <c r="AP36" s="223">
        <v>60392</v>
      </c>
      <c r="AQ36" s="224">
        <v>29583</v>
      </c>
      <c r="AR36" s="281">
        <f t="shared" si="28"/>
        <v>-30809</v>
      </c>
      <c r="AS36" s="224">
        <v>65397</v>
      </c>
      <c r="AT36" s="239">
        <f t="shared" si="8"/>
        <v>94980</v>
      </c>
      <c r="AU36" s="308">
        <v>58309</v>
      </c>
      <c r="AV36" s="309">
        <f t="shared" si="29"/>
        <v>36671</v>
      </c>
      <c r="AW36" s="310">
        <f t="shared" si="9"/>
        <v>1.9710306595003888</v>
      </c>
      <c r="AX36" s="310">
        <f t="shared" si="10"/>
        <v>0.61390819119814699</v>
      </c>
      <c r="AY36" s="236">
        <v>35278</v>
      </c>
      <c r="CA36" s="91" t="str">
        <f t="shared" si="33"/>
        <v>Iven</v>
      </c>
      <c r="CB36" s="92">
        <f t="shared" si="33"/>
        <v>184</v>
      </c>
      <c r="CC36" s="92">
        <f t="shared" si="11"/>
        <v>79918</v>
      </c>
      <c r="CD36" s="92">
        <f t="shared" si="12"/>
        <v>-79918</v>
      </c>
      <c r="CE36" s="92">
        <f t="shared" si="3"/>
        <v>0</v>
      </c>
      <c r="CF36" s="92">
        <f t="shared" si="4"/>
        <v>66394</v>
      </c>
      <c r="CG36" s="92">
        <f t="shared" si="13"/>
        <v>66394</v>
      </c>
      <c r="CH36" s="92">
        <f t="shared" si="14"/>
        <v>-41062.15</v>
      </c>
      <c r="CI36" s="92">
        <f t="shared" si="31"/>
        <v>1</v>
      </c>
      <c r="CJ36" s="91" t="str">
        <f t="shared" si="34"/>
        <v>ja</v>
      </c>
      <c r="CK36" s="91" t="str">
        <f t="shared" si="34"/>
        <v>nein</v>
      </c>
      <c r="CL36" s="91" t="str">
        <f t="shared" si="32"/>
        <v>OK</v>
      </c>
      <c r="CM36" s="92">
        <f t="shared" si="30"/>
        <v>359534</v>
      </c>
      <c r="CN36" s="91" t="str">
        <f t="shared" si="16"/>
        <v>nein</v>
      </c>
      <c r="CO36" s="91">
        <f t="shared" si="17"/>
        <v>1</v>
      </c>
      <c r="CP36" s="91">
        <f t="shared" si="18"/>
        <v>0</v>
      </c>
      <c r="CQ36" s="91">
        <f t="shared" si="19"/>
        <v>1</v>
      </c>
      <c r="CR36" s="91">
        <f t="shared" si="6"/>
        <v>1</v>
      </c>
      <c r="CS36" s="92">
        <f>CM36-'2014'!CM36</f>
        <v>4977</v>
      </c>
      <c r="CT36" s="92">
        <f>CE36-'2014'!CE36</f>
        <v>0</v>
      </c>
      <c r="CU36" s="92">
        <f t="shared" si="20"/>
        <v>58309</v>
      </c>
      <c r="CV36" s="92">
        <f t="shared" si="21"/>
        <v>35278</v>
      </c>
      <c r="CW36" s="153">
        <f t="shared" si="22"/>
        <v>2.5</v>
      </c>
      <c r="CX36" s="153">
        <f t="shared" si="23"/>
        <v>3</v>
      </c>
      <c r="CY36" s="153">
        <f t="shared" si="24"/>
        <v>2.6</v>
      </c>
      <c r="CZ36" s="92">
        <f t="shared" si="25"/>
        <v>732427</v>
      </c>
      <c r="DA36" s="92">
        <f t="shared" si="26"/>
        <v>528</v>
      </c>
      <c r="DB36" s="91">
        <f t="shared" si="7"/>
        <v>0</v>
      </c>
      <c r="DC36" s="92">
        <f t="shared" si="27"/>
        <v>66394</v>
      </c>
    </row>
    <row r="37" spans="1:107" x14ac:dyDescent="0.25">
      <c r="A37" s="20">
        <v>13075068</v>
      </c>
      <c r="B37" s="21">
        <v>5553</v>
      </c>
      <c r="C37" s="21" t="s">
        <v>76</v>
      </c>
      <c r="D37" s="223">
        <v>689</v>
      </c>
      <c r="E37" s="224">
        <v>252400</v>
      </c>
      <c r="F37" s="224">
        <v>124329</v>
      </c>
      <c r="G37" s="224">
        <v>0</v>
      </c>
      <c r="H37" s="224"/>
      <c r="I37" s="224">
        <v>48884</v>
      </c>
      <c r="J37" s="224">
        <v>0</v>
      </c>
      <c r="K37" s="224"/>
      <c r="L37" s="224">
        <v>2012</v>
      </c>
      <c r="M37" s="223">
        <v>1</v>
      </c>
      <c r="N37" s="224">
        <v>1108385</v>
      </c>
      <c r="O37" s="224">
        <v>1</v>
      </c>
      <c r="P37" s="224">
        <v>214084</v>
      </c>
      <c r="Q37" s="224">
        <v>0</v>
      </c>
      <c r="R37" s="224">
        <v>0</v>
      </c>
      <c r="S37" s="224">
        <v>276</v>
      </c>
      <c r="T37" s="224">
        <v>0</v>
      </c>
      <c r="U37" s="224">
        <v>350</v>
      </c>
      <c r="V37" s="224">
        <v>0</v>
      </c>
      <c r="W37" s="224">
        <v>318</v>
      </c>
      <c r="X37" s="224">
        <v>0</v>
      </c>
      <c r="Y37" s="223">
        <v>0</v>
      </c>
      <c r="Z37" s="224">
        <v>3622063</v>
      </c>
      <c r="AA37" s="224">
        <v>5256.9854862119009</v>
      </c>
      <c r="AB37" s="24" t="s">
        <v>56</v>
      </c>
      <c r="AC37" s="24" t="s">
        <v>43</v>
      </c>
      <c r="AD37" s="24" t="s">
        <v>43</v>
      </c>
      <c r="AE37" s="224">
        <v>999130</v>
      </c>
      <c r="AF37" s="224">
        <v>99963</v>
      </c>
      <c r="AG37" s="224">
        <v>277153</v>
      </c>
      <c r="AH37" s="251">
        <v>124329.60000000001</v>
      </c>
      <c r="AI37" s="224">
        <v>-214084</v>
      </c>
      <c r="AJ37" s="224">
        <v>1800</v>
      </c>
      <c r="AK37" s="282">
        <v>1797</v>
      </c>
      <c r="AL37" s="224">
        <v>0</v>
      </c>
      <c r="AM37" s="224">
        <v>0</v>
      </c>
      <c r="AN37" s="224">
        <v>0</v>
      </c>
      <c r="AO37" s="224">
        <v>0</v>
      </c>
      <c r="AP37" s="223">
        <v>376167</v>
      </c>
      <c r="AQ37" s="224">
        <v>362324</v>
      </c>
      <c r="AR37" s="281">
        <f t="shared" si="28"/>
        <v>-13843</v>
      </c>
      <c r="AS37" s="224">
        <v>154870</v>
      </c>
      <c r="AT37" s="239">
        <f t="shared" si="8"/>
        <v>517194</v>
      </c>
      <c r="AU37" s="308">
        <v>276450</v>
      </c>
      <c r="AV37" s="309">
        <f t="shared" si="29"/>
        <v>240744</v>
      </c>
      <c r="AW37" s="310">
        <f t="shared" si="9"/>
        <v>0.7629911350062375</v>
      </c>
      <c r="AX37" s="310">
        <f t="shared" si="10"/>
        <v>0.53451896193691339</v>
      </c>
      <c r="AY37" s="236">
        <v>167889</v>
      </c>
      <c r="CA37" s="91" t="str">
        <f t="shared" si="33"/>
        <v>Krien</v>
      </c>
      <c r="CB37" s="92">
        <f t="shared" si="33"/>
        <v>689</v>
      </c>
      <c r="CC37" s="92">
        <f t="shared" si="11"/>
        <v>48884</v>
      </c>
      <c r="CD37" s="92">
        <f t="shared" si="12"/>
        <v>-48884</v>
      </c>
      <c r="CE37" s="92">
        <f t="shared" si="3"/>
        <v>214084</v>
      </c>
      <c r="CF37" s="92">
        <f t="shared" si="4"/>
        <v>0</v>
      </c>
      <c r="CG37" s="92">
        <f t="shared" si="13"/>
        <v>-214084</v>
      </c>
      <c r="CH37" s="92">
        <f t="shared" si="14"/>
        <v>124329.60000000001</v>
      </c>
      <c r="CI37" s="92">
        <f t="shared" si="31"/>
        <v>0</v>
      </c>
      <c r="CJ37" s="91" t="str">
        <f t="shared" si="34"/>
        <v>ja</v>
      </c>
      <c r="CK37" s="91" t="str">
        <f t="shared" si="34"/>
        <v>nein</v>
      </c>
      <c r="CL37" s="91" t="str">
        <f t="shared" si="32"/>
        <v>OK</v>
      </c>
      <c r="CM37" s="92">
        <f t="shared" si="30"/>
        <v>1108385</v>
      </c>
      <c r="CN37" s="91" t="str">
        <f t="shared" si="16"/>
        <v>nein</v>
      </c>
      <c r="CO37" s="91">
        <f t="shared" si="17"/>
        <v>1</v>
      </c>
      <c r="CP37" s="91">
        <f t="shared" si="18"/>
        <v>0</v>
      </c>
      <c r="CQ37" s="91">
        <f t="shared" si="19"/>
        <v>1</v>
      </c>
      <c r="CR37" s="91">
        <f t="shared" si="6"/>
        <v>0</v>
      </c>
      <c r="CS37" s="92">
        <f>CM37-'2014'!CM37</f>
        <v>-720</v>
      </c>
      <c r="CT37" s="92">
        <f>CE37-'2014'!CE37</f>
        <v>38415</v>
      </c>
      <c r="CU37" s="92">
        <f t="shared" si="20"/>
        <v>276450</v>
      </c>
      <c r="CV37" s="92">
        <f t="shared" si="21"/>
        <v>167889</v>
      </c>
      <c r="CW37" s="153">
        <f t="shared" si="22"/>
        <v>2.76</v>
      </c>
      <c r="CX37" s="153">
        <f t="shared" si="23"/>
        <v>3.5</v>
      </c>
      <c r="CY37" s="153">
        <f t="shared" si="24"/>
        <v>3.18</v>
      </c>
      <c r="CZ37" s="92">
        <f t="shared" si="25"/>
        <v>3622063</v>
      </c>
      <c r="DA37" s="92">
        <f t="shared" si="26"/>
        <v>1797</v>
      </c>
      <c r="DB37" s="91">
        <f t="shared" si="7"/>
        <v>0</v>
      </c>
      <c r="DC37" s="92">
        <f t="shared" si="27"/>
        <v>-214084</v>
      </c>
    </row>
    <row r="38" spans="1:107" x14ac:dyDescent="0.25">
      <c r="A38" s="20">
        <v>13075073</v>
      </c>
      <c r="B38" s="21">
        <v>5553</v>
      </c>
      <c r="C38" s="21" t="s">
        <v>77</v>
      </c>
      <c r="D38" s="223">
        <v>177</v>
      </c>
      <c r="E38" s="224">
        <v>80900</v>
      </c>
      <c r="F38" s="224">
        <v>20150</v>
      </c>
      <c r="G38" s="224">
        <v>0</v>
      </c>
      <c r="H38" s="224"/>
      <c r="I38" s="224">
        <v>20950</v>
      </c>
      <c r="J38" s="224">
        <v>0</v>
      </c>
      <c r="K38" s="224"/>
      <c r="L38" s="224">
        <v>2012</v>
      </c>
      <c r="M38" s="223">
        <v>1</v>
      </c>
      <c r="N38" s="224">
        <v>301050</v>
      </c>
      <c r="O38" s="224">
        <v>1</v>
      </c>
      <c r="P38" s="224">
        <v>147042</v>
      </c>
      <c r="Q38" s="224">
        <v>0</v>
      </c>
      <c r="R38" s="224">
        <v>0</v>
      </c>
      <c r="S38" s="224">
        <v>300</v>
      </c>
      <c r="T38" s="224">
        <v>0</v>
      </c>
      <c r="U38" s="224">
        <v>365</v>
      </c>
      <c r="V38" s="224">
        <v>0</v>
      </c>
      <c r="W38" s="224">
        <v>350</v>
      </c>
      <c r="X38" s="224">
        <v>0</v>
      </c>
      <c r="Y38" s="223">
        <v>0</v>
      </c>
      <c r="Z38" s="224">
        <v>18532</v>
      </c>
      <c r="AA38" s="224">
        <v>104.70056497175142</v>
      </c>
      <c r="AB38" s="24" t="s">
        <v>56</v>
      </c>
      <c r="AC38" s="24" t="s">
        <v>43</v>
      </c>
      <c r="AD38" s="24" t="s">
        <v>43</v>
      </c>
      <c r="AE38" s="224">
        <v>299175</v>
      </c>
      <c r="AF38" s="224">
        <v>112562</v>
      </c>
      <c r="AG38" s="224">
        <v>369090</v>
      </c>
      <c r="AH38" s="251">
        <v>-20150.39</v>
      </c>
      <c r="AI38" s="224">
        <v>-147042</v>
      </c>
      <c r="AJ38" s="224">
        <v>700</v>
      </c>
      <c r="AK38" s="282">
        <v>799</v>
      </c>
      <c r="AL38" s="224">
        <v>0</v>
      </c>
      <c r="AM38" s="224">
        <v>0</v>
      </c>
      <c r="AN38" s="224">
        <v>0</v>
      </c>
      <c r="AO38" s="224">
        <v>0</v>
      </c>
      <c r="AP38" s="223">
        <v>46144</v>
      </c>
      <c r="AQ38" s="224">
        <v>27080</v>
      </c>
      <c r="AR38" s="281">
        <f t="shared" si="28"/>
        <v>-19064</v>
      </c>
      <c r="AS38" s="224">
        <v>70079</v>
      </c>
      <c r="AT38" s="239">
        <f t="shared" si="8"/>
        <v>97159</v>
      </c>
      <c r="AU38" s="308">
        <v>54606</v>
      </c>
      <c r="AV38" s="309">
        <f t="shared" si="29"/>
        <v>42553</v>
      </c>
      <c r="AW38" s="310">
        <f t="shared" si="9"/>
        <v>2.016469719350074</v>
      </c>
      <c r="AX38" s="310">
        <f t="shared" si="10"/>
        <v>0.56202719254006317</v>
      </c>
      <c r="AY38" s="236">
        <v>33141</v>
      </c>
      <c r="CA38" s="91" t="str">
        <f t="shared" si="33"/>
        <v>Krusenfelde</v>
      </c>
      <c r="CB38" s="92">
        <f t="shared" si="33"/>
        <v>177</v>
      </c>
      <c r="CC38" s="92">
        <f t="shared" si="11"/>
        <v>20950</v>
      </c>
      <c r="CD38" s="92">
        <f t="shared" si="12"/>
        <v>-20950</v>
      </c>
      <c r="CE38" s="92">
        <f t="shared" si="3"/>
        <v>147042</v>
      </c>
      <c r="CF38" s="92">
        <f t="shared" si="4"/>
        <v>0</v>
      </c>
      <c r="CG38" s="92">
        <f t="shared" si="13"/>
        <v>-147042</v>
      </c>
      <c r="CH38" s="92">
        <f t="shared" si="14"/>
        <v>-20150.39</v>
      </c>
      <c r="CI38" s="92">
        <f t="shared" si="31"/>
        <v>0</v>
      </c>
      <c r="CJ38" s="91" t="str">
        <f t="shared" si="34"/>
        <v>ja</v>
      </c>
      <c r="CK38" s="91" t="str">
        <f t="shared" si="34"/>
        <v>nein</v>
      </c>
      <c r="CL38" s="91" t="str">
        <f t="shared" si="32"/>
        <v>OK</v>
      </c>
      <c r="CM38" s="92">
        <f t="shared" si="30"/>
        <v>301050</v>
      </c>
      <c r="CN38" s="91" t="str">
        <f t="shared" si="16"/>
        <v>nein</v>
      </c>
      <c r="CO38" s="91">
        <f t="shared" si="17"/>
        <v>1</v>
      </c>
      <c r="CP38" s="91">
        <f t="shared" si="18"/>
        <v>0</v>
      </c>
      <c r="CQ38" s="91">
        <f t="shared" si="19"/>
        <v>1</v>
      </c>
      <c r="CR38" s="91">
        <f t="shared" si="6"/>
        <v>0</v>
      </c>
      <c r="CS38" s="92">
        <f>CM38-'2014'!CM38</f>
        <v>1874</v>
      </c>
      <c r="CT38" s="92">
        <f>CE38-'2014'!CE38</f>
        <v>15122</v>
      </c>
      <c r="CU38" s="92">
        <f t="shared" si="20"/>
        <v>54606</v>
      </c>
      <c r="CV38" s="92">
        <f t="shared" si="21"/>
        <v>33141</v>
      </c>
      <c r="CW38" s="153">
        <f t="shared" si="22"/>
        <v>3</v>
      </c>
      <c r="CX38" s="153">
        <f t="shared" si="23"/>
        <v>3.65</v>
      </c>
      <c r="CY38" s="153">
        <f t="shared" si="24"/>
        <v>3.5</v>
      </c>
      <c r="CZ38" s="92">
        <f t="shared" si="25"/>
        <v>18532</v>
      </c>
      <c r="DA38" s="92">
        <f t="shared" si="26"/>
        <v>799</v>
      </c>
      <c r="DB38" s="91">
        <f t="shared" si="7"/>
        <v>0</v>
      </c>
      <c r="DC38" s="92">
        <f t="shared" si="27"/>
        <v>-147042</v>
      </c>
    </row>
    <row r="39" spans="1:107" x14ac:dyDescent="0.25">
      <c r="A39" s="20">
        <v>13075088</v>
      </c>
      <c r="B39" s="21">
        <v>5553</v>
      </c>
      <c r="C39" s="21" t="s">
        <v>78</v>
      </c>
      <c r="D39" s="223">
        <v>532</v>
      </c>
      <c r="E39" s="224">
        <v>278200</v>
      </c>
      <c r="F39" s="224">
        <v>50601</v>
      </c>
      <c r="G39" s="224">
        <v>0</v>
      </c>
      <c r="H39" s="224"/>
      <c r="I39" s="224">
        <v>92842</v>
      </c>
      <c r="J39" s="224">
        <v>1</v>
      </c>
      <c r="K39" s="224">
        <v>453197</v>
      </c>
      <c r="L39" s="224"/>
      <c r="M39" s="223">
        <v>1</v>
      </c>
      <c r="N39" s="224">
        <v>2295969</v>
      </c>
      <c r="O39" s="224">
        <v>0</v>
      </c>
      <c r="P39" s="224">
        <v>0</v>
      </c>
      <c r="Q39" s="224">
        <v>1</v>
      </c>
      <c r="R39" s="224">
        <v>317971</v>
      </c>
      <c r="S39" s="224">
        <v>300</v>
      </c>
      <c r="T39" s="224">
        <v>0</v>
      </c>
      <c r="U39" s="224">
        <v>300</v>
      </c>
      <c r="V39" s="224">
        <v>1</v>
      </c>
      <c r="W39" s="224">
        <v>330</v>
      </c>
      <c r="X39" s="224">
        <v>0</v>
      </c>
      <c r="Y39" s="223">
        <v>0</v>
      </c>
      <c r="Z39" s="224">
        <v>741494</v>
      </c>
      <c r="AA39" s="224">
        <v>1393.7857142857142</v>
      </c>
      <c r="AB39" s="24" t="s">
        <v>56</v>
      </c>
      <c r="AC39" s="24" t="s">
        <v>43</v>
      </c>
      <c r="AD39" s="24" t="s">
        <v>43</v>
      </c>
      <c r="AE39" s="224">
        <v>2276426</v>
      </c>
      <c r="AF39" s="224">
        <v>101556</v>
      </c>
      <c r="AG39" s="224">
        <v>101808</v>
      </c>
      <c r="AH39" s="251">
        <v>-50601.440000000002</v>
      </c>
      <c r="AI39" s="224">
        <v>317971</v>
      </c>
      <c r="AJ39" s="224">
        <v>2200</v>
      </c>
      <c r="AK39" s="282">
        <v>1486</v>
      </c>
      <c r="AL39" s="224">
        <v>0</v>
      </c>
      <c r="AM39" s="224">
        <v>0</v>
      </c>
      <c r="AN39" s="224">
        <v>0</v>
      </c>
      <c r="AO39" s="224">
        <v>0</v>
      </c>
      <c r="AP39" s="223">
        <v>352968</v>
      </c>
      <c r="AQ39" s="224">
        <v>329802</v>
      </c>
      <c r="AR39" s="281">
        <f t="shared" si="28"/>
        <v>-23166</v>
      </c>
      <c r="AS39" s="224">
        <v>82070</v>
      </c>
      <c r="AT39" s="239">
        <f t="shared" si="8"/>
        <v>411872</v>
      </c>
      <c r="AU39" s="308">
        <v>212047</v>
      </c>
      <c r="AV39" s="309">
        <f t="shared" si="29"/>
        <v>199825</v>
      </c>
      <c r="AW39" s="310">
        <f t="shared" si="9"/>
        <v>0.64295243812954439</v>
      </c>
      <c r="AX39" s="310">
        <f t="shared" si="10"/>
        <v>0.51483713386683239</v>
      </c>
      <c r="AY39" s="236">
        <v>128939</v>
      </c>
      <c r="CA39" s="91" t="str">
        <f t="shared" si="33"/>
        <v>Medow</v>
      </c>
      <c r="CB39" s="92">
        <f t="shared" si="33"/>
        <v>532</v>
      </c>
      <c r="CC39" s="92">
        <f t="shared" si="11"/>
        <v>92842</v>
      </c>
      <c r="CD39" s="92">
        <f t="shared" si="12"/>
        <v>-92842</v>
      </c>
      <c r="CE39" s="92">
        <f t="shared" si="3"/>
        <v>0</v>
      </c>
      <c r="CF39" s="92">
        <f t="shared" si="4"/>
        <v>317971</v>
      </c>
      <c r="CG39" s="92">
        <f t="shared" si="13"/>
        <v>317971</v>
      </c>
      <c r="CH39" s="92">
        <f t="shared" si="14"/>
        <v>-50601.440000000002</v>
      </c>
      <c r="CI39" s="92">
        <f t="shared" si="31"/>
        <v>0</v>
      </c>
      <c r="CJ39" s="91" t="str">
        <f t="shared" si="34"/>
        <v>ja</v>
      </c>
      <c r="CK39" s="91" t="str">
        <f t="shared" si="34"/>
        <v>nein</v>
      </c>
      <c r="CL39" s="91" t="str">
        <f t="shared" si="32"/>
        <v>OK</v>
      </c>
      <c r="CM39" s="92">
        <f t="shared" si="30"/>
        <v>2295969</v>
      </c>
      <c r="CN39" s="91" t="str">
        <f t="shared" si="16"/>
        <v>nein</v>
      </c>
      <c r="CO39" s="91">
        <f t="shared" si="17"/>
        <v>1</v>
      </c>
      <c r="CP39" s="91">
        <f t="shared" si="18"/>
        <v>0</v>
      </c>
      <c r="CQ39" s="91">
        <f t="shared" si="19"/>
        <v>1</v>
      </c>
      <c r="CR39" s="91">
        <f t="shared" si="6"/>
        <v>1</v>
      </c>
      <c r="CS39" s="92">
        <f>CM39-'2014'!CM39</f>
        <v>-20507</v>
      </c>
      <c r="CT39" s="92">
        <f>CE39-'2014'!CE39</f>
        <v>0</v>
      </c>
      <c r="CU39" s="92">
        <f t="shared" si="20"/>
        <v>212047</v>
      </c>
      <c r="CV39" s="92">
        <f t="shared" si="21"/>
        <v>128939</v>
      </c>
      <c r="CW39" s="153">
        <f t="shared" si="22"/>
        <v>3</v>
      </c>
      <c r="CX39" s="153">
        <f t="shared" si="23"/>
        <v>3</v>
      </c>
      <c r="CY39" s="153">
        <f t="shared" si="24"/>
        <v>3.3</v>
      </c>
      <c r="CZ39" s="92">
        <f t="shared" si="25"/>
        <v>741494</v>
      </c>
      <c r="DA39" s="92">
        <f t="shared" si="26"/>
        <v>1486</v>
      </c>
      <c r="DB39" s="91">
        <f t="shared" si="7"/>
        <v>0</v>
      </c>
      <c r="DC39" s="92">
        <f t="shared" si="27"/>
        <v>317971</v>
      </c>
    </row>
    <row r="40" spans="1:107" x14ac:dyDescent="0.25">
      <c r="A40" s="20">
        <v>13075098</v>
      </c>
      <c r="B40" s="21">
        <v>5553</v>
      </c>
      <c r="C40" s="21" t="s">
        <v>79</v>
      </c>
      <c r="D40" s="223">
        <v>535</v>
      </c>
      <c r="E40" s="224">
        <v>216200</v>
      </c>
      <c r="F40" s="224">
        <v>127547</v>
      </c>
      <c r="G40" s="224">
        <v>0</v>
      </c>
      <c r="H40" s="224"/>
      <c r="I40" s="224">
        <v>131897</v>
      </c>
      <c r="J40" s="224">
        <v>0</v>
      </c>
      <c r="K40" s="224"/>
      <c r="L40" s="224">
        <v>2015</v>
      </c>
      <c r="M40" s="223">
        <v>1</v>
      </c>
      <c r="N40" s="224">
        <v>2431171</v>
      </c>
      <c r="O40" s="224">
        <v>1</v>
      </c>
      <c r="P40" s="224">
        <v>157697</v>
      </c>
      <c r="Q40" s="224">
        <v>0</v>
      </c>
      <c r="R40" s="224">
        <v>0</v>
      </c>
      <c r="S40" s="224">
        <v>290</v>
      </c>
      <c r="T40" s="224">
        <v>0</v>
      </c>
      <c r="U40" s="224">
        <v>365</v>
      </c>
      <c r="V40" s="224">
        <v>0</v>
      </c>
      <c r="W40" s="224">
        <v>300</v>
      </c>
      <c r="X40" s="224">
        <v>1</v>
      </c>
      <c r="Y40" s="223">
        <v>0</v>
      </c>
      <c r="Z40" s="224">
        <v>37244</v>
      </c>
      <c r="AA40" s="224">
        <v>69.614953271028043</v>
      </c>
      <c r="AB40" s="24" t="s">
        <v>56</v>
      </c>
      <c r="AC40" s="24" t="s">
        <v>43</v>
      </c>
      <c r="AD40" s="24" t="s">
        <v>43</v>
      </c>
      <c r="AE40" s="224">
        <v>2311201</v>
      </c>
      <c r="AF40" s="224">
        <v>344620</v>
      </c>
      <c r="AG40" s="224">
        <v>35551</v>
      </c>
      <c r="AH40" s="251">
        <v>-127547.7</v>
      </c>
      <c r="AI40" s="224">
        <v>-157697</v>
      </c>
      <c r="AJ40" s="224">
        <v>1400</v>
      </c>
      <c r="AK40" s="282">
        <v>1537</v>
      </c>
      <c r="AL40" s="224">
        <v>0</v>
      </c>
      <c r="AM40" s="224">
        <v>0</v>
      </c>
      <c r="AN40" s="224">
        <v>0</v>
      </c>
      <c r="AO40" s="224">
        <v>0</v>
      </c>
      <c r="AP40" s="223">
        <v>288144</v>
      </c>
      <c r="AQ40" s="224">
        <v>157092</v>
      </c>
      <c r="AR40" s="281">
        <f t="shared" si="28"/>
        <v>-131052</v>
      </c>
      <c r="AS40" s="224">
        <v>122621</v>
      </c>
      <c r="AT40" s="239">
        <f t="shared" si="8"/>
        <v>279713</v>
      </c>
      <c r="AU40" s="308">
        <v>188415</v>
      </c>
      <c r="AV40" s="309">
        <f t="shared" si="29"/>
        <v>91298</v>
      </c>
      <c r="AW40" s="310">
        <f t="shared" si="9"/>
        <v>1.1993927125506072</v>
      </c>
      <c r="AX40" s="310">
        <f t="shared" si="10"/>
        <v>0.67360115547007116</v>
      </c>
      <c r="AY40" s="236">
        <v>114199</v>
      </c>
      <c r="CA40" s="91" t="str">
        <f t="shared" si="33"/>
        <v>Neu Kosenow</v>
      </c>
      <c r="CB40" s="92">
        <f t="shared" si="33"/>
        <v>535</v>
      </c>
      <c r="CC40" s="92">
        <f t="shared" si="11"/>
        <v>131897</v>
      </c>
      <c r="CD40" s="92">
        <f t="shared" si="12"/>
        <v>-131897</v>
      </c>
      <c r="CE40" s="92">
        <f t="shared" si="3"/>
        <v>157697</v>
      </c>
      <c r="CF40" s="92">
        <f t="shared" si="4"/>
        <v>0</v>
      </c>
      <c r="CG40" s="92">
        <f t="shared" si="13"/>
        <v>-157697</v>
      </c>
      <c r="CH40" s="92">
        <f t="shared" si="14"/>
        <v>-127547.7</v>
      </c>
      <c r="CI40" s="92">
        <f t="shared" si="31"/>
        <v>0</v>
      </c>
      <c r="CJ40" s="91" t="str">
        <f t="shared" si="34"/>
        <v>ja</v>
      </c>
      <c r="CK40" s="91" t="str">
        <f t="shared" si="34"/>
        <v>nein</v>
      </c>
      <c r="CL40" s="91" t="str">
        <f t="shared" si="32"/>
        <v>OK</v>
      </c>
      <c r="CM40" s="92">
        <f t="shared" si="30"/>
        <v>2431171</v>
      </c>
      <c r="CN40" s="91" t="str">
        <f t="shared" si="16"/>
        <v>nein</v>
      </c>
      <c r="CO40" s="91">
        <f t="shared" si="17"/>
        <v>1</v>
      </c>
      <c r="CP40" s="91">
        <f t="shared" si="18"/>
        <v>0</v>
      </c>
      <c r="CQ40" s="91">
        <f t="shared" si="19"/>
        <v>1</v>
      </c>
      <c r="CR40" s="91">
        <f t="shared" si="6"/>
        <v>0</v>
      </c>
      <c r="CS40" s="92">
        <f>CM40-'2014'!CM40</f>
        <v>-208</v>
      </c>
      <c r="CT40" s="92">
        <f>CE40-'2014'!CE40</f>
        <v>123681</v>
      </c>
      <c r="CU40" s="92">
        <f t="shared" si="20"/>
        <v>188415</v>
      </c>
      <c r="CV40" s="92">
        <f t="shared" si="21"/>
        <v>114199</v>
      </c>
      <c r="CW40" s="153">
        <f t="shared" si="22"/>
        <v>2.9</v>
      </c>
      <c r="CX40" s="153">
        <f t="shared" si="23"/>
        <v>3.65</v>
      </c>
      <c r="CY40" s="153">
        <f t="shared" si="24"/>
        <v>3</v>
      </c>
      <c r="CZ40" s="92">
        <f t="shared" si="25"/>
        <v>37244</v>
      </c>
      <c r="DA40" s="92">
        <f t="shared" si="26"/>
        <v>1537</v>
      </c>
      <c r="DB40" s="91">
        <f t="shared" si="7"/>
        <v>0</v>
      </c>
      <c r="DC40" s="92">
        <f t="shared" si="27"/>
        <v>-157697</v>
      </c>
    </row>
    <row r="41" spans="1:107" x14ac:dyDescent="0.25">
      <c r="A41" s="20">
        <v>13075101</v>
      </c>
      <c r="B41" s="21">
        <v>5553</v>
      </c>
      <c r="C41" s="21" t="s">
        <v>80</v>
      </c>
      <c r="D41" s="223">
        <v>233</v>
      </c>
      <c r="E41" s="224">
        <v>144500</v>
      </c>
      <c r="F41" s="224">
        <v>69010</v>
      </c>
      <c r="G41" s="224">
        <v>0</v>
      </c>
      <c r="H41" s="224"/>
      <c r="I41" s="224">
        <v>79257</v>
      </c>
      <c r="J41" s="224">
        <v>1</v>
      </c>
      <c r="K41" s="224">
        <v>308453</v>
      </c>
      <c r="L41" s="224"/>
      <c r="M41" s="223">
        <v>1</v>
      </c>
      <c r="N41" s="224">
        <v>996282</v>
      </c>
      <c r="O41" s="224">
        <v>0</v>
      </c>
      <c r="P41" s="224">
        <v>0</v>
      </c>
      <c r="Q41" s="224">
        <v>1</v>
      </c>
      <c r="R41" s="224">
        <v>247177</v>
      </c>
      <c r="S41" s="224">
        <v>300</v>
      </c>
      <c r="T41" s="224">
        <v>0</v>
      </c>
      <c r="U41" s="224">
        <v>325</v>
      </c>
      <c r="V41" s="224">
        <v>1</v>
      </c>
      <c r="W41" s="224">
        <v>300</v>
      </c>
      <c r="X41" s="224">
        <v>1</v>
      </c>
      <c r="Y41" s="223">
        <v>0</v>
      </c>
      <c r="Z41" s="224">
        <v>100083</v>
      </c>
      <c r="AA41" s="224">
        <v>429.54077253218884</v>
      </c>
      <c r="AB41" s="24" t="s">
        <v>56</v>
      </c>
      <c r="AC41" s="24" t="s">
        <v>43</v>
      </c>
      <c r="AD41" s="24" t="s">
        <v>43</v>
      </c>
      <c r="AE41" s="224">
        <v>996281</v>
      </c>
      <c r="AF41" s="224">
        <v>44827</v>
      </c>
      <c r="AG41" s="224">
        <v>8489</v>
      </c>
      <c r="AH41" s="251">
        <v>-69010.34</v>
      </c>
      <c r="AI41" s="224">
        <v>247177</v>
      </c>
      <c r="AJ41" s="224">
        <v>900</v>
      </c>
      <c r="AK41" s="282">
        <v>928</v>
      </c>
      <c r="AL41" s="224">
        <v>0</v>
      </c>
      <c r="AM41" s="224">
        <v>0</v>
      </c>
      <c r="AN41" s="224">
        <v>0</v>
      </c>
      <c r="AO41" s="224">
        <v>0</v>
      </c>
      <c r="AP41" s="223">
        <v>189759</v>
      </c>
      <c r="AQ41" s="224">
        <v>66463</v>
      </c>
      <c r="AR41" s="281">
        <f t="shared" si="28"/>
        <v>-123296</v>
      </c>
      <c r="AS41" s="224">
        <v>14842</v>
      </c>
      <c r="AT41" s="239">
        <f t="shared" si="8"/>
        <v>81305</v>
      </c>
      <c r="AU41" s="308">
        <v>120803</v>
      </c>
      <c r="AV41" s="309">
        <f t="shared" si="29"/>
        <v>-39498</v>
      </c>
      <c r="AW41" s="310">
        <f t="shared" si="9"/>
        <v>1.8175977611603449</v>
      </c>
      <c r="AX41" s="310">
        <f t="shared" si="10"/>
        <v>1.485800381280364</v>
      </c>
      <c r="AY41" s="236">
        <v>73430</v>
      </c>
      <c r="CA41" s="91" t="str">
        <f t="shared" si="33"/>
        <v>Neuenkirchen</v>
      </c>
      <c r="CB41" s="92">
        <f t="shared" si="33"/>
        <v>233</v>
      </c>
      <c r="CC41" s="92">
        <f t="shared" si="11"/>
        <v>79257</v>
      </c>
      <c r="CD41" s="92">
        <f t="shared" si="12"/>
        <v>-79257</v>
      </c>
      <c r="CE41" s="92">
        <f t="shared" si="3"/>
        <v>0</v>
      </c>
      <c r="CF41" s="92">
        <f t="shared" si="4"/>
        <v>247177</v>
      </c>
      <c r="CG41" s="92">
        <f t="shared" si="13"/>
        <v>247177</v>
      </c>
      <c r="CH41" s="92">
        <f t="shared" si="14"/>
        <v>-69010.34</v>
      </c>
      <c r="CI41" s="92">
        <f t="shared" si="31"/>
        <v>0</v>
      </c>
      <c r="CJ41" s="91" t="str">
        <f t="shared" si="34"/>
        <v>ja</v>
      </c>
      <c r="CK41" s="91" t="str">
        <f t="shared" si="34"/>
        <v>nein</v>
      </c>
      <c r="CL41" s="91" t="str">
        <f t="shared" si="32"/>
        <v>OK</v>
      </c>
      <c r="CM41" s="92">
        <f t="shared" si="30"/>
        <v>996282</v>
      </c>
      <c r="CN41" s="91" t="str">
        <f t="shared" si="16"/>
        <v>nein</v>
      </c>
      <c r="CO41" s="91">
        <f t="shared" si="17"/>
        <v>1</v>
      </c>
      <c r="CP41" s="91">
        <f t="shared" si="18"/>
        <v>0</v>
      </c>
      <c r="CQ41" s="91">
        <f t="shared" si="19"/>
        <v>1</v>
      </c>
      <c r="CR41" s="91">
        <f t="shared" si="6"/>
        <v>1</v>
      </c>
      <c r="CS41" s="92">
        <f>CM41-'2014'!CM41</f>
        <v>-13506</v>
      </c>
      <c r="CT41" s="92">
        <f>CE41-'2014'!CE41</f>
        <v>0</v>
      </c>
      <c r="CU41" s="92">
        <f t="shared" si="20"/>
        <v>120803</v>
      </c>
      <c r="CV41" s="92">
        <f t="shared" si="21"/>
        <v>73430</v>
      </c>
      <c r="CW41" s="153">
        <f t="shared" si="22"/>
        <v>3</v>
      </c>
      <c r="CX41" s="153">
        <f t="shared" si="23"/>
        <v>3.25</v>
      </c>
      <c r="CY41" s="153">
        <f t="shared" si="24"/>
        <v>3</v>
      </c>
      <c r="CZ41" s="92">
        <f t="shared" si="25"/>
        <v>100083</v>
      </c>
      <c r="DA41" s="92">
        <f t="shared" si="26"/>
        <v>928</v>
      </c>
      <c r="DB41" s="91">
        <f t="shared" si="7"/>
        <v>0</v>
      </c>
      <c r="DC41" s="92">
        <f t="shared" si="27"/>
        <v>247177</v>
      </c>
    </row>
    <row r="42" spans="1:107" x14ac:dyDescent="0.25">
      <c r="A42" s="20">
        <v>13075110</v>
      </c>
      <c r="B42" s="21">
        <v>5553</v>
      </c>
      <c r="C42" s="21" t="s">
        <v>81</v>
      </c>
      <c r="D42" s="223">
        <v>337</v>
      </c>
      <c r="E42" s="224">
        <v>180600</v>
      </c>
      <c r="F42" s="224">
        <v>99336</v>
      </c>
      <c r="G42" s="224">
        <v>0</v>
      </c>
      <c r="H42" s="224"/>
      <c r="I42" s="224">
        <v>99336</v>
      </c>
      <c r="J42" s="224">
        <v>1</v>
      </c>
      <c r="K42" s="224">
        <v>53474</v>
      </c>
      <c r="L42" s="224"/>
      <c r="M42" s="223">
        <v>1</v>
      </c>
      <c r="N42" s="224">
        <v>1261639</v>
      </c>
      <c r="O42" s="224">
        <v>0</v>
      </c>
      <c r="P42" s="224">
        <v>0</v>
      </c>
      <c r="Q42" s="224">
        <v>1</v>
      </c>
      <c r="R42" s="224">
        <v>23468</v>
      </c>
      <c r="S42" s="224">
        <v>250</v>
      </c>
      <c r="T42" s="224">
        <v>1</v>
      </c>
      <c r="U42" s="224">
        <v>300</v>
      </c>
      <c r="V42" s="224">
        <v>1</v>
      </c>
      <c r="W42" s="224">
        <v>270</v>
      </c>
      <c r="X42" s="224">
        <v>1</v>
      </c>
      <c r="Y42" s="223">
        <v>1</v>
      </c>
      <c r="Z42" s="224">
        <v>0</v>
      </c>
      <c r="AA42" s="224">
        <v>0</v>
      </c>
      <c r="AB42" s="24" t="s">
        <v>56</v>
      </c>
      <c r="AC42" s="24" t="s">
        <v>43</v>
      </c>
      <c r="AD42" s="24" t="s">
        <v>43</v>
      </c>
      <c r="AE42" s="224">
        <v>1210235</v>
      </c>
      <c r="AF42" s="224">
        <v>232215</v>
      </c>
      <c r="AG42" s="224">
        <v>124331</v>
      </c>
      <c r="AH42" s="251">
        <v>-99336.63</v>
      </c>
      <c r="AI42" s="224">
        <v>23468</v>
      </c>
      <c r="AJ42" s="224">
        <v>1300</v>
      </c>
      <c r="AK42" s="282">
        <v>1315</v>
      </c>
      <c r="AL42" s="224">
        <v>0</v>
      </c>
      <c r="AM42" s="224">
        <v>0</v>
      </c>
      <c r="AN42" s="224">
        <v>0</v>
      </c>
      <c r="AO42" s="224">
        <v>0</v>
      </c>
      <c r="AP42" s="223">
        <v>204115</v>
      </c>
      <c r="AQ42" s="224">
        <v>126146</v>
      </c>
      <c r="AR42" s="281">
        <f t="shared" si="28"/>
        <v>-77969</v>
      </c>
      <c r="AS42" s="224">
        <v>63673</v>
      </c>
      <c r="AT42" s="239">
        <f t="shared" si="8"/>
        <v>189819</v>
      </c>
      <c r="AU42" s="308">
        <v>157309</v>
      </c>
      <c r="AV42" s="309">
        <f t="shared" si="29"/>
        <v>32510</v>
      </c>
      <c r="AW42" s="310">
        <f t="shared" si="9"/>
        <v>1.2470391451175622</v>
      </c>
      <c r="AX42" s="310">
        <f t="shared" si="10"/>
        <v>0.82873158113782075</v>
      </c>
      <c r="AY42" s="236">
        <v>95907</v>
      </c>
      <c r="CA42" s="91" t="str">
        <f t="shared" si="33"/>
        <v>Postlow</v>
      </c>
      <c r="CB42" s="92">
        <f t="shared" si="33"/>
        <v>337</v>
      </c>
      <c r="CC42" s="92">
        <f t="shared" si="11"/>
        <v>99336</v>
      </c>
      <c r="CD42" s="92">
        <f t="shared" si="12"/>
        <v>-99336</v>
      </c>
      <c r="CE42" s="92">
        <f t="shared" si="3"/>
        <v>0</v>
      </c>
      <c r="CF42" s="92">
        <f t="shared" si="4"/>
        <v>23468</v>
      </c>
      <c r="CG42" s="92">
        <f t="shared" si="13"/>
        <v>23468</v>
      </c>
      <c r="CH42" s="92">
        <f t="shared" si="14"/>
        <v>-99336.63</v>
      </c>
      <c r="CI42" s="92">
        <f t="shared" si="31"/>
        <v>1</v>
      </c>
      <c r="CJ42" s="91" t="str">
        <f t="shared" si="34"/>
        <v>ja</v>
      </c>
      <c r="CK42" s="91" t="str">
        <f t="shared" si="34"/>
        <v>nein</v>
      </c>
      <c r="CL42" s="91" t="str">
        <f t="shared" si="32"/>
        <v>OK</v>
      </c>
      <c r="CM42" s="92">
        <f t="shared" si="30"/>
        <v>1261639</v>
      </c>
      <c r="CN42" s="91" t="str">
        <f t="shared" si="16"/>
        <v>nein</v>
      </c>
      <c r="CO42" s="91">
        <f t="shared" si="17"/>
        <v>1</v>
      </c>
      <c r="CP42" s="91">
        <f t="shared" si="18"/>
        <v>0</v>
      </c>
      <c r="CQ42" s="91">
        <f t="shared" si="19"/>
        <v>1</v>
      </c>
      <c r="CR42" s="91">
        <f t="shared" si="6"/>
        <v>1</v>
      </c>
      <c r="CS42" s="92">
        <f>CM42-'2014'!CM42</f>
        <v>-53794</v>
      </c>
      <c r="CT42" s="92">
        <f>CE42-'2014'!CE42</f>
        <v>0</v>
      </c>
      <c r="CU42" s="92">
        <f t="shared" si="20"/>
        <v>157309</v>
      </c>
      <c r="CV42" s="92">
        <f t="shared" si="21"/>
        <v>95907</v>
      </c>
      <c r="CW42" s="153">
        <f t="shared" si="22"/>
        <v>2.5</v>
      </c>
      <c r="CX42" s="153">
        <f t="shared" si="23"/>
        <v>3</v>
      </c>
      <c r="CY42" s="153">
        <f t="shared" si="24"/>
        <v>2.7</v>
      </c>
      <c r="CZ42" s="92">
        <f t="shared" si="25"/>
        <v>0</v>
      </c>
      <c r="DA42" s="92">
        <f t="shared" si="26"/>
        <v>1315</v>
      </c>
      <c r="DB42" s="91">
        <f t="shared" si="7"/>
        <v>0</v>
      </c>
      <c r="DC42" s="92">
        <f t="shared" si="27"/>
        <v>23468</v>
      </c>
    </row>
    <row r="43" spans="1:107" x14ac:dyDescent="0.25">
      <c r="A43" s="20">
        <v>13075116</v>
      </c>
      <c r="B43" s="21">
        <v>5553</v>
      </c>
      <c r="C43" s="21" t="s">
        <v>82</v>
      </c>
      <c r="D43" s="223">
        <v>160</v>
      </c>
      <c r="E43" s="224">
        <v>110400</v>
      </c>
      <c r="F43" s="224">
        <v>54645</v>
      </c>
      <c r="G43" s="224">
        <v>0</v>
      </c>
      <c r="H43" s="224"/>
      <c r="I43" s="224">
        <v>60638</v>
      </c>
      <c r="J43" s="224">
        <v>0</v>
      </c>
      <c r="K43" s="224"/>
      <c r="L43" s="224">
        <v>2012</v>
      </c>
      <c r="M43" s="223">
        <v>1</v>
      </c>
      <c r="N43" s="224">
        <v>1217834</v>
      </c>
      <c r="O43" s="224">
        <v>1</v>
      </c>
      <c r="P43" s="224">
        <v>122382</v>
      </c>
      <c r="Q43" s="224">
        <v>0</v>
      </c>
      <c r="R43" s="224">
        <v>0</v>
      </c>
      <c r="S43" s="224">
        <v>250</v>
      </c>
      <c r="T43" s="224">
        <v>1</v>
      </c>
      <c r="U43" s="224">
        <v>250</v>
      </c>
      <c r="V43" s="224">
        <v>1</v>
      </c>
      <c r="W43" s="224">
        <v>300</v>
      </c>
      <c r="X43" s="224">
        <v>1</v>
      </c>
      <c r="Y43" s="223">
        <v>1</v>
      </c>
      <c r="Z43" s="224">
        <v>65285</v>
      </c>
      <c r="AA43" s="224">
        <v>408.03125</v>
      </c>
      <c r="AB43" s="24" t="s">
        <v>56</v>
      </c>
      <c r="AC43" s="24" t="s">
        <v>43</v>
      </c>
      <c r="AD43" s="24" t="s">
        <v>43</v>
      </c>
      <c r="AE43" s="224">
        <v>1205011</v>
      </c>
      <c r="AF43" s="224">
        <v>199028</v>
      </c>
      <c r="AG43" s="224">
        <v>128025</v>
      </c>
      <c r="AH43" s="251">
        <v>-54645.87</v>
      </c>
      <c r="AI43" s="224">
        <v>-122382</v>
      </c>
      <c r="AJ43" s="224">
        <v>600</v>
      </c>
      <c r="AK43" s="282">
        <v>747</v>
      </c>
      <c r="AL43" s="224">
        <v>0</v>
      </c>
      <c r="AM43" s="224">
        <v>0</v>
      </c>
      <c r="AN43" s="224">
        <v>0</v>
      </c>
      <c r="AO43" s="224">
        <v>0</v>
      </c>
      <c r="AP43" s="223">
        <v>33174</v>
      </c>
      <c r="AQ43" s="224">
        <v>23557</v>
      </c>
      <c r="AR43" s="281">
        <f t="shared" si="28"/>
        <v>-9617</v>
      </c>
      <c r="AS43" s="224">
        <v>68471</v>
      </c>
      <c r="AT43" s="239">
        <f t="shared" si="8"/>
        <v>92028</v>
      </c>
      <c r="AU43" s="308">
        <v>47710</v>
      </c>
      <c r="AV43" s="309">
        <f t="shared" si="29"/>
        <v>44318</v>
      </c>
      <c r="AW43" s="310">
        <f t="shared" si="9"/>
        <v>2.025300335356794</v>
      </c>
      <c r="AX43" s="310">
        <f t="shared" si="10"/>
        <v>0.5184291737297344</v>
      </c>
      <c r="AY43" s="236">
        <v>28959</v>
      </c>
      <c r="CA43" s="91" t="str">
        <f t="shared" si="33"/>
        <v>Rossin</v>
      </c>
      <c r="CB43" s="92">
        <f t="shared" si="33"/>
        <v>160</v>
      </c>
      <c r="CC43" s="92">
        <f t="shared" si="11"/>
        <v>60638</v>
      </c>
      <c r="CD43" s="92">
        <f t="shared" si="12"/>
        <v>-60638</v>
      </c>
      <c r="CE43" s="92">
        <f t="shared" si="3"/>
        <v>122382</v>
      </c>
      <c r="CF43" s="92">
        <f t="shared" si="4"/>
        <v>0</v>
      </c>
      <c r="CG43" s="92">
        <f t="shared" si="13"/>
        <v>-122382</v>
      </c>
      <c r="CH43" s="92">
        <f t="shared" si="14"/>
        <v>-54645.87</v>
      </c>
      <c r="CI43" s="92">
        <f t="shared" si="31"/>
        <v>1</v>
      </c>
      <c r="CJ43" s="91" t="str">
        <f t="shared" si="34"/>
        <v>ja</v>
      </c>
      <c r="CK43" s="91" t="str">
        <f t="shared" si="34"/>
        <v>nein</v>
      </c>
      <c r="CL43" s="91" t="str">
        <f t="shared" si="32"/>
        <v>OK</v>
      </c>
      <c r="CM43" s="92">
        <f t="shared" si="30"/>
        <v>1217834</v>
      </c>
      <c r="CN43" s="91" t="str">
        <f t="shared" si="16"/>
        <v>nein</v>
      </c>
      <c r="CO43" s="91">
        <f t="shared" si="17"/>
        <v>1</v>
      </c>
      <c r="CP43" s="91">
        <f t="shared" si="18"/>
        <v>0</v>
      </c>
      <c r="CQ43" s="91">
        <f t="shared" si="19"/>
        <v>1</v>
      </c>
      <c r="CR43" s="91">
        <f t="shared" si="6"/>
        <v>0</v>
      </c>
      <c r="CS43" s="92">
        <f>CM43-'2014'!CM43</f>
        <v>12823</v>
      </c>
      <c r="CT43" s="92">
        <f>CE43-'2014'!CE43</f>
        <v>57018</v>
      </c>
      <c r="CU43" s="92">
        <f t="shared" si="20"/>
        <v>47710</v>
      </c>
      <c r="CV43" s="92">
        <f t="shared" si="21"/>
        <v>28959</v>
      </c>
      <c r="CW43" s="153">
        <f t="shared" si="22"/>
        <v>2.5</v>
      </c>
      <c r="CX43" s="153">
        <f t="shared" si="23"/>
        <v>2.5</v>
      </c>
      <c r="CY43" s="153">
        <f t="shared" si="24"/>
        <v>3</v>
      </c>
      <c r="CZ43" s="92">
        <f t="shared" si="25"/>
        <v>65285</v>
      </c>
      <c r="DA43" s="92">
        <f t="shared" si="26"/>
        <v>747</v>
      </c>
      <c r="DB43" s="91">
        <f t="shared" si="7"/>
        <v>0</v>
      </c>
      <c r="DC43" s="92">
        <f t="shared" si="27"/>
        <v>-122382</v>
      </c>
    </row>
    <row r="44" spans="1:107" x14ac:dyDescent="0.25">
      <c r="A44" s="20">
        <v>13075122</v>
      </c>
      <c r="B44" s="21">
        <v>5553</v>
      </c>
      <c r="C44" s="21" t="s">
        <v>83</v>
      </c>
      <c r="D44" s="223">
        <v>428</v>
      </c>
      <c r="E44" s="224">
        <v>183100</v>
      </c>
      <c r="F44" s="224">
        <v>115074</v>
      </c>
      <c r="G44" s="224">
        <v>0</v>
      </c>
      <c r="H44" s="224"/>
      <c r="I44" s="224">
        <v>115074</v>
      </c>
      <c r="J44" s="224">
        <v>0</v>
      </c>
      <c r="K44" s="224"/>
      <c r="L44" s="224">
        <v>2015</v>
      </c>
      <c r="M44" s="223">
        <v>1</v>
      </c>
      <c r="N44" s="224">
        <v>1819064</v>
      </c>
      <c r="O44" s="224">
        <v>1</v>
      </c>
      <c r="P44" s="224">
        <v>148307</v>
      </c>
      <c r="Q44" s="224">
        <v>0</v>
      </c>
      <c r="R44" s="224">
        <v>0</v>
      </c>
      <c r="S44" s="224">
        <v>250</v>
      </c>
      <c r="T44" s="224">
        <v>1</v>
      </c>
      <c r="U44" s="224">
        <v>325</v>
      </c>
      <c r="V44" s="224">
        <v>1</v>
      </c>
      <c r="W44" s="224">
        <v>300</v>
      </c>
      <c r="X44" s="224">
        <v>1</v>
      </c>
      <c r="Y44" s="223">
        <v>1</v>
      </c>
      <c r="Z44" s="224">
        <v>0</v>
      </c>
      <c r="AA44" s="224">
        <v>0</v>
      </c>
      <c r="AB44" s="24" t="s">
        <v>56</v>
      </c>
      <c r="AC44" s="24" t="s">
        <v>43</v>
      </c>
      <c r="AD44" s="24" t="s">
        <v>43</v>
      </c>
      <c r="AE44" s="224">
        <v>1875505</v>
      </c>
      <c r="AF44" s="224">
        <v>298025</v>
      </c>
      <c r="AG44" s="224">
        <v>251539</v>
      </c>
      <c r="AH44" s="251">
        <v>-115074.52</v>
      </c>
      <c r="AI44" s="224">
        <v>-148307</v>
      </c>
      <c r="AJ44" s="224">
        <v>2200</v>
      </c>
      <c r="AK44" s="282">
        <v>2215</v>
      </c>
      <c r="AL44" s="224">
        <v>0</v>
      </c>
      <c r="AM44" s="224">
        <v>0</v>
      </c>
      <c r="AN44" s="224">
        <v>0</v>
      </c>
      <c r="AO44" s="224">
        <v>0</v>
      </c>
      <c r="AP44" s="223">
        <v>218982</v>
      </c>
      <c r="AQ44" s="224">
        <v>97846</v>
      </c>
      <c r="AR44" s="281">
        <f t="shared" si="28"/>
        <v>-121136</v>
      </c>
      <c r="AS44" s="224">
        <v>105017</v>
      </c>
      <c r="AT44" s="239">
        <f t="shared" si="8"/>
        <v>202863</v>
      </c>
      <c r="AU44" s="308">
        <v>166073</v>
      </c>
      <c r="AV44" s="309">
        <f t="shared" si="29"/>
        <v>36790</v>
      </c>
      <c r="AW44" s="310">
        <f t="shared" si="9"/>
        <v>1.6972896183799031</v>
      </c>
      <c r="AX44" s="310">
        <f t="shared" si="10"/>
        <v>0.81864608134553862</v>
      </c>
      <c r="AY44" s="236">
        <v>100918</v>
      </c>
      <c r="CA44" s="91" t="str">
        <f t="shared" si="33"/>
        <v>Sarnow</v>
      </c>
      <c r="CB44" s="92">
        <f t="shared" si="33"/>
        <v>428</v>
      </c>
      <c r="CC44" s="92">
        <f t="shared" si="11"/>
        <v>115074</v>
      </c>
      <c r="CD44" s="92">
        <f t="shared" si="12"/>
        <v>-115074</v>
      </c>
      <c r="CE44" s="92">
        <f t="shared" si="3"/>
        <v>148307</v>
      </c>
      <c r="CF44" s="92">
        <f t="shared" si="4"/>
        <v>0</v>
      </c>
      <c r="CG44" s="92">
        <f t="shared" si="13"/>
        <v>-148307</v>
      </c>
      <c r="CH44" s="92">
        <f t="shared" si="14"/>
        <v>-115074.52</v>
      </c>
      <c r="CI44" s="92">
        <f t="shared" si="31"/>
        <v>1</v>
      </c>
      <c r="CJ44" s="91" t="str">
        <f t="shared" si="34"/>
        <v>ja</v>
      </c>
      <c r="CK44" s="91" t="str">
        <f t="shared" si="34"/>
        <v>nein</v>
      </c>
      <c r="CL44" s="91" t="str">
        <f t="shared" si="32"/>
        <v>OK</v>
      </c>
      <c r="CM44" s="92">
        <f t="shared" si="30"/>
        <v>1819064</v>
      </c>
      <c r="CN44" s="91" t="str">
        <f t="shared" si="16"/>
        <v>nein</v>
      </c>
      <c r="CO44" s="91">
        <f t="shared" si="17"/>
        <v>1</v>
      </c>
      <c r="CP44" s="91">
        <f t="shared" si="18"/>
        <v>0</v>
      </c>
      <c r="CQ44" s="91">
        <f t="shared" si="19"/>
        <v>1</v>
      </c>
      <c r="CR44" s="91">
        <f t="shared" si="6"/>
        <v>0</v>
      </c>
      <c r="CS44" s="92">
        <f>CM44-'2014'!CM44</f>
        <v>0</v>
      </c>
      <c r="CT44" s="92">
        <f>CE44-'2014'!CE44</f>
        <v>114935</v>
      </c>
      <c r="CU44" s="92">
        <f t="shared" si="20"/>
        <v>166073</v>
      </c>
      <c r="CV44" s="92">
        <f t="shared" si="21"/>
        <v>100918</v>
      </c>
      <c r="CW44" s="153">
        <f t="shared" si="22"/>
        <v>2.5</v>
      </c>
      <c r="CX44" s="153">
        <f t="shared" si="23"/>
        <v>3.25</v>
      </c>
      <c r="CY44" s="153">
        <f t="shared" si="24"/>
        <v>3</v>
      </c>
      <c r="CZ44" s="92">
        <f t="shared" si="25"/>
        <v>0</v>
      </c>
      <c r="DA44" s="92">
        <f t="shared" si="26"/>
        <v>2215</v>
      </c>
      <c r="DB44" s="91">
        <f t="shared" si="7"/>
        <v>0</v>
      </c>
      <c r="DC44" s="92">
        <f t="shared" si="27"/>
        <v>-148307</v>
      </c>
    </row>
    <row r="45" spans="1:107" x14ac:dyDescent="0.25">
      <c r="A45" s="20">
        <v>13075127</v>
      </c>
      <c r="B45" s="21">
        <v>5553</v>
      </c>
      <c r="C45" s="21" t="s">
        <v>84</v>
      </c>
      <c r="D45" s="223">
        <v>1223</v>
      </c>
      <c r="E45" s="224">
        <v>491800</v>
      </c>
      <c r="F45" s="224">
        <v>145486</v>
      </c>
      <c r="G45" s="224">
        <v>0</v>
      </c>
      <c r="H45" s="224"/>
      <c r="I45" s="224">
        <v>191801</v>
      </c>
      <c r="J45" s="224">
        <v>0</v>
      </c>
      <c r="K45" s="224"/>
      <c r="L45" s="224">
        <v>2012</v>
      </c>
      <c r="M45" s="223">
        <v>1</v>
      </c>
      <c r="N45" s="224">
        <v>6004933</v>
      </c>
      <c r="O45" s="224">
        <v>1</v>
      </c>
      <c r="P45" s="224">
        <v>977069</v>
      </c>
      <c r="Q45" s="224">
        <v>0</v>
      </c>
      <c r="R45" s="224">
        <v>0</v>
      </c>
      <c r="S45" s="224">
        <v>250</v>
      </c>
      <c r="T45" s="224">
        <v>1</v>
      </c>
      <c r="U45" s="224">
        <v>325</v>
      </c>
      <c r="V45" s="224">
        <v>1</v>
      </c>
      <c r="W45" s="224">
        <v>300</v>
      </c>
      <c r="X45" s="224">
        <v>1</v>
      </c>
      <c r="Y45" s="223">
        <v>1</v>
      </c>
      <c r="Z45" s="224">
        <v>326586</v>
      </c>
      <c r="AA45" s="224">
        <v>267.03679476696647</v>
      </c>
      <c r="AB45" s="24" t="s">
        <v>56</v>
      </c>
      <c r="AC45" s="24" t="s">
        <v>43</v>
      </c>
      <c r="AD45" s="24" t="s">
        <v>43</v>
      </c>
      <c r="AE45" s="224">
        <v>5995813</v>
      </c>
      <c r="AF45" s="224">
        <v>849388</v>
      </c>
      <c r="AG45" s="224">
        <v>539020</v>
      </c>
      <c r="AH45" s="251">
        <v>-145486.44</v>
      </c>
      <c r="AI45" s="224">
        <v>-977069</v>
      </c>
      <c r="AJ45" s="224">
        <v>3800</v>
      </c>
      <c r="AK45" s="282">
        <v>3508</v>
      </c>
      <c r="AL45" s="224">
        <v>0</v>
      </c>
      <c r="AM45" s="224">
        <v>0</v>
      </c>
      <c r="AN45" s="224">
        <v>0</v>
      </c>
      <c r="AO45" s="224">
        <v>0</v>
      </c>
      <c r="AP45" s="223">
        <v>516219</v>
      </c>
      <c r="AQ45" s="224">
        <v>318733</v>
      </c>
      <c r="AR45" s="281">
        <f t="shared" si="28"/>
        <v>-197486</v>
      </c>
      <c r="AS45" s="224">
        <v>365794</v>
      </c>
      <c r="AT45" s="239">
        <f t="shared" si="8"/>
        <v>684527</v>
      </c>
      <c r="AU45" s="308">
        <v>400055</v>
      </c>
      <c r="AV45" s="309">
        <f t="shared" si="29"/>
        <v>284472</v>
      </c>
      <c r="AW45" s="310">
        <f t="shared" si="9"/>
        <v>1.2551414506812912</v>
      </c>
      <c r="AX45" s="310">
        <f t="shared" si="10"/>
        <v>0.58442544998225054</v>
      </c>
      <c r="AY45" s="236">
        <v>241843</v>
      </c>
      <c r="CA45" s="91" t="str">
        <f t="shared" si="33"/>
        <v>Spantekow</v>
      </c>
      <c r="CB45" s="92">
        <f t="shared" si="33"/>
        <v>1223</v>
      </c>
      <c r="CC45" s="92">
        <f t="shared" si="11"/>
        <v>191801</v>
      </c>
      <c r="CD45" s="92">
        <f t="shared" si="12"/>
        <v>-191801</v>
      </c>
      <c r="CE45" s="92">
        <f t="shared" si="3"/>
        <v>977069</v>
      </c>
      <c r="CF45" s="92">
        <f t="shared" si="4"/>
        <v>0</v>
      </c>
      <c r="CG45" s="92">
        <f t="shared" si="13"/>
        <v>-977069</v>
      </c>
      <c r="CH45" s="92">
        <f t="shared" si="14"/>
        <v>-145486.44</v>
      </c>
      <c r="CI45" s="92">
        <f t="shared" si="31"/>
        <v>1</v>
      </c>
      <c r="CJ45" s="91" t="str">
        <f t="shared" si="34"/>
        <v>ja</v>
      </c>
      <c r="CK45" s="91" t="str">
        <f t="shared" si="34"/>
        <v>nein</v>
      </c>
      <c r="CL45" s="91" t="str">
        <f t="shared" si="32"/>
        <v>OK</v>
      </c>
      <c r="CM45" s="92">
        <f t="shared" si="30"/>
        <v>6004933</v>
      </c>
      <c r="CN45" s="91" t="str">
        <f t="shared" si="16"/>
        <v>nein</v>
      </c>
      <c r="CO45" s="91">
        <f t="shared" si="17"/>
        <v>1</v>
      </c>
      <c r="CP45" s="91">
        <f t="shared" si="18"/>
        <v>0</v>
      </c>
      <c r="CQ45" s="91">
        <f t="shared" si="19"/>
        <v>1</v>
      </c>
      <c r="CR45" s="91">
        <f t="shared" si="6"/>
        <v>0</v>
      </c>
      <c r="CS45" s="92">
        <f>CM45-'2014'!CM45</f>
        <v>168</v>
      </c>
      <c r="CT45" s="92">
        <f>CE45-'2014'!CE45</f>
        <v>194323</v>
      </c>
      <c r="CU45" s="92">
        <f t="shared" si="20"/>
        <v>400055</v>
      </c>
      <c r="CV45" s="92">
        <f t="shared" si="21"/>
        <v>241843</v>
      </c>
      <c r="CW45" s="153">
        <f t="shared" si="22"/>
        <v>2.5</v>
      </c>
      <c r="CX45" s="153">
        <f t="shared" si="23"/>
        <v>3.25</v>
      </c>
      <c r="CY45" s="153">
        <f t="shared" si="24"/>
        <v>3</v>
      </c>
      <c r="CZ45" s="92">
        <f t="shared" si="25"/>
        <v>326586</v>
      </c>
      <c r="DA45" s="92">
        <f t="shared" si="26"/>
        <v>3508</v>
      </c>
      <c r="DB45" s="91">
        <f t="shared" si="7"/>
        <v>0</v>
      </c>
      <c r="DC45" s="92">
        <f t="shared" si="27"/>
        <v>-977069</v>
      </c>
    </row>
    <row r="46" spans="1:107" x14ac:dyDescent="0.25">
      <c r="A46" s="20">
        <v>13075128</v>
      </c>
      <c r="B46" s="21">
        <v>5553</v>
      </c>
      <c r="C46" s="21" t="s">
        <v>85</v>
      </c>
      <c r="D46" s="223">
        <v>313</v>
      </c>
      <c r="E46" s="224">
        <v>2081500</v>
      </c>
      <c r="F46" s="224">
        <v>2059439</v>
      </c>
      <c r="G46" s="224">
        <v>1</v>
      </c>
      <c r="H46" s="224">
        <v>1981052</v>
      </c>
      <c r="I46" s="224"/>
      <c r="J46" s="224">
        <v>1</v>
      </c>
      <c r="K46" s="224">
        <v>18202</v>
      </c>
      <c r="L46" s="224"/>
      <c r="M46" s="223">
        <v>1</v>
      </c>
      <c r="N46" s="224">
        <v>632654</v>
      </c>
      <c r="O46" s="224">
        <v>1</v>
      </c>
      <c r="P46" s="224">
        <v>8779</v>
      </c>
      <c r="Q46" s="224">
        <v>0</v>
      </c>
      <c r="R46" s="224">
        <v>0</v>
      </c>
      <c r="S46" s="224">
        <v>276</v>
      </c>
      <c r="T46" s="224">
        <v>0</v>
      </c>
      <c r="U46" s="224">
        <v>350</v>
      </c>
      <c r="V46" s="224">
        <v>0</v>
      </c>
      <c r="W46" s="224">
        <v>318</v>
      </c>
      <c r="X46" s="224">
        <v>0</v>
      </c>
      <c r="Y46" s="223">
        <v>0</v>
      </c>
      <c r="Z46" s="224">
        <v>1481592</v>
      </c>
      <c r="AA46" s="224">
        <v>4733.5207667731629</v>
      </c>
      <c r="AB46" s="24" t="s">
        <v>56</v>
      </c>
      <c r="AC46" s="24" t="s">
        <v>43</v>
      </c>
      <c r="AD46" s="24" t="s">
        <v>43</v>
      </c>
      <c r="AE46" s="224">
        <v>1183739</v>
      </c>
      <c r="AF46" s="224">
        <v>143058</v>
      </c>
      <c r="AG46" s="224">
        <v>1021581</v>
      </c>
      <c r="AH46" s="251">
        <v>2059439.9</v>
      </c>
      <c r="AI46" s="224">
        <v>-8779</v>
      </c>
      <c r="AJ46" s="224">
        <v>1000</v>
      </c>
      <c r="AK46" s="282">
        <v>1111</v>
      </c>
      <c r="AL46" s="224">
        <v>0</v>
      </c>
      <c r="AM46" s="224">
        <v>0</v>
      </c>
      <c r="AN46" s="224">
        <v>0</v>
      </c>
      <c r="AO46" s="224">
        <v>0</v>
      </c>
      <c r="AP46" s="313">
        <v>1229665</v>
      </c>
      <c r="AQ46" s="224">
        <v>494383</v>
      </c>
      <c r="AR46" s="281">
        <f t="shared" si="28"/>
        <v>-735282</v>
      </c>
      <c r="AS46" s="224">
        <v>910685</v>
      </c>
      <c r="AT46" s="239">
        <f t="shared" si="8"/>
        <v>1405068</v>
      </c>
      <c r="AU46" s="314">
        <v>529614</v>
      </c>
      <c r="AV46" s="309">
        <f t="shared" si="29"/>
        <v>875454</v>
      </c>
      <c r="AW46" s="310">
        <f t="shared" si="9"/>
        <v>1.0712625636399309</v>
      </c>
      <c r="AX46" s="310">
        <f t="shared" si="10"/>
        <v>0.37693122325752204</v>
      </c>
      <c r="AY46" s="315">
        <v>330026</v>
      </c>
      <c r="CA46" s="91" t="str">
        <f t="shared" si="33"/>
        <v>Stolpe an der Peene</v>
      </c>
      <c r="CB46" s="92">
        <f t="shared" si="33"/>
        <v>313</v>
      </c>
      <c r="CC46" s="92">
        <f t="shared" si="11"/>
        <v>0</v>
      </c>
      <c r="CD46" s="92">
        <f t="shared" si="12"/>
        <v>1981052</v>
      </c>
      <c r="CE46" s="92">
        <f t="shared" si="3"/>
        <v>8779</v>
      </c>
      <c r="CF46" s="92">
        <f t="shared" si="4"/>
        <v>0</v>
      </c>
      <c r="CG46" s="92">
        <f t="shared" si="13"/>
        <v>-8779</v>
      </c>
      <c r="CH46" s="92">
        <f t="shared" si="14"/>
        <v>2059439.9</v>
      </c>
      <c r="CI46" s="92">
        <f t="shared" si="31"/>
        <v>0</v>
      </c>
      <c r="CJ46" s="91" t="str">
        <f t="shared" si="34"/>
        <v>ja</v>
      </c>
      <c r="CK46" s="91" t="str">
        <f t="shared" si="34"/>
        <v>nein</v>
      </c>
      <c r="CL46" s="91" t="str">
        <f t="shared" si="32"/>
        <v>OK</v>
      </c>
      <c r="CM46" s="92">
        <f t="shared" si="30"/>
        <v>632654</v>
      </c>
      <c r="CN46" s="91" t="str">
        <f t="shared" si="16"/>
        <v>nein</v>
      </c>
      <c r="CO46" s="91">
        <f t="shared" si="17"/>
        <v>1</v>
      </c>
      <c r="CP46" s="91">
        <f t="shared" si="18"/>
        <v>0</v>
      </c>
      <c r="CQ46" s="91">
        <f t="shared" si="19"/>
        <v>1</v>
      </c>
      <c r="CR46" s="91">
        <f t="shared" si="6"/>
        <v>1</v>
      </c>
      <c r="CS46" s="92">
        <f>CM46-'2014'!CM46</f>
        <v>82435</v>
      </c>
      <c r="CT46" s="92">
        <f>CE46-'2014'!CE46</f>
        <v>-2069256</v>
      </c>
      <c r="CU46" s="92">
        <f t="shared" si="20"/>
        <v>529614</v>
      </c>
      <c r="CV46" s="92">
        <f t="shared" si="21"/>
        <v>330026</v>
      </c>
      <c r="CW46" s="153">
        <f t="shared" si="22"/>
        <v>2.76</v>
      </c>
      <c r="CX46" s="153">
        <f t="shared" si="23"/>
        <v>3.5</v>
      </c>
      <c r="CY46" s="153">
        <f t="shared" si="24"/>
        <v>3.18</v>
      </c>
      <c r="CZ46" s="92">
        <f t="shared" si="25"/>
        <v>1481592</v>
      </c>
      <c r="DA46" s="92">
        <f t="shared" si="26"/>
        <v>1111</v>
      </c>
      <c r="DB46" s="91">
        <f t="shared" si="7"/>
        <v>1</v>
      </c>
      <c r="DC46" s="92">
        <f t="shared" si="27"/>
        <v>-8779</v>
      </c>
    </row>
    <row r="47" spans="1:107" x14ac:dyDescent="0.25">
      <c r="A47" s="20">
        <v>13075155</v>
      </c>
      <c r="B47" s="21">
        <v>5553</v>
      </c>
      <c r="C47" s="21" t="s">
        <v>86</v>
      </c>
      <c r="D47" s="223">
        <v>883</v>
      </c>
      <c r="E47" s="224">
        <v>379000</v>
      </c>
      <c r="F47" s="224">
        <v>264111</v>
      </c>
      <c r="G47" s="224">
        <v>0</v>
      </c>
      <c r="H47" s="224"/>
      <c r="I47" s="224">
        <v>335987</v>
      </c>
      <c r="J47" s="224">
        <v>0</v>
      </c>
      <c r="K47" s="224"/>
      <c r="L47" s="224">
        <v>2014</v>
      </c>
      <c r="M47" s="223">
        <v>1</v>
      </c>
      <c r="N47" s="224">
        <v>2207869</v>
      </c>
      <c r="O47" s="224">
        <v>1</v>
      </c>
      <c r="P47" s="224">
        <v>525387</v>
      </c>
      <c r="Q47" s="224">
        <v>0</v>
      </c>
      <c r="R47" s="224">
        <v>0</v>
      </c>
      <c r="S47" s="224">
        <v>300</v>
      </c>
      <c r="T47" s="224">
        <v>0</v>
      </c>
      <c r="U47" s="224">
        <v>365</v>
      </c>
      <c r="V47" s="224">
        <v>0</v>
      </c>
      <c r="W47" s="224">
        <v>330</v>
      </c>
      <c r="X47" s="224">
        <v>0</v>
      </c>
      <c r="Y47" s="223">
        <v>0</v>
      </c>
      <c r="Z47" s="224">
        <v>1583255</v>
      </c>
      <c r="AA47" s="224">
        <v>1793.0407701019253</v>
      </c>
      <c r="AB47" s="24" t="s">
        <v>56</v>
      </c>
      <c r="AC47" s="24" t="s">
        <v>43</v>
      </c>
      <c r="AD47" s="24" t="s">
        <v>43</v>
      </c>
      <c r="AE47" s="224">
        <v>1790751</v>
      </c>
      <c r="AF47" s="224">
        <v>669635</v>
      </c>
      <c r="AG47" s="224">
        <v>487690</v>
      </c>
      <c r="AH47" s="251">
        <v>-264111.65000000002</v>
      </c>
      <c r="AI47" s="224">
        <v>-525387</v>
      </c>
      <c r="AJ47" s="224">
        <v>4900</v>
      </c>
      <c r="AK47" s="282">
        <v>4951</v>
      </c>
      <c r="AL47" s="224">
        <v>0</v>
      </c>
      <c r="AM47" s="224">
        <v>0</v>
      </c>
      <c r="AN47" s="224">
        <v>0</v>
      </c>
      <c r="AO47" s="224">
        <v>0</v>
      </c>
      <c r="AP47" s="223">
        <v>271819</v>
      </c>
      <c r="AQ47" s="224">
        <v>136257</v>
      </c>
      <c r="AR47" s="281">
        <f t="shared" si="28"/>
        <v>-135562</v>
      </c>
      <c r="AS47" s="224">
        <v>324635</v>
      </c>
      <c r="AT47" s="239">
        <f t="shared" si="8"/>
        <v>460892</v>
      </c>
      <c r="AU47" s="308">
        <v>288825</v>
      </c>
      <c r="AV47" s="309">
        <f t="shared" si="29"/>
        <v>172067</v>
      </c>
      <c r="AW47" s="310">
        <f t="shared" si="9"/>
        <v>2.1197076113520774</v>
      </c>
      <c r="AX47" s="310">
        <f t="shared" si="10"/>
        <v>0.62666524912560861</v>
      </c>
      <c r="AY47" s="236">
        <v>175189</v>
      </c>
      <c r="CA47" s="91" t="str">
        <f t="shared" si="33"/>
        <v>Neetzow-Liepen</v>
      </c>
      <c r="CB47" s="92">
        <f t="shared" si="33"/>
        <v>883</v>
      </c>
      <c r="CC47" s="92">
        <f t="shared" si="11"/>
        <v>335987</v>
      </c>
      <c r="CD47" s="92">
        <f t="shared" si="12"/>
        <v>-335987</v>
      </c>
      <c r="CE47" s="92">
        <f t="shared" si="3"/>
        <v>525387</v>
      </c>
      <c r="CF47" s="92">
        <f t="shared" si="4"/>
        <v>0</v>
      </c>
      <c r="CG47" s="92">
        <f t="shared" si="13"/>
        <v>-525387</v>
      </c>
      <c r="CH47" s="92">
        <f t="shared" si="14"/>
        <v>-264111.65000000002</v>
      </c>
      <c r="CI47" s="92">
        <f t="shared" si="31"/>
        <v>0</v>
      </c>
      <c r="CJ47" s="91" t="str">
        <f t="shared" si="34"/>
        <v>ja</v>
      </c>
      <c r="CK47" s="91" t="str">
        <f t="shared" si="34"/>
        <v>nein</v>
      </c>
      <c r="CL47" s="91" t="str">
        <f t="shared" si="32"/>
        <v>OK</v>
      </c>
      <c r="CM47" s="92">
        <f t="shared" si="30"/>
        <v>2207869</v>
      </c>
      <c r="CN47" s="91" t="str">
        <f t="shared" si="16"/>
        <v>nein</v>
      </c>
      <c r="CO47" s="91">
        <f t="shared" si="17"/>
        <v>1</v>
      </c>
      <c r="CP47" s="91">
        <f t="shared" si="18"/>
        <v>0</v>
      </c>
      <c r="CQ47" s="91">
        <f t="shared" si="19"/>
        <v>1</v>
      </c>
      <c r="CR47" s="91">
        <f t="shared" si="6"/>
        <v>0</v>
      </c>
      <c r="CS47" s="92">
        <f>CM47-'2014'!CM47</f>
        <v>13345</v>
      </c>
      <c r="CT47" s="92">
        <f>CE47-'2014'!CE47</f>
        <v>354530</v>
      </c>
      <c r="CU47" s="92">
        <f t="shared" si="20"/>
        <v>288825</v>
      </c>
      <c r="CV47" s="92">
        <f t="shared" si="21"/>
        <v>175189</v>
      </c>
      <c r="CW47" s="153">
        <f t="shared" si="22"/>
        <v>3</v>
      </c>
      <c r="CX47" s="153">
        <f t="shared" si="23"/>
        <v>3.65</v>
      </c>
      <c r="CY47" s="153">
        <f t="shared" si="24"/>
        <v>3.3</v>
      </c>
      <c r="CZ47" s="92">
        <f t="shared" si="25"/>
        <v>1583255</v>
      </c>
      <c r="DA47" s="92">
        <f t="shared" si="26"/>
        <v>4951</v>
      </c>
      <c r="DB47" s="91">
        <f t="shared" si="7"/>
        <v>0</v>
      </c>
      <c r="DC47" s="92">
        <f t="shared" si="27"/>
        <v>-525387</v>
      </c>
    </row>
    <row r="48" spans="1:107" x14ac:dyDescent="0.25">
      <c r="A48" s="20">
        <v>13075002</v>
      </c>
      <c r="B48" s="21">
        <v>5554</v>
      </c>
      <c r="C48" s="21" t="s">
        <v>87</v>
      </c>
      <c r="D48" s="223">
        <v>394</v>
      </c>
      <c r="E48" s="224">
        <v>67400</v>
      </c>
      <c r="F48" s="224">
        <v>137647.95000000001</v>
      </c>
      <c r="G48" s="224">
        <v>1</v>
      </c>
      <c r="H48" s="224">
        <v>64581.17</v>
      </c>
      <c r="I48" s="224">
        <v>0</v>
      </c>
      <c r="J48" s="224">
        <v>1</v>
      </c>
      <c r="K48" s="224">
        <v>368628.77</v>
      </c>
      <c r="L48" s="224">
        <v>2019</v>
      </c>
      <c r="M48" s="224">
        <v>1</v>
      </c>
      <c r="N48" s="224">
        <v>47734.84</v>
      </c>
      <c r="O48" s="224">
        <v>0</v>
      </c>
      <c r="P48" s="224">
        <v>0</v>
      </c>
      <c r="Q48" s="224">
        <v>1</v>
      </c>
      <c r="R48" s="224">
        <v>368628.77</v>
      </c>
      <c r="S48" s="224">
        <v>280</v>
      </c>
      <c r="T48" s="224">
        <v>0</v>
      </c>
      <c r="U48" s="224">
        <v>360</v>
      </c>
      <c r="V48" s="224">
        <v>0</v>
      </c>
      <c r="W48" s="224">
        <v>330</v>
      </c>
      <c r="X48" s="224">
        <v>0</v>
      </c>
      <c r="Y48" s="224">
        <v>0</v>
      </c>
      <c r="Z48" s="224">
        <v>925290.62</v>
      </c>
      <c r="AA48" s="224">
        <v>2348.453350253807</v>
      </c>
      <c r="AB48" s="22" t="s">
        <v>43</v>
      </c>
      <c r="AC48" s="22" t="s">
        <v>43</v>
      </c>
      <c r="AD48" s="22" t="s">
        <v>43</v>
      </c>
      <c r="AE48" s="224">
        <v>561558.96</v>
      </c>
      <c r="AF48" s="224">
        <v>212414.2</v>
      </c>
      <c r="AG48" s="224">
        <v>368628.77</v>
      </c>
      <c r="AH48" s="260">
        <v>137647.94</v>
      </c>
      <c r="AI48" s="224">
        <v>368628.77</v>
      </c>
      <c r="AJ48" s="224">
        <v>1300</v>
      </c>
      <c r="AK48" s="282">
        <v>1700</v>
      </c>
      <c r="AL48" s="224">
        <v>0</v>
      </c>
      <c r="AM48" s="224">
        <v>0</v>
      </c>
      <c r="AN48" s="224">
        <v>0</v>
      </c>
      <c r="AO48" s="260">
        <v>0</v>
      </c>
      <c r="AP48" s="224">
        <v>179247.49</v>
      </c>
      <c r="AQ48" s="224">
        <v>232232.3</v>
      </c>
      <c r="AR48" s="281">
        <f t="shared" si="28"/>
        <v>52984.81</v>
      </c>
      <c r="AS48" s="224">
        <v>110078.11</v>
      </c>
      <c r="AT48" s="239">
        <f t="shared" si="8"/>
        <v>342310.41</v>
      </c>
      <c r="AU48" s="308">
        <v>146570.25</v>
      </c>
      <c r="AV48" s="309">
        <f t="shared" si="29"/>
        <v>195740.15999999997</v>
      </c>
      <c r="AW48" s="310">
        <f t="shared" si="9"/>
        <v>0.63113636647443105</v>
      </c>
      <c r="AX48" s="310">
        <f t="shared" si="10"/>
        <v>0.42817935335358343</v>
      </c>
      <c r="AY48" s="236">
        <v>62276.77</v>
      </c>
      <c r="CA48" s="91" t="str">
        <f t="shared" si="33"/>
        <v>Alt Tellin</v>
      </c>
      <c r="CB48" s="92">
        <f t="shared" si="33"/>
        <v>394</v>
      </c>
      <c r="CC48" s="92">
        <f t="shared" si="11"/>
        <v>0</v>
      </c>
      <c r="CD48" s="92">
        <f t="shared" si="12"/>
        <v>64581.17</v>
      </c>
      <c r="CE48" s="92">
        <f t="shared" si="3"/>
        <v>0</v>
      </c>
      <c r="CF48" s="92">
        <f t="shared" si="4"/>
        <v>368628.77</v>
      </c>
      <c r="CG48" s="92">
        <f t="shared" si="13"/>
        <v>368628.77</v>
      </c>
      <c r="CH48" s="92">
        <f t="shared" si="14"/>
        <v>137647.94</v>
      </c>
      <c r="CI48" s="92">
        <f t="shared" si="31"/>
        <v>0</v>
      </c>
      <c r="CJ48" s="91" t="str">
        <f t="shared" si="34"/>
        <v>nein</v>
      </c>
      <c r="CK48" s="91" t="str">
        <f t="shared" si="34"/>
        <v>nein</v>
      </c>
      <c r="CL48" s="91" t="str">
        <f t="shared" si="32"/>
        <v>OK</v>
      </c>
      <c r="CM48" s="92">
        <f t="shared" si="30"/>
        <v>47734.84</v>
      </c>
      <c r="CN48" s="91" t="str">
        <f t="shared" si="16"/>
        <v>nein</v>
      </c>
      <c r="CO48" s="91">
        <f t="shared" si="17"/>
        <v>0</v>
      </c>
      <c r="CP48" s="91">
        <f t="shared" si="18"/>
        <v>0</v>
      </c>
      <c r="CQ48" s="91">
        <f t="shared" si="19"/>
        <v>1</v>
      </c>
      <c r="CR48" s="91">
        <f t="shared" si="6"/>
        <v>1</v>
      </c>
      <c r="CS48" s="92">
        <f>CM48-'2014'!CM48</f>
        <v>9576.7999999999956</v>
      </c>
      <c r="CT48" s="92">
        <f>CE48-'2014'!CE48</f>
        <v>0</v>
      </c>
      <c r="CU48" s="92">
        <f t="shared" si="20"/>
        <v>146570.25</v>
      </c>
      <c r="CV48" s="92">
        <f t="shared" si="21"/>
        <v>62276.77</v>
      </c>
      <c r="CW48" s="153">
        <f t="shared" si="22"/>
        <v>2.8</v>
      </c>
      <c r="CX48" s="153">
        <f t="shared" si="23"/>
        <v>3.6</v>
      </c>
      <c r="CY48" s="153">
        <f t="shared" si="24"/>
        <v>3.3</v>
      </c>
      <c r="CZ48" s="92">
        <f t="shared" si="25"/>
        <v>925290.62</v>
      </c>
      <c r="DA48" s="92">
        <f t="shared" si="26"/>
        <v>1700</v>
      </c>
      <c r="DB48" s="91">
        <f t="shared" si="7"/>
        <v>1</v>
      </c>
      <c r="DC48" s="92">
        <f t="shared" si="27"/>
        <v>368628.77</v>
      </c>
    </row>
    <row r="49" spans="1:107" x14ac:dyDescent="0.25">
      <c r="A49" s="20">
        <v>13075009</v>
      </c>
      <c r="B49" s="21">
        <v>5554</v>
      </c>
      <c r="C49" s="21" t="s">
        <v>88</v>
      </c>
      <c r="D49" s="223">
        <v>831</v>
      </c>
      <c r="E49" s="224">
        <v>110300</v>
      </c>
      <c r="F49" s="224">
        <v>58926.44</v>
      </c>
      <c r="G49" s="224">
        <v>0</v>
      </c>
      <c r="H49" s="224">
        <v>0</v>
      </c>
      <c r="I49" s="224">
        <v>88577.919999999998</v>
      </c>
      <c r="J49" s="224">
        <v>0</v>
      </c>
      <c r="K49" s="224">
        <v>64988.76</v>
      </c>
      <c r="L49" s="224">
        <v>2018</v>
      </c>
      <c r="M49" s="224">
        <v>1</v>
      </c>
      <c r="N49" s="224">
        <v>51940.29</v>
      </c>
      <c r="O49" s="224">
        <v>0</v>
      </c>
      <c r="P49" s="224">
        <v>0</v>
      </c>
      <c r="Q49" s="224">
        <v>1</v>
      </c>
      <c r="R49" s="224">
        <v>64988.76</v>
      </c>
      <c r="S49" s="224">
        <v>280</v>
      </c>
      <c r="T49" s="224">
        <v>0</v>
      </c>
      <c r="U49" s="224">
        <v>360</v>
      </c>
      <c r="V49" s="224">
        <v>0</v>
      </c>
      <c r="W49" s="224">
        <v>330</v>
      </c>
      <c r="X49" s="224">
        <v>0</v>
      </c>
      <c r="Y49" s="224">
        <v>0</v>
      </c>
      <c r="Z49" s="224">
        <v>169951</v>
      </c>
      <c r="AA49" s="224">
        <v>204.5138387484958</v>
      </c>
      <c r="AB49" s="22" t="s">
        <v>43</v>
      </c>
      <c r="AC49" s="22" t="s">
        <v>43</v>
      </c>
      <c r="AD49" s="22" t="s">
        <v>43</v>
      </c>
      <c r="AE49" s="224">
        <v>1012936.46</v>
      </c>
      <c r="AF49" s="224">
        <v>189558.72</v>
      </c>
      <c r="AG49" s="224">
        <v>64988.76</v>
      </c>
      <c r="AH49" s="260">
        <v>-58926.44</v>
      </c>
      <c r="AI49" s="224">
        <v>64988.76</v>
      </c>
      <c r="AJ49" s="224">
        <v>3000</v>
      </c>
      <c r="AK49" s="282">
        <v>5448.87</v>
      </c>
      <c r="AL49" s="224">
        <v>0</v>
      </c>
      <c r="AM49" s="224">
        <v>0</v>
      </c>
      <c r="AN49" s="224">
        <v>0</v>
      </c>
      <c r="AO49" s="260">
        <v>0</v>
      </c>
      <c r="AP49" s="224">
        <v>338461.17</v>
      </c>
      <c r="AQ49" s="224">
        <v>187926.62</v>
      </c>
      <c r="AR49" s="281">
        <f t="shared" si="28"/>
        <v>-150534.54999999999</v>
      </c>
      <c r="AS49" s="224">
        <v>255927.64</v>
      </c>
      <c r="AT49" s="239">
        <f t="shared" si="8"/>
        <v>443854.26</v>
      </c>
      <c r="AU49" s="308">
        <v>283318.84999999998</v>
      </c>
      <c r="AV49" s="309">
        <f t="shared" si="29"/>
        <v>160535.41000000003</v>
      </c>
      <c r="AW49" s="310">
        <f t="shared" si="9"/>
        <v>1.5076036061309461</v>
      </c>
      <c r="AX49" s="310">
        <f t="shared" si="10"/>
        <v>0.63831504061716104</v>
      </c>
      <c r="AY49" s="236">
        <v>120380.38</v>
      </c>
      <c r="CA49" s="91" t="str">
        <f t="shared" si="33"/>
        <v>Bentzin</v>
      </c>
      <c r="CB49" s="92">
        <f t="shared" si="33"/>
        <v>831</v>
      </c>
      <c r="CC49" s="92">
        <f t="shared" si="11"/>
        <v>88577.919999999998</v>
      </c>
      <c r="CD49" s="92">
        <f t="shared" si="12"/>
        <v>-88577.919999999998</v>
      </c>
      <c r="CE49" s="92">
        <f t="shared" si="3"/>
        <v>0</v>
      </c>
      <c r="CF49" s="92">
        <f t="shared" si="4"/>
        <v>64988.76</v>
      </c>
      <c r="CG49" s="92">
        <f t="shared" si="13"/>
        <v>64988.76</v>
      </c>
      <c r="CH49" s="92">
        <f t="shared" si="14"/>
        <v>-58926.44</v>
      </c>
      <c r="CI49" s="92">
        <f t="shared" si="31"/>
        <v>0</v>
      </c>
      <c r="CJ49" s="91" t="str">
        <f t="shared" si="34"/>
        <v>nein</v>
      </c>
      <c r="CK49" s="91" t="str">
        <f t="shared" si="34"/>
        <v>nein</v>
      </c>
      <c r="CL49" s="91" t="str">
        <f t="shared" si="32"/>
        <v>OK</v>
      </c>
      <c r="CM49" s="92">
        <f t="shared" si="30"/>
        <v>51940.29</v>
      </c>
      <c r="CN49" s="91" t="str">
        <f t="shared" si="16"/>
        <v>nein</v>
      </c>
      <c r="CO49" s="91">
        <f t="shared" si="17"/>
        <v>0</v>
      </c>
      <c r="CP49" s="91">
        <f t="shared" si="18"/>
        <v>0</v>
      </c>
      <c r="CQ49" s="91">
        <f t="shared" si="19"/>
        <v>1</v>
      </c>
      <c r="CR49" s="91">
        <f t="shared" si="6"/>
        <v>0</v>
      </c>
      <c r="CS49" s="92">
        <f>CM49-'2014'!CM49</f>
        <v>10237.099999999999</v>
      </c>
      <c r="CT49" s="92">
        <f>CE49-'2014'!CE49</f>
        <v>0</v>
      </c>
      <c r="CU49" s="92">
        <f t="shared" si="20"/>
        <v>283318.84999999998</v>
      </c>
      <c r="CV49" s="92">
        <f t="shared" si="21"/>
        <v>120380.38</v>
      </c>
      <c r="CW49" s="153">
        <f t="shared" si="22"/>
        <v>2.8</v>
      </c>
      <c r="CX49" s="153">
        <f t="shared" si="23"/>
        <v>3.6</v>
      </c>
      <c r="CY49" s="153">
        <f t="shared" si="24"/>
        <v>3.3</v>
      </c>
      <c r="CZ49" s="92">
        <f t="shared" si="25"/>
        <v>169951</v>
      </c>
      <c r="DA49" s="92">
        <f t="shared" si="26"/>
        <v>5448.87</v>
      </c>
      <c r="DB49" s="91">
        <f t="shared" si="7"/>
        <v>0</v>
      </c>
      <c r="DC49" s="92">
        <f t="shared" si="27"/>
        <v>64988.76</v>
      </c>
    </row>
    <row r="50" spans="1:107" x14ac:dyDescent="0.25">
      <c r="A50" s="20">
        <v>13075023</v>
      </c>
      <c r="B50" s="21">
        <v>5554</v>
      </c>
      <c r="C50" s="21" t="s">
        <v>89</v>
      </c>
      <c r="D50" s="223">
        <v>344</v>
      </c>
      <c r="E50" s="224">
        <v>6600</v>
      </c>
      <c r="F50" s="224">
        <v>52112.18</v>
      </c>
      <c r="G50" s="224">
        <v>0</v>
      </c>
      <c r="H50" s="224">
        <v>0</v>
      </c>
      <c r="I50" s="224">
        <v>93047.35</v>
      </c>
      <c r="J50" s="224">
        <v>0</v>
      </c>
      <c r="K50" s="224">
        <v>63630.239999999998</v>
      </c>
      <c r="L50" s="224">
        <v>2021</v>
      </c>
      <c r="M50" s="224">
        <v>1</v>
      </c>
      <c r="N50" s="224">
        <v>47458.54</v>
      </c>
      <c r="O50" s="224">
        <v>0</v>
      </c>
      <c r="P50" s="224">
        <v>0</v>
      </c>
      <c r="Q50" s="224">
        <v>1</v>
      </c>
      <c r="R50" s="224">
        <v>63630.239999999998</v>
      </c>
      <c r="S50" s="224">
        <v>320</v>
      </c>
      <c r="T50" s="224">
        <v>0</v>
      </c>
      <c r="U50" s="224">
        <v>370</v>
      </c>
      <c r="V50" s="224">
        <v>0</v>
      </c>
      <c r="W50" s="224">
        <v>350</v>
      </c>
      <c r="X50" s="224">
        <v>0</v>
      </c>
      <c r="Y50" s="224">
        <v>0</v>
      </c>
      <c r="Z50" s="224">
        <v>470992.79</v>
      </c>
      <c r="AA50" s="224">
        <v>1369.1650872093023</v>
      </c>
      <c r="AB50" s="22" t="s">
        <v>43</v>
      </c>
      <c r="AC50" s="22" t="s">
        <v>43</v>
      </c>
      <c r="AD50" s="22" t="s">
        <v>43</v>
      </c>
      <c r="AE50" s="224">
        <v>471152.44</v>
      </c>
      <c r="AF50" s="224">
        <v>149311.44</v>
      </c>
      <c r="AG50" s="224">
        <v>63630.239999999998</v>
      </c>
      <c r="AH50" s="260">
        <v>52112.18</v>
      </c>
      <c r="AI50" s="224">
        <v>63630.239999999998</v>
      </c>
      <c r="AJ50" s="224">
        <v>1500</v>
      </c>
      <c r="AK50" s="282">
        <v>1404.8</v>
      </c>
      <c r="AL50" s="224">
        <v>0</v>
      </c>
      <c r="AM50" s="224">
        <v>0</v>
      </c>
      <c r="AN50" s="224">
        <v>0</v>
      </c>
      <c r="AO50" s="260">
        <v>0</v>
      </c>
      <c r="AP50" s="224">
        <v>107398.54</v>
      </c>
      <c r="AQ50" s="224">
        <v>73160.05</v>
      </c>
      <c r="AR50" s="281">
        <f t="shared" si="28"/>
        <v>-34238.489999999991</v>
      </c>
      <c r="AS50" s="224">
        <v>125569.89</v>
      </c>
      <c r="AT50" s="239">
        <f t="shared" si="8"/>
        <v>198729.94</v>
      </c>
      <c r="AU50" s="308">
        <v>111810.34</v>
      </c>
      <c r="AV50" s="309">
        <f t="shared" si="29"/>
        <v>86919.6</v>
      </c>
      <c r="AW50" s="310">
        <f t="shared" si="9"/>
        <v>1.5282977526669268</v>
      </c>
      <c r="AX50" s="310">
        <f t="shared" si="10"/>
        <v>0.56262453458195572</v>
      </c>
      <c r="AY50" s="236">
        <v>47507.5</v>
      </c>
      <c r="CA50" s="91" t="str">
        <f t="shared" si="33"/>
        <v>Daberkow</v>
      </c>
      <c r="CB50" s="92">
        <f t="shared" si="33"/>
        <v>344</v>
      </c>
      <c r="CC50" s="92">
        <f t="shared" si="11"/>
        <v>93047.35</v>
      </c>
      <c r="CD50" s="92">
        <f t="shared" si="12"/>
        <v>-93047.35</v>
      </c>
      <c r="CE50" s="92">
        <f t="shared" si="3"/>
        <v>0</v>
      </c>
      <c r="CF50" s="92">
        <f t="shared" si="4"/>
        <v>63630.239999999998</v>
      </c>
      <c r="CG50" s="92">
        <f t="shared" si="13"/>
        <v>63630.239999999998</v>
      </c>
      <c r="CH50" s="92">
        <f t="shared" si="14"/>
        <v>52112.18</v>
      </c>
      <c r="CI50" s="92">
        <f t="shared" si="31"/>
        <v>0</v>
      </c>
      <c r="CJ50" s="91" t="str">
        <f t="shared" si="34"/>
        <v>nein</v>
      </c>
      <c r="CK50" s="91" t="str">
        <f t="shared" si="34"/>
        <v>nein</v>
      </c>
      <c r="CL50" s="91" t="str">
        <f t="shared" si="32"/>
        <v>OK</v>
      </c>
      <c r="CM50" s="92">
        <f t="shared" si="30"/>
        <v>47458.54</v>
      </c>
      <c r="CN50" s="91" t="str">
        <f t="shared" si="16"/>
        <v>nein</v>
      </c>
      <c r="CO50" s="91">
        <f t="shared" si="17"/>
        <v>0</v>
      </c>
      <c r="CP50" s="91">
        <f t="shared" si="18"/>
        <v>0</v>
      </c>
      <c r="CQ50" s="91">
        <f t="shared" si="19"/>
        <v>1</v>
      </c>
      <c r="CR50" s="91">
        <f t="shared" si="6"/>
        <v>0</v>
      </c>
      <c r="CS50" s="92">
        <f>CM50-'2014'!CM50</f>
        <v>10924.580000000002</v>
      </c>
      <c r="CT50" s="92">
        <f>CE50-'2014'!CE50</f>
        <v>0</v>
      </c>
      <c r="CU50" s="92">
        <f t="shared" si="20"/>
        <v>111810.34</v>
      </c>
      <c r="CV50" s="92">
        <f t="shared" si="21"/>
        <v>47507.5</v>
      </c>
      <c r="CW50" s="153">
        <f t="shared" si="22"/>
        <v>3.2</v>
      </c>
      <c r="CX50" s="153">
        <f t="shared" si="23"/>
        <v>3.7</v>
      </c>
      <c r="CY50" s="153">
        <f t="shared" si="24"/>
        <v>3.5</v>
      </c>
      <c r="CZ50" s="92">
        <f t="shared" si="25"/>
        <v>470992.79</v>
      </c>
      <c r="DA50" s="92">
        <f t="shared" si="26"/>
        <v>1404.8</v>
      </c>
      <c r="DB50" s="91">
        <f t="shared" si="7"/>
        <v>0</v>
      </c>
      <c r="DC50" s="92">
        <f t="shared" si="27"/>
        <v>63630.239999999998</v>
      </c>
    </row>
    <row r="51" spans="1:107" x14ac:dyDescent="0.25">
      <c r="A51" s="20">
        <v>13075054</v>
      </c>
      <c r="B51" s="21">
        <v>5554</v>
      </c>
      <c r="C51" s="21" t="s">
        <v>90</v>
      </c>
      <c r="D51" s="223">
        <v>3049</v>
      </c>
      <c r="E51" s="224">
        <v>135900</v>
      </c>
      <c r="F51" s="224">
        <v>570743.69999999995</v>
      </c>
      <c r="G51" s="224">
        <v>1</v>
      </c>
      <c r="H51" s="224">
        <v>602118.14</v>
      </c>
      <c r="I51" s="224">
        <v>0</v>
      </c>
      <c r="J51" s="224">
        <v>1</v>
      </c>
      <c r="K51" s="224">
        <v>2513428.85</v>
      </c>
      <c r="L51" s="224">
        <v>2021</v>
      </c>
      <c r="M51" s="224">
        <v>1</v>
      </c>
      <c r="N51" s="224">
        <v>1262411.8500000001</v>
      </c>
      <c r="O51" s="224">
        <v>0</v>
      </c>
      <c r="P51" s="224">
        <v>0</v>
      </c>
      <c r="Q51" s="224">
        <v>1</v>
      </c>
      <c r="R51" s="224">
        <v>2513428.85</v>
      </c>
      <c r="S51" s="224">
        <v>300</v>
      </c>
      <c r="T51" s="224">
        <v>0</v>
      </c>
      <c r="U51" s="224">
        <v>380</v>
      </c>
      <c r="V51" s="224">
        <v>0</v>
      </c>
      <c r="W51" s="224">
        <v>345</v>
      </c>
      <c r="X51" s="224">
        <v>0</v>
      </c>
      <c r="Y51" s="224">
        <v>0</v>
      </c>
      <c r="Z51" s="224">
        <v>982555.61</v>
      </c>
      <c r="AA51" s="224">
        <v>322.25503771728432</v>
      </c>
      <c r="AB51" s="22" t="s">
        <v>43</v>
      </c>
      <c r="AC51" s="22" t="s">
        <v>43</v>
      </c>
      <c r="AD51" s="22" t="s">
        <v>43</v>
      </c>
      <c r="AE51" s="224">
        <v>7215199.0999999996</v>
      </c>
      <c r="AF51" s="224">
        <v>300407.87</v>
      </c>
      <c r="AG51" s="224">
        <v>2513428.85</v>
      </c>
      <c r="AH51" s="260">
        <v>-81431.8</v>
      </c>
      <c r="AI51" s="224">
        <v>2513428.85</v>
      </c>
      <c r="AJ51" s="224">
        <v>8400</v>
      </c>
      <c r="AK51" s="282">
        <v>8525.41</v>
      </c>
      <c r="AL51" s="224">
        <v>0</v>
      </c>
      <c r="AM51" s="224">
        <v>0</v>
      </c>
      <c r="AN51" s="224">
        <v>0</v>
      </c>
      <c r="AO51" s="260">
        <v>0</v>
      </c>
      <c r="AP51" s="224">
        <v>1134994.49</v>
      </c>
      <c r="AQ51" s="224">
        <v>1065956.78</v>
      </c>
      <c r="AR51" s="281">
        <f t="shared" si="28"/>
        <v>-69037.709999999963</v>
      </c>
      <c r="AS51" s="224">
        <v>1003123.92</v>
      </c>
      <c r="AT51" s="239">
        <f t="shared" si="8"/>
        <v>2069080.7000000002</v>
      </c>
      <c r="AU51" s="308">
        <v>907713.34</v>
      </c>
      <c r="AV51" s="309">
        <f t="shared" si="29"/>
        <v>1161367.3600000003</v>
      </c>
      <c r="AW51" s="310">
        <f t="shared" si="9"/>
        <v>0.85154797739548127</v>
      </c>
      <c r="AX51" s="310">
        <f t="shared" si="10"/>
        <v>0.4387036909676843</v>
      </c>
      <c r="AY51" s="236">
        <v>385681.63</v>
      </c>
      <c r="CA51" s="91" t="str">
        <f t="shared" si="33"/>
        <v>Jarmen, Stadt</v>
      </c>
      <c r="CB51" s="92">
        <f t="shared" si="33"/>
        <v>3049</v>
      </c>
      <c r="CC51" s="92">
        <f t="shared" si="11"/>
        <v>0</v>
      </c>
      <c r="CD51" s="92">
        <f t="shared" si="12"/>
        <v>602118.14</v>
      </c>
      <c r="CE51" s="92">
        <f t="shared" si="3"/>
        <v>0</v>
      </c>
      <c r="CF51" s="92">
        <f t="shared" si="4"/>
        <v>2513428.85</v>
      </c>
      <c r="CG51" s="92">
        <f t="shared" si="13"/>
        <v>2513428.85</v>
      </c>
      <c r="CH51" s="92">
        <f t="shared" si="14"/>
        <v>-81431.8</v>
      </c>
      <c r="CI51" s="92">
        <f t="shared" si="31"/>
        <v>0</v>
      </c>
      <c r="CJ51" s="91" t="str">
        <f t="shared" si="34"/>
        <v>nein</v>
      </c>
      <c r="CK51" s="91" t="str">
        <f t="shared" si="34"/>
        <v>nein</v>
      </c>
      <c r="CL51" s="91" t="str">
        <f t="shared" si="32"/>
        <v>OK</v>
      </c>
      <c r="CM51" s="92">
        <f t="shared" si="30"/>
        <v>1262411.8500000001</v>
      </c>
      <c r="CN51" s="91" t="str">
        <f t="shared" si="16"/>
        <v>nein</v>
      </c>
      <c r="CO51" s="91">
        <f t="shared" si="17"/>
        <v>0</v>
      </c>
      <c r="CP51" s="91">
        <f t="shared" si="18"/>
        <v>0</v>
      </c>
      <c r="CQ51" s="91">
        <f t="shared" si="19"/>
        <v>1</v>
      </c>
      <c r="CR51" s="91">
        <f t="shared" si="6"/>
        <v>1</v>
      </c>
      <c r="CS51" s="92">
        <f>CM51-'2014'!CM51</f>
        <v>188497.95000000019</v>
      </c>
      <c r="CT51" s="92">
        <f>CE51-'2014'!CE51</f>
        <v>0</v>
      </c>
      <c r="CU51" s="92">
        <f t="shared" si="20"/>
        <v>907713.34</v>
      </c>
      <c r="CV51" s="92">
        <f t="shared" si="21"/>
        <v>385681.63</v>
      </c>
      <c r="CW51" s="153">
        <f t="shared" si="22"/>
        <v>3</v>
      </c>
      <c r="CX51" s="153">
        <f t="shared" si="23"/>
        <v>3.8</v>
      </c>
      <c r="CY51" s="153">
        <f t="shared" si="24"/>
        <v>3.45</v>
      </c>
      <c r="CZ51" s="92">
        <f t="shared" si="25"/>
        <v>982555.61</v>
      </c>
      <c r="DA51" s="92">
        <f t="shared" si="26"/>
        <v>8525.41</v>
      </c>
      <c r="DB51" s="91">
        <f t="shared" si="7"/>
        <v>1</v>
      </c>
      <c r="DC51" s="92">
        <f t="shared" si="27"/>
        <v>2513428.85</v>
      </c>
    </row>
    <row r="52" spans="1:107" x14ac:dyDescent="0.25">
      <c r="A52" s="20">
        <v>13075070</v>
      </c>
      <c r="B52" s="21">
        <v>5554</v>
      </c>
      <c r="C52" s="21" t="s">
        <v>91</v>
      </c>
      <c r="D52" s="223">
        <v>655</v>
      </c>
      <c r="E52" s="224">
        <v>244200</v>
      </c>
      <c r="F52" s="224">
        <v>81431.8</v>
      </c>
      <c r="G52" s="224">
        <v>0</v>
      </c>
      <c r="H52" s="224">
        <v>0</v>
      </c>
      <c r="I52" s="224">
        <v>160116.01999999999</v>
      </c>
      <c r="J52" s="224">
        <v>0</v>
      </c>
      <c r="K52" s="224">
        <v>175906.32</v>
      </c>
      <c r="L52" s="224">
        <v>2018</v>
      </c>
      <c r="M52" s="224">
        <v>1</v>
      </c>
      <c r="N52" s="224">
        <v>53132.92</v>
      </c>
      <c r="O52" s="224">
        <v>0</v>
      </c>
      <c r="P52" s="224">
        <v>0</v>
      </c>
      <c r="Q52" s="224">
        <v>1</v>
      </c>
      <c r="R52" s="224">
        <v>175906.32</v>
      </c>
      <c r="S52" s="224">
        <v>280</v>
      </c>
      <c r="T52" s="224">
        <v>0</v>
      </c>
      <c r="U52" s="224">
        <v>360</v>
      </c>
      <c r="V52" s="224">
        <v>0</v>
      </c>
      <c r="W52" s="224">
        <v>330</v>
      </c>
      <c r="X52" s="224">
        <v>0</v>
      </c>
      <c r="Y52" s="224">
        <v>0</v>
      </c>
      <c r="Z52" s="224">
        <v>238491.02</v>
      </c>
      <c r="AA52" s="224">
        <v>364.10842748091602</v>
      </c>
      <c r="AB52" s="22" t="s">
        <v>43</v>
      </c>
      <c r="AC52" s="22" t="s">
        <v>43</v>
      </c>
      <c r="AD52" s="22" t="s">
        <v>43</v>
      </c>
      <c r="AE52" s="224">
        <v>628236.1</v>
      </c>
      <c r="AF52" s="224">
        <v>70910.27</v>
      </c>
      <c r="AG52" s="224">
        <v>175906.32</v>
      </c>
      <c r="AH52" s="260">
        <v>269926.71999999997</v>
      </c>
      <c r="AI52" s="224">
        <v>175906.32</v>
      </c>
      <c r="AJ52" s="224">
        <v>1900</v>
      </c>
      <c r="AK52" s="282">
        <v>1953.75</v>
      </c>
      <c r="AL52" s="224">
        <v>0</v>
      </c>
      <c r="AM52" s="224">
        <v>0</v>
      </c>
      <c r="AN52" s="224">
        <v>0</v>
      </c>
      <c r="AO52" s="260">
        <v>0</v>
      </c>
      <c r="AP52" s="224">
        <v>387714.32</v>
      </c>
      <c r="AQ52" s="224">
        <v>254257.18</v>
      </c>
      <c r="AR52" s="281">
        <f t="shared" si="28"/>
        <v>-133457.14000000001</v>
      </c>
      <c r="AS52" s="224">
        <v>129161.83</v>
      </c>
      <c r="AT52" s="239">
        <f t="shared" si="8"/>
        <v>383419.01</v>
      </c>
      <c r="AU52" s="308">
        <v>282610.52</v>
      </c>
      <c r="AV52" s="309">
        <f t="shared" si="29"/>
        <v>100808.48999999999</v>
      </c>
      <c r="AW52" s="310">
        <f t="shared" si="9"/>
        <v>1.1115144122970295</v>
      </c>
      <c r="AX52" s="310">
        <f t="shared" si="10"/>
        <v>0.73708009417686415</v>
      </c>
      <c r="AY52" s="236">
        <v>120079.41</v>
      </c>
      <c r="CA52" s="91" t="str">
        <f t="shared" si="33"/>
        <v>Kruckow</v>
      </c>
      <c r="CB52" s="92">
        <f t="shared" si="33"/>
        <v>655</v>
      </c>
      <c r="CC52" s="92">
        <f t="shared" si="11"/>
        <v>160116.01999999999</v>
      </c>
      <c r="CD52" s="92">
        <f t="shared" si="12"/>
        <v>-160116.01999999999</v>
      </c>
      <c r="CE52" s="92">
        <f t="shared" si="3"/>
        <v>0</v>
      </c>
      <c r="CF52" s="92">
        <f t="shared" si="4"/>
        <v>175906.32</v>
      </c>
      <c r="CG52" s="92">
        <f t="shared" si="13"/>
        <v>175906.32</v>
      </c>
      <c r="CH52" s="92">
        <f t="shared" si="14"/>
        <v>269926.71999999997</v>
      </c>
      <c r="CI52" s="92">
        <f t="shared" si="31"/>
        <v>0</v>
      </c>
      <c r="CJ52" s="91" t="str">
        <f t="shared" si="34"/>
        <v>nein</v>
      </c>
      <c r="CK52" s="91" t="str">
        <f t="shared" si="34"/>
        <v>nein</v>
      </c>
      <c r="CL52" s="91" t="str">
        <f t="shared" si="32"/>
        <v>OK</v>
      </c>
      <c r="CM52" s="92">
        <f t="shared" si="30"/>
        <v>53132.92</v>
      </c>
      <c r="CN52" s="91" t="str">
        <f t="shared" si="16"/>
        <v>nein</v>
      </c>
      <c r="CO52" s="91">
        <f t="shared" si="17"/>
        <v>0</v>
      </c>
      <c r="CP52" s="91">
        <f t="shared" si="18"/>
        <v>0</v>
      </c>
      <c r="CQ52" s="91">
        <f t="shared" si="19"/>
        <v>1</v>
      </c>
      <c r="CR52" s="91">
        <f t="shared" si="6"/>
        <v>0</v>
      </c>
      <c r="CS52" s="92">
        <f>CM52-'2014'!CM52</f>
        <v>5166.4700000000012</v>
      </c>
      <c r="CT52" s="92">
        <f>CE52-'2014'!CE52</f>
        <v>0</v>
      </c>
      <c r="CU52" s="92">
        <f t="shared" si="20"/>
        <v>282610.52</v>
      </c>
      <c r="CV52" s="92">
        <f t="shared" si="21"/>
        <v>120079.41</v>
      </c>
      <c r="CW52" s="153">
        <f t="shared" si="22"/>
        <v>2.8</v>
      </c>
      <c r="CX52" s="153">
        <f t="shared" si="23"/>
        <v>3.6</v>
      </c>
      <c r="CY52" s="153">
        <f t="shared" si="24"/>
        <v>3.3</v>
      </c>
      <c r="CZ52" s="92">
        <f t="shared" si="25"/>
        <v>238491.02</v>
      </c>
      <c r="DA52" s="92">
        <f t="shared" si="26"/>
        <v>1953.75</v>
      </c>
      <c r="DB52" s="91">
        <f t="shared" si="7"/>
        <v>0</v>
      </c>
      <c r="DC52" s="92">
        <f t="shared" si="27"/>
        <v>175906.32</v>
      </c>
    </row>
    <row r="53" spans="1:107" x14ac:dyDescent="0.25">
      <c r="A53" s="20">
        <v>13075134</v>
      </c>
      <c r="B53" s="21">
        <v>5554</v>
      </c>
      <c r="C53" s="21" t="s">
        <v>92</v>
      </c>
      <c r="D53" s="223">
        <v>1207</v>
      </c>
      <c r="E53" s="224">
        <v>143400</v>
      </c>
      <c r="F53" s="224">
        <v>269926.71999999997</v>
      </c>
      <c r="G53" s="224">
        <v>1</v>
      </c>
      <c r="H53" s="224">
        <v>103625.74</v>
      </c>
      <c r="I53" s="224">
        <v>0</v>
      </c>
      <c r="J53" s="224">
        <v>1</v>
      </c>
      <c r="K53" s="224">
        <v>510216.95</v>
      </c>
      <c r="L53" s="224">
        <v>2019</v>
      </c>
      <c r="M53" s="224">
        <v>1</v>
      </c>
      <c r="N53" s="224">
        <v>167074.53</v>
      </c>
      <c r="O53" s="224">
        <v>0</v>
      </c>
      <c r="P53" s="224">
        <v>0</v>
      </c>
      <c r="Q53" s="224">
        <v>1</v>
      </c>
      <c r="R53" s="224">
        <v>510216.95</v>
      </c>
      <c r="S53" s="224">
        <v>300</v>
      </c>
      <c r="T53" s="224">
        <v>0</v>
      </c>
      <c r="U53" s="224">
        <v>380</v>
      </c>
      <c r="V53" s="224">
        <v>0</v>
      </c>
      <c r="W53" s="224">
        <v>345</v>
      </c>
      <c r="X53" s="224">
        <v>0</v>
      </c>
      <c r="Y53" s="224">
        <v>0</v>
      </c>
      <c r="Z53" s="224">
        <v>1662151.06</v>
      </c>
      <c r="AA53" s="224">
        <v>1377.092841756421</v>
      </c>
      <c r="AB53" s="22" t="s">
        <v>43</v>
      </c>
      <c r="AC53" s="22" t="s">
        <v>43</v>
      </c>
      <c r="AD53" s="22" t="s">
        <v>43</v>
      </c>
      <c r="AE53" s="224">
        <v>3238770.75</v>
      </c>
      <c r="AF53" s="224">
        <v>711618.57</v>
      </c>
      <c r="AG53" s="224">
        <v>510216.95</v>
      </c>
      <c r="AH53" s="260">
        <v>130755.78</v>
      </c>
      <c r="AI53" s="224">
        <v>510216.95</v>
      </c>
      <c r="AJ53" s="224">
        <v>2700</v>
      </c>
      <c r="AK53" s="282">
        <v>2810.83</v>
      </c>
      <c r="AL53" s="224">
        <v>0</v>
      </c>
      <c r="AM53" s="224">
        <v>0</v>
      </c>
      <c r="AN53" s="224">
        <v>0</v>
      </c>
      <c r="AO53" s="260">
        <v>0</v>
      </c>
      <c r="AP53" s="224">
        <v>470990.91</v>
      </c>
      <c r="AQ53" s="224">
        <v>368317.2</v>
      </c>
      <c r="AR53" s="281">
        <f t="shared" si="28"/>
        <v>-102673.70999999996</v>
      </c>
      <c r="AS53" s="224">
        <v>384094.06</v>
      </c>
      <c r="AT53" s="239">
        <f t="shared" si="8"/>
        <v>752411.26</v>
      </c>
      <c r="AU53" s="308">
        <v>416937.69</v>
      </c>
      <c r="AV53" s="309">
        <f t="shared" si="29"/>
        <v>335473.57</v>
      </c>
      <c r="AW53" s="310">
        <f t="shared" si="9"/>
        <v>1.1320071123477264</v>
      </c>
      <c r="AX53" s="310">
        <f t="shared" si="10"/>
        <v>0.55413536740532032</v>
      </c>
      <c r="AY53" s="236">
        <v>177154.17</v>
      </c>
      <c r="CA53" s="91" t="str">
        <f t="shared" si="33"/>
        <v>Tutow</v>
      </c>
      <c r="CB53" s="92">
        <f t="shared" si="33"/>
        <v>1207</v>
      </c>
      <c r="CC53" s="92">
        <f t="shared" si="11"/>
        <v>0</v>
      </c>
      <c r="CD53" s="92">
        <f t="shared" si="12"/>
        <v>103625.74</v>
      </c>
      <c r="CE53" s="92">
        <f t="shared" si="3"/>
        <v>0</v>
      </c>
      <c r="CF53" s="92">
        <f t="shared" si="4"/>
        <v>510216.95</v>
      </c>
      <c r="CG53" s="92">
        <f t="shared" si="13"/>
        <v>510216.95</v>
      </c>
      <c r="CH53" s="92">
        <f t="shared" si="14"/>
        <v>130755.78</v>
      </c>
      <c r="CI53" s="92">
        <f t="shared" si="31"/>
        <v>0</v>
      </c>
      <c r="CJ53" s="91" t="str">
        <f t="shared" si="34"/>
        <v>nein</v>
      </c>
      <c r="CK53" s="91" t="str">
        <f t="shared" si="34"/>
        <v>nein</v>
      </c>
      <c r="CL53" s="91" t="str">
        <f t="shared" si="32"/>
        <v>OK</v>
      </c>
      <c r="CM53" s="92">
        <f t="shared" si="30"/>
        <v>167074.53</v>
      </c>
      <c r="CN53" s="91" t="str">
        <f t="shared" si="16"/>
        <v>nein</v>
      </c>
      <c r="CO53" s="91">
        <f t="shared" si="17"/>
        <v>0</v>
      </c>
      <c r="CP53" s="91">
        <f t="shared" si="18"/>
        <v>0</v>
      </c>
      <c r="CQ53" s="91">
        <f t="shared" si="19"/>
        <v>1</v>
      </c>
      <c r="CR53" s="91">
        <f t="shared" si="6"/>
        <v>1</v>
      </c>
      <c r="CS53" s="92">
        <f>CM53-'2014'!CM53</f>
        <v>44907.58</v>
      </c>
      <c r="CT53" s="92">
        <f>CE53-'2014'!CE53</f>
        <v>0</v>
      </c>
      <c r="CU53" s="92">
        <f t="shared" si="20"/>
        <v>416937.69</v>
      </c>
      <c r="CV53" s="92">
        <f t="shared" si="21"/>
        <v>177154.17</v>
      </c>
      <c r="CW53" s="153">
        <f t="shared" si="22"/>
        <v>3</v>
      </c>
      <c r="CX53" s="153">
        <f t="shared" si="23"/>
        <v>3.8</v>
      </c>
      <c r="CY53" s="153">
        <f t="shared" si="24"/>
        <v>3.45</v>
      </c>
      <c r="CZ53" s="92">
        <f t="shared" si="25"/>
        <v>1662151.06</v>
      </c>
      <c r="DA53" s="92">
        <f t="shared" si="26"/>
        <v>2810.83</v>
      </c>
      <c r="DB53" s="91">
        <f t="shared" si="7"/>
        <v>1</v>
      </c>
      <c r="DC53" s="92">
        <f t="shared" si="27"/>
        <v>510216.95</v>
      </c>
    </row>
    <row r="54" spans="1:107" x14ac:dyDescent="0.25">
      <c r="A54" s="20">
        <v>13075140</v>
      </c>
      <c r="B54" s="21">
        <v>5554</v>
      </c>
      <c r="C54" s="21" t="s">
        <v>93</v>
      </c>
      <c r="D54" s="223">
        <v>487</v>
      </c>
      <c r="E54" s="224">
        <v>40400</v>
      </c>
      <c r="F54" s="224">
        <v>130755.78</v>
      </c>
      <c r="G54" s="224">
        <v>1</v>
      </c>
      <c r="H54" s="224">
        <v>118171.28</v>
      </c>
      <c r="I54" s="224">
        <v>0</v>
      </c>
      <c r="J54" s="224">
        <v>1</v>
      </c>
      <c r="K54" s="224">
        <v>309090.75</v>
      </c>
      <c r="L54" s="224">
        <v>2021</v>
      </c>
      <c r="M54" s="224">
        <v>1</v>
      </c>
      <c r="N54" s="224">
        <v>105210.99</v>
      </c>
      <c r="O54" s="224">
        <v>0</v>
      </c>
      <c r="P54" s="224">
        <v>0</v>
      </c>
      <c r="Q54" s="224">
        <v>1</v>
      </c>
      <c r="R54" s="224">
        <v>309090.75</v>
      </c>
      <c r="S54" s="224">
        <v>280</v>
      </c>
      <c r="T54" s="224">
        <v>0</v>
      </c>
      <c r="U54" s="224">
        <v>360</v>
      </c>
      <c r="V54" s="224">
        <v>0</v>
      </c>
      <c r="W54" s="224">
        <v>330</v>
      </c>
      <c r="X54" s="224">
        <v>0</v>
      </c>
      <c r="Y54" s="224">
        <v>0</v>
      </c>
      <c r="Z54" s="224">
        <v>346552.33</v>
      </c>
      <c r="AA54" s="224">
        <v>711.6064271047228</v>
      </c>
      <c r="AB54" s="22" t="s">
        <v>43</v>
      </c>
      <c r="AC54" s="22" t="s">
        <v>43</v>
      </c>
      <c r="AD54" s="22" t="s">
        <v>43</v>
      </c>
      <c r="AE54" s="224">
        <v>997786.41</v>
      </c>
      <c r="AF54" s="224">
        <v>228357.19</v>
      </c>
      <c r="AG54" s="224">
        <v>309090.75</v>
      </c>
      <c r="AH54" s="260">
        <v>570743.69999999995</v>
      </c>
      <c r="AI54" s="224">
        <v>309090.75</v>
      </c>
      <c r="AJ54" s="224">
        <v>1600</v>
      </c>
      <c r="AK54" s="282">
        <v>1719.87</v>
      </c>
      <c r="AL54" s="224">
        <v>0</v>
      </c>
      <c r="AM54" s="224">
        <v>720</v>
      </c>
      <c r="AN54" s="224">
        <v>0</v>
      </c>
      <c r="AO54" s="260">
        <v>0</v>
      </c>
      <c r="AP54" s="224">
        <v>186784.88</v>
      </c>
      <c r="AQ54" s="224">
        <v>218209.76</v>
      </c>
      <c r="AR54" s="281">
        <f t="shared" si="28"/>
        <v>31424.880000000005</v>
      </c>
      <c r="AS54" s="224">
        <v>156924.39000000001</v>
      </c>
      <c r="AT54" s="239">
        <f t="shared" si="8"/>
        <v>375134.15</v>
      </c>
      <c r="AU54" s="308">
        <v>184848.66</v>
      </c>
      <c r="AV54" s="309">
        <f t="shared" si="29"/>
        <v>190285.49000000002</v>
      </c>
      <c r="AW54" s="310">
        <f t="shared" si="9"/>
        <v>0.8471145378648508</v>
      </c>
      <c r="AX54" s="310">
        <f t="shared" si="10"/>
        <v>0.4927534856530657</v>
      </c>
      <c r="AY54" s="236">
        <v>78541.02</v>
      </c>
      <c r="CA54" s="91" t="str">
        <f t="shared" si="33"/>
        <v>Völschow</v>
      </c>
      <c r="CB54" s="92">
        <f t="shared" si="33"/>
        <v>487</v>
      </c>
      <c r="CC54" s="92">
        <f t="shared" si="11"/>
        <v>0</v>
      </c>
      <c r="CD54" s="92">
        <f t="shared" si="12"/>
        <v>118171.28</v>
      </c>
      <c r="CE54" s="92">
        <f t="shared" si="3"/>
        <v>0</v>
      </c>
      <c r="CF54" s="92">
        <f t="shared" si="4"/>
        <v>309090.75</v>
      </c>
      <c r="CG54" s="92">
        <f t="shared" si="13"/>
        <v>309090.75</v>
      </c>
      <c r="CH54" s="92">
        <f t="shared" si="14"/>
        <v>570743.69999999995</v>
      </c>
      <c r="CI54" s="92">
        <f t="shared" si="31"/>
        <v>0</v>
      </c>
      <c r="CJ54" s="91" t="str">
        <f t="shared" si="34"/>
        <v>nein</v>
      </c>
      <c r="CK54" s="91" t="str">
        <f t="shared" si="34"/>
        <v>nein</v>
      </c>
      <c r="CL54" s="91" t="str">
        <f t="shared" si="32"/>
        <v>OK</v>
      </c>
      <c r="CM54" s="92">
        <f t="shared" si="30"/>
        <v>105210.99</v>
      </c>
      <c r="CN54" s="91" t="str">
        <f t="shared" si="16"/>
        <v>nein</v>
      </c>
      <c r="CO54" s="91">
        <f t="shared" si="17"/>
        <v>0</v>
      </c>
      <c r="CP54" s="91">
        <f t="shared" si="18"/>
        <v>0</v>
      </c>
      <c r="CQ54" s="91">
        <f t="shared" si="19"/>
        <v>1</v>
      </c>
      <c r="CR54" s="91">
        <f t="shared" si="6"/>
        <v>1</v>
      </c>
      <c r="CS54" s="92">
        <f>CM54-'2014'!CM54</f>
        <v>13508.5</v>
      </c>
      <c r="CT54" s="92">
        <f>CE54-'2014'!CE54</f>
        <v>0</v>
      </c>
      <c r="CU54" s="92">
        <f t="shared" si="20"/>
        <v>184848.66</v>
      </c>
      <c r="CV54" s="92">
        <f t="shared" si="21"/>
        <v>78541.02</v>
      </c>
      <c r="CW54" s="153">
        <f t="shared" si="22"/>
        <v>2.8</v>
      </c>
      <c r="CX54" s="153">
        <f t="shared" si="23"/>
        <v>3.6</v>
      </c>
      <c r="CY54" s="153">
        <f t="shared" si="24"/>
        <v>3.3</v>
      </c>
      <c r="CZ54" s="92">
        <f t="shared" si="25"/>
        <v>346552.33</v>
      </c>
      <c r="DA54" s="92">
        <f t="shared" si="26"/>
        <v>2439.87</v>
      </c>
      <c r="DB54" s="91">
        <f t="shared" si="7"/>
        <v>1</v>
      </c>
      <c r="DC54" s="92">
        <f t="shared" si="27"/>
        <v>309090.75</v>
      </c>
    </row>
    <row r="55" spans="1:107" x14ac:dyDescent="0.25">
      <c r="A55" s="20">
        <v>13075008</v>
      </c>
      <c r="B55" s="21">
        <v>5555</v>
      </c>
      <c r="C55" s="21" t="s">
        <v>94</v>
      </c>
      <c r="D55" s="223">
        <v>761</v>
      </c>
      <c r="E55" s="224">
        <v>24900</v>
      </c>
      <c r="F55" s="224"/>
      <c r="G55" s="224"/>
      <c r="H55" s="224"/>
      <c r="I55" s="224"/>
      <c r="J55" s="224"/>
      <c r="K55" s="224"/>
      <c r="L55" s="224"/>
      <c r="M55" s="224"/>
      <c r="N55" s="224"/>
      <c r="O55" s="224">
        <v>1</v>
      </c>
      <c r="P55" s="224">
        <v>254</v>
      </c>
      <c r="Q55" s="224">
        <v>1</v>
      </c>
      <c r="R55" s="224">
        <v>34784</v>
      </c>
      <c r="S55" s="224">
        <v>300</v>
      </c>
      <c r="T55" s="224">
        <v>0</v>
      </c>
      <c r="U55" s="224">
        <v>600</v>
      </c>
      <c r="V55" s="224">
        <v>0</v>
      </c>
      <c r="W55" s="224">
        <v>380</v>
      </c>
      <c r="X55" s="224">
        <v>0</v>
      </c>
      <c r="Y55" s="224">
        <v>0</v>
      </c>
      <c r="Z55" s="224">
        <v>131084</v>
      </c>
      <c r="AA55" s="224">
        <v>172.26</v>
      </c>
      <c r="AB55" s="22" t="s">
        <v>43</v>
      </c>
      <c r="AC55" s="22" t="s">
        <v>43</v>
      </c>
      <c r="AD55" s="22" t="s">
        <v>43</v>
      </c>
      <c r="AE55" s="224"/>
      <c r="AF55" s="224"/>
      <c r="AG55" s="224"/>
      <c r="AH55" s="260"/>
      <c r="AI55" s="260"/>
      <c r="AJ55" s="224">
        <v>2700</v>
      </c>
      <c r="AK55" s="282">
        <v>2668</v>
      </c>
      <c r="AL55" s="224">
        <v>0</v>
      </c>
      <c r="AM55" s="224">
        <v>0</v>
      </c>
      <c r="AN55" s="224">
        <v>0</v>
      </c>
      <c r="AO55" s="260">
        <v>0</v>
      </c>
      <c r="AP55" s="224">
        <v>341199</v>
      </c>
      <c r="AQ55" s="224">
        <v>233821</v>
      </c>
      <c r="AR55" s="281">
        <f t="shared" si="28"/>
        <v>-107378</v>
      </c>
      <c r="AS55" s="224">
        <v>206995</v>
      </c>
      <c r="AT55" s="239">
        <f t="shared" si="8"/>
        <v>440816</v>
      </c>
      <c r="AU55" s="308">
        <v>275850</v>
      </c>
      <c r="AV55" s="309">
        <f t="shared" si="29"/>
        <v>164966</v>
      </c>
      <c r="AW55" s="310">
        <f t="shared" si="9"/>
        <v>1.179748611117051</v>
      </c>
      <c r="AX55" s="310">
        <f t="shared" si="10"/>
        <v>0.62577129686762734</v>
      </c>
      <c r="AY55" s="236">
        <v>93533</v>
      </c>
      <c r="CA55" s="91" t="str">
        <f t="shared" si="33"/>
        <v>Behrenhoff</v>
      </c>
      <c r="CB55" s="92">
        <f t="shared" si="33"/>
        <v>761</v>
      </c>
      <c r="CC55" s="92">
        <f t="shared" si="11"/>
        <v>0</v>
      </c>
      <c r="CD55" s="92">
        <f t="shared" si="12"/>
        <v>0</v>
      </c>
      <c r="CE55" s="92">
        <f t="shared" si="3"/>
        <v>254</v>
      </c>
      <c r="CF55" s="92">
        <f t="shared" si="4"/>
        <v>34784</v>
      </c>
      <c r="CG55" s="92">
        <f t="shared" si="13"/>
        <v>34530</v>
      </c>
      <c r="CH55" s="92">
        <f t="shared" si="14"/>
        <v>0</v>
      </c>
      <c r="CI55" s="92">
        <f t="shared" si="31"/>
        <v>0</v>
      </c>
      <c r="CJ55" s="91" t="str">
        <f t="shared" si="34"/>
        <v>nein</v>
      </c>
      <c r="CK55" s="91" t="str">
        <f t="shared" si="34"/>
        <v>nein</v>
      </c>
      <c r="CL55" s="91" t="str">
        <f t="shared" si="32"/>
        <v>keine Daten</v>
      </c>
      <c r="CM55" s="92">
        <f t="shared" si="30"/>
        <v>0</v>
      </c>
      <c r="CN55" s="91" t="str">
        <f t="shared" si="16"/>
        <v>keine Angabe</v>
      </c>
      <c r="CO55" s="91">
        <f t="shared" si="17"/>
        <v>2</v>
      </c>
      <c r="CP55" s="91">
        <f t="shared" si="18"/>
        <v>2</v>
      </c>
      <c r="CQ55" s="91">
        <f t="shared" si="19"/>
        <v>0</v>
      </c>
      <c r="CR55" s="91">
        <f t="shared" si="6"/>
        <v>0</v>
      </c>
      <c r="CS55" s="92">
        <f>CM55-'2014'!CM55</f>
        <v>-2007044</v>
      </c>
      <c r="CT55" s="92">
        <f>CE55-'2014'!CE55</f>
        <v>-197864</v>
      </c>
      <c r="CU55" s="92">
        <f t="shared" si="20"/>
        <v>275850</v>
      </c>
      <c r="CV55" s="92">
        <f t="shared" si="21"/>
        <v>93533</v>
      </c>
      <c r="CW55" s="153">
        <f t="shared" si="22"/>
        <v>3</v>
      </c>
      <c r="CX55" s="153">
        <f t="shared" si="23"/>
        <v>6</v>
      </c>
      <c r="CY55" s="153">
        <f t="shared" si="24"/>
        <v>3.8</v>
      </c>
      <c r="CZ55" s="92">
        <f t="shared" si="25"/>
        <v>131084</v>
      </c>
      <c r="DA55" s="92">
        <f t="shared" si="26"/>
        <v>2668</v>
      </c>
      <c r="DB55" s="91">
        <f t="shared" si="7"/>
        <v>0</v>
      </c>
      <c r="DC55" s="92">
        <f t="shared" si="27"/>
        <v>0</v>
      </c>
    </row>
    <row r="56" spans="1:107" x14ac:dyDescent="0.25">
      <c r="A56" s="20">
        <v>13075025</v>
      </c>
      <c r="B56" s="21">
        <v>5555</v>
      </c>
      <c r="C56" s="21" t="s">
        <v>95</v>
      </c>
      <c r="D56" s="223">
        <v>357</v>
      </c>
      <c r="E56" s="224">
        <v>37900</v>
      </c>
      <c r="F56" s="224"/>
      <c r="G56" s="224"/>
      <c r="H56" s="224"/>
      <c r="I56" s="224"/>
      <c r="J56" s="224"/>
      <c r="K56" s="224"/>
      <c r="L56" s="224"/>
      <c r="M56" s="224"/>
      <c r="N56" s="224"/>
      <c r="O56" s="224">
        <v>1</v>
      </c>
      <c r="P56" s="224">
        <v>150579</v>
      </c>
      <c r="Q56" s="224">
        <v>1</v>
      </c>
      <c r="R56" s="224">
        <v>24350</v>
      </c>
      <c r="S56" s="224">
        <v>300</v>
      </c>
      <c r="T56" s="224">
        <v>0</v>
      </c>
      <c r="U56" s="224">
        <v>365</v>
      </c>
      <c r="V56" s="224">
        <v>0</v>
      </c>
      <c r="W56" s="224">
        <v>320</v>
      </c>
      <c r="X56" s="224">
        <v>0</v>
      </c>
      <c r="Y56" s="224">
        <v>0</v>
      </c>
      <c r="Z56" s="224">
        <v>8615</v>
      </c>
      <c r="AA56" s="224">
        <v>24.14</v>
      </c>
      <c r="AB56" s="22" t="s">
        <v>56</v>
      </c>
      <c r="AC56" s="22" t="s">
        <v>43</v>
      </c>
      <c r="AD56" s="22" t="s">
        <v>43</v>
      </c>
      <c r="AE56" s="224"/>
      <c r="AF56" s="224"/>
      <c r="AG56" s="224"/>
      <c r="AH56" s="260"/>
      <c r="AI56" s="260"/>
      <c r="AJ56" s="224">
        <v>1600</v>
      </c>
      <c r="AK56" s="282">
        <v>1532</v>
      </c>
      <c r="AL56" s="224">
        <v>0</v>
      </c>
      <c r="AM56" s="224">
        <v>0</v>
      </c>
      <c r="AN56" s="224">
        <v>0</v>
      </c>
      <c r="AO56" s="260">
        <v>0</v>
      </c>
      <c r="AP56" s="224">
        <v>125943</v>
      </c>
      <c r="AQ56" s="224">
        <v>95222</v>
      </c>
      <c r="AR56" s="281">
        <f t="shared" si="28"/>
        <v>-30721</v>
      </c>
      <c r="AS56" s="224">
        <v>111894</v>
      </c>
      <c r="AT56" s="239">
        <f t="shared" si="8"/>
        <v>207116</v>
      </c>
      <c r="AU56" s="308">
        <v>112710</v>
      </c>
      <c r="AV56" s="309">
        <f t="shared" si="29"/>
        <v>94406</v>
      </c>
      <c r="AW56" s="310">
        <f t="shared" si="9"/>
        <v>1.1836550377013715</v>
      </c>
      <c r="AX56" s="310">
        <f t="shared" si="10"/>
        <v>0.54418779814210394</v>
      </c>
      <c r="AY56" s="236">
        <v>38052</v>
      </c>
      <c r="CA56" s="91" t="str">
        <f t="shared" si="33"/>
        <v>Dargelin</v>
      </c>
      <c r="CB56" s="92">
        <f t="shared" si="33"/>
        <v>357</v>
      </c>
      <c r="CC56" s="92">
        <f t="shared" si="11"/>
        <v>0</v>
      </c>
      <c r="CD56" s="92">
        <f t="shared" si="12"/>
        <v>0</v>
      </c>
      <c r="CE56" s="92">
        <f t="shared" si="3"/>
        <v>150579</v>
      </c>
      <c r="CF56" s="92">
        <f t="shared" si="4"/>
        <v>24350</v>
      </c>
      <c r="CG56" s="92">
        <f t="shared" si="13"/>
        <v>-126229</v>
      </c>
      <c r="CH56" s="92">
        <f t="shared" si="14"/>
        <v>0</v>
      </c>
      <c r="CI56" s="92">
        <f t="shared" si="31"/>
        <v>0</v>
      </c>
      <c r="CJ56" s="91" t="str">
        <f t="shared" si="34"/>
        <v>ja</v>
      </c>
      <c r="CK56" s="91" t="str">
        <f t="shared" si="34"/>
        <v>nein</v>
      </c>
      <c r="CL56" s="91" t="str">
        <f t="shared" si="32"/>
        <v>keine Daten</v>
      </c>
      <c r="CM56" s="92">
        <f t="shared" si="30"/>
        <v>0</v>
      </c>
      <c r="CN56" s="91" t="str">
        <f t="shared" si="16"/>
        <v>keine Angabe</v>
      </c>
      <c r="CO56" s="91">
        <f t="shared" si="17"/>
        <v>2</v>
      </c>
      <c r="CP56" s="91">
        <f t="shared" si="18"/>
        <v>2</v>
      </c>
      <c r="CQ56" s="91">
        <f t="shared" si="19"/>
        <v>0</v>
      </c>
      <c r="CR56" s="91">
        <f t="shared" si="6"/>
        <v>0</v>
      </c>
      <c r="CS56" s="92">
        <f>CM56-'2014'!CM56</f>
        <v>-710463</v>
      </c>
      <c r="CT56" s="92">
        <f>CE56-'2014'!CE56</f>
        <v>-49171</v>
      </c>
      <c r="CU56" s="92">
        <f t="shared" si="20"/>
        <v>112710</v>
      </c>
      <c r="CV56" s="92">
        <f t="shared" si="21"/>
        <v>38052</v>
      </c>
      <c r="CW56" s="153">
        <f t="shared" si="22"/>
        <v>3</v>
      </c>
      <c r="CX56" s="153">
        <f t="shared" si="23"/>
        <v>3.65</v>
      </c>
      <c r="CY56" s="153">
        <f t="shared" si="24"/>
        <v>3.2</v>
      </c>
      <c r="CZ56" s="92">
        <f t="shared" si="25"/>
        <v>8615</v>
      </c>
      <c r="DA56" s="92">
        <f t="shared" si="26"/>
        <v>1532</v>
      </c>
      <c r="DB56" s="91">
        <f t="shared" si="7"/>
        <v>0</v>
      </c>
      <c r="DC56" s="92">
        <f t="shared" si="27"/>
        <v>0</v>
      </c>
    </row>
    <row r="57" spans="1:107" x14ac:dyDescent="0.25">
      <c r="A57" s="20">
        <v>13075027</v>
      </c>
      <c r="B57" s="21">
        <v>5555</v>
      </c>
      <c r="C57" s="21" t="s">
        <v>96</v>
      </c>
      <c r="D57" s="223">
        <v>1065</v>
      </c>
      <c r="E57" s="224">
        <v>66500</v>
      </c>
      <c r="F57" s="224"/>
      <c r="G57" s="224"/>
      <c r="H57" s="224"/>
      <c r="I57" s="224"/>
      <c r="J57" s="224"/>
      <c r="K57" s="224"/>
      <c r="L57" s="224"/>
      <c r="M57" s="224"/>
      <c r="N57" s="224"/>
      <c r="O57" s="224">
        <v>0</v>
      </c>
      <c r="P57" s="224">
        <v>0</v>
      </c>
      <c r="Q57" s="224">
        <v>1</v>
      </c>
      <c r="R57" s="224">
        <v>1007535</v>
      </c>
      <c r="S57" s="224">
        <v>276</v>
      </c>
      <c r="T57" s="224">
        <v>0</v>
      </c>
      <c r="U57" s="224">
        <v>350</v>
      </c>
      <c r="V57" s="224">
        <v>0</v>
      </c>
      <c r="W57" s="224">
        <v>318</v>
      </c>
      <c r="X57" s="224">
        <v>0</v>
      </c>
      <c r="Y57" s="224">
        <v>0</v>
      </c>
      <c r="Z57" s="224">
        <v>1311801</v>
      </c>
      <c r="AA57" s="224">
        <v>1231.74</v>
      </c>
      <c r="AB57" s="22" t="s">
        <v>43</v>
      </c>
      <c r="AC57" s="22" t="s">
        <v>43</v>
      </c>
      <c r="AD57" s="22" t="s">
        <v>43</v>
      </c>
      <c r="AE57" s="224"/>
      <c r="AF57" s="224"/>
      <c r="AG57" s="224"/>
      <c r="AH57" s="260"/>
      <c r="AI57" s="260"/>
      <c r="AJ57" s="224">
        <v>3400</v>
      </c>
      <c r="AK57" s="282">
        <v>3502</v>
      </c>
      <c r="AL57" s="224">
        <v>0</v>
      </c>
      <c r="AM57" s="224">
        <v>0</v>
      </c>
      <c r="AN57" s="224">
        <v>0</v>
      </c>
      <c r="AO57" s="260">
        <v>0</v>
      </c>
      <c r="AP57" s="224">
        <v>530176</v>
      </c>
      <c r="AQ57" s="224">
        <v>515033</v>
      </c>
      <c r="AR57" s="281">
        <f t="shared" si="28"/>
        <v>-15143</v>
      </c>
      <c r="AS57" s="224">
        <v>259343</v>
      </c>
      <c r="AT57" s="239">
        <f t="shared" si="8"/>
        <v>774376</v>
      </c>
      <c r="AU57" s="308">
        <v>405317</v>
      </c>
      <c r="AV57" s="309">
        <f t="shared" si="29"/>
        <v>369059</v>
      </c>
      <c r="AW57" s="310">
        <f t="shared" si="9"/>
        <v>0.78697287358285783</v>
      </c>
      <c r="AX57" s="310">
        <f t="shared" si="10"/>
        <v>0.52341110778226596</v>
      </c>
      <c r="AY57" s="236">
        <v>137473</v>
      </c>
      <c r="CA57" s="91" t="str">
        <f t="shared" si="33"/>
        <v>Dersekow</v>
      </c>
      <c r="CB57" s="92">
        <f t="shared" si="33"/>
        <v>1065</v>
      </c>
      <c r="CC57" s="92">
        <f t="shared" si="11"/>
        <v>0</v>
      </c>
      <c r="CD57" s="92">
        <f t="shared" si="12"/>
        <v>0</v>
      </c>
      <c r="CE57" s="92">
        <f t="shared" si="3"/>
        <v>0</v>
      </c>
      <c r="CF57" s="92">
        <f t="shared" si="4"/>
        <v>1007535</v>
      </c>
      <c r="CG57" s="92">
        <f t="shared" si="13"/>
        <v>1007535</v>
      </c>
      <c r="CH57" s="92">
        <f t="shared" si="14"/>
        <v>0</v>
      </c>
      <c r="CI57" s="92">
        <f t="shared" si="31"/>
        <v>0</v>
      </c>
      <c r="CJ57" s="91" t="str">
        <f t="shared" si="34"/>
        <v>nein</v>
      </c>
      <c r="CK57" s="91" t="str">
        <f t="shared" si="34"/>
        <v>nein</v>
      </c>
      <c r="CL57" s="91" t="str">
        <f t="shared" si="32"/>
        <v>keine Daten</v>
      </c>
      <c r="CM57" s="92">
        <f t="shared" si="30"/>
        <v>0</v>
      </c>
      <c r="CN57" s="91" t="str">
        <f t="shared" si="16"/>
        <v>keine Angabe</v>
      </c>
      <c r="CO57" s="91">
        <f t="shared" si="17"/>
        <v>2</v>
      </c>
      <c r="CP57" s="91">
        <f t="shared" si="18"/>
        <v>2</v>
      </c>
      <c r="CQ57" s="91">
        <f t="shared" si="19"/>
        <v>0</v>
      </c>
      <c r="CR57" s="91">
        <f t="shared" si="6"/>
        <v>0</v>
      </c>
      <c r="CS57" s="92">
        <f>CM57-'2014'!CM57</f>
        <v>-2147157</v>
      </c>
      <c r="CT57" s="92">
        <f>CE57-'2014'!CE57</f>
        <v>0</v>
      </c>
      <c r="CU57" s="92">
        <f t="shared" si="20"/>
        <v>405317</v>
      </c>
      <c r="CV57" s="92">
        <f t="shared" si="21"/>
        <v>137473</v>
      </c>
      <c r="CW57" s="153">
        <f t="shared" si="22"/>
        <v>2.76</v>
      </c>
      <c r="CX57" s="153">
        <f t="shared" si="23"/>
        <v>3.5</v>
      </c>
      <c r="CY57" s="153">
        <f t="shared" si="24"/>
        <v>3.18</v>
      </c>
      <c r="CZ57" s="92">
        <f t="shared" si="25"/>
        <v>1311801</v>
      </c>
      <c r="DA57" s="92">
        <f t="shared" si="26"/>
        <v>3502</v>
      </c>
      <c r="DB57" s="91">
        <f t="shared" si="7"/>
        <v>0</v>
      </c>
      <c r="DC57" s="92">
        <f t="shared" si="27"/>
        <v>0</v>
      </c>
    </row>
    <row r="58" spans="1:107" x14ac:dyDescent="0.25">
      <c r="A58" s="20">
        <v>13075028</v>
      </c>
      <c r="B58" s="21">
        <v>5555</v>
      </c>
      <c r="C58" s="21" t="s">
        <v>97</v>
      </c>
      <c r="D58" s="223">
        <v>508</v>
      </c>
      <c r="E58" s="224">
        <v>77500</v>
      </c>
      <c r="F58" s="224"/>
      <c r="G58" s="224"/>
      <c r="H58" s="224"/>
      <c r="I58" s="224"/>
      <c r="J58" s="224"/>
      <c r="K58" s="224"/>
      <c r="L58" s="224"/>
      <c r="M58" s="224"/>
      <c r="N58" s="224"/>
      <c r="O58" s="224">
        <v>0</v>
      </c>
      <c r="P58" s="224">
        <v>0</v>
      </c>
      <c r="Q58" s="224">
        <v>1</v>
      </c>
      <c r="R58" s="224">
        <v>137211</v>
      </c>
      <c r="S58" s="224">
        <v>300</v>
      </c>
      <c r="T58" s="224">
        <v>0</v>
      </c>
      <c r="U58" s="224">
        <v>400</v>
      </c>
      <c r="V58" s="224">
        <v>0</v>
      </c>
      <c r="W58" s="224">
        <v>380</v>
      </c>
      <c r="X58" s="224">
        <v>0</v>
      </c>
      <c r="Y58" s="224">
        <v>0</v>
      </c>
      <c r="Z58" s="224">
        <v>66142</v>
      </c>
      <c r="AA58" s="224">
        <v>130.19999999999999</v>
      </c>
      <c r="AB58" s="22" t="s">
        <v>56</v>
      </c>
      <c r="AC58" s="22" t="s">
        <v>43</v>
      </c>
      <c r="AD58" s="22" t="s">
        <v>43</v>
      </c>
      <c r="AE58" s="224"/>
      <c r="AF58" s="224"/>
      <c r="AG58" s="224"/>
      <c r="AH58" s="260"/>
      <c r="AI58" s="260"/>
      <c r="AJ58" s="224">
        <v>900</v>
      </c>
      <c r="AK58" s="282">
        <v>953</v>
      </c>
      <c r="AL58" s="224">
        <v>0</v>
      </c>
      <c r="AM58" s="224">
        <v>0</v>
      </c>
      <c r="AN58" s="224">
        <v>0</v>
      </c>
      <c r="AO58" s="260">
        <v>0</v>
      </c>
      <c r="AP58" s="224">
        <v>219745</v>
      </c>
      <c r="AQ58" s="224">
        <v>76333</v>
      </c>
      <c r="AR58" s="281">
        <f t="shared" si="28"/>
        <v>-143412</v>
      </c>
      <c r="AS58" s="224">
        <v>142798</v>
      </c>
      <c r="AT58" s="239">
        <f t="shared" si="8"/>
        <v>219131</v>
      </c>
      <c r="AU58" s="308">
        <v>170468</v>
      </c>
      <c r="AV58" s="309">
        <f t="shared" si="29"/>
        <v>48663</v>
      </c>
      <c r="AW58" s="310">
        <f t="shared" si="9"/>
        <v>2.2332149922052063</v>
      </c>
      <c r="AX58" s="310">
        <f t="shared" si="10"/>
        <v>0.77792735852070227</v>
      </c>
      <c r="AY58" s="236">
        <v>57800</v>
      </c>
      <c r="CA58" s="91" t="str">
        <f t="shared" si="33"/>
        <v>Diedrichshagen</v>
      </c>
      <c r="CB58" s="92">
        <f t="shared" si="33"/>
        <v>508</v>
      </c>
      <c r="CC58" s="92">
        <f t="shared" si="11"/>
        <v>0</v>
      </c>
      <c r="CD58" s="92">
        <f t="shared" si="12"/>
        <v>0</v>
      </c>
      <c r="CE58" s="92">
        <f t="shared" si="3"/>
        <v>0</v>
      </c>
      <c r="CF58" s="92">
        <f t="shared" si="4"/>
        <v>137211</v>
      </c>
      <c r="CG58" s="92">
        <f t="shared" si="13"/>
        <v>137211</v>
      </c>
      <c r="CH58" s="92">
        <f t="shared" si="14"/>
        <v>0</v>
      </c>
      <c r="CI58" s="92">
        <f t="shared" si="31"/>
        <v>0</v>
      </c>
      <c r="CJ58" s="91" t="str">
        <f t="shared" si="34"/>
        <v>ja</v>
      </c>
      <c r="CK58" s="91" t="str">
        <f t="shared" si="34"/>
        <v>nein</v>
      </c>
      <c r="CL58" s="91" t="str">
        <f t="shared" si="32"/>
        <v>keine Daten</v>
      </c>
      <c r="CM58" s="92">
        <f t="shared" si="30"/>
        <v>0</v>
      </c>
      <c r="CN58" s="91" t="str">
        <f t="shared" si="16"/>
        <v>keine Angabe</v>
      </c>
      <c r="CO58" s="91">
        <f t="shared" si="17"/>
        <v>2</v>
      </c>
      <c r="CP58" s="91">
        <f t="shared" si="18"/>
        <v>2</v>
      </c>
      <c r="CQ58" s="91">
        <f t="shared" si="19"/>
        <v>0</v>
      </c>
      <c r="CR58" s="91">
        <f t="shared" si="6"/>
        <v>0</v>
      </c>
      <c r="CS58" s="92">
        <f>CM58-'2014'!CM58</f>
        <v>-1024361</v>
      </c>
      <c r="CT58" s="92">
        <f>CE58-'2014'!CE58</f>
        <v>0</v>
      </c>
      <c r="CU58" s="92">
        <f t="shared" si="20"/>
        <v>170468</v>
      </c>
      <c r="CV58" s="92">
        <f t="shared" si="21"/>
        <v>57800</v>
      </c>
      <c r="CW58" s="153">
        <f t="shared" si="22"/>
        <v>3</v>
      </c>
      <c r="CX58" s="153">
        <f t="shared" si="23"/>
        <v>4</v>
      </c>
      <c r="CY58" s="153">
        <f t="shared" si="24"/>
        <v>3.8</v>
      </c>
      <c r="CZ58" s="92">
        <f t="shared" si="25"/>
        <v>66142</v>
      </c>
      <c r="DA58" s="92">
        <f t="shared" si="26"/>
        <v>953</v>
      </c>
      <c r="DB58" s="91">
        <f t="shared" si="7"/>
        <v>0</v>
      </c>
      <c r="DC58" s="92">
        <f t="shared" si="27"/>
        <v>0</v>
      </c>
    </row>
    <row r="59" spans="1:107" x14ac:dyDescent="0.25">
      <c r="A59" s="20">
        <v>13075050</v>
      </c>
      <c r="B59" s="21">
        <v>5555</v>
      </c>
      <c r="C59" s="21" t="s">
        <v>98</v>
      </c>
      <c r="D59" s="223">
        <v>825</v>
      </c>
      <c r="E59" s="224">
        <v>4200</v>
      </c>
      <c r="F59" s="224"/>
      <c r="G59" s="224"/>
      <c r="H59" s="224"/>
      <c r="I59" s="224"/>
      <c r="J59" s="224"/>
      <c r="K59" s="224"/>
      <c r="L59" s="224"/>
      <c r="M59" s="224"/>
      <c r="N59" s="224"/>
      <c r="O59" s="224">
        <v>0</v>
      </c>
      <c r="P59" s="224">
        <v>0</v>
      </c>
      <c r="Q59" s="224">
        <v>1</v>
      </c>
      <c r="R59" s="224">
        <v>1182146</v>
      </c>
      <c r="S59" s="224">
        <v>300</v>
      </c>
      <c r="T59" s="224">
        <v>0</v>
      </c>
      <c r="U59" s="224">
        <v>400</v>
      </c>
      <c r="V59" s="224">
        <v>0</v>
      </c>
      <c r="W59" s="224">
        <v>350</v>
      </c>
      <c r="X59" s="224">
        <v>0</v>
      </c>
      <c r="Y59" s="224">
        <v>0</v>
      </c>
      <c r="Z59" s="224">
        <v>0</v>
      </c>
      <c r="AA59" s="224">
        <v>0</v>
      </c>
      <c r="AB59" s="22" t="s">
        <v>43</v>
      </c>
      <c r="AC59" s="22" t="s">
        <v>43</v>
      </c>
      <c r="AD59" s="22" t="s">
        <v>43</v>
      </c>
      <c r="AE59" s="224"/>
      <c r="AF59" s="224"/>
      <c r="AG59" s="224"/>
      <c r="AH59" s="260"/>
      <c r="AI59" s="260"/>
      <c r="AJ59" s="224">
        <v>1900</v>
      </c>
      <c r="AK59" s="282">
        <v>2155</v>
      </c>
      <c r="AL59" s="224">
        <v>0</v>
      </c>
      <c r="AM59" s="224">
        <v>0</v>
      </c>
      <c r="AN59" s="224">
        <v>0</v>
      </c>
      <c r="AO59" s="260">
        <v>0</v>
      </c>
      <c r="AP59" s="224">
        <v>359499</v>
      </c>
      <c r="AQ59" s="224">
        <v>201511</v>
      </c>
      <c r="AR59" s="281">
        <f t="shared" si="28"/>
        <v>-157988</v>
      </c>
      <c r="AS59" s="224">
        <v>230391</v>
      </c>
      <c r="AT59" s="239">
        <f t="shared" si="8"/>
        <v>431902</v>
      </c>
      <c r="AU59" s="308">
        <v>289385</v>
      </c>
      <c r="AV59" s="309">
        <f t="shared" si="29"/>
        <v>142517</v>
      </c>
      <c r="AW59" s="310">
        <f t="shared" si="9"/>
        <v>1.4360754499754356</v>
      </c>
      <c r="AX59" s="310">
        <f t="shared" si="10"/>
        <v>0.67002468152497552</v>
      </c>
      <c r="AY59" s="236">
        <v>98028</v>
      </c>
      <c r="CA59" s="91" t="str">
        <f t="shared" si="33"/>
        <v>Hinrichshagen</v>
      </c>
      <c r="CB59" s="92">
        <f t="shared" si="33"/>
        <v>825</v>
      </c>
      <c r="CC59" s="92">
        <f t="shared" si="11"/>
        <v>0</v>
      </c>
      <c r="CD59" s="92">
        <f t="shared" si="12"/>
        <v>0</v>
      </c>
      <c r="CE59" s="92">
        <f t="shared" si="3"/>
        <v>0</v>
      </c>
      <c r="CF59" s="92">
        <f t="shared" si="4"/>
        <v>1182146</v>
      </c>
      <c r="CG59" s="92">
        <f t="shared" si="13"/>
        <v>1182146</v>
      </c>
      <c r="CH59" s="92">
        <f t="shared" si="14"/>
        <v>0</v>
      </c>
      <c r="CI59" s="92">
        <f t="shared" si="31"/>
        <v>0</v>
      </c>
      <c r="CJ59" s="91" t="str">
        <f t="shared" si="34"/>
        <v>nein</v>
      </c>
      <c r="CK59" s="91" t="str">
        <f t="shared" si="34"/>
        <v>nein</v>
      </c>
      <c r="CL59" s="91" t="str">
        <f t="shared" si="32"/>
        <v>keine Daten</v>
      </c>
      <c r="CM59" s="92">
        <f t="shared" si="30"/>
        <v>0</v>
      </c>
      <c r="CN59" s="91" t="str">
        <f t="shared" si="16"/>
        <v>keine Angabe</v>
      </c>
      <c r="CO59" s="91">
        <f t="shared" si="17"/>
        <v>2</v>
      </c>
      <c r="CP59" s="91">
        <f t="shared" si="18"/>
        <v>2</v>
      </c>
      <c r="CQ59" s="91">
        <f t="shared" si="19"/>
        <v>0</v>
      </c>
      <c r="CR59" s="91">
        <f t="shared" si="6"/>
        <v>0</v>
      </c>
      <c r="CS59" s="92">
        <f>CM59-'2014'!CM59</f>
        <v>-4121144</v>
      </c>
      <c r="CT59" s="92">
        <f>CE59-'2014'!CE59</f>
        <v>0</v>
      </c>
      <c r="CU59" s="92">
        <f t="shared" si="20"/>
        <v>289385</v>
      </c>
      <c r="CV59" s="92">
        <f t="shared" si="21"/>
        <v>98028</v>
      </c>
      <c r="CW59" s="153">
        <f t="shared" si="22"/>
        <v>3</v>
      </c>
      <c r="CX59" s="153">
        <f t="shared" si="23"/>
        <v>4</v>
      </c>
      <c r="CY59" s="153">
        <f t="shared" si="24"/>
        <v>3.5</v>
      </c>
      <c r="CZ59" s="92">
        <f t="shared" si="25"/>
        <v>0</v>
      </c>
      <c r="DA59" s="92">
        <f t="shared" si="26"/>
        <v>2155</v>
      </c>
      <c r="DB59" s="91">
        <f t="shared" si="7"/>
        <v>0</v>
      </c>
      <c r="DC59" s="92">
        <f t="shared" si="27"/>
        <v>0</v>
      </c>
    </row>
    <row r="60" spans="1:107" x14ac:dyDescent="0.25">
      <c r="A60" s="20">
        <v>13075076</v>
      </c>
      <c r="B60" s="21">
        <v>5555</v>
      </c>
      <c r="C60" s="21" t="s">
        <v>99</v>
      </c>
      <c r="D60" s="223">
        <v>374</v>
      </c>
      <c r="E60" s="224">
        <v>61500</v>
      </c>
      <c r="F60" s="224"/>
      <c r="G60" s="224"/>
      <c r="H60" s="224"/>
      <c r="I60" s="224"/>
      <c r="J60" s="224"/>
      <c r="K60" s="224"/>
      <c r="L60" s="224"/>
      <c r="M60" s="224"/>
      <c r="N60" s="224"/>
      <c r="O60" s="224">
        <v>0</v>
      </c>
      <c r="P60" s="224">
        <v>0</v>
      </c>
      <c r="Q60" s="224">
        <v>1</v>
      </c>
      <c r="R60" s="224">
        <v>247764</v>
      </c>
      <c r="S60" s="224">
        <v>360</v>
      </c>
      <c r="T60" s="224">
        <v>0</v>
      </c>
      <c r="U60" s="224">
        <v>350</v>
      </c>
      <c r="V60" s="224">
        <v>0</v>
      </c>
      <c r="W60" s="224">
        <v>318</v>
      </c>
      <c r="X60" s="224">
        <v>0</v>
      </c>
      <c r="Y60" s="224">
        <v>0</v>
      </c>
      <c r="Z60" s="224">
        <v>85438</v>
      </c>
      <c r="AA60" s="224">
        <v>228.45</v>
      </c>
      <c r="AB60" s="22" t="s">
        <v>43</v>
      </c>
      <c r="AC60" s="22" t="s">
        <v>43</v>
      </c>
      <c r="AD60" s="22" t="s">
        <v>43</v>
      </c>
      <c r="AE60" s="224"/>
      <c r="AF60" s="224"/>
      <c r="AG60" s="224"/>
      <c r="AH60" s="260"/>
      <c r="AI60" s="260"/>
      <c r="AJ60" s="224">
        <v>1100</v>
      </c>
      <c r="AK60" s="282">
        <v>1084</v>
      </c>
      <c r="AL60" s="224">
        <v>0</v>
      </c>
      <c r="AM60" s="224">
        <v>0</v>
      </c>
      <c r="AN60" s="224">
        <v>0</v>
      </c>
      <c r="AO60" s="260">
        <v>0</v>
      </c>
      <c r="AP60" s="224">
        <v>266234</v>
      </c>
      <c r="AQ60" s="224">
        <v>333498</v>
      </c>
      <c r="AR60" s="281">
        <f t="shared" si="28"/>
        <v>67264</v>
      </c>
      <c r="AS60" s="224">
        <v>44965</v>
      </c>
      <c r="AT60" s="239">
        <f t="shared" si="8"/>
        <v>378463</v>
      </c>
      <c r="AU60" s="308">
        <v>169554</v>
      </c>
      <c r="AV60" s="309">
        <f t="shared" si="29"/>
        <v>208909</v>
      </c>
      <c r="AW60" s="310">
        <f t="shared" si="9"/>
        <v>0.50841084504254896</v>
      </c>
      <c r="AX60" s="310">
        <f t="shared" si="10"/>
        <v>0.44800680647777985</v>
      </c>
      <c r="AY60" s="236">
        <v>57432</v>
      </c>
      <c r="CA60" s="91" t="str">
        <f t="shared" si="33"/>
        <v>Levenhagen</v>
      </c>
      <c r="CB60" s="92">
        <f t="shared" si="33"/>
        <v>374</v>
      </c>
      <c r="CC60" s="92">
        <f t="shared" si="11"/>
        <v>0</v>
      </c>
      <c r="CD60" s="92">
        <f t="shared" si="12"/>
        <v>0</v>
      </c>
      <c r="CE60" s="92">
        <f t="shared" si="3"/>
        <v>0</v>
      </c>
      <c r="CF60" s="92">
        <f t="shared" si="4"/>
        <v>247764</v>
      </c>
      <c r="CG60" s="92">
        <f t="shared" si="13"/>
        <v>247764</v>
      </c>
      <c r="CH60" s="92">
        <f t="shared" si="14"/>
        <v>0</v>
      </c>
      <c r="CI60" s="92">
        <f t="shared" si="31"/>
        <v>0</v>
      </c>
      <c r="CJ60" s="91" t="str">
        <f t="shared" ref="CJ60:CK123" si="35">AB60</f>
        <v>nein</v>
      </c>
      <c r="CK60" s="91" t="str">
        <f t="shared" si="35"/>
        <v>nein</v>
      </c>
      <c r="CL60" s="91" t="str">
        <f t="shared" si="32"/>
        <v>keine Daten</v>
      </c>
      <c r="CM60" s="92">
        <f t="shared" si="30"/>
        <v>0</v>
      </c>
      <c r="CN60" s="91" t="str">
        <f t="shared" si="16"/>
        <v>keine Angabe</v>
      </c>
      <c r="CO60" s="91">
        <f t="shared" si="17"/>
        <v>2</v>
      </c>
      <c r="CP60" s="91">
        <f t="shared" si="18"/>
        <v>2</v>
      </c>
      <c r="CQ60" s="91">
        <f t="shared" si="19"/>
        <v>0</v>
      </c>
      <c r="CR60" s="91">
        <f t="shared" si="6"/>
        <v>0</v>
      </c>
      <c r="CS60" s="92">
        <f>CM60-'2014'!CM60</f>
        <v>-982634</v>
      </c>
      <c r="CT60" s="92">
        <f>CE60-'2014'!CE60</f>
        <v>0</v>
      </c>
      <c r="CU60" s="92">
        <f t="shared" si="20"/>
        <v>169554</v>
      </c>
      <c r="CV60" s="92">
        <f t="shared" si="21"/>
        <v>57432</v>
      </c>
      <c r="CW60" s="153">
        <f t="shared" si="22"/>
        <v>3.6</v>
      </c>
      <c r="CX60" s="153">
        <f t="shared" si="23"/>
        <v>3.5</v>
      </c>
      <c r="CY60" s="153">
        <f t="shared" si="24"/>
        <v>3.18</v>
      </c>
      <c r="CZ60" s="92">
        <f t="shared" si="25"/>
        <v>85438</v>
      </c>
      <c r="DA60" s="92">
        <f t="shared" si="26"/>
        <v>1084</v>
      </c>
      <c r="DB60" s="91">
        <f t="shared" si="7"/>
        <v>0</v>
      </c>
      <c r="DC60" s="92">
        <f t="shared" si="27"/>
        <v>0</v>
      </c>
    </row>
    <row r="61" spans="1:107" x14ac:dyDescent="0.25">
      <c r="A61" s="20">
        <v>13075091</v>
      </c>
      <c r="B61" s="21">
        <v>5555</v>
      </c>
      <c r="C61" s="21" t="s">
        <v>100</v>
      </c>
      <c r="D61" s="223">
        <v>1038</v>
      </c>
      <c r="E61" s="224">
        <v>5000</v>
      </c>
      <c r="F61" s="224"/>
      <c r="G61" s="224"/>
      <c r="H61" s="224"/>
      <c r="I61" s="224"/>
      <c r="J61" s="224"/>
      <c r="K61" s="224"/>
      <c r="L61" s="224"/>
      <c r="M61" s="224"/>
      <c r="N61" s="224"/>
      <c r="O61" s="224">
        <v>0</v>
      </c>
      <c r="P61" s="224">
        <v>0</v>
      </c>
      <c r="Q61" s="224">
        <v>1</v>
      </c>
      <c r="R61" s="224">
        <v>1132992</v>
      </c>
      <c r="S61" s="224">
        <v>276</v>
      </c>
      <c r="T61" s="224">
        <v>0</v>
      </c>
      <c r="U61" s="224">
        <v>350</v>
      </c>
      <c r="V61" s="224">
        <v>0</v>
      </c>
      <c r="W61" s="224">
        <v>318</v>
      </c>
      <c r="X61" s="224">
        <v>0</v>
      </c>
      <c r="Y61" s="224">
        <v>0</v>
      </c>
      <c r="Z61" s="224">
        <v>196976</v>
      </c>
      <c r="AA61" s="224">
        <v>189.77</v>
      </c>
      <c r="AB61" s="22" t="s">
        <v>43</v>
      </c>
      <c r="AC61" s="22" t="s">
        <v>43</v>
      </c>
      <c r="AD61" s="22" t="s">
        <v>43</v>
      </c>
      <c r="AE61" s="224"/>
      <c r="AF61" s="224"/>
      <c r="AG61" s="224"/>
      <c r="AH61" s="260"/>
      <c r="AI61" s="260"/>
      <c r="AJ61" s="224">
        <v>2500</v>
      </c>
      <c r="AK61" s="282">
        <v>2445</v>
      </c>
      <c r="AL61" s="224">
        <v>0</v>
      </c>
      <c r="AM61" s="224">
        <v>0</v>
      </c>
      <c r="AN61" s="224">
        <v>0</v>
      </c>
      <c r="AO61" s="260">
        <v>0</v>
      </c>
      <c r="AP61" s="224">
        <v>708285</v>
      </c>
      <c r="AQ61" s="224">
        <v>83562</v>
      </c>
      <c r="AR61" s="281">
        <f t="shared" si="28"/>
        <v>-624723</v>
      </c>
      <c r="AS61" s="224">
        <v>142435</v>
      </c>
      <c r="AT61" s="239">
        <f t="shared" si="8"/>
        <v>225997</v>
      </c>
      <c r="AU61" s="308">
        <v>447879</v>
      </c>
      <c r="AV61" s="309">
        <f t="shared" si="29"/>
        <v>-221882</v>
      </c>
      <c r="AW61" s="310">
        <f t="shared" si="9"/>
        <v>5.3598405974007326</v>
      </c>
      <c r="AX61" s="310">
        <f t="shared" si="10"/>
        <v>1.9817917936963765</v>
      </c>
      <c r="AY61" s="236">
        <v>152074</v>
      </c>
      <c r="CA61" s="91" t="str">
        <f t="shared" si="33"/>
        <v>Mesekenhagen</v>
      </c>
      <c r="CB61" s="92">
        <f t="shared" si="33"/>
        <v>1038</v>
      </c>
      <c r="CC61" s="92">
        <f t="shared" si="11"/>
        <v>0</v>
      </c>
      <c r="CD61" s="92">
        <f t="shared" si="12"/>
        <v>0</v>
      </c>
      <c r="CE61" s="92">
        <f t="shared" si="3"/>
        <v>0</v>
      </c>
      <c r="CF61" s="92">
        <f t="shared" si="4"/>
        <v>1132992</v>
      </c>
      <c r="CG61" s="92">
        <f t="shared" si="13"/>
        <v>1132992</v>
      </c>
      <c r="CH61" s="92">
        <f t="shared" si="14"/>
        <v>0</v>
      </c>
      <c r="CI61" s="92">
        <f t="shared" si="31"/>
        <v>0</v>
      </c>
      <c r="CJ61" s="91" t="str">
        <f t="shared" si="35"/>
        <v>nein</v>
      </c>
      <c r="CK61" s="91" t="str">
        <f t="shared" si="35"/>
        <v>nein</v>
      </c>
      <c r="CL61" s="91" t="str">
        <f t="shared" si="32"/>
        <v>keine Daten</v>
      </c>
      <c r="CM61" s="92">
        <f t="shared" si="30"/>
        <v>0</v>
      </c>
      <c r="CN61" s="91" t="str">
        <f t="shared" si="16"/>
        <v>keine Angabe</v>
      </c>
      <c r="CO61" s="91">
        <f t="shared" si="17"/>
        <v>2</v>
      </c>
      <c r="CP61" s="91">
        <f t="shared" si="18"/>
        <v>2</v>
      </c>
      <c r="CQ61" s="91">
        <f t="shared" si="19"/>
        <v>0</v>
      </c>
      <c r="CR61" s="91">
        <f t="shared" si="6"/>
        <v>0</v>
      </c>
      <c r="CS61" s="92">
        <f>CM61-'2014'!CM61</f>
        <v>-4943070</v>
      </c>
      <c r="CT61" s="92">
        <f>CE61-'2014'!CE61</f>
        <v>0</v>
      </c>
      <c r="CU61" s="92">
        <f t="shared" si="20"/>
        <v>447879</v>
      </c>
      <c r="CV61" s="92">
        <f t="shared" si="21"/>
        <v>152074</v>
      </c>
      <c r="CW61" s="153">
        <f t="shared" si="22"/>
        <v>2.76</v>
      </c>
      <c r="CX61" s="153">
        <f t="shared" si="23"/>
        <v>3.5</v>
      </c>
      <c r="CY61" s="153">
        <f t="shared" si="24"/>
        <v>3.18</v>
      </c>
      <c r="CZ61" s="92">
        <f t="shared" si="25"/>
        <v>196976</v>
      </c>
      <c r="DA61" s="92">
        <f t="shared" si="26"/>
        <v>2445</v>
      </c>
      <c r="DB61" s="91">
        <f t="shared" si="7"/>
        <v>0</v>
      </c>
      <c r="DC61" s="92">
        <f t="shared" si="27"/>
        <v>0</v>
      </c>
    </row>
    <row r="62" spans="1:107" x14ac:dyDescent="0.25">
      <c r="A62" s="20">
        <v>13075102</v>
      </c>
      <c r="B62" s="21">
        <v>5555</v>
      </c>
      <c r="C62" s="21" t="s">
        <v>80</v>
      </c>
      <c r="D62" s="223">
        <v>2323</v>
      </c>
      <c r="E62" s="224">
        <v>22200</v>
      </c>
      <c r="F62" s="224"/>
      <c r="G62" s="224"/>
      <c r="H62" s="224"/>
      <c r="I62" s="224"/>
      <c r="J62" s="224"/>
      <c r="K62" s="224"/>
      <c r="L62" s="224"/>
      <c r="M62" s="224"/>
      <c r="N62" s="224"/>
      <c r="O62" s="224">
        <v>1</v>
      </c>
      <c r="P62" s="224">
        <v>304000</v>
      </c>
      <c r="Q62" s="224">
        <v>1</v>
      </c>
      <c r="R62" s="224">
        <v>303996</v>
      </c>
      <c r="S62" s="224">
        <v>300</v>
      </c>
      <c r="T62" s="224">
        <v>0</v>
      </c>
      <c r="U62" s="224">
        <v>400</v>
      </c>
      <c r="V62" s="224">
        <v>0</v>
      </c>
      <c r="W62" s="224">
        <v>400</v>
      </c>
      <c r="X62" s="224">
        <v>0</v>
      </c>
      <c r="Y62" s="224">
        <v>0</v>
      </c>
      <c r="Z62" s="224">
        <v>540071</v>
      </c>
      <c r="AA62" s="224">
        <v>232.49</v>
      </c>
      <c r="AB62" s="22" t="s">
        <v>43</v>
      </c>
      <c r="AC62" s="22" t="s">
        <v>43</v>
      </c>
      <c r="AD62" s="22" t="s">
        <v>43</v>
      </c>
      <c r="AE62" s="224"/>
      <c r="AF62" s="224"/>
      <c r="AG62" s="224"/>
      <c r="AH62" s="260"/>
      <c r="AI62" s="260"/>
      <c r="AJ62" s="224">
        <v>4200</v>
      </c>
      <c r="AK62" s="282">
        <v>4531</v>
      </c>
      <c r="AL62" s="224">
        <v>0</v>
      </c>
      <c r="AM62" s="224">
        <v>0</v>
      </c>
      <c r="AN62" s="224">
        <v>0</v>
      </c>
      <c r="AO62" s="260">
        <v>0</v>
      </c>
      <c r="AP62" s="224">
        <v>1645381</v>
      </c>
      <c r="AQ62" s="224">
        <v>725788</v>
      </c>
      <c r="AR62" s="281">
        <f t="shared" si="28"/>
        <v>-919593</v>
      </c>
      <c r="AS62" s="224">
        <v>284049</v>
      </c>
      <c r="AT62" s="239">
        <f t="shared" si="8"/>
        <v>1009837</v>
      </c>
      <c r="AU62" s="308">
        <v>939240</v>
      </c>
      <c r="AV62" s="309">
        <f t="shared" si="29"/>
        <v>70597</v>
      </c>
      <c r="AW62" s="310">
        <f t="shared" si="9"/>
        <v>1.294096898818939</v>
      </c>
      <c r="AX62" s="310">
        <f t="shared" si="10"/>
        <v>0.93009069780568543</v>
      </c>
      <c r="AY62" s="236">
        <v>318351</v>
      </c>
      <c r="CA62" s="91" t="str">
        <f t="shared" si="33"/>
        <v>Neuenkirchen</v>
      </c>
      <c r="CB62" s="92">
        <f t="shared" si="33"/>
        <v>2323</v>
      </c>
      <c r="CC62" s="92">
        <f t="shared" si="11"/>
        <v>0</v>
      </c>
      <c r="CD62" s="92">
        <f t="shared" si="12"/>
        <v>0</v>
      </c>
      <c r="CE62" s="92">
        <f t="shared" si="3"/>
        <v>304000</v>
      </c>
      <c r="CF62" s="92">
        <f t="shared" si="4"/>
        <v>303996</v>
      </c>
      <c r="CG62" s="92">
        <f t="shared" si="13"/>
        <v>-4</v>
      </c>
      <c r="CH62" s="92">
        <f t="shared" si="14"/>
        <v>0</v>
      </c>
      <c r="CI62" s="92">
        <f t="shared" si="31"/>
        <v>0</v>
      </c>
      <c r="CJ62" s="91" t="str">
        <f t="shared" si="35"/>
        <v>nein</v>
      </c>
      <c r="CK62" s="91" t="str">
        <f t="shared" si="35"/>
        <v>nein</v>
      </c>
      <c r="CL62" s="91" t="str">
        <f t="shared" si="32"/>
        <v>keine Daten</v>
      </c>
      <c r="CM62" s="92">
        <f t="shared" si="30"/>
        <v>0</v>
      </c>
      <c r="CN62" s="91" t="str">
        <f t="shared" si="16"/>
        <v>keine Angabe</v>
      </c>
      <c r="CO62" s="91">
        <f t="shared" si="17"/>
        <v>2</v>
      </c>
      <c r="CP62" s="91">
        <f t="shared" si="18"/>
        <v>2</v>
      </c>
      <c r="CQ62" s="91">
        <f t="shared" si="19"/>
        <v>0</v>
      </c>
      <c r="CR62" s="91">
        <f t="shared" si="6"/>
        <v>0</v>
      </c>
      <c r="CS62" s="92">
        <f>CM62-'2014'!CM62</f>
        <v>-8742207</v>
      </c>
      <c r="CT62" s="92">
        <f>CE62-'2014'!CE62</f>
        <v>304000</v>
      </c>
      <c r="CU62" s="92">
        <f t="shared" si="20"/>
        <v>939240</v>
      </c>
      <c r="CV62" s="92">
        <f t="shared" si="21"/>
        <v>318351</v>
      </c>
      <c r="CW62" s="153">
        <f t="shared" si="22"/>
        <v>3</v>
      </c>
      <c r="CX62" s="153">
        <f t="shared" si="23"/>
        <v>4</v>
      </c>
      <c r="CY62" s="153">
        <f t="shared" si="24"/>
        <v>4</v>
      </c>
      <c r="CZ62" s="92">
        <f t="shared" si="25"/>
        <v>540071</v>
      </c>
      <c r="DA62" s="92">
        <f t="shared" si="26"/>
        <v>4531</v>
      </c>
      <c r="DB62" s="91">
        <f t="shared" si="7"/>
        <v>0</v>
      </c>
      <c r="DC62" s="92">
        <f t="shared" si="27"/>
        <v>0</v>
      </c>
    </row>
    <row r="63" spans="1:107" x14ac:dyDescent="0.25">
      <c r="A63" s="20">
        <v>13075141</v>
      </c>
      <c r="B63" s="21">
        <v>5555</v>
      </c>
      <c r="C63" s="21" t="s">
        <v>101</v>
      </c>
      <c r="D63" s="223">
        <v>1355</v>
      </c>
      <c r="E63" s="224">
        <v>47700</v>
      </c>
      <c r="F63" s="224"/>
      <c r="G63" s="224"/>
      <c r="H63" s="224"/>
      <c r="I63" s="224"/>
      <c r="J63" s="224"/>
      <c r="K63" s="224"/>
      <c r="L63" s="224"/>
      <c r="M63" s="224"/>
      <c r="N63" s="224"/>
      <c r="O63" s="224">
        <v>1</v>
      </c>
      <c r="P63" s="224">
        <v>2903301</v>
      </c>
      <c r="Q63" s="224">
        <v>1</v>
      </c>
      <c r="R63" s="224">
        <v>132015</v>
      </c>
      <c r="S63" s="224">
        <v>360</v>
      </c>
      <c r="T63" s="224">
        <v>0</v>
      </c>
      <c r="U63" s="224">
        <v>500</v>
      </c>
      <c r="V63" s="224">
        <v>0</v>
      </c>
      <c r="W63" s="224">
        <v>420</v>
      </c>
      <c r="X63" s="224">
        <v>0</v>
      </c>
      <c r="Y63" s="224">
        <v>0</v>
      </c>
      <c r="Z63" s="224">
        <v>228251</v>
      </c>
      <c r="AA63" s="224">
        <v>168.45</v>
      </c>
      <c r="AB63" s="22" t="s">
        <v>43</v>
      </c>
      <c r="AC63" s="22" t="s">
        <v>43</v>
      </c>
      <c r="AD63" s="22" t="s">
        <v>43</v>
      </c>
      <c r="AE63" s="224"/>
      <c r="AF63" s="224"/>
      <c r="AG63" s="224"/>
      <c r="AH63" s="260"/>
      <c r="AI63" s="260"/>
      <c r="AJ63" s="224">
        <v>4900</v>
      </c>
      <c r="AK63" s="282">
        <v>4928</v>
      </c>
      <c r="AL63" s="224">
        <v>0</v>
      </c>
      <c r="AM63" s="224">
        <v>0</v>
      </c>
      <c r="AN63" s="224">
        <v>0</v>
      </c>
      <c r="AO63" s="260">
        <v>0</v>
      </c>
      <c r="AP63" s="224">
        <v>714574</v>
      </c>
      <c r="AQ63" s="224">
        <v>313343</v>
      </c>
      <c r="AR63" s="281">
        <f t="shared" si="28"/>
        <v>-401231</v>
      </c>
      <c r="AS63" s="224">
        <v>306904</v>
      </c>
      <c r="AT63" s="239">
        <f t="shared" si="8"/>
        <v>620247</v>
      </c>
      <c r="AU63" s="308">
        <v>498957</v>
      </c>
      <c r="AV63" s="309">
        <f t="shared" si="29"/>
        <v>121290</v>
      </c>
      <c r="AW63" s="310">
        <f t="shared" si="9"/>
        <v>1.5923668312360577</v>
      </c>
      <c r="AX63" s="310">
        <f t="shared" si="10"/>
        <v>0.80444887278777644</v>
      </c>
      <c r="AY63" s="236">
        <v>168688</v>
      </c>
      <c r="CA63" s="91" t="str">
        <f t="shared" si="33"/>
        <v>Wackerow</v>
      </c>
      <c r="CB63" s="92">
        <f t="shared" si="33"/>
        <v>1355</v>
      </c>
      <c r="CC63" s="92">
        <f t="shared" si="11"/>
        <v>0</v>
      </c>
      <c r="CD63" s="92">
        <f t="shared" si="12"/>
        <v>0</v>
      </c>
      <c r="CE63" s="92">
        <f t="shared" si="3"/>
        <v>2903301</v>
      </c>
      <c r="CF63" s="92">
        <f t="shared" si="4"/>
        <v>132015</v>
      </c>
      <c r="CG63" s="92">
        <f t="shared" si="13"/>
        <v>-2771286</v>
      </c>
      <c r="CH63" s="92">
        <f t="shared" si="14"/>
        <v>0</v>
      </c>
      <c r="CI63" s="92">
        <f t="shared" si="31"/>
        <v>0</v>
      </c>
      <c r="CJ63" s="91" t="str">
        <f t="shared" si="35"/>
        <v>nein</v>
      </c>
      <c r="CK63" s="91" t="str">
        <f t="shared" si="35"/>
        <v>nein</v>
      </c>
      <c r="CL63" s="91" t="str">
        <f t="shared" si="32"/>
        <v>keine Daten</v>
      </c>
      <c r="CM63" s="92">
        <f t="shared" si="30"/>
        <v>0</v>
      </c>
      <c r="CN63" s="91" t="str">
        <f t="shared" si="16"/>
        <v>keine Angabe</v>
      </c>
      <c r="CO63" s="91">
        <f t="shared" si="17"/>
        <v>2</v>
      </c>
      <c r="CP63" s="91">
        <f t="shared" si="18"/>
        <v>2</v>
      </c>
      <c r="CQ63" s="91">
        <f t="shared" si="19"/>
        <v>0</v>
      </c>
      <c r="CR63" s="91">
        <f t="shared" si="6"/>
        <v>0</v>
      </c>
      <c r="CS63" s="92">
        <f>CM63-'2014'!CM63</f>
        <v>0</v>
      </c>
      <c r="CT63" s="92">
        <f>CE63-'2014'!CE63</f>
        <v>-61296</v>
      </c>
      <c r="CU63" s="92">
        <f t="shared" si="20"/>
        <v>498957</v>
      </c>
      <c r="CV63" s="92">
        <f t="shared" si="21"/>
        <v>168688</v>
      </c>
      <c r="CW63" s="153">
        <f t="shared" si="22"/>
        <v>3.6</v>
      </c>
      <c r="CX63" s="153">
        <f t="shared" si="23"/>
        <v>5</v>
      </c>
      <c r="CY63" s="153">
        <f t="shared" si="24"/>
        <v>4.2</v>
      </c>
      <c r="CZ63" s="92">
        <f t="shared" si="25"/>
        <v>228251</v>
      </c>
      <c r="DA63" s="92">
        <f t="shared" si="26"/>
        <v>4928</v>
      </c>
      <c r="DB63" s="91">
        <f t="shared" si="7"/>
        <v>0</v>
      </c>
      <c r="DC63" s="92">
        <f t="shared" si="27"/>
        <v>0</v>
      </c>
    </row>
    <row r="64" spans="1:107" x14ac:dyDescent="0.25">
      <c r="A64" s="20">
        <v>13075142</v>
      </c>
      <c r="B64" s="21">
        <v>5555</v>
      </c>
      <c r="C64" s="21" t="s">
        <v>102</v>
      </c>
      <c r="D64" s="223">
        <v>1493</v>
      </c>
      <c r="E64" s="224">
        <v>138700</v>
      </c>
      <c r="F64" s="224"/>
      <c r="G64" s="224"/>
      <c r="H64" s="224"/>
      <c r="I64" s="224"/>
      <c r="J64" s="224"/>
      <c r="K64" s="224"/>
      <c r="L64" s="224"/>
      <c r="M64" s="224"/>
      <c r="N64" s="224"/>
      <c r="O64" s="224">
        <v>0</v>
      </c>
      <c r="P64" s="224">
        <v>0</v>
      </c>
      <c r="Q64" s="224">
        <v>1</v>
      </c>
      <c r="R64" s="224">
        <v>908849</v>
      </c>
      <c r="S64" s="224">
        <v>300</v>
      </c>
      <c r="T64" s="224">
        <v>0</v>
      </c>
      <c r="U64" s="224">
        <v>360</v>
      </c>
      <c r="V64" s="224">
        <v>0</v>
      </c>
      <c r="W64" s="224">
        <v>330</v>
      </c>
      <c r="X64" s="224">
        <v>0</v>
      </c>
      <c r="Y64" s="224">
        <v>0</v>
      </c>
      <c r="Z64" s="224">
        <v>1207074</v>
      </c>
      <c r="AA64" s="224">
        <v>808.49</v>
      </c>
      <c r="AB64" s="22" t="s">
        <v>43</v>
      </c>
      <c r="AC64" s="22" t="s">
        <v>43</v>
      </c>
      <c r="AD64" s="22" t="s">
        <v>43</v>
      </c>
      <c r="AE64" s="224"/>
      <c r="AF64" s="224"/>
      <c r="AG64" s="224"/>
      <c r="AH64" s="260"/>
      <c r="AI64" s="260"/>
      <c r="AJ64" s="224">
        <v>3800</v>
      </c>
      <c r="AK64" s="282">
        <v>1493</v>
      </c>
      <c r="AL64" s="224">
        <v>0</v>
      </c>
      <c r="AM64" s="224">
        <v>0</v>
      </c>
      <c r="AN64" s="224">
        <v>0</v>
      </c>
      <c r="AO64" s="260">
        <v>0</v>
      </c>
      <c r="AP64" s="224">
        <v>1014140</v>
      </c>
      <c r="AQ64" s="224">
        <v>740086</v>
      </c>
      <c r="AR64" s="281">
        <f t="shared" si="28"/>
        <v>-274054</v>
      </c>
      <c r="AS64" s="224">
        <v>207530</v>
      </c>
      <c r="AT64" s="239">
        <f t="shared" si="8"/>
        <v>947616</v>
      </c>
      <c r="AU64" s="308">
        <v>617222</v>
      </c>
      <c r="AV64" s="309">
        <f t="shared" si="29"/>
        <v>330394</v>
      </c>
      <c r="AW64" s="310">
        <f t="shared" si="9"/>
        <v>0.83398686098642594</v>
      </c>
      <c r="AX64" s="310">
        <f t="shared" si="10"/>
        <v>0.65134189376287444</v>
      </c>
      <c r="AY64" s="236">
        <v>209289</v>
      </c>
      <c r="CA64" s="91" t="str">
        <f t="shared" si="33"/>
        <v>Weitenhagen</v>
      </c>
      <c r="CB64" s="92">
        <f t="shared" si="33"/>
        <v>1493</v>
      </c>
      <c r="CC64" s="92">
        <f t="shared" si="11"/>
        <v>0</v>
      </c>
      <c r="CD64" s="92">
        <f t="shared" si="12"/>
        <v>0</v>
      </c>
      <c r="CE64" s="92">
        <f t="shared" si="3"/>
        <v>0</v>
      </c>
      <c r="CF64" s="92">
        <f t="shared" si="4"/>
        <v>908849</v>
      </c>
      <c r="CG64" s="92">
        <f t="shared" si="13"/>
        <v>908849</v>
      </c>
      <c r="CH64" s="92">
        <f t="shared" si="14"/>
        <v>0</v>
      </c>
      <c r="CI64" s="92">
        <f t="shared" si="31"/>
        <v>0</v>
      </c>
      <c r="CJ64" s="91" t="str">
        <f t="shared" si="35"/>
        <v>nein</v>
      </c>
      <c r="CK64" s="91" t="str">
        <f t="shared" si="35"/>
        <v>nein</v>
      </c>
      <c r="CL64" s="91" t="str">
        <f t="shared" si="32"/>
        <v>keine Daten</v>
      </c>
      <c r="CM64" s="92">
        <f t="shared" si="30"/>
        <v>0</v>
      </c>
      <c r="CN64" s="91" t="str">
        <f t="shared" si="16"/>
        <v>keine Angabe</v>
      </c>
      <c r="CO64" s="91">
        <f t="shared" si="17"/>
        <v>2</v>
      </c>
      <c r="CP64" s="91">
        <f t="shared" si="18"/>
        <v>2</v>
      </c>
      <c r="CQ64" s="91">
        <f t="shared" si="19"/>
        <v>0</v>
      </c>
      <c r="CR64" s="91">
        <f t="shared" si="6"/>
        <v>0</v>
      </c>
      <c r="CS64" s="92">
        <f>CM64-'2014'!CM64</f>
        <v>-2275702</v>
      </c>
      <c r="CT64" s="92">
        <f>CE64-'2014'!CE64</f>
        <v>0</v>
      </c>
      <c r="CU64" s="92">
        <f t="shared" si="20"/>
        <v>617222</v>
      </c>
      <c r="CV64" s="92">
        <f t="shared" si="21"/>
        <v>209289</v>
      </c>
      <c r="CW64" s="153">
        <f t="shared" si="22"/>
        <v>3</v>
      </c>
      <c r="CX64" s="153">
        <f t="shared" si="23"/>
        <v>3.6</v>
      </c>
      <c r="CY64" s="153">
        <f t="shared" si="24"/>
        <v>3.3</v>
      </c>
      <c r="CZ64" s="92">
        <f t="shared" si="25"/>
        <v>1207074</v>
      </c>
      <c r="DA64" s="92">
        <f t="shared" si="26"/>
        <v>1493</v>
      </c>
      <c r="DB64" s="91">
        <f t="shared" si="7"/>
        <v>0</v>
      </c>
      <c r="DC64" s="92">
        <f t="shared" si="27"/>
        <v>0</v>
      </c>
    </row>
    <row r="65" spans="1:107" x14ac:dyDescent="0.25">
      <c r="A65" s="20">
        <v>13075011</v>
      </c>
      <c r="B65" s="21">
        <v>5556</v>
      </c>
      <c r="C65" s="21" t="s">
        <v>103</v>
      </c>
      <c r="D65" s="271">
        <v>347</v>
      </c>
      <c r="E65" s="227">
        <v>59200</v>
      </c>
      <c r="F65" s="227">
        <v>5578.24</v>
      </c>
      <c r="G65" s="227">
        <v>0</v>
      </c>
      <c r="H65" s="227"/>
      <c r="I65" s="227">
        <v>4823.7299999999996</v>
      </c>
      <c r="J65" s="227">
        <v>0</v>
      </c>
      <c r="K65" s="227"/>
      <c r="L65" s="244">
        <v>2012</v>
      </c>
      <c r="M65" s="272">
        <v>1</v>
      </c>
      <c r="N65" s="227">
        <v>375354.45999999996</v>
      </c>
      <c r="O65" s="227">
        <v>1</v>
      </c>
      <c r="P65" s="227">
        <v>98977.36</v>
      </c>
      <c r="Q65" s="227">
        <v>0</v>
      </c>
      <c r="R65" s="227"/>
      <c r="S65" s="227">
        <v>286</v>
      </c>
      <c r="T65" s="227">
        <v>0</v>
      </c>
      <c r="U65" s="227">
        <v>365</v>
      </c>
      <c r="V65" s="227">
        <v>0</v>
      </c>
      <c r="W65" s="227">
        <v>350</v>
      </c>
      <c r="X65" s="227">
        <v>0</v>
      </c>
      <c r="Y65" s="227">
        <v>0</v>
      </c>
      <c r="Z65" s="227">
        <v>178315.65</v>
      </c>
      <c r="AA65" s="227">
        <v>513.87795389048995</v>
      </c>
      <c r="AB65" s="27" t="s">
        <v>56</v>
      </c>
      <c r="AC65" s="27" t="s">
        <v>43</v>
      </c>
      <c r="AD65" s="27" t="s">
        <v>43</v>
      </c>
      <c r="AE65" s="227">
        <v>268963.77</v>
      </c>
      <c r="AF65" s="227">
        <v>70700</v>
      </c>
      <c r="AG65" s="227">
        <v>16477.510000000002</v>
      </c>
      <c r="AH65" s="286">
        <v>5578.24</v>
      </c>
      <c r="AI65" s="286">
        <v>-98977.36</v>
      </c>
      <c r="AJ65" s="227">
        <v>700</v>
      </c>
      <c r="AK65" s="285">
        <v>700.42</v>
      </c>
      <c r="AL65" s="227"/>
      <c r="AM65" s="227"/>
      <c r="AN65" s="227"/>
      <c r="AO65" s="286"/>
      <c r="AP65" s="227">
        <v>82020.92</v>
      </c>
      <c r="AQ65" s="227">
        <v>57826.509999999995</v>
      </c>
      <c r="AR65" s="281">
        <f t="shared" si="28"/>
        <v>-24194.410000000003</v>
      </c>
      <c r="AS65" s="255">
        <v>142453.52000000002</v>
      </c>
      <c r="AT65" s="239">
        <f t="shared" si="8"/>
        <v>200280.03000000003</v>
      </c>
      <c r="AU65" s="255">
        <v>104497.02</v>
      </c>
      <c r="AV65" s="309">
        <f t="shared" si="29"/>
        <v>95783.010000000024</v>
      </c>
      <c r="AW65" s="310">
        <f t="shared" si="9"/>
        <v>1.807078103105306</v>
      </c>
      <c r="AX65" s="310">
        <f t="shared" si="10"/>
        <v>0.52175456534533171</v>
      </c>
      <c r="AY65" s="254">
        <v>58176.78</v>
      </c>
      <c r="CA65" s="91" t="str">
        <f t="shared" si="33"/>
        <v>Bergholz</v>
      </c>
      <c r="CB65" s="92">
        <f t="shared" si="33"/>
        <v>347</v>
      </c>
      <c r="CC65" s="92">
        <f t="shared" si="11"/>
        <v>4823.7299999999996</v>
      </c>
      <c r="CD65" s="92">
        <f t="shared" si="12"/>
        <v>-4823.7299999999996</v>
      </c>
      <c r="CE65" s="92">
        <f t="shared" si="3"/>
        <v>98977.36</v>
      </c>
      <c r="CF65" s="92">
        <f t="shared" si="4"/>
        <v>0</v>
      </c>
      <c r="CG65" s="92">
        <f t="shared" si="13"/>
        <v>-98977.36</v>
      </c>
      <c r="CH65" s="92">
        <f t="shared" si="14"/>
        <v>5578.24</v>
      </c>
      <c r="CI65" s="92">
        <f t="shared" si="31"/>
        <v>0</v>
      </c>
      <c r="CJ65" s="91" t="str">
        <f t="shared" si="35"/>
        <v>ja</v>
      </c>
      <c r="CK65" s="91" t="str">
        <f t="shared" si="35"/>
        <v>nein</v>
      </c>
      <c r="CL65" s="91" t="str">
        <f t="shared" si="32"/>
        <v>OK</v>
      </c>
      <c r="CM65" s="92">
        <f t="shared" si="30"/>
        <v>375354.45999999996</v>
      </c>
      <c r="CN65" s="91" t="str">
        <f t="shared" si="16"/>
        <v>nein</v>
      </c>
      <c r="CO65" s="91">
        <f t="shared" si="17"/>
        <v>1</v>
      </c>
      <c r="CP65" s="91">
        <f t="shared" si="18"/>
        <v>0</v>
      </c>
      <c r="CQ65" s="91">
        <f t="shared" si="19"/>
        <v>1</v>
      </c>
      <c r="CR65" s="91">
        <f t="shared" si="6"/>
        <v>0</v>
      </c>
      <c r="CS65" s="92">
        <f>CM65-'2014'!CM65</f>
        <v>83295.419999999984</v>
      </c>
      <c r="CT65" s="92">
        <f>CE65-'2014'!CE65</f>
        <v>-6291.4199999999983</v>
      </c>
      <c r="CU65" s="92">
        <f t="shared" si="20"/>
        <v>104497.02</v>
      </c>
      <c r="CV65" s="92">
        <f t="shared" si="21"/>
        <v>58176.78</v>
      </c>
      <c r="CW65" s="153">
        <f t="shared" si="22"/>
        <v>2.86</v>
      </c>
      <c r="CX65" s="153">
        <f t="shared" si="23"/>
        <v>3.65</v>
      </c>
      <c r="CY65" s="153">
        <f t="shared" si="24"/>
        <v>3.5</v>
      </c>
      <c r="CZ65" s="92">
        <f t="shared" si="25"/>
        <v>178315.65</v>
      </c>
      <c r="DA65" s="92">
        <f t="shared" si="26"/>
        <v>700.42</v>
      </c>
      <c r="DB65" s="91">
        <f t="shared" si="7"/>
        <v>0</v>
      </c>
      <c r="DC65" s="92">
        <f t="shared" si="27"/>
        <v>-98977.36</v>
      </c>
    </row>
    <row r="66" spans="1:107" x14ac:dyDescent="0.25">
      <c r="A66" s="20">
        <v>13075012</v>
      </c>
      <c r="B66" s="21">
        <v>5556</v>
      </c>
      <c r="C66" s="21" t="s">
        <v>104</v>
      </c>
      <c r="D66" s="271">
        <v>580</v>
      </c>
      <c r="E66" s="227">
        <v>36700</v>
      </c>
      <c r="F66" s="227">
        <v>26813.25</v>
      </c>
      <c r="G66" s="227">
        <v>1</v>
      </c>
      <c r="H66" s="227">
        <v>15249.35</v>
      </c>
      <c r="I66" s="227"/>
      <c r="J66" s="227">
        <v>1</v>
      </c>
      <c r="K66" s="227">
        <v>96892.58</v>
      </c>
      <c r="L66" s="244"/>
      <c r="M66" s="227">
        <v>1</v>
      </c>
      <c r="N66" s="227">
        <v>1604029.4000000001</v>
      </c>
      <c r="O66" s="227">
        <v>0</v>
      </c>
      <c r="P66" s="227"/>
      <c r="Q66" s="227">
        <v>1</v>
      </c>
      <c r="R66" s="227">
        <v>144198.93</v>
      </c>
      <c r="S66" s="227">
        <v>275</v>
      </c>
      <c r="T66" s="227">
        <v>1</v>
      </c>
      <c r="U66" s="227">
        <v>385</v>
      </c>
      <c r="V66" s="227">
        <v>0</v>
      </c>
      <c r="W66" s="227">
        <v>350</v>
      </c>
      <c r="X66" s="227">
        <v>0</v>
      </c>
      <c r="Y66" s="227">
        <v>0</v>
      </c>
      <c r="Z66" s="227">
        <v>254849.54</v>
      </c>
      <c r="AA66" s="227">
        <v>439.39575862068966</v>
      </c>
      <c r="AB66" s="27" t="s">
        <v>56</v>
      </c>
      <c r="AC66" s="27" t="s">
        <v>43</v>
      </c>
      <c r="AD66" s="27" t="s">
        <v>43</v>
      </c>
      <c r="AE66" s="227">
        <v>1444961.79</v>
      </c>
      <c r="AF66" s="227">
        <v>82100</v>
      </c>
      <c r="AG66" s="227">
        <v>24205.63</v>
      </c>
      <c r="AH66" s="286">
        <v>26813.25</v>
      </c>
      <c r="AI66" s="286">
        <v>144198.93</v>
      </c>
      <c r="AJ66" s="227">
        <v>1700</v>
      </c>
      <c r="AK66" s="285">
        <v>2273.33</v>
      </c>
      <c r="AL66" s="227"/>
      <c r="AM66" s="227"/>
      <c r="AN66" s="227"/>
      <c r="AO66" s="286"/>
      <c r="AP66" s="227">
        <v>114565.55</v>
      </c>
      <c r="AQ66" s="227">
        <v>66450.03</v>
      </c>
      <c r="AR66" s="281">
        <f t="shared" si="28"/>
        <v>-48115.520000000004</v>
      </c>
      <c r="AS66" s="255">
        <v>251624.71</v>
      </c>
      <c r="AT66" s="239">
        <f t="shared" si="8"/>
        <v>318074.74</v>
      </c>
      <c r="AU66" s="255">
        <v>164704.17000000001</v>
      </c>
      <c r="AV66" s="309">
        <f t="shared" si="29"/>
        <v>153370.56999999998</v>
      </c>
      <c r="AW66" s="310">
        <f t="shared" si="9"/>
        <v>2.4786169396763253</v>
      </c>
      <c r="AX66" s="310">
        <f t="shared" si="10"/>
        <v>0.51781593848037111</v>
      </c>
      <c r="AY66" s="254">
        <v>91695.99</v>
      </c>
      <c r="CA66" s="91" t="str">
        <f t="shared" si="33"/>
        <v>Blankensee</v>
      </c>
      <c r="CB66" s="92">
        <f t="shared" si="33"/>
        <v>580</v>
      </c>
      <c r="CC66" s="92">
        <f t="shared" si="11"/>
        <v>0</v>
      </c>
      <c r="CD66" s="92">
        <f t="shared" si="12"/>
        <v>15249.35</v>
      </c>
      <c r="CE66" s="92">
        <f t="shared" si="3"/>
        <v>0</v>
      </c>
      <c r="CF66" s="92">
        <f t="shared" si="4"/>
        <v>144198.93</v>
      </c>
      <c r="CG66" s="92">
        <f t="shared" si="13"/>
        <v>144198.93</v>
      </c>
      <c r="CH66" s="92">
        <f t="shared" si="14"/>
        <v>26813.25</v>
      </c>
      <c r="CI66" s="92">
        <f t="shared" si="31"/>
        <v>0</v>
      </c>
      <c r="CJ66" s="91" t="str">
        <f t="shared" si="35"/>
        <v>ja</v>
      </c>
      <c r="CK66" s="91" t="str">
        <f t="shared" si="35"/>
        <v>nein</v>
      </c>
      <c r="CL66" s="91" t="str">
        <f t="shared" si="32"/>
        <v>OK</v>
      </c>
      <c r="CM66" s="92">
        <f t="shared" si="30"/>
        <v>1604029.4000000001</v>
      </c>
      <c r="CN66" s="91" t="str">
        <f t="shared" si="16"/>
        <v>nein</v>
      </c>
      <c r="CO66" s="91">
        <f t="shared" si="17"/>
        <v>1</v>
      </c>
      <c r="CP66" s="91">
        <f t="shared" si="18"/>
        <v>0</v>
      </c>
      <c r="CQ66" s="91">
        <f t="shared" si="19"/>
        <v>1</v>
      </c>
      <c r="CR66" s="91">
        <f t="shared" si="6"/>
        <v>1</v>
      </c>
      <c r="CS66" s="92">
        <f>CM66-'2014'!CM66</f>
        <v>113519.78000000003</v>
      </c>
      <c r="CT66" s="92">
        <f>CE66-'2014'!CE66</f>
        <v>0</v>
      </c>
      <c r="CU66" s="92">
        <f t="shared" si="20"/>
        <v>164704.17000000001</v>
      </c>
      <c r="CV66" s="92">
        <f t="shared" si="21"/>
        <v>91695.99</v>
      </c>
      <c r="CW66" s="153">
        <f t="shared" si="22"/>
        <v>2.75</v>
      </c>
      <c r="CX66" s="153">
        <f t="shared" si="23"/>
        <v>3.85</v>
      </c>
      <c r="CY66" s="153">
        <f t="shared" si="24"/>
        <v>3.5</v>
      </c>
      <c r="CZ66" s="92">
        <f t="shared" si="25"/>
        <v>254849.54</v>
      </c>
      <c r="DA66" s="92">
        <f t="shared" si="26"/>
        <v>2273.33</v>
      </c>
      <c r="DB66" s="91">
        <f t="shared" si="7"/>
        <v>1</v>
      </c>
      <c r="DC66" s="92">
        <f t="shared" si="27"/>
        <v>144198.93</v>
      </c>
    </row>
    <row r="67" spans="1:107" x14ac:dyDescent="0.25">
      <c r="A67" s="20">
        <v>13075016</v>
      </c>
      <c r="B67" s="21">
        <v>5556</v>
      </c>
      <c r="C67" s="21" t="s">
        <v>105</v>
      </c>
      <c r="D67" s="271">
        <v>577</v>
      </c>
      <c r="E67" s="227">
        <v>52600</v>
      </c>
      <c r="F67" s="227">
        <v>12427.33</v>
      </c>
      <c r="G67" s="227">
        <v>0</v>
      </c>
      <c r="H67" s="227"/>
      <c r="I67" s="227">
        <v>12427.33</v>
      </c>
      <c r="J67" s="227">
        <v>1</v>
      </c>
      <c r="K67" s="227">
        <v>10181.209999999999</v>
      </c>
      <c r="L67" s="244"/>
      <c r="M67" s="227">
        <v>1</v>
      </c>
      <c r="N67" s="227">
        <v>1046079.25</v>
      </c>
      <c r="O67" s="227">
        <v>0</v>
      </c>
      <c r="P67" s="227"/>
      <c r="Q67" s="227">
        <v>1</v>
      </c>
      <c r="R67" s="227">
        <v>51907.17</v>
      </c>
      <c r="S67" s="227">
        <v>286</v>
      </c>
      <c r="T67" s="227">
        <v>0</v>
      </c>
      <c r="U67" s="227">
        <v>365</v>
      </c>
      <c r="V67" s="227">
        <v>0</v>
      </c>
      <c r="W67" s="227">
        <v>330</v>
      </c>
      <c r="X67" s="227">
        <v>0</v>
      </c>
      <c r="Y67" s="227">
        <v>0</v>
      </c>
      <c r="Z67" s="227">
        <v>0</v>
      </c>
      <c r="AA67" s="227">
        <v>0</v>
      </c>
      <c r="AB67" s="27" t="s">
        <v>56</v>
      </c>
      <c r="AC67" s="27" t="s">
        <v>43</v>
      </c>
      <c r="AD67" s="27" t="s">
        <v>43</v>
      </c>
      <c r="AE67" s="227">
        <v>885956.08</v>
      </c>
      <c r="AF67" s="227">
        <v>79500</v>
      </c>
      <c r="AG67" s="227">
        <v>10682.49</v>
      </c>
      <c r="AH67" s="286">
        <v>-12427.33</v>
      </c>
      <c r="AI67" s="286">
        <v>40995.43</v>
      </c>
      <c r="AJ67" s="227">
        <v>1300</v>
      </c>
      <c r="AK67" s="285">
        <v>1287</v>
      </c>
      <c r="AL67" s="227"/>
      <c r="AM67" s="227"/>
      <c r="AN67" s="227"/>
      <c r="AO67" s="286"/>
      <c r="AP67" s="227">
        <v>138608.89000000001</v>
      </c>
      <c r="AQ67" s="227">
        <v>61683.64</v>
      </c>
      <c r="AR67" s="281">
        <f t="shared" si="28"/>
        <v>-76925.250000000015</v>
      </c>
      <c r="AS67" s="255">
        <v>235541.65</v>
      </c>
      <c r="AT67" s="239">
        <f t="shared" si="8"/>
        <v>297225.28999999998</v>
      </c>
      <c r="AU67" s="255">
        <v>175091.64</v>
      </c>
      <c r="AV67" s="309">
        <f t="shared" si="29"/>
        <v>122133.64999999997</v>
      </c>
      <c r="AW67" s="310">
        <f t="shared" si="9"/>
        <v>2.8385426022199729</v>
      </c>
      <c r="AX67" s="310">
        <f t="shared" si="10"/>
        <v>0.58908728796260923</v>
      </c>
      <c r="AY67" s="254">
        <v>97479.02</v>
      </c>
      <c r="CA67" s="91" t="str">
        <f t="shared" si="33"/>
        <v>Boock</v>
      </c>
      <c r="CB67" s="92">
        <f t="shared" si="33"/>
        <v>577</v>
      </c>
      <c r="CC67" s="92">
        <f t="shared" si="11"/>
        <v>12427.33</v>
      </c>
      <c r="CD67" s="92">
        <f t="shared" si="12"/>
        <v>-12427.33</v>
      </c>
      <c r="CE67" s="92">
        <f t="shared" si="3"/>
        <v>0</v>
      </c>
      <c r="CF67" s="92">
        <f t="shared" si="4"/>
        <v>51907.17</v>
      </c>
      <c r="CG67" s="92">
        <f t="shared" si="13"/>
        <v>51907.17</v>
      </c>
      <c r="CH67" s="92">
        <f t="shared" si="14"/>
        <v>-12427.33</v>
      </c>
      <c r="CI67" s="92">
        <f t="shared" si="31"/>
        <v>0</v>
      </c>
      <c r="CJ67" s="91" t="str">
        <f t="shared" si="35"/>
        <v>ja</v>
      </c>
      <c r="CK67" s="91" t="str">
        <f t="shared" si="35"/>
        <v>nein</v>
      </c>
      <c r="CL67" s="91" t="str">
        <f t="shared" si="32"/>
        <v>OK</v>
      </c>
      <c r="CM67" s="92">
        <f t="shared" si="30"/>
        <v>1046079.25</v>
      </c>
      <c r="CN67" s="91" t="str">
        <f t="shared" si="16"/>
        <v>nein</v>
      </c>
      <c r="CO67" s="91">
        <f t="shared" si="17"/>
        <v>1</v>
      </c>
      <c r="CP67" s="91">
        <f t="shared" si="18"/>
        <v>0</v>
      </c>
      <c r="CQ67" s="91">
        <f t="shared" si="19"/>
        <v>1</v>
      </c>
      <c r="CR67" s="91">
        <f t="shared" si="6"/>
        <v>1</v>
      </c>
      <c r="CS67" s="92">
        <f>CM67-'2014'!CM67</f>
        <v>123199.83999999997</v>
      </c>
      <c r="CT67" s="92">
        <f>CE67-'2014'!CE67</f>
        <v>0</v>
      </c>
      <c r="CU67" s="92">
        <f t="shared" si="20"/>
        <v>175091.64</v>
      </c>
      <c r="CV67" s="92">
        <f t="shared" si="21"/>
        <v>97479.02</v>
      </c>
      <c r="CW67" s="153">
        <f t="shared" si="22"/>
        <v>2.86</v>
      </c>
      <c r="CX67" s="153">
        <f t="shared" si="23"/>
        <v>3.65</v>
      </c>
      <c r="CY67" s="153">
        <f t="shared" si="24"/>
        <v>3.3</v>
      </c>
      <c r="CZ67" s="92">
        <f t="shared" si="25"/>
        <v>0</v>
      </c>
      <c r="DA67" s="92">
        <f t="shared" si="26"/>
        <v>1287</v>
      </c>
      <c r="DB67" s="91">
        <f t="shared" si="7"/>
        <v>0</v>
      </c>
      <c r="DC67" s="92">
        <f t="shared" si="27"/>
        <v>40995.43</v>
      </c>
    </row>
    <row r="68" spans="1:107" x14ac:dyDescent="0.25">
      <c r="A68" s="20">
        <v>13075035</v>
      </c>
      <c r="B68" s="21">
        <v>5556</v>
      </c>
      <c r="C68" s="21" t="s">
        <v>106</v>
      </c>
      <c r="D68" s="271">
        <v>160</v>
      </c>
      <c r="E68" s="227">
        <v>27900</v>
      </c>
      <c r="F68" s="227">
        <v>31050.799999999999</v>
      </c>
      <c r="G68" s="227">
        <v>1</v>
      </c>
      <c r="H68" s="227">
        <v>10709.009999999998</v>
      </c>
      <c r="I68" s="227"/>
      <c r="J68" s="227">
        <v>1</v>
      </c>
      <c r="K68" s="227">
        <v>293458.69</v>
      </c>
      <c r="L68" s="244"/>
      <c r="M68" s="227">
        <v>1</v>
      </c>
      <c r="N68" s="227">
        <v>1094546.05</v>
      </c>
      <c r="O68" s="227">
        <v>0</v>
      </c>
      <c r="P68" s="227"/>
      <c r="Q68" s="227">
        <v>1</v>
      </c>
      <c r="R68" s="227">
        <v>299856.34000000003</v>
      </c>
      <c r="S68" s="227">
        <v>286</v>
      </c>
      <c r="T68" s="227">
        <v>0</v>
      </c>
      <c r="U68" s="227">
        <v>365</v>
      </c>
      <c r="V68" s="227">
        <v>0</v>
      </c>
      <c r="W68" s="227">
        <v>330</v>
      </c>
      <c r="X68" s="227">
        <v>0</v>
      </c>
      <c r="Y68" s="227">
        <v>0</v>
      </c>
      <c r="Z68" s="227">
        <v>374959</v>
      </c>
      <c r="AA68" s="227">
        <v>2343.4937500000001</v>
      </c>
      <c r="AB68" s="27" t="s">
        <v>43</v>
      </c>
      <c r="AC68" s="27" t="s">
        <v>43</v>
      </c>
      <c r="AD68" s="27" t="s">
        <v>43</v>
      </c>
      <c r="AE68" s="227">
        <v>1020376.8</v>
      </c>
      <c r="AF68" s="227">
        <v>70400</v>
      </c>
      <c r="AG68" s="227">
        <v>24159.27</v>
      </c>
      <c r="AH68" s="286">
        <v>31050.799999999999</v>
      </c>
      <c r="AI68" s="286">
        <v>299856.34000000003</v>
      </c>
      <c r="AJ68" s="227">
        <v>600</v>
      </c>
      <c r="AK68" s="285">
        <v>393.33</v>
      </c>
      <c r="AL68" s="227"/>
      <c r="AM68" s="227"/>
      <c r="AN68" s="227"/>
      <c r="AO68" s="286"/>
      <c r="AP68" s="227">
        <v>109228.72</v>
      </c>
      <c r="AQ68" s="227">
        <v>66176.820000000007</v>
      </c>
      <c r="AR68" s="281">
        <f t="shared" si="28"/>
        <v>-43051.899999999994</v>
      </c>
      <c r="AS68" s="255">
        <v>24366.86</v>
      </c>
      <c r="AT68" s="239">
        <f t="shared" si="8"/>
        <v>90543.680000000008</v>
      </c>
      <c r="AU68" s="255">
        <v>71472.39</v>
      </c>
      <c r="AV68" s="309">
        <f t="shared" si="29"/>
        <v>19071.290000000008</v>
      </c>
      <c r="AW68" s="310">
        <f t="shared" si="9"/>
        <v>1.0800215241530191</v>
      </c>
      <c r="AX68" s="310">
        <f t="shared" si="10"/>
        <v>0.78936917518704774</v>
      </c>
      <c r="AY68" s="254">
        <v>39790.93</v>
      </c>
      <c r="CA68" s="91" t="str">
        <f t="shared" si="33"/>
        <v>Glasow</v>
      </c>
      <c r="CB68" s="92">
        <f t="shared" si="33"/>
        <v>160</v>
      </c>
      <c r="CC68" s="92">
        <f t="shared" si="11"/>
        <v>0</v>
      </c>
      <c r="CD68" s="92">
        <f t="shared" si="12"/>
        <v>10709.009999999998</v>
      </c>
      <c r="CE68" s="92">
        <f t="shared" si="3"/>
        <v>0</v>
      </c>
      <c r="CF68" s="92">
        <f t="shared" si="4"/>
        <v>299856.34000000003</v>
      </c>
      <c r="CG68" s="92">
        <f t="shared" si="13"/>
        <v>299856.34000000003</v>
      </c>
      <c r="CH68" s="92">
        <f t="shared" si="14"/>
        <v>31050.799999999999</v>
      </c>
      <c r="CI68" s="92">
        <f t="shared" si="31"/>
        <v>0</v>
      </c>
      <c r="CJ68" s="91" t="str">
        <f t="shared" si="35"/>
        <v>nein</v>
      </c>
      <c r="CK68" s="91" t="str">
        <f t="shared" si="35"/>
        <v>nein</v>
      </c>
      <c r="CL68" s="91" t="str">
        <f t="shared" si="32"/>
        <v>OK</v>
      </c>
      <c r="CM68" s="92">
        <f t="shared" si="30"/>
        <v>1094546.05</v>
      </c>
      <c r="CN68" s="91" t="str">
        <f t="shared" si="16"/>
        <v>nein</v>
      </c>
      <c r="CO68" s="91">
        <f t="shared" si="17"/>
        <v>0</v>
      </c>
      <c r="CP68" s="91">
        <f t="shared" si="18"/>
        <v>0</v>
      </c>
      <c r="CQ68" s="91">
        <f t="shared" si="19"/>
        <v>1</v>
      </c>
      <c r="CR68" s="91">
        <f t="shared" si="6"/>
        <v>1</v>
      </c>
      <c r="CS68" s="92">
        <f>CM68-'2014'!CM68</f>
        <v>35522.280000000028</v>
      </c>
      <c r="CT68" s="92">
        <f>CE68-'2014'!CE68</f>
        <v>0</v>
      </c>
      <c r="CU68" s="92">
        <f t="shared" si="20"/>
        <v>71472.39</v>
      </c>
      <c r="CV68" s="92">
        <f t="shared" si="21"/>
        <v>39790.93</v>
      </c>
      <c r="CW68" s="153">
        <f t="shared" si="22"/>
        <v>2.86</v>
      </c>
      <c r="CX68" s="153">
        <f t="shared" si="23"/>
        <v>3.65</v>
      </c>
      <c r="CY68" s="153">
        <f t="shared" si="24"/>
        <v>3.3</v>
      </c>
      <c r="CZ68" s="92">
        <f t="shared" si="25"/>
        <v>374959</v>
      </c>
      <c r="DA68" s="92">
        <f t="shared" si="26"/>
        <v>393.33</v>
      </c>
      <c r="DB68" s="91">
        <f t="shared" si="7"/>
        <v>1</v>
      </c>
      <c r="DC68" s="92">
        <f t="shared" si="27"/>
        <v>299856.34000000003</v>
      </c>
    </row>
    <row r="69" spans="1:107" x14ac:dyDescent="0.25">
      <c r="A69" s="20">
        <v>13075038</v>
      </c>
      <c r="B69" s="21">
        <v>5556</v>
      </c>
      <c r="C69" s="21" t="s">
        <v>107</v>
      </c>
      <c r="D69" s="271">
        <v>920</v>
      </c>
      <c r="E69" s="227">
        <v>62300</v>
      </c>
      <c r="F69" s="227">
        <v>49523.59</v>
      </c>
      <c r="G69" s="227">
        <v>1</v>
      </c>
      <c r="H69" s="227">
        <v>30430.349999999995</v>
      </c>
      <c r="I69" s="227"/>
      <c r="J69" s="227">
        <v>0</v>
      </c>
      <c r="K69" s="227"/>
      <c r="L69" s="244">
        <v>2012</v>
      </c>
      <c r="M69" s="227">
        <v>1</v>
      </c>
      <c r="N69" s="227">
        <v>1985058.8399999999</v>
      </c>
      <c r="O69" s="227">
        <v>0</v>
      </c>
      <c r="P69" s="227"/>
      <c r="Q69" s="227">
        <v>1</v>
      </c>
      <c r="R69" s="227">
        <v>56664.98</v>
      </c>
      <c r="S69" s="227">
        <v>255</v>
      </c>
      <c r="T69" s="227">
        <v>1</v>
      </c>
      <c r="U69" s="227">
        <v>365</v>
      </c>
      <c r="V69" s="227">
        <v>0</v>
      </c>
      <c r="W69" s="227">
        <v>350</v>
      </c>
      <c r="X69" s="227">
        <v>0</v>
      </c>
      <c r="Y69" s="227">
        <v>0</v>
      </c>
      <c r="Z69" s="227">
        <v>125856.29</v>
      </c>
      <c r="AA69" s="227">
        <v>136.8003152173913</v>
      </c>
      <c r="AB69" s="27" t="s">
        <v>56</v>
      </c>
      <c r="AC69" s="27" t="s">
        <v>43</v>
      </c>
      <c r="AD69" s="27" t="s">
        <v>43</v>
      </c>
      <c r="AE69" s="227">
        <v>1722594.53</v>
      </c>
      <c r="AF69" s="227">
        <v>122800</v>
      </c>
      <c r="AG69" s="227">
        <v>81104.76999999999</v>
      </c>
      <c r="AH69" s="286">
        <v>49523.59</v>
      </c>
      <c r="AI69" s="286">
        <v>56664.98</v>
      </c>
      <c r="AJ69" s="227">
        <v>2500</v>
      </c>
      <c r="AK69" s="285">
        <v>2394.25</v>
      </c>
      <c r="AL69" s="227"/>
      <c r="AM69" s="227"/>
      <c r="AN69" s="227"/>
      <c r="AO69" s="286"/>
      <c r="AP69" s="227">
        <v>224867.51</v>
      </c>
      <c r="AQ69" s="227">
        <v>131007.97</v>
      </c>
      <c r="AR69" s="281">
        <f t="shared" si="28"/>
        <v>-93859.540000000008</v>
      </c>
      <c r="AS69" s="255">
        <v>381782.01999999996</v>
      </c>
      <c r="AT69" s="239">
        <f t="shared" si="8"/>
        <v>512789.99</v>
      </c>
      <c r="AU69" s="255">
        <v>273673.08</v>
      </c>
      <c r="AV69" s="309">
        <f t="shared" si="29"/>
        <v>239116.90999999997</v>
      </c>
      <c r="AW69" s="310">
        <f t="shared" si="9"/>
        <v>2.0889803879870823</v>
      </c>
      <c r="AX69" s="310">
        <f t="shared" si="10"/>
        <v>0.53369427121617574</v>
      </c>
      <c r="AY69" s="254">
        <v>152362.41</v>
      </c>
      <c r="CA69" s="91" t="str">
        <f t="shared" si="33"/>
        <v>Grambow</v>
      </c>
      <c r="CB69" s="92">
        <f t="shared" si="33"/>
        <v>920</v>
      </c>
      <c r="CC69" s="92">
        <f t="shared" si="11"/>
        <v>0</v>
      </c>
      <c r="CD69" s="92">
        <f t="shared" si="12"/>
        <v>30430.349999999995</v>
      </c>
      <c r="CE69" s="92">
        <f t="shared" ref="CE69:CE132" si="36">P69</f>
        <v>0</v>
      </c>
      <c r="CF69" s="92">
        <f t="shared" ref="CF69:CF132" si="37">R69</f>
        <v>56664.98</v>
      </c>
      <c r="CG69" s="92">
        <f t="shared" si="13"/>
        <v>56664.98</v>
      </c>
      <c r="CH69" s="92">
        <f t="shared" si="14"/>
        <v>49523.59</v>
      </c>
      <c r="CI69" s="92">
        <f t="shared" si="31"/>
        <v>0</v>
      </c>
      <c r="CJ69" s="91" t="str">
        <f t="shared" si="35"/>
        <v>ja</v>
      </c>
      <c r="CK69" s="91" t="str">
        <f t="shared" si="35"/>
        <v>nein</v>
      </c>
      <c r="CL69" s="91" t="str">
        <f t="shared" si="32"/>
        <v>OK</v>
      </c>
      <c r="CM69" s="92">
        <f t="shared" si="30"/>
        <v>1985058.8399999999</v>
      </c>
      <c r="CN69" s="91" t="str">
        <f t="shared" si="16"/>
        <v>nein</v>
      </c>
      <c r="CO69" s="91">
        <f t="shared" si="17"/>
        <v>1</v>
      </c>
      <c r="CP69" s="91">
        <f t="shared" si="18"/>
        <v>0</v>
      </c>
      <c r="CQ69" s="91">
        <f t="shared" si="19"/>
        <v>1</v>
      </c>
      <c r="CR69" s="91">
        <f t="shared" ref="CR69:CR132" si="38">J69</f>
        <v>0</v>
      </c>
      <c r="CS69" s="92">
        <f>CM69-'2014'!CM69</f>
        <v>210671.33999999985</v>
      </c>
      <c r="CT69" s="92">
        <f>CE69-'2014'!CE69</f>
        <v>-5888.58</v>
      </c>
      <c r="CU69" s="92">
        <f t="shared" si="20"/>
        <v>273673.08</v>
      </c>
      <c r="CV69" s="92">
        <f t="shared" si="21"/>
        <v>152362.41</v>
      </c>
      <c r="CW69" s="153">
        <f t="shared" si="22"/>
        <v>2.5499999999999998</v>
      </c>
      <c r="CX69" s="153">
        <f t="shared" si="23"/>
        <v>3.65</v>
      </c>
      <c r="CY69" s="153">
        <f t="shared" si="24"/>
        <v>3.5</v>
      </c>
      <c r="CZ69" s="92">
        <f t="shared" si="25"/>
        <v>125856.29</v>
      </c>
      <c r="DA69" s="92">
        <f t="shared" si="26"/>
        <v>2394.25</v>
      </c>
      <c r="DB69" s="91">
        <f t="shared" ref="DB69:DB132" si="39">G69</f>
        <v>1</v>
      </c>
      <c r="DC69" s="92">
        <f t="shared" si="27"/>
        <v>56664.98</v>
      </c>
    </row>
    <row r="70" spans="1:107" x14ac:dyDescent="0.25">
      <c r="A70" s="20">
        <v>13075067</v>
      </c>
      <c r="B70" s="21">
        <v>5556</v>
      </c>
      <c r="C70" s="21" t="s">
        <v>108</v>
      </c>
      <c r="D70" s="271">
        <v>674</v>
      </c>
      <c r="E70" s="227">
        <v>227700</v>
      </c>
      <c r="F70" s="227">
        <v>250163.41</v>
      </c>
      <c r="G70" s="227">
        <v>1</v>
      </c>
      <c r="H70" s="227">
        <v>237592.66</v>
      </c>
      <c r="I70" s="227"/>
      <c r="J70" s="227">
        <v>1</v>
      </c>
      <c r="K70" s="227">
        <v>667269.86</v>
      </c>
      <c r="L70" s="244"/>
      <c r="M70" s="227">
        <v>1</v>
      </c>
      <c r="N70" s="227">
        <v>2534499.41</v>
      </c>
      <c r="O70" s="227">
        <v>0</v>
      </c>
      <c r="P70" s="227"/>
      <c r="Q70" s="227">
        <v>1</v>
      </c>
      <c r="R70" s="227">
        <v>944996.21</v>
      </c>
      <c r="S70" s="227">
        <v>286</v>
      </c>
      <c r="T70" s="227">
        <v>0</v>
      </c>
      <c r="U70" s="227">
        <v>365</v>
      </c>
      <c r="V70" s="227">
        <v>0</v>
      </c>
      <c r="W70" s="227">
        <v>330</v>
      </c>
      <c r="X70" s="227">
        <v>0</v>
      </c>
      <c r="Y70" s="227">
        <v>0</v>
      </c>
      <c r="Z70" s="227">
        <v>265932.78000000003</v>
      </c>
      <c r="AA70" s="227">
        <v>394.55902077151342</v>
      </c>
      <c r="AB70" s="27" t="s">
        <v>43</v>
      </c>
      <c r="AC70" s="27" t="s">
        <v>43</v>
      </c>
      <c r="AD70" s="27" t="s">
        <v>43</v>
      </c>
      <c r="AE70" s="227">
        <v>1762519.52</v>
      </c>
      <c r="AF70" s="227">
        <v>256500</v>
      </c>
      <c r="AG70" s="227">
        <v>257908.69</v>
      </c>
      <c r="AH70" s="286">
        <v>250163.41</v>
      </c>
      <c r="AI70" s="286">
        <v>944996.21</v>
      </c>
      <c r="AJ70" s="227">
        <v>2300</v>
      </c>
      <c r="AK70" s="285">
        <v>2133.34</v>
      </c>
      <c r="AL70" s="227"/>
      <c r="AM70" s="227"/>
      <c r="AN70" s="227"/>
      <c r="AO70" s="286"/>
      <c r="AP70" s="227">
        <v>537135.30000000005</v>
      </c>
      <c r="AQ70" s="227">
        <v>823298.1</v>
      </c>
      <c r="AR70" s="281">
        <f t="shared" si="28"/>
        <v>286162.79999999993</v>
      </c>
      <c r="AS70" s="255">
        <v>56377.619999999995</v>
      </c>
      <c r="AT70" s="239">
        <f t="shared" ref="AT70:AT133" si="40">AQ70+AS70</f>
        <v>879675.72</v>
      </c>
      <c r="AU70" s="255">
        <v>313559.28999999998</v>
      </c>
      <c r="AV70" s="309">
        <f t="shared" si="29"/>
        <v>566116.42999999993</v>
      </c>
      <c r="AW70" s="310">
        <f t="shared" ref="AW70:AW133" si="41">AU70/AQ70</f>
        <v>0.38085754115064763</v>
      </c>
      <c r="AX70" s="310">
        <f t="shared" ref="AX70:AX133" si="42">AU70/AT70</f>
        <v>0.35644872635566205</v>
      </c>
      <c r="AY70" s="254">
        <v>174568.32000000001</v>
      </c>
      <c r="CA70" s="91" t="str">
        <f t="shared" si="33"/>
        <v>Krackow</v>
      </c>
      <c r="CB70" s="92">
        <f t="shared" si="33"/>
        <v>674</v>
      </c>
      <c r="CC70" s="92">
        <f t="shared" ref="CC70:CC133" si="43">IF(I70&lt;0,I70*-1,I70)</f>
        <v>0</v>
      </c>
      <c r="CD70" s="92">
        <f t="shared" ref="CD70:CD133" si="44">H70-CC70</f>
        <v>237592.66</v>
      </c>
      <c r="CE70" s="92">
        <f t="shared" si="36"/>
        <v>0</v>
      </c>
      <c r="CF70" s="92">
        <f t="shared" si="37"/>
        <v>944996.21</v>
      </c>
      <c r="CG70" s="92">
        <f t="shared" ref="CG70:CG133" si="45">CF70-CE70</f>
        <v>944996.21</v>
      </c>
      <c r="CH70" s="92">
        <f t="shared" ref="CH70:CH133" si="46">AH70</f>
        <v>250163.41</v>
      </c>
      <c r="CI70" s="92">
        <f t="shared" si="31"/>
        <v>0</v>
      </c>
      <c r="CJ70" s="91" t="str">
        <f t="shared" si="35"/>
        <v>nein</v>
      </c>
      <c r="CK70" s="91" t="str">
        <f t="shared" si="35"/>
        <v>nein</v>
      </c>
      <c r="CL70" s="91" t="str">
        <f t="shared" si="32"/>
        <v>OK</v>
      </c>
      <c r="CM70" s="92">
        <f t="shared" si="30"/>
        <v>2534499.41</v>
      </c>
      <c r="CN70" s="91" t="str">
        <f t="shared" ref="CN70:CN133" si="47">IF(CQ70=0,"keine Angabe",IF(CI70="ja","ja","nein"))</f>
        <v>nein</v>
      </c>
      <c r="CO70" s="91">
        <f t="shared" ref="CO70:CO133" si="48">IF(CQ70=0,2,IF(CJ70="ja",1,0))</f>
        <v>0</v>
      </c>
      <c r="CP70" s="91">
        <f t="shared" ref="CP70:CP133" si="49">IF(CQ70=0,2,IF(CK70="ja",1,0))</f>
        <v>0</v>
      </c>
      <c r="CQ70" s="91">
        <f t="shared" ref="CQ70:CQ133" si="50">IF(CL70="OK",1,0)</f>
        <v>1</v>
      </c>
      <c r="CR70" s="91">
        <f t="shared" si="38"/>
        <v>1</v>
      </c>
      <c r="CS70" s="92">
        <f>CM70-'2014'!CM70</f>
        <v>519991.70000000019</v>
      </c>
      <c r="CT70" s="92">
        <f>CE70-'2014'!CE70</f>
        <v>0</v>
      </c>
      <c r="CU70" s="92">
        <f t="shared" ref="CU70:CU133" si="51">AU70</f>
        <v>313559.28999999998</v>
      </c>
      <c r="CV70" s="92">
        <f t="shared" ref="CV70:CV133" si="52">AY70</f>
        <v>174568.32000000001</v>
      </c>
      <c r="CW70" s="153">
        <f t="shared" ref="CW70:CW133" si="53">S70/100</f>
        <v>2.86</v>
      </c>
      <c r="CX70" s="153">
        <f t="shared" ref="CX70:CX133" si="54">U70/100</f>
        <v>3.65</v>
      </c>
      <c r="CY70" s="153">
        <f t="shared" ref="CY70:CY133" si="55">W70/100</f>
        <v>3.3</v>
      </c>
      <c r="CZ70" s="92">
        <f t="shared" ref="CZ70:CZ133" si="56">Z70</f>
        <v>265932.78000000003</v>
      </c>
      <c r="DA70" s="92">
        <f t="shared" ref="DA70:DA133" si="57">AK70+AM70+AO70</f>
        <v>2133.34</v>
      </c>
      <c r="DB70" s="91">
        <f t="shared" si="39"/>
        <v>1</v>
      </c>
      <c r="DC70" s="92">
        <f t="shared" ref="DC70:DC133" si="58">AI70</f>
        <v>944996.21</v>
      </c>
    </row>
    <row r="71" spans="1:107" x14ac:dyDescent="0.25">
      <c r="A71" s="20">
        <v>13075079</v>
      </c>
      <c r="B71" s="21">
        <v>5556</v>
      </c>
      <c r="C71" s="21" t="s">
        <v>109</v>
      </c>
      <c r="D71" s="271">
        <v>3166</v>
      </c>
      <c r="E71" s="227">
        <v>490200</v>
      </c>
      <c r="F71" s="227">
        <v>3155.96</v>
      </c>
      <c r="G71" s="227">
        <v>0</v>
      </c>
      <c r="H71" s="227"/>
      <c r="I71" s="227">
        <v>104350.88</v>
      </c>
      <c r="J71" s="227">
        <v>0</v>
      </c>
      <c r="K71" s="227"/>
      <c r="L71" s="244">
        <v>2012</v>
      </c>
      <c r="M71" s="227">
        <v>1</v>
      </c>
      <c r="N71" s="227">
        <v>8492342.8499999996</v>
      </c>
      <c r="O71" s="227">
        <v>0</v>
      </c>
      <c r="P71" s="227"/>
      <c r="Q71" s="227">
        <v>1</v>
      </c>
      <c r="R71" s="227">
        <v>479639.93</v>
      </c>
      <c r="S71" s="227">
        <v>286</v>
      </c>
      <c r="T71" s="227">
        <v>0</v>
      </c>
      <c r="U71" s="227">
        <v>365</v>
      </c>
      <c r="V71" s="227">
        <v>0</v>
      </c>
      <c r="W71" s="227">
        <v>330</v>
      </c>
      <c r="X71" s="227">
        <v>0</v>
      </c>
      <c r="Y71" s="227">
        <v>0</v>
      </c>
      <c r="Z71" s="227">
        <v>1040360.76</v>
      </c>
      <c r="AA71" s="227">
        <v>328.60415666456095</v>
      </c>
      <c r="AB71" s="27" t="s">
        <v>56</v>
      </c>
      <c r="AC71" s="27" t="s">
        <v>43</v>
      </c>
      <c r="AD71" s="27" t="s">
        <v>43</v>
      </c>
      <c r="AE71" s="227">
        <v>6794700.8499999996</v>
      </c>
      <c r="AF71" s="227">
        <v>551600</v>
      </c>
      <c r="AG71" s="227">
        <v>161420.34</v>
      </c>
      <c r="AH71" s="286">
        <v>-3155.96</v>
      </c>
      <c r="AI71" s="286">
        <v>479639.93</v>
      </c>
      <c r="AJ71" s="227">
        <v>4400</v>
      </c>
      <c r="AK71" s="285">
        <v>4491.6899999999996</v>
      </c>
      <c r="AL71" s="227">
        <v>100</v>
      </c>
      <c r="AM71" s="227">
        <v>0</v>
      </c>
      <c r="AN71" s="227"/>
      <c r="AO71" s="286"/>
      <c r="AP71" s="227">
        <v>1130269.07</v>
      </c>
      <c r="AQ71" s="227">
        <v>654969.92999999993</v>
      </c>
      <c r="AR71" s="281">
        <f t="shared" ref="AR71:AR134" si="59">AQ71-AP71</f>
        <v>-475299.14000000013</v>
      </c>
      <c r="AS71" s="255">
        <v>1070584.33</v>
      </c>
      <c r="AT71" s="239">
        <f t="shared" si="40"/>
        <v>1725554.26</v>
      </c>
      <c r="AU71" s="255">
        <v>1020843.17</v>
      </c>
      <c r="AV71" s="309">
        <f t="shared" ref="AV71:AV134" si="60">AT71-AU71</f>
        <v>704711.09</v>
      </c>
      <c r="AW71" s="310">
        <f t="shared" si="41"/>
        <v>1.5586107441604229</v>
      </c>
      <c r="AX71" s="310">
        <f t="shared" si="42"/>
        <v>0.59160305396597612</v>
      </c>
      <c r="AY71" s="254">
        <v>568335.51</v>
      </c>
      <c r="CA71" s="91" t="str">
        <f t="shared" si="33"/>
        <v>Löcknitz</v>
      </c>
      <c r="CB71" s="92">
        <f t="shared" si="33"/>
        <v>3166</v>
      </c>
      <c r="CC71" s="92">
        <f t="shared" si="43"/>
        <v>104350.88</v>
      </c>
      <c r="CD71" s="92">
        <f t="shared" si="44"/>
        <v>-104350.88</v>
      </c>
      <c r="CE71" s="92">
        <f t="shared" si="36"/>
        <v>0</v>
      </c>
      <c r="CF71" s="92">
        <f t="shared" si="37"/>
        <v>479639.93</v>
      </c>
      <c r="CG71" s="92">
        <f t="shared" si="45"/>
        <v>479639.93</v>
      </c>
      <c r="CH71" s="92">
        <f t="shared" si="46"/>
        <v>-3155.96</v>
      </c>
      <c r="CI71" s="92">
        <f t="shared" si="31"/>
        <v>0</v>
      </c>
      <c r="CJ71" s="91" t="str">
        <f t="shared" si="35"/>
        <v>ja</v>
      </c>
      <c r="CK71" s="91" t="str">
        <f t="shared" si="35"/>
        <v>nein</v>
      </c>
      <c r="CL71" s="91" t="str">
        <f t="shared" si="32"/>
        <v>OK</v>
      </c>
      <c r="CM71" s="92">
        <f t="shared" ref="CM71:CM134" si="61">N71</f>
        <v>8492342.8499999996</v>
      </c>
      <c r="CN71" s="91" t="str">
        <f t="shared" si="47"/>
        <v>nein</v>
      </c>
      <c r="CO71" s="91">
        <f t="shared" si="48"/>
        <v>1</v>
      </c>
      <c r="CP71" s="91">
        <f t="shared" si="49"/>
        <v>0</v>
      </c>
      <c r="CQ71" s="91">
        <f t="shared" si="50"/>
        <v>1</v>
      </c>
      <c r="CR71" s="91">
        <f t="shared" si="38"/>
        <v>0</v>
      </c>
      <c r="CS71" s="92">
        <f>CM71-'2014'!CM71</f>
        <v>970064</v>
      </c>
      <c r="CT71" s="92">
        <f>CE71-'2014'!CE71</f>
        <v>0</v>
      </c>
      <c r="CU71" s="92">
        <f t="shared" si="51"/>
        <v>1020843.17</v>
      </c>
      <c r="CV71" s="92">
        <f t="shared" si="52"/>
        <v>568335.51</v>
      </c>
      <c r="CW71" s="153">
        <f t="shared" si="53"/>
        <v>2.86</v>
      </c>
      <c r="CX71" s="153">
        <f t="shared" si="54"/>
        <v>3.65</v>
      </c>
      <c r="CY71" s="153">
        <f t="shared" si="55"/>
        <v>3.3</v>
      </c>
      <c r="CZ71" s="92">
        <f t="shared" si="56"/>
        <v>1040360.76</v>
      </c>
      <c r="DA71" s="92">
        <f t="shared" si="57"/>
        <v>4491.6899999999996</v>
      </c>
      <c r="DB71" s="91">
        <f t="shared" si="39"/>
        <v>0</v>
      </c>
      <c r="DC71" s="92">
        <f t="shared" si="58"/>
        <v>479639.93</v>
      </c>
    </row>
    <row r="72" spans="1:107" x14ac:dyDescent="0.25">
      <c r="A72" s="20">
        <v>13075095</v>
      </c>
      <c r="B72" s="21">
        <v>5556</v>
      </c>
      <c r="C72" s="21" t="s">
        <v>110</v>
      </c>
      <c r="D72" s="271">
        <v>381</v>
      </c>
      <c r="E72" s="227">
        <v>10700</v>
      </c>
      <c r="F72" s="227">
        <v>86766.14</v>
      </c>
      <c r="G72" s="227">
        <v>1</v>
      </c>
      <c r="H72" s="227">
        <v>81819.350000000006</v>
      </c>
      <c r="I72" s="227"/>
      <c r="J72" s="227">
        <v>1</v>
      </c>
      <c r="K72" s="227">
        <v>219756.2</v>
      </c>
      <c r="L72" s="244"/>
      <c r="M72" s="227">
        <v>1</v>
      </c>
      <c r="N72" s="227">
        <v>736828.98</v>
      </c>
      <c r="O72" s="227">
        <v>0</v>
      </c>
      <c r="P72" s="227"/>
      <c r="Q72" s="227">
        <v>1</v>
      </c>
      <c r="R72" s="227">
        <v>228632.63</v>
      </c>
      <c r="S72" s="227">
        <v>286</v>
      </c>
      <c r="T72" s="227">
        <v>0</v>
      </c>
      <c r="U72" s="227">
        <v>365</v>
      </c>
      <c r="V72" s="227">
        <v>0</v>
      </c>
      <c r="W72" s="227">
        <v>330</v>
      </c>
      <c r="X72" s="227">
        <v>0</v>
      </c>
      <c r="Y72" s="227">
        <v>0</v>
      </c>
      <c r="Z72" s="227">
        <v>254203.99</v>
      </c>
      <c r="AA72" s="227">
        <v>667.20207349081363</v>
      </c>
      <c r="AB72" s="27" t="s">
        <v>56</v>
      </c>
      <c r="AC72" s="27" t="s">
        <v>43</v>
      </c>
      <c r="AD72" s="27" t="s">
        <v>43</v>
      </c>
      <c r="AE72" s="227">
        <v>532178.86</v>
      </c>
      <c r="AF72" s="227">
        <v>14900</v>
      </c>
      <c r="AG72" s="227">
        <v>89130.62</v>
      </c>
      <c r="AH72" s="286">
        <v>86766.14</v>
      </c>
      <c r="AI72" s="286">
        <v>228632.63</v>
      </c>
      <c r="AJ72" s="227">
        <v>1500</v>
      </c>
      <c r="AK72" s="285">
        <v>1570.84</v>
      </c>
      <c r="AL72" s="227"/>
      <c r="AM72" s="227"/>
      <c r="AN72" s="227"/>
      <c r="AO72" s="286"/>
      <c r="AP72" s="227">
        <v>94231.22</v>
      </c>
      <c r="AQ72" s="227">
        <v>135426.38999999998</v>
      </c>
      <c r="AR72" s="281">
        <f t="shared" si="59"/>
        <v>41195.169999999984</v>
      </c>
      <c r="AS72" s="255">
        <v>153907.30000000002</v>
      </c>
      <c r="AT72" s="239">
        <f t="shared" si="40"/>
        <v>289333.69</v>
      </c>
      <c r="AU72" s="255">
        <v>117117.67</v>
      </c>
      <c r="AV72" s="309">
        <f t="shared" si="60"/>
        <v>172216.02000000002</v>
      </c>
      <c r="AW72" s="310">
        <f t="shared" si="41"/>
        <v>0.86480685189939721</v>
      </c>
      <c r="AX72" s="310">
        <f t="shared" si="42"/>
        <v>0.40478407474774197</v>
      </c>
      <c r="AY72" s="254">
        <v>65203.09</v>
      </c>
      <c r="CA72" s="91" t="str">
        <f t="shared" si="33"/>
        <v>Nadrensee</v>
      </c>
      <c r="CB72" s="92">
        <f t="shared" si="33"/>
        <v>381</v>
      </c>
      <c r="CC72" s="92">
        <f t="shared" si="43"/>
        <v>0</v>
      </c>
      <c r="CD72" s="92">
        <f t="shared" si="44"/>
        <v>81819.350000000006</v>
      </c>
      <c r="CE72" s="92">
        <f t="shared" si="36"/>
        <v>0</v>
      </c>
      <c r="CF72" s="92">
        <f t="shared" si="37"/>
        <v>228632.63</v>
      </c>
      <c r="CG72" s="92">
        <f t="shared" si="45"/>
        <v>228632.63</v>
      </c>
      <c r="CH72" s="92">
        <f t="shared" si="46"/>
        <v>86766.14</v>
      </c>
      <c r="CI72" s="92">
        <f t="shared" si="31"/>
        <v>0</v>
      </c>
      <c r="CJ72" s="91" t="str">
        <f t="shared" si="35"/>
        <v>ja</v>
      </c>
      <c r="CK72" s="91" t="str">
        <f t="shared" si="35"/>
        <v>nein</v>
      </c>
      <c r="CL72" s="91" t="str">
        <f t="shared" si="32"/>
        <v>OK</v>
      </c>
      <c r="CM72" s="92">
        <f t="shared" si="61"/>
        <v>736828.98</v>
      </c>
      <c r="CN72" s="91" t="str">
        <f t="shared" si="47"/>
        <v>nein</v>
      </c>
      <c r="CO72" s="91">
        <f t="shared" si="48"/>
        <v>1</v>
      </c>
      <c r="CP72" s="91">
        <f t="shared" si="49"/>
        <v>0</v>
      </c>
      <c r="CQ72" s="91">
        <f t="shared" si="50"/>
        <v>1</v>
      </c>
      <c r="CR72" s="91">
        <f t="shared" si="38"/>
        <v>1</v>
      </c>
      <c r="CS72" s="92">
        <f>CM72-'2014'!CM72</f>
        <v>147462.22999999998</v>
      </c>
      <c r="CT72" s="92">
        <f>CE72-'2014'!CE72</f>
        <v>0</v>
      </c>
      <c r="CU72" s="92">
        <f t="shared" si="51"/>
        <v>117117.67</v>
      </c>
      <c r="CV72" s="92">
        <f t="shared" si="52"/>
        <v>65203.09</v>
      </c>
      <c r="CW72" s="153">
        <f t="shared" si="53"/>
        <v>2.86</v>
      </c>
      <c r="CX72" s="153">
        <f t="shared" si="54"/>
        <v>3.65</v>
      </c>
      <c r="CY72" s="153">
        <f t="shared" si="55"/>
        <v>3.3</v>
      </c>
      <c r="CZ72" s="92">
        <f t="shared" si="56"/>
        <v>254203.99</v>
      </c>
      <c r="DA72" s="92">
        <f t="shared" si="57"/>
        <v>1570.84</v>
      </c>
      <c r="DB72" s="91">
        <f t="shared" si="39"/>
        <v>1</v>
      </c>
      <c r="DC72" s="92">
        <f t="shared" si="58"/>
        <v>228632.63</v>
      </c>
    </row>
    <row r="73" spans="1:107" x14ac:dyDescent="0.25">
      <c r="A73" s="20">
        <v>13075107</v>
      </c>
      <c r="B73" s="21">
        <v>5556</v>
      </c>
      <c r="C73" s="21" t="s">
        <v>111</v>
      </c>
      <c r="D73" s="271">
        <v>1874</v>
      </c>
      <c r="E73" s="227">
        <v>383000</v>
      </c>
      <c r="F73" s="227">
        <v>74119.12</v>
      </c>
      <c r="G73" s="227">
        <v>0</v>
      </c>
      <c r="H73" s="227"/>
      <c r="I73" s="227">
        <v>253733.99</v>
      </c>
      <c r="J73" s="227">
        <v>0</v>
      </c>
      <c r="K73" s="227"/>
      <c r="L73" s="244">
        <v>2012</v>
      </c>
      <c r="M73" s="227">
        <v>1</v>
      </c>
      <c r="N73" s="227">
        <v>5153210.03</v>
      </c>
      <c r="O73" s="227">
        <v>1</v>
      </c>
      <c r="P73" s="227">
        <v>3210429.94</v>
      </c>
      <c r="Q73" s="227">
        <v>0</v>
      </c>
      <c r="R73" s="227"/>
      <c r="S73" s="227">
        <v>275</v>
      </c>
      <c r="T73" s="227">
        <v>1</v>
      </c>
      <c r="U73" s="227">
        <v>385</v>
      </c>
      <c r="V73" s="227">
        <v>0</v>
      </c>
      <c r="W73" s="227">
        <v>350</v>
      </c>
      <c r="X73" s="227">
        <v>0</v>
      </c>
      <c r="Y73" s="227">
        <v>0</v>
      </c>
      <c r="Z73" s="227">
        <v>2044664.33</v>
      </c>
      <c r="AA73" s="227">
        <v>1091.0695464247599</v>
      </c>
      <c r="AB73" s="27" t="s">
        <v>56</v>
      </c>
      <c r="AC73" s="27" t="s">
        <v>43</v>
      </c>
      <c r="AD73" s="27" t="s">
        <v>43</v>
      </c>
      <c r="AE73" s="227">
        <v>4556539.25</v>
      </c>
      <c r="AF73" s="227">
        <v>549700</v>
      </c>
      <c r="AG73" s="227">
        <v>88610.72</v>
      </c>
      <c r="AH73" s="286">
        <v>-74119.12</v>
      </c>
      <c r="AI73" s="286">
        <v>-3210429.94</v>
      </c>
      <c r="AJ73" s="227">
        <v>4300</v>
      </c>
      <c r="AK73" s="285">
        <v>4000</v>
      </c>
      <c r="AL73" s="227">
        <v>500</v>
      </c>
      <c r="AM73" s="227">
        <v>250</v>
      </c>
      <c r="AN73" s="227"/>
      <c r="AO73" s="286"/>
      <c r="AP73" s="227">
        <v>598222.04</v>
      </c>
      <c r="AQ73" s="227">
        <v>310967.77999999997</v>
      </c>
      <c r="AR73" s="281">
        <f t="shared" si="59"/>
        <v>-287254.26000000007</v>
      </c>
      <c r="AS73" s="255">
        <v>694048.5</v>
      </c>
      <c r="AT73" s="239">
        <f t="shared" si="40"/>
        <v>1005016.28</v>
      </c>
      <c r="AU73" s="255">
        <v>586459.63</v>
      </c>
      <c r="AV73" s="309">
        <f t="shared" si="60"/>
        <v>418556.65</v>
      </c>
      <c r="AW73" s="310">
        <f t="shared" si="41"/>
        <v>1.8859176664540618</v>
      </c>
      <c r="AX73" s="310">
        <f t="shared" si="42"/>
        <v>0.58353246775266165</v>
      </c>
      <c r="AY73" s="254">
        <v>326500.52</v>
      </c>
      <c r="CA73" s="91" t="str">
        <f t="shared" si="33"/>
        <v>Penkun, Stadt</v>
      </c>
      <c r="CB73" s="92">
        <f t="shared" si="33"/>
        <v>1874</v>
      </c>
      <c r="CC73" s="92">
        <f t="shared" si="43"/>
        <v>253733.99</v>
      </c>
      <c r="CD73" s="92">
        <f t="shared" si="44"/>
        <v>-253733.99</v>
      </c>
      <c r="CE73" s="92">
        <f t="shared" si="36"/>
        <v>3210429.94</v>
      </c>
      <c r="CF73" s="92">
        <f t="shared" si="37"/>
        <v>0</v>
      </c>
      <c r="CG73" s="92">
        <f t="shared" si="45"/>
        <v>-3210429.94</v>
      </c>
      <c r="CH73" s="92">
        <f t="shared" si="46"/>
        <v>-74119.12</v>
      </c>
      <c r="CI73" s="92">
        <f t="shared" si="31"/>
        <v>0</v>
      </c>
      <c r="CJ73" s="91" t="str">
        <f t="shared" si="35"/>
        <v>ja</v>
      </c>
      <c r="CK73" s="91" t="str">
        <f t="shared" si="35"/>
        <v>nein</v>
      </c>
      <c r="CL73" s="91" t="str">
        <f t="shared" si="32"/>
        <v>OK</v>
      </c>
      <c r="CM73" s="92">
        <f t="shared" si="61"/>
        <v>5153210.03</v>
      </c>
      <c r="CN73" s="91" t="str">
        <f t="shared" si="47"/>
        <v>nein</v>
      </c>
      <c r="CO73" s="91">
        <f t="shared" si="48"/>
        <v>1</v>
      </c>
      <c r="CP73" s="91">
        <f t="shared" si="49"/>
        <v>0</v>
      </c>
      <c r="CQ73" s="91">
        <f t="shared" si="50"/>
        <v>1</v>
      </c>
      <c r="CR73" s="91">
        <f t="shared" si="38"/>
        <v>0</v>
      </c>
      <c r="CS73" s="92">
        <f>CM73-'2014'!CM73</f>
        <v>423655.90000000037</v>
      </c>
      <c r="CT73" s="92">
        <f>CE73-'2014'!CE73</f>
        <v>266808.69999999972</v>
      </c>
      <c r="CU73" s="92">
        <f t="shared" si="51"/>
        <v>586459.63</v>
      </c>
      <c r="CV73" s="92">
        <f t="shared" si="52"/>
        <v>326500.52</v>
      </c>
      <c r="CW73" s="153">
        <f t="shared" si="53"/>
        <v>2.75</v>
      </c>
      <c r="CX73" s="153">
        <f t="shared" si="54"/>
        <v>3.85</v>
      </c>
      <c r="CY73" s="153">
        <f t="shared" si="55"/>
        <v>3.5</v>
      </c>
      <c r="CZ73" s="92">
        <f t="shared" si="56"/>
        <v>2044664.33</v>
      </c>
      <c r="DA73" s="92">
        <f t="shared" si="57"/>
        <v>4250</v>
      </c>
      <c r="DB73" s="91">
        <f t="shared" si="39"/>
        <v>0</v>
      </c>
      <c r="DC73" s="92">
        <f t="shared" si="58"/>
        <v>-3210429.94</v>
      </c>
    </row>
    <row r="74" spans="1:107" x14ac:dyDescent="0.25">
      <c r="A74" s="20">
        <v>13075108</v>
      </c>
      <c r="B74" s="21">
        <v>5556</v>
      </c>
      <c r="C74" s="21" t="s">
        <v>112</v>
      </c>
      <c r="D74" s="271">
        <v>308</v>
      </c>
      <c r="E74" s="227">
        <v>41600</v>
      </c>
      <c r="F74" s="227">
        <v>34560.19</v>
      </c>
      <c r="G74" s="227">
        <v>0</v>
      </c>
      <c r="H74" s="227"/>
      <c r="I74" s="227">
        <v>35167.060000000005</v>
      </c>
      <c r="J74" s="227">
        <v>0</v>
      </c>
      <c r="K74" s="227"/>
      <c r="L74" s="244">
        <v>2012</v>
      </c>
      <c r="M74" s="227">
        <v>1</v>
      </c>
      <c r="N74" s="227">
        <v>777584.26</v>
      </c>
      <c r="O74" s="227">
        <v>1</v>
      </c>
      <c r="P74" s="227">
        <v>98502.03</v>
      </c>
      <c r="Q74" s="227">
        <v>0</v>
      </c>
      <c r="R74" s="227"/>
      <c r="S74" s="227">
        <v>285</v>
      </c>
      <c r="T74" s="227">
        <v>0</v>
      </c>
      <c r="U74" s="227">
        <v>385</v>
      </c>
      <c r="V74" s="227">
        <v>0</v>
      </c>
      <c r="W74" s="227">
        <v>360</v>
      </c>
      <c r="X74" s="227">
        <v>0</v>
      </c>
      <c r="Y74" s="227">
        <v>0</v>
      </c>
      <c r="Z74" s="227">
        <v>31185.03</v>
      </c>
      <c r="AA74" s="227">
        <v>101.2500974025974</v>
      </c>
      <c r="AB74" s="27" t="s">
        <v>56</v>
      </c>
      <c r="AC74" s="27" t="s">
        <v>43</v>
      </c>
      <c r="AD74" s="27" t="s">
        <v>43</v>
      </c>
      <c r="AE74" s="227">
        <v>696210.28</v>
      </c>
      <c r="AF74" s="227">
        <v>62100</v>
      </c>
      <c r="AG74" s="227">
        <v>26532.17</v>
      </c>
      <c r="AH74" s="286">
        <v>-34560.19</v>
      </c>
      <c r="AI74" s="286">
        <v>-98502.03</v>
      </c>
      <c r="AJ74" s="227">
        <v>900</v>
      </c>
      <c r="AK74" s="285">
        <v>921.25</v>
      </c>
      <c r="AL74" s="227"/>
      <c r="AM74" s="227"/>
      <c r="AN74" s="227"/>
      <c r="AO74" s="286"/>
      <c r="AP74" s="227">
        <v>68937.05</v>
      </c>
      <c r="AQ74" s="227">
        <v>23900.880000000005</v>
      </c>
      <c r="AR74" s="281">
        <f t="shared" si="59"/>
        <v>-45036.17</v>
      </c>
      <c r="AS74" s="255">
        <v>131639.65</v>
      </c>
      <c r="AT74" s="239">
        <f t="shared" si="40"/>
        <v>155540.53</v>
      </c>
      <c r="AU74" s="255">
        <v>90601.65</v>
      </c>
      <c r="AV74" s="309">
        <f t="shared" si="60"/>
        <v>64938.880000000005</v>
      </c>
      <c r="AW74" s="310">
        <f t="shared" si="41"/>
        <v>3.7907244419452328</v>
      </c>
      <c r="AX74" s="310">
        <f t="shared" si="42"/>
        <v>0.58249544347058602</v>
      </c>
      <c r="AY74" s="254">
        <v>50440.79</v>
      </c>
      <c r="CA74" s="91" t="str">
        <f t="shared" si="33"/>
        <v>Plöwen</v>
      </c>
      <c r="CB74" s="92">
        <f t="shared" si="33"/>
        <v>308</v>
      </c>
      <c r="CC74" s="92">
        <f t="shared" si="43"/>
        <v>35167.060000000005</v>
      </c>
      <c r="CD74" s="92">
        <f t="shared" si="44"/>
        <v>-35167.060000000005</v>
      </c>
      <c r="CE74" s="92">
        <f t="shared" si="36"/>
        <v>98502.03</v>
      </c>
      <c r="CF74" s="92">
        <f t="shared" si="37"/>
        <v>0</v>
      </c>
      <c r="CG74" s="92">
        <f t="shared" si="45"/>
        <v>-98502.03</v>
      </c>
      <c r="CH74" s="92">
        <f t="shared" si="46"/>
        <v>-34560.19</v>
      </c>
      <c r="CI74" s="92">
        <f t="shared" ref="CI74:CI137" si="62">Y74</f>
        <v>0</v>
      </c>
      <c r="CJ74" s="91" t="str">
        <f t="shared" si="35"/>
        <v>ja</v>
      </c>
      <c r="CK74" s="91" t="str">
        <f t="shared" si="35"/>
        <v>nein</v>
      </c>
      <c r="CL74" s="91" t="str">
        <f t="shared" si="32"/>
        <v>OK</v>
      </c>
      <c r="CM74" s="92">
        <f t="shared" si="61"/>
        <v>777584.26</v>
      </c>
      <c r="CN74" s="91" t="str">
        <f t="shared" si="47"/>
        <v>nein</v>
      </c>
      <c r="CO74" s="91">
        <f t="shared" si="48"/>
        <v>1</v>
      </c>
      <c r="CP74" s="91">
        <f t="shared" si="49"/>
        <v>0</v>
      </c>
      <c r="CQ74" s="91">
        <f t="shared" si="50"/>
        <v>1</v>
      </c>
      <c r="CR74" s="91">
        <f t="shared" si="38"/>
        <v>0</v>
      </c>
      <c r="CS74" s="92">
        <f>CM74-'2014'!CM74</f>
        <v>62493.880000000005</v>
      </c>
      <c r="CT74" s="92">
        <f>CE74-'2014'!CE74</f>
        <v>27208.190000000002</v>
      </c>
      <c r="CU74" s="92">
        <f t="shared" si="51"/>
        <v>90601.65</v>
      </c>
      <c r="CV74" s="92">
        <f t="shared" si="52"/>
        <v>50440.79</v>
      </c>
      <c r="CW74" s="153">
        <f t="shared" si="53"/>
        <v>2.85</v>
      </c>
      <c r="CX74" s="153">
        <f t="shared" si="54"/>
        <v>3.85</v>
      </c>
      <c r="CY74" s="153">
        <f t="shared" si="55"/>
        <v>3.6</v>
      </c>
      <c r="CZ74" s="92">
        <f t="shared" si="56"/>
        <v>31185.03</v>
      </c>
      <c r="DA74" s="92">
        <f t="shared" si="57"/>
        <v>921.25</v>
      </c>
      <c r="DB74" s="91">
        <f t="shared" si="39"/>
        <v>0</v>
      </c>
      <c r="DC74" s="92">
        <f t="shared" si="58"/>
        <v>-98502.03</v>
      </c>
    </row>
    <row r="75" spans="1:107" x14ac:dyDescent="0.25">
      <c r="A75" s="20">
        <v>13075113</v>
      </c>
      <c r="B75" s="21">
        <v>5556</v>
      </c>
      <c r="C75" s="21" t="s">
        <v>113</v>
      </c>
      <c r="D75" s="271">
        <v>670</v>
      </c>
      <c r="E75" s="227">
        <v>87000</v>
      </c>
      <c r="F75" s="227">
        <v>71216.649999999994</v>
      </c>
      <c r="G75" s="227">
        <v>1</v>
      </c>
      <c r="H75" s="227">
        <v>69728.7</v>
      </c>
      <c r="I75" s="227"/>
      <c r="J75" s="227">
        <v>1</v>
      </c>
      <c r="K75" s="227">
        <v>134594.62</v>
      </c>
      <c r="L75" s="244"/>
      <c r="M75" s="227">
        <v>1</v>
      </c>
      <c r="N75" s="227">
        <v>1405744.9999999998</v>
      </c>
      <c r="O75" s="227">
        <v>0</v>
      </c>
      <c r="P75" s="227"/>
      <c r="Q75" s="227">
        <v>1</v>
      </c>
      <c r="R75" s="227">
        <v>185082.09</v>
      </c>
      <c r="S75" s="227">
        <v>286</v>
      </c>
      <c r="T75" s="227">
        <v>0</v>
      </c>
      <c r="U75" s="227">
        <v>365</v>
      </c>
      <c r="V75" s="227">
        <v>0</v>
      </c>
      <c r="W75" s="227">
        <v>330</v>
      </c>
      <c r="X75" s="227">
        <v>0</v>
      </c>
      <c r="Y75" s="227">
        <v>0</v>
      </c>
      <c r="Z75" s="227">
        <v>76462.210000000006</v>
      </c>
      <c r="AA75" s="227">
        <v>114.12270149253732</v>
      </c>
      <c r="AB75" s="27" t="s">
        <v>56</v>
      </c>
      <c r="AC75" s="27" t="s">
        <v>43</v>
      </c>
      <c r="AD75" s="27" t="s">
        <v>43</v>
      </c>
      <c r="AE75" s="227">
        <v>1064017.6299999999</v>
      </c>
      <c r="AF75" s="227">
        <v>115100</v>
      </c>
      <c r="AG75" s="227">
        <v>83134.45</v>
      </c>
      <c r="AH75" s="286">
        <v>71216.649999999994</v>
      </c>
      <c r="AI75" s="286">
        <v>185082.09</v>
      </c>
      <c r="AJ75" s="227">
        <v>1600</v>
      </c>
      <c r="AK75" s="285">
        <v>1695.42</v>
      </c>
      <c r="AL75" s="227"/>
      <c r="AM75" s="227"/>
      <c r="AN75" s="227"/>
      <c r="AO75" s="286"/>
      <c r="AP75" s="227">
        <v>188865.04</v>
      </c>
      <c r="AQ75" s="227">
        <v>220967.13</v>
      </c>
      <c r="AR75" s="281">
        <f t="shared" si="59"/>
        <v>32102.089999999997</v>
      </c>
      <c r="AS75" s="255">
        <v>256756.68</v>
      </c>
      <c r="AT75" s="239">
        <f t="shared" si="40"/>
        <v>477723.81</v>
      </c>
      <c r="AU75" s="255">
        <v>209190.26</v>
      </c>
      <c r="AV75" s="309">
        <f t="shared" si="60"/>
        <v>268533.55</v>
      </c>
      <c r="AW75" s="310">
        <f t="shared" si="41"/>
        <v>0.94670306846090635</v>
      </c>
      <c r="AX75" s="310">
        <f t="shared" si="42"/>
        <v>0.43788954123931989</v>
      </c>
      <c r="AY75" s="254">
        <v>116462.79</v>
      </c>
      <c r="CA75" s="91" t="str">
        <f t="shared" si="33"/>
        <v>Ramin</v>
      </c>
      <c r="CB75" s="92">
        <f t="shared" si="33"/>
        <v>670</v>
      </c>
      <c r="CC75" s="92">
        <f t="shared" si="43"/>
        <v>0</v>
      </c>
      <c r="CD75" s="92">
        <f t="shared" si="44"/>
        <v>69728.7</v>
      </c>
      <c r="CE75" s="92">
        <f t="shared" si="36"/>
        <v>0</v>
      </c>
      <c r="CF75" s="92">
        <f t="shared" si="37"/>
        <v>185082.09</v>
      </c>
      <c r="CG75" s="92">
        <f t="shared" si="45"/>
        <v>185082.09</v>
      </c>
      <c r="CH75" s="92">
        <f t="shared" si="46"/>
        <v>71216.649999999994</v>
      </c>
      <c r="CI75" s="92">
        <f t="shared" si="62"/>
        <v>0</v>
      </c>
      <c r="CJ75" s="91" t="str">
        <f t="shared" si="35"/>
        <v>ja</v>
      </c>
      <c r="CK75" s="91" t="str">
        <f t="shared" si="35"/>
        <v>nein</v>
      </c>
      <c r="CL75" s="91" t="str">
        <f t="shared" ref="CL75:CL138" si="63">IF(CB75=0,"keine Daten",IF(CD75=0,"keine Daten",IF(CH75=0,"keine Daten","OK")))</f>
        <v>OK</v>
      </c>
      <c r="CM75" s="92">
        <f t="shared" si="61"/>
        <v>1405744.9999999998</v>
      </c>
      <c r="CN75" s="91" t="str">
        <f t="shared" si="47"/>
        <v>nein</v>
      </c>
      <c r="CO75" s="91">
        <f t="shared" si="48"/>
        <v>1</v>
      </c>
      <c r="CP75" s="91">
        <f t="shared" si="49"/>
        <v>0</v>
      </c>
      <c r="CQ75" s="91">
        <f t="shared" si="50"/>
        <v>1</v>
      </c>
      <c r="CR75" s="91">
        <f t="shared" si="38"/>
        <v>1</v>
      </c>
      <c r="CS75" s="92">
        <f>CM75-'2014'!CM75</f>
        <v>143443.17999999993</v>
      </c>
      <c r="CT75" s="92">
        <f>CE75-'2014'!CE75</f>
        <v>0</v>
      </c>
      <c r="CU75" s="92">
        <f t="shared" si="51"/>
        <v>209190.26</v>
      </c>
      <c r="CV75" s="92">
        <f t="shared" si="52"/>
        <v>116462.79</v>
      </c>
      <c r="CW75" s="153">
        <f t="shared" si="53"/>
        <v>2.86</v>
      </c>
      <c r="CX75" s="153">
        <f t="shared" si="54"/>
        <v>3.65</v>
      </c>
      <c r="CY75" s="153">
        <f t="shared" si="55"/>
        <v>3.3</v>
      </c>
      <c r="CZ75" s="92">
        <f t="shared" si="56"/>
        <v>76462.210000000006</v>
      </c>
      <c r="DA75" s="92">
        <f t="shared" si="57"/>
        <v>1695.42</v>
      </c>
      <c r="DB75" s="91">
        <f t="shared" si="39"/>
        <v>1</v>
      </c>
      <c r="DC75" s="92">
        <f t="shared" si="58"/>
        <v>185082.09</v>
      </c>
    </row>
    <row r="76" spans="1:107" x14ac:dyDescent="0.25">
      <c r="A76" s="20">
        <v>13075117</v>
      </c>
      <c r="B76" s="21">
        <v>5556</v>
      </c>
      <c r="C76" s="21" t="s">
        <v>114</v>
      </c>
      <c r="D76" s="271">
        <v>430</v>
      </c>
      <c r="E76" s="227">
        <v>32300</v>
      </c>
      <c r="F76" s="227">
        <v>19485.849999999999</v>
      </c>
      <c r="G76" s="227">
        <v>1</v>
      </c>
      <c r="H76" s="227">
        <v>19485.849999999999</v>
      </c>
      <c r="I76" s="227"/>
      <c r="J76" s="227">
        <v>0</v>
      </c>
      <c r="K76" s="227"/>
      <c r="L76" s="244">
        <v>2012</v>
      </c>
      <c r="M76" s="227">
        <v>1</v>
      </c>
      <c r="N76" s="227">
        <v>984502.64</v>
      </c>
      <c r="O76" s="227">
        <v>0</v>
      </c>
      <c r="P76" s="227"/>
      <c r="Q76" s="227">
        <v>1</v>
      </c>
      <c r="R76" s="227">
        <v>3594.52</v>
      </c>
      <c r="S76" s="227">
        <v>200</v>
      </c>
      <c r="T76" s="227">
        <v>1</v>
      </c>
      <c r="U76" s="227">
        <v>300</v>
      </c>
      <c r="V76" s="227">
        <v>1</v>
      </c>
      <c r="W76" s="227">
        <v>350</v>
      </c>
      <c r="X76" s="227">
        <v>0</v>
      </c>
      <c r="Y76" s="227">
        <v>0</v>
      </c>
      <c r="Z76" s="227">
        <v>0</v>
      </c>
      <c r="AA76" s="227">
        <v>0</v>
      </c>
      <c r="AB76" s="27" t="s">
        <v>56</v>
      </c>
      <c r="AC76" s="27" t="s">
        <v>43</v>
      </c>
      <c r="AD76" s="27" t="s">
        <v>43</v>
      </c>
      <c r="AE76" s="227">
        <v>865723.63</v>
      </c>
      <c r="AF76" s="227">
        <v>49300</v>
      </c>
      <c r="AG76" s="227">
        <v>23512.98</v>
      </c>
      <c r="AH76" s="286">
        <v>19485.849999999999</v>
      </c>
      <c r="AI76" s="286">
        <v>3594.52</v>
      </c>
      <c r="AJ76" s="227">
        <v>1200</v>
      </c>
      <c r="AK76" s="285">
        <v>1127.5</v>
      </c>
      <c r="AL76" s="227"/>
      <c r="AM76" s="227"/>
      <c r="AN76" s="227"/>
      <c r="AO76" s="286"/>
      <c r="AP76" s="227">
        <v>103690.26</v>
      </c>
      <c r="AQ76" s="227">
        <v>65369.2</v>
      </c>
      <c r="AR76" s="281">
        <f t="shared" si="59"/>
        <v>-38321.06</v>
      </c>
      <c r="AS76" s="255">
        <v>175297.11000000002</v>
      </c>
      <c r="AT76" s="239">
        <f t="shared" si="40"/>
        <v>240666.31</v>
      </c>
      <c r="AU76" s="255">
        <v>127969.57</v>
      </c>
      <c r="AV76" s="309">
        <f t="shared" si="60"/>
        <v>112696.73999999999</v>
      </c>
      <c r="AW76" s="310">
        <f t="shared" si="41"/>
        <v>1.9576432019972712</v>
      </c>
      <c r="AX76" s="310">
        <f t="shared" si="42"/>
        <v>0.53173030325682069</v>
      </c>
      <c r="AY76" s="254">
        <v>71244.69</v>
      </c>
      <c r="CA76" s="91" t="str">
        <f t="shared" si="33"/>
        <v>Rossow</v>
      </c>
      <c r="CB76" s="92">
        <f t="shared" si="33"/>
        <v>430</v>
      </c>
      <c r="CC76" s="92">
        <f t="shared" si="43"/>
        <v>0</v>
      </c>
      <c r="CD76" s="92">
        <f t="shared" si="44"/>
        <v>19485.849999999999</v>
      </c>
      <c r="CE76" s="92">
        <f t="shared" si="36"/>
        <v>0</v>
      </c>
      <c r="CF76" s="92">
        <f t="shared" si="37"/>
        <v>3594.52</v>
      </c>
      <c r="CG76" s="92">
        <f t="shared" si="45"/>
        <v>3594.52</v>
      </c>
      <c r="CH76" s="92">
        <f t="shared" si="46"/>
        <v>19485.849999999999</v>
      </c>
      <c r="CI76" s="92">
        <f t="shared" si="62"/>
        <v>0</v>
      </c>
      <c r="CJ76" s="91" t="str">
        <f t="shared" si="35"/>
        <v>ja</v>
      </c>
      <c r="CK76" s="91" t="str">
        <f t="shared" si="35"/>
        <v>nein</v>
      </c>
      <c r="CL76" s="91" t="str">
        <f t="shared" si="63"/>
        <v>OK</v>
      </c>
      <c r="CM76" s="92">
        <f t="shared" si="61"/>
        <v>984502.64</v>
      </c>
      <c r="CN76" s="91" t="str">
        <f t="shared" si="47"/>
        <v>nein</v>
      </c>
      <c r="CO76" s="91">
        <f t="shared" si="48"/>
        <v>1</v>
      </c>
      <c r="CP76" s="91">
        <f t="shared" si="49"/>
        <v>0</v>
      </c>
      <c r="CQ76" s="91">
        <f t="shared" si="50"/>
        <v>1</v>
      </c>
      <c r="CR76" s="91">
        <f t="shared" si="38"/>
        <v>0</v>
      </c>
      <c r="CS76" s="92">
        <f>CM76-'2014'!CM76</f>
        <v>99503.180000000051</v>
      </c>
      <c r="CT76" s="92">
        <f>CE76-'2014'!CE76</f>
        <v>-19899.810000000001</v>
      </c>
      <c r="CU76" s="92">
        <f t="shared" si="51"/>
        <v>127969.57</v>
      </c>
      <c r="CV76" s="92">
        <f t="shared" si="52"/>
        <v>71244.69</v>
      </c>
      <c r="CW76" s="153">
        <f t="shared" si="53"/>
        <v>2</v>
      </c>
      <c r="CX76" s="153">
        <f t="shared" si="54"/>
        <v>3</v>
      </c>
      <c r="CY76" s="153">
        <f t="shared" si="55"/>
        <v>3.5</v>
      </c>
      <c r="CZ76" s="92">
        <f t="shared" si="56"/>
        <v>0</v>
      </c>
      <c r="DA76" s="92">
        <f t="shared" si="57"/>
        <v>1127.5</v>
      </c>
      <c r="DB76" s="91">
        <f t="shared" si="39"/>
        <v>1</v>
      </c>
      <c r="DC76" s="92">
        <f t="shared" si="58"/>
        <v>3594.52</v>
      </c>
    </row>
    <row r="77" spans="1:107" x14ac:dyDescent="0.25">
      <c r="A77" s="20">
        <v>13075119</v>
      </c>
      <c r="B77" s="21">
        <v>5556</v>
      </c>
      <c r="C77" s="21" t="s">
        <v>115</v>
      </c>
      <c r="D77" s="271">
        <v>623</v>
      </c>
      <c r="E77" s="227">
        <v>129800</v>
      </c>
      <c r="F77" s="227">
        <v>10331.969999999999</v>
      </c>
      <c r="G77" s="227">
        <v>0</v>
      </c>
      <c r="H77" s="227"/>
      <c r="I77" s="227">
        <v>10331.969999999999</v>
      </c>
      <c r="J77" s="227">
        <v>1</v>
      </c>
      <c r="K77" s="227">
        <v>303832.15000000002</v>
      </c>
      <c r="L77" s="244"/>
      <c r="M77" s="227">
        <v>1</v>
      </c>
      <c r="N77" s="227">
        <v>3677105.19</v>
      </c>
      <c r="O77" s="227">
        <v>0</v>
      </c>
      <c r="P77" s="227"/>
      <c r="Q77" s="227">
        <v>1</v>
      </c>
      <c r="R77" s="227">
        <v>205155.11</v>
      </c>
      <c r="S77" s="227">
        <v>286</v>
      </c>
      <c r="T77" s="227">
        <v>0</v>
      </c>
      <c r="U77" s="227">
        <v>365</v>
      </c>
      <c r="V77" s="227">
        <v>0</v>
      </c>
      <c r="W77" s="227">
        <v>330</v>
      </c>
      <c r="X77" s="227">
        <v>0</v>
      </c>
      <c r="Y77" s="227">
        <v>0</v>
      </c>
      <c r="Z77" s="227">
        <v>0</v>
      </c>
      <c r="AA77" s="227">
        <v>0</v>
      </c>
      <c r="AB77" s="27" t="s">
        <v>56</v>
      </c>
      <c r="AC77" s="27" t="s">
        <v>43</v>
      </c>
      <c r="AD77" s="27" t="s">
        <v>43</v>
      </c>
      <c r="AE77" s="227">
        <v>3509219.71</v>
      </c>
      <c r="AF77" s="227">
        <v>213900</v>
      </c>
      <c r="AG77" s="227">
        <v>48572.5</v>
      </c>
      <c r="AH77" s="286">
        <v>-10331.969999999999</v>
      </c>
      <c r="AI77" s="286">
        <v>205155.11</v>
      </c>
      <c r="AJ77" s="227">
        <v>2100</v>
      </c>
      <c r="AK77" s="285">
        <v>2017.92</v>
      </c>
      <c r="AL77" s="227"/>
      <c r="AM77" s="227"/>
      <c r="AN77" s="227"/>
      <c r="AO77" s="286"/>
      <c r="AP77" s="227">
        <v>210758.05</v>
      </c>
      <c r="AQ77" s="227">
        <v>170822.14</v>
      </c>
      <c r="AR77" s="281">
        <f t="shared" si="59"/>
        <v>-39935.909999999974</v>
      </c>
      <c r="AS77" s="255">
        <v>223509.13</v>
      </c>
      <c r="AT77" s="239">
        <f t="shared" si="40"/>
        <v>394331.27</v>
      </c>
      <c r="AU77" s="255">
        <v>202440.5</v>
      </c>
      <c r="AV77" s="309">
        <f t="shared" si="60"/>
        <v>191890.77000000002</v>
      </c>
      <c r="AW77" s="310">
        <f t="shared" si="41"/>
        <v>1.1850952107261974</v>
      </c>
      <c r="AX77" s="310">
        <f t="shared" si="42"/>
        <v>0.51337673525104921</v>
      </c>
      <c r="AY77" s="254">
        <v>112705</v>
      </c>
      <c r="CA77" s="91" t="str">
        <f t="shared" si="33"/>
        <v>Rothenklempenow</v>
      </c>
      <c r="CB77" s="92">
        <f t="shared" si="33"/>
        <v>623</v>
      </c>
      <c r="CC77" s="92">
        <f t="shared" si="43"/>
        <v>10331.969999999999</v>
      </c>
      <c r="CD77" s="92">
        <f t="shared" si="44"/>
        <v>-10331.969999999999</v>
      </c>
      <c r="CE77" s="92">
        <f t="shared" si="36"/>
        <v>0</v>
      </c>
      <c r="CF77" s="92">
        <f t="shared" si="37"/>
        <v>205155.11</v>
      </c>
      <c r="CG77" s="92">
        <f t="shared" si="45"/>
        <v>205155.11</v>
      </c>
      <c r="CH77" s="92">
        <f t="shared" si="46"/>
        <v>-10331.969999999999</v>
      </c>
      <c r="CI77" s="92">
        <f t="shared" si="62"/>
        <v>0</v>
      </c>
      <c r="CJ77" s="91" t="str">
        <f t="shared" si="35"/>
        <v>ja</v>
      </c>
      <c r="CK77" s="91" t="str">
        <f t="shared" si="35"/>
        <v>nein</v>
      </c>
      <c r="CL77" s="91" t="str">
        <f t="shared" si="63"/>
        <v>OK</v>
      </c>
      <c r="CM77" s="92">
        <f t="shared" si="61"/>
        <v>3677105.19</v>
      </c>
      <c r="CN77" s="91" t="str">
        <f t="shared" si="47"/>
        <v>nein</v>
      </c>
      <c r="CO77" s="91">
        <f t="shared" si="48"/>
        <v>1</v>
      </c>
      <c r="CP77" s="91">
        <f t="shared" si="49"/>
        <v>0</v>
      </c>
      <c r="CQ77" s="91">
        <f t="shared" si="50"/>
        <v>1</v>
      </c>
      <c r="CR77" s="91">
        <f t="shared" si="38"/>
        <v>1</v>
      </c>
      <c r="CS77" s="92">
        <f>CM77-'2014'!CM77</f>
        <v>144068.37999999989</v>
      </c>
      <c r="CT77" s="92">
        <f>CE77-'2014'!CE77</f>
        <v>0</v>
      </c>
      <c r="CU77" s="92">
        <f t="shared" si="51"/>
        <v>202440.5</v>
      </c>
      <c r="CV77" s="92">
        <f t="shared" si="52"/>
        <v>112705</v>
      </c>
      <c r="CW77" s="153">
        <f t="shared" si="53"/>
        <v>2.86</v>
      </c>
      <c r="CX77" s="153">
        <f t="shared" si="54"/>
        <v>3.65</v>
      </c>
      <c r="CY77" s="153">
        <f t="shared" si="55"/>
        <v>3.3</v>
      </c>
      <c r="CZ77" s="92">
        <f t="shared" si="56"/>
        <v>0</v>
      </c>
      <c r="DA77" s="92">
        <f t="shared" si="57"/>
        <v>2017.92</v>
      </c>
      <c r="DB77" s="91">
        <f t="shared" si="39"/>
        <v>0</v>
      </c>
      <c r="DC77" s="92">
        <f t="shared" si="58"/>
        <v>205155.11</v>
      </c>
    </row>
    <row r="78" spans="1:107" x14ac:dyDescent="0.25">
      <c r="A78" s="20">
        <v>13075018</v>
      </c>
      <c r="B78" s="21">
        <v>5557</v>
      </c>
      <c r="C78" s="21" t="s">
        <v>116</v>
      </c>
      <c r="D78" s="251">
        <v>657</v>
      </c>
      <c r="E78" s="251">
        <v>22200</v>
      </c>
      <c r="F78" s="251">
        <v>291219.32</v>
      </c>
      <c r="G78" s="251">
        <v>1</v>
      </c>
      <c r="H78" s="251">
        <v>484931.3</v>
      </c>
      <c r="I78" s="251"/>
      <c r="J78" s="251">
        <v>1</v>
      </c>
      <c r="K78" s="251">
        <v>211421.8</v>
      </c>
      <c r="L78" s="251"/>
      <c r="M78" s="251">
        <v>0</v>
      </c>
      <c r="N78" s="251">
        <v>0</v>
      </c>
      <c r="O78" s="251">
        <v>0</v>
      </c>
      <c r="P78" s="251">
        <v>0</v>
      </c>
      <c r="Q78" s="251">
        <v>1</v>
      </c>
      <c r="R78" s="251">
        <v>696353.1</v>
      </c>
      <c r="S78" s="251">
        <v>276</v>
      </c>
      <c r="T78" s="251">
        <v>0</v>
      </c>
      <c r="U78" s="251">
        <v>350</v>
      </c>
      <c r="V78" s="251">
        <v>0</v>
      </c>
      <c r="W78" s="251">
        <v>318</v>
      </c>
      <c r="X78" s="251">
        <v>0</v>
      </c>
      <c r="Y78" s="251">
        <v>0</v>
      </c>
      <c r="Z78" s="251">
        <v>200295.84</v>
      </c>
      <c r="AA78" s="251">
        <v>304.86</v>
      </c>
      <c r="AB78" s="43" t="s">
        <v>43</v>
      </c>
      <c r="AC78" s="43" t="s">
        <v>43</v>
      </c>
      <c r="AD78" s="43" t="s">
        <v>43</v>
      </c>
      <c r="AE78" s="251"/>
      <c r="AF78" s="251">
        <v>260044.23</v>
      </c>
      <c r="AG78" s="251">
        <v>486074.72</v>
      </c>
      <c r="AH78" s="251">
        <v>291219.32</v>
      </c>
      <c r="AI78" s="251">
        <v>482514.74</v>
      </c>
      <c r="AJ78" s="251">
        <v>2000</v>
      </c>
      <c r="AK78" s="251">
        <v>1900.82</v>
      </c>
      <c r="AL78" s="251">
        <v>0</v>
      </c>
      <c r="AM78" s="251">
        <v>0</v>
      </c>
      <c r="AN78" s="251">
        <v>0</v>
      </c>
      <c r="AO78" s="251">
        <v>0</v>
      </c>
      <c r="AP78" s="251">
        <v>455477</v>
      </c>
      <c r="AQ78" s="251">
        <v>486015.51</v>
      </c>
      <c r="AR78" s="281">
        <f t="shared" si="59"/>
        <v>30538.510000000009</v>
      </c>
      <c r="AS78" s="251">
        <v>88008.49</v>
      </c>
      <c r="AT78" s="239">
        <f t="shared" si="40"/>
        <v>574024</v>
      </c>
      <c r="AU78" s="251">
        <v>206857.89</v>
      </c>
      <c r="AV78" s="309">
        <f t="shared" si="60"/>
        <v>367166.11</v>
      </c>
      <c r="AW78" s="310">
        <f t="shared" si="41"/>
        <v>0.42561993546255344</v>
      </c>
      <c r="AX78" s="310">
        <f t="shared" si="42"/>
        <v>0.36036453179657996</v>
      </c>
      <c r="AY78" s="254">
        <v>65519.4</v>
      </c>
      <c r="CA78" s="91" t="str">
        <f t="shared" si="33"/>
        <v>Brünzow</v>
      </c>
      <c r="CB78" s="92">
        <f t="shared" si="33"/>
        <v>657</v>
      </c>
      <c r="CC78" s="92">
        <f t="shared" si="43"/>
        <v>0</v>
      </c>
      <c r="CD78" s="92">
        <f t="shared" si="44"/>
        <v>484931.3</v>
      </c>
      <c r="CE78" s="92">
        <f t="shared" si="36"/>
        <v>0</v>
      </c>
      <c r="CF78" s="92">
        <f t="shared" si="37"/>
        <v>696353.1</v>
      </c>
      <c r="CG78" s="92">
        <f t="shared" si="45"/>
        <v>696353.1</v>
      </c>
      <c r="CH78" s="92">
        <f t="shared" si="46"/>
        <v>291219.32</v>
      </c>
      <c r="CI78" s="92">
        <f t="shared" si="62"/>
        <v>0</v>
      </c>
      <c r="CJ78" s="91" t="str">
        <f t="shared" si="35"/>
        <v>nein</v>
      </c>
      <c r="CK78" s="91" t="str">
        <f t="shared" si="35"/>
        <v>nein</v>
      </c>
      <c r="CL78" s="91" t="str">
        <f t="shared" si="63"/>
        <v>OK</v>
      </c>
      <c r="CM78" s="92">
        <f t="shared" si="61"/>
        <v>0</v>
      </c>
      <c r="CN78" s="91" t="str">
        <f t="shared" si="47"/>
        <v>nein</v>
      </c>
      <c r="CO78" s="91">
        <f t="shared" si="48"/>
        <v>0</v>
      </c>
      <c r="CP78" s="91">
        <f t="shared" si="49"/>
        <v>0</v>
      </c>
      <c r="CQ78" s="91">
        <f t="shared" si="50"/>
        <v>1</v>
      </c>
      <c r="CR78" s="91">
        <f t="shared" si="38"/>
        <v>1</v>
      </c>
      <c r="CS78" s="92">
        <f>CM78-'2014'!CM78</f>
        <v>0</v>
      </c>
      <c r="CT78" s="92">
        <f>CE78-'2014'!CE78</f>
        <v>0</v>
      </c>
      <c r="CU78" s="92">
        <f t="shared" si="51"/>
        <v>206857.89</v>
      </c>
      <c r="CV78" s="92">
        <f t="shared" si="52"/>
        <v>65519.4</v>
      </c>
      <c r="CW78" s="153">
        <f t="shared" si="53"/>
        <v>2.76</v>
      </c>
      <c r="CX78" s="153">
        <f t="shared" si="54"/>
        <v>3.5</v>
      </c>
      <c r="CY78" s="153">
        <f t="shared" si="55"/>
        <v>3.18</v>
      </c>
      <c r="CZ78" s="92">
        <f t="shared" si="56"/>
        <v>200295.84</v>
      </c>
      <c r="DA78" s="92">
        <f t="shared" si="57"/>
        <v>1900.82</v>
      </c>
      <c r="DB78" s="91">
        <f t="shared" si="39"/>
        <v>1</v>
      </c>
      <c r="DC78" s="92">
        <f t="shared" si="58"/>
        <v>482514.74</v>
      </c>
    </row>
    <row r="79" spans="1:107" x14ac:dyDescent="0.25">
      <c r="A79" s="20">
        <v>13075046</v>
      </c>
      <c r="B79" s="21">
        <v>5557</v>
      </c>
      <c r="C79" s="21" t="s">
        <v>117</v>
      </c>
      <c r="D79" s="251">
        <v>962</v>
      </c>
      <c r="E79" s="251">
        <v>98300</v>
      </c>
      <c r="F79" s="251">
        <v>44085.5</v>
      </c>
      <c r="G79" s="251">
        <v>1</v>
      </c>
      <c r="H79" s="251">
        <v>144682.65</v>
      </c>
      <c r="I79" s="251"/>
      <c r="J79" s="251">
        <v>1</v>
      </c>
      <c r="K79" s="251">
        <v>403179.86</v>
      </c>
      <c r="L79" s="251"/>
      <c r="M79" s="251">
        <v>0</v>
      </c>
      <c r="N79" s="251">
        <v>0</v>
      </c>
      <c r="O79" s="251">
        <v>0</v>
      </c>
      <c r="P79" s="251">
        <v>0</v>
      </c>
      <c r="Q79" s="251">
        <v>1</v>
      </c>
      <c r="R79" s="251">
        <v>547862.51</v>
      </c>
      <c r="S79" s="251">
        <v>350</v>
      </c>
      <c r="T79" s="251">
        <v>0</v>
      </c>
      <c r="U79" s="251">
        <v>350</v>
      </c>
      <c r="V79" s="251">
        <v>0</v>
      </c>
      <c r="W79" s="251">
        <v>320</v>
      </c>
      <c r="X79" s="251">
        <v>0</v>
      </c>
      <c r="Y79" s="251">
        <v>0</v>
      </c>
      <c r="Z79" s="251">
        <v>0</v>
      </c>
      <c r="AA79" s="251">
        <v>0</v>
      </c>
      <c r="AB79" s="43" t="s">
        <v>43</v>
      </c>
      <c r="AC79" s="43" t="s">
        <v>43</v>
      </c>
      <c r="AD79" s="43" t="s">
        <v>43</v>
      </c>
      <c r="AE79" s="251"/>
      <c r="AF79" s="251">
        <v>31690.04</v>
      </c>
      <c r="AG79" s="251">
        <v>176727.5</v>
      </c>
      <c r="AH79" s="251">
        <v>44085.5</v>
      </c>
      <c r="AI79" s="251">
        <v>547862.51</v>
      </c>
      <c r="AJ79" s="251">
        <v>3700</v>
      </c>
      <c r="AK79" s="251">
        <v>3749.17</v>
      </c>
      <c r="AL79" s="251">
        <v>0</v>
      </c>
      <c r="AM79" s="251">
        <v>0</v>
      </c>
      <c r="AN79" s="251">
        <v>0</v>
      </c>
      <c r="AO79" s="251">
        <v>0</v>
      </c>
      <c r="AP79" s="251">
        <v>430206</v>
      </c>
      <c r="AQ79" s="251">
        <v>107803.71</v>
      </c>
      <c r="AR79" s="281">
        <f t="shared" si="59"/>
        <v>-322402.28999999998</v>
      </c>
      <c r="AS79" s="251">
        <v>234374.74</v>
      </c>
      <c r="AT79" s="239">
        <f t="shared" si="40"/>
        <v>342178.45</v>
      </c>
      <c r="AU79" s="251">
        <v>320451.36</v>
      </c>
      <c r="AV79" s="309">
        <f t="shared" si="60"/>
        <v>21727.090000000026</v>
      </c>
      <c r="AW79" s="310">
        <f t="shared" si="41"/>
        <v>2.9725448224370012</v>
      </c>
      <c r="AX79" s="310">
        <f t="shared" si="42"/>
        <v>0.93650362844299506</v>
      </c>
      <c r="AY79" s="254">
        <v>101498.52</v>
      </c>
      <c r="CA79" s="91" t="str">
        <f t="shared" si="33"/>
        <v>Hanshagen</v>
      </c>
      <c r="CB79" s="92">
        <f t="shared" si="33"/>
        <v>962</v>
      </c>
      <c r="CC79" s="92">
        <f t="shared" si="43"/>
        <v>0</v>
      </c>
      <c r="CD79" s="92">
        <f t="shared" si="44"/>
        <v>144682.65</v>
      </c>
      <c r="CE79" s="92">
        <f t="shared" si="36"/>
        <v>0</v>
      </c>
      <c r="CF79" s="92">
        <f t="shared" si="37"/>
        <v>547862.51</v>
      </c>
      <c r="CG79" s="92">
        <f t="shared" si="45"/>
        <v>547862.51</v>
      </c>
      <c r="CH79" s="92">
        <f t="shared" si="46"/>
        <v>44085.5</v>
      </c>
      <c r="CI79" s="92">
        <f t="shared" si="62"/>
        <v>0</v>
      </c>
      <c r="CJ79" s="91" t="str">
        <f t="shared" si="35"/>
        <v>nein</v>
      </c>
      <c r="CK79" s="91" t="str">
        <f t="shared" si="35"/>
        <v>nein</v>
      </c>
      <c r="CL79" s="91" t="str">
        <f t="shared" si="63"/>
        <v>OK</v>
      </c>
      <c r="CM79" s="92">
        <f t="shared" si="61"/>
        <v>0</v>
      </c>
      <c r="CN79" s="91" t="str">
        <f t="shared" si="47"/>
        <v>nein</v>
      </c>
      <c r="CO79" s="91">
        <f t="shared" si="48"/>
        <v>0</v>
      </c>
      <c r="CP79" s="91">
        <f t="shared" si="49"/>
        <v>0</v>
      </c>
      <c r="CQ79" s="91">
        <f t="shared" si="50"/>
        <v>1</v>
      </c>
      <c r="CR79" s="91">
        <f t="shared" si="38"/>
        <v>1</v>
      </c>
      <c r="CS79" s="92">
        <f>CM79-'2014'!CM79</f>
        <v>0</v>
      </c>
      <c r="CT79" s="92">
        <f>CE79-'2014'!CE79</f>
        <v>0</v>
      </c>
      <c r="CU79" s="92">
        <f t="shared" si="51"/>
        <v>320451.36</v>
      </c>
      <c r="CV79" s="92">
        <f t="shared" si="52"/>
        <v>101498.52</v>
      </c>
      <c r="CW79" s="153">
        <f t="shared" si="53"/>
        <v>3.5</v>
      </c>
      <c r="CX79" s="153">
        <f t="shared" si="54"/>
        <v>3.5</v>
      </c>
      <c r="CY79" s="153">
        <f t="shared" si="55"/>
        <v>3.2</v>
      </c>
      <c r="CZ79" s="92">
        <f t="shared" si="56"/>
        <v>0</v>
      </c>
      <c r="DA79" s="92">
        <f t="shared" si="57"/>
        <v>3749.17</v>
      </c>
      <c r="DB79" s="91">
        <f t="shared" si="39"/>
        <v>1</v>
      </c>
      <c r="DC79" s="92">
        <f t="shared" si="58"/>
        <v>547862.51</v>
      </c>
    </row>
    <row r="80" spans="1:107" x14ac:dyDescent="0.25">
      <c r="A80" s="20">
        <v>13075059</v>
      </c>
      <c r="B80" s="21">
        <v>5557</v>
      </c>
      <c r="C80" s="21" t="s">
        <v>118</v>
      </c>
      <c r="D80" s="251">
        <v>658</v>
      </c>
      <c r="E80" s="251">
        <v>115400</v>
      </c>
      <c r="F80" s="251">
        <v>22813.14</v>
      </c>
      <c r="G80" s="251">
        <v>1</v>
      </c>
      <c r="H80" s="251">
        <v>25098.93</v>
      </c>
      <c r="I80" s="251"/>
      <c r="J80" s="251">
        <v>1</v>
      </c>
      <c r="K80" s="251">
        <v>398298.55</v>
      </c>
      <c r="L80" s="251"/>
      <c r="M80" s="251">
        <v>0</v>
      </c>
      <c r="N80" s="251">
        <v>0</v>
      </c>
      <c r="O80" s="251">
        <v>0</v>
      </c>
      <c r="P80" s="251">
        <v>0</v>
      </c>
      <c r="Q80" s="251">
        <v>1</v>
      </c>
      <c r="R80" s="251">
        <v>423397.48</v>
      </c>
      <c r="S80" s="251">
        <v>276</v>
      </c>
      <c r="T80" s="251">
        <v>0</v>
      </c>
      <c r="U80" s="251">
        <v>350</v>
      </c>
      <c r="V80" s="251">
        <v>0</v>
      </c>
      <c r="W80" s="251">
        <v>318</v>
      </c>
      <c r="X80" s="251">
        <v>0</v>
      </c>
      <c r="Y80" s="251">
        <v>0</v>
      </c>
      <c r="Z80" s="251">
        <v>91477.49</v>
      </c>
      <c r="AA80" s="251">
        <v>139.02000000000001</v>
      </c>
      <c r="AB80" s="43" t="s">
        <v>43</v>
      </c>
      <c r="AC80" s="43" t="s">
        <v>43</v>
      </c>
      <c r="AD80" s="43" t="s">
        <v>43</v>
      </c>
      <c r="AE80" s="251"/>
      <c r="AF80" s="251">
        <v>8221.6200000000008</v>
      </c>
      <c r="AG80" s="251">
        <v>29622.07</v>
      </c>
      <c r="AH80" s="251">
        <v>22813.14</v>
      </c>
      <c r="AI80" s="251">
        <v>428576.32</v>
      </c>
      <c r="AJ80" s="251">
        <v>1600</v>
      </c>
      <c r="AK80" s="251">
        <v>1578.82</v>
      </c>
      <c r="AL80" s="251">
        <v>0</v>
      </c>
      <c r="AM80" s="251">
        <v>0</v>
      </c>
      <c r="AN80" s="251">
        <v>0</v>
      </c>
      <c r="AO80" s="251">
        <v>0</v>
      </c>
      <c r="AP80" s="251">
        <v>318691</v>
      </c>
      <c r="AQ80" s="251">
        <v>116976.02</v>
      </c>
      <c r="AR80" s="281">
        <f t="shared" si="59"/>
        <v>-201714.97999999998</v>
      </c>
      <c r="AS80" s="251">
        <v>144297.32999999999</v>
      </c>
      <c r="AT80" s="239">
        <f t="shared" si="40"/>
        <v>261273.34999999998</v>
      </c>
      <c r="AU80" s="251">
        <v>235464.95</v>
      </c>
      <c r="AV80" s="309">
        <f t="shared" si="60"/>
        <v>25808.399999999965</v>
      </c>
      <c r="AW80" s="310">
        <f t="shared" si="41"/>
        <v>2.0129335055167719</v>
      </c>
      <c r="AX80" s="310">
        <f t="shared" si="42"/>
        <v>0.90122069472450994</v>
      </c>
      <c r="AY80" s="254">
        <v>74580.240000000005</v>
      </c>
      <c r="CA80" s="91" t="str">
        <f t="shared" si="33"/>
        <v>Katzow</v>
      </c>
      <c r="CB80" s="92">
        <f t="shared" si="33"/>
        <v>658</v>
      </c>
      <c r="CC80" s="92">
        <f t="shared" si="43"/>
        <v>0</v>
      </c>
      <c r="CD80" s="92">
        <f t="shared" si="44"/>
        <v>25098.93</v>
      </c>
      <c r="CE80" s="92">
        <f t="shared" si="36"/>
        <v>0</v>
      </c>
      <c r="CF80" s="92">
        <f t="shared" si="37"/>
        <v>423397.48</v>
      </c>
      <c r="CG80" s="92">
        <f t="shared" si="45"/>
        <v>423397.48</v>
      </c>
      <c r="CH80" s="92">
        <f t="shared" si="46"/>
        <v>22813.14</v>
      </c>
      <c r="CI80" s="92">
        <f t="shared" si="62"/>
        <v>0</v>
      </c>
      <c r="CJ80" s="91" t="str">
        <f t="shared" si="35"/>
        <v>nein</v>
      </c>
      <c r="CK80" s="91" t="str">
        <f t="shared" si="35"/>
        <v>nein</v>
      </c>
      <c r="CL80" s="91" t="str">
        <f t="shared" si="63"/>
        <v>OK</v>
      </c>
      <c r="CM80" s="92">
        <f t="shared" si="61"/>
        <v>0</v>
      </c>
      <c r="CN80" s="91" t="str">
        <f t="shared" si="47"/>
        <v>nein</v>
      </c>
      <c r="CO80" s="91">
        <f t="shared" si="48"/>
        <v>0</v>
      </c>
      <c r="CP80" s="91">
        <f t="shared" si="49"/>
        <v>0</v>
      </c>
      <c r="CQ80" s="91">
        <f t="shared" si="50"/>
        <v>1</v>
      </c>
      <c r="CR80" s="91">
        <f t="shared" si="38"/>
        <v>1</v>
      </c>
      <c r="CS80" s="92">
        <f>CM80-'2014'!CM80</f>
        <v>0</v>
      </c>
      <c r="CT80" s="92">
        <f>CE80-'2014'!CE80</f>
        <v>0</v>
      </c>
      <c r="CU80" s="92">
        <f t="shared" si="51"/>
        <v>235464.95</v>
      </c>
      <c r="CV80" s="92">
        <f t="shared" si="52"/>
        <v>74580.240000000005</v>
      </c>
      <c r="CW80" s="153">
        <f t="shared" si="53"/>
        <v>2.76</v>
      </c>
      <c r="CX80" s="153">
        <f t="shared" si="54"/>
        <v>3.5</v>
      </c>
      <c r="CY80" s="153">
        <f t="shared" si="55"/>
        <v>3.18</v>
      </c>
      <c r="CZ80" s="92">
        <f t="shared" si="56"/>
        <v>91477.49</v>
      </c>
      <c r="DA80" s="92">
        <f t="shared" si="57"/>
        <v>1578.82</v>
      </c>
      <c r="DB80" s="91">
        <f t="shared" si="39"/>
        <v>1</v>
      </c>
      <c r="DC80" s="92">
        <f t="shared" si="58"/>
        <v>428576.32</v>
      </c>
    </row>
    <row r="81" spans="1:107" x14ac:dyDescent="0.25">
      <c r="A81" s="20">
        <v>13075060</v>
      </c>
      <c r="B81" s="21">
        <v>5557</v>
      </c>
      <c r="C81" s="21" t="s">
        <v>119</v>
      </c>
      <c r="D81" s="251">
        <v>1196</v>
      </c>
      <c r="E81" s="251">
        <v>29400</v>
      </c>
      <c r="F81" s="251">
        <v>231880.99</v>
      </c>
      <c r="G81" s="251">
        <v>1</v>
      </c>
      <c r="H81" s="251">
        <v>218090.62</v>
      </c>
      <c r="I81" s="251"/>
      <c r="J81" s="251">
        <v>1</v>
      </c>
      <c r="K81" s="251">
        <v>557164.09</v>
      </c>
      <c r="L81" s="251"/>
      <c r="M81" s="251">
        <v>0</v>
      </c>
      <c r="N81" s="251">
        <v>0</v>
      </c>
      <c r="O81" s="251">
        <v>0</v>
      </c>
      <c r="P81" s="251">
        <v>0</v>
      </c>
      <c r="Q81" s="251">
        <v>1</v>
      </c>
      <c r="R81" s="251">
        <v>775254.71</v>
      </c>
      <c r="S81" s="251">
        <v>276</v>
      </c>
      <c r="T81" s="251">
        <v>0</v>
      </c>
      <c r="U81" s="251">
        <v>350</v>
      </c>
      <c r="V81" s="251">
        <v>0</v>
      </c>
      <c r="W81" s="251">
        <v>318</v>
      </c>
      <c r="X81" s="251">
        <v>0</v>
      </c>
      <c r="Y81" s="251">
        <v>0</v>
      </c>
      <c r="Z81" s="251">
        <v>29532.34</v>
      </c>
      <c r="AA81" s="251">
        <v>24.69</v>
      </c>
      <c r="AB81" s="43" t="s">
        <v>43</v>
      </c>
      <c r="AC81" s="43" t="s">
        <v>43</v>
      </c>
      <c r="AD81" s="43" t="s">
        <v>43</v>
      </c>
      <c r="AE81" s="251"/>
      <c r="AF81" s="251">
        <v>202323.62</v>
      </c>
      <c r="AG81" s="251">
        <v>221469.97</v>
      </c>
      <c r="AH81" s="251">
        <v>231880.99</v>
      </c>
      <c r="AI81" s="251">
        <v>775254.71</v>
      </c>
      <c r="AJ81" s="251">
        <v>3500</v>
      </c>
      <c r="AK81" s="251">
        <v>3598</v>
      </c>
      <c r="AL81" s="251">
        <v>0</v>
      </c>
      <c r="AM81" s="251">
        <v>0</v>
      </c>
      <c r="AN81" s="251">
        <v>0</v>
      </c>
      <c r="AO81" s="251">
        <v>0</v>
      </c>
      <c r="AP81" s="251">
        <v>414104</v>
      </c>
      <c r="AQ81" s="251">
        <v>220461.16</v>
      </c>
      <c r="AR81" s="281">
        <f t="shared" si="59"/>
        <v>-193642.84</v>
      </c>
      <c r="AS81" s="251">
        <v>336254.89</v>
      </c>
      <c r="AT81" s="239">
        <f t="shared" si="40"/>
        <v>556716.05000000005</v>
      </c>
      <c r="AU81" s="251">
        <v>352707.6</v>
      </c>
      <c r="AV81" s="309">
        <f t="shared" si="60"/>
        <v>204008.45000000007</v>
      </c>
      <c r="AW81" s="310">
        <f t="shared" si="41"/>
        <v>1.5998627604064135</v>
      </c>
      <c r="AX81" s="310">
        <f t="shared" si="42"/>
        <v>0.63355026319072338</v>
      </c>
      <c r="AY81" s="254">
        <v>111715.32</v>
      </c>
      <c r="CA81" s="91" t="str">
        <f t="shared" si="33"/>
        <v>Kemnitz</v>
      </c>
      <c r="CB81" s="92">
        <f t="shared" si="33"/>
        <v>1196</v>
      </c>
      <c r="CC81" s="92">
        <f t="shared" si="43"/>
        <v>0</v>
      </c>
      <c r="CD81" s="92">
        <f t="shared" si="44"/>
        <v>218090.62</v>
      </c>
      <c r="CE81" s="92">
        <f t="shared" si="36"/>
        <v>0</v>
      </c>
      <c r="CF81" s="92">
        <f t="shared" si="37"/>
        <v>775254.71</v>
      </c>
      <c r="CG81" s="92">
        <f t="shared" si="45"/>
        <v>775254.71</v>
      </c>
      <c r="CH81" s="92">
        <f t="shared" si="46"/>
        <v>231880.99</v>
      </c>
      <c r="CI81" s="92">
        <f t="shared" si="62"/>
        <v>0</v>
      </c>
      <c r="CJ81" s="91" t="str">
        <f t="shared" si="35"/>
        <v>nein</v>
      </c>
      <c r="CK81" s="91" t="str">
        <f t="shared" si="35"/>
        <v>nein</v>
      </c>
      <c r="CL81" s="91" t="str">
        <f t="shared" si="63"/>
        <v>OK</v>
      </c>
      <c r="CM81" s="92">
        <f t="shared" si="61"/>
        <v>0</v>
      </c>
      <c r="CN81" s="91" t="str">
        <f t="shared" si="47"/>
        <v>nein</v>
      </c>
      <c r="CO81" s="91">
        <f t="shared" si="48"/>
        <v>0</v>
      </c>
      <c r="CP81" s="91">
        <f t="shared" si="49"/>
        <v>0</v>
      </c>
      <c r="CQ81" s="91">
        <f t="shared" si="50"/>
        <v>1</v>
      </c>
      <c r="CR81" s="91">
        <f t="shared" si="38"/>
        <v>1</v>
      </c>
      <c r="CS81" s="92">
        <f>CM81-'2014'!CM81</f>
        <v>0</v>
      </c>
      <c r="CT81" s="92">
        <f>CE81-'2014'!CE81</f>
        <v>0</v>
      </c>
      <c r="CU81" s="92">
        <f t="shared" si="51"/>
        <v>352707.6</v>
      </c>
      <c r="CV81" s="92">
        <f t="shared" si="52"/>
        <v>111715.32</v>
      </c>
      <c r="CW81" s="153">
        <f t="shared" si="53"/>
        <v>2.76</v>
      </c>
      <c r="CX81" s="153">
        <f t="shared" si="54"/>
        <v>3.5</v>
      </c>
      <c r="CY81" s="153">
        <f t="shared" si="55"/>
        <v>3.18</v>
      </c>
      <c r="CZ81" s="92">
        <f t="shared" si="56"/>
        <v>29532.34</v>
      </c>
      <c r="DA81" s="92">
        <f t="shared" si="57"/>
        <v>3598</v>
      </c>
      <c r="DB81" s="91">
        <f t="shared" si="39"/>
        <v>1</v>
      </c>
      <c r="DC81" s="92">
        <f t="shared" si="58"/>
        <v>775254.71</v>
      </c>
    </row>
    <row r="82" spans="1:107" x14ac:dyDescent="0.25">
      <c r="A82" s="20">
        <v>13075069</v>
      </c>
      <c r="B82" s="21">
        <v>5557</v>
      </c>
      <c r="C82" s="21" t="s">
        <v>120</v>
      </c>
      <c r="D82" s="251">
        <v>1928</v>
      </c>
      <c r="E82" s="251">
        <v>105500</v>
      </c>
      <c r="F82" s="251">
        <v>270664.96000000002</v>
      </c>
      <c r="G82" s="251">
        <v>1</v>
      </c>
      <c r="H82" s="251">
        <v>147289.07999999999</v>
      </c>
      <c r="I82" s="251"/>
      <c r="J82" s="251">
        <v>1</v>
      </c>
      <c r="K82" s="251">
        <v>559040.28</v>
      </c>
      <c r="L82" s="251"/>
      <c r="M82" s="251">
        <v>0</v>
      </c>
      <c r="N82" s="251">
        <v>0</v>
      </c>
      <c r="O82" s="251">
        <v>0</v>
      </c>
      <c r="P82" s="251">
        <v>0</v>
      </c>
      <c r="Q82" s="251">
        <v>1</v>
      </c>
      <c r="R82" s="251">
        <v>746329.36</v>
      </c>
      <c r="S82" s="251">
        <v>276</v>
      </c>
      <c r="T82" s="251">
        <v>0</v>
      </c>
      <c r="U82" s="251">
        <v>350</v>
      </c>
      <c r="V82" s="251">
        <v>0</v>
      </c>
      <c r="W82" s="251">
        <v>318</v>
      </c>
      <c r="X82" s="251">
        <v>0</v>
      </c>
      <c r="Y82" s="251">
        <v>0</v>
      </c>
      <c r="Z82" s="251">
        <v>994932.12</v>
      </c>
      <c r="AA82" s="251">
        <v>516.04</v>
      </c>
      <c r="AB82" s="43" t="s">
        <v>43</v>
      </c>
      <c r="AC82" s="43" t="s">
        <v>43</v>
      </c>
      <c r="AD82" s="43" t="s">
        <v>43</v>
      </c>
      <c r="AE82" s="251"/>
      <c r="AF82" s="251">
        <v>183059.83</v>
      </c>
      <c r="AG82" s="251">
        <v>201628.14</v>
      </c>
      <c r="AH82" s="251">
        <v>270664.96000000002</v>
      </c>
      <c r="AI82" s="251">
        <v>74654.84</v>
      </c>
      <c r="AJ82" s="251">
        <v>5600</v>
      </c>
      <c r="AK82" s="251">
        <v>5607.91</v>
      </c>
      <c r="AL82" s="251">
        <v>0</v>
      </c>
      <c r="AM82" s="251">
        <v>0</v>
      </c>
      <c r="AN82" s="251">
        <v>18900</v>
      </c>
      <c r="AO82" s="251">
        <v>18937.5</v>
      </c>
      <c r="AP82" s="251">
        <v>767584</v>
      </c>
      <c r="AQ82" s="251">
        <v>370534.91</v>
      </c>
      <c r="AR82" s="281">
        <f t="shared" si="59"/>
        <v>-397049.09</v>
      </c>
      <c r="AS82" s="251">
        <v>511243.01</v>
      </c>
      <c r="AT82" s="239">
        <f t="shared" si="40"/>
        <v>881777.91999999993</v>
      </c>
      <c r="AU82" s="251">
        <v>582223.59</v>
      </c>
      <c r="AV82" s="309">
        <f t="shared" si="60"/>
        <v>299554.32999999996</v>
      </c>
      <c r="AW82" s="310">
        <f t="shared" si="41"/>
        <v>1.5713056294749663</v>
      </c>
      <c r="AX82" s="310">
        <f t="shared" si="42"/>
        <v>0.6602837027264189</v>
      </c>
      <c r="AY82" s="254">
        <v>184411.32</v>
      </c>
      <c r="CA82" s="91" t="str">
        <f t="shared" si="33"/>
        <v>Kröslin</v>
      </c>
      <c r="CB82" s="92">
        <f t="shared" si="33"/>
        <v>1928</v>
      </c>
      <c r="CC82" s="92">
        <f t="shared" si="43"/>
        <v>0</v>
      </c>
      <c r="CD82" s="92">
        <f t="shared" si="44"/>
        <v>147289.07999999999</v>
      </c>
      <c r="CE82" s="92">
        <f t="shared" si="36"/>
        <v>0</v>
      </c>
      <c r="CF82" s="92">
        <f t="shared" si="37"/>
        <v>746329.36</v>
      </c>
      <c r="CG82" s="92">
        <f t="shared" si="45"/>
        <v>746329.36</v>
      </c>
      <c r="CH82" s="92">
        <f t="shared" si="46"/>
        <v>270664.96000000002</v>
      </c>
      <c r="CI82" s="92">
        <f t="shared" si="62"/>
        <v>0</v>
      </c>
      <c r="CJ82" s="91" t="str">
        <f t="shared" si="35"/>
        <v>nein</v>
      </c>
      <c r="CK82" s="91" t="str">
        <f t="shared" si="35"/>
        <v>nein</v>
      </c>
      <c r="CL82" s="91" t="str">
        <f t="shared" si="63"/>
        <v>OK</v>
      </c>
      <c r="CM82" s="92">
        <f t="shared" si="61"/>
        <v>0</v>
      </c>
      <c r="CN82" s="91" t="str">
        <f t="shared" si="47"/>
        <v>nein</v>
      </c>
      <c r="CO82" s="91">
        <f t="shared" si="48"/>
        <v>0</v>
      </c>
      <c r="CP82" s="91">
        <f t="shared" si="49"/>
        <v>0</v>
      </c>
      <c r="CQ82" s="91">
        <f t="shared" si="50"/>
        <v>1</v>
      </c>
      <c r="CR82" s="91">
        <f t="shared" si="38"/>
        <v>1</v>
      </c>
      <c r="CS82" s="92">
        <f>CM82-'2014'!CM82</f>
        <v>0</v>
      </c>
      <c r="CT82" s="92">
        <f>CE82-'2014'!CE82</f>
        <v>0</v>
      </c>
      <c r="CU82" s="92">
        <f t="shared" si="51"/>
        <v>582223.59</v>
      </c>
      <c r="CV82" s="92">
        <f t="shared" si="52"/>
        <v>184411.32</v>
      </c>
      <c r="CW82" s="153">
        <f t="shared" si="53"/>
        <v>2.76</v>
      </c>
      <c r="CX82" s="153">
        <f t="shared" si="54"/>
        <v>3.5</v>
      </c>
      <c r="CY82" s="153">
        <f t="shared" si="55"/>
        <v>3.18</v>
      </c>
      <c r="CZ82" s="92">
        <f t="shared" si="56"/>
        <v>994932.12</v>
      </c>
      <c r="DA82" s="92">
        <f t="shared" si="57"/>
        <v>24545.41</v>
      </c>
      <c r="DB82" s="91">
        <f t="shared" si="39"/>
        <v>1</v>
      </c>
      <c r="DC82" s="92">
        <f t="shared" si="58"/>
        <v>74654.84</v>
      </c>
    </row>
    <row r="83" spans="1:107" x14ac:dyDescent="0.25">
      <c r="A83" s="20">
        <v>13075081</v>
      </c>
      <c r="B83" s="21">
        <v>5557</v>
      </c>
      <c r="C83" s="21" t="s">
        <v>121</v>
      </c>
      <c r="D83" s="251">
        <v>938</v>
      </c>
      <c r="E83" s="251">
        <v>251700</v>
      </c>
      <c r="F83" s="251">
        <v>12020.58</v>
      </c>
      <c r="G83" s="251">
        <v>0</v>
      </c>
      <c r="H83" s="251"/>
      <c r="I83" s="251">
        <v>105115.13</v>
      </c>
      <c r="J83" s="251">
        <v>1</v>
      </c>
      <c r="K83" s="251">
        <v>977719.06</v>
      </c>
      <c r="L83" s="251"/>
      <c r="M83" s="251">
        <v>0</v>
      </c>
      <c r="N83" s="251">
        <v>0</v>
      </c>
      <c r="O83" s="251">
        <v>0</v>
      </c>
      <c r="P83" s="251">
        <v>0</v>
      </c>
      <c r="Q83" s="251">
        <v>1</v>
      </c>
      <c r="R83" s="251">
        <v>1082834.19</v>
      </c>
      <c r="S83" s="251">
        <v>276</v>
      </c>
      <c r="T83" s="251">
        <v>0</v>
      </c>
      <c r="U83" s="251">
        <v>350</v>
      </c>
      <c r="V83" s="251">
        <v>0</v>
      </c>
      <c r="W83" s="251">
        <v>318</v>
      </c>
      <c r="X83" s="251">
        <v>0</v>
      </c>
      <c r="Y83" s="251">
        <v>0</v>
      </c>
      <c r="Z83" s="251">
        <v>171382.42</v>
      </c>
      <c r="AA83" s="251">
        <v>182.71</v>
      </c>
      <c r="AB83" s="43" t="s">
        <v>43</v>
      </c>
      <c r="AC83" s="43" t="s">
        <v>43</v>
      </c>
      <c r="AD83" s="43" t="s">
        <v>43</v>
      </c>
      <c r="AE83" s="251"/>
      <c r="AF83" s="251">
        <v>39920.370000000003</v>
      </c>
      <c r="AG83" s="251">
        <v>99762.4</v>
      </c>
      <c r="AH83" s="251">
        <v>12020.58</v>
      </c>
      <c r="AI83" s="251">
        <v>1082834.19</v>
      </c>
      <c r="AJ83" s="251">
        <v>3100</v>
      </c>
      <c r="AK83" s="251">
        <v>2970</v>
      </c>
      <c r="AL83" s="251">
        <v>0</v>
      </c>
      <c r="AM83" s="251">
        <v>0</v>
      </c>
      <c r="AN83" s="251">
        <v>62100</v>
      </c>
      <c r="AO83" s="251">
        <v>64950</v>
      </c>
      <c r="AP83" s="251">
        <v>394999</v>
      </c>
      <c r="AQ83" s="251">
        <v>231159.21</v>
      </c>
      <c r="AR83" s="281">
        <f t="shared" si="59"/>
        <v>-163839.79</v>
      </c>
      <c r="AS83" s="251">
        <v>190001.41</v>
      </c>
      <c r="AT83" s="239">
        <f t="shared" si="40"/>
        <v>421160.62</v>
      </c>
      <c r="AU83" s="251">
        <v>292228.92</v>
      </c>
      <c r="AV83" s="309">
        <f t="shared" si="60"/>
        <v>128931.70000000001</v>
      </c>
      <c r="AW83" s="310">
        <f t="shared" si="41"/>
        <v>1.2641889544439955</v>
      </c>
      <c r="AX83" s="310">
        <f t="shared" si="42"/>
        <v>0.69386572752219799</v>
      </c>
      <c r="AY83" s="254">
        <v>92559.48</v>
      </c>
      <c r="CA83" s="91" t="str">
        <f t="shared" si="33"/>
        <v>Loissin</v>
      </c>
      <c r="CB83" s="92">
        <f t="shared" si="33"/>
        <v>938</v>
      </c>
      <c r="CC83" s="92">
        <f t="shared" si="43"/>
        <v>105115.13</v>
      </c>
      <c r="CD83" s="92">
        <f t="shared" si="44"/>
        <v>-105115.13</v>
      </c>
      <c r="CE83" s="92">
        <f t="shared" si="36"/>
        <v>0</v>
      </c>
      <c r="CF83" s="92">
        <f t="shared" si="37"/>
        <v>1082834.19</v>
      </c>
      <c r="CG83" s="92">
        <f t="shared" si="45"/>
        <v>1082834.19</v>
      </c>
      <c r="CH83" s="92">
        <f t="shared" si="46"/>
        <v>12020.58</v>
      </c>
      <c r="CI83" s="92">
        <f t="shared" si="62"/>
        <v>0</v>
      </c>
      <c r="CJ83" s="91" t="str">
        <f t="shared" si="35"/>
        <v>nein</v>
      </c>
      <c r="CK83" s="91" t="str">
        <f t="shared" si="35"/>
        <v>nein</v>
      </c>
      <c r="CL83" s="91" t="str">
        <f t="shared" si="63"/>
        <v>OK</v>
      </c>
      <c r="CM83" s="92">
        <f t="shared" si="61"/>
        <v>0</v>
      </c>
      <c r="CN83" s="91" t="str">
        <f t="shared" si="47"/>
        <v>nein</v>
      </c>
      <c r="CO83" s="91">
        <f t="shared" si="48"/>
        <v>0</v>
      </c>
      <c r="CP83" s="91">
        <f t="shared" si="49"/>
        <v>0</v>
      </c>
      <c r="CQ83" s="91">
        <f t="shared" si="50"/>
        <v>1</v>
      </c>
      <c r="CR83" s="91">
        <f t="shared" si="38"/>
        <v>1</v>
      </c>
      <c r="CS83" s="92">
        <f>CM83-'2014'!CM83</f>
        <v>0</v>
      </c>
      <c r="CT83" s="92">
        <f>CE83-'2014'!CE83</f>
        <v>0</v>
      </c>
      <c r="CU83" s="92">
        <f t="shared" si="51"/>
        <v>292228.92</v>
      </c>
      <c r="CV83" s="92">
        <f t="shared" si="52"/>
        <v>92559.48</v>
      </c>
      <c r="CW83" s="153">
        <f t="shared" si="53"/>
        <v>2.76</v>
      </c>
      <c r="CX83" s="153">
        <f t="shared" si="54"/>
        <v>3.5</v>
      </c>
      <c r="CY83" s="153">
        <f t="shared" si="55"/>
        <v>3.18</v>
      </c>
      <c r="CZ83" s="92">
        <f t="shared" si="56"/>
        <v>171382.42</v>
      </c>
      <c r="DA83" s="92">
        <f t="shared" si="57"/>
        <v>67920</v>
      </c>
      <c r="DB83" s="91">
        <f t="shared" si="39"/>
        <v>0</v>
      </c>
      <c r="DC83" s="92">
        <f t="shared" si="58"/>
        <v>1082834.19</v>
      </c>
    </row>
    <row r="84" spans="1:107" x14ac:dyDescent="0.25">
      <c r="A84" s="20">
        <v>13075083</v>
      </c>
      <c r="B84" s="21">
        <v>5557</v>
      </c>
      <c r="C84" s="21" t="s">
        <v>122</v>
      </c>
      <c r="D84" s="251">
        <v>2300</v>
      </c>
      <c r="E84" s="251">
        <v>72900</v>
      </c>
      <c r="F84" s="251">
        <v>1755106.79</v>
      </c>
      <c r="G84" s="251">
        <v>1</v>
      </c>
      <c r="H84" s="251">
        <v>1237555.8799999999</v>
      </c>
      <c r="I84" s="251"/>
      <c r="J84" s="251">
        <v>1</v>
      </c>
      <c r="K84" s="251">
        <v>3589741.84</v>
      </c>
      <c r="L84" s="251"/>
      <c r="M84" s="251">
        <v>0</v>
      </c>
      <c r="N84" s="251">
        <v>0</v>
      </c>
      <c r="O84" s="251">
        <v>0</v>
      </c>
      <c r="P84" s="251">
        <v>0</v>
      </c>
      <c r="Q84" s="251">
        <v>1</v>
      </c>
      <c r="R84" s="251">
        <v>4827297.72</v>
      </c>
      <c r="S84" s="251">
        <v>276</v>
      </c>
      <c r="T84" s="251">
        <v>0</v>
      </c>
      <c r="U84" s="251">
        <v>350</v>
      </c>
      <c r="V84" s="251">
        <v>0</v>
      </c>
      <c r="W84" s="251">
        <v>320</v>
      </c>
      <c r="X84" s="251">
        <v>0</v>
      </c>
      <c r="Y84" s="251">
        <v>0</v>
      </c>
      <c r="Z84" s="251">
        <v>758222.31</v>
      </c>
      <c r="AA84" s="251">
        <v>239.66</v>
      </c>
      <c r="AB84" s="43" t="s">
        <v>43</v>
      </c>
      <c r="AC84" s="43" t="s">
        <v>43</v>
      </c>
      <c r="AD84" s="43" t="s">
        <v>43</v>
      </c>
      <c r="AE84" s="251"/>
      <c r="AF84" s="251">
        <v>1517749.38</v>
      </c>
      <c r="AG84" s="251">
        <v>1303108</v>
      </c>
      <c r="AH84" s="251">
        <v>1755106.76</v>
      </c>
      <c r="AI84" s="251">
        <v>4827297.72</v>
      </c>
      <c r="AJ84" s="251">
        <v>4100</v>
      </c>
      <c r="AK84" s="251">
        <v>4387.5</v>
      </c>
      <c r="AL84" s="251">
        <v>0</v>
      </c>
      <c r="AM84" s="251">
        <v>0</v>
      </c>
      <c r="AN84" s="251">
        <v>58000</v>
      </c>
      <c r="AO84" s="251">
        <v>60037.5</v>
      </c>
      <c r="AP84" s="251">
        <v>2171359</v>
      </c>
      <c r="AQ84" s="251">
        <v>2965879.8</v>
      </c>
      <c r="AR84" s="281">
        <f t="shared" si="59"/>
        <v>794520.79999999981</v>
      </c>
      <c r="AS84" s="251">
        <v>0</v>
      </c>
      <c r="AT84" s="239">
        <f t="shared" si="40"/>
        <v>2965879.8</v>
      </c>
      <c r="AU84" s="251">
        <v>946319.32</v>
      </c>
      <c r="AV84" s="309">
        <f t="shared" si="60"/>
        <v>2019560.48</v>
      </c>
      <c r="AW84" s="310">
        <f t="shared" si="41"/>
        <v>0.31906866893257102</v>
      </c>
      <c r="AX84" s="310">
        <f t="shared" si="42"/>
        <v>0.31906866893257102</v>
      </c>
      <c r="AY84" s="254">
        <v>299733.59999999998</v>
      </c>
      <c r="CA84" s="91" t="str">
        <f t="shared" si="33"/>
        <v>Lubmin</v>
      </c>
      <c r="CB84" s="92">
        <f t="shared" si="33"/>
        <v>2300</v>
      </c>
      <c r="CC84" s="92">
        <f t="shared" si="43"/>
        <v>0</v>
      </c>
      <c r="CD84" s="92">
        <f t="shared" si="44"/>
        <v>1237555.8799999999</v>
      </c>
      <c r="CE84" s="92">
        <f t="shared" si="36"/>
        <v>0</v>
      </c>
      <c r="CF84" s="92">
        <f t="shared" si="37"/>
        <v>4827297.72</v>
      </c>
      <c r="CG84" s="92">
        <f t="shared" si="45"/>
        <v>4827297.72</v>
      </c>
      <c r="CH84" s="92">
        <f t="shared" si="46"/>
        <v>1755106.76</v>
      </c>
      <c r="CI84" s="92">
        <f t="shared" si="62"/>
        <v>0</v>
      </c>
      <c r="CJ84" s="91" t="str">
        <f t="shared" si="35"/>
        <v>nein</v>
      </c>
      <c r="CK84" s="91" t="str">
        <f t="shared" si="35"/>
        <v>nein</v>
      </c>
      <c r="CL84" s="91" t="str">
        <f t="shared" si="63"/>
        <v>OK</v>
      </c>
      <c r="CM84" s="92">
        <f t="shared" si="61"/>
        <v>0</v>
      </c>
      <c r="CN84" s="91" t="str">
        <f t="shared" si="47"/>
        <v>nein</v>
      </c>
      <c r="CO84" s="91">
        <f t="shared" si="48"/>
        <v>0</v>
      </c>
      <c r="CP84" s="91">
        <f t="shared" si="49"/>
        <v>0</v>
      </c>
      <c r="CQ84" s="91">
        <f t="shared" si="50"/>
        <v>1</v>
      </c>
      <c r="CR84" s="91">
        <f t="shared" si="38"/>
        <v>1</v>
      </c>
      <c r="CS84" s="92">
        <f>CM84-'2014'!CM84</f>
        <v>0</v>
      </c>
      <c r="CT84" s="92">
        <f>CE84-'2014'!CE84</f>
        <v>0</v>
      </c>
      <c r="CU84" s="92">
        <f t="shared" si="51"/>
        <v>946319.32</v>
      </c>
      <c r="CV84" s="92">
        <f t="shared" si="52"/>
        <v>299733.59999999998</v>
      </c>
      <c r="CW84" s="153">
        <f t="shared" si="53"/>
        <v>2.76</v>
      </c>
      <c r="CX84" s="153">
        <f t="shared" si="54"/>
        <v>3.5</v>
      </c>
      <c r="CY84" s="153">
        <f t="shared" si="55"/>
        <v>3.2</v>
      </c>
      <c r="CZ84" s="92">
        <f t="shared" si="56"/>
        <v>758222.31</v>
      </c>
      <c r="DA84" s="92">
        <f t="shared" si="57"/>
        <v>64425</v>
      </c>
      <c r="DB84" s="91">
        <f t="shared" si="39"/>
        <v>1</v>
      </c>
      <c r="DC84" s="92">
        <f t="shared" si="58"/>
        <v>4827297.72</v>
      </c>
    </row>
    <row r="85" spans="1:107" x14ac:dyDescent="0.25">
      <c r="A85" s="20">
        <v>13075097</v>
      </c>
      <c r="B85" s="21">
        <v>5557</v>
      </c>
      <c r="C85" s="21" t="s">
        <v>123</v>
      </c>
      <c r="D85" s="251">
        <v>644</v>
      </c>
      <c r="E85" s="251">
        <v>48500</v>
      </c>
      <c r="F85" s="251">
        <v>42364.480000000003</v>
      </c>
      <c r="G85" s="251">
        <v>1</v>
      </c>
      <c r="H85" s="251">
        <v>79729.259999999995</v>
      </c>
      <c r="I85" s="251"/>
      <c r="J85" s="251">
        <v>1</v>
      </c>
      <c r="K85" s="251">
        <v>28793.16</v>
      </c>
      <c r="L85" s="251"/>
      <c r="M85" s="251">
        <v>0</v>
      </c>
      <c r="N85" s="251">
        <v>0</v>
      </c>
      <c r="O85" s="251">
        <v>0</v>
      </c>
      <c r="P85" s="251">
        <v>0</v>
      </c>
      <c r="Q85" s="251">
        <v>1</v>
      </c>
      <c r="R85" s="251">
        <v>108522.42</v>
      </c>
      <c r="S85" s="251">
        <v>276</v>
      </c>
      <c r="T85" s="251">
        <v>0</v>
      </c>
      <c r="U85" s="251">
        <v>350</v>
      </c>
      <c r="V85" s="251">
        <v>0</v>
      </c>
      <c r="W85" s="251">
        <v>320</v>
      </c>
      <c r="X85" s="251">
        <v>0</v>
      </c>
      <c r="Y85" s="251">
        <v>0</v>
      </c>
      <c r="Z85" s="251">
        <v>0</v>
      </c>
      <c r="AA85" s="251">
        <v>0</v>
      </c>
      <c r="AB85" s="43" t="s">
        <v>43</v>
      </c>
      <c r="AC85" s="43" t="s">
        <v>56</v>
      </c>
      <c r="AD85" s="43" t="s">
        <v>43</v>
      </c>
      <c r="AE85" s="251"/>
      <c r="AF85" s="251">
        <v>51357.65</v>
      </c>
      <c r="AG85" s="251">
        <v>79341.740000000005</v>
      </c>
      <c r="AH85" s="251">
        <v>42364.480000000003</v>
      </c>
      <c r="AI85" s="251">
        <v>108522.42</v>
      </c>
      <c r="AJ85" s="251">
        <v>2000</v>
      </c>
      <c r="AK85" s="251">
        <v>2911.53</v>
      </c>
      <c r="AL85" s="251">
        <v>0</v>
      </c>
      <c r="AM85" s="251">
        <v>0</v>
      </c>
      <c r="AN85" s="251">
        <v>0</v>
      </c>
      <c r="AO85" s="251">
        <v>0</v>
      </c>
      <c r="AP85" s="251">
        <v>172429</v>
      </c>
      <c r="AQ85" s="251">
        <v>124549.8</v>
      </c>
      <c r="AR85" s="281">
        <f t="shared" si="59"/>
        <v>-47879.199999999997</v>
      </c>
      <c r="AS85" s="251">
        <v>219149.09</v>
      </c>
      <c r="AT85" s="239">
        <f t="shared" si="40"/>
        <v>343698.89</v>
      </c>
      <c r="AU85" s="251">
        <v>183799.26</v>
      </c>
      <c r="AV85" s="309">
        <f t="shared" si="60"/>
        <v>159899.63</v>
      </c>
      <c r="AW85" s="310">
        <f t="shared" si="41"/>
        <v>1.4757089935110295</v>
      </c>
      <c r="AX85" s="310">
        <f t="shared" si="42"/>
        <v>0.53476826765428309</v>
      </c>
      <c r="AY85" s="254">
        <v>58215.839999999997</v>
      </c>
      <c r="CA85" s="91" t="str">
        <f t="shared" ref="CA85:CB144" si="64">C85</f>
        <v>Neu Boltenhagen</v>
      </c>
      <c r="CB85" s="92">
        <f t="shared" si="64"/>
        <v>644</v>
      </c>
      <c r="CC85" s="92">
        <f t="shared" si="43"/>
        <v>0</v>
      </c>
      <c r="CD85" s="92">
        <f t="shared" si="44"/>
        <v>79729.259999999995</v>
      </c>
      <c r="CE85" s="92">
        <f t="shared" si="36"/>
        <v>0</v>
      </c>
      <c r="CF85" s="92">
        <f t="shared" si="37"/>
        <v>108522.42</v>
      </c>
      <c r="CG85" s="92">
        <f t="shared" si="45"/>
        <v>108522.42</v>
      </c>
      <c r="CH85" s="92">
        <f t="shared" si="46"/>
        <v>42364.480000000003</v>
      </c>
      <c r="CI85" s="92">
        <f t="shared" si="62"/>
        <v>0</v>
      </c>
      <c r="CJ85" s="91" t="str">
        <f t="shared" si="35"/>
        <v>nein</v>
      </c>
      <c r="CK85" s="91" t="str">
        <f t="shared" si="35"/>
        <v>ja</v>
      </c>
      <c r="CL85" s="91" t="str">
        <f t="shared" si="63"/>
        <v>OK</v>
      </c>
      <c r="CM85" s="92">
        <f t="shared" si="61"/>
        <v>0</v>
      </c>
      <c r="CN85" s="91" t="str">
        <f t="shared" si="47"/>
        <v>nein</v>
      </c>
      <c r="CO85" s="91">
        <f t="shared" si="48"/>
        <v>0</v>
      </c>
      <c r="CP85" s="91">
        <f t="shared" si="49"/>
        <v>1</v>
      </c>
      <c r="CQ85" s="91">
        <f t="shared" si="50"/>
        <v>1</v>
      </c>
      <c r="CR85" s="91">
        <f t="shared" si="38"/>
        <v>1</v>
      </c>
      <c r="CS85" s="92">
        <f>CM85-'2014'!CM85</f>
        <v>0</v>
      </c>
      <c r="CT85" s="92">
        <f>CE85-'2014'!CE85</f>
        <v>0</v>
      </c>
      <c r="CU85" s="92">
        <f t="shared" si="51"/>
        <v>183799.26</v>
      </c>
      <c r="CV85" s="92">
        <f t="shared" si="52"/>
        <v>58215.839999999997</v>
      </c>
      <c r="CW85" s="153">
        <f t="shared" si="53"/>
        <v>2.76</v>
      </c>
      <c r="CX85" s="153">
        <f t="shared" si="54"/>
        <v>3.5</v>
      </c>
      <c r="CY85" s="153">
        <f t="shared" si="55"/>
        <v>3.2</v>
      </c>
      <c r="CZ85" s="92">
        <f t="shared" si="56"/>
        <v>0</v>
      </c>
      <c r="DA85" s="92">
        <f t="shared" si="57"/>
        <v>2911.53</v>
      </c>
      <c r="DB85" s="91">
        <f t="shared" si="39"/>
        <v>1</v>
      </c>
      <c r="DC85" s="92">
        <f t="shared" si="58"/>
        <v>108522.42</v>
      </c>
    </row>
    <row r="86" spans="1:107" x14ac:dyDescent="0.25">
      <c r="A86" s="20">
        <v>13075120</v>
      </c>
      <c r="B86" s="21">
        <v>5557</v>
      </c>
      <c r="C86" s="21" t="s">
        <v>124</v>
      </c>
      <c r="D86" s="251">
        <v>840</v>
      </c>
      <c r="E86" s="251">
        <v>274200</v>
      </c>
      <c r="F86" s="251">
        <v>2706185.44</v>
      </c>
      <c r="G86" s="251">
        <v>1</v>
      </c>
      <c r="H86" s="251">
        <v>2289604.38</v>
      </c>
      <c r="I86" s="251"/>
      <c r="J86" s="251">
        <v>1</v>
      </c>
      <c r="K86" s="251">
        <v>1701921.25</v>
      </c>
      <c r="L86" s="251"/>
      <c r="M86" s="251">
        <v>0</v>
      </c>
      <c r="N86" s="251">
        <v>0</v>
      </c>
      <c r="O86" s="251">
        <v>0</v>
      </c>
      <c r="P86" s="251">
        <v>0</v>
      </c>
      <c r="Q86" s="251">
        <v>1</v>
      </c>
      <c r="R86" s="251">
        <v>3991525.63</v>
      </c>
      <c r="S86" s="251">
        <v>276</v>
      </c>
      <c r="T86" s="251">
        <v>0</v>
      </c>
      <c r="U86" s="251">
        <v>324</v>
      </c>
      <c r="V86" s="251">
        <v>1</v>
      </c>
      <c r="W86" s="251">
        <v>318</v>
      </c>
      <c r="X86" s="251">
        <v>0</v>
      </c>
      <c r="Y86" s="251">
        <v>1</v>
      </c>
      <c r="Z86" s="251">
        <v>337045.83</v>
      </c>
      <c r="AA86" s="251">
        <v>401.25</v>
      </c>
      <c r="AB86" s="43" t="s">
        <v>43</v>
      </c>
      <c r="AC86" s="43" t="s">
        <v>43</v>
      </c>
      <c r="AD86" s="43" t="s">
        <v>43</v>
      </c>
      <c r="AE86" s="251"/>
      <c r="AF86" s="251">
        <v>659960.56000000006</v>
      </c>
      <c r="AG86" s="251">
        <v>2438160.83</v>
      </c>
      <c r="AH86" s="251">
        <v>2706185.44</v>
      </c>
      <c r="AI86" s="251">
        <v>3991525.63</v>
      </c>
      <c r="AJ86" s="251">
        <v>3200</v>
      </c>
      <c r="AK86" s="251">
        <v>3434.99</v>
      </c>
      <c r="AL86" s="251">
        <v>0</v>
      </c>
      <c r="AM86" s="251">
        <v>0</v>
      </c>
      <c r="AN86" s="251">
        <v>0</v>
      </c>
      <c r="AO86" s="251">
        <v>0</v>
      </c>
      <c r="AP86" s="251">
        <v>1496957</v>
      </c>
      <c r="AQ86" s="251">
        <v>3692920.42</v>
      </c>
      <c r="AR86" s="281">
        <f t="shared" si="59"/>
        <v>2195963.42</v>
      </c>
      <c r="AS86" s="251">
        <v>0</v>
      </c>
      <c r="AT86" s="239">
        <f t="shared" si="40"/>
        <v>3692920.42</v>
      </c>
      <c r="AU86" s="251">
        <v>563559.99</v>
      </c>
      <c r="AV86" s="309">
        <f t="shared" si="60"/>
        <v>3129360.4299999997</v>
      </c>
      <c r="AW86" s="310">
        <f t="shared" si="41"/>
        <v>0.15260550618634777</v>
      </c>
      <c r="AX86" s="310">
        <f t="shared" si="42"/>
        <v>0.15260550618634777</v>
      </c>
      <c r="AY86" s="254">
        <v>178306.2</v>
      </c>
      <c r="CA86" s="91" t="str">
        <f t="shared" si="64"/>
        <v>Rubenow</v>
      </c>
      <c r="CB86" s="92">
        <f t="shared" si="64"/>
        <v>840</v>
      </c>
      <c r="CC86" s="92">
        <f t="shared" si="43"/>
        <v>0</v>
      </c>
      <c r="CD86" s="92">
        <f t="shared" si="44"/>
        <v>2289604.38</v>
      </c>
      <c r="CE86" s="92">
        <f t="shared" si="36"/>
        <v>0</v>
      </c>
      <c r="CF86" s="92">
        <f t="shared" si="37"/>
        <v>3991525.63</v>
      </c>
      <c r="CG86" s="92">
        <f t="shared" si="45"/>
        <v>3991525.63</v>
      </c>
      <c r="CH86" s="92">
        <f t="shared" si="46"/>
        <v>2706185.44</v>
      </c>
      <c r="CI86" s="92">
        <f t="shared" si="62"/>
        <v>1</v>
      </c>
      <c r="CJ86" s="91" t="str">
        <f t="shared" si="35"/>
        <v>nein</v>
      </c>
      <c r="CK86" s="91" t="str">
        <f t="shared" si="35"/>
        <v>nein</v>
      </c>
      <c r="CL86" s="91" t="str">
        <f t="shared" si="63"/>
        <v>OK</v>
      </c>
      <c r="CM86" s="92">
        <f t="shared" si="61"/>
        <v>0</v>
      </c>
      <c r="CN86" s="91" t="str">
        <f t="shared" si="47"/>
        <v>nein</v>
      </c>
      <c r="CO86" s="91">
        <f t="shared" si="48"/>
        <v>0</v>
      </c>
      <c r="CP86" s="91">
        <f t="shared" si="49"/>
        <v>0</v>
      </c>
      <c r="CQ86" s="91">
        <f t="shared" si="50"/>
        <v>1</v>
      </c>
      <c r="CR86" s="91">
        <f t="shared" si="38"/>
        <v>1</v>
      </c>
      <c r="CS86" s="92">
        <f>CM86-'2014'!CM86</f>
        <v>0</v>
      </c>
      <c r="CT86" s="92">
        <f>CE86-'2014'!CE86</f>
        <v>0</v>
      </c>
      <c r="CU86" s="92">
        <f t="shared" si="51"/>
        <v>563559.99</v>
      </c>
      <c r="CV86" s="92">
        <f t="shared" si="52"/>
        <v>178306.2</v>
      </c>
      <c r="CW86" s="153">
        <f t="shared" si="53"/>
        <v>2.76</v>
      </c>
      <c r="CX86" s="153">
        <f t="shared" si="54"/>
        <v>3.24</v>
      </c>
      <c r="CY86" s="153">
        <f t="shared" si="55"/>
        <v>3.18</v>
      </c>
      <c r="CZ86" s="92">
        <f t="shared" si="56"/>
        <v>337045.83</v>
      </c>
      <c r="DA86" s="92">
        <f t="shared" si="57"/>
        <v>3434.99</v>
      </c>
      <c r="DB86" s="91">
        <f t="shared" si="39"/>
        <v>1</v>
      </c>
      <c r="DC86" s="92">
        <f t="shared" si="58"/>
        <v>3991525.63</v>
      </c>
    </row>
    <row r="87" spans="1:107" x14ac:dyDescent="0.25">
      <c r="A87" s="20">
        <v>13075146</v>
      </c>
      <c r="B87" s="21">
        <v>5557</v>
      </c>
      <c r="C87" s="21" t="s">
        <v>125</v>
      </c>
      <c r="D87" s="251">
        <v>1248</v>
      </c>
      <c r="E87" s="251">
        <v>63600</v>
      </c>
      <c r="F87" s="251">
        <v>262210.36</v>
      </c>
      <c r="G87" s="251">
        <v>1</v>
      </c>
      <c r="H87" s="251">
        <v>272277.89</v>
      </c>
      <c r="I87" s="251"/>
      <c r="J87" s="251">
        <v>1</v>
      </c>
      <c r="K87" s="251">
        <v>84137.75</v>
      </c>
      <c r="L87" s="251"/>
      <c r="M87" s="251">
        <v>0</v>
      </c>
      <c r="N87" s="251">
        <v>0</v>
      </c>
      <c r="O87" s="251">
        <v>0</v>
      </c>
      <c r="P87" s="251">
        <v>0</v>
      </c>
      <c r="Q87" s="251">
        <v>1</v>
      </c>
      <c r="R87" s="251">
        <v>356415.64</v>
      </c>
      <c r="S87" s="251">
        <v>276</v>
      </c>
      <c r="T87" s="251">
        <v>0</v>
      </c>
      <c r="U87" s="251">
        <v>335</v>
      </c>
      <c r="V87" s="251">
        <v>1</v>
      </c>
      <c r="W87" s="251">
        <v>350</v>
      </c>
      <c r="X87" s="251">
        <v>0</v>
      </c>
      <c r="Y87" s="251">
        <v>1</v>
      </c>
      <c r="Z87" s="251">
        <v>0</v>
      </c>
      <c r="AA87" s="251">
        <v>0</v>
      </c>
      <c r="AB87" s="43" t="s">
        <v>43</v>
      </c>
      <c r="AC87" s="43" t="s">
        <v>43</v>
      </c>
      <c r="AD87" s="43" t="s">
        <v>43</v>
      </c>
      <c r="AE87" s="251"/>
      <c r="AF87" s="251">
        <v>235921.29</v>
      </c>
      <c r="AG87" s="251">
        <v>272815.11</v>
      </c>
      <c r="AH87" s="251">
        <v>262210.36</v>
      </c>
      <c r="AI87" s="251">
        <v>356415.64</v>
      </c>
      <c r="AJ87" s="251">
        <v>2100</v>
      </c>
      <c r="AK87" s="251">
        <v>2627.87</v>
      </c>
      <c r="AL87" s="251">
        <v>0</v>
      </c>
      <c r="AM87" s="251">
        <v>0</v>
      </c>
      <c r="AN87" s="251">
        <v>0</v>
      </c>
      <c r="AO87" s="251">
        <v>0</v>
      </c>
      <c r="AP87" s="251">
        <v>484449</v>
      </c>
      <c r="AQ87" s="251">
        <v>347416.46</v>
      </c>
      <c r="AR87" s="281">
        <f t="shared" si="59"/>
        <v>-137032.53999999998</v>
      </c>
      <c r="AS87" s="251">
        <v>326981.21000000002</v>
      </c>
      <c r="AT87" s="239">
        <f t="shared" si="40"/>
        <v>674397.67</v>
      </c>
      <c r="AU87" s="251">
        <v>356644.56</v>
      </c>
      <c r="AV87" s="309">
        <f t="shared" si="60"/>
        <v>317753.11000000004</v>
      </c>
      <c r="AW87" s="310">
        <f t="shared" si="41"/>
        <v>1.0265620690510748</v>
      </c>
      <c r="AX87" s="310">
        <f t="shared" si="42"/>
        <v>0.52883421142306142</v>
      </c>
      <c r="AY87" s="254">
        <v>112962.24000000001</v>
      </c>
      <c r="CA87" s="91" t="str">
        <f t="shared" si="64"/>
        <v>Wusterhusen</v>
      </c>
      <c r="CB87" s="92">
        <f t="shared" si="64"/>
        <v>1248</v>
      </c>
      <c r="CC87" s="92">
        <f t="shared" si="43"/>
        <v>0</v>
      </c>
      <c r="CD87" s="92">
        <f t="shared" si="44"/>
        <v>272277.89</v>
      </c>
      <c r="CE87" s="92">
        <f t="shared" si="36"/>
        <v>0</v>
      </c>
      <c r="CF87" s="92">
        <f t="shared" si="37"/>
        <v>356415.64</v>
      </c>
      <c r="CG87" s="92">
        <f t="shared" si="45"/>
        <v>356415.64</v>
      </c>
      <c r="CH87" s="92">
        <f t="shared" si="46"/>
        <v>262210.36</v>
      </c>
      <c r="CI87" s="92">
        <f t="shared" si="62"/>
        <v>1</v>
      </c>
      <c r="CJ87" s="91" t="str">
        <f t="shared" si="35"/>
        <v>nein</v>
      </c>
      <c r="CK87" s="91" t="str">
        <f t="shared" si="35"/>
        <v>nein</v>
      </c>
      <c r="CL87" s="91" t="str">
        <f t="shared" si="63"/>
        <v>OK</v>
      </c>
      <c r="CM87" s="92">
        <f t="shared" si="61"/>
        <v>0</v>
      </c>
      <c r="CN87" s="91" t="str">
        <f t="shared" si="47"/>
        <v>nein</v>
      </c>
      <c r="CO87" s="91">
        <f t="shared" si="48"/>
        <v>0</v>
      </c>
      <c r="CP87" s="91">
        <f t="shared" si="49"/>
        <v>0</v>
      </c>
      <c r="CQ87" s="91">
        <f t="shared" si="50"/>
        <v>1</v>
      </c>
      <c r="CR87" s="91">
        <f t="shared" si="38"/>
        <v>1</v>
      </c>
      <c r="CS87" s="92">
        <f>CM87-'2014'!CM87</f>
        <v>0</v>
      </c>
      <c r="CT87" s="92">
        <f>CE87-'2014'!CE87</f>
        <v>0</v>
      </c>
      <c r="CU87" s="92">
        <f t="shared" si="51"/>
        <v>356644.56</v>
      </c>
      <c r="CV87" s="92">
        <f t="shared" si="52"/>
        <v>112962.24000000001</v>
      </c>
      <c r="CW87" s="153">
        <f t="shared" si="53"/>
        <v>2.76</v>
      </c>
      <c r="CX87" s="153">
        <f t="shared" si="54"/>
        <v>3.35</v>
      </c>
      <c r="CY87" s="153">
        <f t="shared" si="55"/>
        <v>3.5</v>
      </c>
      <c r="CZ87" s="92">
        <f t="shared" si="56"/>
        <v>0</v>
      </c>
      <c r="DA87" s="92">
        <f t="shared" si="57"/>
        <v>2627.87</v>
      </c>
      <c r="DB87" s="91">
        <f t="shared" si="39"/>
        <v>1</v>
      </c>
      <c r="DC87" s="92">
        <f t="shared" si="58"/>
        <v>356415.64</v>
      </c>
    </row>
    <row r="88" spans="1:107" x14ac:dyDescent="0.25">
      <c r="A88" s="20">
        <v>13075036</v>
      </c>
      <c r="B88" s="21">
        <v>5558</v>
      </c>
      <c r="C88" s="21" t="s">
        <v>126</v>
      </c>
      <c r="D88" s="223">
        <v>889</v>
      </c>
      <c r="E88" s="224">
        <v>155500</v>
      </c>
      <c r="F88" s="224">
        <v>31072</v>
      </c>
      <c r="G88" s="224">
        <v>0</v>
      </c>
      <c r="H88" s="224"/>
      <c r="I88" s="224">
        <v>100474</v>
      </c>
      <c r="J88" s="224">
        <v>1</v>
      </c>
      <c r="K88" s="224">
        <v>173229</v>
      </c>
      <c r="L88" s="224">
        <v>2017</v>
      </c>
      <c r="M88" s="224">
        <v>1</v>
      </c>
      <c r="N88" s="224">
        <v>1153200</v>
      </c>
      <c r="O88" s="224">
        <v>0</v>
      </c>
      <c r="P88" s="224">
        <v>0</v>
      </c>
      <c r="Q88" s="224">
        <v>1</v>
      </c>
      <c r="R88" s="224">
        <v>173229</v>
      </c>
      <c r="S88" s="224">
        <v>280</v>
      </c>
      <c r="T88" s="224">
        <v>0</v>
      </c>
      <c r="U88" s="224">
        <v>360</v>
      </c>
      <c r="V88" s="224">
        <v>0</v>
      </c>
      <c r="W88" s="224">
        <v>330</v>
      </c>
      <c r="X88" s="224">
        <v>0</v>
      </c>
      <c r="Y88" s="224">
        <v>0</v>
      </c>
      <c r="Z88" s="224">
        <v>584116.37</v>
      </c>
      <c r="AA88" s="224">
        <v>657.04878515185601</v>
      </c>
      <c r="AB88" s="22" t="s">
        <v>43</v>
      </c>
      <c r="AC88" s="22" t="s">
        <v>43</v>
      </c>
      <c r="AD88" s="22" t="s">
        <v>43</v>
      </c>
      <c r="AE88" s="224">
        <v>1179600</v>
      </c>
      <c r="AF88" s="224">
        <v>159242</v>
      </c>
      <c r="AG88" s="224">
        <v>208954</v>
      </c>
      <c r="AH88" s="260">
        <v>-31072</v>
      </c>
      <c r="AI88" s="260">
        <v>173229</v>
      </c>
      <c r="AJ88" s="224">
        <v>2700</v>
      </c>
      <c r="AK88" s="282">
        <v>3089.75</v>
      </c>
      <c r="AL88" s="224">
        <v>0</v>
      </c>
      <c r="AM88" s="224">
        <v>0</v>
      </c>
      <c r="AN88" s="224">
        <v>0</v>
      </c>
      <c r="AO88" s="260">
        <v>0</v>
      </c>
      <c r="AP88" s="224">
        <v>581067.76</v>
      </c>
      <c r="AQ88" s="224">
        <v>391521.18</v>
      </c>
      <c r="AR88" s="281">
        <f t="shared" si="59"/>
        <v>-189546.58000000002</v>
      </c>
      <c r="AS88" s="224">
        <v>142400.1</v>
      </c>
      <c r="AT88" s="239">
        <f t="shared" si="40"/>
        <v>533921.28000000003</v>
      </c>
      <c r="AU88" s="308">
        <v>368630.7</v>
      </c>
      <c r="AV88" s="309">
        <f t="shared" si="60"/>
        <v>165290.58000000002</v>
      </c>
      <c r="AW88" s="310">
        <f t="shared" si="41"/>
        <v>0.94153450395710403</v>
      </c>
      <c r="AX88" s="310">
        <f t="shared" si="42"/>
        <v>0.6904214419024467</v>
      </c>
      <c r="AY88" s="254">
        <v>168528.17</v>
      </c>
      <c r="CA88" s="91" t="str">
        <f t="shared" si="64"/>
        <v>Görmin</v>
      </c>
      <c r="CB88" s="92">
        <f t="shared" si="64"/>
        <v>889</v>
      </c>
      <c r="CC88" s="92">
        <f t="shared" si="43"/>
        <v>100474</v>
      </c>
      <c r="CD88" s="92">
        <f t="shared" si="44"/>
        <v>-100474</v>
      </c>
      <c r="CE88" s="92">
        <f t="shared" si="36"/>
        <v>0</v>
      </c>
      <c r="CF88" s="92">
        <f t="shared" si="37"/>
        <v>173229</v>
      </c>
      <c r="CG88" s="92">
        <f t="shared" si="45"/>
        <v>173229</v>
      </c>
      <c r="CH88" s="92">
        <f t="shared" si="46"/>
        <v>-31072</v>
      </c>
      <c r="CI88" s="92">
        <f t="shared" si="62"/>
        <v>0</v>
      </c>
      <c r="CJ88" s="91" t="str">
        <f t="shared" si="35"/>
        <v>nein</v>
      </c>
      <c r="CK88" s="91" t="str">
        <f t="shared" si="35"/>
        <v>nein</v>
      </c>
      <c r="CL88" s="91" t="str">
        <f t="shared" si="63"/>
        <v>OK</v>
      </c>
      <c r="CM88" s="92">
        <f t="shared" si="61"/>
        <v>1153200</v>
      </c>
      <c r="CN88" s="91" t="str">
        <f t="shared" si="47"/>
        <v>nein</v>
      </c>
      <c r="CO88" s="91">
        <f t="shared" si="48"/>
        <v>0</v>
      </c>
      <c r="CP88" s="91">
        <f t="shared" si="49"/>
        <v>0</v>
      </c>
      <c r="CQ88" s="91">
        <f t="shared" si="50"/>
        <v>1</v>
      </c>
      <c r="CR88" s="91">
        <f t="shared" si="38"/>
        <v>1</v>
      </c>
      <c r="CS88" s="92">
        <f>CM88-'2014'!CM88</f>
        <v>-197600</v>
      </c>
      <c r="CT88" s="92">
        <f>CE88-'2014'!CE88</f>
        <v>0</v>
      </c>
      <c r="CU88" s="92">
        <f t="shared" si="51"/>
        <v>368630.7</v>
      </c>
      <c r="CV88" s="92">
        <f t="shared" si="52"/>
        <v>168528.17</v>
      </c>
      <c r="CW88" s="153">
        <f t="shared" si="53"/>
        <v>2.8</v>
      </c>
      <c r="CX88" s="153">
        <f t="shared" si="54"/>
        <v>3.6</v>
      </c>
      <c r="CY88" s="153">
        <f t="shared" si="55"/>
        <v>3.3</v>
      </c>
      <c r="CZ88" s="92">
        <f t="shared" si="56"/>
        <v>584116.37</v>
      </c>
      <c r="DA88" s="92">
        <f t="shared" si="57"/>
        <v>3089.75</v>
      </c>
      <c r="DB88" s="91">
        <f t="shared" si="39"/>
        <v>0</v>
      </c>
      <c r="DC88" s="92">
        <f t="shared" si="58"/>
        <v>173229</v>
      </c>
    </row>
    <row r="89" spans="1:107" x14ac:dyDescent="0.25">
      <c r="A89" s="20">
        <v>13075082</v>
      </c>
      <c r="B89" s="21">
        <v>5558</v>
      </c>
      <c r="C89" s="21" t="s">
        <v>127</v>
      </c>
      <c r="D89" s="223">
        <v>4413</v>
      </c>
      <c r="E89" s="224">
        <v>327300</v>
      </c>
      <c r="F89" s="224">
        <v>369324</v>
      </c>
      <c r="G89" s="224">
        <v>1</v>
      </c>
      <c r="H89" s="224">
        <v>28017</v>
      </c>
      <c r="I89" s="224"/>
      <c r="J89" s="224">
        <v>1</v>
      </c>
      <c r="K89" s="224">
        <v>1735195</v>
      </c>
      <c r="L89" s="224">
        <v>2018</v>
      </c>
      <c r="M89" s="224">
        <v>1</v>
      </c>
      <c r="N89" s="224">
        <v>6087800</v>
      </c>
      <c r="O89" s="224">
        <v>0</v>
      </c>
      <c r="P89" s="224">
        <v>0</v>
      </c>
      <c r="Q89" s="224">
        <v>1</v>
      </c>
      <c r="R89" s="224">
        <v>1735195</v>
      </c>
      <c r="S89" s="224">
        <v>280</v>
      </c>
      <c r="T89" s="224">
        <v>0</v>
      </c>
      <c r="U89" s="224">
        <v>360</v>
      </c>
      <c r="V89" s="224">
        <v>0</v>
      </c>
      <c r="W89" s="224">
        <v>330</v>
      </c>
      <c r="X89" s="224">
        <v>0</v>
      </c>
      <c r="Y89" s="224">
        <v>0</v>
      </c>
      <c r="Z89" s="224">
        <v>6791560.71</v>
      </c>
      <c r="AA89" s="224">
        <v>1538.9895105370497</v>
      </c>
      <c r="AB89" s="22" t="s">
        <v>43</v>
      </c>
      <c r="AC89" s="22" t="s">
        <v>43</v>
      </c>
      <c r="AD89" s="22" t="s">
        <v>43</v>
      </c>
      <c r="AE89" s="224">
        <v>3215800</v>
      </c>
      <c r="AF89" s="224">
        <v>540011</v>
      </c>
      <c r="AG89" s="224">
        <v>1358972</v>
      </c>
      <c r="AH89" s="260">
        <v>369324</v>
      </c>
      <c r="AI89" s="260">
        <v>1735195</v>
      </c>
      <c r="AJ89" s="224">
        <v>9800</v>
      </c>
      <c r="AK89" s="282">
        <v>9969.5</v>
      </c>
      <c r="AL89" s="224">
        <v>1000</v>
      </c>
      <c r="AM89" s="224">
        <v>1080</v>
      </c>
      <c r="AN89" s="224">
        <v>0</v>
      </c>
      <c r="AO89" s="260">
        <v>0</v>
      </c>
      <c r="AP89" s="224">
        <v>1548847.26</v>
      </c>
      <c r="AQ89" s="224">
        <v>1126894.56</v>
      </c>
      <c r="AR89" s="281">
        <f t="shared" si="59"/>
        <v>-421952.69999999995</v>
      </c>
      <c r="AS89" s="224">
        <v>1508220.2</v>
      </c>
      <c r="AT89" s="239">
        <f t="shared" si="40"/>
        <v>2635114.7599999998</v>
      </c>
      <c r="AU89" s="308">
        <v>1435893.1</v>
      </c>
      <c r="AV89" s="309">
        <f t="shared" si="60"/>
        <v>1199221.6599999997</v>
      </c>
      <c r="AW89" s="310">
        <f t="shared" si="41"/>
        <v>1.2742035954100266</v>
      </c>
      <c r="AX89" s="310">
        <f t="shared" si="42"/>
        <v>0.54490723584273815</v>
      </c>
      <c r="AY89" s="254">
        <v>645510.21</v>
      </c>
      <c r="CA89" s="91" t="str">
        <f t="shared" si="64"/>
        <v>Loitz, Stadt</v>
      </c>
      <c r="CB89" s="92">
        <f t="shared" si="64"/>
        <v>4413</v>
      </c>
      <c r="CC89" s="92">
        <f t="shared" si="43"/>
        <v>0</v>
      </c>
      <c r="CD89" s="92">
        <f t="shared" si="44"/>
        <v>28017</v>
      </c>
      <c r="CE89" s="92">
        <f t="shared" si="36"/>
        <v>0</v>
      </c>
      <c r="CF89" s="92">
        <f t="shared" si="37"/>
        <v>1735195</v>
      </c>
      <c r="CG89" s="92">
        <f t="shared" si="45"/>
        <v>1735195</v>
      </c>
      <c r="CH89" s="92">
        <f t="shared" si="46"/>
        <v>369324</v>
      </c>
      <c r="CI89" s="92">
        <f t="shared" si="62"/>
        <v>0</v>
      </c>
      <c r="CJ89" s="91" t="str">
        <f t="shared" si="35"/>
        <v>nein</v>
      </c>
      <c r="CK89" s="91" t="str">
        <f t="shared" si="35"/>
        <v>nein</v>
      </c>
      <c r="CL89" s="91" t="str">
        <f t="shared" si="63"/>
        <v>OK</v>
      </c>
      <c r="CM89" s="92">
        <f t="shared" si="61"/>
        <v>6087800</v>
      </c>
      <c r="CN89" s="91" t="str">
        <f t="shared" si="47"/>
        <v>nein</v>
      </c>
      <c r="CO89" s="91">
        <f t="shared" si="48"/>
        <v>0</v>
      </c>
      <c r="CP89" s="91">
        <f t="shared" si="49"/>
        <v>0</v>
      </c>
      <c r="CQ89" s="91">
        <f t="shared" si="50"/>
        <v>1</v>
      </c>
      <c r="CR89" s="91">
        <f t="shared" si="38"/>
        <v>1</v>
      </c>
      <c r="CS89" s="92">
        <f>CM89-'2014'!CM89</f>
        <v>321400</v>
      </c>
      <c r="CT89" s="92">
        <f>CE89-'2014'!CE89</f>
        <v>0</v>
      </c>
      <c r="CU89" s="92">
        <f t="shared" si="51"/>
        <v>1435893.1</v>
      </c>
      <c r="CV89" s="92">
        <f t="shared" si="52"/>
        <v>645510.21</v>
      </c>
      <c r="CW89" s="153">
        <f t="shared" si="53"/>
        <v>2.8</v>
      </c>
      <c r="CX89" s="153">
        <f t="shared" si="54"/>
        <v>3.6</v>
      </c>
      <c r="CY89" s="153">
        <f t="shared" si="55"/>
        <v>3.3</v>
      </c>
      <c r="CZ89" s="92">
        <f t="shared" si="56"/>
        <v>6791560.71</v>
      </c>
      <c r="DA89" s="92">
        <f t="shared" si="57"/>
        <v>11049.5</v>
      </c>
      <c r="DB89" s="91">
        <f t="shared" si="39"/>
        <v>1</v>
      </c>
      <c r="DC89" s="92">
        <f t="shared" si="58"/>
        <v>1735195</v>
      </c>
    </row>
    <row r="90" spans="1:107" x14ac:dyDescent="0.25">
      <c r="A90" s="20">
        <v>13075123</v>
      </c>
      <c r="B90" s="21">
        <v>5558</v>
      </c>
      <c r="C90" s="21" t="s">
        <v>128</v>
      </c>
      <c r="D90" s="223">
        <v>894</v>
      </c>
      <c r="E90" s="224">
        <v>50000</v>
      </c>
      <c r="F90" s="224">
        <v>331387</v>
      </c>
      <c r="G90" s="224">
        <v>1</v>
      </c>
      <c r="H90" s="224">
        <v>214459</v>
      </c>
      <c r="I90" s="224"/>
      <c r="J90" s="224">
        <v>1</v>
      </c>
      <c r="K90" s="224">
        <v>311199</v>
      </c>
      <c r="L90" s="224">
        <v>2018</v>
      </c>
      <c r="M90" s="224">
        <v>1</v>
      </c>
      <c r="N90" s="224">
        <v>716400</v>
      </c>
      <c r="O90" s="224">
        <v>0</v>
      </c>
      <c r="P90" s="224">
        <v>0</v>
      </c>
      <c r="Q90" s="224">
        <v>1</v>
      </c>
      <c r="R90" s="224">
        <v>311199</v>
      </c>
      <c r="S90" s="224">
        <v>280</v>
      </c>
      <c r="T90" s="224">
        <v>0</v>
      </c>
      <c r="U90" s="224">
        <v>360</v>
      </c>
      <c r="V90" s="224">
        <v>0</v>
      </c>
      <c r="W90" s="224">
        <v>330</v>
      </c>
      <c r="X90" s="224">
        <v>0</v>
      </c>
      <c r="Y90" s="224">
        <v>0</v>
      </c>
      <c r="Z90" s="224">
        <v>920041.51</v>
      </c>
      <c r="AA90" s="224">
        <v>1029.1292058165548</v>
      </c>
      <c r="AB90" s="22" t="s">
        <v>56</v>
      </c>
      <c r="AC90" s="22" t="s">
        <v>43</v>
      </c>
      <c r="AD90" s="22" t="s">
        <v>43</v>
      </c>
      <c r="AE90" s="224">
        <v>648100</v>
      </c>
      <c r="AF90" s="224">
        <v>514591</v>
      </c>
      <c r="AG90" s="224">
        <v>279946</v>
      </c>
      <c r="AH90" s="260">
        <v>331387</v>
      </c>
      <c r="AI90" s="260">
        <v>311199</v>
      </c>
      <c r="AJ90" s="224">
        <v>2700</v>
      </c>
      <c r="AK90" s="282">
        <v>2777.25</v>
      </c>
      <c r="AL90" s="224">
        <v>0</v>
      </c>
      <c r="AM90" s="224">
        <v>0</v>
      </c>
      <c r="AN90" s="224">
        <v>0</v>
      </c>
      <c r="AO90" s="260">
        <v>0</v>
      </c>
      <c r="AP90" s="224">
        <v>306832.87</v>
      </c>
      <c r="AQ90" s="224">
        <v>401525.48</v>
      </c>
      <c r="AR90" s="281">
        <f t="shared" si="59"/>
        <v>94692.609999999986</v>
      </c>
      <c r="AS90" s="224">
        <v>309702.8</v>
      </c>
      <c r="AT90" s="239">
        <f t="shared" si="40"/>
        <v>711228.28</v>
      </c>
      <c r="AU90" s="308">
        <v>279571.21000000002</v>
      </c>
      <c r="AV90" s="309">
        <f t="shared" si="60"/>
        <v>431657.07</v>
      </c>
      <c r="AW90" s="310">
        <f t="shared" si="41"/>
        <v>0.69627264999471528</v>
      </c>
      <c r="AX90" s="310">
        <f t="shared" si="42"/>
        <v>0.39308224639211481</v>
      </c>
      <c r="AY90" s="254">
        <v>124461.59</v>
      </c>
      <c r="CA90" s="91" t="str">
        <f t="shared" si="64"/>
        <v>Sassen-Trantow</v>
      </c>
      <c r="CB90" s="92">
        <f t="shared" si="64"/>
        <v>894</v>
      </c>
      <c r="CC90" s="92">
        <f t="shared" si="43"/>
        <v>0</v>
      </c>
      <c r="CD90" s="92">
        <f t="shared" si="44"/>
        <v>214459</v>
      </c>
      <c r="CE90" s="92">
        <f t="shared" si="36"/>
        <v>0</v>
      </c>
      <c r="CF90" s="92">
        <f t="shared" si="37"/>
        <v>311199</v>
      </c>
      <c r="CG90" s="92">
        <f t="shared" si="45"/>
        <v>311199</v>
      </c>
      <c r="CH90" s="92">
        <f t="shared" si="46"/>
        <v>331387</v>
      </c>
      <c r="CI90" s="92">
        <f t="shared" si="62"/>
        <v>0</v>
      </c>
      <c r="CJ90" s="91" t="str">
        <f t="shared" si="35"/>
        <v>ja</v>
      </c>
      <c r="CK90" s="91" t="str">
        <f t="shared" si="35"/>
        <v>nein</v>
      </c>
      <c r="CL90" s="91" t="str">
        <f t="shared" si="63"/>
        <v>OK</v>
      </c>
      <c r="CM90" s="92">
        <f t="shared" si="61"/>
        <v>716400</v>
      </c>
      <c r="CN90" s="91" t="str">
        <f t="shared" si="47"/>
        <v>nein</v>
      </c>
      <c r="CO90" s="91">
        <f t="shared" si="48"/>
        <v>1</v>
      </c>
      <c r="CP90" s="91">
        <f t="shared" si="49"/>
        <v>0</v>
      </c>
      <c r="CQ90" s="91">
        <f t="shared" si="50"/>
        <v>1</v>
      </c>
      <c r="CR90" s="91">
        <f t="shared" si="38"/>
        <v>1</v>
      </c>
      <c r="CS90" s="92">
        <f>CM90-'2014'!CM90</f>
        <v>26900</v>
      </c>
      <c r="CT90" s="92">
        <f>CE90-'2014'!CE90</f>
        <v>0</v>
      </c>
      <c r="CU90" s="92">
        <f t="shared" si="51"/>
        <v>279571.21000000002</v>
      </c>
      <c r="CV90" s="92">
        <f t="shared" si="52"/>
        <v>124461.59</v>
      </c>
      <c r="CW90" s="153">
        <f t="shared" si="53"/>
        <v>2.8</v>
      </c>
      <c r="CX90" s="153">
        <f t="shared" si="54"/>
        <v>3.6</v>
      </c>
      <c r="CY90" s="153">
        <f t="shared" si="55"/>
        <v>3.3</v>
      </c>
      <c r="CZ90" s="92">
        <f t="shared" si="56"/>
        <v>920041.51</v>
      </c>
      <c r="DA90" s="92">
        <f t="shared" si="57"/>
        <v>2777.25</v>
      </c>
      <c r="DB90" s="91">
        <f t="shared" si="39"/>
        <v>1</v>
      </c>
      <c r="DC90" s="92">
        <f t="shared" si="58"/>
        <v>311199</v>
      </c>
    </row>
    <row r="91" spans="1:107" x14ac:dyDescent="0.25">
      <c r="A91" s="20">
        <v>13075004</v>
      </c>
      <c r="B91" s="21">
        <v>5559</v>
      </c>
      <c r="C91" s="21" t="s">
        <v>129</v>
      </c>
      <c r="D91" s="228">
        <v>433</v>
      </c>
      <c r="E91" s="230">
        <v>39100</v>
      </c>
      <c r="F91" s="230">
        <v>47635.25</v>
      </c>
      <c r="G91" s="245">
        <v>1</v>
      </c>
      <c r="H91" s="230"/>
      <c r="I91" s="230">
        <v>7400.28</v>
      </c>
      <c r="J91" s="245">
        <v>0</v>
      </c>
      <c r="K91" s="245"/>
      <c r="L91" s="229">
        <v>2013</v>
      </c>
      <c r="M91" s="230"/>
      <c r="N91" s="230"/>
      <c r="O91" s="245">
        <v>1</v>
      </c>
      <c r="P91" s="247">
        <v>79432.06</v>
      </c>
      <c r="Q91" s="245">
        <v>0</v>
      </c>
      <c r="R91" s="230"/>
      <c r="S91" s="230">
        <v>280</v>
      </c>
      <c r="T91" s="245">
        <v>0</v>
      </c>
      <c r="U91" s="230">
        <v>390</v>
      </c>
      <c r="V91" s="245">
        <v>0</v>
      </c>
      <c r="W91" s="230">
        <v>350</v>
      </c>
      <c r="X91" s="245">
        <v>0</v>
      </c>
      <c r="Y91" s="245">
        <v>0</v>
      </c>
      <c r="Z91" s="230">
        <v>1313760.3</v>
      </c>
      <c r="AA91" s="230">
        <v>3034.0884526558893</v>
      </c>
      <c r="AB91" s="29" t="s">
        <v>56</v>
      </c>
      <c r="AC91" s="29" t="s">
        <v>43</v>
      </c>
      <c r="AD91" s="29" t="s">
        <v>43</v>
      </c>
      <c r="AE91" s="230">
        <v>572599.1</v>
      </c>
      <c r="AF91" s="230">
        <v>18264.02</v>
      </c>
      <c r="AG91" s="230">
        <v>79432.06</v>
      </c>
      <c r="AH91" s="291">
        <v>47635.25</v>
      </c>
      <c r="AI91" s="291">
        <v>-79432.06</v>
      </c>
      <c r="AJ91" s="230">
        <v>1900</v>
      </c>
      <c r="AK91" s="290">
        <v>1957.51</v>
      </c>
      <c r="AL91" s="230">
        <v>0</v>
      </c>
      <c r="AM91" s="230">
        <v>0</v>
      </c>
      <c r="AN91" s="230">
        <v>0</v>
      </c>
      <c r="AO91" s="291">
        <v>0</v>
      </c>
      <c r="AP91" s="230">
        <v>121649.63</v>
      </c>
      <c r="AQ91" s="230">
        <v>76235.19</v>
      </c>
      <c r="AR91" s="281">
        <f t="shared" si="59"/>
        <v>-45414.44</v>
      </c>
      <c r="AS91" s="316">
        <v>166178.54</v>
      </c>
      <c r="AT91" s="239">
        <f t="shared" si="40"/>
        <v>242413.73</v>
      </c>
      <c r="AU91" s="316">
        <v>137282.38</v>
      </c>
      <c r="AV91" s="309">
        <f t="shared" si="60"/>
        <v>105131.35</v>
      </c>
      <c r="AW91" s="310">
        <f t="shared" si="41"/>
        <v>1.8007744192675326</v>
      </c>
      <c r="AX91" s="310">
        <f t="shared" si="42"/>
        <v>0.5663143750149795</v>
      </c>
      <c r="AY91" s="316">
        <v>74856.88</v>
      </c>
      <c r="CA91" s="91" t="str">
        <f t="shared" si="64"/>
        <v>Altwigshagen</v>
      </c>
      <c r="CB91" s="92">
        <f t="shared" si="64"/>
        <v>433</v>
      </c>
      <c r="CC91" s="92">
        <f t="shared" si="43"/>
        <v>7400.28</v>
      </c>
      <c r="CD91" s="92">
        <f t="shared" si="44"/>
        <v>-7400.28</v>
      </c>
      <c r="CE91" s="92">
        <f t="shared" si="36"/>
        <v>79432.06</v>
      </c>
      <c r="CF91" s="92">
        <f t="shared" si="37"/>
        <v>0</v>
      </c>
      <c r="CG91" s="92">
        <f t="shared" si="45"/>
        <v>-79432.06</v>
      </c>
      <c r="CH91" s="92">
        <f t="shared" si="46"/>
        <v>47635.25</v>
      </c>
      <c r="CI91" s="92">
        <f t="shared" si="62"/>
        <v>0</v>
      </c>
      <c r="CJ91" s="91" t="str">
        <f t="shared" si="35"/>
        <v>ja</v>
      </c>
      <c r="CK91" s="91" t="str">
        <f t="shared" si="35"/>
        <v>nein</v>
      </c>
      <c r="CL91" s="91" t="str">
        <f t="shared" si="63"/>
        <v>OK</v>
      </c>
      <c r="CM91" s="92">
        <f t="shared" si="61"/>
        <v>0</v>
      </c>
      <c r="CN91" s="91" t="str">
        <f t="shared" si="47"/>
        <v>nein</v>
      </c>
      <c r="CO91" s="91">
        <f t="shared" si="48"/>
        <v>1</v>
      </c>
      <c r="CP91" s="91">
        <f t="shared" si="49"/>
        <v>0</v>
      </c>
      <c r="CQ91" s="91">
        <f t="shared" si="50"/>
        <v>1</v>
      </c>
      <c r="CR91" s="91">
        <f t="shared" si="38"/>
        <v>0</v>
      </c>
      <c r="CS91" s="92">
        <f>CM91-'2014'!CM91</f>
        <v>0</v>
      </c>
      <c r="CT91" s="92">
        <f>CE91-'2014'!CE91</f>
        <v>7400.2799999999988</v>
      </c>
      <c r="CU91" s="92">
        <f t="shared" si="51"/>
        <v>137282.38</v>
      </c>
      <c r="CV91" s="92">
        <f t="shared" si="52"/>
        <v>74856.88</v>
      </c>
      <c r="CW91" s="153">
        <f t="shared" si="53"/>
        <v>2.8</v>
      </c>
      <c r="CX91" s="153">
        <f t="shared" si="54"/>
        <v>3.9</v>
      </c>
      <c r="CY91" s="153">
        <f t="shared" si="55"/>
        <v>3.5</v>
      </c>
      <c r="CZ91" s="92">
        <f t="shared" si="56"/>
        <v>1313760.3</v>
      </c>
      <c r="DA91" s="92">
        <f t="shared" si="57"/>
        <v>1957.51</v>
      </c>
      <c r="DB91" s="91">
        <f t="shared" si="39"/>
        <v>1</v>
      </c>
      <c r="DC91" s="92">
        <f t="shared" si="58"/>
        <v>-79432.06</v>
      </c>
    </row>
    <row r="92" spans="1:107" x14ac:dyDescent="0.25">
      <c r="A92" s="20">
        <v>13075033</v>
      </c>
      <c r="B92" s="21">
        <v>5559</v>
      </c>
      <c r="C92" s="21" t="s">
        <v>130</v>
      </c>
      <c r="D92" s="228">
        <v>2658</v>
      </c>
      <c r="E92" s="230">
        <v>336100</v>
      </c>
      <c r="F92" s="230">
        <v>74429.61</v>
      </c>
      <c r="G92" s="245">
        <v>0</v>
      </c>
      <c r="H92" s="230"/>
      <c r="I92" s="230">
        <v>308468.39</v>
      </c>
      <c r="J92" s="245">
        <v>0</v>
      </c>
      <c r="K92" s="245"/>
      <c r="L92" s="230">
        <v>2012</v>
      </c>
      <c r="M92" s="230"/>
      <c r="N92" s="230"/>
      <c r="O92" s="245">
        <v>1</v>
      </c>
      <c r="P92" s="247">
        <v>715289.32</v>
      </c>
      <c r="Q92" s="245">
        <v>0</v>
      </c>
      <c r="R92" s="230"/>
      <c r="S92" s="230">
        <v>300</v>
      </c>
      <c r="T92" s="245">
        <v>0</v>
      </c>
      <c r="U92" s="230">
        <v>370</v>
      </c>
      <c r="V92" s="245">
        <v>0</v>
      </c>
      <c r="W92" s="230">
        <v>400</v>
      </c>
      <c r="X92" s="245">
        <v>0</v>
      </c>
      <c r="Y92" s="245">
        <v>0</v>
      </c>
      <c r="Z92" s="230">
        <v>4543469.33</v>
      </c>
      <c r="AA92" s="230">
        <v>1709.3564070729872</v>
      </c>
      <c r="AB92" s="29" t="s">
        <v>56</v>
      </c>
      <c r="AC92" s="29" t="s">
        <v>43</v>
      </c>
      <c r="AD92" s="29" t="s">
        <v>43</v>
      </c>
      <c r="AE92" s="230">
        <v>6467170.1200000001</v>
      </c>
      <c r="AF92" s="230">
        <v>482032.45</v>
      </c>
      <c r="AG92" s="291">
        <v>715289.32</v>
      </c>
      <c r="AH92" s="291">
        <v>-74429.61</v>
      </c>
      <c r="AI92" s="291">
        <v>-715289.32</v>
      </c>
      <c r="AJ92" s="230">
        <v>6600</v>
      </c>
      <c r="AK92" s="290">
        <v>6833.33</v>
      </c>
      <c r="AL92" s="230">
        <v>100</v>
      </c>
      <c r="AM92" s="230">
        <v>0</v>
      </c>
      <c r="AN92" s="230">
        <v>0</v>
      </c>
      <c r="AO92" s="291">
        <v>0</v>
      </c>
      <c r="AP92" s="230">
        <v>833685.15</v>
      </c>
      <c r="AQ92" s="230">
        <v>465803.89</v>
      </c>
      <c r="AR92" s="281">
        <f t="shared" si="59"/>
        <v>-367881.26</v>
      </c>
      <c r="AS92" s="316">
        <v>967939.97</v>
      </c>
      <c r="AT92" s="239">
        <f t="shared" si="40"/>
        <v>1433743.8599999999</v>
      </c>
      <c r="AU92" s="316">
        <v>820889.22</v>
      </c>
      <c r="AV92" s="309">
        <f t="shared" si="60"/>
        <v>612854.6399999999</v>
      </c>
      <c r="AW92" s="310">
        <f t="shared" si="41"/>
        <v>1.762306493404338</v>
      </c>
      <c r="AX92" s="310">
        <f t="shared" si="42"/>
        <v>0.57254942315847135</v>
      </c>
      <c r="AY92" s="316">
        <v>447611.71</v>
      </c>
      <c r="CA92" s="91" t="str">
        <f t="shared" si="64"/>
        <v>Ferdinandshof</v>
      </c>
      <c r="CB92" s="92">
        <f t="shared" si="64"/>
        <v>2658</v>
      </c>
      <c r="CC92" s="92">
        <f t="shared" si="43"/>
        <v>308468.39</v>
      </c>
      <c r="CD92" s="92">
        <f t="shared" si="44"/>
        <v>-308468.39</v>
      </c>
      <c r="CE92" s="92">
        <f t="shared" si="36"/>
        <v>715289.32</v>
      </c>
      <c r="CF92" s="92">
        <f t="shared" si="37"/>
        <v>0</v>
      </c>
      <c r="CG92" s="92">
        <f t="shared" si="45"/>
        <v>-715289.32</v>
      </c>
      <c r="CH92" s="92">
        <f t="shared" si="46"/>
        <v>-74429.61</v>
      </c>
      <c r="CI92" s="92">
        <f t="shared" si="62"/>
        <v>0</v>
      </c>
      <c r="CJ92" s="91" t="str">
        <f t="shared" si="35"/>
        <v>ja</v>
      </c>
      <c r="CK92" s="91" t="str">
        <f t="shared" si="35"/>
        <v>nein</v>
      </c>
      <c r="CL92" s="91" t="str">
        <f t="shared" si="63"/>
        <v>OK</v>
      </c>
      <c r="CM92" s="92">
        <f t="shared" si="61"/>
        <v>0</v>
      </c>
      <c r="CN92" s="91" t="str">
        <f t="shared" si="47"/>
        <v>nein</v>
      </c>
      <c r="CO92" s="91">
        <f t="shared" si="48"/>
        <v>1</v>
      </c>
      <c r="CP92" s="91">
        <f t="shared" si="49"/>
        <v>0</v>
      </c>
      <c r="CQ92" s="91">
        <f t="shared" si="50"/>
        <v>1</v>
      </c>
      <c r="CR92" s="91">
        <f t="shared" si="38"/>
        <v>0</v>
      </c>
      <c r="CS92" s="92">
        <f>CM92-'2014'!CM92</f>
        <v>0</v>
      </c>
      <c r="CT92" s="92">
        <f>CE92-'2014'!CE92</f>
        <v>308468.38999999996</v>
      </c>
      <c r="CU92" s="92">
        <f t="shared" si="51"/>
        <v>820889.22</v>
      </c>
      <c r="CV92" s="92">
        <f t="shared" si="52"/>
        <v>447611.71</v>
      </c>
      <c r="CW92" s="153">
        <f t="shared" si="53"/>
        <v>3</v>
      </c>
      <c r="CX92" s="153">
        <f t="shared" si="54"/>
        <v>3.7</v>
      </c>
      <c r="CY92" s="153">
        <f t="shared" si="55"/>
        <v>4</v>
      </c>
      <c r="CZ92" s="92">
        <f t="shared" si="56"/>
        <v>4543469.33</v>
      </c>
      <c r="DA92" s="92">
        <f t="shared" si="57"/>
        <v>6833.33</v>
      </c>
      <c r="DB92" s="91">
        <f t="shared" si="39"/>
        <v>0</v>
      </c>
      <c r="DC92" s="92">
        <f t="shared" si="58"/>
        <v>-715289.32</v>
      </c>
    </row>
    <row r="93" spans="1:107" x14ac:dyDescent="0.25">
      <c r="A93" s="20">
        <v>13075045</v>
      </c>
      <c r="B93" s="21">
        <v>5559</v>
      </c>
      <c r="C93" s="21" t="s">
        <v>131</v>
      </c>
      <c r="D93" s="228">
        <v>478</v>
      </c>
      <c r="E93" s="230">
        <v>32100</v>
      </c>
      <c r="F93" s="230">
        <v>55829.66</v>
      </c>
      <c r="G93" s="245">
        <v>0</v>
      </c>
      <c r="H93" s="230"/>
      <c r="I93" s="230">
        <v>56141.22</v>
      </c>
      <c r="J93" s="245">
        <v>0</v>
      </c>
      <c r="K93" s="245"/>
      <c r="L93" s="230">
        <v>2012</v>
      </c>
      <c r="M93" s="230"/>
      <c r="N93" s="230"/>
      <c r="O93" s="245">
        <v>1</v>
      </c>
      <c r="P93" s="247">
        <v>404275.24</v>
      </c>
      <c r="Q93" s="245">
        <v>0</v>
      </c>
      <c r="R93" s="230"/>
      <c r="S93" s="230">
        <v>280</v>
      </c>
      <c r="T93" s="245">
        <v>0</v>
      </c>
      <c r="U93" s="230">
        <v>360</v>
      </c>
      <c r="V93" s="245">
        <v>0</v>
      </c>
      <c r="W93" s="230">
        <v>330</v>
      </c>
      <c r="X93" s="245">
        <v>0</v>
      </c>
      <c r="Y93" s="245">
        <v>0</v>
      </c>
      <c r="Z93" s="230">
        <v>70248.070000000007</v>
      </c>
      <c r="AA93" s="230">
        <v>146.96248953974896</v>
      </c>
      <c r="AB93" s="29" t="s">
        <v>56</v>
      </c>
      <c r="AC93" s="29" t="s">
        <v>43</v>
      </c>
      <c r="AD93" s="29" t="s">
        <v>43</v>
      </c>
      <c r="AE93" s="230">
        <v>320962.88</v>
      </c>
      <c r="AF93" s="230">
        <v>333622.12</v>
      </c>
      <c r="AG93" s="291">
        <v>404275.24</v>
      </c>
      <c r="AH93" s="291">
        <v>-55829.66</v>
      </c>
      <c r="AI93" s="291">
        <v>-404275.24</v>
      </c>
      <c r="AJ93" s="230">
        <v>1800</v>
      </c>
      <c r="AK93" s="290">
        <v>1843.76</v>
      </c>
      <c r="AL93" s="230">
        <v>0</v>
      </c>
      <c r="AM93" s="230">
        <v>0</v>
      </c>
      <c r="AN93" s="230">
        <v>0</v>
      </c>
      <c r="AO93" s="291">
        <v>0</v>
      </c>
      <c r="AP93" s="230">
        <v>82673.210000000006</v>
      </c>
      <c r="AQ93" s="230">
        <v>26319.3</v>
      </c>
      <c r="AR93" s="281">
        <f t="shared" si="59"/>
        <v>-56353.91</v>
      </c>
      <c r="AS93" s="316">
        <v>214420.23</v>
      </c>
      <c r="AT93" s="239">
        <f t="shared" si="40"/>
        <v>240739.53</v>
      </c>
      <c r="AU93" s="316">
        <v>129650.66</v>
      </c>
      <c r="AV93" s="309">
        <f t="shared" si="60"/>
        <v>111088.87</v>
      </c>
      <c r="AW93" s="310">
        <f t="shared" si="41"/>
        <v>4.9260679425364655</v>
      </c>
      <c r="AX93" s="310">
        <f t="shared" si="42"/>
        <v>0.53855160388491252</v>
      </c>
      <c r="AY93" s="316">
        <v>70695.47</v>
      </c>
      <c r="CA93" s="91" t="str">
        <f t="shared" si="64"/>
        <v>Hammer a. d. Uecker</v>
      </c>
      <c r="CB93" s="92">
        <f t="shared" si="64"/>
        <v>478</v>
      </c>
      <c r="CC93" s="92">
        <f t="shared" si="43"/>
        <v>56141.22</v>
      </c>
      <c r="CD93" s="92">
        <f t="shared" si="44"/>
        <v>-56141.22</v>
      </c>
      <c r="CE93" s="92">
        <f t="shared" si="36"/>
        <v>404275.24</v>
      </c>
      <c r="CF93" s="92">
        <f t="shared" si="37"/>
        <v>0</v>
      </c>
      <c r="CG93" s="92">
        <f t="shared" si="45"/>
        <v>-404275.24</v>
      </c>
      <c r="CH93" s="92">
        <f t="shared" si="46"/>
        <v>-55829.66</v>
      </c>
      <c r="CI93" s="92">
        <f t="shared" si="62"/>
        <v>0</v>
      </c>
      <c r="CJ93" s="91" t="str">
        <f t="shared" si="35"/>
        <v>ja</v>
      </c>
      <c r="CK93" s="91" t="str">
        <f t="shared" si="35"/>
        <v>nein</v>
      </c>
      <c r="CL93" s="91" t="str">
        <f t="shared" si="63"/>
        <v>OK</v>
      </c>
      <c r="CM93" s="92">
        <f t="shared" si="61"/>
        <v>0</v>
      </c>
      <c r="CN93" s="91" t="str">
        <f t="shared" si="47"/>
        <v>nein</v>
      </c>
      <c r="CO93" s="91">
        <f t="shared" si="48"/>
        <v>1</v>
      </c>
      <c r="CP93" s="91">
        <f t="shared" si="49"/>
        <v>0</v>
      </c>
      <c r="CQ93" s="91">
        <f t="shared" si="50"/>
        <v>1</v>
      </c>
      <c r="CR93" s="91">
        <f t="shared" si="38"/>
        <v>0</v>
      </c>
      <c r="CS93" s="92">
        <f>CM93-'2014'!CM93</f>
        <v>0</v>
      </c>
      <c r="CT93" s="92">
        <f>CE93-'2014'!CE93</f>
        <v>56141.219999999972</v>
      </c>
      <c r="CU93" s="92">
        <f t="shared" si="51"/>
        <v>129650.66</v>
      </c>
      <c r="CV93" s="92">
        <f t="shared" si="52"/>
        <v>70695.47</v>
      </c>
      <c r="CW93" s="153">
        <f t="shared" si="53"/>
        <v>2.8</v>
      </c>
      <c r="CX93" s="153">
        <f t="shared" si="54"/>
        <v>3.6</v>
      </c>
      <c r="CY93" s="153">
        <f t="shared" si="55"/>
        <v>3.3</v>
      </c>
      <c r="CZ93" s="92">
        <f t="shared" si="56"/>
        <v>70248.070000000007</v>
      </c>
      <c r="DA93" s="92">
        <f t="shared" si="57"/>
        <v>1843.76</v>
      </c>
      <c r="DB93" s="91">
        <f t="shared" si="39"/>
        <v>0</v>
      </c>
      <c r="DC93" s="92">
        <f t="shared" si="58"/>
        <v>-404275.24</v>
      </c>
    </row>
    <row r="94" spans="1:107" x14ac:dyDescent="0.25">
      <c r="A94" s="20">
        <v>13075048</v>
      </c>
      <c r="B94" s="21">
        <v>5559</v>
      </c>
      <c r="C94" s="21" t="s">
        <v>132</v>
      </c>
      <c r="D94" s="228">
        <v>419</v>
      </c>
      <c r="E94" s="230">
        <v>80000</v>
      </c>
      <c r="F94" s="230">
        <v>57672.82</v>
      </c>
      <c r="G94" s="245">
        <v>0</v>
      </c>
      <c r="H94" s="230"/>
      <c r="I94" s="230">
        <v>50746.39</v>
      </c>
      <c r="J94" s="245">
        <v>0</v>
      </c>
      <c r="K94" s="245"/>
      <c r="L94" s="230">
        <v>2012</v>
      </c>
      <c r="M94" s="230"/>
      <c r="N94" s="230"/>
      <c r="O94" s="245">
        <v>1</v>
      </c>
      <c r="P94" s="247">
        <v>62008.2</v>
      </c>
      <c r="Q94" s="245">
        <v>0</v>
      </c>
      <c r="R94" s="230"/>
      <c r="S94" s="230">
        <v>350</v>
      </c>
      <c r="T94" s="245">
        <v>0</v>
      </c>
      <c r="U94" s="230">
        <v>390</v>
      </c>
      <c r="V94" s="245">
        <v>0</v>
      </c>
      <c r="W94" s="230">
        <v>400</v>
      </c>
      <c r="X94" s="245">
        <v>0</v>
      </c>
      <c r="Y94" s="245">
        <v>0</v>
      </c>
      <c r="Z94" s="230">
        <v>0</v>
      </c>
      <c r="AA94" s="230">
        <v>0</v>
      </c>
      <c r="AB94" s="29" t="s">
        <v>56</v>
      </c>
      <c r="AC94" s="29" t="s">
        <v>43</v>
      </c>
      <c r="AD94" s="29" t="s">
        <v>43</v>
      </c>
      <c r="AE94" s="230">
        <v>492776.23</v>
      </c>
      <c r="AF94" s="230">
        <v>111074.79</v>
      </c>
      <c r="AG94" s="291">
        <v>62005.7</v>
      </c>
      <c r="AH94" s="291">
        <v>-57672.82</v>
      </c>
      <c r="AI94" s="291">
        <v>-62005.7</v>
      </c>
      <c r="AJ94" s="230">
        <v>2000</v>
      </c>
      <c r="AK94" s="290">
        <v>1992.5</v>
      </c>
      <c r="AL94" s="230">
        <v>0</v>
      </c>
      <c r="AM94" s="230">
        <v>0</v>
      </c>
      <c r="AN94" s="230">
        <v>0</v>
      </c>
      <c r="AO94" s="291">
        <v>0</v>
      </c>
      <c r="AP94" s="230">
        <v>125887.14</v>
      </c>
      <c r="AQ94" s="230">
        <v>69918.52</v>
      </c>
      <c r="AR94" s="281">
        <f t="shared" si="59"/>
        <v>-55968.619999999995</v>
      </c>
      <c r="AS94" s="316">
        <v>155903.12</v>
      </c>
      <c r="AT94" s="239">
        <f t="shared" si="40"/>
        <v>225821.64</v>
      </c>
      <c r="AU94" s="316">
        <v>135688.64000000001</v>
      </c>
      <c r="AV94" s="309">
        <f t="shared" si="60"/>
        <v>90133</v>
      </c>
      <c r="AW94" s="310">
        <f t="shared" si="41"/>
        <v>1.9406680805028482</v>
      </c>
      <c r="AX94" s="310">
        <f t="shared" si="42"/>
        <v>0.60086641829365872</v>
      </c>
      <c r="AY94" s="316">
        <v>73987.75</v>
      </c>
      <c r="CA94" s="91" t="str">
        <f t="shared" si="64"/>
        <v>Heinrichswalde</v>
      </c>
      <c r="CB94" s="92">
        <f t="shared" si="64"/>
        <v>419</v>
      </c>
      <c r="CC94" s="92">
        <f t="shared" si="43"/>
        <v>50746.39</v>
      </c>
      <c r="CD94" s="92">
        <f t="shared" si="44"/>
        <v>-50746.39</v>
      </c>
      <c r="CE94" s="92">
        <f t="shared" si="36"/>
        <v>62008.2</v>
      </c>
      <c r="CF94" s="92">
        <f t="shared" si="37"/>
        <v>0</v>
      </c>
      <c r="CG94" s="92">
        <f t="shared" si="45"/>
        <v>-62008.2</v>
      </c>
      <c r="CH94" s="92">
        <f t="shared" si="46"/>
        <v>-57672.82</v>
      </c>
      <c r="CI94" s="92">
        <f t="shared" si="62"/>
        <v>0</v>
      </c>
      <c r="CJ94" s="91" t="str">
        <f t="shared" si="35"/>
        <v>ja</v>
      </c>
      <c r="CK94" s="91" t="str">
        <f t="shared" si="35"/>
        <v>nein</v>
      </c>
      <c r="CL94" s="91" t="str">
        <f t="shared" si="63"/>
        <v>OK</v>
      </c>
      <c r="CM94" s="92">
        <f t="shared" si="61"/>
        <v>0</v>
      </c>
      <c r="CN94" s="91" t="str">
        <f t="shared" si="47"/>
        <v>nein</v>
      </c>
      <c r="CO94" s="91">
        <f t="shared" si="48"/>
        <v>1</v>
      </c>
      <c r="CP94" s="91">
        <f t="shared" si="49"/>
        <v>0</v>
      </c>
      <c r="CQ94" s="91">
        <f t="shared" si="50"/>
        <v>1</v>
      </c>
      <c r="CR94" s="91">
        <f t="shared" si="38"/>
        <v>0</v>
      </c>
      <c r="CS94" s="92">
        <f>CM94-'2014'!CM94</f>
        <v>0</v>
      </c>
      <c r="CT94" s="92">
        <f>CE94-'2014'!CE94</f>
        <v>50748.89</v>
      </c>
      <c r="CU94" s="92">
        <f t="shared" si="51"/>
        <v>135688.64000000001</v>
      </c>
      <c r="CV94" s="92">
        <f t="shared" si="52"/>
        <v>73987.75</v>
      </c>
      <c r="CW94" s="153">
        <f t="shared" si="53"/>
        <v>3.5</v>
      </c>
      <c r="CX94" s="153">
        <f t="shared" si="54"/>
        <v>3.9</v>
      </c>
      <c r="CY94" s="153">
        <f t="shared" si="55"/>
        <v>4</v>
      </c>
      <c r="CZ94" s="92">
        <f t="shared" si="56"/>
        <v>0</v>
      </c>
      <c r="DA94" s="92">
        <f t="shared" si="57"/>
        <v>1992.5</v>
      </c>
      <c r="DB94" s="91">
        <f t="shared" si="39"/>
        <v>0</v>
      </c>
      <c r="DC94" s="92">
        <f t="shared" si="58"/>
        <v>-62005.7</v>
      </c>
    </row>
    <row r="95" spans="1:107" x14ac:dyDescent="0.25">
      <c r="A95" s="20">
        <v>13075118</v>
      </c>
      <c r="B95" s="21">
        <v>5559</v>
      </c>
      <c r="C95" s="21" t="s">
        <v>133</v>
      </c>
      <c r="D95" s="228">
        <v>305</v>
      </c>
      <c r="E95" s="230">
        <v>30500</v>
      </c>
      <c r="F95" s="230">
        <v>15594.52</v>
      </c>
      <c r="G95" s="245">
        <v>1</v>
      </c>
      <c r="H95" s="230">
        <v>19249.82</v>
      </c>
      <c r="I95" s="230"/>
      <c r="J95" s="245">
        <v>1</v>
      </c>
      <c r="K95" s="230">
        <v>163475.4</v>
      </c>
      <c r="L95" s="245"/>
      <c r="M95" s="230"/>
      <c r="N95" s="230"/>
      <c r="O95" s="245">
        <v>0</v>
      </c>
      <c r="P95" s="247"/>
      <c r="Q95" s="245">
        <v>1</v>
      </c>
      <c r="R95" s="247">
        <v>163469.39000000001</v>
      </c>
      <c r="S95" s="230">
        <v>350</v>
      </c>
      <c r="T95" s="245">
        <v>0</v>
      </c>
      <c r="U95" s="230">
        <v>381</v>
      </c>
      <c r="V95" s="245">
        <v>0</v>
      </c>
      <c r="W95" s="230">
        <v>350</v>
      </c>
      <c r="X95" s="245">
        <v>0</v>
      </c>
      <c r="Y95" s="245">
        <v>0</v>
      </c>
      <c r="Z95" s="230">
        <v>6169.06</v>
      </c>
      <c r="AA95" s="230">
        <v>20.226426229508199</v>
      </c>
      <c r="AB95" s="29" t="s">
        <v>56</v>
      </c>
      <c r="AC95" s="29" t="s">
        <v>43</v>
      </c>
      <c r="AD95" s="29" t="s">
        <v>43</v>
      </c>
      <c r="AE95" s="230">
        <v>354809.47</v>
      </c>
      <c r="AF95" s="230">
        <v>67403.08</v>
      </c>
      <c r="AG95" s="291">
        <v>163475.4</v>
      </c>
      <c r="AH95" s="291">
        <v>15594.52</v>
      </c>
      <c r="AI95" s="291">
        <v>163475.4</v>
      </c>
      <c r="AJ95" s="230">
        <v>1600</v>
      </c>
      <c r="AK95" s="290">
        <v>1634.7</v>
      </c>
      <c r="AL95" s="230">
        <v>0</v>
      </c>
      <c r="AM95" s="230">
        <v>0</v>
      </c>
      <c r="AN95" s="230">
        <v>0</v>
      </c>
      <c r="AO95" s="291">
        <v>0</v>
      </c>
      <c r="AP95" s="230">
        <v>104459.35</v>
      </c>
      <c r="AQ95" s="230">
        <v>52169.57</v>
      </c>
      <c r="AR95" s="281">
        <f t="shared" si="59"/>
        <v>-52289.780000000006</v>
      </c>
      <c r="AS95" s="316">
        <v>155903.12</v>
      </c>
      <c r="AT95" s="239">
        <f t="shared" si="40"/>
        <v>208072.69</v>
      </c>
      <c r="AU95" s="316">
        <v>96007.18</v>
      </c>
      <c r="AV95" s="309">
        <f t="shared" si="60"/>
        <v>112065.51000000001</v>
      </c>
      <c r="AW95" s="310">
        <f t="shared" si="41"/>
        <v>1.840290805540471</v>
      </c>
      <c r="AX95" s="310">
        <f t="shared" si="42"/>
        <v>0.46141173067931207</v>
      </c>
      <c r="AY95" s="316">
        <v>52350.47</v>
      </c>
      <c r="CA95" s="91" t="str">
        <f t="shared" si="64"/>
        <v>Rothemühl</v>
      </c>
      <c r="CB95" s="92">
        <f t="shared" si="64"/>
        <v>305</v>
      </c>
      <c r="CC95" s="92">
        <f t="shared" si="43"/>
        <v>0</v>
      </c>
      <c r="CD95" s="92">
        <f t="shared" si="44"/>
        <v>19249.82</v>
      </c>
      <c r="CE95" s="92">
        <f t="shared" si="36"/>
        <v>0</v>
      </c>
      <c r="CF95" s="92">
        <f t="shared" si="37"/>
        <v>163469.39000000001</v>
      </c>
      <c r="CG95" s="92">
        <f t="shared" si="45"/>
        <v>163469.39000000001</v>
      </c>
      <c r="CH95" s="92">
        <f t="shared" si="46"/>
        <v>15594.52</v>
      </c>
      <c r="CI95" s="92">
        <f t="shared" si="62"/>
        <v>0</v>
      </c>
      <c r="CJ95" s="91" t="str">
        <f t="shared" si="35"/>
        <v>ja</v>
      </c>
      <c r="CK95" s="91" t="str">
        <f t="shared" si="35"/>
        <v>nein</v>
      </c>
      <c r="CL95" s="91" t="str">
        <f t="shared" si="63"/>
        <v>OK</v>
      </c>
      <c r="CM95" s="92">
        <f t="shared" si="61"/>
        <v>0</v>
      </c>
      <c r="CN95" s="91" t="str">
        <f t="shared" si="47"/>
        <v>nein</v>
      </c>
      <c r="CO95" s="91">
        <f t="shared" si="48"/>
        <v>1</v>
      </c>
      <c r="CP95" s="91">
        <f t="shared" si="49"/>
        <v>0</v>
      </c>
      <c r="CQ95" s="91">
        <f t="shared" si="50"/>
        <v>1</v>
      </c>
      <c r="CR95" s="91">
        <f t="shared" si="38"/>
        <v>1</v>
      </c>
      <c r="CS95" s="92">
        <f>CM95-'2014'!CM95</f>
        <v>0</v>
      </c>
      <c r="CT95" s="92">
        <f>CE95-'2014'!CE95</f>
        <v>0</v>
      </c>
      <c r="CU95" s="92">
        <f t="shared" si="51"/>
        <v>96007.18</v>
      </c>
      <c r="CV95" s="92">
        <f t="shared" si="52"/>
        <v>52350.47</v>
      </c>
      <c r="CW95" s="153">
        <f t="shared" si="53"/>
        <v>3.5</v>
      </c>
      <c r="CX95" s="153">
        <f t="shared" si="54"/>
        <v>3.81</v>
      </c>
      <c r="CY95" s="153">
        <f t="shared" si="55"/>
        <v>3.5</v>
      </c>
      <c r="CZ95" s="92">
        <f t="shared" si="56"/>
        <v>6169.06</v>
      </c>
      <c r="DA95" s="92">
        <f t="shared" si="57"/>
        <v>1634.7</v>
      </c>
      <c r="DB95" s="91">
        <f t="shared" si="39"/>
        <v>1</v>
      </c>
      <c r="DC95" s="92">
        <f t="shared" si="58"/>
        <v>163475.4</v>
      </c>
    </row>
    <row r="96" spans="1:107" x14ac:dyDescent="0.25">
      <c r="A96" s="20">
        <v>13075131</v>
      </c>
      <c r="B96" s="21">
        <v>5559</v>
      </c>
      <c r="C96" s="21" t="s">
        <v>134</v>
      </c>
      <c r="D96" s="228">
        <v>8618</v>
      </c>
      <c r="E96" s="230">
        <v>299000</v>
      </c>
      <c r="F96" s="230">
        <v>265151.38</v>
      </c>
      <c r="G96" s="245">
        <v>1</v>
      </c>
      <c r="H96" s="230"/>
      <c r="I96" s="230">
        <v>781243.93</v>
      </c>
      <c r="J96" s="245">
        <v>0</v>
      </c>
      <c r="K96" s="245"/>
      <c r="L96" s="230">
        <v>2012</v>
      </c>
      <c r="M96" s="230"/>
      <c r="N96" s="230"/>
      <c r="O96" s="245">
        <v>1</v>
      </c>
      <c r="P96" s="247">
        <v>7063800.6799999997</v>
      </c>
      <c r="Q96" s="245">
        <v>0</v>
      </c>
      <c r="R96" s="230"/>
      <c r="S96" s="230">
        <v>350</v>
      </c>
      <c r="T96" s="245">
        <v>0</v>
      </c>
      <c r="U96" s="230">
        <v>430</v>
      </c>
      <c r="V96" s="245">
        <v>0</v>
      </c>
      <c r="W96" s="230">
        <v>425</v>
      </c>
      <c r="X96" s="245">
        <v>0</v>
      </c>
      <c r="Y96" s="245">
        <v>0</v>
      </c>
      <c r="Z96" s="230">
        <v>8678336.3499999996</v>
      </c>
      <c r="AA96" s="230">
        <v>1007.001200974704</v>
      </c>
      <c r="AB96" s="29" t="s">
        <v>56</v>
      </c>
      <c r="AC96" s="29" t="s">
        <v>43</v>
      </c>
      <c r="AD96" s="29" t="s">
        <v>43</v>
      </c>
      <c r="AE96" s="230">
        <v>26907250.82</v>
      </c>
      <c r="AF96" s="230">
        <v>1419658.77</v>
      </c>
      <c r="AG96" s="291">
        <v>6859765.0300000003</v>
      </c>
      <c r="AH96" s="291">
        <v>265151.38</v>
      </c>
      <c r="AI96" s="291">
        <v>-6859765.0300000003</v>
      </c>
      <c r="AJ96" s="230">
        <v>30100</v>
      </c>
      <c r="AK96" s="290">
        <v>31510.26</v>
      </c>
      <c r="AL96" s="230">
        <v>20000</v>
      </c>
      <c r="AM96" s="230">
        <v>35624.410000000003</v>
      </c>
      <c r="AN96" s="230">
        <v>0</v>
      </c>
      <c r="AO96" s="291">
        <v>0</v>
      </c>
      <c r="AP96" s="230">
        <v>4078433.18</v>
      </c>
      <c r="AQ96" s="230">
        <v>2795975.3</v>
      </c>
      <c r="AR96" s="281">
        <f t="shared" si="59"/>
        <v>-1282457.8800000004</v>
      </c>
      <c r="AS96" s="316">
        <v>2661492.9900000002</v>
      </c>
      <c r="AT96" s="239">
        <f t="shared" si="40"/>
        <v>5457468.29</v>
      </c>
      <c r="AU96" s="316">
        <v>3132364.86</v>
      </c>
      <c r="AV96" s="309">
        <f t="shared" si="60"/>
        <v>2325103.4300000002</v>
      </c>
      <c r="AW96" s="310">
        <f t="shared" si="41"/>
        <v>1.1203120642732431</v>
      </c>
      <c r="AX96" s="310">
        <f t="shared" si="42"/>
        <v>0.57395933307383451</v>
      </c>
      <c r="AY96" s="316">
        <v>1708005.36</v>
      </c>
      <c r="CA96" s="91" t="str">
        <f t="shared" si="64"/>
        <v>Torgelow, Stadt</v>
      </c>
      <c r="CB96" s="92">
        <f t="shared" si="64"/>
        <v>8618</v>
      </c>
      <c r="CC96" s="92">
        <f t="shared" si="43"/>
        <v>781243.93</v>
      </c>
      <c r="CD96" s="92">
        <f t="shared" si="44"/>
        <v>-781243.93</v>
      </c>
      <c r="CE96" s="92">
        <f t="shared" si="36"/>
        <v>7063800.6799999997</v>
      </c>
      <c r="CF96" s="92">
        <f t="shared" si="37"/>
        <v>0</v>
      </c>
      <c r="CG96" s="92">
        <f t="shared" si="45"/>
        <v>-7063800.6799999997</v>
      </c>
      <c r="CH96" s="92">
        <f t="shared" si="46"/>
        <v>265151.38</v>
      </c>
      <c r="CI96" s="92">
        <f t="shared" si="62"/>
        <v>0</v>
      </c>
      <c r="CJ96" s="91" t="str">
        <f t="shared" si="35"/>
        <v>ja</v>
      </c>
      <c r="CK96" s="91" t="str">
        <f t="shared" si="35"/>
        <v>nein</v>
      </c>
      <c r="CL96" s="91" t="str">
        <f t="shared" si="63"/>
        <v>OK</v>
      </c>
      <c r="CM96" s="92">
        <f t="shared" si="61"/>
        <v>0</v>
      </c>
      <c r="CN96" s="91" t="str">
        <f t="shared" si="47"/>
        <v>nein</v>
      </c>
      <c r="CO96" s="91">
        <f t="shared" si="48"/>
        <v>1</v>
      </c>
      <c r="CP96" s="91">
        <f t="shared" si="49"/>
        <v>0</v>
      </c>
      <c r="CQ96" s="91">
        <f t="shared" si="50"/>
        <v>1</v>
      </c>
      <c r="CR96" s="91">
        <f t="shared" si="38"/>
        <v>0</v>
      </c>
      <c r="CS96" s="92">
        <f>CM96-'2014'!CM96</f>
        <v>0</v>
      </c>
      <c r="CT96" s="92">
        <f>CE96-'2014'!CE96</f>
        <v>1175422.9499999993</v>
      </c>
      <c r="CU96" s="92">
        <f t="shared" si="51"/>
        <v>3132364.86</v>
      </c>
      <c r="CV96" s="92">
        <f t="shared" si="52"/>
        <v>1708005.36</v>
      </c>
      <c r="CW96" s="153">
        <f t="shared" si="53"/>
        <v>3.5</v>
      </c>
      <c r="CX96" s="153">
        <f t="shared" si="54"/>
        <v>4.3</v>
      </c>
      <c r="CY96" s="153">
        <f t="shared" si="55"/>
        <v>4.25</v>
      </c>
      <c r="CZ96" s="92">
        <f t="shared" si="56"/>
        <v>8678336.3499999996</v>
      </c>
      <c r="DA96" s="92">
        <f t="shared" si="57"/>
        <v>67134.67</v>
      </c>
      <c r="DB96" s="91">
        <f t="shared" si="39"/>
        <v>1</v>
      </c>
      <c r="DC96" s="92">
        <f t="shared" si="58"/>
        <v>-6859765.0300000003</v>
      </c>
    </row>
    <row r="97" spans="1:107" x14ac:dyDescent="0.25">
      <c r="A97" s="20">
        <v>13075143</v>
      </c>
      <c r="B97" s="21">
        <v>5559</v>
      </c>
      <c r="C97" s="21" t="s">
        <v>135</v>
      </c>
      <c r="D97" s="228">
        <v>779</v>
      </c>
      <c r="E97" s="230">
        <v>27000</v>
      </c>
      <c r="F97" s="230">
        <v>80083.149999999994</v>
      </c>
      <c r="G97" s="245">
        <v>1</v>
      </c>
      <c r="H97" s="230">
        <v>68288.740000000005</v>
      </c>
      <c r="I97" s="230"/>
      <c r="J97" s="245">
        <v>0</v>
      </c>
      <c r="K97" s="245"/>
      <c r="L97" s="230">
        <v>2012</v>
      </c>
      <c r="M97" s="230"/>
      <c r="N97" s="230"/>
      <c r="O97" s="245">
        <v>1</v>
      </c>
      <c r="P97" s="247">
        <v>239881.79</v>
      </c>
      <c r="Q97" s="245">
        <v>0</v>
      </c>
      <c r="R97" s="230"/>
      <c r="S97" s="230">
        <v>280</v>
      </c>
      <c r="T97" s="245">
        <v>0</v>
      </c>
      <c r="U97" s="230">
        <v>390</v>
      </c>
      <c r="V97" s="245">
        <v>0</v>
      </c>
      <c r="W97" s="230">
        <v>350</v>
      </c>
      <c r="X97" s="245">
        <v>0</v>
      </c>
      <c r="Y97" s="245">
        <v>0</v>
      </c>
      <c r="Z97" s="230">
        <v>794024.42</v>
      </c>
      <c r="AA97" s="230">
        <v>1019.2868035943518</v>
      </c>
      <c r="AB97" s="29" t="s">
        <v>56</v>
      </c>
      <c r="AC97" s="29" t="s">
        <v>43</v>
      </c>
      <c r="AD97" s="29" t="s">
        <v>43</v>
      </c>
      <c r="AE97" s="230">
        <v>115931.76</v>
      </c>
      <c r="AF97" s="230">
        <v>200252.24</v>
      </c>
      <c r="AG97" s="291">
        <v>239881.79</v>
      </c>
      <c r="AH97" s="291">
        <v>80083.149999999994</v>
      </c>
      <c r="AI97" s="291">
        <v>-239881.79</v>
      </c>
      <c r="AJ97" s="230">
        <v>3100</v>
      </c>
      <c r="AK97" s="290">
        <v>3102.51</v>
      </c>
      <c r="AL97" s="230">
        <v>0</v>
      </c>
      <c r="AM97" s="230">
        <v>0</v>
      </c>
      <c r="AN97" s="230">
        <v>0</v>
      </c>
      <c r="AO97" s="291">
        <v>0</v>
      </c>
      <c r="AP97" s="230">
        <v>383550.06</v>
      </c>
      <c r="AQ97" s="230">
        <v>460353.62</v>
      </c>
      <c r="AR97" s="281">
        <f t="shared" si="59"/>
        <v>76803.56</v>
      </c>
      <c r="AS97" s="316">
        <v>200152.01</v>
      </c>
      <c r="AT97" s="239">
        <f t="shared" si="40"/>
        <v>660505.63</v>
      </c>
      <c r="AU97" s="316">
        <v>305028.23</v>
      </c>
      <c r="AV97" s="309">
        <f t="shared" si="60"/>
        <v>355477.4</v>
      </c>
      <c r="AW97" s="310">
        <f t="shared" si="41"/>
        <v>0.66259548474931074</v>
      </c>
      <c r="AX97" s="310">
        <f t="shared" si="42"/>
        <v>0.46181018926364031</v>
      </c>
      <c r="AY97" s="316">
        <v>166324.76</v>
      </c>
      <c r="CA97" s="91" t="str">
        <f t="shared" si="64"/>
        <v>Wilhelmsburg</v>
      </c>
      <c r="CB97" s="92">
        <f t="shared" si="64"/>
        <v>779</v>
      </c>
      <c r="CC97" s="92">
        <f t="shared" si="43"/>
        <v>0</v>
      </c>
      <c r="CD97" s="92">
        <f t="shared" si="44"/>
        <v>68288.740000000005</v>
      </c>
      <c r="CE97" s="92">
        <f t="shared" si="36"/>
        <v>239881.79</v>
      </c>
      <c r="CF97" s="92">
        <f t="shared" si="37"/>
        <v>0</v>
      </c>
      <c r="CG97" s="92">
        <f t="shared" si="45"/>
        <v>-239881.79</v>
      </c>
      <c r="CH97" s="92">
        <f t="shared" si="46"/>
        <v>80083.149999999994</v>
      </c>
      <c r="CI97" s="92">
        <f t="shared" si="62"/>
        <v>0</v>
      </c>
      <c r="CJ97" s="91" t="str">
        <f t="shared" si="35"/>
        <v>ja</v>
      </c>
      <c r="CK97" s="91" t="str">
        <f t="shared" si="35"/>
        <v>nein</v>
      </c>
      <c r="CL97" s="91" t="str">
        <f t="shared" si="63"/>
        <v>OK</v>
      </c>
      <c r="CM97" s="92">
        <f t="shared" si="61"/>
        <v>0</v>
      </c>
      <c r="CN97" s="91" t="str">
        <f t="shared" si="47"/>
        <v>nein</v>
      </c>
      <c r="CO97" s="91">
        <f t="shared" si="48"/>
        <v>1</v>
      </c>
      <c r="CP97" s="91">
        <f t="shared" si="49"/>
        <v>0</v>
      </c>
      <c r="CQ97" s="91">
        <f t="shared" si="50"/>
        <v>1</v>
      </c>
      <c r="CR97" s="91">
        <f t="shared" si="38"/>
        <v>0</v>
      </c>
      <c r="CS97" s="92">
        <f>CM97-'2014'!CM97</f>
        <v>0</v>
      </c>
      <c r="CT97" s="92">
        <f>CE97-'2014'!CE97</f>
        <v>-68288.74000000002</v>
      </c>
      <c r="CU97" s="92">
        <f t="shared" si="51"/>
        <v>305028.23</v>
      </c>
      <c r="CV97" s="92">
        <f t="shared" si="52"/>
        <v>166324.76</v>
      </c>
      <c r="CW97" s="153">
        <f t="shared" si="53"/>
        <v>2.8</v>
      </c>
      <c r="CX97" s="153">
        <f t="shared" si="54"/>
        <v>3.9</v>
      </c>
      <c r="CY97" s="153">
        <f t="shared" si="55"/>
        <v>3.5</v>
      </c>
      <c r="CZ97" s="92">
        <f t="shared" si="56"/>
        <v>794024.42</v>
      </c>
      <c r="DA97" s="92">
        <f t="shared" si="57"/>
        <v>3102.51</v>
      </c>
      <c r="DB97" s="91">
        <f t="shared" si="39"/>
        <v>1</v>
      </c>
      <c r="DC97" s="92">
        <f t="shared" si="58"/>
        <v>-239881.79</v>
      </c>
    </row>
    <row r="98" spans="1:107" x14ac:dyDescent="0.25">
      <c r="A98" s="20">
        <v>13075017</v>
      </c>
      <c r="B98" s="21">
        <v>5560</v>
      </c>
      <c r="C98" s="21" t="s">
        <v>136</v>
      </c>
      <c r="D98" s="254">
        <v>198</v>
      </c>
      <c r="E98" s="257">
        <v>42100</v>
      </c>
      <c r="F98" s="255">
        <v>131141.62</v>
      </c>
      <c r="G98" s="255">
        <v>1</v>
      </c>
      <c r="H98" s="255">
        <v>111689.19</v>
      </c>
      <c r="I98" s="255">
        <v>0</v>
      </c>
      <c r="J98" s="255">
        <v>0</v>
      </c>
      <c r="K98" s="255">
        <v>0</v>
      </c>
      <c r="L98" s="273">
        <v>2014</v>
      </c>
      <c r="M98" s="255">
        <v>1</v>
      </c>
      <c r="N98" s="255">
        <v>1999887.79</v>
      </c>
      <c r="O98" s="255">
        <v>1</v>
      </c>
      <c r="P98" s="273">
        <v>157186.15</v>
      </c>
      <c r="Q98" s="255">
        <v>0</v>
      </c>
      <c r="R98" s="273"/>
      <c r="S98" s="255">
        <v>286</v>
      </c>
      <c r="T98" s="255">
        <v>0</v>
      </c>
      <c r="U98" s="255">
        <v>365</v>
      </c>
      <c r="V98" s="255">
        <v>0</v>
      </c>
      <c r="W98" s="255">
        <v>315</v>
      </c>
      <c r="X98" s="255">
        <v>1</v>
      </c>
      <c r="Y98" s="255">
        <v>0</v>
      </c>
      <c r="Z98" s="255">
        <v>46212.13</v>
      </c>
      <c r="AA98" s="255">
        <v>233.39459595959593</v>
      </c>
      <c r="AB98" s="45" t="s">
        <v>199</v>
      </c>
      <c r="AC98" s="45" t="s">
        <v>43</v>
      </c>
      <c r="AD98" s="45"/>
      <c r="AE98" s="255"/>
      <c r="AF98" s="257">
        <v>339917.78</v>
      </c>
      <c r="AG98" s="257">
        <v>157186.15</v>
      </c>
      <c r="AH98" s="300">
        <v>131141.62</v>
      </c>
      <c r="AI98" s="304">
        <v>-160508.21</v>
      </c>
      <c r="AJ98" s="255">
        <v>800</v>
      </c>
      <c r="AK98" s="293">
        <v>891.67</v>
      </c>
      <c r="AL98" s="256"/>
      <c r="AM98" s="256"/>
      <c r="AN98" s="256"/>
      <c r="AO98" s="256"/>
      <c r="AP98" s="255">
        <v>253674.58</v>
      </c>
      <c r="AQ98" s="255">
        <v>325298.5</v>
      </c>
      <c r="AR98" s="281">
        <f t="shared" si="59"/>
        <v>71623.920000000013</v>
      </c>
      <c r="AS98" s="255">
        <v>0</v>
      </c>
      <c r="AT98" s="239">
        <f t="shared" si="40"/>
        <v>325298.5</v>
      </c>
      <c r="AU98" s="255">
        <v>123201.52</v>
      </c>
      <c r="AV98" s="309">
        <f t="shared" si="60"/>
        <v>202096.97999999998</v>
      </c>
      <c r="AW98" s="310">
        <f t="shared" si="41"/>
        <v>0.37873374761949413</v>
      </c>
      <c r="AX98" s="310">
        <f t="shared" si="42"/>
        <v>0.37873374761949413</v>
      </c>
      <c r="AY98" s="254">
        <v>58203.39</v>
      </c>
      <c r="CA98" s="91" t="str">
        <f t="shared" si="64"/>
        <v>Brietzig</v>
      </c>
      <c r="CB98" s="92">
        <f t="shared" si="64"/>
        <v>198</v>
      </c>
      <c r="CC98" s="92">
        <f t="shared" si="43"/>
        <v>0</v>
      </c>
      <c r="CD98" s="92">
        <f t="shared" si="44"/>
        <v>111689.19</v>
      </c>
      <c r="CE98" s="92">
        <f t="shared" si="36"/>
        <v>157186.15</v>
      </c>
      <c r="CF98" s="92">
        <f t="shared" si="37"/>
        <v>0</v>
      </c>
      <c r="CG98" s="92">
        <f t="shared" si="45"/>
        <v>-157186.15</v>
      </c>
      <c r="CH98" s="92">
        <f t="shared" si="46"/>
        <v>131141.62</v>
      </c>
      <c r="CI98" s="92">
        <f t="shared" si="62"/>
        <v>0</v>
      </c>
      <c r="CJ98" s="91" t="str">
        <f t="shared" si="35"/>
        <v xml:space="preserve">nein </v>
      </c>
      <c r="CK98" s="91" t="str">
        <f t="shared" si="35"/>
        <v>nein</v>
      </c>
      <c r="CL98" s="91" t="str">
        <f t="shared" si="63"/>
        <v>OK</v>
      </c>
      <c r="CM98" s="92">
        <f t="shared" si="61"/>
        <v>1999887.79</v>
      </c>
      <c r="CN98" s="91" t="str">
        <f t="shared" si="47"/>
        <v>nein</v>
      </c>
      <c r="CO98" s="91">
        <f t="shared" si="48"/>
        <v>0</v>
      </c>
      <c r="CP98" s="91">
        <f t="shared" si="49"/>
        <v>0</v>
      </c>
      <c r="CQ98" s="91">
        <f t="shared" si="50"/>
        <v>1</v>
      </c>
      <c r="CR98" s="91">
        <f t="shared" si="38"/>
        <v>0</v>
      </c>
      <c r="CS98" s="92">
        <f>CM98-'2014'!CM98</f>
        <v>1171773.9100000001</v>
      </c>
      <c r="CT98" s="92">
        <f>CE98-'2014'!CE98</f>
        <v>-58551.110000000015</v>
      </c>
      <c r="CU98" s="92">
        <f t="shared" si="51"/>
        <v>123201.52</v>
      </c>
      <c r="CV98" s="92">
        <f t="shared" si="52"/>
        <v>58203.39</v>
      </c>
      <c r="CW98" s="153">
        <f t="shared" si="53"/>
        <v>2.86</v>
      </c>
      <c r="CX98" s="153">
        <f t="shared" si="54"/>
        <v>3.65</v>
      </c>
      <c r="CY98" s="153">
        <f t="shared" si="55"/>
        <v>3.15</v>
      </c>
      <c r="CZ98" s="92">
        <f t="shared" si="56"/>
        <v>46212.13</v>
      </c>
      <c r="DA98" s="92">
        <f t="shared" si="57"/>
        <v>891.67</v>
      </c>
      <c r="DB98" s="91">
        <f t="shared" si="39"/>
        <v>1</v>
      </c>
      <c r="DC98" s="92">
        <f t="shared" si="58"/>
        <v>-160508.21</v>
      </c>
    </row>
    <row r="99" spans="1:107" x14ac:dyDescent="0.25">
      <c r="A99" s="20">
        <v>13075032</v>
      </c>
      <c r="B99" s="21">
        <v>5560</v>
      </c>
      <c r="C99" s="21" t="s">
        <v>137</v>
      </c>
      <c r="D99" s="254">
        <v>310</v>
      </c>
      <c r="E99" s="255">
        <v>8700</v>
      </c>
      <c r="F99" s="255">
        <v>12059.74</v>
      </c>
      <c r="G99" s="255">
        <v>1</v>
      </c>
      <c r="H99" s="255">
        <v>11321.22</v>
      </c>
      <c r="I99" s="255">
        <v>0</v>
      </c>
      <c r="J99" s="255">
        <v>1</v>
      </c>
      <c r="K99" s="255">
        <v>348390.31</v>
      </c>
      <c r="L99" s="273"/>
      <c r="M99" s="255">
        <v>1</v>
      </c>
      <c r="N99" s="255">
        <v>2910054.2</v>
      </c>
      <c r="O99" s="255">
        <v>0</v>
      </c>
      <c r="P99" s="273"/>
      <c r="Q99" s="255">
        <v>1</v>
      </c>
      <c r="R99" s="273">
        <v>344870.32</v>
      </c>
      <c r="S99" s="255">
        <v>350</v>
      </c>
      <c r="T99" s="255">
        <v>0</v>
      </c>
      <c r="U99" s="255">
        <v>350</v>
      </c>
      <c r="V99" s="255">
        <v>0</v>
      </c>
      <c r="W99" s="255">
        <v>350</v>
      </c>
      <c r="X99" s="255">
        <v>0</v>
      </c>
      <c r="Y99" s="255">
        <v>0</v>
      </c>
      <c r="Z99" s="255">
        <v>4435.7700000000004</v>
      </c>
      <c r="AA99" s="255">
        <v>14.30893548387097</v>
      </c>
      <c r="AB99" s="45" t="s">
        <v>199</v>
      </c>
      <c r="AC99" s="45" t="s">
        <v>43</v>
      </c>
      <c r="AD99" s="45"/>
      <c r="AE99" s="255"/>
      <c r="AF99" s="257">
        <v>54862.01</v>
      </c>
      <c r="AG99" s="255">
        <v>344870.32</v>
      </c>
      <c r="AH99" s="300">
        <v>12059.74</v>
      </c>
      <c r="AI99" s="300">
        <v>348590.31</v>
      </c>
      <c r="AJ99" s="255">
        <v>2300</v>
      </c>
      <c r="AK99" s="293">
        <v>2314.16</v>
      </c>
      <c r="AL99" s="256"/>
      <c r="AM99" s="256"/>
      <c r="AN99" s="256"/>
      <c r="AO99" s="256"/>
      <c r="AP99" s="255">
        <v>85053.23</v>
      </c>
      <c r="AQ99" s="255">
        <v>18898.43</v>
      </c>
      <c r="AR99" s="281">
        <f t="shared" si="59"/>
        <v>-66154.799999999988</v>
      </c>
      <c r="AS99" s="255">
        <v>120197.12</v>
      </c>
      <c r="AT99" s="239">
        <f t="shared" si="40"/>
        <v>139095.54999999999</v>
      </c>
      <c r="AU99" s="255">
        <v>69401.100000000006</v>
      </c>
      <c r="AV99" s="309">
        <f t="shared" si="60"/>
        <v>69694.449999999983</v>
      </c>
      <c r="AW99" s="310">
        <f t="shared" si="41"/>
        <v>3.6723209282464206</v>
      </c>
      <c r="AX99" s="310">
        <f t="shared" si="42"/>
        <v>0.49894550904036838</v>
      </c>
      <c r="AY99" s="254">
        <v>32988.39</v>
      </c>
      <c r="CA99" s="91" t="str">
        <f t="shared" si="64"/>
        <v>Fahrenwalde</v>
      </c>
      <c r="CB99" s="92">
        <f t="shared" si="64"/>
        <v>310</v>
      </c>
      <c r="CC99" s="92">
        <f t="shared" si="43"/>
        <v>0</v>
      </c>
      <c r="CD99" s="92">
        <f t="shared" si="44"/>
        <v>11321.22</v>
      </c>
      <c r="CE99" s="92">
        <f t="shared" si="36"/>
        <v>0</v>
      </c>
      <c r="CF99" s="92">
        <f t="shared" si="37"/>
        <v>344870.32</v>
      </c>
      <c r="CG99" s="92">
        <f t="shared" si="45"/>
        <v>344870.32</v>
      </c>
      <c r="CH99" s="92">
        <f t="shared" si="46"/>
        <v>12059.74</v>
      </c>
      <c r="CI99" s="92">
        <f t="shared" si="62"/>
        <v>0</v>
      </c>
      <c r="CJ99" s="91" t="str">
        <f t="shared" si="35"/>
        <v xml:space="preserve">nein </v>
      </c>
      <c r="CK99" s="91" t="str">
        <f t="shared" si="35"/>
        <v>nein</v>
      </c>
      <c r="CL99" s="91" t="str">
        <f t="shared" si="63"/>
        <v>OK</v>
      </c>
      <c r="CM99" s="92">
        <f t="shared" si="61"/>
        <v>2910054.2</v>
      </c>
      <c r="CN99" s="91" t="str">
        <f t="shared" si="47"/>
        <v>nein</v>
      </c>
      <c r="CO99" s="91">
        <f t="shared" si="48"/>
        <v>0</v>
      </c>
      <c r="CP99" s="91">
        <f t="shared" si="49"/>
        <v>0</v>
      </c>
      <c r="CQ99" s="91">
        <f t="shared" si="50"/>
        <v>1</v>
      </c>
      <c r="CR99" s="91">
        <f t="shared" si="38"/>
        <v>1</v>
      </c>
      <c r="CS99" s="92">
        <f>CM99-'2014'!CM99</f>
        <v>1777704.1600000001</v>
      </c>
      <c r="CT99" s="92">
        <f>CE99-'2014'!CE99</f>
        <v>0</v>
      </c>
      <c r="CU99" s="92">
        <f t="shared" si="51"/>
        <v>69401.100000000006</v>
      </c>
      <c r="CV99" s="92">
        <f t="shared" si="52"/>
        <v>32988.39</v>
      </c>
      <c r="CW99" s="153">
        <f t="shared" si="53"/>
        <v>3.5</v>
      </c>
      <c r="CX99" s="153">
        <f t="shared" si="54"/>
        <v>3.5</v>
      </c>
      <c r="CY99" s="153">
        <f t="shared" si="55"/>
        <v>3.5</v>
      </c>
      <c r="CZ99" s="92">
        <f t="shared" si="56"/>
        <v>4435.7700000000004</v>
      </c>
      <c r="DA99" s="92">
        <f t="shared" si="57"/>
        <v>2314.16</v>
      </c>
      <c r="DB99" s="91">
        <f t="shared" si="39"/>
        <v>1</v>
      </c>
      <c r="DC99" s="92">
        <f t="shared" si="58"/>
        <v>348590.31</v>
      </c>
    </row>
    <row r="100" spans="1:107" x14ac:dyDescent="0.25">
      <c r="A100" s="20">
        <v>13075042</v>
      </c>
      <c r="B100" s="21">
        <v>5560</v>
      </c>
      <c r="C100" s="21" t="s">
        <v>138</v>
      </c>
      <c r="D100" s="254">
        <v>217</v>
      </c>
      <c r="E100" s="257">
        <v>9100</v>
      </c>
      <c r="F100" s="255">
        <v>12473.87</v>
      </c>
      <c r="G100" s="255">
        <v>0</v>
      </c>
      <c r="H100" s="255">
        <v>0</v>
      </c>
      <c r="I100" s="255">
        <v>1516.75</v>
      </c>
      <c r="J100" s="255">
        <v>0</v>
      </c>
      <c r="K100" s="255">
        <v>0</v>
      </c>
      <c r="L100" s="273">
        <v>2012</v>
      </c>
      <c r="M100" s="255">
        <v>1</v>
      </c>
      <c r="N100" s="255">
        <v>686773.86</v>
      </c>
      <c r="O100" s="255">
        <v>1</v>
      </c>
      <c r="P100" s="273">
        <v>118188.61</v>
      </c>
      <c r="Q100" s="255">
        <v>0</v>
      </c>
      <c r="R100" s="273"/>
      <c r="S100" s="255">
        <v>350</v>
      </c>
      <c r="T100" s="255">
        <v>0</v>
      </c>
      <c r="U100" s="255">
        <v>400</v>
      </c>
      <c r="V100" s="255">
        <v>0</v>
      </c>
      <c r="W100" s="255">
        <v>350</v>
      </c>
      <c r="X100" s="255">
        <v>0</v>
      </c>
      <c r="Y100" s="255">
        <v>0</v>
      </c>
      <c r="Z100" s="255">
        <v>37043.31</v>
      </c>
      <c r="AA100" s="255">
        <v>170.70649769585253</v>
      </c>
      <c r="AB100" s="45" t="s">
        <v>56</v>
      </c>
      <c r="AC100" s="45" t="s">
        <v>43</v>
      </c>
      <c r="AD100" s="45"/>
      <c r="AE100" s="255"/>
      <c r="AF100" s="257">
        <v>86257.86</v>
      </c>
      <c r="AG100" s="257">
        <v>118188.61</v>
      </c>
      <c r="AH100" s="300">
        <v>12473.87</v>
      </c>
      <c r="AI100" s="304">
        <v>-138812.88</v>
      </c>
      <c r="AJ100" s="255">
        <v>1700</v>
      </c>
      <c r="AK100" s="293">
        <v>1775</v>
      </c>
      <c r="AL100" s="256"/>
      <c r="AM100" s="256"/>
      <c r="AN100" s="256"/>
      <c r="AO100" s="256"/>
      <c r="AP100" s="255">
        <v>76793.97</v>
      </c>
      <c r="AQ100" s="255">
        <v>51990.97</v>
      </c>
      <c r="AR100" s="281">
        <f t="shared" si="59"/>
        <v>-24803</v>
      </c>
      <c r="AS100" s="255">
        <v>73783.960000000006</v>
      </c>
      <c r="AT100" s="239">
        <f t="shared" si="40"/>
        <v>125774.93000000001</v>
      </c>
      <c r="AU100" s="255">
        <v>59180.84</v>
      </c>
      <c r="AV100" s="309">
        <f t="shared" si="60"/>
        <v>66594.090000000011</v>
      </c>
      <c r="AW100" s="310">
        <f t="shared" si="41"/>
        <v>1.1382907454890723</v>
      </c>
      <c r="AX100" s="310">
        <f t="shared" si="42"/>
        <v>0.47052969936059591</v>
      </c>
      <c r="AY100" s="254">
        <v>29167.48</v>
      </c>
      <c r="CA100" s="91" t="str">
        <f t="shared" si="64"/>
        <v>Groß Luckow</v>
      </c>
      <c r="CB100" s="92">
        <f t="shared" si="64"/>
        <v>217</v>
      </c>
      <c r="CC100" s="92">
        <f t="shared" si="43"/>
        <v>1516.75</v>
      </c>
      <c r="CD100" s="92">
        <f t="shared" si="44"/>
        <v>-1516.75</v>
      </c>
      <c r="CE100" s="92">
        <f t="shared" si="36"/>
        <v>118188.61</v>
      </c>
      <c r="CF100" s="92">
        <f t="shared" si="37"/>
        <v>0</v>
      </c>
      <c r="CG100" s="92">
        <f t="shared" si="45"/>
        <v>-118188.61</v>
      </c>
      <c r="CH100" s="92">
        <f t="shared" si="46"/>
        <v>12473.87</v>
      </c>
      <c r="CI100" s="92">
        <f t="shared" si="62"/>
        <v>0</v>
      </c>
      <c r="CJ100" s="91" t="str">
        <f t="shared" si="35"/>
        <v>ja</v>
      </c>
      <c r="CK100" s="91" t="str">
        <f t="shared" si="35"/>
        <v>nein</v>
      </c>
      <c r="CL100" s="91" t="str">
        <f t="shared" si="63"/>
        <v>OK</v>
      </c>
      <c r="CM100" s="92">
        <f t="shared" si="61"/>
        <v>686773.86</v>
      </c>
      <c r="CN100" s="91" t="str">
        <f t="shared" si="47"/>
        <v>nein</v>
      </c>
      <c r="CO100" s="91">
        <f t="shared" si="48"/>
        <v>1</v>
      </c>
      <c r="CP100" s="91">
        <f t="shared" si="49"/>
        <v>0</v>
      </c>
      <c r="CQ100" s="91">
        <f t="shared" si="50"/>
        <v>1</v>
      </c>
      <c r="CR100" s="91">
        <f t="shared" si="38"/>
        <v>0</v>
      </c>
      <c r="CS100" s="92">
        <f>CM100-'2014'!CM100</f>
        <v>2951.3499999999767</v>
      </c>
      <c r="CT100" s="92">
        <f>CE100-'2014'!CE100</f>
        <v>-1352.3199999999924</v>
      </c>
      <c r="CU100" s="92">
        <f t="shared" si="51"/>
        <v>59180.84</v>
      </c>
      <c r="CV100" s="92">
        <f t="shared" si="52"/>
        <v>29167.48</v>
      </c>
      <c r="CW100" s="153">
        <f t="shared" si="53"/>
        <v>3.5</v>
      </c>
      <c r="CX100" s="153">
        <f t="shared" si="54"/>
        <v>4</v>
      </c>
      <c r="CY100" s="153">
        <f t="shared" si="55"/>
        <v>3.5</v>
      </c>
      <c r="CZ100" s="92">
        <f t="shared" si="56"/>
        <v>37043.31</v>
      </c>
      <c r="DA100" s="92">
        <f t="shared" si="57"/>
        <v>1775</v>
      </c>
      <c r="DB100" s="91">
        <f t="shared" si="39"/>
        <v>0</v>
      </c>
      <c r="DC100" s="92">
        <f t="shared" si="58"/>
        <v>-138812.88</v>
      </c>
    </row>
    <row r="101" spans="1:107" x14ac:dyDescent="0.25">
      <c r="A101" s="20">
        <v>13075055</v>
      </c>
      <c r="B101" s="21">
        <v>5560</v>
      </c>
      <c r="C101" s="21" t="s">
        <v>139</v>
      </c>
      <c r="D101" s="254">
        <v>2304</v>
      </c>
      <c r="E101" s="257">
        <v>182800</v>
      </c>
      <c r="F101" s="255">
        <v>181502.53</v>
      </c>
      <c r="G101" s="255">
        <v>0</v>
      </c>
      <c r="H101" s="255">
        <v>0</v>
      </c>
      <c r="I101" s="255">
        <v>9100.83</v>
      </c>
      <c r="J101" s="255">
        <v>1</v>
      </c>
      <c r="K101" s="255">
        <v>88308.72</v>
      </c>
      <c r="L101" s="273"/>
      <c r="M101" s="255">
        <v>1</v>
      </c>
      <c r="N101" s="255">
        <v>5156686.07</v>
      </c>
      <c r="O101" s="255">
        <v>0</v>
      </c>
      <c r="P101" s="273"/>
      <c r="Q101" s="255">
        <v>1</v>
      </c>
      <c r="R101" s="273">
        <v>407490.92</v>
      </c>
      <c r="S101" s="255">
        <v>450</v>
      </c>
      <c r="T101" s="255">
        <v>0</v>
      </c>
      <c r="U101" s="255">
        <v>450</v>
      </c>
      <c r="V101" s="255">
        <v>0</v>
      </c>
      <c r="W101" s="255">
        <v>450</v>
      </c>
      <c r="X101" s="255">
        <v>0</v>
      </c>
      <c r="Y101" s="255">
        <v>0</v>
      </c>
      <c r="Z101" s="255">
        <v>176827.14</v>
      </c>
      <c r="AA101" s="255">
        <v>76.747890625000011</v>
      </c>
      <c r="AB101" s="45" t="s">
        <v>199</v>
      </c>
      <c r="AC101" s="45" t="s">
        <v>43</v>
      </c>
      <c r="AD101" s="45"/>
      <c r="AE101" s="255"/>
      <c r="AF101" s="255">
        <v>1056744.05</v>
      </c>
      <c r="AG101" s="255">
        <v>407490.92</v>
      </c>
      <c r="AH101" s="300">
        <v>181502.53</v>
      </c>
      <c r="AI101" s="300">
        <v>88308.72</v>
      </c>
      <c r="AJ101" s="255">
        <v>17100</v>
      </c>
      <c r="AK101" s="293">
        <v>17129.150000000001</v>
      </c>
      <c r="AL101" s="256"/>
      <c r="AM101" s="256"/>
      <c r="AN101" s="256"/>
      <c r="AO101" s="256"/>
      <c r="AP101" s="255">
        <v>688609.63</v>
      </c>
      <c r="AQ101" s="255">
        <v>394557.68</v>
      </c>
      <c r="AR101" s="281">
        <f t="shared" si="59"/>
        <v>-294051.95</v>
      </c>
      <c r="AS101" s="255">
        <v>859452.8</v>
      </c>
      <c r="AT101" s="239">
        <f t="shared" si="40"/>
        <v>1254010.48</v>
      </c>
      <c r="AU101" s="255">
        <v>697002.63</v>
      </c>
      <c r="AV101" s="309">
        <f t="shared" si="60"/>
        <v>557007.85</v>
      </c>
      <c r="AW101" s="310">
        <f t="shared" si="41"/>
        <v>1.7665417892765387</v>
      </c>
      <c r="AX101" s="310">
        <f t="shared" si="42"/>
        <v>0.55581882377888903</v>
      </c>
      <c r="AY101" s="254">
        <v>340254.52</v>
      </c>
      <c r="CA101" s="91" t="str">
        <f t="shared" si="64"/>
        <v>Jatznick</v>
      </c>
      <c r="CB101" s="92">
        <f t="shared" si="64"/>
        <v>2304</v>
      </c>
      <c r="CC101" s="92">
        <f t="shared" si="43"/>
        <v>9100.83</v>
      </c>
      <c r="CD101" s="92">
        <f t="shared" si="44"/>
        <v>-9100.83</v>
      </c>
      <c r="CE101" s="92">
        <f t="shared" si="36"/>
        <v>0</v>
      </c>
      <c r="CF101" s="92">
        <f t="shared" si="37"/>
        <v>407490.92</v>
      </c>
      <c r="CG101" s="92">
        <f t="shared" si="45"/>
        <v>407490.92</v>
      </c>
      <c r="CH101" s="92">
        <f t="shared" si="46"/>
        <v>181502.53</v>
      </c>
      <c r="CI101" s="92">
        <f t="shared" si="62"/>
        <v>0</v>
      </c>
      <c r="CJ101" s="91" t="str">
        <f t="shared" si="35"/>
        <v xml:space="preserve">nein </v>
      </c>
      <c r="CK101" s="91" t="str">
        <f t="shared" si="35"/>
        <v>nein</v>
      </c>
      <c r="CL101" s="91" t="str">
        <f t="shared" si="63"/>
        <v>OK</v>
      </c>
      <c r="CM101" s="92">
        <f t="shared" si="61"/>
        <v>5156686.07</v>
      </c>
      <c r="CN101" s="91" t="str">
        <f t="shared" si="47"/>
        <v>nein</v>
      </c>
      <c r="CO101" s="91">
        <f t="shared" si="48"/>
        <v>0</v>
      </c>
      <c r="CP101" s="91">
        <f t="shared" si="49"/>
        <v>0</v>
      </c>
      <c r="CQ101" s="91">
        <f t="shared" si="50"/>
        <v>1</v>
      </c>
      <c r="CR101" s="91">
        <f t="shared" si="38"/>
        <v>1</v>
      </c>
      <c r="CS101" s="92">
        <f>CM101-'2014'!CM101</f>
        <v>74772.390000000596</v>
      </c>
      <c r="CT101" s="92">
        <f>CE101-'2014'!CE101</f>
        <v>0</v>
      </c>
      <c r="CU101" s="92">
        <f t="shared" si="51"/>
        <v>697002.63</v>
      </c>
      <c r="CV101" s="92">
        <f t="shared" si="52"/>
        <v>340254.52</v>
      </c>
      <c r="CW101" s="153">
        <f t="shared" si="53"/>
        <v>4.5</v>
      </c>
      <c r="CX101" s="153">
        <f t="shared" si="54"/>
        <v>4.5</v>
      </c>
      <c r="CY101" s="153">
        <f t="shared" si="55"/>
        <v>4.5</v>
      </c>
      <c r="CZ101" s="92">
        <f t="shared" si="56"/>
        <v>176827.14</v>
      </c>
      <c r="DA101" s="92">
        <f t="shared" si="57"/>
        <v>17129.150000000001</v>
      </c>
      <c r="DB101" s="91">
        <f t="shared" si="39"/>
        <v>0</v>
      </c>
      <c r="DC101" s="92">
        <f t="shared" si="58"/>
        <v>88308.72</v>
      </c>
    </row>
    <row r="102" spans="1:107" x14ac:dyDescent="0.25">
      <c r="A102" s="20">
        <v>13075063</v>
      </c>
      <c r="B102" s="21">
        <v>5560</v>
      </c>
      <c r="C102" s="21" t="s">
        <v>140</v>
      </c>
      <c r="D102" s="254">
        <v>218</v>
      </c>
      <c r="E102" s="255">
        <v>43500</v>
      </c>
      <c r="F102" s="255">
        <v>164772.82999999999</v>
      </c>
      <c r="G102" s="255">
        <v>1</v>
      </c>
      <c r="H102" s="255">
        <v>82045.69</v>
      </c>
      <c r="I102" s="255">
        <v>0</v>
      </c>
      <c r="J102" s="255">
        <v>1</v>
      </c>
      <c r="K102" s="255">
        <v>7832.94</v>
      </c>
      <c r="L102" s="273"/>
      <c r="M102" s="255">
        <v>1</v>
      </c>
      <c r="N102" s="255">
        <v>751559.78</v>
      </c>
      <c r="O102" s="255">
        <v>0</v>
      </c>
      <c r="P102" s="273"/>
      <c r="Q102" s="255">
        <v>1</v>
      </c>
      <c r="R102" s="273">
        <v>122144.65</v>
      </c>
      <c r="S102" s="255">
        <v>250</v>
      </c>
      <c r="T102" s="255">
        <v>1</v>
      </c>
      <c r="U102" s="255">
        <v>350</v>
      </c>
      <c r="V102" s="255">
        <v>0</v>
      </c>
      <c r="W102" s="255">
        <v>350</v>
      </c>
      <c r="X102" s="255">
        <v>0</v>
      </c>
      <c r="Y102" s="255">
        <v>0</v>
      </c>
      <c r="Z102" s="255">
        <v>264182.98</v>
      </c>
      <c r="AA102" s="255">
        <v>1211.8485321100916</v>
      </c>
      <c r="AB102" s="45" t="s">
        <v>199</v>
      </c>
      <c r="AC102" s="45" t="s">
        <v>43</v>
      </c>
      <c r="AD102" s="45"/>
      <c r="AE102" s="255"/>
      <c r="AF102" s="255">
        <v>319317.82</v>
      </c>
      <c r="AG102" s="255">
        <v>122144.65</v>
      </c>
      <c r="AH102" s="300">
        <v>164772.82999999999</v>
      </c>
      <c r="AI102" s="300">
        <v>39508.76</v>
      </c>
      <c r="AJ102" s="255">
        <v>1000</v>
      </c>
      <c r="AK102" s="293">
        <v>1002.22</v>
      </c>
      <c r="AL102" s="256"/>
      <c r="AM102" s="256"/>
      <c r="AN102" s="256"/>
      <c r="AO102" s="256"/>
      <c r="AP102" s="255">
        <v>59412.9</v>
      </c>
      <c r="AQ102" s="255">
        <v>106540.83</v>
      </c>
      <c r="AR102" s="281">
        <f t="shared" si="59"/>
        <v>47127.93</v>
      </c>
      <c r="AS102" s="255">
        <v>84764.95</v>
      </c>
      <c r="AT102" s="239">
        <f t="shared" si="40"/>
        <v>191305.78</v>
      </c>
      <c r="AU102" s="255">
        <v>69573.05</v>
      </c>
      <c r="AV102" s="309">
        <f t="shared" si="60"/>
        <v>121732.73</v>
      </c>
      <c r="AW102" s="310">
        <f t="shared" si="41"/>
        <v>0.65301772099954547</v>
      </c>
      <c r="AX102" s="310">
        <f t="shared" si="42"/>
        <v>0.36367458421799909</v>
      </c>
      <c r="AY102" s="254">
        <v>34156.42</v>
      </c>
      <c r="CA102" s="91" t="str">
        <f t="shared" si="64"/>
        <v>Koblentz</v>
      </c>
      <c r="CB102" s="92">
        <f t="shared" si="64"/>
        <v>218</v>
      </c>
      <c r="CC102" s="92">
        <f t="shared" si="43"/>
        <v>0</v>
      </c>
      <c r="CD102" s="92">
        <f t="shared" si="44"/>
        <v>82045.69</v>
      </c>
      <c r="CE102" s="92">
        <f t="shared" si="36"/>
        <v>0</v>
      </c>
      <c r="CF102" s="92">
        <f t="shared" si="37"/>
        <v>122144.65</v>
      </c>
      <c r="CG102" s="92">
        <f t="shared" si="45"/>
        <v>122144.65</v>
      </c>
      <c r="CH102" s="92">
        <f t="shared" si="46"/>
        <v>164772.82999999999</v>
      </c>
      <c r="CI102" s="92">
        <f t="shared" si="62"/>
        <v>0</v>
      </c>
      <c r="CJ102" s="91" t="str">
        <f t="shared" si="35"/>
        <v xml:space="preserve">nein </v>
      </c>
      <c r="CK102" s="91" t="str">
        <f t="shared" si="35"/>
        <v>nein</v>
      </c>
      <c r="CL102" s="91" t="str">
        <f t="shared" si="63"/>
        <v>OK</v>
      </c>
      <c r="CM102" s="92">
        <f t="shared" si="61"/>
        <v>751559.78</v>
      </c>
      <c r="CN102" s="91" t="str">
        <f t="shared" si="47"/>
        <v>nein</v>
      </c>
      <c r="CO102" s="91">
        <f t="shared" si="48"/>
        <v>0</v>
      </c>
      <c r="CP102" s="91">
        <f t="shared" si="49"/>
        <v>0</v>
      </c>
      <c r="CQ102" s="91">
        <f t="shared" si="50"/>
        <v>1</v>
      </c>
      <c r="CR102" s="91">
        <f t="shared" si="38"/>
        <v>1</v>
      </c>
      <c r="CS102" s="92">
        <f>CM102-'2014'!CM102</f>
        <v>7374.5470000000205</v>
      </c>
      <c r="CT102" s="92">
        <f>CE102-'2014'!CE102</f>
        <v>0</v>
      </c>
      <c r="CU102" s="92">
        <f t="shared" si="51"/>
        <v>69573.05</v>
      </c>
      <c r="CV102" s="92">
        <f t="shared" si="52"/>
        <v>34156.42</v>
      </c>
      <c r="CW102" s="153">
        <f t="shared" si="53"/>
        <v>2.5</v>
      </c>
      <c r="CX102" s="153">
        <f t="shared" si="54"/>
        <v>3.5</v>
      </c>
      <c r="CY102" s="153">
        <f t="shared" si="55"/>
        <v>3.5</v>
      </c>
      <c r="CZ102" s="92">
        <f t="shared" si="56"/>
        <v>264182.98</v>
      </c>
      <c r="DA102" s="92">
        <f t="shared" si="57"/>
        <v>1002.22</v>
      </c>
      <c r="DB102" s="91">
        <f t="shared" si="39"/>
        <v>1</v>
      </c>
      <c r="DC102" s="92">
        <f t="shared" si="58"/>
        <v>39508.76</v>
      </c>
    </row>
    <row r="103" spans="1:107" x14ac:dyDescent="0.25">
      <c r="A103" s="20">
        <v>13075071</v>
      </c>
      <c r="B103" s="21">
        <v>5560</v>
      </c>
      <c r="C103" s="21" t="s">
        <v>141</v>
      </c>
      <c r="D103" s="254">
        <v>413</v>
      </c>
      <c r="E103" s="257">
        <v>60300</v>
      </c>
      <c r="F103" s="255">
        <v>52879.33</v>
      </c>
      <c r="G103" s="255">
        <v>1</v>
      </c>
      <c r="H103" s="255">
        <v>52879.33</v>
      </c>
      <c r="I103" s="255">
        <v>0</v>
      </c>
      <c r="J103" s="255">
        <v>1</v>
      </c>
      <c r="K103" s="255">
        <v>282534.71999999997</v>
      </c>
      <c r="L103" s="273"/>
      <c r="M103" s="255">
        <v>1</v>
      </c>
      <c r="N103" s="255">
        <v>2737492.56</v>
      </c>
      <c r="O103" s="255">
        <v>0</v>
      </c>
      <c r="P103" s="273"/>
      <c r="Q103" s="255">
        <v>1</v>
      </c>
      <c r="R103" s="273">
        <v>342880.88</v>
      </c>
      <c r="S103" s="255">
        <v>265</v>
      </c>
      <c r="T103" s="255">
        <v>1</v>
      </c>
      <c r="U103" s="255">
        <v>350</v>
      </c>
      <c r="V103" s="255">
        <v>0</v>
      </c>
      <c r="W103" s="255">
        <v>350</v>
      </c>
      <c r="X103" s="255">
        <v>0</v>
      </c>
      <c r="Y103" s="255">
        <v>0</v>
      </c>
      <c r="Z103" s="255">
        <v>0</v>
      </c>
      <c r="AA103" s="255">
        <v>0</v>
      </c>
      <c r="AB103" s="45" t="s">
        <v>199</v>
      </c>
      <c r="AC103" s="45" t="s">
        <v>43</v>
      </c>
      <c r="AD103" s="45"/>
      <c r="AE103" s="255"/>
      <c r="AF103" s="255">
        <v>120188.67</v>
      </c>
      <c r="AG103" s="255">
        <v>342880.88</v>
      </c>
      <c r="AH103" s="300">
        <v>52879.33</v>
      </c>
      <c r="AI103" s="300">
        <v>282534.71999999997</v>
      </c>
      <c r="AJ103" s="255">
        <v>2200</v>
      </c>
      <c r="AK103" s="293">
        <v>2273.3200000000002</v>
      </c>
      <c r="AL103" s="256"/>
      <c r="AM103" s="256"/>
      <c r="AN103" s="256"/>
      <c r="AO103" s="256"/>
      <c r="AP103" s="255">
        <v>158425.60000000001</v>
      </c>
      <c r="AQ103" s="255">
        <v>117615.03</v>
      </c>
      <c r="AR103" s="281">
        <f t="shared" si="59"/>
        <v>-40810.570000000007</v>
      </c>
      <c r="AS103" s="255">
        <v>133065.94</v>
      </c>
      <c r="AT103" s="239">
        <f t="shared" si="40"/>
        <v>250680.97</v>
      </c>
      <c r="AU103" s="255">
        <v>156236.76</v>
      </c>
      <c r="AV103" s="309">
        <f t="shared" si="60"/>
        <v>94444.209999999992</v>
      </c>
      <c r="AW103" s="310">
        <f t="shared" si="41"/>
        <v>1.3283741032077279</v>
      </c>
      <c r="AX103" s="310">
        <f t="shared" si="42"/>
        <v>0.62324938346935554</v>
      </c>
      <c r="AY103" s="254">
        <v>77669.289999999994</v>
      </c>
      <c r="CA103" s="91" t="str">
        <f t="shared" si="64"/>
        <v>Krugsdorf</v>
      </c>
      <c r="CB103" s="92">
        <f t="shared" si="64"/>
        <v>413</v>
      </c>
      <c r="CC103" s="92">
        <f t="shared" si="43"/>
        <v>0</v>
      </c>
      <c r="CD103" s="92">
        <f t="shared" si="44"/>
        <v>52879.33</v>
      </c>
      <c r="CE103" s="92">
        <f t="shared" si="36"/>
        <v>0</v>
      </c>
      <c r="CF103" s="92">
        <f t="shared" si="37"/>
        <v>342880.88</v>
      </c>
      <c r="CG103" s="92">
        <f t="shared" si="45"/>
        <v>342880.88</v>
      </c>
      <c r="CH103" s="92">
        <f t="shared" si="46"/>
        <v>52879.33</v>
      </c>
      <c r="CI103" s="92">
        <f t="shared" si="62"/>
        <v>0</v>
      </c>
      <c r="CJ103" s="91" t="str">
        <f t="shared" si="35"/>
        <v xml:space="preserve">nein </v>
      </c>
      <c r="CK103" s="91" t="str">
        <f t="shared" si="35"/>
        <v>nein</v>
      </c>
      <c r="CL103" s="91" t="str">
        <f t="shared" si="63"/>
        <v>OK</v>
      </c>
      <c r="CM103" s="92">
        <f t="shared" si="61"/>
        <v>2737492.56</v>
      </c>
      <c r="CN103" s="91" t="str">
        <f t="shared" si="47"/>
        <v>nein</v>
      </c>
      <c r="CO103" s="91">
        <f t="shared" si="48"/>
        <v>0</v>
      </c>
      <c r="CP103" s="91">
        <f t="shared" si="49"/>
        <v>0</v>
      </c>
      <c r="CQ103" s="91">
        <f t="shared" si="50"/>
        <v>1</v>
      </c>
      <c r="CR103" s="91">
        <f t="shared" si="38"/>
        <v>1</v>
      </c>
      <c r="CS103" s="92">
        <f>CM103-'2014'!CM103</f>
        <v>1620344.19</v>
      </c>
      <c r="CT103" s="92">
        <f>CE103-'2014'!CE103</f>
        <v>0</v>
      </c>
      <c r="CU103" s="92">
        <f t="shared" si="51"/>
        <v>156236.76</v>
      </c>
      <c r="CV103" s="92">
        <f t="shared" si="52"/>
        <v>77669.289999999994</v>
      </c>
      <c r="CW103" s="153">
        <f t="shared" si="53"/>
        <v>2.65</v>
      </c>
      <c r="CX103" s="153">
        <f t="shared" si="54"/>
        <v>3.5</v>
      </c>
      <c r="CY103" s="153">
        <f t="shared" si="55"/>
        <v>3.5</v>
      </c>
      <c r="CZ103" s="92">
        <f t="shared" si="56"/>
        <v>0</v>
      </c>
      <c r="DA103" s="92">
        <f t="shared" si="57"/>
        <v>2273.3200000000002</v>
      </c>
      <c r="DB103" s="91">
        <f t="shared" si="39"/>
        <v>1</v>
      </c>
      <c r="DC103" s="92">
        <f t="shared" si="58"/>
        <v>282534.71999999997</v>
      </c>
    </row>
    <row r="104" spans="1:107" x14ac:dyDescent="0.25">
      <c r="A104" s="20">
        <v>13075103</v>
      </c>
      <c r="B104" s="21">
        <v>5560</v>
      </c>
      <c r="C104" s="21" t="s">
        <v>142</v>
      </c>
      <c r="D104" s="254">
        <v>173</v>
      </c>
      <c r="E104" s="257">
        <v>12300</v>
      </c>
      <c r="F104" s="255">
        <v>15495.27</v>
      </c>
      <c r="G104" s="255">
        <v>1</v>
      </c>
      <c r="H104" s="255">
        <v>39293.379999999997</v>
      </c>
      <c r="I104" s="255">
        <v>0</v>
      </c>
      <c r="J104" s="255">
        <v>1</v>
      </c>
      <c r="K104" s="255">
        <v>30941.43</v>
      </c>
      <c r="L104" s="273"/>
      <c r="M104" s="255">
        <v>1</v>
      </c>
      <c r="N104" s="255">
        <v>1096108.94</v>
      </c>
      <c r="O104" s="255">
        <v>0</v>
      </c>
      <c r="P104" s="273"/>
      <c r="Q104" s="255">
        <v>1</v>
      </c>
      <c r="R104" s="273">
        <v>39293.379999999997</v>
      </c>
      <c r="S104" s="255">
        <v>200</v>
      </c>
      <c r="T104" s="255">
        <v>1</v>
      </c>
      <c r="U104" s="255">
        <v>200</v>
      </c>
      <c r="V104" s="255">
        <v>1</v>
      </c>
      <c r="W104" s="255">
        <v>300</v>
      </c>
      <c r="X104" s="255">
        <v>1</v>
      </c>
      <c r="Y104" s="255">
        <v>1</v>
      </c>
      <c r="Z104" s="255">
        <v>114080.57</v>
      </c>
      <c r="AA104" s="255">
        <v>659.42526011560699</v>
      </c>
      <c r="AB104" s="45" t="s">
        <v>199</v>
      </c>
      <c r="AC104" s="45" t="s">
        <v>43</v>
      </c>
      <c r="AD104" s="45"/>
      <c r="AE104" s="255"/>
      <c r="AF104" s="255">
        <v>73764.14</v>
      </c>
      <c r="AG104" s="255">
        <v>39293.379999999997</v>
      </c>
      <c r="AH104" s="300">
        <v>15495.27</v>
      </c>
      <c r="AI104" s="300">
        <v>30941.43</v>
      </c>
      <c r="AJ104" s="255">
        <v>500</v>
      </c>
      <c r="AK104" s="293">
        <v>437.19</v>
      </c>
      <c r="AL104" s="256"/>
      <c r="AM104" s="256"/>
      <c r="AN104" s="256"/>
      <c r="AO104" s="256"/>
      <c r="AP104" s="255">
        <v>45355</v>
      </c>
      <c r="AQ104" s="255">
        <v>12181.79</v>
      </c>
      <c r="AR104" s="281">
        <f t="shared" si="59"/>
        <v>-33173.21</v>
      </c>
      <c r="AS104" s="255">
        <v>68343.87</v>
      </c>
      <c r="AT104" s="239">
        <f t="shared" si="40"/>
        <v>80525.66</v>
      </c>
      <c r="AU104" s="255">
        <v>54876.79</v>
      </c>
      <c r="AV104" s="309">
        <f t="shared" si="60"/>
        <v>25648.870000000003</v>
      </c>
      <c r="AW104" s="310">
        <f t="shared" si="41"/>
        <v>4.5048215410050574</v>
      </c>
      <c r="AX104" s="310">
        <f t="shared" si="42"/>
        <v>0.68148202697127847</v>
      </c>
      <c r="AY104" s="254">
        <v>26987.68</v>
      </c>
      <c r="CA104" s="91" t="str">
        <f t="shared" si="64"/>
        <v>Nieden</v>
      </c>
      <c r="CB104" s="92">
        <f t="shared" si="64"/>
        <v>173</v>
      </c>
      <c r="CC104" s="92">
        <f t="shared" si="43"/>
        <v>0</v>
      </c>
      <c r="CD104" s="92">
        <f t="shared" si="44"/>
        <v>39293.379999999997</v>
      </c>
      <c r="CE104" s="92">
        <f t="shared" si="36"/>
        <v>0</v>
      </c>
      <c r="CF104" s="92">
        <f t="shared" si="37"/>
        <v>39293.379999999997</v>
      </c>
      <c r="CG104" s="92">
        <f t="shared" si="45"/>
        <v>39293.379999999997</v>
      </c>
      <c r="CH104" s="92">
        <f t="shared" si="46"/>
        <v>15495.27</v>
      </c>
      <c r="CI104" s="92">
        <f t="shared" si="62"/>
        <v>1</v>
      </c>
      <c r="CJ104" s="91" t="str">
        <f t="shared" si="35"/>
        <v xml:space="preserve">nein </v>
      </c>
      <c r="CK104" s="91" t="str">
        <f t="shared" si="35"/>
        <v>nein</v>
      </c>
      <c r="CL104" s="91" t="str">
        <f t="shared" si="63"/>
        <v>OK</v>
      </c>
      <c r="CM104" s="92">
        <f t="shared" si="61"/>
        <v>1096108.94</v>
      </c>
      <c r="CN104" s="91" t="str">
        <f t="shared" si="47"/>
        <v>nein</v>
      </c>
      <c r="CO104" s="91">
        <f t="shared" si="48"/>
        <v>0</v>
      </c>
      <c r="CP104" s="91">
        <f t="shared" si="49"/>
        <v>0</v>
      </c>
      <c r="CQ104" s="91">
        <f t="shared" si="50"/>
        <v>1</v>
      </c>
      <c r="CR104" s="91">
        <f t="shared" si="38"/>
        <v>1</v>
      </c>
      <c r="CS104" s="92">
        <f>CM104-'2014'!CM104</f>
        <v>743234.12999999989</v>
      </c>
      <c r="CT104" s="92">
        <f>CE104-'2014'!CE104</f>
        <v>0</v>
      </c>
      <c r="CU104" s="92">
        <f t="shared" si="51"/>
        <v>54876.79</v>
      </c>
      <c r="CV104" s="92">
        <f t="shared" si="52"/>
        <v>26987.68</v>
      </c>
      <c r="CW104" s="153">
        <f t="shared" si="53"/>
        <v>2</v>
      </c>
      <c r="CX104" s="153">
        <f t="shared" si="54"/>
        <v>2</v>
      </c>
      <c r="CY104" s="153">
        <f t="shared" si="55"/>
        <v>3</v>
      </c>
      <c r="CZ104" s="92">
        <f t="shared" si="56"/>
        <v>114080.57</v>
      </c>
      <c r="DA104" s="92">
        <f t="shared" si="57"/>
        <v>437.19</v>
      </c>
      <c r="DB104" s="91">
        <f t="shared" si="39"/>
        <v>1</v>
      </c>
      <c r="DC104" s="92">
        <f t="shared" si="58"/>
        <v>30941.43</v>
      </c>
    </row>
    <row r="105" spans="1:107" x14ac:dyDescent="0.25">
      <c r="A105" s="20">
        <v>13075104</v>
      </c>
      <c r="B105" s="21">
        <v>5560</v>
      </c>
      <c r="C105" s="21" t="s">
        <v>143</v>
      </c>
      <c r="D105" s="254">
        <v>234</v>
      </c>
      <c r="E105" s="257">
        <v>57300</v>
      </c>
      <c r="F105" s="257">
        <v>5166.12</v>
      </c>
      <c r="G105" s="255">
        <v>0</v>
      </c>
      <c r="H105" s="255">
        <v>0</v>
      </c>
      <c r="I105" s="255">
        <v>5298.3</v>
      </c>
      <c r="J105" s="255">
        <v>1</v>
      </c>
      <c r="K105" s="255">
        <v>397639.54</v>
      </c>
      <c r="L105" s="273"/>
      <c r="M105" s="255">
        <v>1</v>
      </c>
      <c r="N105" s="255">
        <v>2591102.9500000002</v>
      </c>
      <c r="O105" s="255">
        <v>0</v>
      </c>
      <c r="P105" s="273"/>
      <c r="Q105" s="255">
        <v>1</v>
      </c>
      <c r="R105" s="273">
        <v>397639.54</v>
      </c>
      <c r="S105" s="255">
        <v>300</v>
      </c>
      <c r="T105" s="255">
        <v>0</v>
      </c>
      <c r="U105" s="255">
        <v>365</v>
      </c>
      <c r="V105" s="255">
        <v>0</v>
      </c>
      <c r="W105" s="255">
        <v>330</v>
      </c>
      <c r="X105" s="255">
        <v>0</v>
      </c>
      <c r="Y105" s="255">
        <v>0</v>
      </c>
      <c r="Z105" s="255">
        <v>790.05</v>
      </c>
      <c r="AA105" s="255">
        <v>3.3762820512820513</v>
      </c>
      <c r="AB105" s="45" t="s">
        <v>199</v>
      </c>
      <c r="AC105" s="45" t="s">
        <v>43</v>
      </c>
      <c r="AD105" s="45"/>
      <c r="AE105" s="255"/>
      <c r="AF105" s="255">
        <v>41352.300000000003</v>
      </c>
      <c r="AG105" s="255">
        <v>397639.54</v>
      </c>
      <c r="AH105" s="304">
        <v>-5166.12</v>
      </c>
      <c r="AI105" s="300">
        <v>376428.29</v>
      </c>
      <c r="AJ105" s="255">
        <v>1700</v>
      </c>
      <c r="AK105" s="293">
        <v>1722.91</v>
      </c>
      <c r="AL105" s="256"/>
      <c r="AM105" s="256"/>
      <c r="AN105" s="256"/>
      <c r="AO105" s="256"/>
      <c r="AP105" s="255">
        <v>44509.25</v>
      </c>
      <c r="AQ105" s="257">
        <v>6521.66</v>
      </c>
      <c r="AR105" s="281">
        <f t="shared" si="59"/>
        <v>-37987.589999999997</v>
      </c>
      <c r="AS105" s="255">
        <v>102544.77</v>
      </c>
      <c r="AT105" s="239">
        <f t="shared" si="40"/>
        <v>109066.43000000001</v>
      </c>
      <c r="AU105" s="255">
        <v>69852.990000000005</v>
      </c>
      <c r="AV105" s="309">
        <f t="shared" si="60"/>
        <v>39213.440000000002</v>
      </c>
      <c r="AW105" s="310">
        <f t="shared" si="41"/>
        <v>10.710921759184012</v>
      </c>
      <c r="AX105" s="310">
        <f t="shared" si="42"/>
        <v>0.6404627895127768</v>
      </c>
      <c r="AY105" s="254">
        <v>34271.620000000003</v>
      </c>
      <c r="CA105" s="91" t="str">
        <f t="shared" si="64"/>
        <v>Papendorf</v>
      </c>
      <c r="CB105" s="92">
        <f t="shared" si="64"/>
        <v>234</v>
      </c>
      <c r="CC105" s="92">
        <f t="shared" si="43"/>
        <v>5298.3</v>
      </c>
      <c r="CD105" s="92">
        <f t="shared" si="44"/>
        <v>-5298.3</v>
      </c>
      <c r="CE105" s="92">
        <f t="shared" si="36"/>
        <v>0</v>
      </c>
      <c r="CF105" s="92">
        <f t="shared" si="37"/>
        <v>397639.54</v>
      </c>
      <c r="CG105" s="92">
        <f t="shared" si="45"/>
        <v>397639.54</v>
      </c>
      <c r="CH105" s="92">
        <f t="shared" si="46"/>
        <v>-5166.12</v>
      </c>
      <c r="CI105" s="92">
        <f t="shared" si="62"/>
        <v>0</v>
      </c>
      <c r="CJ105" s="91" t="str">
        <f t="shared" si="35"/>
        <v xml:space="preserve">nein </v>
      </c>
      <c r="CK105" s="91" t="str">
        <f t="shared" si="35"/>
        <v>nein</v>
      </c>
      <c r="CL105" s="91" t="str">
        <f t="shared" si="63"/>
        <v>OK</v>
      </c>
      <c r="CM105" s="92">
        <f t="shared" si="61"/>
        <v>2591102.9500000002</v>
      </c>
      <c r="CN105" s="91" t="str">
        <f t="shared" si="47"/>
        <v>nein</v>
      </c>
      <c r="CO105" s="91">
        <f t="shared" si="48"/>
        <v>0</v>
      </c>
      <c r="CP105" s="91">
        <f t="shared" si="49"/>
        <v>0</v>
      </c>
      <c r="CQ105" s="91">
        <f t="shared" si="50"/>
        <v>1</v>
      </c>
      <c r="CR105" s="91">
        <f t="shared" si="38"/>
        <v>1</v>
      </c>
      <c r="CS105" s="92">
        <f>CM105-'2014'!CM105</f>
        <v>1449875.34</v>
      </c>
      <c r="CT105" s="92">
        <f>CE105-'2014'!CE105</f>
        <v>0</v>
      </c>
      <c r="CU105" s="92">
        <f t="shared" si="51"/>
        <v>69852.990000000005</v>
      </c>
      <c r="CV105" s="92">
        <f t="shared" si="52"/>
        <v>34271.620000000003</v>
      </c>
      <c r="CW105" s="153">
        <f t="shared" si="53"/>
        <v>3</v>
      </c>
      <c r="CX105" s="153">
        <f t="shared" si="54"/>
        <v>3.65</v>
      </c>
      <c r="CY105" s="153">
        <f t="shared" si="55"/>
        <v>3.3</v>
      </c>
      <c r="CZ105" s="92">
        <f t="shared" si="56"/>
        <v>790.05</v>
      </c>
      <c r="DA105" s="92">
        <f t="shared" si="57"/>
        <v>1722.91</v>
      </c>
      <c r="DB105" s="91">
        <f t="shared" si="39"/>
        <v>0</v>
      </c>
      <c r="DC105" s="92">
        <f t="shared" si="58"/>
        <v>376428.29</v>
      </c>
    </row>
    <row r="106" spans="1:107" x14ac:dyDescent="0.25">
      <c r="A106" s="20">
        <v>13075109</v>
      </c>
      <c r="B106" s="21">
        <v>5560</v>
      </c>
      <c r="C106" s="21" t="s">
        <v>144</v>
      </c>
      <c r="D106" s="254">
        <v>250</v>
      </c>
      <c r="E106" s="257">
        <v>38000</v>
      </c>
      <c r="F106" s="255">
        <v>4075.97</v>
      </c>
      <c r="G106" s="255">
        <v>0</v>
      </c>
      <c r="H106" s="255">
        <v>0</v>
      </c>
      <c r="I106" s="255">
        <v>13694.78</v>
      </c>
      <c r="J106" s="255">
        <v>0</v>
      </c>
      <c r="K106" s="255">
        <v>0</v>
      </c>
      <c r="L106" s="273">
        <v>2012</v>
      </c>
      <c r="M106" s="255">
        <v>1</v>
      </c>
      <c r="N106" s="255">
        <v>375437.05</v>
      </c>
      <c r="O106" s="255">
        <v>1</v>
      </c>
      <c r="P106" s="273">
        <v>284461.84000000003</v>
      </c>
      <c r="Q106" s="255">
        <v>0</v>
      </c>
      <c r="R106" s="273"/>
      <c r="S106" s="255">
        <v>286</v>
      </c>
      <c r="T106" s="255">
        <v>0</v>
      </c>
      <c r="U106" s="255">
        <v>365</v>
      </c>
      <c r="V106" s="255">
        <v>0</v>
      </c>
      <c r="W106" s="255">
        <v>330</v>
      </c>
      <c r="X106" s="255">
        <v>0</v>
      </c>
      <c r="Y106" s="255">
        <v>0</v>
      </c>
      <c r="Z106" s="255">
        <v>24542.05</v>
      </c>
      <c r="AA106" s="255">
        <v>98.168199999999999</v>
      </c>
      <c r="AB106" s="45" t="s">
        <v>251</v>
      </c>
      <c r="AC106" s="45" t="s">
        <v>43</v>
      </c>
      <c r="AD106" s="45"/>
      <c r="AE106" s="255"/>
      <c r="AF106" s="257">
        <v>80760.95</v>
      </c>
      <c r="AG106" s="257">
        <v>284461.84000000003</v>
      </c>
      <c r="AH106" s="300">
        <v>4075.97</v>
      </c>
      <c r="AI106" s="304">
        <v>-305814.59000000003</v>
      </c>
      <c r="AJ106" s="255">
        <v>900</v>
      </c>
      <c r="AK106" s="293">
        <v>904.17</v>
      </c>
      <c r="AL106" s="256"/>
      <c r="AM106" s="256"/>
      <c r="AN106" s="256"/>
      <c r="AO106" s="256"/>
      <c r="AP106" s="255">
        <v>82066.91</v>
      </c>
      <c r="AQ106" s="255">
        <v>23966.76</v>
      </c>
      <c r="AR106" s="281">
        <f t="shared" si="59"/>
        <v>-58100.150000000009</v>
      </c>
      <c r="AS106" s="255">
        <v>88847.8</v>
      </c>
      <c r="AT106" s="239">
        <f t="shared" si="40"/>
        <v>112814.56</v>
      </c>
      <c r="AU106" s="255">
        <v>81772.91</v>
      </c>
      <c r="AV106" s="309">
        <f t="shared" si="60"/>
        <v>31041.649999999994</v>
      </c>
      <c r="AW106" s="310">
        <f t="shared" si="41"/>
        <v>3.4119301065308791</v>
      </c>
      <c r="AX106" s="310">
        <f t="shared" si="42"/>
        <v>0.72484358401965143</v>
      </c>
      <c r="AY106" s="254">
        <v>40310.730000000003</v>
      </c>
      <c r="CA106" s="91" t="str">
        <f t="shared" si="64"/>
        <v>Polzow</v>
      </c>
      <c r="CB106" s="92">
        <f t="shared" si="64"/>
        <v>250</v>
      </c>
      <c r="CC106" s="92">
        <f t="shared" si="43"/>
        <v>13694.78</v>
      </c>
      <c r="CD106" s="92">
        <f t="shared" si="44"/>
        <v>-13694.78</v>
      </c>
      <c r="CE106" s="92">
        <f t="shared" si="36"/>
        <v>284461.84000000003</v>
      </c>
      <c r="CF106" s="92">
        <f t="shared" si="37"/>
        <v>0</v>
      </c>
      <c r="CG106" s="92">
        <f t="shared" si="45"/>
        <v>-284461.84000000003</v>
      </c>
      <c r="CH106" s="92">
        <f t="shared" si="46"/>
        <v>4075.97</v>
      </c>
      <c r="CI106" s="92">
        <f t="shared" si="62"/>
        <v>0</v>
      </c>
      <c r="CJ106" s="91" t="str">
        <f t="shared" si="35"/>
        <v xml:space="preserve">ja </v>
      </c>
      <c r="CK106" s="91" t="str">
        <f t="shared" si="35"/>
        <v>nein</v>
      </c>
      <c r="CL106" s="91" t="str">
        <f t="shared" si="63"/>
        <v>OK</v>
      </c>
      <c r="CM106" s="92">
        <f t="shared" si="61"/>
        <v>375437.05</v>
      </c>
      <c r="CN106" s="91" t="str">
        <f t="shared" si="47"/>
        <v>nein</v>
      </c>
      <c r="CO106" s="91">
        <f t="shared" si="48"/>
        <v>0</v>
      </c>
      <c r="CP106" s="91">
        <f t="shared" si="49"/>
        <v>0</v>
      </c>
      <c r="CQ106" s="91">
        <f t="shared" si="50"/>
        <v>1</v>
      </c>
      <c r="CR106" s="91">
        <f t="shared" si="38"/>
        <v>0</v>
      </c>
      <c r="CS106" s="92">
        <f>CM106-'2014'!CM106</f>
        <v>3553.9199999999837</v>
      </c>
      <c r="CT106" s="92">
        <f>CE106-'2014'!CE106</f>
        <v>6794.7200000000303</v>
      </c>
      <c r="CU106" s="92">
        <f t="shared" si="51"/>
        <v>81772.91</v>
      </c>
      <c r="CV106" s="92">
        <f t="shared" si="52"/>
        <v>40310.730000000003</v>
      </c>
      <c r="CW106" s="153">
        <f t="shared" si="53"/>
        <v>2.86</v>
      </c>
      <c r="CX106" s="153">
        <f t="shared" si="54"/>
        <v>3.65</v>
      </c>
      <c r="CY106" s="153">
        <f t="shared" si="55"/>
        <v>3.3</v>
      </c>
      <c r="CZ106" s="92">
        <f t="shared" si="56"/>
        <v>24542.05</v>
      </c>
      <c r="DA106" s="92">
        <f t="shared" si="57"/>
        <v>904.17</v>
      </c>
      <c r="DB106" s="91">
        <f t="shared" si="39"/>
        <v>0</v>
      </c>
      <c r="DC106" s="92">
        <f t="shared" si="58"/>
        <v>-305814.59000000003</v>
      </c>
    </row>
    <row r="107" spans="1:107" x14ac:dyDescent="0.25">
      <c r="A107" s="20">
        <v>13075115</v>
      </c>
      <c r="B107" s="21">
        <v>5560</v>
      </c>
      <c r="C107" s="21" t="s">
        <v>145</v>
      </c>
      <c r="D107" s="254">
        <v>947</v>
      </c>
      <c r="E107" s="257">
        <v>121700</v>
      </c>
      <c r="F107" s="257">
        <v>29655.47</v>
      </c>
      <c r="G107" s="255">
        <v>0</v>
      </c>
      <c r="H107" s="255">
        <v>0</v>
      </c>
      <c r="I107" s="255">
        <v>122780.69</v>
      </c>
      <c r="J107" s="255">
        <v>1</v>
      </c>
      <c r="K107" s="255">
        <v>70871.179999999993</v>
      </c>
      <c r="L107" s="273"/>
      <c r="M107" s="255">
        <v>1</v>
      </c>
      <c r="N107" s="255">
        <v>3462241.82</v>
      </c>
      <c r="O107" s="255">
        <v>0</v>
      </c>
      <c r="P107" s="273"/>
      <c r="Q107" s="255">
        <v>1</v>
      </c>
      <c r="R107" s="273">
        <v>70871.179999999993</v>
      </c>
      <c r="S107" s="255">
        <v>300</v>
      </c>
      <c r="T107" s="255">
        <v>0</v>
      </c>
      <c r="U107" s="255">
        <v>365</v>
      </c>
      <c r="V107" s="255">
        <v>0</v>
      </c>
      <c r="W107" s="255">
        <v>350</v>
      </c>
      <c r="X107" s="255">
        <v>0</v>
      </c>
      <c r="Y107" s="255">
        <v>0</v>
      </c>
      <c r="Z107" s="255">
        <v>538232.39</v>
      </c>
      <c r="AA107" s="255">
        <v>568.35521647307291</v>
      </c>
      <c r="AB107" s="45" t="s">
        <v>199</v>
      </c>
      <c r="AC107" s="45" t="s">
        <v>43</v>
      </c>
      <c r="AD107" s="45"/>
      <c r="AE107" s="255"/>
      <c r="AF107" s="255">
        <v>23867.11</v>
      </c>
      <c r="AG107" s="255">
        <v>70871.179999999993</v>
      </c>
      <c r="AH107" s="304">
        <v>-29655.47</v>
      </c>
      <c r="AI107" s="300">
        <v>140189.01</v>
      </c>
      <c r="AJ107" s="255">
        <v>4800</v>
      </c>
      <c r="AK107" s="293">
        <v>4781.25</v>
      </c>
      <c r="AL107" s="256"/>
      <c r="AM107" s="256"/>
      <c r="AN107" s="256"/>
      <c r="AO107" s="256"/>
      <c r="AP107" s="255">
        <v>540015.47</v>
      </c>
      <c r="AQ107" s="255">
        <v>225544.13</v>
      </c>
      <c r="AR107" s="281">
        <f t="shared" si="59"/>
        <v>-314471.33999999997</v>
      </c>
      <c r="AS107" s="255">
        <v>199067.89</v>
      </c>
      <c r="AT107" s="239">
        <f t="shared" si="40"/>
        <v>424612.02</v>
      </c>
      <c r="AU107" s="255">
        <v>373719.06</v>
      </c>
      <c r="AV107" s="309">
        <f t="shared" si="60"/>
        <v>50892.960000000021</v>
      </c>
      <c r="AW107" s="310">
        <f t="shared" si="41"/>
        <v>1.6569664659417205</v>
      </c>
      <c r="AX107" s="310">
        <f t="shared" si="42"/>
        <v>0.8801424415634771</v>
      </c>
      <c r="AY107" s="254">
        <v>184828.3</v>
      </c>
      <c r="CA107" s="91" t="str">
        <f t="shared" si="64"/>
        <v>Rollwitz</v>
      </c>
      <c r="CB107" s="92">
        <f t="shared" si="64"/>
        <v>947</v>
      </c>
      <c r="CC107" s="92">
        <f t="shared" si="43"/>
        <v>122780.69</v>
      </c>
      <c r="CD107" s="92">
        <f t="shared" si="44"/>
        <v>-122780.69</v>
      </c>
      <c r="CE107" s="92">
        <f t="shared" si="36"/>
        <v>0</v>
      </c>
      <c r="CF107" s="92">
        <f t="shared" si="37"/>
        <v>70871.179999999993</v>
      </c>
      <c r="CG107" s="92">
        <f t="shared" si="45"/>
        <v>70871.179999999993</v>
      </c>
      <c r="CH107" s="92">
        <f t="shared" si="46"/>
        <v>-29655.47</v>
      </c>
      <c r="CI107" s="92">
        <f t="shared" si="62"/>
        <v>0</v>
      </c>
      <c r="CJ107" s="91" t="str">
        <f t="shared" si="35"/>
        <v xml:space="preserve">nein </v>
      </c>
      <c r="CK107" s="91" t="str">
        <f t="shared" si="35"/>
        <v>nein</v>
      </c>
      <c r="CL107" s="91" t="str">
        <f t="shared" si="63"/>
        <v>OK</v>
      </c>
      <c r="CM107" s="92">
        <f t="shared" si="61"/>
        <v>3462241.82</v>
      </c>
      <c r="CN107" s="91" t="str">
        <f t="shared" si="47"/>
        <v>nein</v>
      </c>
      <c r="CO107" s="91">
        <f t="shared" si="48"/>
        <v>0</v>
      </c>
      <c r="CP107" s="91">
        <f t="shared" si="49"/>
        <v>0</v>
      </c>
      <c r="CQ107" s="91">
        <f t="shared" si="50"/>
        <v>1</v>
      </c>
      <c r="CR107" s="91">
        <f t="shared" si="38"/>
        <v>1</v>
      </c>
      <c r="CS107" s="92">
        <f>CM107-'2014'!CM107</f>
        <v>69909.540000000037</v>
      </c>
      <c r="CT107" s="92">
        <f>CE107-'2014'!CE107</f>
        <v>0</v>
      </c>
      <c r="CU107" s="92">
        <f t="shared" si="51"/>
        <v>373719.06</v>
      </c>
      <c r="CV107" s="92">
        <f t="shared" si="52"/>
        <v>184828.3</v>
      </c>
      <c r="CW107" s="153">
        <f t="shared" si="53"/>
        <v>3</v>
      </c>
      <c r="CX107" s="153">
        <f t="shared" si="54"/>
        <v>3.65</v>
      </c>
      <c r="CY107" s="153">
        <f t="shared" si="55"/>
        <v>3.5</v>
      </c>
      <c r="CZ107" s="92">
        <f t="shared" si="56"/>
        <v>538232.39</v>
      </c>
      <c r="DA107" s="92">
        <f t="shared" si="57"/>
        <v>4781.25</v>
      </c>
      <c r="DB107" s="91">
        <f t="shared" si="39"/>
        <v>0</v>
      </c>
      <c r="DC107" s="92">
        <f t="shared" si="58"/>
        <v>140189.01</v>
      </c>
    </row>
    <row r="108" spans="1:107" x14ac:dyDescent="0.25">
      <c r="A108" s="20">
        <v>13075126</v>
      </c>
      <c r="B108" s="21">
        <v>5560</v>
      </c>
      <c r="C108" s="21" t="s">
        <v>146</v>
      </c>
      <c r="D108" s="254">
        <v>468</v>
      </c>
      <c r="E108" s="257">
        <v>21000</v>
      </c>
      <c r="F108" s="255">
        <v>23202.49</v>
      </c>
      <c r="G108" s="255">
        <v>1</v>
      </c>
      <c r="H108" s="255">
        <v>23202.49</v>
      </c>
      <c r="I108" s="255">
        <v>0</v>
      </c>
      <c r="J108" s="255">
        <v>1</v>
      </c>
      <c r="K108" s="255">
        <v>231852.29</v>
      </c>
      <c r="L108" s="273"/>
      <c r="M108" s="255">
        <v>1</v>
      </c>
      <c r="N108" s="255">
        <v>4475977.78</v>
      </c>
      <c r="O108" s="255">
        <v>0</v>
      </c>
      <c r="P108" s="273"/>
      <c r="Q108" s="255">
        <v>1</v>
      </c>
      <c r="R108" s="273">
        <v>231852.29</v>
      </c>
      <c r="S108" s="255">
        <v>360</v>
      </c>
      <c r="T108" s="255">
        <v>0</v>
      </c>
      <c r="U108" s="255">
        <v>300</v>
      </c>
      <c r="V108" s="255">
        <v>1</v>
      </c>
      <c r="W108" s="255">
        <v>270</v>
      </c>
      <c r="X108" s="255">
        <v>1</v>
      </c>
      <c r="Y108" s="255">
        <v>0</v>
      </c>
      <c r="Z108" s="255">
        <v>0</v>
      </c>
      <c r="AA108" s="255">
        <v>0</v>
      </c>
      <c r="AB108" s="45" t="s">
        <v>199</v>
      </c>
      <c r="AC108" s="45" t="s">
        <v>43</v>
      </c>
      <c r="AD108" s="45"/>
      <c r="AE108" s="255"/>
      <c r="AF108" s="257">
        <v>43497.81</v>
      </c>
      <c r="AG108" s="255">
        <v>231852.29</v>
      </c>
      <c r="AH108" s="300">
        <v>23202.49</v>
      </c>
      <c r="AI108" s="300">
        <v>222519.08</v>
      </c>
      <c r="AJ108" s="255">
        <v>2000</v>
      </c>
      <c r="AK108" s="293">
        <v>1904.17</v>
      </c>
      <c r="AL108" s="256"/>
      <c r="AM108" s="256"/>
      <c r="AN108" s="256">
        <v>500</v>
      </c>
      <c r="AO108" s="256">
        <v>549</v>
      </c>
      <c r="AP108" s="255">
        <v>130821.42</v>
      </c>
      <c r="AQ108" s="255">
        <v>52959.02</v>
      </c>
      <c r="AR108" s="281">
        <f t="shared" si="59"/>
        <v>-77862.399999999994</v>
      </c>
      <c r="AS108" s="255">
        <v>180007.8</v>
      </c>
      <c r="AT108" s="239">
        <f t="shared" si="40"/>
        <v>232966.81999999998</v>
      </c>
      <c r="AU108" s="255">
        <v>151200.13</v>
      </c>
      <c r="AV108" s="309">
        <f t="shared" si="60"/>
        <v>81766.689999999973</v>
      </c>
      <c r="AW108" s="310">
        <f t="shared" si="41"/>
        <v>2.8550401801241794</v>
      </c>
      <c r="AX108" s="310">
        <f t="shared" si="42"/>
        <v>0.64902001924565922</v>
      </c>
      <c r="AY108" s="254">
        <v>74431.509999999995</v>
      </c>
      <c r="CA108" s="91" t="str">
        <f t="shared" si="64"/>
        <v>Schönwalde</v>
      </c>
      <c r="CB108" s="92">
        <f t="shared" si="64"/>
        <v>468</v>
      </c>
      <c r="CC108" s="92">
        <f t="shared" si="43"/>
        <v>0</v>
      </c>
      <c r="CD108" s="92">
        <f t="shared" si="44"/>
        <v>23202.49</v>
      </c>
      <c r="CE108" s="92">
        <f t="shared" si="36"/>
        <v>0</v>
      </c>
      <c r="CF108" s="92">
        <f t="shared" si="37"/>
        <v>231852.29</v>
      </c>
      <c r="CG108" s="92">
        <f t="shared" si="45"/>
        <v>231852.29</v>
      </c>
      <c r="CH108" s="92">
        <f t="shared" si="46"/>
        <v>23202.49</v>
      </c>
      <c r="CI108" s="92">
        <f t="shared" si="62"/>
        <v>0</v>
      </c>
      <c r="CJ108" s="91" t="str">
        <f t="shared" si="35"/>
        <v xml:space="preserve">nein </v>
      </c>
      <c r="CK108" s="91" t="str">
        <f t="shared" si="35"/>
        <v>nein</v>
      </c>
      <c r="CL108" s="91" t="str">
        <f t="shared" si="63"/>
        <v>OK</v>
      </c>
      <c r="CM108" s="92">
        <f t="shared" si="61"/>
        <v>4475977.78</v>
      </c>
      <c r="CN108" s="91" t="str">
        <f t="shared" si="47"/>
        <v>nein</v>
      </c>
      <c r="CO108" s="91">
        <f t="shared" si="48"/>
        <v>0</v>
      </c>
      <c r="CP108" s="91">
        <f t="shared" si="49"/>
        <v>0</v>
      </c>
      <c r="CQ108" s="91">
        <f t="shared" si="50"/>
        <v>1</v>
      </c>
      <c r="CR108" s="91">
        <f t="shared" si="38"/>
        <v>1</v>
      </c>
      <c r="CS108" s="92">
        <f>CM108-'2014'!CM108</f>
        <v>3306296.0100000002</v>
      </c>
      <c r="CT108" s="92">
        <f>CE108-'2014'!CE108</f>
        <v>0</v>
      </c>
      <c r="CU108" s="92">
        <f t="shared" si="51"/>
        <v>151200.13</v>
      </c>
      <c r="CV108" s="92">
        <f t="shared" si="52"/>
        <v>74431.509999999995</v>
      </c>
      <c r="CW108" s="153">
        <f t="shared" si="53"/>
        <v>3.6</v>
      </c>
      <c r="CX108" s="153">
        <f t="shared" si="54"/>
        <v>3</v>
      </c>
      <c r="CY108" s="153">
        <f t="shared" si="55"/>
        <v>2.7</v>
      </c>
      <c r="CZ108" s="92">
        <f t="shared" si="56"/>
        <v>0</v>
      </c>
      <c r="DA108" s="92">
        <f t="shared" si="57"/>
        <v>2453.17</v>
      </c>
      <c r="DB108" s="91">
        <f t="shared" si="39"/>
        <v>1</v>
      </c>
      <c r="DC108" s="92">
        <f t="shared" si="58"/>
        <v>222519.08</v>
      </c>
    </row>
    <row r="109" spans="1:107" x14ac:dyDescent="0.25">
      <c r="A109" s="20">
        <v>13075138</v>
      </c>
      <c r="B109" s="21">
        <v>5560</v>
      </c>
      <c r="C109" s="21" t="s">
        <v>147</v>
      </c>
      <c r="D109" s="254">
        <v>1104</v>
      </c>
      <c r="E109" s="257">
        <v>110700</v>
      </c>
      <c r="F109" s="257">
        <v>5721.58</v>
      </c>
      <c r="G109" s="255">
        <v>0</v>
      </c>
      <c r="H109" s="255">
        <v>0</v>
      </c>
      <c r="I109" s="255">
        <v>30386.39</v>
      </c>
      <c r="J109" s="255">
        <v>0</v>
      </c>
      <c r="K109" s="255">
        <v>0</v>
      </c>
      <c r="L109" s="273">
        <v>2014</v>
      </c>
      <c r="M109" s="255">
        <v>1</v>
      </c>
      <c r="N109" s="255">
        <v>3019072.57</v>
      </c>
      <c r="O109" s="255">
        <v>1</v>
      </c>
      <c r="P109" s="273">
        <v>73082.820000000007</v>
      </c>
      <c r="Q109" s="255">
        <v>0</v>
      </c>
      <c r="R109" s="273"/>
      <c r="S109" s="255">
        <v>300</v>
      </c>
      <c r="T109" s="255">
        <v>0</v>
      </c>
      <c r="U109" s="255">
        <v>365</v>
      </c>
      <c r="V109" s="255">
        <v>0</v>
      </c>
      <c r="W109" s="255">
        <v>330</v>
      </c>
      <c r="X109" s="255">
        <v>0</v>
      </c>
      <c r="Y109" s="255">
        <v>0</v>
      </c>
      <c r="Z109" s="255">
        <v>102504.11</v>
      </c>
      <c r="AA109" s="255">
        <v>92.847925724637676</v>
      </c>
      <c r="AB109" s="45" t="s">
        <v>56</v>
      </c>
      <c r="AC109" s="45" t="s">
        <v>43</v>
      </c>
      <c r="AD109" s="45"/>
      <c r="AE109" s="255"/>
      <c r="AF109" s="257">
        <v>315624.36</v>
      </c>
      <c r="AG109" s="257">
        <v>73082.820000000007</v>
      </c>
      <c r="AH109" s="304">
        <v>-5721.58</v>
      </c>
      <c r="AI109" s="304">
        <v>-68202.55</v>
      </c>
      <c r="AJ109" s="255">
        <v>3500</v>
      </c>
      <c r="AK109" s="293">
        <v>2709.16</v>
      </c>
      <c r="AL109" s="256"/>
      <c r="AM109" s="256"/>
      <c r="AN109" s="256"/>
      <c r="AO109" s="256"/>
      <c r="AP109" s="255">
        <v>485087.91</v>
      </c>
      <c r="AQ109" s="255">
        <v>201287.32</v>
      </c>
      <c r="AR109" s="281">
        <f t="shared" si="59"/>
        <v>-283800.58999999997</v>
      </c>
      <c r="AS109" s="255">
        <v>318743.65999999997</v>
      </c>
      <c r="AT109" s="239">
        <f t="shared" si="40"/>
        <v>520030.98</v>
      </c>
      <c r="AU109" s="255">
        <v>402553.79</v>
      </c>
      <c r="AV109" s="309">
        <f t="shared" si="60"/>
        <v>117477.19</v>
      </c>
      <c r="AW109" s="310">
        <f t="shared" si="41"/>
        <v>1.9998964167241133</v>
      </c>
      <c r="AX109" s="310">
        <f t="shared" si="42"/>
        <v>0.77409578560108094</v>
      </c>
      <c r="AY109" s="254">
        <v>197085.26</v>
      </c>
      <c r="CA109" s="91" t="str">
        <f t="shared" si="64"/>
        <v>Viereck</v>
      </c>
      <c r="CB109" s="92">
        <f t="shared" si="64"/>
        <v>1104</v>
      </c>
      <c r="CC109" s="92">
        <f t="shared" si="43"/>
        <v>30386.39</v>
      </c>
      <c r="CD109" s="92">
        <f t="shared" si="44"/>
        <v>-30386.39</v>
      </c>
      <c r="CE109" s="92">
        <f t="shared" si="36"/>
        <v>73082.820000000007</v>
      </c>
      <c r="CF109" s="92">
        <f t="shared" si="37"/>
        <v>0</v>
      </c>
      <c r="CG109" s="92">
        <f t="shared" si="45"/>
        <v>-73082.820000000007</v>
      </c>
      <c r="CH109" s="92">
        <f t="shared" si="46"/>
        <v>-5721.58</v>
      </c>
      <c r="CI109" s="92">
        <f t="shared" si="62"/>
        <v>0</v>
      </c>
      <c r="CJ109" s="91" t="str">
        <f t="shared" si="35"/>
        <v>ja</v>
      </c>
      <c r="CK109" s="91" t="str">
        <f t="shared" si="35"/>
        <v>nein</v>
      </c>
      <c r="CL109" s="91" t="str">
        <f t="shared" si="63"/>
        <v>OK</v>
      </c>
      <c r="CM109" s="92">
        <f t="shared" si="61"/>
        <v>3019072.57</v>
      </c>
      <c r="CN109" s="91" t="str">
        <f t="shared" si="47"/>
        <v>nein</v>
      </c>
      <c r="CO109" s="91">
        <f t="shared" si="48"/>
        <v>1</v>
      </c>
      <c r="CP109" s="91">
        <f t="shared" si="49"/>
        <v>0</v>
      </c>
      <c r="CQ109" s="91">
        <f t="shared" si="50"/>
        <v>1</v>
      </c>
      <c r="CR109" s="91">
        <f t="shared" si="38"/>
        <v>0</v>
      </c>
      <c r="CS109" s="92">
        <f>CM109-'2014'!CM109</f>
        <v>-58366.910000000149</v>
      </c>
      <c r="CT109" s="92">
        <f>CE109-'2014'!CE109</f>
        <v>55104.920000000006</v>
      </c>
      <c r="CU109" s="92">
        <f t="shared" si="51"/>
        <v>402553.79</v>
      </c>
      <c r="CV109" s="92">
        <f t="shared" si="52"/>
        <v>197085.26</v>
      </c>
      <c r="CW109" s="153">
        <f t="shared" si="53"/>
        <v>3</v>
      </c>
      <c r="CX109" s="153">
        <f t="shared" si="54"/>
        <v>3.65</v>
      </c>
      <c r="CY109" s="153">
        <f t="shared" si="55"/>
        <v>3.3</v>
      </c>
      <c r="CZ109" s="92">
        <f t="shared" si="56"/>
        <v>102504.11</v>
      </c>
      <c r="DA109" s="92">
        <f t="shared" si="57"/>
        <v>2709.16</v>
      </c>
      <c r="DB109" s="91">
        <f t="shared" si="39"/>
        <v>0</v>
      </c>
      <c r="DC109" s="92">
        <f t="shared" si="58"/>
        <v>-68202.55</v>
      </c>
    </row>
    <row r="110" spans="1:107" x14ac:dyDescent="0.25">
      <c r="A110" s="20">
        <v>13075149</v>
      </c>
      <c r="B110" s="21">
        <v>5560</v>
      </c>
      <c r="C110" s="21" t="s">
        <v>148</v>
      </c>
      <c r="D110" s="254">
        <v>463</v>
      </c>
      <c r="E110" s="257">
        <v>72900</v>
      </c>
      <c r="F110" s="257">
        <v>9221.92</v>
      </c>
      <c r="G110" s="255">
        <v>0</v>
      </c>
      <c r="H110" s="255">
        <v>0</v>
      </c>
      <c r="I110" s="255">
        <v>9221.92</v>
      </c>
      <c r="J110" s="255">
        <v>1</v>
      </c>
      <c r="K110" s="255">
        <v>82553.490000000005</v>
      </c>
      <c r="L110" s="273"/>
      <c r="M110" s="255">
        <v>1</v>
      </c>
      <c r="N110" s="255">
        <v>1414587.93</v>
      </c>
      <c r="O110" s="255">
        <v>0</v>
      </c>
      <c r="P110" s="273"/>
      <c r="Q110" s="255">
        <v>1</v>
      </c>
      <c r="R110" s="273">
        <v>82553.490000000005</v>
      </c>
      <c r="S110" s="255">
        <v>300</v>
      </c>
      <c r="T110" s="255">
        <v>0</v>
      </c>
      <c r="U110" s="255">
        <v>373</v>
      </c>
      <c r="V110" s="255">
        <v>0</v>
      </c>
      <c r="W110" s="255">
        <v>350</v>
      </c>
      <c r="X110" s="255">
        <v>0</v>
      </c>
      <c r="Y110" s="255">
        <v>0</v>
      </c>
      <c r="Z110" s="255">
        <v>0</v>
      </c>
      <c r="AA110" s="255">
        <v>0</v>
      </c>
      <c r="AB110" s="45" t="s">
        <v>199</v>
      </c>
      <c r="AC110" s="45" t="s">
        <v>43</v>
      </c>
      <c r="AD110" s="45"/>
      <c r="AE110" s="255"/>
      <c r="AF110" s="257">
        <v>153146.54</v>
      </c>
      <c r="AG110" s="255">
        <v>82553.490000000005</v>
      </c>
      <c r="AH110" s="304">
        <v>-9221.92</v>
      </c>
      <c r="AI110" s="300">
        <v>69150.679999999993</v>
      </c>
      <c r="AJ110" s="255">
        <v>1400</v>
      </c>
      <c r="AK110" s="293">
        <v>1345</v>
      </c>
      <c r="AL110" s="256"/>
      <c r="AM110" s="256"/>
      <c r="AN110" s="256"/>
      <c r="AO110" s="256"/>
      <c r="AP110" s="255">
        <v>130510.93</v>
      </c>
      <c r="AQ110" s="255">
        <v>39765.949999999997</v>
      </c>
      <c r="AR110" s="281">
        <f t="shared" si="59"/>
        <v>-90744.98</v>
      </c>
      <c r="AS110" s="255">
        <v>177432.33</v>
      </c>
      <c r="AT110" s="239">
        <f t="shared" si="40"/>
        <v>217198.27999999997</v>
      </c>
      <c r="AU110" s="255">
        <v>153676.78</v>
      </c>
      <c r="AV110" s="309">
        <f t="shared" si="60"/>
        <v>63521.499999999971</v>
      </c>
      <c r="AW110" s="310">
        <f t="shared" si="41"/>
        <v>3.8645318419401526</v>
      </c>
      <c r="AX110" s="310">
        <f t="shared" si="42"/>
        <v>0.70754142251955232</v>
      </c>
      <c r="AY110" s="254">
        <v>75845.41</v>
      </c>
      <c r="CA110" s="91" t="str">
        <f t="shared" si="64"/>
        <v>Zerrenthin</v>
      </c>
      <c r="CB110" s="92">
        <f t="shared" si="64"/>
        <v>463</v>
      </c>
      <c r="CC110" s="92">
        <f t="shared" si="43"/>
        <v>9221.92</v>
      </c>
      <c r="CD110" s="92">
        <f t="shared" si="44"/>
        <v>-9221.92</v>
      </c>
      <c r="CE110" s="92">
        <f t="shared" si="36"/>
        <v>0</v>
      </c>
      <c r="CF110" s="92">
        <f t="shared" si="37"/>
        <v>82553.490000000005</v>
      </c>
      <c r="CG110" s="92">
        <f t="shared" si="45"/>
        <v>82553.490000000005</v>
      </c>
      <c r="CH110" s="92">
        <f t="shared" si="46"/>
        <v>-9221.92</v>
      </c>
      <c r="CI110" s="92">
        <f t="shared" si="62"/>
        <v>0</v>
      </c>
      <c r="CJ110" s="91" t="str">
        <f t="shared" si="35"/>
        <v xml:space="preserve">nein </v>
      </c>
      <c r="CK110" s="91" t="str">
        <f t="shared" si="35"/>
        <v>nein</v>
      </c>
      <c r="CL110" s="91" t="str">
        <f t="shared" si="63"/>
        <v>OK</v>
      </c>
      <c r="CM110" s="92">
        <f t="shared" si="61"/>
        <v>1414587.93</v>
      </c>
      <c r="CN110" s="91" t="str">
        <f t="shared" si="47"/>
        <v>nein</v>
      </c>
      <c r="CO110" s="91">
        <f t="shared" si="48"/>
        <v>0</v>
      </c>
      <c r="CP110" s="91">
        <f t="shared" si="49"/>
        <v>0</v>
      </c>
      <c r="CQ110" s="91">
        <f t="shared" si="50"/>
        <v>1</v>
      </c>
      <c r="CR110" s="91">
        <f t="shared" si="38"/>
        <v>1</v>
      </c>
      <c r="CS110" s="92">
        <f>CM110-'2014'!CM110</f>
        <v>7097.2800000000279</v>
      </c>
      <c r="CT110" s="92">
        <f>CE110-'2014'!CE110</f>
        <v>0</v>
      </c>
      <c r="CU110" s="92">
        <f t="shared" si="51"/>
        <v>153676.78</v>
      </c>
      <c r="CV110" s="92">
        <f t="shared" si="52"/>
        <v>75845.41</v>
      </c>
      <c r="CW110" s="153">
        <f t="shared" si="53"/>
        <v>3</v>
      </c>
      <c r="CX110" s="153">
        <f t="shared" si="54"/>
        <v>3.73</v>
      </c>
      <c r="CY110" s="153">
        <f t="shared" si="55"/>
        <v>3.5</v>
      </c>
      <c r="CZ110" s="92">
        <f t="shared" si="56"/>
        <v>0</v>
      </c>
      <c r="DA110" s="92">
        <f t="shared" si="57"/>
        <v>1345</v>
      </c>
      <c r="DB110" s="91">
        <f t="shared" si="39"/>
        <v>0</v>
      </c>
      <c r="DC110" s="92">
        <f t="shared" si="58"/>
        <v>69150.679999999993</v>
      </c>
    </row>
    <row r="111" spans="1:107" x14ac:dyDescent="0.25">
      <c r="A111" s="20">
        <v>13075058</v>
      </c>
      <c r="B111" s="21">
        <v>5561</v>
      </c>
      <c r="C111" s="21" t="s">
        <v>149</v>
      </c>
      <c r="D111" s="223"/>
      <c r="E111" s="224"/>
      <c r="F111" s="224"/>
      <c r="G111" s="224"/>
      <c r="H111" s="224"/>
      <c r="I111" s="224"/>
      <c r="J111" s="224"/>
      <c r="K111" s="224"/>
      <c r="L111" s="224"/>
      <c r="M111" s="224"/>
      <c r="N111" s="224"/>
      <c r="O111" s="224"/>
      <c r="P111" s="224"/>
      <c r="Q111" s="224"/>
      <c r="R111" s="224"/>
      <c r="S111" s="224"/>
      <c r="T111" s="224"/>
      <c r="U111" s="224"/>
      <c r="V111" s="224"/>
      <c r="W111" s="224"/>
      <c r="X111" s="224"/>
      <c r="Y111" s="224"/>
      <c r="Z111" s="224"/>
      <c r="AA111" s="224"/>
      <c r="AB111" s="22"/>
      <c r="AC111" s="22"/>
      <c r="AD111" s="22"/>
      <c r="AE111" s="224"/>
      <c r="AF111" s="224"/>
      <c r="AG111" s="224"/>
      <c r="AH111" s="260"/>
      <c r="AI111" s="260"/>
      <c r="AJ111" s="224"/>
      <c r="AK111" s="282"/>
      <c r="AL111" s="224"/>
      <c r="AM111" s="224"/>
      <c r="AN111" s="224"/>
      <c r="AO111" s="260"/>
      <c r="AP111" s="224"/>
      <c r="AQ111" s="224"/>
      <c r="AR111" s="281">
        <f t="shared" si="59"/>
        <v>0</v>
      </c>
      <c r="AS111" s="224"/>
      <c r="AT111" s="239">
        <f t="shared" si="40"/>
        <v>0</v>
      </c>
      <c r="AU111" s="308"/>
      <c r="AV111" s="309">
        <f t="shared" si="60"/>
        <v>0</v>
      </c>
      <c r="AW111" s="310" t="e">
        <f t="shared" si="41"/>
        <v>#DIV/0!</v>
      </c>
      <c r="AX111" s="310" t="e">
        <f t="shared" si="42"/>
        <v>#DIV/0!</v>
      </c>
      <c r="AY111" s="236"/>
      <c r="CA111" s="91" t="str">
        <f t="shared" si="64"/>
        <v>Karlshagen</v>
      </c>
      <c r="CB111" s="92">
        <f t="shared" si="64"/>
        <v>0</v>
      </c>
      <c r="CC111" s="92">
        <f t="shared" si="43"/>
        <v>0</v>
      </c>
      <c r="CD111" s="92">
        <f t="shared" si="44"/>
        <v>0</v>
      </c>
      <c r="CE111" s="92">
        <f t="shared" si="36"/>
        <v>0</v>
      </c>
      <c r="CF111" s="92">
        <f t="shared" si="37"/>
        <v>0</v>
      </c>
      <c r="CG111" s="92">
        <f t="shared" si="45"/>
        <v>0</v>
      </c>
      <c r="CH111" s="92">
        <f t="shared" si="46"/>
        <v>0</v>
      </c>
      <c r="CI111" s="92">
        <f t="shared" si="62"/>
        <v>0</v>
      </c>
      <c r="CJ111" s="91">
        <f t="shared" si="35"/>
        <v>0</v>
      </c>
      <c r="CK111" s="91">
        <f t="shared" si="35"/>
        <v>0</v>
      </c>
      <c r="CL111" s="91" t="str">
        <f t="shared" si="63"/>
        <v>keine Daten</v>
      </c>
      <c r="CM111" s="92">
        <f t="shared" si="61"/>
        <v>0</v>
      </c>
      <c r="CN111" s="91" t="str">
        <f t="shared" si="47"/>
        <v>keine Angabe</v>
      </c>
      <c r="CO111" s="91">
        <f t="shared" si="48"/>
        <v>2</v>
      </c>
      <c r="CP111" s="91">
        <f t="shared" si="49"/>
        <v>2</v>
      </c>
      <c r="CQ111" s="91">
        <f t="shared" si="50"/>
        <v>0</v>
      </c>
      <c r="CR111" s="91">
        <f t="shared" si="38"/>
        <v>0</v>
      </c>
      <c r="CS111" s="92">
        <f>CM111-'2014'!CM111</f>
        <v>0</v>
      </c>
      <c r="CT111" s="92">
        <f>CE111-'2014'!CE111</f>
        <v>0</v>
      </c>
      <c r="CU111" s="92">
        <f t="shared" si="51"/>
        <v>0</v>
      </c>
      <c r="CV111" s="92">
        <f t="shared" si="52"/>
        <v>0</v>
      </c>
      <c r="CW111" s="153">
        <f t="shared" si="53"/>
        <v>0</v>
      </c>
      <c r="CX111" s="153">
        <f t="shared" si="54"/>
        <v>0</v>
      </c>
      <c r="CY111" s="153">
        <f t="shared" si="55"/>
        <v>0</v>
      </c>
      <c r="CZ111" s="92">
        <f t="shared" si="56"/>
        <v>0</v>
      </c>
      <c r="DA111" s="92">
        <f t="shared" si="57"/>
        <v>0</v>
      </c>
      <c r="DB111" s="91">
        <f t="shared" si="39"/>
        <v>0</v>
      </c>
      <c r="DC111" s="92">
        <f t="shared" si="58"/>
        <v>0</v>
      </c>
    </row>
    <row r="112" spans="1:107" x14ac:dyDescent="0.25">
      <c r="A112" s="20">
        <v>13075092</v>
      </c>
      <c r="B112" s="21">
        <v>5561</v>
      </c>
      <c r="C112" s="21" t="s">
        <v>150</v>
      </c>
      <c r="D112" s="223"/>
      <c r="E112" s="224"/>
      <c r="F112" s="224"/>
      <c r="G112" s="224"/>
      <c r="H112" s="224"/>
      <c r="I112" s="224"/>
      <c r="J112" s="224"/>
      <c r="K112" s="224"/>
      <c r="L112" s="224"/>
      <c r="M112" s="224"/>
      <c r="N112" s="224"/>
      <c r="O112" s="224"/>
      <c r="P112" s="224"/>
      <c r="Q112" s="224"/>
      <c r="R112" s="224"/>
      <c r="S112" s="224"/>
      <c r="T112" s="224"/>
      <c r="U112" s="224"/>
      <c r="V112" s="224"/>
      <c r="W112" s="224"/>
      <c r="X112" s="224"/>
      <c r="Y112" s="224"/>
      <c r="Z112" s="224"/>
      <c r="AA112" s="224"/>
      <c r="AB112" s="22"/>
      <c r="AC112" s="22"/>
      <c r="AD112" s="22"/>
      <c r="AE112" s="224"/>
      <c r="AF112" s="224"/>
      <c r="AG112" s="224"/>
      <c r="AH112" s="260"/>
      <c r="AI112" s="260"/>
      <c r="AJ112" s="224"/>
      <c r="AK112" s="282"/>
      <c r="AL112" s="224"/>
      <c r="AM112" s="224"/>
      <c r="AN112" s="224"/>
      <c r="AO112" s="260"/>
      <c r="AP112" s="224"/>
      <c r="AQ112" s="224"/>
      <c r="AR112" s="281">
        <f t="shared" si="59"/>
        <v>0</v>
      </c>
      <c r="AS112" s="224"/>
      <c r="AT112" s="239">
        <f t="shared" si="40"/>
        <v>0</v>
      </c>
      <c r="AU112" s="308"/>
      <c r="AV112" s="309">
        <f t="shared" si="60"/>
        <v>0</v>
      </c>
      <c r="AW112" s="310" t="e">
        <f t="shared" si="41"/>
        <v>#DIV/0!</v>
      </c>
      <c r="AX112" s="310" t="e">
        <f t="shared" si="42"/>
        <v>#DIV/0!</v>
      </c>
      <c r="AY112" s="236"/>
      <c r="CA112" s="91" t="str">
        <f t="shared" si="64"/>
        <v>Mölschow</v>
      </c>
      <c r="CB112" s="92">
        <f t="shared" si="64"/>
        <v>0</v>
      </c>
      <c r="CC112" s="92">
        <f t="shared" si="43"/>
        <v>0</v>
      </c>
      <c r="CD112" s="92">
        <f t="shared" si="44"/>
        <v>0</v>
      </c>
      <c r="CE112" s="92">
        <f t="shared" si="36"/>
        <v>0</v>
      </c>
      <c r="CF112" s="92">
        <f t="shared" si="37"/>
        <v>0</v>
      </c>
      <c r="CG112" s="92">
        <f t="shared" si="45"/>
        <v>0</v>
      </c>
      <c r="CH112" s="92">
        <f t="shared" si="46"/>
        <v>0</v>
      </c>
      <c r="CI112" s="92">
        <f t="shared" si="62"/>
        <v>0</v>
      </c>
      <c r="CJ112" s="91">
        <f t="shared" si="35"/>
        <v>0</v>
      </c>
      <c r="CK112" s="91">
        <f t="shared" si="35"/>
        <v>0</v>
      </c>
      <c r="CL112" s="91" t="str">
        <f t="shared" si="63"/>
        <v>keine Daten</v>
      </c>
      <c r="CM112" s="92">
        <f t="shared" si="61"/>
        <v>0</v>
      </c>
      <c r="CN112" s="91" t="str">
        <f t="shared" si="47"/>
        <v>keine Angabe</v>
      </c>
      <c r="CO112" s="91">
        <f t="shared" si="48"/>
        <v>2</v>
      </c>
      <c r="CP112" s="91">
        <f t="shared" si="49"/>
        <v>2</v>
      </c>
      <c r="CQ112" s="91">
        <f t="shared" si="50"/>
        <v>0</v>
      </c>
      <c r="CR112" s="91">
        <f t="shared" si="38"/>
        <v>0</v>
      </c>
      <c r="CS112" s="92">
        <f>CM112-'2014'!CM112</f>
        <v>0</v>
      </c>
      <c r="CT112" s="92">
        <f>CE112-'2014'!CE112</f>
        <v>0</v>
      </c>
      <c r="CU112" s="92">
        <f t="shared" si="51"/>
        <v>0</v>
      </c>
      <c r="CV112" s="92">
        <f t="shared" si="52"/>
        <v>0</v>
      </c>
      <c r="CW112" s="153">
        <f t="shared" si="53"/>
        <v>0</v>
      </c>
      <c r="CX112" s="153">
        <f t="shared" si="54"/>
        <v>0</v>
      </c>
      <c r="CY112" s="153">
        <f t="shared" si="55"/>
        <v>0</v>
      </c>
      <c r="CZ112" s="92">
        <f t="shared" si="56"/>
        <v>0</v>
      </c>
      <c r="DA112" s="92">
        <f t="shared" si="57"/>
        <v>0</v>
      </c>
      <c r="DB112" s="91">
        <f t="shared" si="39"/>
        <v>0</v>
      </c>
      <c r="DC112" s="92">
        <f t="shared" si="58"/>
        <v>0</v>
      </c>
    </row>
    <row r="113" spans="1:107" x14ac:dyDescent="0.25">
      <c r="A113" s="20">
        <v>13075106</v>
      </c>
      <c r="B113" s="21">
        <v>5561</v>
      </c>
      <c r="C113" s="21" t="s">
        <v>151</v>
      </c>
      <c r="D113" s="223"/>
      <c r="E113" s="224"/>
      <c r="F113" s="224"/>
      <c r="G113" s="224"/>
      <c r="H113" s="224"/>
      <c r="I113" s="224"/>
      <c r="J113" s="224"/>
      <c r="K113" s="224"/>
      <c r="L113" s="224"/>
      <c r="M113" s="224"/>
      <c r="N113" s="224"/>
      <c r="O113" s="224"/>
      <c r="P113" s="224"/>
      <c r="Q113" s="224"/>
      <c r="R113" s="224"/>
      <c r="S113" s="224"/>
      <c r="T113" s="224"/>
      <c r="U113" s="224"/>
      <c r="V113" s="224"/>
      <c r="W113" s="224"/>
      <c r="X113" s="224"/>
      <c r="Y113" s="224"/>
      <c r="Z113" s="224"/>
      <c r="AA113" s="224"/>
      <c r="AB113" s="22"/>
      <c r="AC113" s="22"/>
      <c r="AD113" s="22"/>
      <c r="AE113" s="224"/>
      <c r="AF113" s="224"/>
      <c r="AG113" s="224"/>
      <c r="AH113" s="260"/>
      <c r="AI113" s="260"/>
      <c r="AJ113" s="224"/>
      <c r="AK113" s="282"/>
      <c r="AL113" s="224"/>
      <c r="AM113" s="224"/>
      <c r="AN113" s="224"/>
      <c r="AO113" s="260"/>
      <c r="AP113" s="224"/>
      <c r="AQ113" s="224"/>
      <c r="AR113" s="281">
        <f t="shared" si="59"/>
        <v>0</v>
      </c>
      <c r="AS113" s="224"/>
      <c r="AT113" s="239">
        <f t="shared" si="40"/>
        <v>0</v>
      </c>
      <c r="AU113" s="308"/>
      <c r="AV113" s="309">
        <f t="shared" si="60"/>
        <v>0</v>
      </c>
      <c r="AW113" s="310" t="e">
        <f t="shared" si="41"/>
        <v>#DIV/0!</v>
      </c>
      <c r="AX113" s="310" t="e">
        <f t="shared" si="42"/>
        <v>#DIV/0!</v>
      </c>
      <c r="AY113" s="236"/>
      <c r="CA113" s="91" t="str">
        <f t="shared" si="64"/>
        <v>Peenemünde</v>
      </c>
      <c r="CB113" s="92">
        <f t="shared" si="64"/>
        <v>0</v>
      </c>
      <c r="CC113" s="92">
        <f t="shared" si="43"/>
        <v>0</v>
      </c>
      <c r="CD113" s="92">
        <f t="shared" si="44"/>
        <v>0</v>
      </c>
      <c r="CE113" s="92">
        <f t="shared" si="36"/>
        <v>0</v>
      </c>
      <c r="CF113" s="92">
        <f t="shared" si="37"/>
        <v>0</v>
      </c>
      <c r="CG113" s="92">
        <f t="shared" si="45"/>
        <v>0</v>
      </c>
      <c r="CH113" s="92">
        <f t="shared" si="46"/>
        <v>0</v>
      </c>
      <c r="CI113" s="92">
        <f t="shared" si="62"/>
        <v>0</v>
      </c>
      <c r="CJ113" s="91">
        <f t="shared" si="35"/>
        <v>0</v>
      </c>
      <c r="CK113" s="91">
        <f t="shared" si="35"/>
        <v>0</v>
      </c>
      <c r="CL113" s="91" t="str">
        <f t="shared" si="63"/>
        <v>keine Daten</v>
      </c>
      <c r="CM113" s="92">
        <f t="shared" si="61"/>
        <v>0</v>
      </c>
      <c r="CN113" s="91" t="str">
        <f t="shared" si="47"/>
        <v>keine Angabe</v>
      </c>
      <c r="CO113" s="91">
        <f t="shared" si="48"/>
        <v>2</v>
      </c>
      <c r="CP113" s="91">
        <f t="shared" si="49"/>
        <v>2</v>
      </c>
      <c r="CQ113" s="91">
        <f t="shared" si="50"/>
        <v>0</v>
      </c>
      <c r="CR113" s="91">
        <f t="shared" si="38"/>
        <v>0</v>
      </c>
      <c r="CS113" s="92">
        <f>CM113-'2014'!CM113</f>
        <v>0</v>
      </c>
      <c r="CT113" s="92">
        <f>CE113-'2014'!CE113</f>
        <v>0</v>
      </c>
      <c r="CU113" s="92">
        <f t="shared" si="51"/>
        <v>0</v>
      </c>
      <c r="CV113" s="92">
        <f t="shared" si="52"/>
        <v>0</v>
      </c>
      <c r="CW113" s="153">
        <f t="shared" si="53"/>
        <v>0</v>
      </c>
      <c r="CX113" s="153">
        <f t="shared" si="54"/>
        <v>0</v>
      </c>
      <c r="CY113" s="153">
        <f t="shared" si="55"/>
        <v>0</v>
      </c>
      <c r="CZ113" s="92">
        <f t="shared" si="56"/>
        <v>0</v>
      </c>
      <c r="DA113" s="92">
        <f t="shared" si="57"/>
        <v>0</v>
      </c>
      <c r="DB113" s="91">
        <f t="shared" si="39"/>
        <v>0</v>
      </c>
      <c r="DC113" s="92">
        <f t="shared" si="58"/>
        <v>0</v>
      </c>
    </row>
    <row r="114" spans="1:107" x14ac:dyDescent="0.25">
      <c r="A114" s="20">
        <v>13075133</v>
      </c>
      <c r="B114" s="21">
        <v>5561</v>
      </c>
      <c r="C114" s="21" t="s">
        <v>152</v>
      </c>
      <c r="D114" s="223"/>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
      <c r="AC114" s="22"/>
      <c r="AD114" s="22"/>
      <c r="AE114" s="224"/>
      <c r="AF114" s="224"/>
      <c r="AG114" s="224"/>
      <c r="AH114" s="260"/>
      <c r="AI114" s="260"/>
      <c r="AJ114" s="224"/>
      <c r="AK114" s="282"/>
      <c r="AL114" s="224"/>
      <c r="AM114" s="224"/>
      <c r="AN114" s="224"/>
      <c r="AO114" s="260"/>
      <c r="AP114" s="224"/>
      <c r="AQ114" s="224"/>
      <c r="AR114" s="281">
        <f t="shared" si="59"/>
        <v>0</v>
      </c>
      <c r="AS114" s="224"/>
      <c r="AT114" s="239">
        <f t="shared" si="40"/>
        <v>0</v>
      </c>
      <c r="AU114" s="308"/>
      <c r="AV114" s="309">
        <f t="shared" si="60"/>
        <v>0</v>
      </c>
      <c r="AW114" s="310" t="e">
        <f t="shared" si="41"/>
        <v>#DIV/0!</v>
      </c>
      <c r="AX114" s="310" t="e">
        <f t="shared" si="42"/>
        <v>#DIV/0!</v>
      </c>
      <c r="AY114" s="236"/>
      <c r="CA114" s="91" t="str">
        <f t="shared" si="64"/>
        <v>Trassenheide</v>
      </c>
      <c r="CB114" s="92">
        <f t="shared" si="64"/>
        <v>0</v>
      </c>
      <c r="CC114" s="92">
        <f t="shared" si="43"/>
        <v>0</v>
      </c>
      <c r="CD114" s="92">
        <f t="shared" si="44"/>
        <v>0</v>
      </c>
      <c r="CE114" s="92">
        <f t="shared" si="36"/>
        <v>0</v>
      </c>
      <c r="CF114" s="92">
        <f t="shared" si="37"/>
        <v>0</v>
      </c>
      <c r="CG114" s="92">
        <f t="shared" si="45"/>
        <v>0</v>
      </c>
      <c r="CH114" s="92">
        <f t="shared" si="46"/>
        <v>0</v>
      </c>
      <c r="CI114" s="92">
        <f t="shared" si="62"/>
        <v>0</v>
      </c>
      <c r="CJ114" s="91">
        <f t="shared" si="35"/>
        <v>0</v>
      </c>
      <c r="CK114" s="91">
        <f t="shared" si="35"/>
        <v>0</v>
      </c>
      <c r="CL114" s="91" t="str">
        <f t="shared" si="63"/>
        <v>keine Daten</v>
      </c>
      <c r="CM114" s="92">
        <f t="shared" si="61"/>
        <v>0</v>
      </c>
      <c r="CN114" s="91" t="str">
        <f t="shared" si="47"/>
        <v>keine Angabe</v>
      </c>
      <c r="CO114" s="91">
        <f t="shared" si="48"/>
        <v>2</v>
      </c>
      <c r="CP114" s="91">
        <f t="shared" si="49"/>
        <v>2</v>
      </c>
      <c r="CQ114" s="91">
        <f t="shared" si="50"/>
        <v>0</v>
      </c>
      <c r="CR114" s="91">
        <f t="shared" si="38"/>
        <v>0</v>
      </c>
      <c r="CS114" s="92">
        <f>CM114-'2014'!CM114</f>
        <v>0</v>
      </c>
      <c r="CT114" s="92">
        <f>CE114-'2014'!CE114</f>
        <v>0</v>
      </c>
      <c r="CU114" s="92">
        <f t="shared" si="51"/>
        <v>0</v>
      </c>
      <c r="CV114" s="92">
        <f t="shared" si="52"/>
        <v>0</v>
      </c>
      <c r="CW114" s="153">
        <f t="shared" si="53"/>
        <v>0</v>
      </c>
      <c r="CX114" s="153">
        <f t="shared" si="54"/>
        <v>0</v>
      </c>
      <c r="CY114" s="153">
        <f t="shared" si="55"/>
        <v>0</v>
      </c>
      <c r="CZ114" s="92">
        <f t="shared" si="56"/>
        <v>0</v>
      </c>
      <c r="DA114" s="92">
        <f t="shared" si="57"/>
        <v>0</v>
      </c>
      <c r="DB114" s="91">
        <f t="shared" si="39"/>
        <v>0</v>
      </c>
      <c r="DC114" s="92">
        <f t="shared" si="58"/>
        <v>0</v>
      </c>
    </row>
    <row r="115" spans="1:107" x14ac:dyDescent="0.25">
      <c r="A115" s="20">
        <v>13075151</v>
      </c>
      <c r="B115" s="21">
        <v>5561</v>
      </c>
      <c r="C115" s="21" t="s">
        <v>153</v>
      </c>
      <c r="D115" s="223"/>
      <c r="E115" s="224"/>
      <c r="F115" s="224"/>
      <c r="G115" s="224"/>
      <c r="H115" s="224"/>
      <c r="I115" s="224"/>
      <c r="J115" s="224"/>
      <c r="K115" s="224"/>
      <c r="L115" s="224"/>
      <c r="M115" s="224"/>
      <c r="N115" s="224"/>
      <c r="O115" s="224"/>
      <c r="P115" s="224"/>
      <c r="Q115" s="224"/>
      <c r="R115" s="224"/>
      <c r="S115" s="224"/>
      <c r="T115" s="224"/>
      <c r="U115" s="224"/>
      <c r="V115" s="224"/>
      <c r="W115" s="224"/>
      <c r="X115" s="224"/>
      <c r="Y115" s="224"/>
      <c r="Z115" s="224"/>
      <c r="AA115" s="224"/>
      <c r="AB115" s="22"/>
      <c r="AC115" s="22"/>
      <c r="AD115" s="22"/>
      <c r="AE115" s="224"/>
      <c r="AF115" s="224"/>
      <c r="AG115" s="224"/>
      <c r="AH115" s="260"/>
      <c r="AI115" s="260"/>
      <c r="AJ115" s="224"/>
      <c r="AK115" s="282"/>
      <c r="AL115" s="224"/>
      <c r="AM115" s="224"/>
      <c r="AN115" s="224"/>
      <c r="AO115" s="260"/>
      <c r="AP115" s="224"/>
      <c r="AQ115" s="224"/>
      <c r="AR115" s="281">
        <f t="shared" si="59"/>
        <v>0</v>
      </c>
      <c r="AS115" s="224"/>
      <c r="AT115" s="239">
        <f t="shared" si="40"/>
        <v>0</v>
      </c>
      <c r="AU115" s="308"/>
      <c r="AV115" s="309">
        <f t="shared" si="60"/>
        <v>0</v>
      </c>
      <c r="AW115" s="310" t="e">
        <f t="shared" si="41"/>
        <v>#DIV/0!</v>
      </c>
      <c r="AX115" s="310" t="e">
        <f t="shared" si="42"/>
        <v>#DIV/0!</v>
      </c>
      <c r="AY115" s="236"/>
      <c r="CA115" s="91" t="str">
        <f t="shared" si="64"/>
        <v>Zinnowitz</v>
      </c>
      <c r="CB115" s="92">
        <f t="shared" si="64"/>
        <v>0</v>
      </c>
      <c r="CC115" s="92">
        <f t="shared" si="43"/>
        <v>0</v>
      </c>
      <c r="CD115" s="92">
        <f t="shared" si="44"/>
        <v>0</v>
      </c>
      <c r="CE115" s="92">
        <f t="shared" si="36"/>
        <v>0</v>
      </c>
      <c r="CF115" s="92">
        <f t="shared" si="37"/>
        <v>0</v>
      </c>
      <c r="CG115" s="92">
        <f t="shared" si="45"/>
        <v>0</v>
      </c>
      <c r="CH115" s="92">
        <f t="shared" si="46"/>
        <v>0</v>
      </c>
      <c r="CI115" s="92">
        <f t="shared" si="62"/>
        <v>0</v>
      </c>
      <c r="CJ115" s="91">
        <f t="shared" si="35"/>
        <v>0</v>
      </c>
      <c r="CK115" s="91">
        <f t="shared" si="35"/>
        <v>0</v>
      </c>
      <c r="CL115" s="91" t="str">
        <f t="shared" si="63"/>
        <v>keine Daten</v>
      </c>
      <c r="CM115" s="92">
        <f t="shared" si="61"/>
        <v>0</v>
      </c>
      <c r="CN115" s="91" t="str">
        <f t="shared" si="47"/>
        <v>keine Angabe</v>
      </c>
      <c r="CO115" s="91">
        <f t="shared" si="48"/>
        <v>2</v>
      </c>
      <c r="CP115" s="91">
        <f t="shared" si="49"/>
        <v>2</v>
      </c>
      <c r="CQ115" s="91">
        <f t="shared" si="50"/>
        <v>0</v>
      </c>
      <c r="CR115" s="91">
        <f t="shared" si="38"/>
        <v>0</v>
      </c>
      <c r="CS115" s="92">
        <f>CM115-'2014'!CM115</f>
        <v>0</v>
      </c>
      <c r="CT115" s="92">
        <f>CE115-'2014'!CE115</f>
        <v>0</v>
      </c>
      <c r="CU115" s="92">
        <f t="shared" si="51"/>
        <v>0</v>
      </c>
      <c r="CV115" s="92">
        <f t="shared" si="52"/>
        <v>0</v>
      </c>
      <c r="CW115" s="153">
        <f t="shared" si="53"/>
        <v>0</v>
      </c>
      <c r="CX115" s="153">
        <f t="shared" si="54"/>
        <v>0</v>
      </c>
      <c r="CY115" s="153">
        <f t="shared" si="55"/>
        <v>0</v>
      </c>
      <c r="CZ115" s="92">
        <f t="shared" si="56"/>
        <v>0</v>
      </c>
      <c r="DA115" s="92">
        <f t="shared" si="57"/>
        <v>0</v>
      </c>
      <c r="DB115" s="91">
        <f t="shared" si="39"/>
        <v>0</v>
      </c>
      <c r="DC115" s="92">
        <f t="shared" si="58"/>
        <v>0</v>
      </c>
    </row>
    <row r="116" spans="1:107" x14ac:dyDescent="0.25">
      <c r="A116" s="20">
        <v>13075010</v>
      </c>
      <c r="B116" s="21">
        <v>5562</v>
      </c>
      <c r="C116" s="21" t="s">
        <v>154</v>
      </c>
      <c r="D116" s="223"/>
      <c r="E116" s="224"/>
      <c r="F116" s="224"/>
      <c r="G116" s="224"/>
      <c r="H116" s="224"/>
      <c r="I116" s="224"/>
      <c r="J116" s="224"/>
      <c r="K116" s="224"/>
      <c r="L116" s="224"/>
      <c r="M116" s="224"/>
      <c r="N116" s="224"/>
      <c r="O116" s="224"/>
      <c r="P116" s="224"/>
      <c r="Q116" s="224"/>
      <c r="R116" s="224"/>
      <c r="S116" s="224"/>
      <c r="T116" s="224"/>
      <c r="U116" s="224"/>
      <c r="V116" s="224"/>
      <c r="W116" s="224"/>
      <c r="X116" s="224"/>
      <c r="Y116" s="224"/>
      <c r="Z116" s="224"/>
      <c r="AA116" s="224"/>
      <c r="AB116" s="22"/>
      <c r="AC116" s="22"/>
      <c r="AD116" s="22"/>
      <c r="AE116" s="224"/>
      <c r="AF116" s="224"/>
      <c r="AG116" s="224"/>
      <c r="AH116" s="260"/>
      <c r="AI116" s="260"/>
      <c r="AJ116" s="224"/>
      <c r="AK116" s="282"/>
      <c r="AL116" s="224"/>
      <c r="AM116" s="224"/>
      <c r="AN116" s="224"/>
      <c r="AO116" s="260"/>
      <c r="AP116" s="224"/>
      <c r="AQ116" s="224"/>
      <c r="AR116" s="281">
        <f t="shared" si="59"/>
        <v>0</v>
      </c>
      <c r="AS116" s="224"/>
      <c r="AT116" s="239">
        <f t="shared" si="40"/>
        <v>0</v>
      </c>
      <c r="AU116" s="308"/>
      <c r="AV116" s="309">
        <f t="shared" si="60"/>
        <v>0</v>
      </c>
      <c r="AW116" s="310" t="e">
        <f t="shared" si="41"/>
        <v>#DIV/0!</v>
      </c>
      <c r="AX116" s="310" t="e">
        <f t="shared" si="42"/>
        <v>#DIV/0!</v>
      </c>
      <c r="AY116" s="236"/>
      <c r="CA116" s="91" t="str">
        <f t="shared" si="64"/>
        <v>Benz</v>
      </c>
      <c r="CB116" s="92">
        <f t="shared" si="64"/>
        <v>0</v>
      </c>
      <c r="CC116" s="92">
        <f t="shared" si="43"/>
        <v>0</v>
      </c>
      <c r="CD116" s="92">
        <f t="shared" si="44"/>
        <v>0</v>
      </c>
      <c r="CE116" s="92">
        <f t="shared" si="36"/>
        <v>0</v>
      </c>
      <c r="CF116" s="92">
        <f t="shared" si="37"/>
        <v>0</v>
      </c>
      <c r="CG116" s="92">
        <f t="shared" si="45"/>
        <v>0</v>
      </c>
      <c r="CH116" s="92">
        <f t="shared" si="46"/>
        <v>0</v>
      </c>
      <c r="CI116" s="92">
        <f t="shared" si="62"/>
        <v>0</v>
      </c>
      <c r="CJ116" s="91">
        <f t="shared" si="35"/>
        <v>0</v>
      </c>
      <c r="CK116" s="91">
        <f t="shared" si="35"/>
        <v>0</v>
      </c>
      <c r="CL116" s="91" t="str">
        <f t="shared" si="63"/>
        <v>keine Daten</v>
      </c>
      <c r="CM116" s="92">
        <f t="shared" si="61"/>
        <v>0</v>
      </c>
      <c r="CN116" s="91" t="str">
        <f t="shared" si="47"/>
        <v>keine Angabe</v>
      </c>
      <c r="CO116" s="91">
        <f t="shared" si="48"/>
        <v>2</v>
      </c>
      <c r="CP116" s="91">
        <f t="shared" si="49"/>
        <v>2</v>
      </c>
      <c r="CQ116" s="91">
        <f t="shared" si="50"/>
        <v>0</v>
      </c>
      <c r="CR116" s="91">
        <f t="shared" si="38"/>
        <v>0</v>
      </c>
      <c r="CS116" s="92">
        <f>CM116-'2014'!CM116</f>
        <v>0</v>
      </c>
      <c r="CT116" s="92">
        <f>CE116-'2014'!CE116</f>
        <v>0</v>
      </c>
      <c r="CU116" s="92">
        <f t="shared" si="51"/>
        <v>0</v>
      </c>
      <c r="CV116" s="92">
        <f t="shared" si="52"/>
        <v>0</v>
      </c>
      <c r="CW116" s="153">
        <f t="shared" si="53"/>
        <v>0</v>
      </c>
      <c r="CX116" s="153">
        <f t="shared" si="54"/>
        <v>0</v>
      </c>
      <c r="CY116" s="153">
        <f t="shared" si="55"/>
        <v>0</v>
      </c>
      <c r="CZ116" s="92">
        <f t="shared" si="56"/>
        <v>0</v>
      </c>
      <c r="DA116" s="92">
        <f t="shared" si="57"/>
        <v>0</v>
      </c>
      <c r="DB116" s="91">
        <f t="shared" si="39"/>
        <v>0</v>
      </c>
      <c r="DC116" s="92">
        <f t="shared" si="58"/>
        <v>0</v>
      </c>
    </row>
    <row r="117" spans="1:107" x14ac:dyDescent="0.25">
      <c r="A117" s="20">
        <v>13075026</v>
      </c>
      <c r="B117" s="21">
        <v>5562</v>
      </c>
      <c r="C117" s="21" t="s">
        <v>155</v>
      </c>
      <c r="D117" s="223"/>
      <c r="E117" s="224"/>
      <c r="F117" s="224"/>
      <c r="G117" s="224"/>
      <c r="H117" s="224"/>
      <c r="I117" s="224"/>
      <c r="J117" s="224"/>
      <c r="K117" s="224"/>
      <c r="L117" s="224"/>
      <c r="M117" s="224"/>
      <c r="N117" s="224"/>
      <c r="O117" s="224"/>
      <c r="P117" s="224"/>
      <c r="Q117" s="224"/>
      <c r="R117" s="224"/>
      <c r="S117" s="224"/>
      <c r="T117" s="224"/>
      <c r="U117" s="224"/>
      <c r="V117" s="224"/>
      <c r="W117" s="224"/>
      <c r="X117" s="224"/>
      <c r="Y117" s="224"/>
      <c r="Z117" s="224"/>
      <c r="AA117" s="224"/>
      <c r="AB117" s="22"/>
      <c r="AC117" s="22"/>
      <c r="AD117" s="22"/>
      <c r="AE117" s="224"/>
      <c r="AF117" s="224"/>
      <c r="AG117" s="224"/>
      <c r="AH117" s="260"/>
      <c r="AI117" s="260"/>
      <c r="AJ117" s="224"/>
      <c r="AK117" s="282"/>
      <c r="AL117" s="224"/>
      <c r="AM117" s="224"/>
      <c r="AN117" s="224"/>
      <c r="AO117" s="260"/>
      <c r="AP117" s="224"/>
      <c r="AQ117" s="224"/>
      <c r="AR117" s="281">
        <f t="shared" si="59"/>
        <v>0</v>
      </c>
      <c r="AS117" s="224"/>
      <c r="AT117" s="239">
        <f t="shared" si="40"/>
        <v>0</v>
      </c>
      <c r="AU117" s="308"/>
      <c r="AV117" s="309">
        <f t="shared" si="60"/>
        <v>0</v>
      </c>
      <c r="AW117" s="310" t="e">
        <f t="shared" si="41"/>
        <v>#DIV/0!</v>
      </c>
      <c r="AX117" s="310" t="e">
        <f t="shared" si="42"/>
        <v>#DIV/0!</v>
      </c>
      <c r="AY117" s="236"/>
      <c r="CA117" s="91" t="str">
        <f t="shared" si="64"/>
        <v>Dargen</v>
      </c>
      <c r="CB117" s="92">
        <f t="shared" si="64"/>
        <v>0</v>
      </c>
      <c r="CC117" s="92">
        <f t="shared" si="43"/>
        <v>0</v>
      </c>
      <c r="CD117" s="92">
        <f t="shared" si="44"/>
        <v>0</v>
      </c>
      <c r="CE117" s="92">
        <f t="shared" si="36"/>
        <v>0</v>
      </c>
      <c r="CF117" s="92">
        <f t="shared" si="37"/>
        <v>0</v>
      </c>
      <c r="CG117" s="92">
        <f t="shared" si="45"/>
        <v>0</v>
      </c>
      <c r="CH117" s="92">
        <f t="shared" si="46"/>
        <v>0</v>
      </c>
      <c r="CI117" s="92">
        <f t="shared" si="62"/>
        <v>0</v>
      </c>
      <c r="CJ117" s="91">
        <f t="shared" si="35"/>
        <v>0</v>
      </c>
      <c r="CK117" s="91">
        <f t="shared" si="35"/>
        <v>0</v>
      </c>
      <c r="CL117" s="91" t="str">
        <f t="shared" si="63"/>
        <v>keine Daten</v>
      </c>
      <c r="CM117" s="92">
        <f t="shared" si="61"/>
        <v>0</v>
      </c>
      <c r="CN117" s="91" t="str">
        <f t="shared" si="47"/>
        <v>keine Angabe</v>
      </c>
      <c r="CO117" s="91">
        <f t="shared" si="48"/>
        <v>2</v>
      </c>
      <c r="CP117" s="91">
        <f t="shared" si="49"/>
        <v>2</v>
      </c>
      <c r="CQ117" s="91">
        <f t="shared" si="50"/>
        <v>0</v>
      </c>
      <c r="CR117" s="91">
        <f t="shared" si="38"/>
        <v>0</v>
      </c>
      <c r="CS117" s="92">
        <f>CM117-'2014'!CM117</f>
        <v>0</v>
      </c>
      <c r="CT117" s="92">
        <f>CE117-'2014'!CE117</f>
        <v>0</v>
      </c>
      <c r="CU117" s="92">
        <f t="shared" si="51"/>
        <v>0</v>
      </c>
      <c r="CV117" s="92">
        <f t="shared" si="52"/>
        <v>0</v>
      </c>
      <c r="CW117" s="153">
        <f t="shared" si="53"/>
        <v>0</v>
      </c>
      <c r="CX117" s="153">
        <f t="shared" si="54"/>
        <v>0</v>
      </c>
      <c r="CY117" s="153">
        <f t="shared" si="55"/>
        <v>0</v>
      </c>
      <c r="CZ117" s="92">
        <f t="shared" si="56"/>
        <v>0</v>
      </c>
      <c r="DA117" s="92">
        <f t="shared" si="57"/>
        <v>0</v>
      </c>
      <c r="DB117" s="91">
        <f t="shared" si="39"/>
        <v>0</v>
      </c>
      <c r="DC117" s="92">
        <f t="shared" si="58"/>
        <v>0</v>
      </c>
    </row>
    <row r="118" spans="1:107" x14ac:dyDescent="0.25">
      <c r="A118" s="20">
        <v>13075034</v>
      </c>
      <c r="B118" s="21">
        <v>5562</v>
      </c>
      <c r="C118" s="21" t="s">
        <v>156</v>
      </c>
      <c r="D118" s="223"/>
      <c r="E118" s="224"/>
      <c r="F118" s="224"/>
      <c r="G118" s="224"/>
      <c r="H118" s="224"/>
      <c r="I118" s="224"/>
      <c r="J118" s="224"/>
      <c r="K118" s="224"/>
      <c r="L118" s="224"/>
      <c r="M118" s="224"/>
      <c r="N118" s="224"/>
      <c r="O118" s="224"/>
      <c r="P118" s="224"/>
      <c r="Q118" s="224"/>
      <c r="R118" s="224"/>
      <c r="S118" s="224"/>
      <c r="T118" s="224"/>
      <c r="U118" s="224"/>
      <c r="V118" s="224"/>
      <c r="W118" s="224"/>
      <c r="X118" s="224"/>
      <c r="Y118" s="224"/>
      <c r="Z118" s="224"/>
      <c r="AA118" s="224"/>
      <c r="AB118" s="22"/>
      <c r="AC118" s="22"/>
      <c r="AD118" s="22"/>
      <c r="AE118" s="224"/>
      <c r="AF118" s="224"/>
      <c r="AG118" s="224"/>
      <c r="AH118" s="260"/>
      <c r="AI118" s="260"/>
      <c r="AJ118" s="224"/>
      <c r="AK118" s="282"/>
      <c r="AL118" s="224"/>
      <c r="AM118" s="224"/>
      <c r="AN118" s="224"/>
      <c r="AO118" s="260"/>
      <c r="AP118" s="224"/>
      <c r="AQ118" s="224"/>
      <c r="AR118" s="281">
        <f t="shared" si="59"/>
        <v>0</v>
      </c>
      <c r="AS118" s="224"/>
      <c r="AT118" s="239">
        <f t="shared" si="40"/>
        <v>0</v>
      </c>
      <c r="AU118" s="308"/>
      <c r="AV118" s="309">
        <f t="shared" si="60"/>
        <v>0</v>
      </c>
      <c r="AW118" s="310" t="e">
        <f t="shared" si="41"/>
        <v>#DIV/0!</v>
      </c>
      <c r="AX118" s="310" t="e">
        <f t="shared" si="42"/>
        <v>#DIV/0!</v>
      </c>
      <c r="AY118" s="236"/>
      <c r="CA118" s="91" t="str">
        <f t="shared" si="64"/>
        <v>Garz</v>
      </c>
      <c r="CB118" s="92">
        <f t="shared" si="64"/>
        <v>0</v>
      </c>
      <c r="CC118" s="92">
        <f t="shared" si="43"/>
        <v>0</v>
      </c>
      <c r="CD118" s="92">
        <f t="shared" si="44"/>
        <v>0</v>
      </c>
      <c r="CE118" s="92">
        <f t="shared" si="36"/>
        <v>0</v>
      </c>
      <c r="CF118" s="92">
        <f t="shared" si="37"/>
        <v>0</v>
      </c>
      <c r="CG118" s="92">
        <f t="shared" si="45"/>
        <v>0</v>
      </c>
      <c r="CH118" s="92">
        <f t="shared" si="46"/>
        <v>0</v>
      </c>
      <c r="CI118" s="92">
        <f t="shared" si="62"/>
        <v>0</v>
      </c>
      <c r="CJ118" s="91">
        <f t="shared" si="35"/>
        <v>0</v>
      </c>
      <c r="CK118" s="91">
        <f t="shared" si="35"/>
        <v>0</v>
      </c>
      <c r="CL118" s="91" t="str">
        <f t="shared" si="63"/>
        <v>keine Daten</v>
      </c>
      <c r="CM118" s="92">
        <f t="shared" si="61"/>
        <v>0</v>
      </c>
      <c r="CN118" s="91" t="str">
        <f t="shared" si="47"/>
        <v>keine Angabe</v>
      </c>
      <c r="CO118" s="91">
        <f t="shared" si="48"/>
        <v>2</v>
      </c>
      <c r="CP118" s="91">
        <f t="shared" si="49"/>
        <v>2</v>
      </c>
      <c r="CQ118" s="91">
        <f t="shared" si="50"/>
        <v>0</v>
      </c>
      <c r="CR118" s="91">
        <f t="shared" si="38"/>
        <v>0</v>
      </c>
      <c r="CS118" s="92">
        <f>CM118-'2014'!CM118</f>
        <v>0</v>
      </c>
      <c r="CT118" s="92">
        <f>CE118-'2014'!CE118</f>
        <v>0</v>
      </c>
      <c r="CU118" s="92">
        <f t="shared" si="51"/>
        <v>0</v>
      </c>
      <c r="CV118" s="92">
        <f t="shared" si="52"/>
        <v>0</v>
      </c>
      <c r="CW118" s="153">
        <f t="shared" si="53"/>
        <v>0</v>
      </c>
      <c r="CX118" s="153">
        <f t="shared" si="54"/>
        <v>0</v>
      </c>
      <c r="CY118" s="153">
        <f t="shared" si="55"/>
        <v>0</v>
      </c>
      <c r="CZ118" s="92">
        <f t="shared" si="56"/>
        <v>0</v>
      </c>
      <c r="DA118" s="92">
        <f t="shared" si="57"/>
        <v>0</v>
      </c>
      <c r="DB118" s="91">
        <f t="shared" si="39"/>
        <v>0</v>
      </c>
      <c r="DC118" s="92">
        <f t="shared" si="58"/>
        <v>0</v>
      </c>
    </row>
    <row r="119" spans="1:107" x14ac:dyDescent="0.25">
      <c r="A119" s="20">
        <v>13075056</v>
      </c>
      <c r="B119" s="21">
        <v>5562</v>
      </c>
      <c r="C119" s="21" t="s">
        <v>157</v>
      </c>
      <c r="D119" s="223"/>
      <c r="E119" s="224"/>
      <c r="F119" s="224"/>
      <c r="G119" s="224"/>
      <c r="H119" s="224"/>
      <c r="I119" s="224"/>
      <c r="J119" s="224"/>
      <c r="K119" s="224"/>
      <c r="L119" s="224"/>
      <c r="M119" s="224"/>
      <c r="N119" s="224"/>
      <c r="O119" s="224"/>
      <c r="P119" s="224"/>
      <c r="Q119" s="224"/>
      <c r="R119" s="224"/>
      <c r="S119" s="224"/>
      <c r="T119" s="224"/>
      <c r="U119" s="224"/>
      <c r="V119" s="224"/>
      <c r="W119" s="224"/>
      <c r="X119" s="224"/>
      <c r="Y119" s="224"/>
      <c r="Z119" s="224"/>
      <c r="AA119" s="224"/>
      <c r="AB119" s="22"/>
      <c r="AC119" s="22"/>
      <c r="AD119" s="22"/>
      <c r="AE119" s="224"/>
      <c r="AF119" s="224"/>
      <c r="AG119" s="224"/>
      <c r="AH119" s="260"/>
      <c r="AI119" s="260"/>
      <c r="AJ119" s="224"/>
      <c r="AK119" s="282"/>
      <c r="AL119" s="224"/>
      <c r="AM119" s="224"/>
      <c r="AN119" s="224"/>
      <c r="AO119" s="260"/>
      <c r="AP119" s="224"/>
      <c r="AQ119" s="224"/>
      <c r="AR119" s="281">
        <f t="shared" si="59"/>
        <v>0</v>
      </c>
      <c r="AS119" s="224"/>
      <c r="AT119" s="239">
        <f t="shared" si="40"/>
        <v>0</v>
      </c>
      <c r="AU119" s="308"/>
      <c r="AV119" s="309">
        <f t="shared" si="60"/>
        <v>0</v>
      </c>
      <c r="AW119" s="310" t="e">
        <f t="shared" si="41"/>
        <v>#DIV/0!</v>
      </c>
      <c r="AX119" s="310" t="e">
        <f t="shared" si="42"/>
        <v>#DIV/0!</v>
      </c>
      <c r="AY119" s="236"/>
      <c r="CA119" s="91" t="str">
        <f t="shared" si="64"/>
        <v>Kamminke</v>
      </c>
      <c r="CB119" s="92">
        <f t="shared" si="64"/>
        <v>0</v>
      </c>
      <c r="CC119" s="92">
        <f t="shared" si="43"/>
        <v>0</v>
      </c>
      <c r="CD119" s="92">
        <f t="shared" si="44"/>
        <v>0</v>
      </c>
      <c r="CE119" s="92">
        <f t="shared" si="36"/>
        <v>0</v>
      </c>
      <c r="CF119" s="92">
        <f t="shared" si="37"/>
        <v>0</v>
      </c>
      <c r="CG119" s="92">
        <f t="shared" si="45"/>
        <v>0</v>
      </c>
      <c r="CH119" s="92">
        <f t="shared" si="46"/>
        <v>0</v>
      </c>
      <c r="CI119" s="92">
        <f t="shared" si="62"/>
        <v>0</v>
      </c>
      <c r="CJ119" s="91">
        <f t="shared" si="35"/>
        <v>0</v>
      </c>
      <c r="CK119" s="91">
        <f t="shared" si="35"/>
        <v>0</v>
      </c>
      <c r="CL119" s="91" t="str">
        <f t="shared" si="63"/>
        <v>keine Daten</v>
      </c>
      <c r="CM119" s="92">
        <f t="shared" si="61"/>
        <v>0</v>
      </c>
      <c r="CN119" s="91" t="str">
        <f t="shared" si="47"/>
        <v>keine Angabe</v>
      </c>
      <c r="CO119" s="91">
        <f t="shared" si="48"/>
        <v>2</v>
      </c>
      <c r="CP119" s="91">
        <f t="shared" si="49"/>
        <v>2</v>
      </c>
      <c r="CQ119" s="91">
        <f t="shared" si="50"/>
        <v>0</v>
      </c>
      <c r="CR119" s="91">
        <f t="shared" si="38"/>
        <v>0</v>
      </c>
      <c r="CS119" s="92">
        <f>CM119-'2014'!CM119</f>
        <v>0</v>
      </c>
      <c r="CT119" s="92">
        <f>CE119-'2014'!CE119</f>
        <v>0</v>
      </c>
      <c r="CU119" s="92">
        <f t="shared" si="51"/>
        <v>0</v>
      </c>
      <c r="CV119" s="92">
        <f t="shared" si="52"/>
        <v>0</v>
      </c>
      <c r="CW119" s="153">
        <f t="shared" si="53"/>
        <v>0</v>
      </c>
      <c r="CX119" s="153">
        <f t="shared" si="54"/>
        <v>0</v>
      </c>
      <c r="CY119" s="153">
        <f t="shared" si="55"/>
        <v>0</v>
      </c>
      <c r="CZ119" s="92">
        <f t="shared" si="56"/>
        <v>0</v>
      </c>
      <c r="DA119" s="92">
        <f t="shared" si="57"/>
        <v>0</v>
      </c>
      <c r="DB119" s="91">
        <f t="shared" si="39"/>
        <v>0</v>
      </c>
      <c r="DC119" s="92">
        <f t="shared" si="58"/>
        <v>0</v>
      </c>
    </row>
    <row r="120" spans="1:107" x14ac:dyDescent="0.25">
      <c r="A120" s="20">
        <v>13075065</v>
      </c>
      <c r="B120" s="21">
        <v>5562</v>
      </c>
      <c r="C120" s="21" t="s">
        <v>158</v>
      </c>
      <c r="D120" s="223"/>
      <c r="E120" s="224"/>
      <c r="F120" s="224"/>
      <c r="G120" s="224"/>
      <c r="H120" s="224"/>
      <c r="I120" s="224"/>
      <c r="J120" s="224"/>
      <c r="K120" s="224"/>
      <c r="L120" s="224"/>
      <c r="M120" s="224"/>
      <c r="N120" s="224"/>
      <c r="O120" s="224"/>
      <c r="P120" s="224"/>
      <c r="Q120" s="224"/>
      <c r="R120" s="224"/>
      <c r="S120" s="224"/>
      <c r="T120" s="224"/>
      <c r="U120" s="224"/>
      <c r="V120" s="224"/>
      <c r="W120" s="224"/>
      <c r="X120" s="224"/>
      <c r="Y120" s="224"/>
      <c r="Z120" s="224"/>
      <c r="AA120" s="224"/>
      <c r="AB120" s="22"/>
      <c r="AC120" s="22"/>
      <c r="AD120" s="22"/>
      <c r="AE120" s="224"/>
      <c r="AF120" s="224"/>
      <c r="AG120" s="224"/>
      <c r="AH120" s="260"/>
      <c r="AI120" s="260"/>
      <c r="AJ120" s="224"/>
      <c r="AK120" s="282"/>
      <c r="AL120" s="224"/>
      <c r="AM120" s="224"/>
      <c r="AN120" s="224"/>
      <c r="AO120" s="260"/>
      <c r="AP120" s="224"/>
      <c r="AQ120" s="224"/>
      <c r="AR120" s="281">
        <f t="shared" si="59"/>
        <v>0</v>
      </c>
      <c r="AS120" s="224"/>
      <c r="AT120" s="239">
        <f t="shared" si="40"/>
        <v>0</v>
      </c>
      <c r="AU120" s="308"/>
      <c r="AV120" s="309">
        <f t="shared" si="60"/>
        <v>0</v>
      </c>
      <c r="AW120" s="310" t="e">
        <f t="shared" si="41"/>
        <v>#DIV/0!</v>
      </c>
      <c r="AX120" s="310" t="e">
        <f t="shared" si="42"/>
        <v>#DIV/0!</v>
      </c>
      <c r="AY120" s="236"/>
      <c r="CA120" s="91" t="str">
        <f t="shared" si="64"/>
        <v>Korswandt</v>
      </c>
      <c r="CB120" s="92">
        <f t="shared" si="64"/>
        <v>0</v>
      </c>
      <c r="CC120" s="92">
        <f t="shared" si="43"/>
        <v>0</v>
      </c>
      <c r="CD120" s="92">
        <f t="shared" si="44"/>
        <v>0</v>
      </c>
      <c r="CE120" s="92">
        <f t="shared" si="36"/>
        <v>0</v>
      </c>
      <c r="CF120" s="92">
        <f t="shared" si="37"/>
        <v>0</v>
      </c>
      <c r="CG120" s="92">
        <f t="shared" si="45"/>
        <v>0</v>
      </c>
      <c r="CH120" s="92">
        <f t="shared" si="46"/>
        <v>0</v>
      </c>
      <c r="CI120" s="92">
        <f t="shared" si="62"/>
        <v>0</v>
      </c>
      <c r="CJ120" s="91">
        <f t="shared" si="35"/>
        <v>0</v>
      </c>
      <c r="CK120" s="91">
        <f t="shared" si="35"/>
        <v>0</v>
      </c>
      <c r="CL120" s="91" t="str">
        <f t="shared" si="63"/>
        <v>keine Daten</v>
      </c>
      <c r="CM120" s="92">
        <f t="shared" si="61"/>
        <v>0</v>
      </c>
      <c r="CN120" s="91" t="str">
        <f t="shared" si="47"/>
        <v>keine Angabe</v>
      </c>
      <c r="CO120" s="91">
        <f t="shared" si="48"/>
        <v>2</v>
      </c>
      <c r="CP120" s="91">
        <f t="shared" si="49"/>
        <v>2</v>
      </c>
      <c r="CQ120" s="91">
        <f t="shared" si="50"/>
        <v>0</v>
      </c>
      <c r="CR120" s="91">
        <f t="shared" si="38"/>
        <v>0</v>
      </c>
      <c r="CS120" s="92">
        <f>CM120-'2014'!CM120</f>
        <v>0</v>
      </c>
      <c r="CT120" s="92">
        <f>CE120-'2014'!CE120</f>
        <v>0</v>
      </c>
      <c r="CU120" s="92">
        <f t="shared" si="51"/>
        <v>0</v>
      </c>
      <c r="CV120" s="92">
        <f t="shared" si="52"/>
        <v>0</v>
      </c>
      <c r="CW120" s="153">
        <f t="shared" si="53"/>
        <v>0</v>
      </c>
      <c r="CX120" s="153">
        <f t="shared" si="54"/>
        <v>0</v>
      </c>
      <c r="CY120" s="153">
        <f t="shared" si="55"/>
        <v>0</v>
      </c>
      <c r="CZ120" s="92">
        <f t="shared" si="56"/>
        <v>0</v>
      </c>
      <c r="DA120" s="92">
        <f t="shared" si="57"/>
        <v>0</v>
      </c>
      <c r="DB120" s="91">
        <f t="shared" si="39"/>
        <v>0</v>
      </c>
      <c r="DC120" s="92">
        <f t="shared" si="58"/>
        <v>0</v>
      </c>
    </row>
    <row r="121" spans="1:107" x14ac:dyDescent="0.25">
      <c r="A121" s="20">
        <v>13075066</v>
      </c>
      <c r="B121" s="21">
        <v>5562</v>
      </c>
      <c r="C121" s="21" t="s">
        <v>159</v>
      </c>
      <c r="D121" s="223"/>
      <c r="E121" s="224"/>
      <c r="F121" s="224"/>
      <c r="G121" s="224"/>
      <c r="H121" s="224"/>
      <c r="I121" s="224"/>
      <c r="J121" s="224"/>
      <c r="K121" s="224"/>
      <c r="L121" s="224"/>
      <c r="M121" s="224"/>
      <c r="N121" s="224"/>
      <c r="O121" s="224"/>
      <c r="P121" s="224"/>
      <c r="Q121" s="224"/>
      <c r="R121" s="224"/>
      <c r="S121" s="224"/>
      <c r="T121" s="224"/>
      <c r="U121" s="224"/>
      <c r="V121" s="224"/>
      <c r="W121" s="224"/>
      <c r="X121" s="224"/>
      <c r="Y121" s="224"/>
      <c r="Z121" s="224"/>
      <c r="AA121" s="224"/>
      <c r="AB121" s="22"/>
      <c r="AC121" s="22"/>
      <c r="AD121" s="22"/>
      <c r="AE121" s="224"/>
      <c r="AF121" s="224"/>
      <c r="AG121" s="224"/>
      <c r="AH121" s="260"/>
      <c r="AI121" s="260"/>
      <c r="AJ121" s="224"/>
      <c r="AK121" s="282"/>
      <c r="AL121" s="224"/>
      <c r="AM121" s="224"/>
      <c r="AN121" s="224"/>
      <c r="AO121" s="260"/>
      <c r="AP121" s="224"/>
      <c r="AQ121" s="224"/>
      <c r="AR121" s="281">
        <f t="shared" si="59"/>
        <v>0</v>
      </c>
      <c r="AS121" s="224"/>
      <c r="AT121" s="239">
        <f t="shared" si="40"/>
        <v>0</v>
      </c>
      <c r="AU121" s="308"/>
      <c r="AV121" s="309">
        <f t="shared" si="60"/>
        <v>0</v>
      </c>
      <c r="AW121" s="310" t="e">
        <f t="shared" si="41"/>
        <v>#DIV/0!</v>
      </c>
      <c r="AX121" s="310" t="e">
        <f t="shared" si="42"/>
        <v>#DIV/0!</v>
      </c>
      <c r="AY121" s="236"/>
      <c r="CA121" s="91" t="str">
        <f t="shared" si="64"/>
        <v>Koserow</v>
      </c>
      <c r="CB121" s="92">
        <f t="shared" si="64"/>
        <v>0</v>
      </c>
      <c r="CC121" s="92">
        <f t="shared" si="43"/>
        <v>0</v>
      </c>
      <c r="CD121" s="92">
        <f t="shared" si="44"/>
        <v>0</v>
      </c>
      <c r="CE121" s="92">
        <f t="shared" si="36"/>
        <v>0</v>
      </c>
      <c r="CF121" s="92">
        <f t="shared" si="37"/>
        <v>0</v>
      </c>
      <c r="CG121" s="92">
        <f t="shared" si="45"/>
        <v>0</v>
      </c>
      <c r="CH121" s="92">
        <f t="shared" si="46"/>
        <v>0</v>
      </c>
      <c r="CI121" s="92">
        <f t="shared" si="62"/>
        <v>0</v>
      </c>
      <c r="CJ121" s="91">
        <f t="shared" si="35"/>
        <v>0</v>
      </c>
      <c r="CK121" s="91">
        <f t="shared" si="35"/>
        <v>0</v>
      </c>
      <c r="CL121" s="91" t="str">
        <f t="shared" si="63"/>
        <v>keine Daten</v>
      </c>
      <c r="CM121" s="92">
        <f t="shared" si="61"/>
        <v>0</v>
      </c>
      <c r="CN121" s="91" t="str">
        <f t="shared" si="47"/>
        <v>keine Angabe</v>
      </c>
      <c r="CO121" s="91">
        <f t="shared" si="48"/>
        <v>2</v>
      </c>
      <c r="CP121" s="91">
        <f t="shared" si="49"/>
        <v>2</v>
      </c>
      <c r="CQ121" s="91">
        <f t="shared" si="50"/>
        <v>0</v>
      </c>
      <c r="CR121" s="91">
        <f t="shared" si="38"/>
        <v>0</v>
      </c>
      <c r="CS121" s="92">
        <f>CM121-'2014'!CM121</f>
        <v>0</v>
      </c>
      <c r="CT121" s="92">
        <f>CE121-'2014'!CE121</f>
        <v>0</v>
      </c>
      <c r="CU121" s="92">
        <f t="shared" si="51"/>
        <v>0</v>
      </c>
      <c r="CV121" s="92">
        <f t="shared" si="52"/>
        <v>0</v>
      </c>
      <c r="CW121" s="153">
        <f t="shared" si="53"/>
        <v>0</v>
      </c>
      <c r="CX121" s="153">
        <f t="shared" si="54"/>
        <v>0</v>
      </c>
      <c r="CY121" s="153">
        <f t="shared" si="55"/>
        <v>0</v>
      </c>
      <c r="CZ121" s="92">
        <f t="shared" si="56"/>
        <v>0</v>
      </c>
      <c r="DA121" s="92">
        <f t="shared" si="57"/>
        <v>0</v>
      </c>
      <c r="DB121" s="91">
        <f t="shared" si="39"/>
        <v>0</v>
      </c>
      <c r="DC121" s="92">
        <f t="shared" si="58"/>
        <v>0</v>
      </c>
    </row>
    <row r="122" spans="1:107" x14ac:dyDescent="0.25">
      <c r="A122" s="20">
        <v>13075080</v>
      </c>
      <c r="B122" s="21">
        <v>5562</v>
      </c>
      <c r="C122" s="21" t="s">
        <v>160</v>
      </c>
      <c r="D122" s="223"/>
      <c r="E122" s="224"/>
      <c r="F122" s="224"/>
      <c r="G122" s="224"/>
      <c r="H122" s="224"/>
      <c r="I122" s="224"/>
      <c r="J122" s="224"/>
      <c r="K122" s="224"/>
      <c r="L122" s="224"/>
      <c r="M122" s="224"/>
      <c r="N122" s="224"/>
      <c r="O122" s="224"/>
      <c r="P122" s="224"/>
      <c r="Q122" s="224"/>
      <c r="R122" s="224"/>
      <c r="S122" s="224"/>
      <c r="T122" s="224"/>
      <c r="U122" s="224"/>
      <c r="V122" s="224"/>
      <c r="W122" s="224"/>
      <c r="X122" s="224"/>
      <c r="Y122" s="224"/>
      <c r="Z122" s="224"/>
      <c r="AA122" s="224"/>
      <c r="AB122" s="22"/>
      <c r="AC122" s="22"/>
      <c r="AD122" s="22"/>
      <c r="AE122" s="224"/>
      <c r="AF122" s="224"/>
      <c r="AG122" s="224"/>
      <c r="AH122" s="260"/>
      <c r="AI122" s="260"/>
      <c r="AJ122" s="224"/>
      <c r="AK122" s="282"/>
      <c r="AL122" s="224"/>
      <c r="AM122" s="224"/>
      <c r="AN122" s="224"/>
      <c r="AO122" s="260"/>
      <c r="AP122" s="224"/>
      <c r="AQ122" s="224"/>
      <c r="AR122" s="281">
        <f t="shared" si="59"/>
        <v>0</v>
      </c>
      <c r="AS122" s="224"/>
      <c r="AT122" s="239">
        <f t="shared" si="40"/>
        <v>0</v>
      </c>
      <c r="AU122" s="308"/>
      <c r="AV122" s="309">
        <f t="shared" si="60"/>
        <v>0</v>
      </c>
      <c r="AW122" s="310" t="e">
        <f t="shared" si="41"/>
        <v>#DIV/0!</v>
      </c>
      <c r="AX122" s="310" t="e">
        <f t="shared" si="42"/>
        <v>#DIV/0!</v>
      </c>
      <c r="AY122" s="236"/>
      <c r="CA122" s="91" t="str">
        <f t="shared" si="64"/>
        <v>Loddin</v>
      </c>
      <c r="CB122" s="92">
        <f t="shared" si="64"/>
        <v>0</v>
      </c>
      <c r="CC122" s="92">
        <f t="shared" si="43"/>
        <v>0</v>
      </c>
      <c r="CD122" s="92">
        <f t="shared" si="44"/>
        <v>0</v>
      </c>
      <c r="CE122" s="92">
        <f t="shared" si="36"/>
        <v>0</v>
      </c>
      <c r="CF122" s="92">
        <f t="shared" si="37"/>
        <v>0</v>
      </c>
      <c r="CG122" s="92">
        <f t="shared" si="45"/>
        <v>0</v>
      </c>
      <c r="CH122" s="92">
        <f t="shared" si="46"/>
        <v>0</v>
      </c>
      <c r="CI122" s="92">
        <f t="shared" si="62"/>
        <v>0</v>
      </c>
      <c r="CJ122" s="91">
        <f t="shared" si="35"/>
        <v>0</v>
      </c>
      <c r="CK122" s="91">
        <f t="shared" si="35"/>
        <v>0</v>
      </c>
      <c r="CL122" s="91" t="str">
        <f t="shared" si="63"/>
        <v>keine Daten</v>
      </c>
      <c r="CM122" s="92">
        <f t="shared" si="61"/>
        <v>0</v>
      </c>
      <c r="CN122" s="91" t="str">
        <f t="shared" si="47"/>
        <v>keine Angabe</v>
      </c>
      <c r="CO122" s="91">
        <f t="shared" si="48"/>
        <v>2</v>
      </c>
      <c r="CP122" s="91">
        <f t="shared" si="49"/>
        <v>2</v>
      </c>
      <c r="CQ122" s="91">
        <f t="shared" si="50"/>
        <v>0</v>
      </c>
      <c r="CR122" s="91">
        <f t="shared" si="38"/>
        <v>0</v>
      </c>
      <c r="CS122" s="92">
        <f>CM122-'2014'!CM122</f>
        <v>0</v>
      </c>
      <c r="CT122" s="92">
        <f>CE122-'2014'!CE122</f>
        <v>0</v>
      </c>
      <c r="CU122" s="92">
        <f t="shared" si="51"/>
        <v>0</v>
      </c>
      <c r="CV122" s="92">
        <f t="shared" si="52"/>
        <v>0</v>
      </c>
      <c r="CW122" s="153">
        <f t="shared" si="53"/>
        <v>0</v>
      </c>
      <c r="CX122" s="153">
        <f t="shared" si="54"/>
        <v>0</v>
      </c>
      <c r="CY122" s="153">
        <f t="shared" si="55"/>
        <v>0</v>
      </c>
      <c r="CZ122" s="92">
        <f t="shared" si="56"/>
        <v>0</v>
      </c>
      <c r="DA122" s="92">
        <f t="shared" si="57"/>
        <v>0</v>
      </c>
      <c r="DB122" s="91">
        <f t="shared" si="39"/>
        <v>0</v>
      </c>
      <c r="DC122" s="92">
        <f t="shared" si="58"/>
        <v>0</v>
      </c>
    </row>
    <row r="123" spans="1:107" x14ac:dyDescent="0.25">
      <c r="A123" s="20">
        <v>13075090</v>
      </c>
      <c r="B123" s="21">
        <v>5562</v>
      </c>
      <c r="C123" s="21" t="s">
        <v>161</v>
      </c>
      <c r="D123" s="223"/>
      <c r="E123" s="224"/>
      <c r="F123" s="224"/>
      <c r="G123" s="224"/>
      <c r="H123" s="224"/>
      <c r="I123" s="224"/>
      <c r="J123" s="224"/>
      <c r="K123" s="224"/>
      <c r="L123" s="224"/>
      <c r="M123" s="224"/>
      <c r="N123" s="224"/>
      <c r="O123" s="224"/>
      <c r="P123" s="224"/>
      <c r="Q123" s="224"/>
      <c r="R123" s="224"/>
      <c r="S123" s="224"/>
      <c r="T123" s="224"/>
      <c r="U123" s="224"/>
      <c r="V123" s="224"/>
      <c r="W123" s="224"/>
      <c r="X123" s="224"/>
      <c r="Y123" s="224"/>
      <c r="Z123" s="224"/>
      <c r="AA123" s="224"/>
      <c r="AB123" s="22"/>
      <c r="AC123" s="22"/>
      <c r="AD123" s="22"/>
      <c r="AE123" s="224"/>
      <c r="AF123" s="224"/>
      <c r="AG123" s="224"/>
      <c r="AH123" s="260"/>
      <c r="AI123" s="260"/>
      <c r="AJ123" s="224"/>
      <c r="AK123" s="282"/>
      <c r="AL123" s="224"/>
      <c r="AM123" s="224"/>
      <c r="AN123" s="224"/>
      <c r="AO123" s="260"/>
      <c r="AP123" s="224"/>
      <c r="AQ123" s="224"/>
      <c r="AR123" s="281">
        <f t="shared" si="59"/>
        <v>0</v>
      </c>
      <c r="AS123" s="224"/>
      <c r="AT123" s="239">
        <f t="shared" si="40"/>
        <v>0</v>
      </c>
      <c r="AU123" s="308"/>
      <c r="AV123" s="309">
        <f t="shared" si="60"/>
        <v>0</v>
      </c>
      <c r="AW123" s="310" t="e">
        <f t="shared" si="41"/>
        <v>#DIV/0!</v>
      </c>
      <c r="AX123" s="310" t="e">
        <f t="shared" si="42"/>
        <v>#DIV/0!</v>
      </c>
      <c r="AY123" s="236"/>
      <c r="CA123" s="91" t="str">
        <f t="shared" si="64"/>
        <v>Mellenthin</v>
      </c>
      <c r="CB123" s="92">
        <f t="shared" si="64"/>
        <v>0</v>
      </c>
      <c r="CC123" s="92">
        <f t="shared" si="43"/>
        <v>0</v>
      </c>
      <c r="CD123" s="92">
        <f t="shared" si="44"/>
        <v>0</v>
      </c>
      <c r="CE123" s="92">
        <f t="shared" si="36"/>
        <v>0</v>
      </c>
      <c r="CF123" s="92">
        <f t="shared" si="37"/>
        <v>0</v>
      </c>
      <c r="CG123" s="92">
        <f t="shared" si="45"/>
        <v>0</v>
      </c>
      <c r="CH123" s="92">
        <f t="shared" si="46"/>
        <v>0</v>
      </c>
      <c r="CI123" s="92">
        <f t="shared" si="62"/>
        <v>0</v>
      </c>
      <c r="CJ123" s="91">
        <f t="shared" si="35"/>
        <v>0</v>
      </c>
      <c r="CK123" s="91">
        <f t="shared" si="35"/>
        <v>0</v>
      </c>
      <c r="CL123" s="91" t="str">
        <f t="shared" si="63"/>
        <v>keine Daten</v>
      </c>
      <c r="CM123" s="92">
        <f t="shared" si="61"/>
        <v>0</v>
      </c>
      <c r="CN123" s="91" t="str">
        <f t="shared" si="47"/>
        <v>keine Angabe</v>
      </c>
      <c r="CO123" s="91">
        <f t="shared" si="48"/>
        <v>2</v>
      </c>
      <c r="CP123" s="91">
        <f t="shared" si="49"/>
        <v>2</v>
      </c>
      <c r="CQ123" s="91">
        <f t="shared" si="50"/>
        <v>0</v>
      </c>
      <c r="CR123" s="91">
        <f t="shared" si="38"/>
        <v>0</v>
      </c>
      <c r="CS123" s="92">
        <f>CM123-'2014'!CM123</f>
        <v>0</v>
      </c>
      <c r="CT123" s="92">
        <f>CE123-'2014'!CE123</f>
        <v>0</v>
      </c>
      <c r="CU123" s="92">
        <f t="shared" si="51"/>
        <v>0</v>
      </c>
      <c r="CV123" s="92">
        <f t="shared" si="52"/>
        <v>0</v>
      </c>
      <c r="CW123" s="153">
        <f t="shared" si="53"/>
        <v>0</v>
      </c>
      <c r="CX123" s="153">
        <f t="shared" si="54"/>
        <v>0</v>
      </c>
      <c r="CY123" s="153">
        <f t="shared" si="55"/>
        <v>0</v>
      </c>
      <c r="CZ123" s="92">
        <f t="shared" si="56"/>
        <v>0</v>
      </c>
      <c r="DA123" s="92">
        <f t="shared" si="57"/>
        <v>0</v>
      </c>
      <c r="DB123" s="91">
        <f t="shared" si="39"/>
        <v>0</v>
      </c>
      <c r="DC123" s="92">
        <f t="shared" si="58"/>
        <v>0</v>
      </c>
    </row>
    <row r="124" spans="1:107" x14ac:dyDescent="0.25">
      <c r="A124" s="20">
        <v>13075111</v>
      </c>
      <c r="B124" s="21">
        <v>5562</v>
      </c>
      <c r="C124" s="21" t="s">
        <v>162</v>
      </c>
      <c r="D124" s="223"/>
      <c r="E124" s="224"/>
      <c r="F124" s="224"/>
      <c r="G124" s="224"/>
      <c r="H124" s="224"/>
      <c r="I124" s="224"/>
      <c r="J124" s="224"/>
      <c r="K124" s="224"/>
      <c r="L124" s="224"/>
      <c r="M124" s="224"/>
      <c r="N124" s="224"/>
      <c r="O124" s="224"/>
      <c r="P124" s="224"/>
      <c r="Q124" s="224"/>
      <c r="R124" s="224"/>
      <c r="S124" s="224"/>
      <c r="T124" s="224"/>
      <c r="U124" s="224"/>
      <c r="V124" s="224"/>
      <c r="W124" s="224"/>
      <c r="X124" s="224"/>
      <c r="Y124" s="224"/>
      <c r="Z124" s="224"/>
      <c r="AA124" s="224"/>
      <c r="AB124" s="22"/>
      <c r="AC124" s="22"/>
      <c r="AD124" s="22"/>
      <c r="AE124" s="224"/>
      <c r="AF124" s="224"/>
      <c r="AG124" s="224"/>
      <c r="AH124" s="260"/>
      <c r="AI124" s="260"/>
      <c r="AJ124" s="224"/>
      <c r="AK124" s="282"/>
      <c r="AL124" s="224"/>
      <c r="AM124" s="224"/>
      <c r="AN124" s="224"/>
      <c r="AO124" s="260"/>
      <c r="AP124" s="224"/>
      <c r="AQ124" s="224"/>
      <c r="AR124" s="281">
        <f t="shared" si="59"/>
        <v>0</v>
      </c>
      <c r="AS124" s="224"/>
      <c r="AT124" s="239">
        <f t="shared" si="40"/>
        <v>0</v>
      </c>
      <c r="AU124" s="308"/>
      <c r="AV124" s="309">
        <f t="shared" si="60"/>
        <v>0</v>
      </c>
      <c r="AW124" s="310" t="e">
        <f t="shared" si="41"/>
        <v>#DIV/0!</v>
      </c>
      <c r="AX124" s="310" t="e">
        <f t="shared" si="42"/>
        <v>#DIV/0!</v>
      </c>
      <c r="AY124" s="236"/>
      <c r="CA124" s="91" t="str">
        <f t="shared" si="64"/>
        <v>Pudagla</v>
      </c>
      <c r="CB124" s="92">
        <f t="shared" si="64"/>
        <v>0</v>
      </c>
      <c r="CC124" s="92">
        <f t="shared" si="43"/>
        <v>0</v>
      </c>
      <c r="CD124" s="92">
        <f t="shared" si="44"/>
        <v>0</v>
      </c>
      <c r="CE124" s="92">
        <f t="shared" si="36"/>
        <v>0</v>
      </c>
      <c r="CF124" s="92">
        <f t="shared" si="37"/>
        <v>0</v>
      </c>
      <c r="CG124" s="92">
        <f t="shared" si="45"/>
        <v>0</v>
      </c>
      <c r="CH124" s="92">
        <f t="shared" si="46"/>
        <v>0</v>
      </c>
      <c r="CI124" s="92">
        <f t="shared" si="62"/>
        <v>0</v>
      </c>
      <c r="CJ124" s="91">
        <f t="shared" ref="CJ124:CK144" si="65">AB124</f>
        <v>0</v>
      </c>
      <c r="CK124" s="91">
        <f t="shared" si="65"/>
        <v>0</v>
      </c>
      <c r="CL124" s="91" t="str">
        <f t="shared" si="63"/>
        <v>keine Daten</v>
      </c>
      <c r="CM124" s="92">
        <f t="shared" si="61"/>
        <v>0</v>
      </c>
      <c r="CN124" s="91" t="str">
        <f t="shared" si="47"/>
        <v>keine Angabe</v>
      </c>
      <c r="CO124" s="91">
        <f t="shared" si="48"/>
        <v>2</v>
      </c>
      <c r="CP124" s="91">
        <f t="shared" si="49"/>
        <v>2</v>
      </c>
      <c r="CQ124" s="91">
        <f t="shared" si="50"/>
        <v>0</v>
      </c>
      <c r="CR124" s="91">
        <f t="shared" si="38"/>
        <v>0</v>
      </c>
      <c r="CS124" s="92">
        <f>CM124-'2014'!CM124</f>
        <v>0</v>
      </c>
      <c r="CT124" s="92">
        <f>CE124-'2014'!CE124</f>
        <v>0</v>
      </c>
      <c r="CU124" s="92">
        <f t="shared" si="51"/>
        <v>0</v>
      </c>
      <c r="CV124" s="92">
        <f t="shared" si="52"/>
        <v>0</v>
      </c>
      <c r="CW124" s="153">
        <f t="shared" si="53"/>
        <v>0</v>
      </c>
      <c r="CX124" s="153">
        <f t="shared" si="54"/>
        <v>0</v>
      </c>
      <c r="CY124" s="153">
        <f t="shared" si="55"/>
        <v>0</v>
      </c>
      <c r="CZ124" s="92">
        <f t="shared" si="56"/>
        <v>0</v>
      </c>
      <c r="DA124" s="92">
        <f t="shared" si="57"/>
        <v>0</v>
      </c>
      <c r="DB124" s="91">
        <f t="shared" si="39"/>
        <v>0</v>
      </c>
      <c r="DC124" s="92">
        <f t="shared" si="58"/>
        <v>0</v>
      </c>
    </row>
    <row r="125" spans="1:107" x14ac:dyDescent="0.25">
      <c r="A125" s="20">
        <v>13075114</v>
      </c>
      <c r="B125" s="21">
        <v>5562</v>
      </c>
      <c r="C125" s="21" t="s">
        <v>163</v>
      </c>
      <c r="D125" s="223"/>
      <c r="E125" s="224"/>
      <c r="F125" s="224"/>
      <c r="G125" s="224"/>
      <c r="H125" s="224"/>
      <c r="I125" s="224"/>
      <c r="J125" s="224"/>
      <c r="K125" s="224"/>
      <c r="L125" s="224"/>
      <c r="M125" s="224"/>
      <c r="N125" s="224"/>
      <c r="O125" s="224"/>
      <c r="P125" s="224"/>
      <c r="Q125" s="224"/>
      <c r="R125" s="224"/>
      <c r="S125" s="224"/>
      <c r="T125" s="224"/>
      <c r="U125" s="224"/>
      <c r="V125" s="224"/>
      <c r="W125" s="224"/>
      <c r="X125" s="224"/>
      <c r="Y125" s="224"/>
      <c r="Z125" s="224"/>
      <c r="AA125" s="224"/>
      <c r="AB125" s="22"/>
      <c r="AC125" s="22"/>
      <c r="AD125" s="22"/>
      <c r="AE125" s="224"/>
      <c r="AF125" s="224"/>
      <c r="AG125" s="224"/>
      <c r="AH125" s="260"/>
      <c r="AI125" s="260"/>
      <c r="AJ125" s="224"/>
      <c r="AK125" s="282"/>
      <c r="AL125" s="224"/>
      <c r="AM125" s="224"/>
      <c r="AN125" s="224"/>
      <c r="AO125" s="260"/>
      <c r="AP125" s="224"/>
      <c r="AQ125" s="224"/>
      <c r="AR125" s="281">
        <f t="shared" si="59"/>
        <v>0</v>
      </c>
      <c r="AS125" s="224"/>
      <c r="AT125" s="239">
        <f t="shared" si="40"/>
        <v>0</v>
      </c>
      <c r="AU125" s="308"/>
      <c r="AV125" s="309">
        <f t="shared" si="60"/>
        <v>0</v>
      </c>
      <c r="AW125" s="310" t="e">
        <f t="shared" si="41"/>
        <v>#DIV/0!</v>
      </c>
      <c r="AX125" s="310" t="e">
        <f t="shared" si="42"/>
        <v>#DIV/0!</v>
      </c>
      <c r="AY125" s="236"/>
      <c r="CA125" s="91" t="str">
        <f t="shared" si="64"/>
        <v>Rankwitz</v>
      </c>
      <c r="CB125" s="92">
        <f t="shared" si="64"/>
        <v>0</v>
      </c>
      <c r="CC125" s="92">
        <f t="shared" si="43"/>
        <v>0</v>
      </c>
      <c r="CD125" s="92">
        <f t="shared" si="44"/>
        <v>0</v>
      </c>
      <c r="CE125" s="92">
        <f t="shared" si="36"/>
        <v>0</v>
      </c>
      <c r="CF125" s="92">
        <f t="shared" si="37"/>
        <v>0</v>
      </c>
      <c r="CG125" s="92">
        <f t="shared" si="45"/>
        <v>0</v>
      </c>
      <c r="CH125" s="92">
        <f t="shared" si="46"/>
        <v>0</v>
      </c>
      <c r="CI125" s="92">
        <f t="shared" si="62"/>
        <v>0</v>
      </c>
      <c r="CJ125" s="91">
        <f t="shared" si="65"/>
        <v>0</v>
      </c>
      <c r="CK125" s="91">
        <f t="shared" si="65"/>
        <v>0</v>
      </c>
      <c r="CL125" s="91" t="str">
        <f t="shared" si="63"/>
        <v>keine Daten</v>
      </c>
      <c r="CM125" s="92">
        <f t="shared" si="61"/>
        <v>0</v>
      </c>
      <c r="CN125" s="91" t="str">
        <f t="shared" si="47"/>
        <v>keine Angabe</v>
      </c>
      <c r="CO125" s="91">
        <f t="shared" si="48"/>
        <v>2</v>
      </c>
      <c r="CP125" s="91">
        <f t="shared" si="49"/>
        <v>2</v>
      </c>
      <c r="CQ125" s="91">
        <f t="shared" si="50"/>
        <v>0</v>
      </c>
      <c r="CR125" s="91">
        <f t="shared" si="38"/>
        <v>0</v>
      </c>
      <c r="CS125" s="92">
        <f>CM125-'2014'!CM125</f>
        <v>0</v>
      </c>
      <c r="CT125" s="92">
        <f>CE125-'2014'!CE125</f>
        <v>0</v>
      </c>
      <c r="CU125" s="92">
        <f t="shared" si="51"/>
        <v>0</v>
      </c>
      <c r="CV125" s="92">
        <f t="shared" si="52"/>
        <v>0</v>
      </c>
      <c r="CW125" s="153">
        <f t="shared" si="53"/>
        <v>0</v>
      </c>
      <c r="CX125" s="153">
        <f t="shared" si="54"/>
        <v>0</v>
      </c>
      <c r="CY125" s="153">
        <f t="shared" si="55"/>
        <v>0</v>
      </c>
      <c r="CZ125" s="92">
        <f t="shared" si="56"/>
        <v>0</v>
      </c>
      <c r="DA125" s="92">
        <f t="shared" si="57"/>
        <v>0</v>
      </c>
      <c r="DB125" s="91">
        <f t="shared" si="39"/>
        <v>0</v>
      </c>
      <c r="DC125" s="92">
        <f t="shared" si="58"/>
        <v>0</v>
      </c>
    </row>
    <row r="126" spans="1:107" x14ac:dyDescent="0.25">
      <c r="A126" s="20">
        <v>13075129</v>
      </c>
      <c r="B126" s="21">
        <v>5562</v>
      </c>
      <c r="C126" s="21" t="s">
        <v>164</v>
      </c>
      <c r="D126" s="223"/>
      <c r="E126" s="224"/>
      <c r="F126" s="224"/>
      <c r="G126" s="224"/>
      <c r="H126" s="224"/>
      <c r="I126" s="224"/>
      <c r="J126" s="224"/>
      <c r="K126" s="224"/>
      <c r="L126" s="224"/>
      <c r="M126" s="224"/>
      <c r="N126" s="224"/>
      <c r="O126" s="224"/>
      <c r="P126" s="224"/>
      <c r="Q126" s="224"/>
      <c r="R126" s="224"/>
      <c r="S126" s="224"/>
      <c r="T126" s="224"/>
      <c r="U126" s="224"/>
      <c r="V126" s="224"/>
      <c r="W126" s="224"/>
      <c r="X126" s="224"/>
      <c r="Y126" s="224"/>
      <c r="Z126" s="224"/>
      <c r="AA126" s="224"/>
      <c r="AB126" s="22"/>
      <c r="AC126" s="22"/>
      <c r="AD126" s="22"/>
      <c r="AE126" s="224"/>
      <c r="AF126" s="224"/>
      <c r="AG126" s="224"/>
      <c r="AH126" s="260"/>
      <c r="AI126" s="260"/>
      <c r="AJ126" s="224"/>
      <c r="AK126" s="282"/>
      <c r="AL126" s="224"/>
      <c r="AM126" s="224"/>
      <c r="AN126" s="224"/>
      <c r="AO126" s="260"/>
      <c r="AP126" s="224"/>
      <c r="AQ126" s="224"/>
      <c r="AR126" s="281">
        <f t="shared" si="59"/>
        <v>0</v>
      </c>
      <c r="AS126" s="224"/>
      <c r="AT126" s="239">
        <f t="shared" si="40"/>
        <v>0</v>
      </c>
      <c r="AU126" s="308"/>
      <c r="AV126" s="309">
        <f t="shared" si="60"/>
        <v>0</v>
      </c>
      <c r="AW126" s="310" t="e">
        <f t="shared" si="41"/>
        <v>#DIV/0!</v>
      </c>
      <c r="AX126" s="310" t="e">
        <f t="shared" si="42"/>
        <v>#DIV/0!</v>
      </c>
      <c r="AY126" s="236"/>
      <c r="CA126" s="91" t="str">
        <f t="shared" si="64"/>
        <v>Stolpe auf Usedom</v>
      </c>
      <c r="CB126" s="92">
        <f t="shared" si="64"/>
        <v>0</v>
      </c>
      <c r="CC126" s="92">
        <f t="shared" si="43"/>
        <v>0</v>
      </c>
      <c r="CD126" s="92">
        <f t="shared" si="44"/>
        <v>0</v>
      </c>
      <c r="CE126" s="92">
        <f t="shared" si="36"/>
        <v>0</v>
      </c>
      <c r="CF126" s="92">
        <f t="shared" si="37"/>
        <v>0</v>
      </c>
      <c r="CG126" s="92">
        <f t="shared" si="45"/>
        <v>0</v>
      </c>
      <c r="CH126" s="92">
        <f t="shared" si="46"/>
        <v>0</v>
      </c>
      <c r="CI126" s="92">
        <f t="shared" si="62"/>
        <v>0</v>
      </c>
      <c r="CJ126" s="91">
        <f t="shared" si="65"/>
        <v>0</v>
      </c>
      <c r="CK126" s="91">
        <f t="shared" si="65"/>
        <v>0</v>
      </c>
      <c r="CL126" s="91" t="str">
        <f t="shared" si="63"/>
        <v>keine Daten</v>
      </c>
      <c r="CM126" s="92">
        <f t="shared" si="61"/>
        <v>0</v>
      </c>
      <c r="CN126" s="91" t="str">
        <f t="shared" si="47"/>
        <v>keine Angabe</v>
      </c>
      <c r="CO126" s="91">
        <f t="shared" si="48"/>
        <v>2</v>
      </c>
      <c r="CP126" s="91">
        <f t="shared" si="49"/>
        <v>2</v>
      </c>
      <c r="CQ126" s="91">
        <f t="shared" si="50"/>
        <v>0</v>
      </c>
      <c r="CR126" s="91">
        <f t="shared" si="38"/>
        <v>0</v>
      </c>
      <c r="CS126" s="92">
        <f>CM126-'2014'!CM126</f>
        <v>0</v>
      </c>
      <c r="CT126" s="92">
        <f>CE126-'2014'!CE126</f>
        <v>0</v>
      </c>
      <c r="CU126" s="92">
        <f t="shared" si="51"/>
        <v>0</v>
      </c>
      <c r="CV126" s="92">
        <f t="shared" si="52"/>
        <v>0</v>
      </c>
      <c r="CW126" s="153">
        <f t="shared" si="53"/>
        <v>0</v>
      </c>
      <c r="CX126" s="153">
        <f t="shared" si="54"/>
        <v>0</v>
      </c>
      <c r="CY126" s="153">
        <f t="shared" si="55"/>
        <v>0</v>
      </c>
      <c r="CZ126" s="92">
        <f t="shared" si="56"/>
        <v>0</v>
      </c>
      <c r="DA126" s="92">
        <f t="shared" si="57"/>
        <v>0</v>
      </c>
      <c r="DB126" s="91">
        <f t="shared" si="39"/>
        <v>0</v>
      </c>
      <c r="DC126" s="92">
        <f t="shared" si="58"/>
        <v>0</v>
      </c>
    </row>
    <row r="127" spans="1:107" x14ac:dyDescent="0.25">
      <c r="A127" s="20">
        <v>13075135</v>
      </c>
      <c r="B127" s="21">
        <v>5562</v>
      </c>
      <c r="C127" s="21" t="s">
        <v>165</v>
      </c>
      <c r="D127" s="223"/>
      <c r="E127" s="224"/>
      <c r="F127" s="224"/>
      <c r="G127" s="224"/>
      <c r="H127" s="224"/>
      <c r="I127" s="224"/>
      <c r="J127" s="224"/>
      <c r="K127" s="224"/>
      <c r="L127" s="224"/>
      <c r="M127" s="224"/>
      <c r="N127" s="224"/>
      <c r="O127" s="224"/>
      <c r="P127" s="224"/>
      <c r="Q127" s="224"/>
      <c r="R127" s="224"/>
      <c r="S127" s="224"/>
      <c r="T127" s="224"/>
      <c r="U127" s="224"/>
      <c r="V127" s="224"/>
      <c r="W127" s="224"/>
      <c r="X127" s="224"/>
      <c r="Y127" s="224"/>
      <c r="Z127" s="224"/>
      <c r="AA127" s="224"/>
      <c r="AB127" s="22"/>
      <c r="AC127" s="22"/>
      <c r="AD127" s="22"/>
      <c r="AE127" s="224"/>
      <c r="AF127" s="224"/>
      <c r="AG127" s="224"/>
      <c r="AH127" s="260"/>
      <c r="AI127" s="260"/>
      <c r="AJ127" s="224"/>
      <c r="AK127" s="282"/>
      <c r="AL127" s="224"/>
      <c r="AM127" s="224"/>
      <c r="AN127" s="224"/>
      <c r="AO127" s="260"/>
      <c r="AP127" s="224"/>
      <c r="AQ127" s="224"/>
      <c r="AR127" s="281">
        <f t="shared" si="59"/>
        <v>0</v>
      </c>
      <c r="AS127" s="224"/>
      <c r="AT127" s="239">
        <f t="shared" si="40"/>
        <v>0</v>
      </c>
      <c r="AU127" s="308"/>
      <c r="AV127" s="309">
        <f t="shared" si="60"/>
        <v>0</v>
      </c>
      <c r="AW127" s="310" t="e">
        <f t="shared" si="41"/>
        <v>#DIV/0!</v>
      </c>
      <c r="AX127" s="310" t="e">
        <f t="shared" si="42"/>
        <v>#DIV/0!</v>
      </c>
      <c r="AY127" s="236"/>
      <c r="CA127" s="91" t="str">
        <f t="shared" si="64"/>
        <v>Ückeritz</v>
      </c>
      <c r="CB127" s="92">
        <f t="shared" si="64"/>
        <v>0</v>
      </c>
      <c r="CC127" s="92">
        <f t="shared" si="43"/>
        <v>0</v>
      </c>
      <c r="CD127" s="92">
        <f t="shared" si="44"/>
        <v>0</v>
      </c>
      <c r="CE127" s="92">
        <f t="shared" si="36"/>
        <v>0</v>
      </c>
      <c r="CF127" s="92">
        <f t="shared" si="37"/>
        <v>0</v>
      </c>
      <c r="CG127" s="92">
        <f t="shared" si="45"/>
        <v>0</v>
      </c>
      <c r="CH127" s="92">
        <f t="shared" si="46"/>
        <v>0</v>
      </c>
      <c r="CI127" s="92">
        <f t="shared" si="62"/>
        <v>0</v>
      </c>
      <c r="CJ127" s="91">
        <f t="shared" si="65"/>
        <v>0</v>
      </c>
      <c r="CK127" s="91">
        <f t="shared" si="65"/>
        <v>0</v>
      </c>
      <c r="CL127" s="91" t="str">
        <f t="shared" si="63"/>
        <v>keine Daten</v>
      </c>
      <c r="CM127" s="92">
        <f t="shared" si="61"/>
        <v>0</v>
      </c>
      <c r="CN127" s="91" t="str">
        <f t="shared" si="47"/>
        <v>keine Angabe</v>
      </c>
      <c r="CO127" s="91">
        <f t="shared" si="48"/>
        <v>2</v>
      </c>
      <c r="CP127" s="91">
        <f t="shared" si="49"/>
        <v>2</v>
      </c>
      <c r="CQ127" s="91">
        <f t="shared" si="50"/>
        <v>0</v>
      </c>
      <c r="CR127" s="91">
        <f t="shared" si="38"/>
        <v>0</v>
      </c>
      <c r="CS127" s="92">
        <f>CM127-'2014'!CM127</f>
        <v>0</v>
      </c>
      <c r="CT127" s="92">
        <f>CE127-'2014'!CE127</f>
        <v>0</v>
      </c>
      <c r="CU127" s="92">
        <f t="shared" si="51"/>
        <v>0</v>
      </c>
      <c r="CV127" s="92">
        <f t="shared" si="52"/>
        <v>0</v>
      </c>
      <c r="CW127" s="153">
        <f t="shared" si="53"/>
        <v>0</v>
      </c>
      <c r="CX127" s="153">
        <f t="shared" si="54"/>
        <v>0</v>
      </c>
      <c r="CY127" s="153">
        <f t="shared" si="55"/>
        <v>0</v>
      </c>
      <c r="CZ127" s="92">
        <f t="shared" si="56"/>
        <v>0</v>
      </c>
      <c r="DA127" s="92">
        <f t="shared" si="57"/>
        <v>0</v>
      </c>
      <c r="DB127" s="91">
        <f t="shared" si="39"/>
        <v>0</v>
      </c>
      <c r="DC127" s="92">
        <f t="shared" si="58"/>
        <v>0</v>
      </c>
    </row>
    <row r="128" spans="1:107" x14ac:dyDescent="0.25">
      <c r="A128" s="20">
        <v>13075137</v>
      </c>
      <c r="B128" s="21">
        <v>5562</v>
      </c>
      <c r="C128" s="21" t="s">
        <v>166</v>
      </c>
      <c r="D128" s="223"/>
      <c r="E128" s="224"/>
      <c r="F128" s="224"/>
      <c r="G128" s="224"/>
      <c r="H128" s="224"/>
      <c r="I128" s="224"/>
      <c r="J128" s="224"/>
      <c r="K128" s="224"/>
      <c r="L128" s="224"/>
      <c r="M128" s="224"/>
      <c r="N128" s="224"/>
      <c r="O128" s="224"/>
      <c r="P128" s="224"/>
      <c r="Q128" s="224"/>
      <c r="R128" s="224"/>
      <c r="S128" s="224"/>
      <c r="T128" s="224"/>
      <c r="U128" s="224"/>
      <c r="V128" s="224"/>
      <c r="W128" s="224"/>
      <c r="X128" s="224"/>
      <c r="Y128" s="224"/>
      <c r="Z128" s="224"/>
      <c r="AA128" s="224"/>
      <c r="AB128" s="22"/>
      <c r="AC128" s="22"/>
      <c r="AD128" s="22"/>
      <c r="AE128" s="224"/>
      <c r="AF128" s="224"/>
      <c r="AG128" s="224"/>
      <c r="AH128" s="260"/>
      <c r="AI128" s="260"/>
      <c r="AJ128" s="224"/>
      <c r="AK128" s="282"/>
      <c r="AL128" s="224"/>
      <c r="AM128" s="224"/>
      <c r="AN128" s="224"/>
      <c r="AO128" s="260"/>
      <c r="AP128" s="224"/>
      <c r="AQ128" s="224"/>
      <c r="AR128" s="281">
        <f t="shared" si="59"/>
        <v>0</v>
      </c>
      <c r="AS128" s="224"/>
      <c r="AT128" s="239">
        <f t="shared" si="40"/>
        <v>0</v>
      </c>
      <c r="AU128" s="308"/>
      <c r="AV128" s="309">
        <f t="shared" si="60"/>
        <v>0</v>
      </c>
      <c r="AW128" s="310" t="e">
        <f t="shared" si="41"/>
        <v>#DIV/0!</v>
      </c>
      <c r="AX128" s="310" t="e">
        <f t="shared" si="42"/>
        <v>#DIV/0!</v>
      </c>
      <c r="AY128" s="236"/>
      <c r="CA128" s="91" t="str">
        <f t="shared" si="64"/>
        <v>Usedom, Stadt</v>
      </c>
      <c r="CB128" s="92">
        <f t="shared" si="64"/>
        <v>0</v>
      </c>
      <c r="CC128" s="92">
        <f t="shared" si="43"/>
        <v>0</v>
      </c>
      <c r="CD128" s="92">
        <f t="shared" si="44"/>
        <v>0</v>
      </c>
      <c r="CE128" s="92">
        <f t="shared" si="36"/>
        <v>0</v>
      </c>
      <c r="CF128" s="92">
        <f t="shared" si="37"/>
        <v>0</v>
      </c>
      <c r="CG128" s="92">
        <f t="shared" si="45"/>
        <v>0</v>
      </c>
      <c r="CH128" s="92">
        <f t="shared" si="46"/>
        <v>0</v>
      </c>
      <c r="CI128" s="92">
        <f t="shared" si="62"/>
        <v>0</v>
      </c>
      <c r="CJ128" s="91">
        <f t="shared" si="65"/>
        <v>0</v>
      </c>
      <c r="CK128" s="91">
        <f t="shared" si="65"/>
        <v>0</v>
      </c>
      <c r="CL128" s="91" t="str">
        <f t="shared" si="63"/>
        <v>keine Daten</v>
      </c>
      <c r="CM128" s="92">
        <f t="shared" si="61"/>
        <v>0</v>
      </c>
      <c r="CN128" s="91" t="str">
        <f t="shared" si="47"/>
        <v>keine Angabe</v>
      </c>
      <c r="CO128" s="91">
        <f t="shared" si="48"/>
        <v>2</v>
      </c>
      <c r="CP128" s="91">
        <f t="shared" si="49"/>
        <v>2</v>
      </c>
      <c r="CQ128" s="91">
        <f t="shared" si="50"/>
        <v>0</v>
      </c>
      <c r="CR128" s="91">
        <f t="shared" si="38"/>
        <v>0</v>
      </c>
      <c r="CS128" s="92">
        <f>CM128-'2014'!CM128</f>
        <v>0</v>
      </c>
      <c r="CT128" s="92">
        <f>CE128-'2014'!CE128</f>
        <v>0</v>
      </c>
      <c r="CU128" s="92">
        <f t="shared" si="51"/>
        <v>0</v>
      </c>
      <c r="CV128" s="92">
        <f t="shared" si="52"/>
        <v>0</v>
      </c>
      <c r="CW128" s="153">
        <f t="shared" si="53"/>
        <v>0</v>
      </c>
      <c r="CX128" s="153">
        <f t="shared" si="54"/>
        <v>0</v>
      </c>
      <c r="CY128" s="153">
        <f t="shared" si="55"/>
        <v>0</v>
      </c>
      <c r="CZ128" s="92">
        <f t="shared" si="56"/>
        <v>0</v>
      </c>
      <c r="DA128" s="92">
        <f t="shared" si="57"/>
        <v>0</v>
      </c>
      <c r="DB128" s="91">
        <f t="shared" si="39"/>
        <v>0</v>
      </c>
      <c r="DC128" s="92">
        <f t="shared" si="58"/>
        <v>0</v>
      </c>
    </row>
    <row r="129" spans="1:107" x14ac:dyDescent="0.25">
      <c r="A129" s="20">
        <v>13075148</v>
      </c>
      <c r="B129" s="21">
        <v>5562</v>
      </c>
      <c r="C129" s="21" t="s">
        <v>167</v>
      </c>
      <c r="D129" s="223"/>
      <c r="E129" s="224"/>
      <c r="F129" s="224"/>
      <c r="G129" s="224"/>
      <c r="H129" s="224"/>
      <c r="I129" s="224"/>
      <c r="J129" s="224"/>
      <c r="K129" s="224"/>
      <c r="L129" s="224"/>
      <c r="M129" s="224"/>
      <c r="N129" s="224"/>
      <c r="O129" s="224"/>
      <c r="P129" s="224"/>
      <c r="Q129" s="224"/>
      <c r="R129" s="224"/>
      <c r="S129" s="224"/>
      <c r="T129" s="224"/>
      <c r="U129" s="224"/>
      <c r="V129" s="224"/>
      <c r="W129" s="224"/>
      <c r="X129" s="224"/>
      <c r="Y129" s="224"/>
      <c r="Z129" s="224"/>
      <c r="AA129" s="224"/>
      <c r="AB129" s="22"/>
      <c r="AC129" s="22"/>
      <c r="AD129" s="22"/>
      <c r="AE129" s="224"/>
      <c r="AF129" s="224"/>
      <c r="AG129" s="224"/>
      <c r="AH129" s="260"/>
      <c r="AI129" s="260"/>
      <c r="AJ129" s="224"/>
      <c r="AK129" s="282"/>
      <c r="AL129" s="224"/>
      <c r="AM129" s="224"/>
      <c r="AN129" s="224"/>
      <c r="AO129" s="260"/>
      <c r="AP129" s="224"/>
      <c r="AQ129" s="224"/>
      <c r="AR129" s="281">
        <f t="shared" si="59"/>
        <v>0</v>
      </c>
      <c r="AS129" s="224"/>
      <c r="AT129" s="239">
        <f t="shared" si="40"/>
        <v>0</v>
      </c>
      <c r="AU129" s="308"/>
      <c r="AV129" s="309">
        <f t="shared" si="60"/>
        <v>0</v>
      </c>
      <c r="AW129" s="310" t="e">
        <f t="shared" si="41"/>
        <v>#DIV/0!</v>
      </c>
      <c r="AX129" s="310" t="e">
        <f t="shared" si="42"/>
        <v>#DIV/0!</v>
      </c>
      <c r="AY129" s="236"/>
      <c r="CA129" s="91" t="str">
        <f t="shared" si="64"/>
        <v>Zempin</v>
      </c>
      <c r="CB129" s="92">
        <f t="shared" si="64"/>
        <v>0</v>
      </c>
      <c r="CC129" s="92">
        <f t="shared" si="43"/>
        <v>0</v>
      </c>
      <c r="CD129" s="92">
        <f t="shared" si="44"/>
        <v>0</v>
      </c>
      <c r="CE129" s="92">
        <f t="shared" si="36"/>
        <v>0</v>
      </c>
      <c r="CF129" s="92">
        <f t="shared" si="37"/>
        <v>0</v>
      </c>
      <c r="CG129" s="92">
        <f t="shared" si="45"/>
        <v>0</v>
      </c>
      <c r="CH129" s="92">
        <f t="shared" si="46"/>
        <v>0</v>
      </c>
      <c r="CI129" s="92">
        <f t="shared" si="62"/>
        <v>0</v>
      </c>
      <c r="CJ129" s="91">
        <f t="shared" si="65"/>
        <v>0</v>
      </c>
      <c r="CK129" s="91">
        <f t="shared" si="65"/>
        <v>0</v>
      </c>
      <c r="CL129" s="91" t="str">
        <f t="shared" si="63"/>
        <v>keine Daten</v>
      </c>
      <c r="CM129" s="92">
        <f t="shared" si="61"/>
        <v>0</v>
      </c>
      <c r="CN129" s="91" t="str">
        <f t="shared" si="47"/>
        <v>keine Angabe</v>
      </c>
      <c r="CO129" s="91">
        <f t="shared" si="48"/>
        <v>2</v>
      </c>
      <c r="CP129" s="91">
        <f t="shared" si="49"/>
        <v>2</v>
      </c>
      <c r="CQ129" s="91">
        <f t="shared" si="50"/>
        <v>0</v>
      </c>
      <c r="CR129" s="91">
        <f t="shared" si="38"/>
        <v>0</v>
      </c>
      <c r="CS129" s="92">
        <f>CM129-'2014'!CM129</f>
        <v>0</v>
      </c>
      <c r="CT129" s="92">
        <f>CE129-'2014'!CE129</f>
        <v>0</v>
      </c>
      <c r="CU129" s="92">
        <f t="shared" si="51"/>
        <v>0</v>
      </c>
      <c r="CV129" s="92">
        <f t="shared" si="52"/>
        <v>0</v>
      </c>
      <c r="CW129" s="153">
        <f t="shared" si="53"/>
        <v>0</v>
      </c>
      <c r="CX129" s="153">
        <f t="shared" si="54"/>
        <v>0</v>
      </c>
      <c r="CY129" s="153">
        <f t="shared" si="55"/>
        <v>0</v>
      </c>
      <c r="CZ129" s="92">
        <f t="shared" si="56"/>
        <v>0</v>
      </c>
      <c r="DA129" s="92">
        <f t="shared" si="57"/>
        <v>0</v>
      </c>
      <c r="DB129" s="91">
        <f t="shared" si="39"/>
        <v>0</v>
      </c>
      <c r="DC129" s="92">
        <f t="shared" si="58"/>
        <v>0</v>
      </c>
    </row>
    <row r="130" spans="1:107" ht="15.75" thickBot="1" x14ac:dyDescent="0.3">
      <c r="A130" s="20">
        <v>13075152</v>
      </c>
      <c r="B130" s="21">
        <v>5562</v>
      </c>
      <c r="C130" s="21" t="s">
        <v>168</v>
      </c>
      <c r="D130" s="223"/>
      <c r="E130" s="224"/>
      <c r="F130" s="224"/>
      <c r="G130" s="224"/>
      <c r="H130" s="224"/>
      <c r="I130" s="224"/>
      <c r="J130" s="224"/>
      <c r="K130" s="224"/>
      <c r="L130" s="224"/>
      <c r="M130" s="224"/>
      <c r="N130" s="224"/>
      <c r="O130" s="224"/>
      <c r="P130" s="224"/>
      <c r="Q130" s="224"/>
      <c r="R130" s="224"/>
      <c r="S130" s="224"/>
      <c r="T130" s="224"/>
      <c r="U130" s="224"/>
      <c r="V130" s="224"/>
      <c r="W130" s="224"/>
      <c r="X130" s="224"/>
      <c r="Y130" s="224"/>
      <c r="Z130" s="224"/>
      <c r="AA130" s="224"/>
      <c r="AB130" s="22"/>
      <c r="AC130" s="22"/>
      <c r="AD130" s="22"/>
      <c r="AE130" s="224"/>
      <c r="AF130" s="224"/>
      <c r="AG130" s="224"/>
      <c r="AH130" s="260"/>
      <c r="AI130" s="260"/>
      <c r="AJ130" s="224"/>
      <c r="AK130" s="282"/>
      <c r="AL130" s="224"/>
      <c r="AM130" s="224"/>
      <c r="AN130" s="224"/>
      <c r="AO130" s="260"/>
      <c r="AP130" s="224"/>
      <c r="AQ130" s="224"/>
      <c r="AR130" s="281">
        <f t="shared" si="59"/>
        <v>0</v>
      </c>
      <c r="AS130" s="224"/>
      <c r="AT130" s="239">
        <f t="shared" si="40"/>
        <v>0</v>
      </c>
      <c r="AU130" s="308"/>
      <c r="AV130" s="309">
        <f t="shared" si="60"/>
        <v>0</v>
      </c>
      <c r="AW130" s="310" t="e">
        <f t="shared" si="41"/>
        <v>#DIV/0!</v>
      </c>
      <c r="AX130" s="310" t="e">
        <f t="shared" si="42"/>
        <v>#DIV/0!</v>
      </c>
      <c r="AY130" s="236"/>
      <c r="CA130" s="91" t="str">
        <f t="shared" si="64"/>
        <v>Zirchow</v>
      </c>
      <c r="CB130" s="92">
        <f t="shared" si="64"/>
        <v>0</v>
      </c>
      <c r="CC130" s="92">
        <f t="shared" si="43"/>
        <v>0</v>
      </c>
      <c r="CD130" s="92">
        <f t="shared" si="44"/>
        <v>0</v>
      </c>
      <c r="CE130" s="92">
        <f t="shared" si="36"/>
        <v>0</v>
      </c>
      <c r="CF130" s="92">
        <f t="shared" si="37"/>
        <v>0</v>
      </c>
      <c r="CG130" s="92">
        <f t="shared" si="45"/>
        <v>0</v>
      </c>
      <c r="CH130" s="92">
        <f t="shared" si="46"/>
        <v>0</v>
      </c>
      <c r="CI130" s="92">
        <f t="shared" si="62"/>
        <v>0</v>
      </c>
      <c r="CJ130" s="91">
        <f t="shared" si="65"/>
        <v>0</v>
      </c>
      <c r="CK130" s="91">
        <f t="shared" si="65"/>
        <v>0</v>
      </c>
      <c r="CL130" s="91" t="str">
        <f t="shared" si="63"/>
        <v>keine Daten</v>
      </c>
      <c r="CM130" s="92">
        <f t="shared" si="61"/>
        <v>0</v>
      </c>
      <c r="CN130" s="91" t="str">
        <f t="shared" si="47"/>
        <v>keine Angabe</v>
      </c>
      <c r="CO130" s="91">
        <f t="shared" si="48"/>
        <v>2</v>
      </c>
      <c r="CP130" s="91">
        <f t="shared" si="49"/>
        <v>2</v>
      </c>
      <c r="CQ130" s="91">
        <f t="shared" si="50"/>
        <v>0</v>
      </c>
      <c r="CR130" s="91">
        <f t="shared" si="38"/>
        <v>0</v>
      </c>
      <c r="CS130" s="92">
        <f>CM130-'2014'!CM130</f>
        <v>0</v>
      </c>
      <c r="CT130" s="92">
        <f>CE130-'2014'!CE130</f>
        <v>0</v>
      </c>
      <c r="CU130" s="92">
        <f t="shared" si="51"/>
        <v>0</v>
      </c>
      <c r="CV130" s="92">
        <f t="shared" si="52"/>
        <v>0</v>
      </c>
      <c r="CW130" s="153">
        <f t="shared" si="53"/>
        <v>0</v>
      </c>
      <c r="CX130" s="153">
        <f t="shared" si="54"/>
        <v>0</v>
      </c>
      <c r="CY130" s="153">
        <f t="shared" si="55"/>
        <v>0</v>
      </c>
      <c r="CZ130" s="92">
        <f t="shared" si="56"/>
        <v>0</v>
      </c>
      <c r="DA130" s="92">
        <f t="shared" si="57"/>
        <v>0</v>
      </c>
      <c r="DB130" s="91">
        <f t="shared" si="39"/>
        <v>0</v>
      </c>
      <c r="DC130" s="92">
        <f t="shared" si="58"/>
        <v>0</v>
      </c>
    </row>
    <row r="131" spans="1:107" x14ac:dyDescent="0.25">
      <c r="A131" s="20">
        <v>13075006</v>
      </c>
      <c r="B131" s="21">
        <v>5563</v>
      </c>
      <c r="C131" s="21" t="s">
        <v>169</v>
      </c>
      <c r="D131" s="259">
        <v>538</v>
      </c>
      <c r="E131" s="222">
        <v>224400</v>
      </c>
      <c r="F131" s="222">
        <v>276664.17</v>
      </c>
      <c r="G131" s="222">
        <v>1</v>
      </c>
      <c r="H131" s="222">
        <v>266422.81</v>
      </c>
      <c r="I131" s="222">
        <v>0</v>
      </c>
      <c r="J131" s="222">
        <v>1</v>
      </c>
      <c r="K131" s="222">
        <v>538408.28</v>
      </c>
      <c r="L131" s="222"/>
      <c r="M131" s="222">
        <v>1</v>
      </c>
      <c r="N131" s="222">
        <v>4571636.4800000004</v>
      </c>
      <c r="O131" s="222">
        <v>0</v>
      </c>
      <c r="P131" s="222"/>
      <c r="Q131" s="222">
        <v>1</v>
      </c>
      <c r="R131" s="222">
        <v>34511.629999999997</v>
      </c>
      <c r="S131" s="222">
        <v>300</v>
      </c>
      <c r="T131" s="222">
        <v>0</v>
      </c>
      <c r="U131" s="222">
        <v>370</v>
      </c>
      <c r="V131" s="222">
        <v>0</v>
      </c>
      <c r="W131" s="222">
        <v>300</v>
      </c>
      <c r="X131" s="222">
        <v>1</v>
      </c>
      <c r="Y131" s="222">
        <v>0</v>
      </c>
      <c r="Z131" s="222">
        <v>12936.96</v>
      </c>
      <c r="AA131" s="222">
        <v>24.05</v>
      </c>
      <c r="AB131" s="19" t="s">
        <v>43</v>
      </c>
      <c r="AC131" s="19" t="s">
        <v>43</v>
      </c>
      <c r="AD131" s="19" t="s">
        <v>43</v>
      </c>
      <c r="AE131" s="222">
        <v>4389868.88</v>
      </c>
      <c r="AF131" s="222">
        <v>30938.959999999999</v>
      </c>
      <c r="AG131" s="222">
        <v>538408.28</v>
      </c>
      <c r="AH131" s="295">
        <v>276664.17</v>
      </c>
      <c r="AI131" s="295">
        <v>572919.91</v>
      </c>
      <c r="AJ131" s="278">
        <v>1900</v>
      </c>
      <c r="AK131" s="279">
        <v>2010.16</v>
      </c>
      <c r="AL131" s="278">
        <v>0</v>
      </c>
      <c r="AM131" s="278">
        <v>0</v>
      </c>
      <c r="AN131" s="278">
        <v>0</v>
      </c>
      <c r="AO131" s="280">
        <v>0</v>
      </c>
      <c r="AP131" s="317">
        <v>821626.2</v>
      </c>
      <c r="AQ131" s="222">
        <v>777311.84</v>
      </c>
      <c r="AR131" s="281">
        <f t="shared" si="59"/>
        <v>-44314.359999999986</v>
      </c>
      <c r="AS131" s="222">
        <v>0</v>
      </c>
      <c r="AT131" s="239">
        <f t="shared" si="40"/>
        <v>777311.84</v>
      </c>
      <c r="AU131" s="308">
        <v>350623.93</v>
      </c>
      <c r="AV131" s="309">
        <f t="shared" si="60"/>
        <v>426687.91</v>
      </c>
      <c r="AW131" s="310">
        <f t="shared" si="41"/>
        <v>0.45107241644485951</v>
      </c>
      <c r="AX131" s="310">
        <f t="shared" si="42"/>
        <v>0.45107241644485951</v>
      </c>
      <c r="AY131" s="298">
        <v>182200</v>
      </c>
      <c r="CA131" s="91" t="str">
        <f t="shared" si="64"/>
        <v>Bandelin</v>
      </c>
      <c r="CB131" s="92">
        <f t="shared" si="64"/>
        <v>538</v>
      </c>
      <c r="CC131" s="92">
        <f t="shared" si="43"/>
        <v>0</v>
      </c>
      <c r="CD131" s="92">
        <f t="shared" si="44"/>
        <v>266422.81</v>
      </c>
      <c r="CE131" s="92">
        <f t="shared" si="36"/>
        <v>0</v>
      </c>
      <c r="CF131" s="92">
        <f t="shared" si="37"/>
        <v>34511.629999999997</v>
      </c>
      <c r="CG131" s="92">
        <f t="shared" si="45"/>
        <v>34511.629999999997</v>
      </c>
      <c r="CH131" s="92">
        <f t="shared" si="46"/>
        <v>276664.17</v>
      </c>
      <c r="CI131" s="92">
        <f t="shared" si="62"/>
        <v>0</v>
      </c>
      <c r="CJ131" s="91" t="str">
        <f t="shared" si="65"/>
        <v>nein</v>
      </c>
      <c r="CK131" s="91" t="str">
        <f t="shared" si="65"/>
        <v>nein</v>
      </c>
      <c r="CL131" s="91" t="str">
        <f t="shared" si="63"/>
        <v>OK</v>
      </c>
      <c r="CM131" s="92">
        <f t="shared" si="61"/>
        <v>4571636.4800000004</v>
      </c>
      <c r="CN131" s="91" t="str">
        <f t="shared" si="47"/>
        <v>nein</v>
      </c>
      <c r="CO131" s="91">
        <f t="shared" si="48"/>
        <v>0</v>
      </c>
      <c r="CP131" s="91">
        <f t="shared" si="49"/>
        <v>0</v>
      </c>
      <c r="CQ131" s="91">
        <f t="shared" si="50"/>
        <v>1</v>
      </c>
      <c r="CR131" s="91">
        <f t="shared" si="38"/>
        <v>1</v>
      </c>
      <c r="CS131" s="92">
        <f>CM131-'2014'!CM131</f>
        <v>2</v>
      </c>
      <c r="CT131" s="92">
        <f>CE131-'2014'!CE131</f>
        <v>0</v>
      </c>
      <c r="CU131" s="92">
        <f t="shared" si="51"/>
        <v>350623.93</v>
      </c>
      <c r="CV131" s="92">
        <f t="shared" si="52"/>
        <v>182200</v>
      </c>
      <c r="CW131" s="153">
        <f t="shared" si="53"/>
        <v>3</v>
      </c>
      <c r="CX131" s="153">
        <f t="shared" si="54"/>
        <v>3.7</v>
      </c>
      <c r="CY131" s="153">
        <f t="shared" si="55"/>
        <v>3</v>
      </c>
      <c r="CZ131" s="92">
        <f t="shared" si="56"/>
        <v>12936.96</v>
      </c>
      <c r="DA131" s="92">
        <f t="shared" si="57"/>
        <v>2010.16</v>
      </c>
      <c r="DB131" s="91">
        <f t="shared" si="39"/>
        <v>1</v>
      </c>
      <c r="DC131" s="92">
        <f t="shared" si="58"/>
        <v>572919.91</v>
      </c>
    </row>
    <row r="132" spans="1:107" x14ac:dyDescent="0.25">
      <c r="A132" s="20">
        <v>13075040</v>
      </c>
      <c r="B132" s="21">
        <v>5563</v>
      </c>
      <c r="C132" s="21" t="s">
        <v>170</v>
      </c>
      <c r="D132" s="236">
        <v>171</v>
      </c>
      <c r="E132" s="224">
        <v>8100</v>
      </c>
      <c r="F132" s="224">
        <v>32812.36</v>
      </c>
      <c r="G132" s="224">
        <v>0</v>
      </c>
      <c r="H132" s="224">
        <v>0</v>
      </c>
      <c r="I132" s="224">
        <v>20209.349999999999</v>
      </c>
      <c r="J132" s="224">
        <v>1</v>
      </c>
      <c r="K132" s="224">
        <v>107507.48</v>
      </c>
      <c r="L132" s="224"/>
      <c r="M132" s="224">
        <v>1</v>
      </c>
      <c r="N132" s="224">
        <v>1479336.35</v>
      </c>
      <c r="O132" s="224">
        <v>0</v>
      </c>
      <c r="P132" s="224"/>
      <c r="Q132" s="224">
        <v>0</v>
      </c>
      <c r="R132" s="224"/>
      <c r="S132" s="224">
        <v>400</v>
      </c>
      <c r="T132" s="224">
        <v>0</v>
      </c>
      <c r="U132" s="224">
        <v>400</v>
      </c>
      <c r="V132" s="224">
        <v>0</v>
      </c>
      <c r="W132" s="224">
        <v>380</v>
      </c>
      <c r="X132" s="224">
        <v>0</v>
      </c>
      <c r="Y132" s="224">
        <v>0</v>
      </c>
      <c r="Z132" s="224">
        <v>112232.93</v>
      </c>
      <c r="AA132" s="224">
        <v>656.33</v>
      </c>
      <c r="AB132" s="22" t="s">
        <v>43</v>
      </c>
      <c r="AC132" s="22" t="s">
        <v>43</v>
      </c>
      <c r="AD132" s="22" t="s">
        <v>43</v>
      </c>
      <c r="AE132" s="222">
        <v>1473357.18</v>
      </c>
      <c r="AF132" s="224">
        <v>62678.42</v>
      </c>
      <c r="AG132" s="224">
        <v>107507.48</v>
      </c>
      <c r="AH132" s="260">
        <v>32812.36</v>
      </c>
      <c r="AI132" s="260">
        <v>107507.48</v>
      </c>
      <c r="AJ132" s="224">
        <v>600</v>
      </c>
      <c r="AK132" s="282">
        <v>682.75</v>
      </c>
      <c r="AL132" s="224">
        <v>0</v>
      </c>
      <c r="AM132" s="224">
        <v>0</v>
      </c>
      <c r="AN132" s="224">
        <v>0</v>
      </c>
      <c r="AO132" s="260">
        <v>0</v>
      </c>
      <c r="AP132" s="308">
        <v>41311.949999999997</v>
      </c>
      <c r="AQ132" s="224">
        <v>43791.77</v>
      </c>
      <c r="AR132" s="281">
        <f t="shared" si="59"/>
        <v>2479.8199999999997</v>
      </c>
      <c r="AS132" s="224">
        <v>69664.990000000005</v>
      </c>
      <c r="AT132" s="239">
        <f t="shared" si="40"/>
        <v>113456.76000000001</v>
      </c>
      <c r="AU132" s="308">
        <v>50134</v>
      </c>
      <c r="AV132" s="309">
        <f t="shared" si="60"/>
        <v>63322.760000000009</v>
      </c>
      <c r="AW132" s="310">
        <f t="shared" si="41"/>
        <v>1.1448269846137757</v>
      </c>
      <c r="AX132" s="310">
        <f t="shared" si="42"/>
        <v>0.44187759283801153</v>
      </c>
      <c r="AY132" s="236">
        <v>26100</v>
      </c>
      <c r="CA132" s="91" t="str">
        <f t="shared" si="64"/>
        <v>Gribow</v>
      </c>
      <c r="CB132" s="92">
        <f t="shared" si="64"/>
        <v>171</v>
      </c>
      <c r="CC132" s="92">
        <f t="shared" si="43"/>
        <v>20209.349999999999</v>
      </c>
      <c r="CD132" s="92">
        <f t="shared" si="44"/>
        <v>-20209.349999999999</v>
      </c>
      <c r="CE132" s="92">
        <f t="shared" si="36"/>
        <v>0</v>
      </c>
      <c r="CF132" s="92">
        <f t="shared" si="37"/>
        <v>0</v>
      </c>
      <c r="CG132" s="92">
        <f t="shared" si="45"/>
        <v>0</v>
      </c>
      <c r="CH132" s="92">
        <f t="shared" si="46"/>
        <v>32812.36</v>
      </c>
      <c r="CI132" s="92">
        <f t="shared" si="62"/>
        <v>0</v>
      </c>
      <c r="CJ132" s="91" t="str">
        <f t="shared" si="65"/>
        <v>nein</v>
      </c>
      <c r="CK132" s="91" t="str">
        <f t="shared" si="65"/>
        <v>nein</v>
      </c>
      <c r="CL132" s="91" t="str">
        <f t="shared" si="63"/>
        <v>OK</v>
      </c>
      <c r="CM132" s="92">
        <f t="shared" si="61"/>
        <v>1479336.35</v>
      </c>
      <c r="CN132" s="91" t="str">
        <f t="shared" si="47"/>
        <v>nein</v>
      </c>
      <c r="CO132" s="91">
        <f t="shared" si="48"/>
        <v>0</v>
      </c>
      <c r="CP132" s="91">
        <f t="shared" si="49"/>
        <v>0</v>
      </c>
      <c r="CQ132" s="91">
        <f t="shared" si="50"/>
        <v>1</v>
      </c>
      <c r="CR132" s="91">
        <f t="shared" si="38"/>
        <v>1</v>
      </c>
      <c r="CS132" s="92">
        <f>CM132-'2014'!CM132</f>
        <v>5979.1700000001583</v>
      </c>
      <c r="CT132" s="92">
        <f>CE132-'2014'!CE132</f>
        <v>0</v>
      </c>
      <c r="CU132" s="92">
        <f t="shared" si="51"/>
        <v>50134</v>
      </c>
      <c r="CV132" s="92">
        <f t="shared" si="52"/>
        <v>26100</v>
      </c>
      <c r="CW132" s="153">
        <f t="shared" si="53"/>
        <v>4</v>
      </c>
      <c r="CX132" s="153">
        <f t="shared" si="54"/>
        <v>4</v>
      </c>
      <c r="CY132" s="153">
        <f t="shared" si="55"/>
        <v>3.8</v>
      </c>
      <c r="CZ132" s="92">
        <f t="shared" si="56"/>
        <v>112232.93</v>
      </c>
      <c r="DA132" s="92">
        <f t="shared" si="57"/>
        <v>682.75</v>
      </c>
      <c r="DB132" s="91">
        <f t="shared" si="39"/>
        <v>0</v>
      </c>
      <c r="DC132" s="92">
        <f t="shared" si="58"/>
        <v>107507.48</v>
      </c>
    </row>
    <row r="133" spans="1:107" x14ac:dyDescent="0.25">
      <c r="A133" s="20">
        <v>13075041</v>
      </c>
      <c r="B133" s="21">
        <v>5563</v>
      </c>
      <c r="C133" s="21" t="s">
        <v>171</v>
      </c>
      <c r="D133" s="236">
        <v>1267</v>
      </c>
      <c r="E133" s="224">
        <v>225400</v>
      </c>
      <c r="F133" s="224">
        <v>80381.87</v>
      </c>
      <c r="G133" s="224">
        <v>0</v>
      </c>
      <c r="H133" s="224">
        <v>0</v>
      </c>
      <c r="I133" s="224">
        <v>39856.94</v>
      </c>
      <c r="J133" s="224">
        <v>0</v>
      </c>
      <c r="K133" s="224"/>
      <c r="L133" s="224">
        <v>2013</v>
      </c>
      <c r="M133" s="224">
        <v>1</v>
      </c>
      <c r="N133" s="224">
        <v>4490186.99</v>
      </c>
      <c r="O133" s="224">
        <v>1</v>
      </c>
      <c r="P133" s="224">
        <v>87861.16</v>
      </c>
      <c r="Q133" s="224">
        <v>0</v>
      </c>
      <c r="R133" s="224"/>
      <c r="S133" s="224">
        <v>300</v>
      </c>
      <c r="T133" s="224">
        <v>0</v>
      </c>
      <c r="U133" s="224">
        <v>370</v>
      </c>
      <c r="V133" s="224">
        <v>0</v>
      </c>
      <c r="W133" s="224">
        <v>350</v>
      </c>
      <c r="X133" s="224">
        <v>0</v>
      </c>
      <c r="Y133" s="224">
        <v>0</v>
      </c>
      <c r="Z133" s="224">
        <v>37670.720000000001</v>
      </c>
      <c r="AA133" s="224">
        <v>29.73</v>
      </c>
      <c r="AB133" s="22" t="s">
        <v>56</v>
      </c>
      <c r="AC133" s="22" t="s">
        <v>43</v>
      </c>
      <c r="AD133" s="22" t="s">
        <v>43</v>
      </c>
      <c r="AE133" s="222">
        <v>4454889.03</v>
      </c>
      <c r="AF133" s="224">
        <v>642639.09</v>
      </c>
      <c r="AG133" s="224">
        <v>87861.16</v>
      </c>
      <c r="AH133" s="260">
        <v>-80381.87</v>
      </c>
      <c r="AI133" s="260">
        <v>-87861.16</v>
      </c>
      <c r="AJ133" s="224">
        <v>4300</v>
      </c>
      <c r="AK133" s="282">
        <v>4441.47</v>
      </c>
      <c r="AL133" s="224">
        <v>0</v>
      </c>
      <c r="AM133" s="224">
        <v>0</v>
      </c>
      <c r="AN133" s="224">
        <v>0</v>
      </c>
      <c r="AO133" s="224">
        <v>0</v>
      </c>
      <c r="AP133" s="318">
        <v>422886.79</v>
      </c>
      <c r="AQ133" s="224">
        <v>196245.58</v>
      </c>
      <c r="AR133" s="281">
        <f t="shared" si="59"/>
        <v>-226641.21</v>
      </c>
      <c r="AS133" s="224">
        <v>446097.64</v>
      </c>
      <c r="AT133" s="239">
        <f t="shared" si="40"/>
        <v>642343.22</v>
      </c>
      <c r="AU133" s="308">
        <v>405226.97</v>
      </c>
      <c r="AV133" s="309">
        <f t="shared" si="60"/>
        <v>237116.25</v>
      </c>
      <c r="AW133" s="310">
        <f t="shared" si="41"/>
        <v>2.0648973087699605</v>
      </c>
      <c r="AX133" s="310">
        <f t="shared" si="42"/>
        <v>0.6308573942759137</v>
      </c>
      <c r="AY133" s="236">
        <v>210800</v>
      </c>
      <c r="CA133" s="91" t="str">
        <f t="shared" si="64"/>
        <v>Groß Kiesow</v>
      </c>
      <c r="CB133" s="92">
        <f t="shared" si="64"/>
        <v>1267</v>
      </c>
      <c r="CC133" s="92">
        <f t="shared" si="43"/>
        <v>39856.94</v>
      </c>
      <c r="CD133" s="92">
        <f t="shared" si="44"/>
        <v>-39856.94</v>
      </c>
      <c r="CE133" s="92">
        <f t="shared" ref="CE133:CE144" si="66">P133</f>
        <v>87861.16</v>
      </c>
      <c r="CF133" s="92">
        <f t="shared" ref="CF133:CF144" si="67">R133</f>
        <v>0</v>
      </c>
      <c r="CG133" s="92">
        <f t="shared" si="45"/>
        <v>-87861.16</v>
      </c>
      <c r="CH133" s="92">
        <f t="shared" si="46"/>
        <v>-80381.87</v>
      </c>
      <c r="CI133" s="92">
        <f t="shared" si="62"/>
        <v>0</v>
      </c>
      <c r="CJ133" s="91" t="str">
        <f t="shared" si="65"/>
        <v>ja</v>
      </c>
      <c r="CK133" s="91" t="str">
        <f t="shared" si="65"/>
        <v>nein</v>
      </c>
      <c r="CL133" s="91" t="str">
        <f t="shared" si="63"/>
        <v>OK</v>
      </c>
      <c r="CM133" s="92">
        <f t="shared" si="61"/>
        <v>4490186.99</v>
      </c>
      <c r="CN133" s="91" t="str">
        <f t="shared" si="47"/>
        <v>nein</v>
      </c>
      <c r="CO133" s="91">
        <f t="shared" si="48"/>
        <v>1</v>
      </c>
      <c r="CP133" s="91">
        <f t="shared" si="49"/>
        <v>0</v>
      </c>
      <c r="CQ133" s="91">
        <f t="shared" si="50"/>
        <v>1</v>
      </c>
      <c r="CR133" s="91">
        <f t="shared" ref="CR133:CR144" si="68">J133</f>
        <v>0</v>
      </c>
      <c r="CS133" s="92">
        <f>CM133-'2014'!CM133</f>
        <v>-128079</v>
      </c>
      <c r="CT133" s="92">
        <f>CE133-'2014'!CE133</f>
        <v>41778.140000000007</v>
      </c>
      <c r="CU133" s="92">
        <f t="shared" si="51"/>
        <v>405226.97</v>
      </c>
      <c r="CV133" s="92">
        <f t="shared" si="52"/>
        <v>210800</v>
      </c>
      <c r="CW133" s="153">
        <f t="shared" si="53"/>
        <v>3</v>
      </c>
      <c r="CX133" s="153">
        <f t="shared" si="54"/>
        <v>3.7</v>
      </c>
      <c r="CY133" s="153">
        <f t="shared" si="55"/>
        <v>3.5</v>
      </c>
      <c r="CZ133" s="92">
        <f t="shared" si="56"/>
        <v>37670.720000000001</v>
      </c>
      <c r="DA133" s="92">
        <f t="shared" si="57"/>
        <v>4441.47</v>
      </c>
      <c r="DB133" s="91">
        <f t="shared" ref="DB133:DB144" si="69">G133</f>
        <v>0</v>
      </c>
      <c r="DC133" s="92">
        <f t="shared" si="58"/>
        <v>-87861.16</v>
      </c>
    </row>
    <row r="134" spans="1:107" x14ac:dyDescent="0.25">
      <c r="A134" s="20">
        <v>13075043</v>
      </c>
      <c r="B134" s="21">
        <v>5563</v>
      </c>
      <c r="C134" s="21" t="s">
        <v>172</v>
      </c>
      <c r="D134" s="221">
        <v>402</v>
      </c>
      <c r="E134" s="222">
        <v>6200</v>
      </c>
      <c r="F134" s="222">
        <v>49093</v>
      </c>
      <c r="G134" s="222">
        <v>1</v>
      </c>
      <c r="H134" s="222">
        <v>19511.43</v>
      </c>
      <c r="I134" s="222">
        <v>0</v>
      </c>
      <c r="J134" s="224">
        <v>1</v>
      </c>
      <c r="K134" s="224">
        <v>17384.37</v>
      </c>
      <c r="L134" s="224"/>
      <c r="M134" s="222">
        <v>1</v>
      </c>
      <c r="N134" s="222">
        <v>1209882.03</v>
      </c>
      <c r="O134" s="224">
        <v>0</v>
      </c>
      <c r="P134" s="224"/>
      <c r="Q134" s="224">
        <v>1</v>
      </c>
      <c r="R134" s="224">
        <v>15872.52</v>
      </c>
      <c r="S134" s="222">
        <v>300</v>
      </c>
      <c r="T134" s="222">
        <v>0</v>
      </c>
      <c r="U134" s="222">
        <v>350</v>
      </c>
      <c r="V134" s="222">
        <v>0</v>
      </c>
      <c r="W134" s="222">
        <v>380</v>
      </c>
      <c r="X134" s="222">
        <v>0</v>
      </c>
      <c r="Y134" s="222">
        <v>0</v>
      </c>
      <c r="Z134" s="222">
        <v>835186.48</v>
      </c>
      <c r="AA134" s="222">
        <v>2077.5783084577115</v>
      </c>
      <c r="AB134" s="19" t="s">
        <v>43</v>
      </c>
      <c r="AC134" s="19" t="s">
        <v>43</v>
      </c>
      <c r="AD134" s="19" t="s">
        <v>43</v>
      </c>
      <c r="AE134" s="222">
        <v>1408916.6</v>
      </c>
      <c r="AF134" s="222">
        <v>168019.39</v>
      </c>
      <c r="AG134" s="224">
        <v>17384.37</v>
      </c>
      <c r="AH134" s="260">
        <v>49093</v>
      </c>
      <c r="AI134" s="260">
        <v>33256.89</v>
      </c>
      <c r="AJ134" s="222">
        <v>3000</v>
      </c>
      <c r="AK134" s="294">
        <v>3850.84</v>
      </c>
      <c r="AL134" s="222">
        <v>0</v>
      </c>
      <c r="AM134" s="222">
        <v>0</v>
      </c>
      <c r="AN134" s="222">
        <v>0</v>
      </c>
      <c r="AO134" s="222">
        <v>0</v>
      </c>
      <c r="AP134" s="251">
        <v>123872</v>
      </c>
      <c r="AQ134" s="222">
        <v>83457.509999999995</v>
      </c>
      <c r="AR134" s="281">
        <f t="shared" si="59"/>
        <v>-40414.490000000005</v>
      </c>
      <c r="AS134" s="319">
        <v>147722.38</v>
      </c>
      <c r="AT134" s="239">
        <f t="shared" ref="AT134:AT144" si="70">AQ134+AS134</f>
        <v>231179.89</v>
      </c>
      <c r="AU134" s="308">
        <v>129147.07</v>
      </c>
      <c r="AV134" s="309">
        <f t="shared" si="60"/>
        <v>102032.82</v>
      </c>
      <c r="AW134" s="310">
        <f t="shared" ref="AW134:AW144" si="71">AU134/AQ134</f>
        <v>1.5474589404836068</v>
      </c>
      <c r="AX134" s="310">
        <f t="shared" ref="AX134:AX144" si="72">AU134/AT134</f>
        <v>0.55864318475106112</v>
      </c>
      <c r="AY134" s="298">
        <v>67200</v>
      </c>
      <c r="CA134" s="91" t="str">
        <f t="shared" si="64"/>
        <v>Groß Polzin</v>
      </c>
      <c r="CB134" s="92">
        <f t="shared" si="64"/>
        <v>402</v>
      </c>
      <c r="CC134" s="92">
        <f t="shared" ref="CC134:CC144" si="73">IF(I134&lt;0,I134*-1,I134)</f>
        <v>0</v>
      </c>
      <c r="CD134" s="92">
        <f t="shared" ref="CD134:CD144" si="74">H134-CC134</f>
        <v>19511.43</v>
      </c>
      <c r="CE134" s="92">
        <f t="shared" si="66"/>
        <v>0</v>
      </c>
      <c r="CF134" s="92">
        <f t="shared" si="67"/>
        <v>15872.52</v>
      </c>
      <c r="CG134" s="92">
        <f t="shared" ref="CG134:CG145" si="75">CF134-CE134</f>
        <v>15872.52</v>
      </c>
      <c r="CH134" s="92">
        <f t="shared" ref="CH134:CH144" si="76">AH134</f>
        <v>49093</v>
      </c>
      <c r="CI134" s="92">
        <f t="shared" si="62"/>
        <v>0</v>
      </c>
      <c r="CJ134" s="91" t="str">
        <f t="shared" si="65"/>
        <v>nein</v>
      </c>
      <c r="CK134" s="91" t="str">
        <f t="shared" si="65"/>
        <v>nein</v>
      </c>
      <c r="CL134" s="91" t="str">
        <f t="shared" si="63"/>
        <v>OK</v>
      </c>
      <c r="CM134" s="92">
        <f t="shared" si="61"/>
        <v>1209882.03</v>
      </c>
      <c r="CN134" s="91" t="str">
        <f t="shared" ref="CN134:CN144" si="77">IF(CQ134=0,"keine Angabe",IF(CI134="ja","ja","nein"))</f>
        <v>nein</v>
      </c>
      <c r="CO134" s="91">
        <f t="shared" ref="CO134:CO144" si="78">IF(CQ134=0,2,IF(CJ134="ja",1,0))</f>
        <v>0</v>
      </c>
      <c r="CP134" s="91">
        <f t="shared" ref="CP134:CP144" si="79">IF(CQ134=0,2,IF(CK134="ja",1,0))</f>
        <v>0</v>
      </c>
      <c r="CQ134" s="91">
        <f t="shared" ref="CQ134:CQ144" si="80">IF(CL134="OK",1,0)</f>
        <v>1</v>
      </c>
      <c r="CR134" s="91">
        <f t="shared" si="68"/>
        <v>1</v>
      </c>
      <c r="CS134" s="92">
        <f>CM134-'2014'!CM134</f>
        <v>-14611.399999999907</v>
      </c>
      <c r="CT134" s="92">
        <f>CE134-'2014'!CE134</f>
        <v>0</v>
      </c>
      <c r="CU134" s="92">
        <f t="shared" ref="CU134:CU144" si="81">AU134</f>
        <v>129147.07</v>
      </c>
      <c r="CV134" s="92">
        <f t="shared" ref="CV134:CV144" si="82">AY134</f>
        <v>67200</v>
      </c>
      <c r="CW134" s="153">
        <f t="shared" ref="CW134:CW144" si="83">S134/100</f>
        <v>3</v>
      </c>
      <c r="CX134" s="153">
        <f t="shared" ref="CX134:CX144" si="84">U134/100</f>
        <v>3.5</v>
      </c>
      <c r="CY134" s="153">
        <f t="shared" ref="CY134:CY144" si="85">W134/100</f>
        <v>3.8</v>
      </c>
      <c r="CZ134" s="92">
        <f t="shared" ref="CZ134:CZ144" si="86">Z134</f>
        <v>835186.48</v>
      </c>
      <c r="DA134" s="92">
        <f t="shared" ref="DA134:DA144" si="87">AK134+AM134+AO134</f>
        <v>3850.84</v>
      </c>
      <c r="DB134" s="91">
        <f t="shared" si="69"/>
        <v>1</v>
      </c>
      <c r="DC134" s="92">
        <f t="shared" ref="DC134:DC144" si="88">AI134</f>
        <v>33256.89</v>
      </c>
    </row>
    <row r="135" spans="1:107" x14ac:dyDescent="0.25">
      <c r="A135" s="20">
        <v>13075044</v>
      </c>
      <c r="B135" s="21">
        <v>5563</v>
      </c>
      <c r="C135" s="21" t="s">
        <v>173</v>
      </c>
      <c r="D135" s="236">
        <v>3106</v>
      </c>
      <c r="E135" s="224">
        <v>36000</v>
      </c>
      <c r="F135" s="224">
        <v>724285.4</v>
      </c>
      <c r="G135" s="224">
        <v>1</v>
      </c>
      <c r="H135" s="224">
        <v>824603.41</v>
      </c>
      <c r="I135" s="224">
        <v>0</v>
      </c>
      <c r="J135" s="224">
        <v>1</v>
      </c>
      <c r="K135" s="224">
        <v>401670.97</v>
      </c>
      <c r="L135" s="224"/>
      <c r="M135" s="224">
        <v>1</v>
      </c>
      <c r="N135" s="224">
        <v>16707993.18</v>
      </c>
      <c r="O135" s="224">
        <v>0</v>
      </c>
      <c r="P135" s="224"/>
      <c r="Q135" s="224">
        <v>1</v>
      </c>
      <c r="R135" s="224">
        <v>26773.73</v>
      </c>
      <c r="S135" s="224">
        <v>300</v>
      </c>
      <c r="T135" s="224">
        <v>0</v>
      </c>
      <c r="U135" s="224">
        <v>370</v>
      </c>
      <c r="V135" s="224">
        <v>0</v>
      </c>
      <c r="W135" s="224">
        <v>340</v>
      </c>
      <c r="X135" s="224">
        <v>0</v>
      </c>
      <c r="Y135" s="224">
        <v>0</v>
      </c>
      <c r="Z135" s="224">
        <v>5748444.46</v>
      </c>
      <c r="AA135" s="224">
        <v>1850.75</v>
      </c>
      <c r="AB135" s="22" t="s">
        <v>56</v>
      </c>
      <c r="AC135" s="22" t="s">
        <v>43</v>
      </c>
      <c r="AD135" s="22" t="s">
        <v>43</v>
      </c>
      <c r="AE135" s="222">
        <v>13931074.17</v>
      </c>
      <c r="AF135" s="224">
        <v>250779.53</v>
      </c>
      <c r="AG135" s="224">
        <v>401670.97</v>
      </c>
      <c r="AH135" s="260">
        <v>724285.4</v>
      </c>
      <c r="AI135" s="260">
        <v>428444.7</v>
      </c>
      <c r="AJ135" s="224">
        <v>8900</v>
      </c>
      <c r="AK135" s="282">
        <v>9423.9</v>
      </c>
      <c r="AL135" s="224">
        <v>0</v>
      </c>
      <c r="AM135" s="224">
        <v>0</v>
      </c>
      <c r="AN135" s="224">
        <v>0</v>
      </c>
      <c r="AO135" s="260">
        <v>0</v>
      </c>
      <c r="AP135" s="308">
        <v>1194592.33</v>
      </c>
      <c r="AQ135" s="224">
        <v>1043938.88</v>
      </c>
      <c r="AR135" s="281">
        <f t="shared" ref="AR135:AR144" si="89">AQ135-AP135</f>
        <v>-150653.45000000007</v>
      </c>
      <c r="AS135" s="224">
        <v>1157834.05</v>
      </c>
      <c r="AT135" s="239">
        <f t="shared" si="70"/>
        <v>2201772.9300000002</v>
      </c>
      <c r="AU135" s="308">
        <v>1016962.98</v>
      </c>
      <c r="AV135" s="309">
        <f t="shared" ref="AV135:AV144" si="90">AT135-AU135</f>
        <v>1184809.9500000002</v>
      </c>
      <c r="AW135" s="310">
        <f t="shared" si="71"/>
        <v>0.97415950251800176</v>
      </c>
      <c r="AX135" s="310">
        <f t="shared" si="72"/>
        <v>0.46188367844090078</v>
      </c>
      <c r="AY135" s="236">
        <v>528900</v>
      </c>
      <c r="CA135" s="91" t="str">
        <f t="shared" si="64"/>
        <v>Gützkow, Stadt</v>
      </c>
      <c r="CB135" s="92">
        <f t="shared" si="64"/>
        <v>3106</v>
      </c>
      <c r="CC135" s="92">
        <f t="shared" si="73"/>
        <v>0</v>
      </c>
      <c r="CD135" s="92">
        <f t="shared" si="74"/>
        <v>824603.41</v>
      </c>
      <c r="CE135" s="92">
        <f t="shared" si="66"/>
        <v>0</v>
      </c>
      <c r="CF135" s="92">
        <f t="shared" si="67"/>
        <v>26773.73</v>
      </c>
      <c r="CG135" s="92">
        <f t="shared" si="75"/>
        <v>26773.73</v>
      </c>
      <c r="CH135" s="92">
        <f t="shared" si="76"/>
        <v>724285.4</v>
      </c>
      <c r="CI135" s="92">
        <f t="shared" si="62"/>
        <v>0</v>
      </c>
      <c r="CJ135" s="91" t="str">
        <f t="shared" si="65"/>
        <v>ja</v>
      </c>
      <c r="CK135" s="91" t="str">
        <f t="shared" si="65"/>
        <v>nein</v>
      </c>
      <c r="CL135" s="91" t="str">
        <f t="shared" si="63"/>
        <v>OK</v>
      </c>
      <c r="CM135" s="92">
        <f t="shared" ref="CM135:CM144" si="91">N135</f>
        <v>16707993.18</v>
      </c>
      <c r="CN135" s="91" t="str">
        <f t="shared" si="77"/>
        <v>nein</v>
      </c>
      <c r="CO135" s="91">
        <f t="shared" si="78"/>
        <v>1</v>
      </c>
      <c r="CP135" s="91">
        <f t="shared" si="79"/>
        <v>0</v>
      </c>
      <c r="CQ135" s="91">
        <f t="shared" si="80"/>
        <v>1</v>
      </c>
      <c r="CR135" s="91">
        <f t="shared" si="68"/>
        <v>1</v>
      </c>
      <c r="CS135" s="92">
        <f>CM135-'2014'!CM135</f>
        <v>1674808.3699999992</v>
      </c>
      <c r="CT135" s="92">
        <f>CE135-'2014'!CE135</f>
        <v>0</v>
      </c>
      <c r="CU135" s="92">
        <f t="shared" si="81"/>
        <v>1016962.98</v>
      </c>
      <c r="CV135" s="92">
        <f t="shared" si="82"/>
        <v>528900</v>
      </c>
      <c r="CW135" s="153">
        <f t="shared" si="83"/>
        <v>3</v>
      </c>
      <c r="CX135" s="153">
        <f t="shared" si="84"/>
        <v>3.7</v>
      </c>
      <c r="CY135" s="153">
        <f t="shared" si="85"/>
        <v>3.4</v>
      </c>
      <c r="CZ135" s="92">
        <f t="shared" si="86"/>
        <v>5748444.46</v>
      </c>
      <c r="DA135" s="92">
        <f t="shared" si="87"/>
        <v>9423.9</v>
      </c>
      <c r="DB135" s="91">
        <f t="shared" si="69"/>
        <v>1</v>
      </c>
      <c r="DC135" s="92">
        <f t="shared" si="88"/>
        <v>428444.7</v>
      </c>
    </row>
    <row r="136" spans="1:107" x14ac:dyDescent="0.25">
      <c r="A136" s="20">
        <v>13075057</v>
      </c>
      <c r="B136" s="21">
        <v>5563</v>
      </c>
      <c r="C136" s="21" t="s">
        <v>174</v>
      </c>
      <c r="D136" s="236">
        <v>1272</v>
      </c>
      <c r="E136" s="224">
        <v>147800</v>
      </c>
      <c r="F136" s="224">
        <v>34517.18</v>
      </c>
      <c r="G136" s="224">
        <v>1</v>
      </c>
      <c r="H136" s="224">
        <v>64186.92</v>
      </c>
      <c r="I136" s="224">
        <v>0</v>
      </c>
      <c r="J136" s="224">
        <v>0</v>
      </c>
      <c r="K136" s="224"/>
      <c r="L136" s="224">
        <v>2012</v>
      </c>
      <c r="M136" s="224">
        <v>1</v>
      </c>
      <c r="N136" s="224">
        <v>7883829.4400000004</v>
      </c>
      <c r="O136" s="224">
        <v>1</v>
      </c>
      <c r="P136" s="224">
        <v>276760.48</v>
      </c>
      <c r="Q136" s="224">
        <v>0</v>
      </c>
      <c r="R136" s="224"/>
      <c r="S136" s="224">
        <v>286</v>
      </c>
      <c r="T136" s="224">
        <v>0</v>
      </c>
      <c r="U136" s="224">
        <v>365</v>
      </c>
      <c r="V136" s="224">
        <v>0</v>
      </c>
      <c r="W136" s="224">
        <v>380</v>
      </c>
      <c r="X136" s="224">
        <v>0</v>
      </c>
      <c r="Y136" s="224">
        <v>0</v>
      </c>
      <c r="Z136" s="224">
        <v>253967.9</v>
      </c>
      <c r="AA136" s="224">
        <v>199.66</v>
      </c>
      <c r="AB136" s="22" t="s">
        <v>56</v>
      </c>
      <c r="AC136" s="22" t="s">
        <v>43</v>
      </c>
      <c r="AD136" s="22" t="s">
        <v>43</v>
      </c>
      <c r="AE136" s="222">
        <v>7569953.4900000002</v>
      </c>
      <c r="AF136" s="224">
        <v>629520.66</v>
      </c>
      <c r="AG136" s="224">
        <v>276760.48</v>
      </c>
      <c r="AH136" s="260">
        <v>34517.18</v>
      </c>
      <c r="AI136" s="260">
        <v>-276760.48</v>
      </c>
      <c r="AJ136" s="224">
        <v>3000</v>
      </c>
      <c r="AK136" s="282">
        <v>3508.1</v>
      </c>
      <c r="AL136" s="224">
        <v>0</v>
      </c>
      <c r="AM136" s="224">
        <v>0</v>
      </c>
      <c r="AN136" s="224">
        <v>0</v>
      </c>
      <c r="AO136" s="224">
        <v>0</v>
      </c>
      <c r="AP136" s="318">
        <v>540298.62</v>
      </c>
      <c r="AQ136" s="224">
        <v>279337.61</v>
      </c>
      <c r="AR136" s="281">
        <f t="shared" si="89"/>
        <v>-260961.01</v>
      </c>
      <c r="AS136" s="224">
        <v>390437.96</v>
      </c>
      <c r="AT136" s="239">
        <f t="shared" si="70"/>
        <v>669775.57000000007</v>
      </c>
      <c r="AU136" s="308">
        <v>432266.92</v>
      </c>
      <c r="AV136" s="309">
        <f t="shared" si="90"/>
        <v>237508.65000000008</v>
      </c>
      <c r="AW136" s="310">
        <f t="shared" si="71"/>
        <v>1.5474712481430624</v>
      </c>
      <c r="AX136" s="310">
        <f t="shared" si="72"/>
        <v>0.64539069407980931</v>
      </c>
      <c r="AY136" s="236">
        <v>224800</v>
      </c>
      <c r="CA136" s="91" t="str">
        <f t="shared" si="64"/>
        <v>Karlsburg</v>
      </c>
      <c r="CB136" s="92">
        <f t="shared" si="64"/>
        <v>1272</v>
      </c>
      <c r="CC136" s="92">
        <f t="shared" si="73"/>
        <v>0</v>
      </c>
      <c r="CD136" s="92">
        <f t="shared" si="74"/>
        <v>64186.92</v>
      </c>
      <c r="CE136" s="92">
        <f t="shared" si="66"/>
        <v>276760.48</v>
      </c>
      <c r="CF136" s="92">
        <f t="shared" si="67"/>
        <v>0</v>
      </c>
      <c r="CG136" s="92">
        <f t="shared" si="75"/>
        <v>-276760.48</v>
      </c>
      <c r="CH136" s="92">
        <f t="shared" si="76"/>
        <v>34517.18</v>
      </c>
      <c r="CI136" s="92">
        <f t="shared" si="62"/>
        <v>0</v>
      </c>
      <c r="CJ136" s="91" t="str">
        <f t="shared" si="65"/>
        <v>ja</v>
      </c>
      <c r="CK136" s="91" t="str">
        <f t="shared" si="65"/>
        <v>nein</v>
      </c>
      <c r="CL136" s="91" t="str">
        <f t="shared" si="63"/>
        <v>OK</v>
      </c>
      <c r="CM136" s="92">
        <f t="shared" si="91"/>
        <v>7883829.4400000004</v>
      </c>
      <c r="CN136" s="91" t="str">
        <f t="shared" si="77"/>
        <v>nein</v>
      </c>
      <c r="CO136" s="91">
        <f t="shared" si="78"/>
        <v>1</v>
      </c>
      <c r="CP136" s="91">
        <f t="shared" si="79"/>
        <v>0</v>
      </c>
      <c r="CQ136" s="91">
        <f t="shared" si="80"/>
        <v>1</v>
      </c>
      <c r="CR136" s="91">
        <f t="shared" si="68"/>
        <v>0</v>
      </c>
      <c r="CS136" s="92">
        <f>CM136-'2014'!CM136</f>
        <v>0</v>
      </c>
      <c r="CT136" s="92">
        <f>CE136-'2014'!CE136</f>
        <v>-32123.309999999998</v>
      </c>
      <c r="CU136" s="92">
        <f t="shared" si="81"/>
        <v>432266.92</v>
      </c>
      <c r="CV136" s="92">
        <f t="shared" si="82"/>
        <v>224800</v>
      </c>
      <c r="CW136" s="153">
        <f t="shared" si="83"/>
        <v>2.86</v>
      </c>
      <c r="CX136" s="153">
        <f t="shared" si="84"/>
        <v>3.65</v>
      </c>
      <c r="CY136" s="153">
        <f t="shared" si="85"/>
        <v>3.8</v>
      </c>
      <c r="CZ136" s="92">
        <f t="shared" si="86"/>
        <v>253967.9</v>
      </c>
      <c r="DA136" s="92">
        <f t="shared" si="87"/>
        <v>3508.1</v>
      </c>
      <c r="DB136" s="91">
        <f t="shared" si="69"/>
        <v>1</v>
      </c>
      <c r="DC136" s="92">
        <f t="shared" si="88"/>
        <v>-276760.48</v>
      </c>
    </row>
    <row r="137" spans="1:107" x14ac:dyDescent="0.25">
      <c r="A137" s="20">
        <v>13075061</v>
      </c>
      <c r="B137" s="21">
        <v>5563</v>
      </c>
      <c r="C137" s="21" t="s">
        <v>175</v>
      </c>
      <c r="D137" s="223">
        <v>763</v>
      </c>
      <c r="E137" s="224">
        <v>120500</v>
      </c>
      <c r="F137" s="224">
        <v>193745.77</v>
      </c>
      <c r="G137" s="224">
        <v>0</v>
      </c>
      <c r="H137" s="224">
        <v>0</v>
      </c>
      <c r="I137" s="224">
        <v>348867.61</v>
      </c>
      <c r="J137" s="224">
        <v>0</v>
      </c>
      <c r="K137" s="224"/>
      <c r="L137" s="224">
        <v>2015</v>
      </c>
      <c r="M137" s="224">
        <v>1</v>
      </c>
      <c r="N137" s="224">
        <v>2617218.33</v>
      </c>
      <c r="O137" s="224">
        <v>1</v>
      </c>
      <c r="P137" s="224">
        <v>102728.05</v>
      </c>
      <c r="Q137" s="224">
        <v>1</v>
      </c>
      <c r="R137" s="224">
        <v>68093.39</v>
      </c>
      <c r="S137" s="224">
        <v>286</v>
      </c>
      <c r="T137" s="224">
        <v>0</v>
      </c>
      <c r="U137" s="224">
        <v>365</v>
      </c>
      <c r="V137" s="224">
        <v>0</v>
      </c>
      <c r="W137" s="224">
        <v>330</v>
      </c>
      <c r="X137" s="224">
        <v>0</v>
      </c>
      <c r="Y137" s="224">
        <v>0</v>
      </c>
      <c r="Z137" s="224">
        <v>630013.81999999995</v>
      </c>
      <c r="AA137" s="222">
        <v>825.70618610747044</v>
      </c>
      <c r="AB137" s="22" t="s">
        <v>43</v>
      </c>
      <c r="AC137" s="19" t="s">
        <v>43</v>
      </c>
      <c r="AD137" s="19" t="s">
        <v>43</v>
      </c>
      <c r="AE137" s="222">
        <v>1135976.3999999999</v>
      </c>
      <c r="AF137" s="224">
        <v>21870.15</v>
      </c>
      <c r="AG137" s="224">
        <v>102728.05</v>
      </c>
      <c r="AH137" s="260">
        <v>-193745.77</v>
      </c>
      <c r="AI137" s="260">
        <v>-34634.660000000003</v>
      </c>
      <c r="AJ137" s="224">
        <v>4100</v>
      </c>
      <c r="AK137" s="282">
        <v>3757.49</v>
      </c>
      <c r="AL137" s="222">
        <v>0</v>
      </c>
      <c r="AM137" s="222">
        <v>0</v>
      </c>
      <c r="AN137" s="222">
        <v>0</v>
      </c>
      <c r="AO137" s="222">
        <v>0</v>
      </c>
      <c r="AP137" s="251">
        <v>757711</v>
      </c>
      <c r="AQ137" s="224">
        <v>391736.18</v>
      </c>
      <c r="AR137" s="281">
        <f t="shared" si="89"/>
        <v>-365974.82</v>
      </c>
      <c r="AS137" s="224">
        <v>0</v>
      </c>
      <c r="AT137" s="239">
        <f t="shared" si="70"/>
        <v>391736.18</v>
      </c>
      <c r="AU137" s="308">
        <v>356124.04</v>
      </c>
      <c r="AV137" s="309">
        <f t="shared" si="90"/>
        <v>35612.140000000014</v>
      </c>
      <c r="AW137" s="310">
        <f t="shared" si="71"/>
        <v>0.90909152174813157</v>
      </c>
      <c r="AX137" s="310">
        <f t="shared" si="72"/>
        <v>0.90909152174813157</v>
      </c>
      <c r="AY137" s="236">
        <v>185200</v>
      </c>
      <c r="CA137" s="91" t="str">
        <f t="shared" si="64"/>
        <v>Klein Bünzow</v>
      </c>
      <c r="CB137" s="92">
        <f t="shared" si="64"/>
        <v>763</v>
      </c>
      <c r="CC137" s="92">
        <f t="shared" si="73"/>
        <v>348867.61</v>
      </c>
      <c r="CD137" s="92">
        <f t="shared" si="74"/>
        <v>-348867.61</v>
      </c>
      <c r="CE137" s="92">
        <f t="shared" si="66"/>
        <v>102728.05</v>
      </c>
      <c r="CF137" s="92">
        <f t="shared" si="67"/>
        <v>68093.39</v>
      </c>
      <c r="CG137" s="92">
        <f t="shared" si="75"/>
        <v>-34634.660000000003</v>
      </c>
      <c r="CH137" s="92">
        <f t="shared" si="76"/>
        <v>-193745.77</v>
      </c>
      <c r="CI137" s="92">
        <f t="shared" si="62"/>
        <v>0</v>
      </c>
      <c r="CJ137" s="91" t="str">
        <f t="shared" si="65"/>
        <v>nein</v>
      </c>
      <c r="CK137" s="91" t="str">
        <f t="shared" si="65"/>
        <v>nein</v>
      </c>
      <c r="CL137" s="91" t="str">
        <f t="shared" si="63"/>
        <v>OK</v>
      </c>
      <c r="CM137" s="92">
        <f t="shared" si="91"/>
        <v>2617218.33</v>
      </c>
      <c r="CN137" s="91" t="str">
        <f t="shared" si="77"/>
        <v>nein</v>
      </c>
      <c r="CO137" s="91">
        <f t="shared" si="78"/>
        <v>0</v>
      </c>
      <c r="CP137" s="91">
        <f t="shared" si="79"/>
        <v>0</v>
      </c>
      <c r="CQ137" s="91">
        <f t="shared" si="80"/>
        <v>1</v>
      </c>
      <c r="CR137" s="91">
        <f t="shared" si="68"/>
        <v>0</v>
      </c>
      <c r="CS137" s="92">
        <f>CM137-'2014'!CM137</f>
        <v>0</v>
      </c>
      <c r="CT137" s="92">
        <f>CE137-'2014'!CE137</f>
        <v>102728.05</v>
      </c>
      <c r="CU137" s="92">
        <f t="shared" si="81"/>
        <v>356124.04</v>
      </c>
      <c r="CV137" s="92">
        <f t="shared" si="82"/>
        <v>185200</v>
      </c>
      <c r="CW137" s="153">
        <f t="shared" si="83"/>
        <v>2.86</v>
      </c>
      <c r="CX137" s="153">
        <f t="shared" si="84"/>
        <v>3.65</v>
      </c>
      <c r="CY137" s="153">
        <f t="shared" si="85"/>
        <v>3.3</v>
      </c>
      <c r="CZ137" s="92">
        <f t="shared" si="86"/>
        <v>630013.81999999995</v>
      </c>
      <c r="DA137" s="92">
        <f t="shared" si="87"/>
        <v>3757.49</v>
      </c>
      <c r="DB137" s="91">
        <f t="shared" si="69"/>
        <v>0</v>
      </c>
      <c r="DC137" s="92">
        <f t="shared" si="88"/>
        <v>-34634.660000000003</v>
      </c>
    </row>
    <row r="138" spans="1:107" x14ac:dyDescent="0.25">
      <c r="A138" s="20">
        <v>13075086</v>
      </c>
      <c r="B138" s="21">
        <v>5563</v>
      </c>
      <c r="C138" s="21" t="s">
        <v>177</v>
      </c>
      <c r="D138" s="236">
        <v>680</v>
      </c>
      <c r="E138" s="224">
        <v>76400</v>
      </c>
      <c r="F138" s="224">
        <v>54949.78</v>
      </c>
      <c r="G138" s="224">
        <v>1</v>
      </c>
      <c r="H138" s="224">
        <v>59678.2</v>
      </c>
      <c r="I138" s="224">
        <v>0</v>
      </c>
      <c r="J138" s="224">
        <v>0</v>
      </c>
      <c r="K138" s="224"/>
      <c r="L138" s="224">
        <v>2012</v>
      </c>
      <c r="M138" s="224">
        <v>1</v>
      </c>
      <c r="N138" s="224">
        <v>1185097.53</v>
      </c>
      <c r="O138" s="224">
        <v>1</v>
      </c>
      <c r="P138" s="224">
        <v>235212.2</v>
      </c>
      <c r="Q138" s="224">
        <v>1</v>
      </c>
      <c r="R138" s="224">
        <v>5018.17</v>
      </c>
      <c r="S138" s="224">
        <v>300</v>
      </c>
      <c r="T138" s="224">
        <v>0</v>
      </c>
      <c r="U138" s="224">
        <v>365</v>
      </c>
      <c r="V138" s="224">
        <v>0</v>
      </c>
      <c r="W138" s="224">
        <v>380</v>
      </c>
      <c r="X138" s="224">
        <v>0</v>
      </c>
      <c r="Y138" s="224">
        <v>0</v>
      </c>
      <c r="Z138" s="224">
        <v>216260.89</v>
      </c>
      <c r="AA138" s="224">
        <v>318.02999999999997</v>
      </c>
      <c r="AB138" s="22" t="s">
        <v>56</v>
      </c>
      <c r="AC138" s="22" t="s">
        <v>43</v>
      </c>
      <c r="AD138" s="22" t="s">
        <v>43</v>
      </c>
      <c r="AE138" s="222">
        <v>1114810.6499999999</v>
      </c>
      <c r="AF138" s="224">
        <v>278908.14</v>
      </c>
      <c r="AG138" s="224">
        <v>235212.2</v>
      </c>
      <c r="AH138" s="260">
        <v>54949.78</v>
      </c>
      <c r="AI138" s="260">
        <v>-235212.2</v>
      </c>
      <c r="AJ138" s="224">
        <v>1800</v>
      </c>
      <c r="AK138" s="282">
        <v>2622.27</v>
      </c>
      <c r="AL138" s="224">
        <v>0</v>
      </c>
      <c r="AM138" s="224">
        <v>0</v>
      </c>
      <c r="AN138" s="224">
        <v>0</v>
      </c>
      <c r="AO138" s="224">
        <v>0</v>
      </c>
      <c r="AP138" s="318">
        <v>250162.82</v>
      </c>
      <c r="AQ138" s="224">
        <v>148915.99</v>
      </c>
      <c r="AR138" s="281">
        <f t="shared" si="89"/>
        <v>-101246.83000000002</v>
      </c>
      <c r="AS138" s="224">
        <v>231997.08</v>
      </c>
      <c r="AT138" s="239">
        <f t="shared" si="70"/>
        <v>380913.06999999995</v>
      </c>
      <c r="AU138" s="308">
        <v>218322.8</v>
      </c>
      <c r="AV138" s="309">
        <f t="shared" si="90"/>
        <v>162590.26999999996</v>
      </c>
      <c r="AW138" s="310">
        <f t="shared" si="71"/>
        <v>1.4660803047409483</v>
      </c>
      <c r="AX138" s="310">
        <f t="shared" si="72"/>
        <v>0.57315649473513741</v>
      </c>
      <c r="AY138" s="236">
        <v>113600</v>
      </c>
      <c r="CA138" s="91" t="str">
        <f t="shared" si="64"/>
        <v>Lühmannsdorf</v>
      </c>
      <c r="CB138" s="92">
        <f t="shared" si="64"/>
        <v>680</v>
      </c>
      <c r="CC138" s="92">
        <f t="shared" si="73"/>
        <v>0</v>
      </c>
      <c r="CD138" s="92">
        <f t="shared" si="74"/>
        <v>59678.2</v>
      </c>
      <c r="CE138" s="92">
        <f t="shared" si="66"/>
        <v>235212.2</v>
      </c>
      <c r="CF138" s="92">
        <f t="shared" si="67"/>
        <v>5018.17</v>
      </c>
      <c r="CG138" s="92">
        <f t="shared" si="75"/>
        <v>-230194.03</v>
      </c>
      <c r="CH138" s="92">
        <f t="shared" si="76"/>
        <v>54949.78</v>
      </c>
      <c r="CI138" s="92">
        <f t="shared" ref="CI138:CI144" si="92">Y138</f>
        <v>0</v>
      </c>
      <c r="CJ138" s="91" t="str">
        <f t="shared" si="65"/>
        <v>ja</v>
      </c>
      <c r="CK138" s="91" t="str">
        <f t="shared" si="65"/>
        <v>nein</v>
      </c>
      <c r="CL138" s="91" t="str">
        <f t="shared" si="63"/>
        <v>OK</v>
      </c>
      <c r="CM138" s="92">
        <f t="shared" si="91"/>
        <v>1185097.53</v>
      </c>
      <c r="CN138" s="91" t="str">
        <f t="shared" si="77"/>
        <v>nein</v>
      </c>
      <c r="CO138" s="91">
        <f t="shared" si="78"/>
        <v>1</v>
      </c>
      <c r="CP138" s="91">
        <f t="shared" si="79"/>
        <v>0</v>
      </c>
      <c r="CQ138" s="91">
        <f t="shared" si="80"/>
        <v>1</v>
      </c>
      <c r="CR138" s="91">
        <f t="shared" si="68"/>
        <v>0</v>
      </c>
      <c r="CS138" s="92">
        <f>CM138-'2014'!CM138</f>
        <v>15515.540000000037</v>
      </c>
      <c r="CT138" s="92">
        <f>CE138-'2014'!CE138</f>
        <v>-44825.27999999997</v>
      </c>
      <c r="CU138" s="92">
        <f t="shared" si="81"/>
        <v>218322.8</v>
      </c>
      <c r="CV138" s="92">
        <f t="shared" si="82"/>
        <v>113600</v>
      </c>
      <c r="CW138" s="153">
        <f t="shared" si="83"/>
        <v>3</v>
      </c>
      <c r="CX138" s="153">
        <f t="shared" si="84"/>
        <v>3.65</v>
      </c>
      <c r="CY138" s="153">
        <f t="shared" si="85"/>
        <v>3.8</v>
      </c>
      <c r="CZ138" s="92">
        <f t="shared" si="86"/>
        <v>216260.89</v>
      </c>
      <c r="DA138" s="92">
        <f t="shared" si="87"/>
        <v>2622.27</v>
      </c>
      <c r="DB138" s="91">
        <f t="shared" si="69"/>
        <v>1</v>
      </c>
      <c r="DC138" s="92">
        <f t="shared" si="88"/>
        <v>-235212.2</v>
      </c>
    </row>
    <row r="139" spans="1:107" x14ac:dyDescent="0.25">
      <c r="A139" s="20">
        <v>13075094</v>
      </c>
      <c r="B139" s="21">
        <v>5563</v>
      </c>
      <c r="C139" s="21" t="s">
        <v>178</v>
      </c>
      <c r="D139" s="223">
        <v>822</v>
      </c>
      <c r="E139" s="224">
        <v>42100</v>
      </c>
      <c r="F139" s="224">
        <v>3942.65</v>
      </c>
      <c r="G139" s="224">
        <v>0</v>
      </c>
      <c r="H139" s="224">
        <v>30811.47</v>
      </c>
      <c r="I139" s="224">
        <v>0</v>
      </c>
      <c r="J139" s="224">
        <v>1</v>
      </c>
      <c r="K139" s="224">
        <v>42896.87</v>
      </c>
      <c r="L139" s="224"/>
      <c r="M139" s="224">
        <v>1</v>
      </c>
      <c r="N139" s="224">
        <v>3052963.2</v>
      </c>
      <c r="O139" s="224">
        <v>0</v>
      </c>
      <c r="P139" s="224"/>
      <c r="Q139" s="224">
        <v>1</v>
      </c>
      <c r="R139" s="224">
        <v>38019.57</v>
      </c>
      <c r="S139" s="224">
        <v>300</v>
      </c>
      <c r="T139" s="224">
        <v>0</v>
      </c>
      <c r="U139" s="224">
        <v>350</v>
      </c>
      <c r="V139" s="224">
        <v>0</v>
      </c>
      <c r="W139" s="224">
        <v>380</v>
      </c>
      <c r="X139" s="224">
        <v>0</v>
      </c>
      <c r="Y139" s="224">
        <v>0</v>
      </c>
      <c r="Z139" s="224">
        <v>448887.57</v>
      </c>
      <c r="AA139" s="222">
        <v>546.09193430656933</v>
      </c>
      <c r="AB139" s="22" t="s">
        <v>43</v>
      </c>
      <c r="AC139" s="19" t="s">
        <v>43</v>
      </c>
      <c r="AD139" s="19" t="s">
        <v>43</v>
      </c>
      <c r="AE139" s="222">
        <v>0</v>
      </c>
      <c r="AF139" s="224">
        <v>148732.32999999999</v>
      </c>
      <c r="AG139" s="224">
        <v>42896.87</v>
      </c>
      <c r="AH139" s="260">
        <v>3942.65</v>
      </c>
      <c r="AI139" s="260">
        <v>80916.44</v>
      </c>
      <c r="AJ139" s="224">
        <v>3800</v>
      </c>
      <c r="AK139" s="282">
        <v>3649.78</v>
      </c>
      <c r="AL139" s="224">
        <v>0</v>
      </c>
      <c r="AM139" s="224">
        <v>0</v>
      </c>
      <c r="AN139" s="224">
        <v>0</v>
      </c>
      <c r="AO139" s="224">
        <v>0</v>
      </c>
      <c r="AP139" s="251">
        <v>464367</v>
      </c>
      <c r="AQ139" s="224">
        <v>379408.82</v>
      </c>
      <c r="AR139" s="281">
        <f t="shared" si="89"/>
        <v>-84958.18</v>
      </c>
      <c r="AS139" s="224">
        <v>175413.08</v>
      </c>
      <c r="AT139" s="239">
        <f t="shared" si="70"/>
        <v>554821.9</v>
      </c>
      <c r="AU139" s="308">
        <v>299803.17</v>
      </c>
      <c r="AV139" s="309">
        <f t="shared" si="90"/>
        <v>255018.73000000004</v>
      </c>
      <c r="AW139" s="310">
        <f t="shared" si="71"/>
        <v>0.79018503049032962</v>
      </c>
      <c r="AX139" s="310">
        <f t="shared" si="72"/>
        <v>0.54035929367604263</v>
      </c>
      <c r="AY139" s="236">
        <v>155900</v>
      </c>
      <c r="CA139" s="91" t="str">
        <f t="shared" si="64"/>
        <v>Murchin</v>
      </c>
      <c r="CB139" s="92">
        <f t="shared" si="64"/>
        <v>822</v>
      </c>
      <c r="CC139" s="92">
        <f t="shared" si="73"/>
        <v>0</v>
      </c>
      <c r="CD139" s="92">
        <f t="shared" si="74"/>
        <v>30811.47</v>
      </c>
      <c r="CE139" s="92">
        <f t="shared" si="66"/>
        <v>0</v>
      </c>
      <c r="CF139" s="92">
        <f t="shared" si="67"/>
        <v>38019.57</v>
      </c>
      <c r="CG139" s="92">
        <f t="shared" si="75"/>
        <v>38019.57</v>
      </c>
      <c r="CH139" s="92">
        <f t="shared" si="76"/>
        <v>3942.65</v>
      </c>
      <c r="CI139" s="92">
        <f t="shared" si="92"/>
        <v>0</v>
      </c>
      <c r="CJ139" s="91" t="str">
        <f t="shared" si="65"/>
        <v>nein</v>
      </c>
      <c r="CK139" s="91" t="str">
        <f t="shared" si="65"/>
        <v>nein</v>
      </c>
      <c r="CL139" s="91" t="str">
        <f t="shared" ref="CL139:CL144" si="93">IF(CB139=0,"keine Daten",IF(CD139=0,"keine Daten",IF(CH139=0,"keine Daten","OK")))</f>
        <v>OK</v>
      </c>
      <c r="CM139" s="92">
        <f t="shared" si="91"/>
        <v>3052963.2</v>
      </c>
      <c r="CN139" s="91" t="str">
        <f t="shared" si="77"/>
        <v>nein</v>
      </c>
      <c r="CO139" s="91">
        <f t="shared" si="78"/>
        <v>0</v>
      </c>
      <c r="CP139" s="91">
        <f t="shared" si="79"/>
        <v>0</v>
      </c>
      <c r="CQ139" s="91">
        <f t="shared" si="80"/>
        <v>1</v>
      </c>
      <c r="CR139" s="91">
        <f t="shared" si="68"/>
        <v>1</v>
      </c>
      <c r="CS139" s="92">
        <f>CM139-'2014'!CM139</f>
        <v>-30207.989999999758</v>
      </c>
      <c r="CT139" s="92">
        <f>CE139-'2014'!CE139</f>
        <v>-18797.189999999999</v>
      </c>
      <c r="CU139" s="92">
        <f t="shared" si="81"/>
        <v>299803.17</v>
      </c>
      <c r="CV139" s="92">
        <f t="shared" si="82"/>
        <v>155900</v>
      </c>
      <c r="CW139" s="153">
        <f t="shared" si="83"/>
        <v>3</v>
      </c>
      <c r="CX139" s="153">
        <f t="shared" si="84"/>
        <v>3.5</v>
      </c>
      <c r="CY139" s="153">
        <f t="shared" si="85"/>
        <v>3.8</v>
      </c>
      <c r="CZ139" s="92">
        <f t="shared" si="86"/>
        <v>448887.57</v>
      </c>
      <c r="DA139" s="92">
        <f t="shared" si="87"/>
        <v>3649.78</v>
      </c>
      <c r="DB139" s="91">
        <f t="shared" si="69"/>
        <v>0</v>
      </c>
      <c r="DC139" s="92">
        <f t="shared" si="88"/>
        <v>80916.44</v>
      </c>
    </row>
    <row r="140" spans="1:107" x14ac:dyDescent="0.25">
      <c r="A140" s="20">
        <v>13075121</v>
      </c>
      <c r="B140" s="21">
        <v>5563</v>
      </c>
      <c r="C140" s="21" t="s">
        <v>179</v>
      </c>
      <c r="D140" s="223">
        <v>673</v>
      </c>
      <c r="E140" s="224">
        <v>12300</v>
      </c>
      <c r="F140" s="224">
        <v>60361.09</v>
      </c>
      <c r="G140" s="224">
        <v>0</v>
      </c>
      <c r="H140" s="224">
        <v>0</v>
      </c>
      <c r="I140" s="224">
        <v>82267</v>
      </c>
      <c r="J140" s="224">
        <v>0</v>
      </c>
      <c r="K140" s="224"/>
      <c r="L140" s="224">
        <v>2015</v>
      </c>
      <c r="M140" s="224">
        <v>1</v>
      </c>
      <c r="N140" s="224">
        <v>1598445.16</v>
      </c>
      <c r="O140" s="224">
        <v>1</v>
      </c>
      <c r="P140" s="224">
        <v>86879.92</v>
      </c>
      <c r="Q140" s="224">
        <v>1</v>
      </c>
      <c r="R140" s="224">
        <v>3654.58</v>
      </c>
      <c r="S140" s="224">
        <v>375</v>
      </c>
      <c r="T140" s="224">
        <v>0</v>
      </c>
      <c r="U140" s="224">
        <v>350</v>
      </c>
      <c r="V140" s="224">
        <v>0</v>
      </c>
      <c r="W140" s="224">
        <v>350</v>
      </c>
      <c r="X140" s="224">
        <v>0</v>
      </c>
      <c r="Y140" s="224">
        <v>0</v>
      </c>
      <c r="Z140" s="224">
        <v>576440.91</v>
      </c>
      <c r="AA140" s="222">
        <v>856.52438335809813</v>
      </c>
      <c r="AB140" s="22" t="s">
        <v>43</v>
      </c>
      <c r="AC140" s="19" t="s">
        <v>43</v>
      </c>
      <c r="AD140" s="19" t="s">
        <v>43</v>
      </c>
      <c r="AE140" s="222">
        <v>0</v>
      </c>
      <c r="AF140" s="224">
        <v>205027.22</v>
      </c>
      <c r="AG140" s="224">
        <v>86879.92</v>
      </c>
      <c r="AH140" s="260">
        <v>-60361.09</v>
      </c>
      <c r="AI140" s="260">
        <v>-83225.34</v>
      </c>
      <c r="AJ140" s="224">
        <v>1800</v>
      </c>
      <c r="AK140" s="282">
        <v>1889.01</v>
      </c>
      <c r="AL140" s="222">
        <v>0</v>
      </c>
      <c r="AM140" s="222">
        <v>0</v>
      </c>
      <c r="AN140" s="222">
        <v>0</v>
      </c>
      <c r="AO140" s="222">
        <v>0</v>
      </c>
      <c r="AP140" s="251">
        <v>205837</v>
      </c>
      <c r="AQ140" s="224">
        <v>110126.64</v>
      </c>
      <c r="AR140" s="281">
        <f t="shared" si="89"/>
        <v>-95710.36</v>
      </c>
      <c r="AS140" s="224">
        <v>248230.36</v>
      </c>
      <c r="AT140" s="239">
        <f t="shared" si="70"/>
        <v>358357</v>
      </c>
      <c r="AU140" s="308">
        <v>216844.2</v>
      </c>
      <c r="AV140" s="309">
        <f t="shared" si="90"/>
        <v>141512.79999999999</v>
      </c>
      <c r="AW140" s="310">
        <f t="shared" si="71"/>
        <v>1.9690440024321092</v>
      </c>
      <c r="AX140" s="310">
        <f t="shared" si="72"/>
        <v>0.60510663946846299</v>
      </c>
      <c r="AY140" s="236">
        <v>112800</v>
      </c>
      <c r="CA140" s="91" t="str">
        <f t="shared" si="64"/>
        <v>Rubkow</v>
      </c>
      <c r="CB140" s="92">
        <f t="shared" si="64"/>
        <v>673</v>
      </c>
      <c r="CC140" s="92">
        <f t="shared" si="73"/>
        <v>82267</v>
      </c>
      <c r="CD140" s="92">
        <f t="shared" si="74"/>
        <v>-82267</v>
      </c>
      <c r="CE140" s="92">
        <f t="shared" si="66"/>
        <v>86879.92</v>
      </c>
      <c r="CF140" s="92">
        <f t="shared" si="67"/>
        <v>3654.58</v>
      </c>
      <c r="CG140" s="92">
        <f t="shared" si="75"/>
        <v>-83225.34</v>
      </c>
      <c r="CH140" s="92">
        <f t="shared" si="76"/>
        <v>-60361.09</v>
      </c>
      <c r="CI140" s="92">
        <f t="shared" si="92"/>
        <v>0</v>
      </c>
      <c r="CJ140" s="91" t="str">
        <f t="shared" si="65"/>
        <v>nein</v>
      </c>
      <c r="CK140" s="91" t="str">
        <f t="shared" si="65"/>
        <v>nein</v>
      </c>
      <c r="CL140" s="91" t="str">
        <f t="shared" si="93"/>
        <v>OK</v>
      </c>
      <c r="CM140" s="92">
        <f t="shared" si="91"/>
        <v>1598445.16</v>
      </c>
      <c r="CN140" s="91" t="str">
        <f t="shared" si="77"/>
        <v>nein</v>
      </c>
      <c r="CO140" s="91">
        <f t="shared" si="78"/>
        <v>0</v>
      </c>
      <c r="CP140" s="91">
        <f t="shared" si="79"/>
        <v>0</v>
      </c>
      <c r="CQ140" s="91">
        <f t="shared" si="80"/>
        <v>1</v>
      </c>
      <c r="CR140" s="91">
        <f t="shared" si="68"/>
        <v>0</v>
      </c>
      <c r="CS140" s="92">
        <f>CM140-'2014'!CM140</f>
        <v>-27969.010000000009</v>
      </c>
      <c r="CT140" s="92">
        <f>CE140-'2014'!CE140</f>
        <v>86879.92</v>
      </c>
      <c r="CU140" s="92">
        <f t="shared" si="81"/>
        <v>216844.2</v>
      </c>
      <c r="CV140" s="92">
        <f t="shared" si="82"/>
        <v>112800</v>
      </c>
      <c r="CW140" s="153">
        <f t="shared" si="83"/>
        <v>3.75</v>
      </c>
      <c r="CX140" s="153">
        <f t="shared" si="84"/>
        <v>3.5</v>
      </c>
      <c r="CY140" s="153">
        <f t="shared" si="85"/>
        <v>3.5</v>
      </c>
      <c r="CZ140" s="92">
        <f t="shared" si="86"/>
        <v>576440.91</v>
      </c>
      <c r="DA140" s="92">
        <f t="shared" si="87"/>
        <v>1889.01</v>
      </c>
      <c r="DB140" s="91">
        <f t="shared" si="69"/>
        <v>0</v>
      </c>
      <c r="DC140" s="92">
        <f t="shared" si="88"/>
        <v>-83225.34</v>
      </c>
    </row>
    <row r="141" spans="1:107" x14ac:dyDescent="0.25">
      <c r="A141" s="20">
        <v>13075125</v>
      </c>
      <c r="B141" s="21">
        <v>5563</v>
      </c>
      <c r="C141" s="21" t="s">
        <v>180</v>
      </c>
      <c r="D141" s="223">
        <v>300</v>
      </c>
      <c r="E141" s="224">
        <v>80800</v>
      </c>
      <c r="F141" s="224">
        <v>16745.240000000002</v>
      </c>
      <c r="G141" s="224">
        <v>0</v>
      </c>
      <c r="H141" s="224">
        <v>27303.3</v>
      </c>
      <c r="I141" s="224">
        <v>0</v>
      </c>
      <c r="J141" s="224">
        <v>0</v>
      </c>
      <c r="K141" s="224"/>
      <c r="L141" s="224">
        <v>2012</v>
      </c>
      <c r="M141" s="224">
        <v>1</v>
      </c>
      <c r="N141" s="224">
        <v>989158.26</v>
      </c>
      <c r="O141" s="224">
        <v>1</v>
      </c>
      <c r="P141" s="224">
        <v>106616.05</v>
      </c>
      <c r="Q141" s="224">
        <v>1</v>
      </c>
      <c r="R141" s="224">
        <v>10429.23</v>
      </c>
      <c r="S141" s="224">
        <v>300</v>
      </c>
      <c r="T141" s="224">
        <v>0</v>
      </c>
      <c r="U141" s="224">
        <v>370</v>
      </c>
      <c r="V141" s="224">
        <v>0</v>
      </c>
      <c r="W141" s="224">
        <v>380</v>
      </c>
      <c r="X141" s="224">
        <v>0</v>
      </c>
      <c r="Y141" s="224">
        <v>0</v>
      </c>
      <c r="Z141" s="224">
        <v>233807.55</v>
      </c>
      <c r="AA141" s="222">
        <v>779.35849999999994</v>
      </c>
      <c r="AB141" s="22" t="s">
        <v>43</v>
      </c>
      <c r="AC141" s="19" t="s">
        <v>43</v>
      </c>
      <c r="AD141" s="19" t="s">
        <v>43</v>
      </c>
      <c r="AE141" s="222">
        <v>0</v>
      </c>
      <c r="AF141" s="224">
        <v>199111.08</v>
      </c>
      <c r="AG141" s="224">
        <v>106616.05</v>
      </c>
      <c r="AH141" s="260">
        <v>-16745.240000000002</v>
      </c>
      <c r="AI141" s="260">
        <v>-96186.82</v>
      </c>
      <c r="AJ141" s="224">
        <v>1700</v>
      </c>
      <c r="AK141" s="282">
        <v>1834.03</v>
      </c>
      <c r="AL141" s="224">
        <v>0</v>
      </c>
      <c r="AM141" s="224">
        <v>0</v>
      </c>
      <c r="AN141" s="224">
        <v>0</v>
      </c>
      <c r="AO141" s="224">
        <v>0</v>
      </c>
      <c r="AP141" s="251">
        <v>99169</v>
      </c>
      <c r="AQ141" s="224">
        <v>66373.02</v>
      </c>
      <c r="AR141" s="281">
        <f t="shared" si="89"/>
        <v>-32795.979999999996</v>
      </c>
      <c r="AS141" s="224">
        <v>106203.94</v>
      </c>
      <c r="AT141" s="239">
        <f t="shared" si="70"/>
        <v>172576.96000000002</v>
      </c>
      <c r="AU141" s="308">
        <v>95966</v>
      </c>
      <c r="AV141" s="309">
        <f t="shared" si="90"/>
        <v>76610.960000000021</v>
      </c>
      <c r="AW141" s="310">
        <f t="shared" si="71"/>
        <v>1.4458585732576277</v>
      </c>
      <c r="AX141" s="310">
        <f t="shared" si="72"/>
        <v>0.55607654695041553</v>
      </c>
      <c r="AY141" s="236">
        <v>49900</v>
      </c>
      <c r="CA141" s="91" t="str">
        <f t="shared" si="64"/>
        <v>Schmatzin</v>
      </c>
      <c r="CB141" s="92">
        <f t="shared" si="64"/>
        <v>300</v>
      </c>
      <c r="CC141" s="92">
        <f t="shared" si="73"/>
        <v>0</v>
      </c>
      <c r="CD141" s="92">
        <f t="shared" si="74"/>
        <v>27303.3</v>
      </c>
      <c r="CE141" s="92">
        <f t="shared" si="66"/>
        <v>106616.05</v>
      </c>
      <c r="CF141" s="92">
        <f t="shared" si="67"/>
        <v>10429.23</v>
      </c>
      <c r="CG141" s="92">
        <f t="shared" si="75"/>
        <v>-96186.82</v>
      </c>
      <c r="CH141" s="92">
        <f t="shared" si="76"/>
        <v>-16745.240000000002</v>
      </c>
      <c r="CI141" s="92">
        <f t="shared" si="92"/>
        <v>0</v>
      </c>
      <c r="CJ141" s="91" t="str">
        <f t="shared" si="65"/>
        <v>nein</v>
      </c>
      <c r="CK141" s="91" t="str">
        <f t="shared" si="65"/>
        <v>nein</v>
      </c>
      <c r="CL141" s="91" t="str">
        <f t="shared" si="93"/>
        <v>OK</v>
      </c>
      <c r="CM141" s="92">
        <f t="shared" si="91"/>
        <v>989158.26</v>
      </c>
      <c r="CN141" s="91" t="str">
        <f t="shared" si="77"/>
        <v>nein</v>
      </c>
      <c r="CO141" s="91">
        <f t="shared" si="78"/>
        <v>0</v>
      </c>
      <c r="CP141" s="91">
        <f t="shared" si="79"/>
        <v>0</v>
      </c>
      <c r="CQ141" s="91">
        <f t="shared" si="80"/>
        <v>1</v>
      </c>
      <c r="CR141" s="91">
        <f t="shared" si="68"/>
        <v>0</v>
      </c>
      <c r="CS141" s="92">
        <f>CM141-'2014'!CM141</f>
        <v>0</v>
      </c>
      <c r="CT141" s="92">
        <f>CE141-'2014'!CE141</f>
        <v>-15891.970000000001</v>
      </c>
      <c r="CU141" s="92">
        <f t="shared" si="81"/>
        <v>95966</v>
      </c>
      <c r="CV141" s="92">
        <f t="shared" si="82"/>
        <v>49900</v>
      </c>
      <c r="CW141" s="153">
        <f t="shared" si="83"/>
        <v>3</v>
      </c>
      <c r="CX141" s="153">
        <f t="shared" si="84"/>
        <v>3.7</v>
      </c>
      <c r="CY141" s="153">
        <f t="shared" si="85"/>
        <v>3.8</v>
      </c>
      <c r="CZ141" s="92">
        <f t="shared" si="86"/>
        <v>233807.55</v>
      </c>
      <c r="DA141" s="92">
        <f t="shared" si="87"/>
        <v>1834.03</v>
      </c>
      <c r="DB141" s="91">
        <f t="shared" si="69"/>
        <v>0</v>
      </c>
      <c r="DC141" s="92">
        <f t="shared" si="88"/>
        <v>-96186.82</v>
      </c>
    </row>
    <row r="142" spans="1:107" x14ac:dyDescent="0.25">
      <c r="A142" s="20">
        <v>13075145</v>
      </c>
      <c r="B142" s="21">
        <v>5563</v>
      </c>
      <c r="C142" s="21" t="s">
        <v>181</v>
      </c>
      <c r="D142" s="223">
        <v>203</v>
      </c>
      <c r="E142" s="224">
        <v>82200</v>
      </c>
      <c r="F142" s="224">
        <v>65958.94</v>
      </c>
      <c r="G142" s="224">
        <v>1</v>
      </c>
      <c r="H142" s="224">
        <v>67065.89</v>
      </c>
      <c r="I142" s="224">
        <v>0</v>
      </c>
      <c r="J142" s="224">
        <v>1</v>
      </c>
      <c r="K142" s="224">
        <v>215406.73</v>
      </c>
      <c r="L142" s="224"/>
      <c r="M142" s="224">
        <v>1</v>
      </c>
      <c r="N142" s="224">
        <v>1557561.7</v>
      </c>
      <c r="O142" s="224">
        <v>0</v>
      </c>
      <c r="P142" s="224"/>
      <c r="Q142" s="224">
        <v>0</v>
      </c>
      <c r="R142" s="224"/>
      <c r="S142" s="224">
        <v>300</v>
      </c>
      <c r="T142" s="224">
        <v>0</v>
      </c>
      <c r="U142" s="224">
        <v>380</v>
      </c>
      <c r="V142" s="224">
        <v>0</v>
      </c>
      <c r="W142" s="224">
        <v>380</v>
      </c>
      <c r="X142" s="224">
        <v>0</v>
      </c>
      <c r="Y142" s="224">
        <v>0</v>
      </c>
      <c r="Z142" s="224">
        <v>0</v>
      </c>
      <c r="AA142" s="222">
        <v>0</v>
      </c>
      <c r="AB142" s="22" t="s">
        <v>43</v>
      </c>
      <c r="AC142" s="19" t="s">
        <v>43</v>
      </c>
      <c r="AD142" s="19" t="s">
        <v>43</v>
      </c>
      <c r="AE142" s="222">
        <v>0</v>
      </c>
      <c r="AF142" s="224">
        <v>56596.58</v>
      </c>
      <c r="AG142" s="224">
        <v>215406.73</v>
      </c>
      <c r="AH142" s="260">
        <v>65958.94</v>
      </c>
      <c r="AI142" s="260">
        <v>215406.73</v>
      </c>
      <c r="AJ142" s="224">
        <v>1100</v>
      </c>
      <c r="AK142" s="282">
        <v>1159.7</v>
      </c>
      <c r="AL142" s="224">
        <v>0</v>
      </c>
      <c r="AM142" s="224">
        <v>0</v>
      </c>
      <c r="AN142" s="224">
        <v>0</v>
      </c>
      <c r="AO142" s="224">
        <v>0</v>
      </c>
      <c r="AP142" s="251">
        <v>57399</v>
      </c>
      <c r="AQ142" s="224">
        <v>40452.730000000003</v>
      </c>
      <c r="AR142" s="281">
        <f t="shared" si="89"/>
        <v>-16946.269999999997</v>
      </c>
      <c r="AS142" s="224">
        <v>77687.86</v>
      </c>
      <c r="AT142" s="239">
        <f t="shared" si="70"/>
        <v>118140.59</v>
      </c>
      <c r="AU142" s="308">
        <v>66134.559999999998</v>
      </c>
      <c r="AV142" s="309">
        <f t="shared" si="90"/>
        <v>52006.03</v>
      </c>
      <c r="AW142" s="310">
        <f t="shared" si="71"/>
        <v>1.6348602430540533</v>
      </c>
      <c r="AX142" s="310">
        <f t="shared" si="72"/>
        <v>0.55979540985871157</v>
      </c>
      <c r="AY142" s="236">
        <v>34400</v>
      </c>
      <c r="CA142" s="91" t="str">
        <f t="shared" si="64"/>
        <v>Wrangelsburg</v>
      </c>
      <c r="CB142" s="92">
        <f t="shared" si="64"/>
        <v>203</v>
      </c>
      <c r="CC142" s="92">
        <f t="shared" si="73"/>
        <v>0</v>
      </c>
      <c r="CD142" s="92">
        <f t="shared" si="74"/>
        <v>67065.89</v>
      </c>
      <c r="CE142" s="92">
        <f t="shared" si="66"/>
        <v>0</v>
      </c>
      <c r="CF142" s="92">
        <f t="shared" si="67"/>
        <v>0</v>
      </c>
      <c r="CG142" s="92">
        <f t="shared" si="75"/>
        <v>0</v>
      </c>
      <c r="CH142" s="92">
        <f t="shared" si="76"/>
        <v>65958.94</v>
      </c>
      <c r="CI142" s="92">
        <f t="shared" si="92"/>
        <v>0</v>
      </c>
      <c r="CJ142" s="91" t="str">
        <f t="shared" si="65"/>
        <v>nein</v>
      </c>
      <c r="CK142" s="91" t="str">
        <f t="shared" si="65"/>
        <v>nein</v>
      </c>
      <c r="CL142" s="91" t="str">
        <f t="shared" si="93"/>
        <v>OK</v>
      </c>
      <c r="CM142" s="92">
        <f t="shared" si="91"/>
        <v>1557561.7</v>
      </c>
      <c r="CN142" s="91" t="str">
        <f t="shared" si="77"/>
        <v>nein</v>
      </c>
      <c r="CO142" s="91">
        <f t="shared" si="78"/>
        <v>0</v>
      </c>
      <c r="CP142" s="91">
        <f t="shared" si="79"/>
        <v>0</v>
      </c>
      <c r="CQ142" s="91">
        <f t="shared" si="80"/>
        <v>1</v>
      </c>
      <c r="CR142" s="91">
        <f t="shared" si="68"/>
        <v>1</v>
      </c>
      <c r="CS142" s="92">
        <f>CM142-'2014'!CM142</f>
        <v>6758.839999999851</v>
      </c>
      <c r="CT142" s="92">
        <f>CE142-'2014'!CE142</f>
        <v>0</v>
      </c>
      <c r="CU142" s="92">
        <f t="shared" si="81"/>
        <v>66134.559999999998</v>
      </c>
      <c r="CV142" s="92">
        <f t="shared" si="82"/>
        <v>34400</v>
      </c>
      <c r="CW142" s="153">
        <f t="shared" si="83"/>
        <v>3</v>
      </c>
      <c r="CX142" s="153">
        <f t="shared" si="84"/>
        <v>3.8</v>
      </c>
      <c r="CY142" s="153">
        <f t="shared" si="85"/>
        <v>3.8</v>
      </c>
      <c r="CZ142" s="92">
        <f t="shared" si="86"/>
        <v>0</v>
      </c>
      <c r="DA142" s="92">
        <f t="shared" si="87"/>
        <v>1159.7</v>
      </c>
      <c r="DB142" s="91">
        <f t="shared" si="69"/>
        <v>1</v>
      </c>
      <c r="DC142" s="92">
        <f t="shared" si="88"/>
        <v>215406.73</v>
      </c>
    </row>
    <row r="143" spans="1:107" x14ac:dyDescent="0.25">
      <c r="A143" s="20">
        <v>13075150</v>
      </c>
      <c r="B143" s="21">
        <v>5563</v>
      </c>
      <c r="C143" s="21" t="s">
        <v>182</v>
      </c>
      <c r="D143" s="223">
        <v>494</v>
      </c>
      <c r="E143" s="224">
        <v>51800</v>
      </c>
      <c r="F143" s="224">
        <v>14498.95</v>
      </c>
      <c r="G143" s="224">
        <v>0</v>
      </c>
      <c r="H143" s="224">
        <v>11503.68</v>
      </c>
      <c r="I143" s="224">
        <v>0</v>
      </c>
      <c r="J143" s="224">
        <v>0</v>
      </c>
      <c r="K143" s="224"/>
      <c r="L143" s="224">
        <v>2014</v>
      </c>
      <c r="M143" s="224">
        <v>1</v>
      </c>
      <c r="N143" s="224">
        <v>1270477.26</v>
      </c>
      <c r="O143" s="224">
        <v>1</v>
      </c>
      <c r="P143" s="224">
        <v>78289.649999999994</v>
      </c>
      <c r="Q143" s="224">
        <v>1</v>
      </c>
      <c r="R143" s="224">
        <v>548.9</v>
      </c>
      <c r="S143" s="224">
        <v>330</v>
      </c>
      <c r="T143" s="224">
        <v>0</v>
      </c>
      <c r="U143" s="224">
        <v>365</v>
      </c>
      <c r="V143" s="224">
        <v>0</v>
      </c>
      <c r="W143" s="224">
        <v>330</v>
      </c>
      <c r="X143" s="224">
        <v>0</v>
      </c>
      <c r="Y143" s="224">
        <v>0</v>
      </c>
      <c r="Z143" s="224">
        <v>588831.37</v>
      </c>
      <c r="AA143" s="222">
        <v>1191.9663360323887</v>
      </c>
      <c r="AB143" s="22" t="s">
        <v>43</v>
      </c>
      <c r="AC143" s="19" t="s">
        <v>43</v>
      </c>
      <c r="AD143" s="19" t="s">
        <v>43</v>
      </c>
      <c r="AE143" s="222">
        <v>0</v>
      </c>
      <c r="AF143" s="224">
        <v>209150.07999999999</v>
      </c>
      <c r="AG143" s="224">
        <v>78289.649999999994</v>
      </c>
      <c r="AH143" s="260">
        <v>-14498.95</v>
      </c>
      <c r="AI143" s="260">
        <v>-77740.75</v>
      </c>
      <c r="AJ143" s="224">
        <v>1000</v>
      </c>
      <c r="AK143" s="282">
        <v>963.87</v>
      </c>
      <c r="AL143" s="222">
        <v>0</v>
      </c>
      <c r="AM143" s="222">
        <v>0</v>
      </c>
      <c r="AN143" s="222">
        <v>0</v>
      </c>
      <c r="AO143" s="222">
        <v>0</v>
      </c>
      <c r="AP143" s="251">
        <v>204393</v>
      </c>
      <c r="AQ143" s="224">
        <v>86864.2</v>
      </c>
      <c r="AR143" s="281">
        <f t="shared" si="89"/>
        <v>-117528.8</v>
      </c>
      <c r="AS143" s="224">
        <v>150226.23000000001</v>
      </c>
      <c r="AT143" s="239">
        <f t="shared" si="70"/>
        <v>237090.43</v>
      </c>
      <c r="AU143" s="308">
        <v>155815.82</v>
      </c>
      <c r="AV143" s="309">
        <f t="shared" si="90"/>
        <v>81274.609999999986</v>
      </c>
      <c r="AW143" s="310">
        <f t="shared" si="71"/>
        <v>1.7937863930134625</v>
      </c>
      <c r="AX143" s="310">
        <f t="shared" si="72"/>
        <v>0.65719995530819197</v>
      </c>
      <c r="AY143" s="236">
        <v>81000</v>
      </c>
      <c r="CA143" s="91" t="str">
        <f t="shared" si="64"/>
        <v>Ziethen</v>
      </c>
      <c r="CB143" s="92">
        <f t="shared" si="64"/>
        <v>494</v>
      </c>
      <c r="CC143" s="92">
        <f t="shared" si="73"/>
        <v>0</v>
      </c>
      <c r="CD143" s="92">
        <f t="shared" si="74"/>
        <v>11503.68</v>
      </c>
      <c r="CE143" s="92">
        <f t="shared" si="66"/>
        <v>78289.649999999994</v>
      </c>
      <c r="CF143" s="92">
        <f t="shared" si="67"/>
        <v>548.9</v>
      </c>
      <c r="CG143" s="92">
        <f t="shared" si="75"/>
        <v>-77740.75</v>
      </c>
      <c r="CH143" s="92">
        <f t="shared" si="76"/>
        <v>-14498.95</v>
      </c>
      <c r="CI143" s="92">
        <f t="shared" si="92"/>
        <v>0</v>
      </c>
      <c r="CJ143" s="91" t="str">
        <f t="shared" si="65"/>
        <v>nein</v>
      </c>
      <c r="CK143" s="91" t="str">
        <f t="shared" si="65"/>
        <v>nein</v>
      </c>
      <c r="CL143" s="91" t="str">
        <f t="shared" si="93"/>
        <v>OK</v>
      </c>
      <c r="CM143" s="92">
        <f t="shared" si="91"/>
        <v>1270477.26</v>
      </c>
      <c r="CN143" s="91" t="str">
        <f t="shared" si="77"/>
        <v>nein</v>
      </c>
      <c r="CO143" s="91">
        <f t="shared" si="78"/>
        <v>0</v>
      </c>
      <c r="CP143" s="91">
        <f t="shared" si="79"/>
        <v>0</v>
      </c>
      <c r="CQ143" s="91">
        <f t="shared" si="80"/>
        <v>1</v>
      </c>
      <c r="CR143" s="91">
        <f t="shared" si="68"/>
        <v>0</v>
      </c>
      <c r="CS143" s="92">
        <f>CM143-'2014'!CM143</f>
        <v>0</v>
      </c>
      <c r="CT143" s="92">
        <f>CE143-'2014'!CE143</f>
        <v>8341.6999999999971</v>
      </c>
      <c r="CU143" s="92">
        <f t="shared" si="81"/>
        <v>155815.82</v>
      </c>
      <c r="CV143" s="92">
        <f t="shared" si="82"/>
        <v>81000</v>
      </c>
      <c r="CW143" s="153">
        <f t="shared" si="83"/>
        <v>3.3</v>
      </c>
      <c r="CX143" s="153">
        <f t="shared" si="84"/>
        <v>3.65</v>
      </c>
      <c r="CY143" s="153">
        <f t="shared" si="85"/>
        <v>3.3</v>
      </c>
      <c r="CZ143" s="92">
        <f t="shared" si="86"/>
        <v>588831.37</v>
      </c>
      <c r="DA143" s="92">
        <f t="shared" si="87"/>
        <v>963.87</v>
      </c>
      <c r="DB143" s="91">
        <f t="shared" si="69"/>
        <v>0</v>
      </c>
      <c r="DC143" s="92">
        <f t="shared" si="88"/>
        <v>-77740.75</v>
      </c>
    </row>
    <row r="144" spans="1:107" x14ac:dyDescent="0.25">
      <c r="A144" s="20">
        <v>13075154</v>
      </c>
      <c r="B144" s="21">
        <v>5563</v>
      </c>
      <c r="C144" s="21" t="s">
        <v>183</v>
      </c>
      <c r="D144" s="240">
        <v>1365</v>
      </c>
      <c r="E144" s="224">
        <v>223900</v>
      </c>
      <c r="F144" s="224">
        <v>216614.98</v>
      </c>
      <c r="G144" s="224">
        <v>0</v>
      </c>
      <c r="H144" s="224">
        <v>0</v>
      </c>
      <c r="I144" s="224">
        <v>509876.96</v>
      </c>
      <c r="J144" s="224">
        <v>1</v>
      </c>
      <c r="K144" s="224">
        <v>580013.06999999995</v>
      </c>
      <c r="L144" s="224"/>
      <c r="M144" s="224">
        <v>1</v>
      </c>
      <c r="N144" s="224">
        <v>8389547.5299999993</v>
      </c>
      <c r="O144" s="224">
        <v>0</v>
      </c>
      <c r="P144" s="224"/>
      <c r="Q144" s="224">
        <v>0</v>
      </c>
      <c r="R144" s="224"/>
      <c r="S144" s="224">
        <v>286</v>
      </c>
      <c r="T144" s="224">
        <v>0</v>
      </c>
      <c r="U144" s="224">
        <v>365</v>
      </c>
      <c r="V144" s="224">
        <v>0</v>
      </c>
      <c r="W144" s="224">
        <v>380</v>
      </c>
      <c r="X144" s="224">
        <v>0</v>
      </c>
      <c r="Y144" s="224">
        <v>0</v>
      </c>
      <c r="Z144" s="224">
        <v>395290.21</v>
      </c>
      <c r="AA144" s="224">
        <v>289.58999999999997</v>
      </c>
      <c r="AB144" s="22" t="s">
        <v>56</v>
      </c>
      <c r="AC144" s="22" t="s">
        <v>43</v>
      </c>
      <c r="AD144" s="22" t="s">
        <v>43</v>
      </c>
      <c r="AE144" s="222">
        <v>7853038.8799999999</v>
      </c>
      <c r="AF144" s="224">
        <v>25467.37</v>
      </c>
      <c r="AG144" s="224">
        <v>580013.06999999995</v>
      </c>
      <c r="AH144" s="260">
        <v>-216614.98</v>
      </c>
      <c r="AI144" s="260">
        <v>580013.06999999995</v>
      </c>
      <c r="AJ144" s="224">
        <v>3000</v>
      </c>
      <c r="AK144" s="282">
        <v>3280.07</v>
      </c>
      <c r="AL144" s="224">
        <v>0</v>
      </c>
      <c r="AM144" s="224">
        <v>0</v>
      </c>
      <c r="AN144" s="224">
        <v>0</v>
      </c>
      <c r="AO144" s="260">
        <v>0</v>
      </c>
      <c r="AP144" s="320">
        <v>861775.46</v>
      </c>
      <c r="AQ144" s="224">
        <v>448346.85</v>
      </c>
      <c r="AR144" s="281">
        <f t="shared" si="89"/>
        <v>-413428.61</v>
      </c>
      <c r="AS144" s="224">
        <v>250017.24</v>
      </c>
      <c r="AT144" s="239">
        <f t="shared" si="70"/>
        <v>698364.09</v>
      </c>
      <c r="AU144" s="308">
        <v>545579</v>
      </c>
      <c r="AV144" s="309">
        <f t="shared" si="90"/>
        <v>152785.08999999997</v>
      </c>
      <c r="AW144" s="310">
        <f t="shared" si="71"/>
        <v>1.2168681457224468</v>
      </c>
      <c r="AX144" s="310">
        <f t="shared" si="72"/>
        <v>0.78122430378686858</v>
      </c>
      <c r="AY144" s="236">
        <v>283800</v>
      </c>
      <c r="CA144" s="91" t="str">
        <f t="shared" si="64"/>
        <v>Züssow</v>
      </c>
      <c r="CB144" s="92">
        <f t="shared" si="64"/>
        <v>1365</v>
      </c>
      <c r="CC144" s="92">
        <f t="shared" si="73"/>
        <v>509876.96</v>
      </c>
      <c r="CD144" s="92">
        <f t="shared" si="74"/>
        <v>-509876.96</v>
      </c>
      <c r="CE144" s="92">
        <f t="shared" si="66"/>
        <v>0</v>
      </c>
      <c r="CF144" s="92">
        <f t="shared" si="67"/>
        <v>0</v>
      </c>
      <c r="CG144" s="92">
        <f t="shared" si="75"/>
        <v>0</v>
      </c>
      <c r="CH144" s="92">
        <f t="shared" si="76"/>
        <v>-216614.98</v>
      </c>
      <c r="CI144" s="92">
        <f t="shared" si="92"/>
        <v>0</v>
      </c>
      <c r="CJ144" s="91" t="str">
        <f t="shared" si="65"/>
        <v>ja</v>
      </c>
      <c r="CK144" s="91" t="str">
        <f t="shared" si="65"/>
        <v>nein</v>
      </c>
      <c r="CL144" s="91" t="str">
        <f t="shared" si="93"/>
        <v>OK</v>
      </c>
      <c r="CM144" s="92">
        <f t="shared" si="91"/>
        <v>8389547.5299999993</v>
      </c>
      <c r="CN144" s="91" t="str">
        <f t="shared" si="77"/>
        <v>nein</v>
      </c>
      <c r="CO144" s="91">
        <f t="shared" si="78"/>
        <v>1</v>
      </c>
      <c r="CP144" s="91">
        <f t="shared" si="79"/>
        <v>0</v>
      </c>
      <c r="CQ144" s="91">
        <f t="shared" si="80"/>
        <v>1</v>
      </c>
      <c r="CR144" s="91">
        <f t="shared" si="68"/>
        <v>1</v>
      </c>
      <c r="CS144" s="92">
        <f>CM144-'2014'!CM144</f>
        <v>-55224.830000000075</v>
      </c>
      <c r="CT144" s="92">
        <f>CE144-'2014'!CE144</f>
        <v>0</v>
      </c>
      <c r="CU144" s="92">
        <f t="shared" si="81"/>
        <v>545579</v>
      </c>
      <c r="CV144" s="92">
        <f t="shared" si="82"/>
        <v>283800</v>
      </c>
      <c r="CW144" s="153">
        <f t="shared" si="83"/>
        <v>2.86</v>
      </c>
      <c r="CX144" s="153">
        <f t="shared" si="84"/>
        <v>3.65</v>
      </c>
      <c r="CY144" s="153">
        <f t="shared" si="85"/>
        <v>3.8</v>
      </c>
      <c r="CZ144" s="92">
        <f t="shared" si="86"/>
        <v>395290.21</v>
      </c>
      <c r="DA144" s="92">
        <f t="shared" si="87"/>
        <v>3280.07</v>
      </c>
      <c r="DB144" s="91">
        <f t="shared" si="69"/>
        <v>0</v>
      </c>
      <c r="DC144" s="92">
        <f t="shared" si="88"/>
        <v>580013.06999999995</v>
      </c>
    </row>
    <row r="145" spans="79:107" x14ac:dyDescent="0.25">
      <c r="CA145" s="93" t="s">
        <v>478</v>
      </c>
      <c r="CB145" s="94">
        <f>SUM(CB5:CB144)</f>
        <v>193247</v>
      </c>
      <c r="CC145" s="94">
        <f t="shared" ref="CC145:CM145" si="94">SUM(CC5:CC144)</f>
        <v>11929725.250000004</v>
      </c>
      <c r="CD145" s="94">
        <f t="shared" si="94"/>
        <v>-334610.36000000127</v>
      </c>
      <c r="CE145" s="94">
        <f t="shared" si="94"/>
        <v>44689132.699999996</v>
      </c>
      <c r="CF145" s="94">
        <f t="shared" si="94"/>
        <v>31609050.429999992</v>
      </c>
      <c r="CG145" s="94">
        <f t="shared" si="75"/>
        <v>-13080082.270000003</v>
      </c>
      <c r="CH145" s="94">
        <f t="shared" si="94"/>
        <v>5830193.6100000003</v>
      </c>
      <c r="CI145" s="94">
        <f>COUNTIFS(CI5:CI144,"1",CL5:CL144,"OK")</f>
        <v>8</v>
      </c>
      <c r="CJ145" s="94">
        <f>COUNTIFS(CJ5:CJ144,"ja",CL5:CL144,"OK")</f>
        <v>59</v>
      </c>
      <c r="CK145" s="94">
        <f>COUNTIFS(CK5:CK144,"ja",CL5:CL144,"OK")</f>
        <v>2</v>
      </c>
      <c r="CL145" s="94">
        <f>COUNTIF(CL5:CL144,"OK")</f>
        <v>101</v>
      </c>
      <c r="CM145" s="94">
        <f t="shared" si="94"/>
        <v>228900035.31999993</v>
      </c>
      <c r="CN145" s="94">
        <f>COUNTIFS(CN5:CN144,"ja",CL5:CL144,"OK")</f>
        <v>0</v>
      </c>
      <c r="CO145" s="94">
        <f>COUNTIFS(CO5:CO144,"1",CL5:CL144,"OK")</f>
        <v>59</v>
      </c>
      <c r="CP145" s="94">
        <f>COUNTIFS(CP5:CP144,"1",CL5:CL144,"OK")</f>
        <v>2</v>
      </c>
      <c r="CQ145" s="94">
        <f>COUNTIFS(CQ5:CQ144,"1",CL5:CL144,"OK")</f>
        <v>101</v>
      </c>
      <c r="CR145" s="94">
        <f>COUNTIFS(CR5:CR144,"1",CL5:CL144,"OK")</f>
        <v>51</v>
      </c>
      <c r="CS145" s="92"/>
      <c r="CT145" s="92"/>
      <c r="CU145" s="94">
        <f t="shared" ref="CU145:DA145" si="95">SUM(CU5:CU144)</f>
        <v>68998352.120000035</v>
      </c>
      <c r="CV145" s="94">
        <f t="shared" si="95"/>
        <v>16467139.02</v>
      </c>
      <c r="CW145" s="173">
        <f>CW146</f>
        <v>2.3510714285714296</v>
      </c>
      <c r="CX145" s="173">
        <f>CX146</f>
        <v>2.9316428571428563</v>
      </c>
      <c r="CY145" s="173">
        <f>CY146</f>
        <v>2.7330000000000019</v>
      </c>
      <c r="CZ145" s="94">
        <f t="shared" si="95"/>
        <v>138805269.81999999</v>
      </c>
      <c r="DA145" s="94">
        <f t="shared" si="95"/>
        <v>1780908.47</v>
      </c>
      <c r="DB145" s="94">
        <f>COUNTIFS(DB5:DB144,"1",CL5:CL144,"OK")</f>
        <v>48</v>
      </c>
      <c r="DC145" s="94">
        <f t="shared" ref="DC145" si="96">SUM(DC5:DC144)</f>
        <v>-7954272.349999994</v>
      </c>
    </row>
    <row r="146" spans="79:107" x14ac:dyDescent="0.25">
      <c r="CA146" s="93" t="s">
        <v>426</v>
      </c>
      <c r="CB146" s="96">
        <f>AVERAGE(CB5:CB144)</f>
        <v>1380.3357142857142</v>
      </c>
      <c r="CC146" s="96">
        <f>IFERROR(AVERAGE(CC5:CC144),0)</f>
        <v>85212.323214285745</v>
      </c>
      <c r="CD146" s="96">
        <f t="shared" ref="CD146:CH146" si="97">AVERAGE(CD5:CD144)</f>
        <v>-2390.0740000000092</v>
      </c>
      <c r="CE146" s="96">
        <f>IFERROR(AVERAGE(CE5:CE144),0)</f>
        <v>319208.09071428567</v>
      </c>
      <c r="CF146" s="96">
        <f>IFERROR(AVERAGE(CF5:CF144),0)</f>
        <v>225778.93164285709</v>
      </c>
      <c r="CG146" s="96">
        <f t="shared" si="97"/>
        <v>-93429.159071428512</v>
      </c>
      <c r="CH146" s="96">
        <f t="shared" si="97"/>
        <v>41644.240071428576</v>
      </c>
      <c r="CI146" s="96" t="str">
        <f>IF(CI145&gt;CI149,"ja","nein")</f>
        <v>nein</v>
      </c>
      <c r="CJ146" s="96" t="str">
        <f t="shared" ref="CJ146:CK146" si="98">IF(CJ145&gt;CJ149,"ja","nein")</f>
        <v>ja</v>
      </c>
      <c r="CK146" s="96" t="str">
        <f t="shared" si="98"/>
        <v>nein</v>
      </c>
      <c r="CL146" s="97">
        <f>CL145/CL147</f>
        <v>0.72142857142857142</v>
      </c>
      <c r="CM146" s="96">
        <f>IFERROR(AVERAGE(CM5:CM144),0)</f>
        <v>1635000.2522857138</v>
      </c>
      <c r="CN146" s="96" t="str">
        <f t="shared" ref="CN146" si="99">IF(CN145&gt;CN149,"ja","nein")</f>
        <v>nein</v>
      </c>
      <c r="CO146" s="96" t="str">
        <f t="shared" ref="CO146" si="100">CJ146</f>
        <v>ja</v>
      </c>
      <c r="CP146" s="96" t="str">
        <f>CK146</f>
        <v>nein</v>
      </c>
      <c r="CQ146" s="97">
        <f>CL146</f>
        <v>0.72142857142857142</v>
      </c>
      <c r="CR146" s="96" t="str">
        <f>IF(CR145&gt;CR149,"ja","nein")</f>
        <v>ja</v>
      </c>
      <c r="CS146" s="92"/>
      <c r="CT146" s="92"/>
      <c r="CU146" s="96">
        <f t="shared" ref="CU146:CV146" si="101">AVERAGE(CU5:CU144)</f>
        <v>492845.37228571455</v>
      </c>
      <c r="CV146" s="96">
        <f t="shared" si="101"/>
        <v>117622.42157142857</v>
      </c>
      <c r="CW146" s="173">
        <f>AVERAGE(CW5:CW144)</f>
        <v>2.3510714285714296</v>
      </c>
      <c r="CX146" s="173">
        <f>AVERAGE(CX5:CX144)</f>
        <v>2.9316428571428563</v>
      </c>
      <c r="CY146" s="173">
        <f>AVERAGE(CY5:CY144)</f>
        <v>2.7330000000000019</v>
      </c>
      <c r="CZ146" s="96">
        <f t="shared" ref="CZ146:DA146" si="102">AVERAGE(CZ5:CZ144)</f>
        <v>991466.21299999999</v>
      </c>
      <c r="DA146" s="96">
        <f t="shared" si="102"/>
        <v>12720.774785714286</v>
      </c>
      <c r="DB146" s="96" t="str">
        <f>IF(DB145&gt;DB149,"ja","nein")</f>
        <v>nein</v>
      </c>
      <c r="DC146" s="96">
        <f>AVERAGE(DC5:DC144)</f>
        <v>-56816.231071428527</v>
      </c>
    </row>
    <row r="147" spans="79:107" x14ac:dyDescent="0.25">
      <c r="CA147" s="93" t="s">
        <v>427</v>
      </c>
      <c r="CB147" s="93"/>
      <c r="CC147" s="93"/>
      <c r="CD147" s="93"/>
      <c r="CE147" s="93"/>
      <c r="CF147" s="93"/>
      <c r="CG147" s="93"/>
      <c r="CH147" s="93"/>
      <c r="CI147" s="93"/>
      <c r="CJ147" s="93"/>
      <c r="CK147" s="93"/>
      <c r="CL147" s="93">
        <f>COUNTA(CL5:CL144)</f>
        <v>140</v>
      </c>
      <c r="CM147" s="95">
        <f>COUNTIF(CM5:CM144,"&gt;0")</f>
        <v>81</v>
      </c>
      <c r="CN147" s="93">
        <f t="shared" ref="CN147:CN148" si="103">IF(CQ147=0,2,IF(CI147="ja",1,0))</f>
        <v>2</v>
      </c>
      <c r="CO147" s="93">
        <f t="shared" ref="CO147:CO148" si="104">IF(CQ147=0,2,IF(CJ147="ja",1,0))</f>
        <v>2</v>
      </c>
      <c r="CP147" s="93">
        <f t="shared" ref="CP147:CP148" si="105">IF(CQ147=0,2,IF(CK147="ja",1,0))</f>
        <v>2</v>
      </c>
      <c r="CQ147" s="93">
        <f t="shared" ref="CQ147:CQ148" si="106">IF(CL147="OK",1,0)</f>
        <v>0</v>
      </c>
      <c r="CR147" s="95">
        <f t="shared" ref="CR147:CS147" si="107">COUNTIF(CR5:CR144,"&gt;0")</f>
        <v>52</v>
      </c>
      <c r="CS147" s="95">
        <f t="shared" si="107"/>
        <v>48</v>
      </c>
      <c r="CT147" s="95">
        <f>COUNTIF(CT5:CT144,"&gt;0")</f>
        <v>35</v>
      </c>
      <c r="CU147" s="182"/>
      <c r="CV147" s="182"/>
      <c r="CW147" s="182"/>
      <c r="CX147" s="182"/>
      <c r="CY147" s="182"/>
      <c r="CZ147" s="182"/>
      <c r="DA147" s="182"/>
      <c r="DB147" s="95">
        <f t="shared" ref="DB147" si="108">COUNTIF(DB5:DB144,"&gt;0")</f>
        <v>49</v>
      </c>
    </row>
    <row r="148" spans="79:107" x14ac:dyDescent="0.25">
      <c r="CA148" s="93" t="s">
        <v>428</v>
      </c>
      <c r="CB148" s="93"/>
      <c r="CC148" s="93"/>
      <c r="CD148" s="93"/>
      <c r="CE148" s="93"/>
      <c r="CF148" s="93"/>
      <c r="CG148" s="93"/>
      <c r="CH148" s="93"/>
      <c r="CI148" s="93"/>
      <c r="CJ148" s="93"/>
      <c r="CK148" s="93"/>
      <c r="CL148" s="97">
        <f>CL149/CL147</f>
        <v>0.27857142857142858</v>
      </c>
      <c r="CM148" s="93"/>
      <c r="CN148" s="93">
        <f t="shared" si="103"/>
        <v>2</v>
      </c>
      <c r="CO148" s="93">
        <f t="shared" si="104"/>
        <v>2</v>
      </c>
      <c r="CP148" s="93">
        <f t="shared" si="105"/>
        <v>2</v>
      </c>
      <c r="CQ148" s="93">
        <f t="shared" si="106"/>
        <v>0</v>
      </c>
      <c r="CR148" s="93"/>
      <c r="CS148" s="92"/>
      <c r="CT148" s="92"/>
      <c r="CU148" s="182"/>
      <c r="CV148" s="182"/>
      <c r="CW148" s="182"/>
      <c r="CX148" s="182"/>
      <c r="CY148" s="182"/>
      <c r="CZ148" s="182"/>
      <c r="DA148" s="182"/>
    </row>
    <row r="149" spans="79:107" x14ac:dyDescent="0.25">
      <c r="CA149" s="93"/>
      <c r="CB149" s="93"/>
      <c r="CC149" s="93"/>
      <c r="CD149" s="93"/>
      <c r="CE149" s="93"/>
      <c r="CF149" s="93"/>
      <c r="CG149" s="93"/>
      <c r="CH149" s="93"/>
      <c r="CI149" s="93">
        <f>COUNTIFS(CI5:CI144,"0",CL5:CL144,"OK")</f>
        <v>93</v>
      </c>
      <c r="CJ149" s="93">
        <f>COUNTIFS(CJ5:CJ144,"nein",CL5:CL144,"OK")</f>
        <v>30</v>
      </c>
      <c r="CK149" s="93">
        <f>COUNTIFS(CK5:CK144,"nein",CL5:CL144,"OK")</f>
        <v>99</v>
      </c>
      <c r="CL149" s="93">
        <f>COUNTIF(CL5:CL144,"keine Daten")</f>
        <v>39</v>
      </c>
      <c r="CM149" s="93"/>
      <c r="CN149" s="93">
        <f>COUNTIFS(CN5:CN144,"nein",CL5:CL144,"OK")</f>
        <v>101</v>
      </c>
      <c r="CO149" s="93">
        <f>COUNTIFS(CO5:CO144,"0",CL5:CL144,"OK")</f>
        <v>42</v>
      </c>
      <c r="CP149" s="93">
        <f>COUNTIFS(CP5:CP144,"0",CL5:CL144,"OK")</f>
        <v>99</v>
      </c>
      <c r="CQ149" s="93">
        <f>COUNTIFS(CQ5:CQ144,"0",CL5:CL144,"OK")</f>
        <v>0</v>
      </c>
      <c r="CR149" s="93">
        <f>COUNTIFS(CR5:CR144,"0",CL5:CL144,"OK")</f>
        <v>50</v>
      </c>
      <c r="CS149" s="92"/>
      <c r="CT149" s="92"/>
      <c r="CU149" s="182"/>
      <c r="CV149" s="182"/>
      <c r="CW149" s="182"/>
      <c r="CX149" s="182"/>
      <c r="CY149" s="182"/>
      <c r="CZ149" s="182"/>
      <c r="DA149" s="182"/>
      <c r="DB149" s="93">
        <f>COUNTIFS(DB5:DB144,"0",CL5:CL144,"OK")</f>
        <v>53</v>
      </c>
    </row>
    <row r="150" spans="79:107" x14ac:dyDescent="0.25">
      <c r="CA150" t="s">
        <v>18</v>
      </c>
      <c r="CB150" t="s">
        <v>335</v>
      </c>
      <c r="CC150" t="s">
        <v>420</v>
      </c>
      <c r="CD150" t="s">
        <v>421</v>
      </c>
      <c r="CE150" t="s">
        <v>340</v>
      </c>
      <c r="CF150" t="s">
        <v>342</v>
      </c>
      <c r="CG150" t="s">
        <v>422</v>
      </c>
      <c r="CH150" t="s">
        <v>330</v>
      </c>
      <c r="CI150" t="s">
        <v>4</v>
      </c>
      <c r="CJ150" t="s">
        <v>33</v>
      </c>
      <c r="CK150" t="s">
        <v>34</v>
      </c>
      <c r="CL150" t="s">
        <v>423</v>
      </c>
      <c r="CM150" t="s">
        <v>23</v>
      </c>
      <c r="CN150" t="s">
        <v>4</v>
      </c>
      <c r="CO150" t="s">
        <v>33</v>
      </c>
      <c r="CP150" t="s">
        <v>34</v>
      </c>
      <c r="CQ150" t="s">
        <v>423</v>
      </c>
      <c r="CR150" t="s">
        <v>266</v>
      </c>
      <c r="CS150" t="s">
        <v>424</v>
      </c>
      <c r="CT150" t="s">
        <v>425</v>
      </c>
    </row>
  </sheetData>
  <mergeCells count="17">
    <mergeCell ref="AH2:AH4"/>
    <mergeCell ref="M2:M4"/>
    <mergeCell ref="T2:T4"/>
    <mergeCell ref="V2:V4"/>
    <mergeCell ref="X2:X4"/>
    <mergeCell ref="Y2:Y4"/>
    <mergeCell ref="AI2:AI4"/>
    <mergeCell ref="AJ2:AO2"/>
    <mergeCell ref="AT2:AT4"/>
    <mergeCell ref="AU2:AU4"/>
    <mergeCell ref="AV2:AV4"/>
    <mergeCell ref="AX2:AX4"/>
    <mergeCell ref="AY2:AY4"/>
    <mergeCell ref="AJ3:AK3"/>
    <mergeCell ref="AL3:AM3"/>
    <mergeCell ref="AN3:AO3"/>
    <mergeCell ref="AW2:AW4"/>
  </mergeCells>
  <conditionalFormatting sqref="CA4:CT4">
    <cfRule type="containsText" dxfId="10" priority="1" operator="containsText" text="falsch">
      <formula>NOT(ISERROR(SEARCH("falsch",CA4)))</formula>
    </cfRule>
  </conditionalFormatting>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50"/>
  <sheetViews>
    <sheetView topLeftCell="BB2" workbookViewId="0">
      <selection activeCell="CR1" sqref="CR1:CR1048576"/>
    </sheetView>
  </sheetViews>
  <sheetFormatPr baseColWidth="10" defaultRowHeight="15" outlineLevelCol="1" x14ac:dyDescent="0.25"/>
  <cols>
    <col min="1" max="3" width="11.42578125" outlineLevel="1"/>
    <col min="4" max="4" width="11.7109375" bestFit="1" customWidth="1" outlineLevel="1"/>
    <col min="5" max="6" width="12.85546875" bestFit="1" customWidth="1" outlineLevel="1"/>
    <col min="7" max="7" width="11.7109375" bestFit="1" customWidth="1" outlineLevel="1"/>
    <col min="8" max="8" width="12.28515625" bestFit="1" customWidth="1" outlineLevel="1"/>
    <col min="9" max="9" width="12.85546875" bestFit="1" customWidth="1" outlineLevel="1"/>
    <col min="10" max="10" width="11.7109375" bestFit="1" customWidth="1" outlineLevel="1"/>
    <col min="11" max="11" width="12.85546875" bestFit="1" customWidth="1" outlineLevel="1"/>
    <col min="12" max="12" width="11.5703125" bestFit="1" customWidth="1" outlineLevel="1"/>
    <col min="13" max="13" width="11.7109375" bestFit="1" customWidth="1" outlineLevel="1"/>
    <col min="14" max="14" width="13.28515625" bestFit="1" customWidth="1" outlineLevel="1"/>
    <col min="15" max="15" width="11.7109375" bestFit="1" customWidth="1" outlineLevel="1"/>
    <col min="16" max="16" width="13.140625" bestFit="1" customWidth="1" outlineLevel="1"/>
    <col min="17" max="17" width="11.5703125" bestFit="1" customWidth="1" outlineLevel="1"/>
    <col min="18" max="18" width="12.28515625" bestFit="1" customWidth="1" outlineLevel="1"/>
    <col min="19" max="25" width="11.7109375" bestFit="1" customWidth="1" outlineLevel="1"/>
    <col min="26" max="26" width="13.28515625" bestFit="1" customWidth="1" outlineLevel="1"/>
    <col min="27" max="27" width="11.7109375" bestFit="1" customWidth="1" outlineLevel="1"/>
    <col min="28" max="32" width="11.42578125" outlineLevel="1"/>
    <col min="33" max="36" width="11.5703125" bestFit="1" customWidth="1" outlineLevel="1"/>
    <col min="37" max="37" width="12.85546875" bestFit="1" customWidth="1" outlineLevel="1"/>
    <col min="38" max="38" width="13.85546875" bestFit="1" customWidth="1" outlineLevel="1"/>
    <col min="39" max="40" width="12.85546875" bestFit="1" customWidth="1" outlineLevel="1"/>
    <col min="41" max="44" width="11.7109375" bestFit="1" customWidth="1" outlineLevel="1"/>
    <col min="45" max="46" width="11.5703125" bestFit="1" customWidth="1" outlineLevel="1"/>
    <col min="47" max="48" width="15.7109375" bestFit="1" customWidth="1" outlineLevel="1"/>
    <col min="49" max="49" width="14.7109375" bestFit="1" customWidth="1" outlineLevel="1"/>
    <col min="50" max="53" width="15.7109375" bestFit="1" customWidth="1" outlineLevel="1"/>
    <col min="54" max="55" width="11.7109375" bestFit="1" customWidth="1" outlineLevel="1"/>
    <col min="56" max="56" width="12.28515625" bestFit="1" customWidth="1" outlineLevel="1"/>
    <col min="57" max="57" width="11.42578125" outlineLevel="1"/>
    <col min="59" max="77" width="0" hidden="1" customWidth="1" outlineLevel="1"/>
    <col min="78" max="78" width="11.42578125" collapsed="1"/>
    <col min="81" max="81" width="12.7109375" customWidth="1"/>
    <col min="83" max="83" width="12.85546875" customWidth="1"/>
    <col min="84" max="84" width="14" customWidth="1"/>
    <col min="85" max="85" width="13.140625" customWidth="1"/>
    <col min="86" max="86" width="13.42578125" customWidth="1"/>
    <col min="105" max="105" width="11" bestFit="1" customWidth="1"/>
    <col min="107" max="107" width="13.140625" customWidth="1"/>
  </cols>
  <sheetData>
    <row r="1" spans="1:107" ht="24" thickBot="1" x14ac:dyDescent="0.3">
      <c r="A1" s="37">
        <v>2016</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3"/>
      <c r="AN1" s="3"/>
      <c r="AO1" s="3"/>
      <c r="AP1" s="3"/>
      <c r="AQ1" s="3"/>
      <c r="AR1" s="3"/>
      <c r="AS1" s="3"/>
      <c r="AT1" s="3"/>
      <c r="AU1" s="3"/>
      <c r="AV1" s="3"/>
      <c r="AW1" s="4"/>
      <c r="AX1" s="3"/>
      <c r="AY1" s="4"/>
      <c r="AZ1" s="2"/>
      <c r="BA1" s="5"/>
      <c r="BB1" s="5"/>
      <c r="BC1" s="5"/>
      <c r="BD1" s="2"/>
    </row>
    <row r="2" spans="1:107" ht="24.75" thickBot="1" x14ac:dyDescent="0.3">
      <c r="A2" s="6"/>
      <c r="B2" s="7"/>
      <c r="C2" s="7"/>
      <c r="D2" s="7"/>
      <c r="E2" s="7"/>
      <c r="F2" s="7"/>
      <c r="G2" s="7"/>
      <c r="H2" s="7"/>
      <c r="I2" s="7"/>
      <c r="J2" s="7"/>
      <c r="K2" s="7"/>
      <c r="L2" s="7"/>
      <c r="M2" s="530" t="s">
        <v>252</v>
      </c>
      <c r="N2" s="7"/>
      <c r="O2" s="7"/>
      <c r="P2" s="7"/>
      <c r="Q2" s="7"/>
      <c r="R2" s="7"/>
      <c r="S2" s="7"/>
      <c r="T2" s="530" t="s">
        <v>349</v>
      </c>
      <c r="U2" s="7"/>
      <c r="V2" s="530" t="s">
        <v>350</v>
      </c>
      <c r="W2" s="7"/>
      <c r="X2" s="530" t="s">
        <v>351</v>
      </c>
      <c r="Y2" s="530" t="s">
        <v>4</v>
      </c>
      <c r="Z2" s="7"/>
      <c r="AA2" s="7"/>
      <c r="AB2" s="7"/>
      <c r="AC2" s="7"/>
      <c r="AD2" s="7"/>
      <c r="AE2" s="567" t="s">
        <v>352</v>
      </c>
      <c r="AF2" s="568"/>
      <c r="AG2" s="568"/>
      <c r="AH2" s="568"/>
      <c r="AI2" s="568"/>
      <c r="AJ2" s="569"/>
      <c r="AK2" s="7"/>
      <c r="AL2" s="7"/>
      <c r="AM2" s="530" t="s">
        <v>353</v>
      </c>
      <c r="AN2" s="530" t="s">
        <v>354</v>
      </c>
      <c r="AO2" s="528" t="s">
        <v>355</v>
      </c>
      <c r="AP2" s="529"/>
      <c r="AQ2" s="529"/>
      <c r="AR2" s="529"/>
      <c r="AS2" s="529"/>
      <c r="AT2" s="536"/>
      <c r="AU2" s="564" t="s">
        <v>356</v>
      </c>
      <c r="AV2" s="554" t="s">
        <v>357</v>
      </c>
      <c r="AW2" s="560" t="s">
        <v>8</v>
      </c>
      <c r="AX2" s="554" t="s">
        <v>358</v>
      </c>
      <c r="AY2" s="557" t="s">
        <v>10</v>
      </c>
      <c r="AZ2" s="554" t="s">
        <v>359</v>
      </c>
      <c r="BA2" s="560" t="s">
        <v>12</v>
      </c>
      <c r="BB2" s="560" t="s">
        <v>13</v>
      </c>
      <c r="BC2" s="561" t="s">
        <v>14</v>
      </c>
      <c r="BD2" s="510" t="s">
        <v>360</v>
      </c>
      <c r="CA2" s="88">
        <v>1</v>
      </c>
      <c r="CB2" s="88">
        <v>2</v>
      </c>
      <c r="CC2" s="88">
        <v>3</v>
      </c>
      <c r="CD2" s="88">
        <v>4</v>
      </c>
      <c r="CE2" s="88">
        <v>5</v>
      </c>
      <c r="CF2" s="88">
        <v>6</v>
      </c>
      <c r="CG2" s="88">
        <v>7</v>
      </c>
      <c r="CH2" s="88">
        <v>8</v>
      </c>
      <c r="CI2" s="88">
        <v>9</v>
      </c>
      <c r="CJ2" s="88">
        <v>10</v>
      </c>
      <c r="CK2" s="88">
        <v>11</v>
      </c>
      <c r="CL2" s="88">
        <v>12</v>
      </c>
      <c r="CM2" s="88">
        <v>13</v>
      </c>
      <c r="CN2" s="88">
        <v>14</v>
      </c>
      <c r="CO2" s="88">
        <v>15</v>
      </c>
      <c r="CP2" s="88">
        <v>16</v>
      </c>
      <c r="CQ2" s="88">
        <v>17</v>
      </c>
      <c r="CR2" s="88">
        <v>18</v>
      </c>
      <c r="CS2" s="88">
        <v>19</v>
      </c>
      <c r="CT2" s="88">
        <v>20</v>
      </c>
      <c r="CU2" s="88">
        <v>21</v>
      </c>
      <c r="CV2" s="88">
        <v>22</v>
      </c>
      <c r="CW2" s="88">
        <v>23</v>
      </c>
      <c r="CX2" s="88">
        <v>24</v>
      </c>
      <c r="CY2" s="88">
        <v>25</v>
      </c>
      <c r="CZ2" s="88">
        <v>26</v>
      </c>
      <c r="DA2" s="88">
        <v>27</v>
      </c>
      <c r="DB2" s="88">
        <v>28</v>
      </c>
      <c r="DC2" s="88">
        <v>29</v>
      </c>
    </row>
    <row r="3" spans="1:107" ht="186" thickBot="1" x14ac:dyDescent="0.3">
      <c r="A3" s="8" t="s">
        <v>16</v>
      </c>
      <c r="B3" s="9" t="s">
        <v>17</v>
      </c>
      <c r="C3" s="8" t="s">
        <v>18</v>
      </c>
      <c r="D3" s="8" t="s">
        <v>361</v>
      </c>
      <c r="E3" s="9" t="s">
        <v>362</v>
      </c>
      <c r="F3" s="8" t="s">
        <v>363</v>
      </c>
      <c r="G3" s="8" t="s">
        <v>263</v>
      </c>
      <c r="H3" s="8" t="s">
        <v>264</v>
      </c>
      <c r="I3" s="8" t="s">
        <v>265</v>
      </c>
      <c r="J3" s="8" t="s">
        <v>266</v>
      </c>
      <c r="K3" s="8" t="s">
        <v>364</v>
      </c>
      <c r="L3" s="8" t="s">
        <v>268</v>
      </c>
      <c r="M3" s="531"/>
      <c r="N3" s="8" t="s">
        <v>23</v>
      </c>
      <c r="O3" s="8" t="s">
        <v>365</v>
      </c>
      <c r="P3" s="8" t="s">
        <v>429</v>
      </c>
      <c r="Q3" s="8" t="s">
        <v>366</v>
      </c>
      <c r="R3" s="8" t="s">
        <v>367</v>
      </c>
      <c r="S3" s="8" t="s">
        <v>28</v>
      </c>
      <c r="T3" s="533"/>
      <c r="U3" s="8" t="s">
        <v>29</v>
      </c>
      <c r="V3" s="533"/>
      <c r="W3" s="8" t="s">
        <v>30</v>
      </c>
      <c r="X3" s="533"/>
      <c r="Y3" s="533"/>
      <c r="Z3" s="8" t="s">
        <v>368</v>
      </c>
      <c r="AA3" s="8" t="s">
        <v>32</v>
      </c>
      <c r="AB3" s="8" t="s">
        <v>33</v>
      </c>
      <c r="AC3" s="8" t="s">
        <v>34</v>
      </c>
      <c r="AD3" s="8" t="s">
        <v>35</v>
      </c>
      <c r="AE3" s="60">
        <v>2011</v>
      </c>
      <c r="AF3" s="61">
        <v>2012</v>
      </c>
      <c r="AG3" s="61">
        <v>2013</v>
      </c>
      <c r="AH3" s="61">
        <v>2014</v>
      </c>
      <c r="AI3" s="61">
        <v>2015</v>
      </c>
      <c r="AJ3" s="62">
        <v>2016</v>
      </c>
      <c r="AK3" s="8" t="s">
        <v>369</v>
      </c>
      <c r="AL3" s="9" t="s">
        <v>370</v>
      </c>
      <c r="AM3" s="533"/>
      <c r="AN3" s="533"/>
      <c r="AO3" s="513" t="s">
        <v>36</v>
      </c>
      <c r="AP3" s="514"/>
      <c r="AQ3" s="515" t="s">
        <v>37</v>
      </c>
      <c r="AR3" s="516"/>
      <c r="AS3" s="517" t="s">
        <v>38</v>
      </c>
      <c r="AT3" s="535"/>
      <c r="AU3" s="565"/>
      <c r="AV3" s="555"/>
      <c r="AW3" s="558"/>
      <c r="AX3" s="555"/>
      <c r="AY3" s="558"/>
      <c r="AZ3" s="555"/>
      <c r="BA3" s="558"/>
      <c r="BB3" s="558"/>
      <c r="BC3" s="562"/>
      <c r="BD3" s="511"/>
      <c r="CA3" s="89" t="str">
        <f>C3</f>
        <v>Gemeinde</v>
      </c>
      <c r="CB3" s="89" t="str">
        <f>D3</f>
        <v>Einwohner am 31.12.2015</v>
      </c>
      <c r="CC3" s="90" t="s">
        <v>420</v>
      </c>
      <c r="CD3" s="89" t="s">
        <v>421</v>
      </c>
      <c r="CE3" s="90" t="str">
        <f>P3</f>
        <v>Verbindlichkeiten aus Liquiditätskrediten per 31.12.2016 (Gesamt in €)</v>
      </c>
      <c r="CF3" s="90" t="str">
        <f>R3</f>
        <v>Guthaben auf Konten gesamt per 31.12.2016  in €</v>
      </c>
      <c r="CG3" s="89" t="s">
        <v>422</v>
      </c>
      <c r="CH3" s="89" t="str">
        <f>AM2</f>
        <v>Muster 5a 
Saldo der ordentlichen und außerordentlichen Ein- und Auszahlungen 
(Zeile 6) per 31.12.2016</v>
      </c>
      <c r="CI3" s="89" t="str">
        <f>Y2</f>
        <v>Festsetzung aller drei Hebesätze unterhalb der gewogenen Durchschnitts-hebesätze?                    ja =1/nein = 0</v>
      </c>
      <c r="CJ3" s="89" t="str">
        <f>AB3</f>
        <v>Haushalts-sicherungskonzept vorhanden?         ja/nein</v>
      </c>
      <c r="CK3" s="89" t="str">
        <f>AC3</f>
        <v>Wurde eine Konsolidierungs-vereinbarung abgeschlossen? ja/nein</v>
      </c>
      <c r="CL3" s="89" t="s">
        <v>423</v>
      </c>
      <c r="CM3" s="89" t="str">
        <f xml:space="preserve"> N3</f>
        <v>Höhe der Rücklagen in €</v>
      </c>
      <c r="CN3" s="89" t="str">
        <f>CI3</f>
        <v>Festsetzung aller drei Hebesätze unterhalb der gewogenen Durchschnitts-hebesätze?                    ja =1/nein = 0</v>
      </c>
      <c r="CO3" s="89" t="str">
        <f t="shared" ref="CO3:CQ3" si="0">CJ3</f>
        <v>Haushalts-sicherungskonzept vorhanden?         ja/nein</v>
      </c>
      <c r="CP3" s="89" t="str">
        <f t="shared" si="0"/>
        <v>Wurde eine Konsolidierungs-vereinbarung abgeschlossen? ja/nein</v>
      </c>
      <c r="CQ3" s="89" t="str">
        <f t="shared" si="0"/>
        <v>Vollständig</v>
      </c>
      <c r="CR3" s="89" t="str">
        <f>J3</f>
        <v>Ausgleich des Finanzhaushaltes unter Anrechnung von Vorträgen aus Vorjahren möglich?             ja =1/nein = 0</v>
      </c>
      <c r="CS3" s="89" t="s">
        <v>424</v>
      </c>
      <c r="CT3" s="89" t="s">
        <v>425</v>
      </c>
      <c r="CU3" s="89" t="str">
        <f>AZ2</f>
        <v>Kreisumlage 2016</v>
      </c>
      <c r="CV3" s="89" t="str">
        <f>BD2</f>
        <v>Amtsumlage 2016</v>
      </c>
      <c r="CW3" s="89" t="str">
        <f>S3</f>
        <v>Hebesatz Grundsteuer A</v>
      </c>
      <c r="CX3" s="89" t="str">
        <f>U3</f>
        <v>Hebesatz Grundsteuer B</v>
      </c>
      <c r="CY3" s="89" t="str">
        <f>W3</f>
        <v>Hebesatz Gewerbe-steuer</v>
      </c>
      <c r="CZ3" s="89" t="str">
        <f>Z3</f>
        <v>Verbindlichkeiten Investitionskredite per 31.12.2016 (Gesamt in €)</v>
      </c>
      <c r="DA3" s="89" t="s">
        <v>430</v>
      </c>
      <c r="DB3" s="89" t="str">
        <f>G3</f>
        <v>jahresbezogener Ausgleich im Finanzhaushalt   ja = 1 /nein = 0</v>
      </c>
      <c r="DC3" s="89" t="str">
        <f>AN2</f>
        <v>Muster 5a 
Saldo der liquiden Mittel u. der Kredite zur Sicherg. d. Zahlungsfähigk. (Zeile 11) per 31.12.2016</v>
      </c>
    </row>
    <row r="4" spans="1:107" ht="15.75" thickBot="1" x14ac:dyDescent="0.3">
      <c r="A4" s="10"/>
      <c r="B4" s="10"/>
      <c r="C4" s="10"/>
      <c r="D4" s="10"/>
      <c r="E4" s="10"/>
      <c r="F4" s="10"/>
      <c r="G4" s="10"/>
      <c r="H4" s="10"/>
      <c r="I4" s="10"/>
      <c r="J4" s="10"/>
      <c r="K4" s="10"/>
      <c r="L4" s="10"/>
      <c r="M4" s="532"/>
      <c r="N4" s="10"/>
      <c r="O4" s="10"/>
      <c r="P4" s="10"/>
      <c r="Q4" s="10"/>
      <c r="R4" s="10"/>
      <c r="S4" s="10"/>
      <c r="T4" s="534"/>
      <c r="U4" s="10"/>
      <c r="V4" s="534"/>
      <c r="W4" s="10"/>
      <c r="X4" s="534"/>
      <c r="Y4" s="534"/>
      <c r="Z4" s="63"/>
      <c r="AA4" s="10"/>
      <c r="AB4" s="10"/>
      <c r="AC4" s="10"/>
      <c r="AD4" s="10"/>
      <c r="AE4" s="64"/>
      <c r="AF4" s="65"/>
      <c r="AG4" s="65"/>
      <c r="AH4" s="65"/>
      <c r="AI4" s="65"/>
      <c r="AJ4" s="66"/>
      <c r="AK4" s="10"/>
      <c r="AL4" s="10"/>
      <c r="AM4" s="534"/>
      <c r="AN4" s="534"/>
      <c r="AO4" s="11" t="s">
        <v>39</v>
      </c>
      <c r="AP4" s="12" t="s">
        <v>40</v>
      </c>
      <c r="AQ4" s="13" t="s">
        <v>39</v>
      </c>
      <c r="AR4" s="14" t="s">
        <v>40</v>
      </c>
      <c r="AS4" s="15" t="s">
        <v>39</v>
      </c>
      <c r="AT4" s="33" t="s">
        <v>40</v>
      </c>
      <c r="AU4" s="566"/>
      <c r="AV4" s="556"/>
      <c r="AW4" s="559"/>
      <c r="AX4" s="556"/>
      <c r="AY4" s="559"/>
      <c r="AZ4" s="556"/>
      <c r="BA4" s="559"/>
      <c r="BB4" s="559"/>
      <c r="BC4" s="563"/>
      <c r="BD4" s="512"/>
      <c r="CA4" s="2" t="str">
        <f>IF(CA3=CA150,"OK")</f>
        <v>OK</v>
      </c>
      <c r="CB4" s="2" t="str">
        <f t="shared" ref="CB4:CT4" si="1">IF(CB3=CB150,"OK")</f>
        <v>OK</v>
      </c>
      <c r="CC4" s="2" t="str">
        <f t="shared" si="1"/>
        <v>OK</v>
      </c>
      <c r="CD4" s="2" t="str">
        <f t="shared" si="1"/>
        <v>OK</v>
      </c>
      <c r="CE4" s="2" t="str">
        <f t="shared" si="1"/>
        <v>OK</v>
      </c>
      <c r="CF4" s="2" t="str">
        <f t="shared" si="1"/>
        <v>OK</v>
      </c>
      <c r="CG4" s="2" t="str">
        <f t="shared" si="1"/>
        <v>OK</v>
      </c>
      <c r="CH4" s="2" t="str">
        <f t="shared" si="1"/>
        <v>OK</v>
      </c>
      <c r="CI4" s="2" t="str">
        <f t="shared" si="1"/>
        <v>OK</v>
      </c>
      <c r="CJ4" s="2" t="str">
        <f t="shared" si="1"/>
        <v>OK</v>
      </c>
      <c r="CK4" s="2" t="str">
        <f t="shared" si="1"/>
        <v>OK</v>
      </c>
      <c r="CL4" s="2" t="str">
        <f t="shared" si="1"/>
        <v>OK</v>
      </c>
      <c r="CM4" s="2" t="str">
        <f t="shared" si="1"/>
        <v>OK</v>
      </c>
      <c r="CN4" s="2" t="str">
        <f t="shared" si="1"/>
        <v>OK</v>
      </c>
      <c r="CO4" s="2" t="str">
        <f t="shared" si="1"/>
        <v>OK</v>
      </c>
      <c r="CP4" s="2" t="str">
        <f t="shared" si="1"/>
        <v>OK</v>
      </c>
      <c r="CQ4" s="2" t="str">
        <f t="shared" si="1"/>
        <v>OK</v>
      </c>
      <c r="CR4" s="2" t="str">
        <f t="shared" si="1"/>
        <v>OK</v>
      </c>
      <c r="CS4" s="2" t="str">
        <f t="shared" si="1"/>
        <v>OK</v>
      </c>
      <c r="CT4" s="2" t="str">
        <f t="shared" si="1"/>
        <v>OK</v>
      </c>
      <c r="CU4">
        <f t="shared" ref="CU4" si="2">AJ4</f>
        <v>0</v>
      </c>
      <c r="CV4">
        <f>AN4</f>
        <v>0</v>
      </c>
      <c r="CW4" s="98">
        <v>2.8146</v>
      </c>
      <c r="CX4" s="98">
        <v>3.5327999999999999</v>
      </c>
      <c r="CY4" s="98">
        <v>3.2164999999999999</v>
      </c>
    </row>
    <row r="5" spans="1:107" x14ac:dyDescent="0.25">
      <c r="A5" s="17">
        <v>13075039</v>
      </c>
      <c r="B5" s="18">
        <v>501</v>
      </c>
      <c r="C5" s="18" t="s">
        <v>41</v>
      </c>
      <c r="D5" s="221">
        <v>57286</v>
      </c>
      <c r="E5" s="222">
        <v>2708300</v>
      </c>
      <c r="F5" s="222">
        <v>6634611.0300000003</v>
      </c>
      <c r="G5" s="222">
        <v>1</v>
      </c>
      <c r="H5" s="222">
        <v>2792860.17</v>
      </c>
      <c r="I5" s="222"/>
      <c r="J5" s="222">
        <v>1</v>
      </c>
      <c r="K5" s="222">
        <v>2095747.5</v>
      </c>
      <c r="L5" s="222"/>
      <c r="M5" s="222">
        <v>1</v>
      </c>
      <c r="N5" s="270"/>
      <c r="O5" s="222">
        <v>1</v>
      </c>
      <c r="P5" s="270"/>
      <c r="Q5" s="270"/>
      <c r="R5" s="270"/>
      <c r="S5" s="222">
        <v>300</v>
      </c>
      <c r="T5" s="222">
        <v>1</v>
      </c>
      <c r="U5" s="222">
        <v>480</v>
      </c>
      <c r="V5" s="222">
        <v>1</v>
      </c>
      <c r="W5" s="222">
        <v>425</v>
      </c>
      <c r="X5" s="222">
        <v>1</v>
      </c>
      <c r="Y5" s="222">
        <v>1</v>
      </c>
      <c r="Z5" s="222">
        <v>41827413.670000002</v>
      </c>
      <c r="AA5" s="222">
        <v>730.15</v>
      </c>
      <c r="AB5" s="178" t="s">
        <v>56</v>
      </c>
      <c r="AC5" s="178" t="s">
        <v>43</v>
      </c>
      <c r="AD5" s="178" t="s">
        <v>43</v>
      </c>
      <c r="AE5" s="178" t="s">
        <v>56</v>
      </c>
      <c r="AF5" s="178" t="s">
        <v>828</v>
      </c>
      <c r="AG5" s="179">
        <v>2018</v>
      </c>
      <c r="AH5" s="179">
        <v>2018</v>
      </c>
      <c r="AI5" s="179">
        <v>2019</v>
      </c>
      <c r="AJ5" s="179">
        <v>2019</v>
      </c>
      <c r="AK5" s="222"/>
      <c r="AL5" s="222" t="s">
        <v>676</v>
      </c>
      <c r="AM5" s="295"/>
      <c r="AN5" s="295"/>
      <c r="AO5" s="278">
        <v>178800</v>
      </c>
      <c r="AP5" s="279">
        <v>171436</v>
      </c>
      <c r="AQ5" s="278">
        <v>360000</v>
      </c>
      <c r="AR5" s="278">
        <v>427654</v>
      </c>
      <c r="AS5" s="278"/>
      <c r="AT5" s="280"/>
      <c r="AU5" s="222">
        <v>35572360</v>
      </c>
      <c r="AV5" s="222">
        <v>41085572</v>
      </c>
      <c r="AW5" s="281">
        <v>5513212</v>
      </c>
      <c r="AX5" s="222">
        <v>16466825</v>
      </c>
      <c r="AY5" s="281">
        <v>57552397</v>
      </c>
      <c r="AZ5" s="222">
        <v>21233396</v>
      </c>
      <c r="BA5" s="281">
        <v>36319001</v>
      </c>
      <c r="BB5" s="281">
        <f>AZ5/AV5</f>
        <v>0.51680906377547819</v>
      </c>
      <c r="BC5" s="281">
        <f>AZ5/AY5</f>
        <v>0.36894025456489676</v>
      </c>
      <c r="BD5" s="222"/>
      <c r="CA5" s="91" t="str">
        <f t="shared" ref="CA5:CB20" si="3">C5</f>
        <v>Greifswald, Hansestadt</v>
      </c>
      <c r="CB5" s="92">
        <f t="shared" si="3"/>
        <v>57286</v>
      </c>
      <c r="CC5" s="92">
        <f>IF(I5&lt;0,I5*-1,I5)</f>
        <v>0</v>
      </c>
      <c r="CD5" s="92">
        <f>H5-CC5</f>
        <v>2792860.17</v>
      </c>
      <c r="CE5" s="92">
        <f t="shared" ref="CE5:CE68" si="4">P5</f>
        <v>0</v>
      </c>
      <c r="CF5" s="92">
        <f t="shared" ref="CF5:CF68" si="5">R5</f>
        <v>0</v>
      </c>
      <c r="CG5" s="92">
        <f>CF5-CE5</f>
        <v>0</v>
      </c>
      <c r="CH5" s="92">
        <f t="shared" ref="CH5:CH68" si="6">AM5</f>
        <v>0</v>
      </c>
      <c r="CI5" s="92">
        <f>Y5</f>
        <v>1</v>
      </c>
      <c r="CJ5" s="91" t="str">
        <f t="shared" ref="CJ5:CK20" si="7">AB5</f>
        <v>ja</v>
      </c>
      <c r="CK5" s="91" t="str">
        <f t="shared" si="7"/>
        <v>nein</v>
      </c>
      <c r="CL5" s="91" t="str">
        <f>IF(CB5=0,"keine Daten",IF(CD5=0,"keine Daten",IF(CH5=0,"keine Daten","OK")))</f>
        <v>keine Daten</v>
      </c>
      <c r="CM5" s="92">
        <f>N5</f>
        <v>0</v>
      </c>
      <c r="CN5" s="91" t="str">
        <f>IF(CQ5=0,"keine Angabe",IF(CI5="ja","ja","nein"))</f>
        <v>keine Angabe</v>
      </c>
      <c r="CO5" s="91">
        <f>IF(CQ5=0,2,IF(CJ5="ja",1,0))</f>
        <v>2</v>
      </c>
      <c r="CP5" s="91">
        <f>IF(CQ5=0,2,IF(CK5="ja",1,0))</f>
        <v>2</v>
      </c>
      <c r="CQ5" s="91">
        <f>IF(CL5="OK",1,0)</f>
        <v>0</v>
      </c>
      <c r="CR5" s="91">
        <f t="shared" ref="CR5:CR68" si="8">J5</f>
        <v>1</v>
      </c>
      <c r="CS5" s="92">
        <f>CM5-'2015'!CM5</f>
        <v>0</v>
      </c>
      <c r="CT5" s="92">
        <f>CE5-'2015'!CE5</f>
        <v>-3481906.19</v>
      </c>
      <c r="CU5" s="92">
        <f>AZ5</f>
        <v>21233396</v>
      </c>
      <c r="CV5" s="92">
        <f>BD5</f>
        <v>0</v>
      </c>
      <c r="CW5" s="153">
        <f>S5/100</f>
        <v>3</v>
      </c>
      <c r="CX5" s="153">
        <f>U5/100</f>
        <v>4.8</v>
      </c>
      <c r="CY5" s="153">
        <f>W5/100</f>
        <v>4.25</v>
      </c>
      <c r="CZ5" s="92">
        <f>Z5</f>
        <v>41827413.670000002</v>
      </c>
      <c r="DA5" s="92">
        <f>AP5+AR5+AT5</f>
        <v>599090</v>
      </c>
      <c r="DB5" s="91">
        <f t="shared" ref="DB5:DB68" si="9">G5</f>
        <v>1</v>
      </c>
      <c r="DC5" s="92">
        <f>AN5</f>
        <v>0</v>
      </c>
    </row>
    <row r="6" spans="1:107" x14ac:dyDescent="0.25">
      <c r="A6" s="20">
        <v>13075005</v>
      </c>
      <c r="B6" s="21">
        <v>511</v>
      </c>
      <c r="C6" s="21" t="s">
        <v>42</v>
      </c>
      <c r="D6" s="223">
        <v>12718</v>
      </c>
      <c r="E6" s="224">
        <v>3142900</v>
      </c>
      <c r="F6" s="224">
        <v>2218887.52</v>
      </c>
      <c r="G6" s="224">
        <v>0</v>
      </c>
      <c r="H6" s="224">
        <v>0</v>
      </c>
      <c r="I6" s="224">
        <v>2697576.2</v>
      </c>
      <c r="J6" s="224">
        <v>0</v>
      </c>
      <c r="K6" s="224">
        <v>8220810.8499999996</v>
      </c>
      <c r="L6" s="224"/>
      <c r="M6" s="224">
        <v>1</v>
      </c>
      <c r="N6" s="224"/>
      <c r="O6" s="224">
        <v>1</v>
      </c>
      <c r="P6" s="224">
        <v>5730563.9199999999</v>
      </c>
      <c r="Q6" s="224">
        <v>0</v>
      </c>
      <c r="R6" s="224">
        <v>0</v>
      </c>
      <c r="S6" s="224">
        <v>400</v>
      </c>
      <c r="T6" s="224">
        <v>0</v>
      </c>
      <c r="U6" s="224">
        <v>460</v>
      </c>
      <c r="V6" s="224">
        <v>0</v>
      </c>
      <c r="W6" s="224">
        <v>400</v>
      </c>
      <c r="X6" s="224">
        <v>0</v>
      </c>
      <c r="Y6" s="224">
        <v>0</v>
      </c>
      <c r="Z6" s="224">
        <v>8726816.4000000004</v>
      </c>
      <c r="AA6" s="224">
        <v>686.17836137757513</v>
      </c>
      <c r="AB6" s="22"/>
      <c r="AC6" s="22" t="s">
        <v>43</v>
      </c>
      <c r="AD6" s="22" t="s">
        <v>43</v>
      </c>
      <c r="AE6" s="22" t="s">
        <v>56</v>
      </c>
      <c r="AF6" s="22" t="s">
        <v>56</v>
      </c>
      <c r="AG6" s="22" t="s">
        <v>371</v>
      </c>
      <c r="AH6" s="22" t="s">
        <v>372</v>
      </c>
      <c r="AI6" s="22" t="s">
        <v>373</v>
      </c>
      <c r="AJ6" s="22" t="s">
        <v>374</v>
      </c>
      <c r="AK6" s="224">
        <v>5149800</v>
      </c>
      <c r="AL6" s="224"/>
      <c r="AM6" s="260">
        <v>-2218887.52</v>
      </c>
      <c r="AN6" s="260">
        <v>-5730563.9199999999</v>
      </c>
      <c r="AO6" s="224">
        <v>34000</v>
      </c>
      <c r="AP6" s="282">
        <v>35440.980000000003</v>
      </c>
      <c r="AQ6" s="224">
        <v>126000</v>
      </c>
      <c r="AR6" s="224">
        <v>189488.41</v>
      </c>
      <c r="AS6" s="224">
        <v>0</v>
      </c>
      <c r="AT6" s="260">
        <v>0</v>
      </c>
      <c r="AU6" s="222">
        <v>8249220</v>
      </c>
      <c r="AV6" s="222">
        <v>4022436.19</v>
      </c>
      <c r="AW6" s="281">
        <f>AV6-AU6</f>
        <v>-4226783.8100000005</v>
      </c>
      <c r="AX6" s="222">
        <v>2424863.2599999998</v>
      </c>
      <c r="AY6" s="281">
        <f t="shared" ref="AY6:AY69" si="10">AV6+AX6</f>
        <v>6447299.4499999993</v>
      </c>
      <c r="AZ6" s="222">
        <v>4601308.08</v>
      </c>
      <c r="BA6" s="281">
        <f>AY6-AZ6</f>
        <v>1845991.3699999992</v>
      </c>
      <c r="BB6" s="281">
        <f t="shared" ref="BB6:BB69" si="11">AZ6/AV6</f>
        <v>1.1439107701544422</v>
      </c>
      <c r="BC6" s="281">
        <f t="shared" ref="BC6:BC69" si="12">AZ6/AY6</f>
        <v>0.71367990825988403</v>
      </c>
      <c r="BD6" s="222"/>
      <c r="CA6" s="91" t="str">
        <f t="shared" si="3"/>
        <v>Anklam, Stadt</v>
      </c>
      <c r="CB6" s="92">
        <f t="shared" si="3"/>
        <v>12718</v>
      </c>
      <c r="CC6" s="92">
        <f t="shared" ref="CC6:CC69" si="13">IF(I6&lt;0,I6*-1,I6)</f>
        <v>2697576.2</v>
      </c>
      <c r="CD6" s="92">
        <f t="shared" ref="CD6:CD69" si="14">H6-CC6</f>
        <v>-2697576.2</v>
      </c>
      <c r="CE6" s="92">
        <f t="shared" si="4"/>
        <v>5730563.9199999999</v>
      </c>
      <c r="CF6" s="92">
        <f t="shared" si="5"/>
        <v>0</v>
      </c>
      <c r="CG6" s="92">
        <f t="shared" ref="CG6:CG69" si="15">CF6-CE6</f>
        <v>-5730563.9199999999</v>
      </c>
      <c r="CH6" s="92">
        <f t="shared" si="6"/>
        <v>-2218887.52</v>
      </c>
      <c r="CI6" s="92">
        <f>Y6</f>
        <v>0</v>
      </c>
      <c r="CJ6" s="91">
        <f t="shared" si="7"/>
        <v>0</v>
      </c>
      <c r="CK6" s="91" t="str">
        <f t="shared" si="7"/>
        <v>nein</v>
      </c>
      <c r="CL6" s="91" t="str">
        <f t="shared" ref="CL6:CL9" si="16">IF(CB6=0,"keine Daten",IF(CD6=0,"keine Daten",IF(CH6=0,"keine Daten","OK")))</f>
        <v>OK</v>
      </c>
      <c r="CM6" s="92">
        <f t="shared" ref="CM6:CM69" si="17">N6</f>
        <v>0</v>
      </c>
      <c r="CN6" s="91" t="str">
        <f t="shared" ref="CN6:CN69" si="18">IF(CQ6=0,"keine Angabe",IF(CI6="ja","ja","nein"))</f>
        <v>nein</v>
      </c>
      <c r="CO6" s="91">
        <f t="shared" ref="CO6:CO69" si="19">IF(CQ6=0,2,IF(CJ6="ja",1,0))</f>
        <v>0</v>
      </c>
      <c r="CP6" s="91">
        <f t="shared" ref="CP6:CP69" si="20">IF(CQ6=0,2,IF(CK6="ja",1,0))</f>
        <v>0</v>
      </c>
      <c r="CQ6" s="91">
        <f t="shared" ref="CQ6:CQ69" si="21">IF(CL6="OK",1,0)</f>
        <v>1</v>
      </c>
      <c r="CR6" s="91">
        <f t="shared" si="8"/>
        <v>0</v>
      </c>
      <c r="CS6" s="92">
        <f>CM6-'2015'!CM6</f>
        <v>0</v>
      </c>
      <c r="CT6" s="92">
        <f>CE6-'2015'!CE6</f>
        <v>1659297.54</v>
      </c>
      <c r="CU6" s="92">
        <f t="shared" ref="CU6:CU69" si="22">AZ6</f>
        <v>4601308.08</v>
      </c>
      <c r="CV6" s="92">
        <f t="shared" ref="CV6:CV69" si="23">BD6</f>
        <v>0</v>
      </c>
      <c r="CW6" s="153">
        <f t="shared" ref="CW6:CW69" si="24">S6/100</f>
        <v>4</v>
      </c>
      <c r="CX6" s="153">
        <f t="shared" ref="CX6:CX69" si="25">U6/100</f>
        <v>4.5999999999999996</v>
      </c>
      <c r="CY6" s="153">
        <f t="shared" ref="CY6:CY69" si="26">W6/100</f>
        <v>4</v>
      </c>
      <c r="CZ6" s="92">
        <f t="shared" ref="CZ6:CZ69" si="27">Z6</f>
        <v>8726816.4000000004</v>
      </c>
      <c r="DA6" s="92">
        <f>AP6+AR6+AT6</f>
        <v>224929.39</v>
      </c>
      <c r="DB6" s="91">
        <f t="shared" si="9"/>
        <v>0</v>
      </c>
      <c r="DC6" s="92">
        <f t="shared" ref="DC6:DC69" si="28">AN6</f>
        <v>-5730563.9199999999</v>
      </c>
    </row>
    <row r="7" spans="1:107" x14ac:dyDescent="0.25">
      <c r="A7" s="20">
        <v>13075049</v>
      </c>
      <c r="B7" s="21">
        <v>512</v>
      </c>
      <c r="C7" s="21" t="s">
        <v>44</v>
      </c>
      <c r="D7" s="223">
        <v>8839</v>
      </c>
      <c r="E7" s="224">
        <v>545200</v>
      </c>
      <c r="F7" s="224">
        <v>2228598.21</v>
      </c>
      <c r="G7" s="224">
        <v>1</v>
      </c>
      <c r="H7" s="224">
        <v>1687990.78</v>
      </c>
      <c r="I7" s="224">
        <v>0</v>
      </c>
      <c r="J7" s="224">
        <v>1</v>
      </c>
      <c r="K7" s="224">
        <v>5957489.1699999999</v>
      </c>
      <c r="L7" s="224">
        <v>2013</v>
      </c>
      <c r="M7" s="224">
        <v>1</v>
      </c>
      <c r="N7" s="224">
        <v>69422489.969999999</v>
      </c>
      <c r="O7" s="224">
        <v>0</v>
      </c>
      <c r="P7" s="224">
        <v>0</v>
      </c>
      <c r="Q7" s="224">
        <v>1</v>
      </c>
      <c r="R7" s="224">
        <v>3886436.09</v>
      </c>
      <c r="S7" s="224">
        <v>285</v>
      </c>
      <c r="T7" s="224">
        <v>0</v>
      </c>
      <c r="U7" s="224">
        <v>365</v>
      </c>
      <c r="V7" s="224">
        <v>0</v>
      </c>
      <c r="W7" s="224">
        <v>390</v>
      </c>
      <c r="X7" s="224">
        <v>0</v>
      </c>
      <c r="Y7" s="224">
        <v>0</v>
      </c>
      <c r="Z7" s="224">
        <v>8787072.8200000003</v>
      </c>
      <c r="AA7" s="224">
        <v>994.12522004751668</v>
      </c>
      <c r="AB7" s="22" t="s">
        <v>56</v>
      </c>
      <c r="AC7" s="22" t="s">
        <v>43</v>
      </c>
      <c r="AD7" s="22" t="s">
        <v>43</v>
      </c>
      <c r="AE7" s="22" t="s">
        <v>56</v>
      </c>
      <c r="AF7" s="22" t="s">
        <v>56</v>
      </c>
      <c r="AG7" s="22" t="s">
        <v>56</v>
      </c>
      <c r="AH7" s="67">
        <v>43100</v>
      </c>
      <c r="AI7" s="22" t="s">
        <v>375</v>
      </c>
      <c r="AJ7" s="22" t="s">
        <v>375</v>
      </c>
      <c r="AK7" s="224">
        <v>2510695.7200000002</v>
      </c>
      <c r="AL7" s="224">
        <v>5957489.1699999999</v>
      </c>
      <c r="AM7" s="260">
        <v>2228598.21</v>
      </c>
      <c r="AN7" s="260">
        <v>5957489.1699999999</v>
      </c>
      <c r="AO7" s="224">
        <v>26400</v>
      </c>
      <c r="AP7" s="282">
        <v>27635.25</v>
      </c>
      <c r="AQ7" s="224">
        <v>18400</v>
      </c>
      <c r="AR7" s="224">
        <v>17730</v>
      </c>
      <c r="AS7" s="224">
        <v>518000</v>
      </c>
      <c r="AT7" s="260">
        <v>547924.43999999994</v>
      </c>
      <c r="AU7" s="222">
        <v>6587064</v>
      </c>
      <c r="AV7" s="222">
        <v>7065116</v>
      </c>
      <c r="AW7" s="281">
        <f t="shared" ref="AW7:AW70" si="29">AV7-AU7</f>
        <v>478052</v>
      </c>
      <c r="AX7" s="222">
        <v>1197980.98</v>
      </c>
      <c r="AY7" s="281">
        <f t="shared" si="10"/>
        <v>8263096.9800000004</v>
      </c>
      <c r="AZ7" s="222">
        <v>4107391.08</v>
      </c>
      <c r="BA7" s="281">
        <f t="shared" ref="BA7:BA70" si="30">AY7-AZ7</f>
        <v>4155705.9000000004</v>
      </c>
      <c r="BB7" s="281">
        <f t="shared" si="11"/>
        <v>0.58136215739416031</v>
      </c>
      <c r="BC7" s="281">
        <f t="shared" si="12"/>
        <v>0.49707647023162493</v>
      </c>
      <c r="BD7" s="222"/>
      <c r="CA7" s="91" t="str">
        <f t="shared" si="3"/>
        <v>Heringsdorf</v>
      </c>
      <c r="CB7" s="92">
        <f t="shared" si="3"/>
        <v>8839</v>
      </c>
      <c r="CC7" s="92">
        <f>IF(I7&lt;0,I7*-1,I7)</f>
        <v>0</v>
      </c>
      <c r="CD7" s="92">
        <f>H7-CC7</f>
        <v>1687990.78</v>
      </c>
      <c r="CE7" s="92">
        <f t="shared" si="4"/>
        <v>0</v>
      </c>
      <c r="CF7" s="92">
        <f t="shared" si="5"/>
        <v>3886436.09</v>
      </c>
      <c r="CG7" s="92">
        <f t="shared" si="15"/>
        <v>3886436.09</v>
      </c>
      <c r="CH7" s="92">
        <f t="shared" si="6"/>
        <v>2228598.21</v>
      </c>
      <c r="CI7" s="92">
        <f>Y7</f>
        <v>0</v>
      </c>
      <c r="CJ7" s="91" t="str">
        <f t="shared" si="7"/>
        <v>ja</v>
      </c>
      <c r="CK7" s="91" t="str">
        <f t="shared" si="7"/>
        <v>nein</v>
      </c>
      <c r="CL7" s="91" t="str">
        <f t="shared" si="16"/>
        <v>OK</v>
      </c>
      <c r="CM7" s="92">
        <f t="shared" si="17"/>
        <v>69422489.969999999</v>
      </c>
      <c r="CN7" s="91" t="str">
        <f t="shared" si="18"/>
        <v>nein</v>
      </c>
      <c r="CO7" s="91">
        <f t="shared" si="19"/>
        <v>1</v>
      </c>
      <c r="CP7" s="91">
        <f t="shared" si="20"/>
        <v>0</v>
      </c>
      <c r="CQ7" s="91">
        <f t="shared" si="21"/>
        <v>1</v>
      </c>
      <c r="CR7" s="91">
        <f t="shared" si="8"/>
        <v>1</v>
      </c>
      <c r="CS7" s="92">
        <f>CM7-'2015'!CM7</f>
        <v>69422489.969999999</v>
      </c>
      <c r="CT7" s="92">
        <f>CE7-'2015'!CE7</f>
        <v>0</v>
      </c>
      <c r="CU7" s="92">
        <f t="shared" si="22"/>
        <v>4107391.08</v>
      </c>
      <c r="CV7" s="92">
        <f t="shared" si="23"/>
        <v>0</v>
      </c>
      <c r="CW7" s="153">
        <f t="shared" si="24"/>
        <v>2.85</v>
      </c>
      <c r="CX7" s="153">
        <f t="shared" si="25"/>
        <v>3.65</v>
      </c>
      <c r="CY7" s="153">
        <f t="shared" si="26"/>
        <v>3.9</v>
      </c>
      <c r="CZ7" s="92">
        <f t="shared" si="27"/>
        <v>8787072.8200000003</v>
      </c>
      <c r="DA7" s="92">
        <f>AP7+AR7+AT7</f>
        <v>593289.68999999994</v>
      </c>
      <c r="DB7" s="91">
        <f t="shared" si="9"/>
        <v>1</v>
      </c>
      <c r="DC7" s="92">
        <f t="shared" si="28"/>
        <v>5957489.1699999999</v>
      </c>
    </row>
    <row r="8" spans="1:107" x14ac:dyDescent="0.25">
      <c r="A8" s="20">
        <v>13075105</v>
      </c>
      <c r="B8" s="21">
        <v>513</v>
      </c>
      <c r="C8" s="21" t="s">
        <v>45</v>
      </c>
      <c r="D8" s="223">
        <v>10442</v>
      </c>
      <c r="E8" s="224">
        <v>850100</v>
      </c>
      <c r="F8" s="224">
        <v>544803.06999999995</v>
      </c>
      <c r="G8" s="224">
        <v>0</v>
      </c>
      <c r="H8" s="224">
        <v>0</v>
      </c>
      <c r="I8" s="224">
        <v>986256.22</v>
      </c>
      <c r="J8" s="224">
        <v>0</v>
      </c>
      <c r="K8" s="224">
        <v>1913469.49</v>
      </c>
      <c r="L8" s="224">
        <v>2015</v>
      </c>
      <c r="M8" s="224"/>
      <c r="N8" s="224"/>
      <c r="O8" s="224">
        <v>1</v>
      </c>
      <c r="P8" s="224">
        <v>3209740</v>
      </c>
      <c r="Q8" s="224">
        <v>0</v>
      </c>
      <c r="R8" s="224">
        <v>0</v>
      </c>
      <c r="S8" s="224">
        <v>300</v>
      </c>
      <c r="T8" s="224">
        <v>0</v>
      </c>
      <c r="U8" s="224">
        <v>400</v>
      </c>
      <c r="V8" s="224">
        <v>0</v>
      </c>
      <c r="W8" s="224">
        <v>360</v>
      </c>
      <c r="X8" s="224">
        <v>0</v>
      </c>
      <c r="Y8" s="224">
        <v>0</v>
      </c>
      <c r="Z8" s="224">
        <v>5484861.3099999996</v>
      </c>
      <c r="AA8" s="224">
        <v>525.27</v>
      </c>
      <c r="AB8" s="22" t="s">
        <v>56</v>
      </c>
      <c r="AC8" s="22" t="s">
        <v>43</v>
      </c>
      <c r="AD8" s="22" t="s">
        <v>43</v>
      </c>
      <c r="AE8" s="22" t="s">
        <v>56</v>
      </c>
      <c r="AF8" s="22" t="s">
        <v>56</v>
      </c>
      <c r="AG8" s="22">
        <v>2018</v>
      </c>
      <c r="AH8" s="22"/>
      <c r="AI8" s="22"/>
      <c r="AJ8" s="22"/>
      <c r="AK8" s="224">
        <v>1360767.25</v>
      </c>
      <c r="AL8" s="224">
        <v>163484.53</v>
      </c>
      <c r="AM8" s="260">
        <v>-544803.06999999995</v>
      </c>
      <c r="AN8" s="260">
        <v>-3209740</v>
      </c>
      <c r="AO8" s="224">
        <v>21900</v>
      </c>
      <c r="AP8" s="282">
        <v>21458.75</v>
      </c>
      <c r="AQ8" s="224">
        <v>80000</v>
      </c>
      <c r="AR8" s="224">
        <v>76061.98</v>
      </c>
      <c r="AS8" s="224">
        <v>0</v>
      </c>
      <c r="AT8" s="260">
        <v>0</v>
      </c>
      <c r="AU8" s="222">
        <v>5071444.72</v>
      </c>
      <c r="AV8" s="222">
        <v>3085299.79</v>
      </c>
      <c r="AW8" s="281">
        <f t="shared" si="29"/>
        <v>-1986144.9299999997</v>
      </c>
      <c r="AX8" s="222">
        <v>2891341.96</v>
      </c>
      <c r="AY8" s="281">
        <f t="shared" si="10"/>
        <v>5976641.75</v>
      </c>
      <c r="AZ8" s="222">
        <v>3654346.92</v>
      </c>
      <c r="BA8" s="281">
        <f t="shared" si="30"/>
        <v>2322294.83</v>
      </c>
      <c r="BB8" s="281">
        <f t="shared" si="11"/>
        <v>1.184438196846991</v>
      </c>
      <c r="BC8" s="281">
        <f t="shared" si="12"/>
        <v>0.61143817428909808</v>
      </c>
      <c r="BD8" s="222"/>
      <c r="CA8" s="91" t="str">
        <f t="shared" si="3"/>
        <v>Pasewalk, Stadt</v>
      </c>
      <c r="CB8" s="92">
        <f t="shared" si="3"/>
        <v>10442</v>
      </c>
      <c r="CC8" s="92">
        <f t="shared" si="13"/>
        <v>986256.22</v>
      </c>
      <c r="CD8" s="92">
        <f t="shared" si="14"/>
        <v>-986256.22</v>
      </c>
      <c r="CE8" s="92">
        <f t="shared" si="4"/>
        <v>3209740</v>
      </c>
      <c r="CF8" s="92">
        <f t="shared" si="5"/>
        <v>0</v>
      </c>
      <c r="CG8" s="92">
        <f t="shared" si="15"/>
        <v>-3209740</v>
      </c>
      <c r="CH8" s="92">
        <f t="shared" si="6"/>
        <v>-544803.06999999995</v>
      </c>
      <c r="CI8" s="92">
        <f>Y8</f>
        <v>0</v>
      </c>
      <c r="CJ8" s="91" t="str">
        <f t="shared" si="7"/>
        <v>ja</v>
      </c>
      <c r="CK8" s="91" t="str">
        <f t="shared" si="7"/>
        <v>nein</v>
      </c>
      <c r="CL8" s="91" t="str">
        <f t="shared" si="16"/>
        <v>OK</v>
      </c>
      <c r="CM8" s="92">
        <v>0</v>
      </c>
      <c r="CN8" s="91" t="str">
        <f t="shared" si="18"/>
        <v>nein</v>
      </c>
      <c r="CO8" s="91">
        <f t="shared" si="19"/>
        <v>1</v>
      </c>
      <c r="CP8" s="91">
        <f t="shared" si="20"/>
        <v>0</v>
      </c>
      <c r="CQ8" s="91">
        <f t="shared" si="21"/>
        <v>1</v>
      </c>
      <c r="CR8" s="91">
        <f t="shared" si="8"/>
        <v>0</v>
      </c>
      <c r="CS8" s="92">
        <f>CM8-'2015'!CM8</f>
        <v>0</v>
      </c>
      <c r="CT8" s="92">
        <f>CE8-'2015'!CE8</f>
        <v>1336515.47</v>
      </c>
      <c r="CU8" s="92">
        <f t="shared" si="22"/>
        <v>3654346.92</v>
      </c>
      <c r="CV8" s="92">
        <f t="shared" si="23"/>
        <v>0</v>
      </c>
      <c r="CW8" s="153">
        <f t="shared" si="24"/>
        <v>3</v>
      </c>
      <c r="CX8" s="153">
        <f t="shared" si="25"/>
        <v>4</v>
      </c>
      <c r="CY8" s="153">
        <f t="shared" si="26"/>
        <v>3.6</v>
      </c>
      <c r="CZ8" s="92">
        <f t="shared" si="27"/>
        <v>5484861.3099999996</v>
      </c>
      <c r="DA8" s="92">
        <f t="shared" ref="DA8:DA71" si="31">AP8+AR8+AT8</f>
        <v>97520.73</v>
      </c>
      <c r="DB8" s="91">
        <f t="shared" si="9"/>
        <v>0</v>
      </c>
      <c r="DC8" s="92">
        <f t="shared" si="28"/>
        <v>-3209740</v>
      </c>
    </row>
    <row r="9" spans="1:107" x14ac:dyDescent="0.25">
      <c r="A9" s="20">
        <v>13075130</v>
      </c>
      <c r="B9" s="21">
        <v>514</v>
      </c>
      <c r="C9" s="21" t="s">
        <v>46</v>
      </c>
      <c r="D9" s="223">
        <v>4965</v>
      </c>
      <c r="E9" s="224">
        <v>498200</v>
      </c>
      <c r="F9" s="224">
        <v>241084.95</v>
      </c>
      <c r="G9" s="224">
        <v>0</v>
      </c>
      <c r="H9" s="224">
        <v>0</v>
      </c>
      <c r="I9" s="224">
        <v>232486.43</v>
      </c>
      <c r="J9" s="224">
        <v>0</v>
      </c>
      <c r="K9" s="224">
        <v>0</v>
      </c>
      <c r="L9" s="224">
        <v>2013</v>
      </c>
      <c r="M9" s="224">
        <v>1</v>
      </c>
      <c r="N9" s="224">
        <v>13024000</v>
      </c>
      <c r="O9" s="224">
        <v>1</v>
      </c>
      <c r="P9" s="224">
        <v>1000000</v>
      </c>
      <c r="Q9" s="224">
        <v>0</v>
      </c>
      <c r="R9" s="224">
        <v>0</v>
      </c>
      <c r="S9" s="224">
        <v>300</v>
      </c>
      <c r="T9" s="224">
        <v>0</v>
      </c>
      <c r="U9" s="224">
        <v>385</v>
      </c>
      <c r="V9" s="224">
        <v>0</v>
      </c>
      <c r="W9" s="224">
        <v>350</v>
      </c>
      <c r="X9" s="224">
        <v>0</v>
      </c>
      <c r="Y9" s="224">
        <v>0</v>
      </c>
      <c r="Z9" s="224">
        <v>4209985.96</v>
      </c>
      <c r="AA9" s="224">
        <v>844.53</v>
      </c>
      <c r="AB9" s="22" t="s">
        <v>56</v>
      </c>
      <c r="AC9" s="22" t="s">
        <v>43</v>
      </c>
      <c r="AD9" s="22" t="s">
        <v>43</v>
      </c>
      <c r="AE9" s="22" t="s">
        <v>56</v>
      </c>
      <c r="AF9" s="22" t="s">
        <v>56</v>
      </c>
      <c r="AG9" s="22">
        <v>2017</v>
      </c>
      <c r="AH9" s="22">
        <v>2017</v>
      </c>
      <c r="AI9" s="22">
        <v>2018</v>
      </c>
      <c r="AJ9" s="22">
        <v>2018</v>
      </c>
      <c r="AK9" s="224">
        <v>371702.5</v>
      </c>
      <c r="AL9" s="224">
        <v>842564.38</v>
      </c>
      <c r="AM9" s="260">
        <v>-241084.95</v>
      </c>
      <c r="AN9" s="260">
        <v>-842564.38</v>
      </c>
      <c r="AO9" s="224">
        <v>23700</v>
      </c>
      <c r="AP9" s="282">
        <v>23052.63</v>
      </c>
      <c r="AQ9" s="224">
        <v>11100</v>
      </c>
      <c r="AR9" s="224">
        <v>11130</v>
      </c>
      <c r="AS9" s="224">
        <v>0</v>
      </c>
      <c r="AT9" s="260">
        <v>0</v>
      </c>
      <c r="AU9" s="222">
        <v>1792432.03</v>
      </c>
      <c r="AV9" s="222">
        <v>1215500.1100000001</v>
      </c>
      <c r="AW9" s="281">
        <f t="shared" si="29"/>
        <v>-576931.91999999993</v>
      </c>
      <c r="AX9" s="222">
        <v>1517156.04</v>
      </c>
      <c r="AY9" s="281">
        <f t="shared" si="10"/>
        <v>2732656.1500000004</v>
      </c>
      <c r="AZ9" s="222">
        <v>1808563.08</v>
      </c>
      <c r="BA9" s="281">
        <f t="shared" si="30"/>
        <v>924093.0700000003</v>
      </c>
      <c r="BB9" s="281">
        <f t="shared" si="11"/>
        <v>1.4879168377862177</v>
      </c>
      <c r="BC9" s="281">
        <f t="shared" si="12"/>
        <v>0.66183338873425401</v>
      </c>
      <c r="BD9" s="222"/>
      <c r="CA9" s="91" t="str">
        <f t="shared" si="3"/>
        <v>Strasburg (Uckermark)</v>
      </c>
      <c r="CB9" s="92">
        <f t="shared" si="3"/>
        <v>4965</v>
      </c>
      <c r="CC9" s="92">
        <f t="shared" si="13"/>
        <v>232486.43</v>
      </c>
      <c r="CD9" s="92">
        <f t="shared" si="14"/>
        <v>-232486.43</v>
      </c>
      <c r="CE9" s="92">
        <f t="shared" si="4"/>
        <v>1000000</v>
      </c>
      <c r="CF9" s="92">
        <f t="shared" si="5"/>
        <v>0</v>
      </c>
      <c r="CG9" s="92">
        <f t="shared" si="15"/>
        <v>-1000000</v>
      </c>
      <c r="CH9" s="92">
        <f t="shared" si="6"/>
        <v>-241084.95</v>
      </c>
      <c r="CI9" s="92">
        <f>Y9</f>
        <v>0</v>
      </c>
      <c r="CJ9" s="91" t="str">
        <f t="shared" si="7"/>
        <v>ja</v>
      </c>
      <c r="CK9" s="91" t="str">
        <f t="shared" si="7"/>
        <v>nein</v>
      </c>
      <c r="CL9" s="91" t="str">
        <f t="shared" si="16"/>
        <v>OK</v>
      </c>
      <c r="CM9" s="92">
        <f t="shared" si="17"/>
        <v>13024000</v>
      </c>
      <c r="CN9" s="91" t="str">
        <f t="shared" si="18"/>
        <v>nein</v>
      </c>
      <c r="CO9" s="91">
        <f t="shared" si="19"/>
        <v>1</v>
      </c>
      <c r="CP9" s="91">
        <f t="shared" si="20"/>
        <v>0</v>
      </c>
      <c r="CQ9" s="91">
        <f t="shared" si="21"/>
        <v>1</v>
      </c>
      <c r="CR9" s="91">
        <f t="shared" si="8"/>
        <v>0</v>
      </c>
      <c r="CS9" s="92">
        <f>CM9-'2015'!CM9</f>
        <v>362833.18999999948</v>
      </c>
      <c r="CT9" s="92">
        <f>CE9-'2015'!CE9</f>
        <v>0</v>
      </c>
      <c r="CU9" s="92">
        <f t="shared" si="22"/>
        <v>1808563.08</v>
      </c>
      <c r="CV9" s="92">
        <f t="shared" si="23"/>
        <v>0</v>
      </c>
      <c r="CW9" s="153">
        <f t="shared" si="24"/>
        <v>3</v>
      </c>
      <c r="CX9" s="153">
        <f t="shared" si="25"/>
        <v>3.85</v>
      </c>
      <c r="CY9" s="153">
        <f t="shared" si="26"/>
        <v>3.5</v>
      </c>
      <c r="CZ9" s="92">
        <f t="shared" si="27"/>
        <v>4209985.96</v>
      </c>
      <c r="DA9" s="92">
        <f t="shared" si="31"/>
        <v>34182.630000000005</v>
      </c>
      <c r="DB9" s="91">
        <f t="shared" si="9"/>
        <v>0</v>
      </c>
      <c r="DC9" s="92">
        <f t="shared" si="28"/>
        <v>-842564.38</v>
      </c>
    </row>
    <row r="10" spans="1:107" x14ac:dyDescent="0.25">
      <c r="A10" s="20">
        <v>13075136</v>
      </c>
      <c r="B10" s="21">
        <v>515</v>
      </c>
      <c r="C10" s="21" t="s">
        <v>47</v>
      </c>
      <c r="D10" s="223">
        <v>8844</v>
      </c>
      <c r="E10" s="224">
        <v>607000</v>
      </c>
      <c r="F10" s="224">
        <v>699513.01</v>
      </c>
      <c r="G10" s="224">
        <v>1</v>
      </c>
      <c r="H10" s="224">
        <v>0</v>
      </c>
      <c r="I10" s="224">
        <v>699513.01</v>
      </c>
      <c r="J10" s="224">
        <v>0</v>
      </c>
      <c r="K10" s="224">
        <v>171362.46</v>
      </c>
      <c r="L10" s="224">
        <v>2016</v>
      </c>
      <c r="M10" s="224">
        <v>1</v>
      </c>
      <c r="N10" s="224">
        <v>39384797.880000003</v>
      </c>
      <c r="O10" s="224">
        <v>0</v>
      </c>
      <c r="P10" s="224">
        <v>0</v>
      </c>
      <c r="Q10" s="224">
        <v>1</v>
      </c>
      <c r="R10" s="224">
        <v>651018.56000000006</v>
      </c>
      <c r="S10" s="224">
        <v>300</v>
      </c>
      <c r="T10" s="224">
        <v>0</v>
      </c>
      <c r="U10" s="224">
        <v>380</v>
      </c>
      <c r="V10" s="224">
        <v>0</v>
      </c>
      <c r="W10" s="224">
        <v>400</v>
      </c>
      <c r="X10" s="224">
        <v>0</v>
      </c>
      <c r="Y10" s="224">
        <v>0</v>
      </c>
      <c r="Z10" s="224">
        <v>1746784</v>
      </c>
      <c r="AA10" s="224">
        <v>197.51</v>
      </c>
      <c r="AB10" s="22" t="s">
        <v>56</v>
      </c>
      <c r="AC10" s="22" t="s">
        <v>43</v>
      </c>
      <c r="AD10" s="22" t="s">
        <v>43</v>
      </c>
      <c r="AE10" s="22" t="s">
        <v>56</v>
      </c>
      <c r="AF10" s="22" t="s">
        <v>56</v>
      </c>
      <c r="AG10" s="22" t="s">
        <v>56</v>
      </c>
      <c r="AH10" s="22" t="s">
        <v>56</v>
      </c>
      <c r="AI10" s="22" t="s">
        <v>56</v>
      </c>
      <c r="AJ10" s="22" t="s">
        <v>56</v>
      </c>
      <c r="AK10" s="224">
        <v>779834.45</v>
      </c>
      <c r="AL10" s="224">
        <v>668007.49</v>
      </c>
      <c r="AM10" s="260">
        <v>-699513.01</v>
      </c>
      <c r="AN10" s="260">
        <v>-171362.46</v>
      </c>
      <c r="AO10" s="224">
        <v>43000</v>
      </c>
      <c r="AP10" s="282">
        <v>45445.88</v>
      </c>
      <c r="AQ10" s="224">
        <v>33000</v>
      </c>
      <c r="AR10" s="224">
        <v>29764.86</v>
      </c>
      <c r="AS10" s="224">
        <v>0</v>
      </c>
      <c r="AT10" s="260">
        <v>0</v>
      </c>
      <c r="AU10" s="222">
        <v>4322272.45</v>
      </c>
      <c r="AV10" s="222">
        <v>2067982.61</v>
      </c>
      <c r="AW10" s="281">
        <f t="shared" si="29"/>
        <v>-2254289.84</v>
      </c>
      <c r="AX10" s="222">
        <v>2576483.21</v>
      </c>
      <c r="AY10" s="281">
        <f t="shared" si="10"/>
        <v>4644465.82</v>
      </c>
      <c r="AZ10" s="222">
        <v>3171485.12</v>
      </c>
      <c r="BA10" s="281">
        <f t="shared" si="30"/>
        <v>1472980.7000000002</v>
      </c>
      <c r="BB10" s="281">
        <f t="shared" si="11"/>
        <v>1.5336130510304435</v>
      </c>
      <c r="BC10" s="281">
        <f t="shared" si="12"/>
        <v>0.68285250509174811</v>
      </c>
      <c r="BD10" s="222"/>
      <c r="CA10" s="91" t="str">
        <f t="shared" si="3"/>
        <v>Ueckermünde, Stadt</v>
      </c>
      <c r="CB10" s="92">
        <f t="shared" si="3"/>
        <v>8844</v>
      </c>
      <c r="CC10" s="92">
        <f t="shared" si="13"/>
        <v>699513.01</v>
      </c>
      <c r="CD10" s="92">
        <f t="shared" si="14"/>
        <v>-699513.01</v>
      </c>
      <c r="CE10" s="92">
        <f t="shared" si="4"/>
        <v>0</v>
      </c>
      <c r="CF10" s="92">
        <f t="shared" si="5"/>
        <v>651018.56000000006</v>
      </c>
      <c r="CG10" s="92">
        <f t="shared" si="15"/>
        <v>651018.56000000006</v>
      </c>
      <c r="CH10" s="92">
        <f t="shared" si="6"/>
        <v>-699513.01</v>
      </c>
      <c r="CI10" s="92">
        <f t="shared" ref="CI10:CI73" si="32">Y10</f>
        <v>0</v>
      </c>
      <c r="CJ10" s="91" t="str">
        <f t="shared" si="7"/>
        <v>ja</v>
      </c>
      <c r="CK10" s="91" t="str">
        <f t="shared" si="7"/>
        <v>nein</v>
      </c>
      <c r="CL10" s="91" t="str">
        <f>IF(CB10=0,"keine Daten",IF(CD10=0,"keine Daten",IF(CH10=0,"keine Daten","OK")))</f>
        <v>OK</v>
      </c>
      <c r="CM10" s="92">
        <f t="shared" si="17"/>
        <v>39384797.880000003</v>
      </c>
      <c r="CN10" s="91" t="str">
        <f t="shared" si="18"/>
        <v>nein</v>
      </c>
      <c r="CO10" s="91">
        <f t="shared" si="19"/>
        <v>1</v>
      </c>
      <c r="CP10" s="91">
        <f t="shared" si="20"/>
        <v>0</v>
      </c>
      <c r="CQ10" s="91">
        <f t="shared" si="21"/>
        <v>1</v>
      </c>
      <c r="CR10" s="91">
        <f t="shared" si="8"/>
        <v>0</v>
      </c>
      <c r="CS10" s="92">
        <f>CM10-'2015'!CM10</f>
        <v>4441.2300000041723</v>
      </c>
      <c r="CT10" s="92">
        <f>CE10-'2015'!CE10</f>
        <v>0</v>
      </c>
      <c r="CU10" s="92">
        <f t="shared" si="22"/>
        <v>3171485.12</v>
      </c>
      <c r="CV10" s="92">
        <f t="shared" si="23"/>
        <v>0</v>
      </c>
      <c r="CW10" s="153">
        <f t="shared" si="24"/>
        <v>3</v>
      </c>
      <c r="CX10" s="153">
        <f t="shared" si="25"/>
        <v>3.8</v>
      </c>
      <c r="CY10" s="153">
        <f t="shared" si="26"/>
        <v>4</v>
      </c>
      <c r="CZ10" s="92">
        <f t="shared" si="27"/>
        <v>1746784</v>
      </c>
      <c r="DA10" s="92">
        <f t="shared" si="31"/>
        <v>75210.739999999991</v>
      </c>
      <c r="DB10" s="91">
        <f t="shared" si="9"/>
        <v>1</v>
      </c>
      <c r="DC10" s="92">
        <f t="shared" si="28"/>
        <v>-171362.46</v>
      </c>
    </row>
    <row r="11" spans="1:107" x14ac:dyDescent="0.25">
      <c r="A11" s="20">
        <v>13075021</v>
      </c>
      <c r="B11" s="21">
        <v>5551</v>
      </c>
      <c r="C11" s="21" t="s">
        <v>48</v>
      </c>
      <c r="D11" s="223">
        <v>211</v>
      </c>
      <c r="E11" s="224">
        <v>83270</v>
      </c>
      <c r="F11" s="224">
        <v>74568.77</v>
      </c>
      <c r="G11" s="224">
        <v>0</v>
      </c>
      <c r="H11" s="224">
        <v>0</v>
      </c>
      <c r="I11" s="224">
        <v>73993.02</v>
      </c>
      <c r="J11" s="224">
        <v>0</v>
      </c>
      <c r="K11" s="224">
        <v>177442.45</v>
      </c>
      <c r="L11" s="224">
        <v>2012</v>
      </c>
      <c r="M11" s="224">
        <v>1</v>
      </c>
      <c r="N11" s="224">
        <v>667164.51</v>
      </c>
      <c r="O11" s="224">
        <v>1</v>
      </c>
      <c r="P11" s="224">
        <v>162946.56</v>
      </c>
      <c r="Q11" s="224">
        <v>0</v>
      </c>
      <c r="R11" s="224">
        <v>0</v>
      </c>
      <c r="S11" s="224">
        <v>298</v>
      </c>
      <c r="T11" s="224">
        <v>0</v>
      </c>
      <c r="U11" s="224">
        <v>380</v>
      </c>
      <c r="V11" s="224">
        <v>0</v>
      </c>
      <c r="W11" s="224">
        <v>380</v>
      </c>
      <c r="X11" s="224">
        <v>0</v>
      </c>
      <c r="Y11" s="224">
        <v>0</v>
      </c>
      <c r="Z11" s="224">
        <v>116959.03999999999</v>
      </c>
      <c r="AA11" s="224">
        <v>554.30999999999995</v>
      </c>
      <c r="AB11" s="22" t="s">
        <v>56</v>
      </c>
      <c r="AC11" s="22" t="s">
        <v>43</v>
      </c>
      <c r="AD11" s="22" t="s">
        <v>43</v>
      </c>
      <c r="AE11" s="22" t="s">
        <v>56</v>
      </c>
      <c r="AF11" s="22" t="s">
        <v>56</v>
      </c>
      <c r="AG11" s="22" t="s">
        <v>56</v>
      </c>
      <c r="AH11" s="22" t="s">
        <v>376</v>
      </c>
      <c r="AI11" s="22" t="s">
        <v>377</v>
      </c>
      <c r="AJ11" s="22" t="s">
        <v>378</v>
      </c>
      <c r="AK11" s="224">
        <v>50263.82</v>
      </c>
      <c r="AL11" s="224">
        <v>73993.02</v>
      </c>
      <c r="AM11" s="260">
        <v>-74568.77</v>
      </c>
      <c r="AN11" s="260">
        <v>-174460.33</v>
      </c>
      <c r="AO11" s="224">
        <v>1700</v>
      </c>
      <c r="AP11" s="282">
        <v>1611</v>
      </c>
      <c r="AQ11" s="224">
        <v>0</v>
      </c>
      <c r="AR11" s="224">
        <v>0</v>
      </c>
      <c r="AS11" s="224">
        <v>4000</v>
      </c>
      <c r="AT11" s="260">
        <v>5291.07</v>
      </c>
      <c r="AU11" s="222">
        <v>108141</v>
      </c>
      <c r="AV11" s="222">
        <v>62207</v>
      </c>
      <c r="AW11" s="281">
        <f t="shared" si="29"/>
        <v>-45934</v>
      </c>
      <c r="AX11" s="222">
        <v>59780.9</v>
      </c>
      <c r="AY11" s="281">
        <f t="shared" si="10"/>
        <v>121987.9</v>
      </c>
      <c r="AZ11" s="222">
        <v>66096.479999999996</v>
      </c>
      <c r="BA11" s="281">
        <f t="shared" si="30"/>
        <v>55891.42</v>
      </c>
      <c r="BB11" s="281">
        <f t="shared" si="11"/>
        <v>1.0625247962447955</v>
      </c>
      <c r="BC11" s="281">
        <f t="shared" si="12"/>
        <v>0.54182816492455399</v>
      </c>
      <c r="BD11" s="222">
        <v>31347.17</v>
      </c>
      <c r="CA11" s="91" t="str">
        <f t="shared" si="3"/>
        <v>Buggenhagen</v>
      </c>
      <c r="CB11" s="92">
        <f t="shared" si="3"/>
        <v>211</v>
      </c>
      <c r="CC11" s="92">
        <f t="shared" si="13"/>
        <v>73993.02</v>
      </c>
      <c r="CD11" s="92">
        <f t="shared" si="14"/>
        <v>-73993.02</v>
      </c>
      <c r="CE11" s="92">
        <f t="shared" si="4"/>
        <v>162946.56</v>
      </c>
      <c r="CF11" s="92">
        <f t="shared" si="5"/>
        <v>0</v>
      </c>
      <c r="CG11" s="92">
        <f t="shared" si="15"/>
        <v>-162946.56</v>
      </c>
      <c r="CH11" s="92">
        <f t="shared" si="6"/>
        <v>-74568.77</v>
      </c>
      <c r="CI11" s="92">
        <f t="shared" si="32"/>
        <v>0</v>
      </c>
      <c r="CJ11" s="91" t="str">
        <f t="shared" si="7"/>
        <v>ja</v>
      </c>
      <c r="CK11" s="91" t="str">
        <f t="shared" si="7"/>
        <v>nein</v>
      </c>
      <c r="CL11" s="91" t="str">
        <f t="shared" ref="CL11:CL74" si="33">IF(CB11=0,"keine Daten",IF(CD11=0,"keine Daten",IF(CH11=0,"keine Daten","OK")))</f>
        <v>OK</v>
      </c>
      <c r="CM11" s="92">
        <f t="shared" si="17"/>
        <v>667164.51</v>
      </c>
      <c r="CN11" s="91" t="str">
        <f t="shared" si="18"/>
        <v>nein</v>
      </c>
      <c r="CO11" s="91">
        <f t="shared" si="19"/>
        <v>1</v>
      </c>
      <c r="CP11" s="91">
        <f t="shared" si="20"/>
        <v>0</v>
      </c>
      <c r="CQ11" s="91">
        <f t="shared" si="21"/>
        <v>1</v>
      </c>
      <c r="CR11" s="91">
        <f t="shared" si="8"/>
        <v>0</v>
      </c>
      <c r="CS11" s="92">
        <f>CM11-'2015'!CM11</f>
        <v>667164.51</v>
      </c>
      <c r="CT11" s="92">
        <f>CE11-'2015'!CE11</f>
        <v>162946.56</v>
      </c>
      <c r="CU11" s="92">
        <f t="shared" si="22"/>
        <v>66096.479999999996</v>
      </c>
      <c r="CV11" s="92">
        <f t="shared" si="23"/>
        <v>31347.17</v>
      </c>
      <c r="CW11" s="153">
        <f t="shared" si="24"/>
        <v>2.98</v>
      </c>
      <c r="CX11" s="153">
        <f t="shared" si="25"/>
        <v>3.8</v>
      </c>
      <c r="CY11" s="153">
        <f t="shared" si="26"/>
        <v>3.8</v>
      </c>
      <c r="CZ11" s="92">
        <f t="shared" si="27"/>
        <v>116959.03999999999</v>
      </c>
      <c r="DA11" s="92">
        <f t="shared" si="31"/>
        <v>6902.07</v>
      </c>
      <c r="DB11" s="91">
        <f t="shared" si="9"/>
        <v>0</v>
      </c>
      <c r="DC11" s="92">
        <f t="shared" si="28"/>
        <v>-174460.33</v>
      </c>
    </row>
    <row r="12" spans="1:107" x14ac:dyDescent="0.25">
      <c r="A12" s="20">
        <v>13075072</v>
      </c>
      <c r="B12" s="21">
        <v>5551</v>
      </c>
      <c r="C12" s="21" t="s">
        <v>49</v>
      </c>
      <c r="D12" s="223">
        <v>238</v>
      </c>
      <c r="E12" s="224">
        <v>43590</v>
      </c>
      <c r="F12" s="224">
        <v>3336.29</v>
      </c>
      <c r="G12" s="224">
        <v>0</v>
      </c>
      <c r="H12" s="224">
        <v>0</v>
      </c>
      <c r="I12" s="224">
        <v>766.81</v>
      </c>
      <c r="J12" s="224">
        <v>0</v>
      </c>
      <c r="K12" s="224">
        <v>34977.300000000003</v>
      </c>
      <c r="L12" s="224">
        <v>2013</v>
      </c>
      <c r="M12" s="224">
        <v>1</v>
      </c>
      <c r="N12" s="224">
        <v>1526079.92</v>
      </c>
      <c r="O12" s="224">
        <v>0</v>
      </c>
      <c r="P12" s="224">
        <v>0</v>
      </c>
      <c r="Q12" s="224">
        <v>0</v>
      </c>
      <c r="R12" s="224">
        <v>0</v>
      </c>
      <c r="S12" s="224">
        <v>300</v>
      </c>
      <c r="T12" s="224">
        <v>0</v>
      </c>
      <c r="U12" s="224">
        <v>350</v>
      </c>
      <c r="V12" s="224">
        <v>1</v>
      </c>
      <c r="W12" s="224">
        <v>380</v>
      </c>
      <c r="X12" s="224">
        <v>0</v>
      </c>
      <c r="Y12" s="224">
        <v>0</v>
      </c>
      <c r="Z12" s="224">
        <v>85037.66</v>
      </c>
      <c r="AA12" s="224">
        <v>357.3</v>
      </c>
      <c r="AB12" s="22" t="s">
        <v>56</v>
      </c>
      <c r="AC12" s="22" t="s">
        <v>43</v>
      </c>
      <c r="AD12" s="22" t="s">
        <v>43</v>
      </c>
      <c r="AE12" s="22" t="s">
        <v>56</v>
      </c>
      <c r="AF12" s="22" t="s">
        <v>56</v>
      </c>
      <c r="AG12" s="22" t="s">
        <v>56</v>
      </c>
      <c r="AH12" s="22" t="s">
        <v>376</v>
      </c>
      <c r="AI12" s="22" t="s">
        <v>377</v>
      </c>
      <c r="AJ12" s="22" t="s">
        <v>378</v>
      </c>
      <c r="AK12" s="224">
        <v>24939.599999999999</v>
      </c>
      <c r="AL12" s="224">
        <v>766.81</v>
      </c>
      <c r="AM12" s="260">
        <v>3336.29</v>
      </c>
      <c r="AN12" s="260">
        <v>228554.17</v>
      </c>
      <c r="AO12" s="224">
        <v>1200</v>
      </c>
      <c r="AP12" s="282">
        <v>1209.67</v>
      </c>
      <c r="AQ12" s="224">
        <v>0</v>
      </c>
      <c r="AR12" s="224">
        <v>0</v>
      </c>
      <c r="AS12" s="224">
        <v>23500</v>
      </c>
      <c r="AT12" s="260">
        <v>23689.46</v>
      </c>
      <c r="AU12" s="222">
        <v>101047</v>
      </c>
      <c r="AV12" s="222">
        <v>116663</v>
      </c>
      <c r="AW12" s="281">
        <f t="shared" si="29"/>
        <v>15616</v>
      </c>
      <c r="AX12" s="222">
        <v>77953.2</v>
      </c>
      <c r="AY12" s="281">
        <f t="shared" si="10"/>
        <v>194616.2</v>
      </c>
      <c r="AZ12" s="222">
        <v>86602.32</v>
      </c>
      <c r="BA12" s="281">
        <f t="shared" si="30"/>
        <v>108013.88</v>
      </c>
      <c r="BB12" s="281">
        <f t="shared" si="11"/>
        <v>0.74232893033781067</v>
      </c>
      <c r="BC12" s="281">
        <f t="shared" si="12"/>
        <v>0.44499029371655596</v>
      </c>
      <c r="BD12" s="222">
        <v>41072.800000000003</v>
      </c>
      <c r="CA12" s="91" t="str">
        <f t="shared" si="3"/>
        <v>Krummin</v>
      </c>
      <c r="CB12" s="92">
        <f t="shared" si="3"/>
        <v>238</v>
      </c>
      <c r="CC12" s="92">
        <f t="shared" si="13"/>
        <v>766.81</v>
      </c>
      <c r="CD12" s="92">
        <f t="shared" si="14"/>
        <v>-766.81</v>
      </c>
      <c r="CE12" s="92">
        <f t="shared" si="4"/>
        <v>0</v>
      </c>
      <c r="CF12" s="92">
        <f t="shared" si="5"/>
        <v>0</v>
      </c>
      <c r="CG12" s="92">
        <f t="shared" si="15"/>
        <v>0</v>
      </c>
      <c r="CH12" s="92">
        <f t="shared" si="6"/>
        <v>3336.29</v>
      </c>
      <c r="CI12" s="92">
        <f t="shared" si="32"/>
        <v>0</v>
      </c>
      <c r="CJ12" s="91" t="str">
        <f t="shared" si="7"/>
        <v>ja</v>
      </c>
      <c r="CK12" s="91" t="str">
        <f t="shared" si="7"/>
        <v>nein</v>
      </c>
      <c r="CL12" s="91" t="str">
        <f t="shared" si="33"/>
        <v>OK</v>
      </c>
      <c r="CM12" s="92">
        <f t="shared" si="17"/>
        <v>1526079.92</v>
      </c>
      <c r="CN12" s="91" t="str">
        <f t="shared" si="18"/>
        <v>nein</v>
      </c>
      <c r="CO12" s="91">
        <f t="shared" si="19"/>
        <v>1</v>
      </c>
      <c r="CP12" s="91">
        <f t="shared" si="20"/>
        <v>0</v>
      </c>
      <c r="CQ12" s="91">
        <f t="shared" si="21"/>
        <v>1</v>
      </c>
      <c r="CR12" s="91">
        <f t="shared" si="8"/>
        <v>0</v>
      </c>
      <c r="CS12" s="92">
        <f>CM12-'2015'!CM12</f>
        <v>1526079.92</v>
      </c>
      <c r="CT12" s="92">
        <f>CE12-'2015'!CE12</f>
        <v>0</v>
      </c>
      <c r="CU12" s="92">
        <f t="shared" si="22"/>
        <v>86602.32</v>
      </c>
      <c r="CV12" s="92">
        <f t="shared" si="23"/>
        <v>41072.800000000003</v>
      </c>
      <c r="CW12" s="153">
        <f t="shared" si="24"/>
        <v>3</v>
      </c>
      <c r="CX12" s="153">
        <f t="shared" si="25"/>
        <v>3.5</v>
      </c>
      <c r="CY12" s="153">
        <f t="shared" si="26"/>
        <v>3.8</v>
      </c>
      <c r="CZ12" s="92">
        <f t="shared" si="27"/>
        <v>85037.66</v>
      </c>
      <c r="DA12" s="92">
        <f t="shared" si="31"/>
        <v>24899.129999999997</v>
      </c>
      <c r="DB12" s="91">
        <f t="shared" si="9"/>
        <v>0</v>
      </c>
      <c r="DC12" s="92">
        <f t="shared" si="28"/>
        <v>228554.17</v>
      </c>
    </row>
    <row r="13" spans="1:107" x14ac:dyDescent="0.25">
      <c r="A13" s="20">
        <v>13075074</v>
      </c>
      <c r="B13" s="21">
        <v>5551</v>
      </c>
      <c r="C13" s="21" t="s">
        <v>50</v>
      </c>
      <c r="D13" s="223">
        <v>1518</v>
      </c>
      <c r="E13" s="224">
        <v>103290</v>
      </c>
      <c r="F13" s="224">
        <v>48782.43</v>
      </c>
      <c r="G13" s="224">
        <v>0</v>
      </c>
      <c r="H13" s="224">
        <v>0</v>
      </c>
      <c r="I13" s="224">
        <v>46402.26</v>
      </c>
      <c r="J13" s="224">
        <v>0</v>
      </c>
      <c r="K13" s="224">
        <v>277741.27</v>
      </c>
      <c r="L13" s="224">
        <v>2012</v>
      </c>
      <c r="M13" s="224">
        <v>1</v>
      </c>
      <c r="N13" s="224">
        <v>6638877.8200000003</v>
      </c>
      <c r="O13" s="224">
        <v>1</v>
      </c>
      <c r="P13" s="224">
        <v>229986.42</v>
      </c>
      <c r="Q13" s="224">
        <v>0</v>
      </c>
      <c r="R13" s="224">
        <v>0</v>
      </c>
      <c r="S13" s="224">
        <v>270</v>
      </c>
      <c r="T13" s="224">
        <v>1</v>
      </c>
      <c r="U13" s="224">
        <v>380</v>
      </c>
      <c r="V13" s="224">
        <v>0</v>
      </c>
      <c r="W13" s="224">
        <v>380</v>
      </c>
      <c r="X13" s="224">
        <v>0</v>
      </c>
      <c r="Y13" s="224">
        <v>0</v>
      </c>
      <c r="Z13" s="224">
        <v>1151635.8799999999</v>
      </c>
      <c r="AA13" s="224">
        <v>758.65</v>
      </c>
      <c r="AB13" s="22" t="s">
        <v>56</v>
      </c>
      <c r="AC13" s="22" t="s">
        <v>43</v>
      </c>
      <c r="AD13" s="22" t="s">
        <v>43</v>
      </c>
      <c r="AE13" s="22" t="s">
        <v>56</v>
      </c>
      <c r="AF13" s="22" t="s">
        <v>56</v>
      </c>
      <c r="AG13" s="22" t="s">
        <v>56</v>
      </c>
      <c r="AH13" s="22" t="s">
        <v>376</v>
      </c>
      <c r="AI13" s="22" t="s">
        <v>377</v>
      </c>
      <c r="AJ13" s="22" t="s">
        <v>378</v>
      </c>
      <c r="AK13" s="224">
        <v>91238.13</v>
      </c>
      <c r="AL13" s="224">
        <v>46402.26</v>
      </c>
      <c r="AM13" s="260">
        <v>-48782.43</v>
      </c>
      <c r="AN13" s="260">
        <v>-216711.21</v>
      </c>
      <c r="AO13" s="224">
        <v>6500</v>
      </c>
      <c r="AP13" s="282">
        <v>6469.8</v>
      </c>
      <c r="AQ13" s="224">
        <v>0</v>
      </c>
      <c r="AR13" s="224">
        <v>0</v>
      </c>
      <c r="AS13" s="224">
        <v>7670</v>
      </c>
      <c r="AT13" s="260">
        <v>7927.52</v>
      </c>
      <c r="AU13" s="222">
        <v>593582</v>
      </c>
      <c r="AV13" s="222">
        <v>485786</v>
      </c>
      <c r="AW13" s="281">
        <f t="shared" si="29"/>
        <v>-107796</v>
      </c>
      <c r="AX13" s="222">
        <v>522307.38</v>
      </c>
      <c r="AY13" s="281">
        <f t="shared" si="10"/>
        <v>1008093.38</v>
      </c>
      <c r="AZ13" s="222">
        <v>495613.44</v>
      </c>
      <c r="BA13" s="281">
        <f t="shared" si="30"/>
        <v>512479.94</v>
      </c>
      <c r="BB13" s="281">
        <f t="shared" si="11"/>
        <v>1.0202299778091588</v>
      </c>
      <c r="BC13" s="281">
        <f t="shared" si="12"/>
        <v>0.49163445553030016</v>
      </c>
      <c r="BD13" s="222">
        <v>235053.19</v>
      </c>
      <c r="CA13" s="91" t="str">
        <f t="shared" si="3"/>
        <v>Lassan, Stadt</v>
      </c>
      <c r="CB13" s="92">
        <f t="shared" si="3"/>
        <v>1518</v>
      </c>
      <c r="CC13" s="92">
        <f t="shared" si="13"/>
        <v>46402.26</v>
      </c>
      <c r="CD13" s="92">
        <f t="shared" si="14"/>
        <v>-46402.26</v>
      </c>
      <c r="CE13" s="92">
        <f t="shared" si="4"/>
        <v>229986.42</v>
      </c>
      <c r="CF13" s="92">
        <f t="shared" si="5"/>
        <v>0</v>
      </c>
      <c r="CG13" s="92">
        <f t="shared" si="15"/>
        <v>-229986.42</v>
      </c>
      <c r="CH13" s="92">
        <f t="shared" si="6"/>
        <v>-48782.43</v>
      </c>
      <c r="CI13" s="92">
        <f t="shared" si="32"/>
        <v>0</v>
      </c>
      <c r="CJ13" s="91" t="str">
        <f t="shared" si="7"/>
        <v>ja</v>
      </c>
      <c r="CK13" s="91" t="str">
        <f t="shared" si="7"/>
        <v>nein</v>
      </c>
      <c r="CL13" s="91" t="str">
        <f t="shared" si="33"/>
        <v>OK</v>
      </c>
      <c r="CM13" s="92">
        <f t="shared" si="17"/>
        <v>6638877.8200000003</v>
      </c>
      <c r="CN13" s="91" t="str">
        <f t="shared" si="18"/>
        <v>nein</v>
      </c>
      <c r="CO13" s="91">
        <f t="shared" si="19"/>
        <v>1</v>
      </c>
      <c r="CP13" s="91">
        <f t="shared" si="20"/>
        <v>0</v>
      </c>
      <c r="CQ13" s="91">
        <f t="shared" si="21"/>
        <v>1</v>
      </c>
      <c r="CR13" s="91">
        <f t="shared" si="8"/>
        <v>0</v>
      </c>
      <c r="CS13" s="92">
        <f>CM13-'2015'!CM13</f>
        <v>6638877.8200000003</v>
      </c>
      <c r="CT13" s="92">
        <f>CE13-'2015'!CE13</f>
        <v>229986.42</v>
      </c>
      <c r="CU13" s="92">
        <f t="shared" si="22"/>
        <v>495613.44</v>
      </c>
      <c r="CV13" s="92">
        <f t="shared" si="23"/>
        <v>235053.19</v>
      </c>
      <c r="CW13" s="153">
        <f t="shared" si="24"/>
        <v>2.7</v>
      </c>
      <c r="CX13" s="153">
        <f t="shared" si="25"/>
        <v>3.8</v>
      </c>
      <c r="CY13" s="153">
        <f t="shared" si="26"/>
        <v>3.8</v>
      </c>
      <c r="CZ13" s="92">
        <f t="shared" si="27"/>
        <v>1151635.8799999999</v>
      </c>
      <c r="DA13" s="92">
        <f t="shared" si="31"/>
        <v>14397.32</v>
      </c>
      <c r="DB13" s="91">
        <f t="shared" si="9"/>
        <v>0</v>
      </c>
      <c r="DC13" s="92">
        <f t="shared" si="28"/>
        <v>-216711.21</v>
      </c>
    </row>
    <row r="14" spans="1:107" x14ac:dyDescent="0.25">
      <c r="A14" s="20">
        <v>13075087</v>
      </c>
      <c r="B14" s="21">
        <v>5551</v>
      </c>
      <c r="C14" s="21" t="s">
        <v>51</v>
      </c>
      <c r="D14" s="223">
        <v>371</v>
      </c>
      <c r="E14" s="224">
        <v>480380</v>
      </c>
      <c r="F14" s="224">
        <v>329096.18</v>
      </c>
      <c r="G14" s="224">
        <v>0</v>
      </c>
      <c r="H14" s="224">
        <v>0</v>
      </c>
      <c r="I14" s="224">
        <v>334460.95</v>
      </c>
      <c r="J14" s="224">
        <v>0</v>
      </c>
      <c r="K14" s="224">
        <v>290702.65000000002</v>
      </c>
      <c r="L14" s="224">
        <v>2013</v>
      </c>
      <c r="M14" s="224">
        <v>1</v>
      </c>
      <c r="N14" s="224">
        <v>3496.16</v>
      </c>
      <c r="O14" s="224">
        <v>0</v>
      </c>
      <c r="P14" s="224">
        <v>0</v>
      </c>
      <c r="Q14" s="224">
        <v>0</v>
      </c>
      <c r="R14" s="224">
        <v>0</v>
      </c>
      <c r="S14" s="224">
        <v>256</v>
      </c>
      <c r="T14" s="224">
        <v>1</v>
      </c>
      <c r="U14" s="224">
        <v>335</v>
      </c>
      <c r="V14" s="224">
        <v>0</v>
      </c>
      <c r="W14" s="224">
        <v>305</v>
      </c>
      <c r="X14" s="224">
        <v>1</v>
      </c>
      <c r="Y14" s="224">
        <v>0</v>
      </c>
      <c r="Z14" s="224">
        <v>152355.49</v>
      </c>
      <c r="AA14" s="224">
        <v>410.66</v>
      </c>
      <c r="AB14" s="22" t="s">
        <v>56</v>
      </c>
      <c r="AC14" s="22" t="s">
        <v>43</v>
      </c>
      <c r="AD14" s="22" t="s">
        <v>43</v>
      </c>
      <c r="AE14" s="22" t="s">
        <v>56</v>
      </c>
      <c r="AF14" s="22" t="s">
        <v>56</v>
      </c>
      <c r="AG14" s="22" t="s">
        <v>56</v>
      </c>
      <c r="AH14" s="22" t="s">
        <v>376</v>
      </c>
      <c r="AI14" s="22" t="s">
        <v>377</v>
      </c>
      <c r="AJ14" s="22" t="s">
        <v>378</v>
      </c>
      <c r="AK14" s="224">
        <v>323295.53999999998</v>
      </c>
      <c r="AL14" s="224">
        <v>334460.95</v>
      </c>
      <c r="AM14" s="260">
        <v>-329096.18</v>
      </c>
      <c r="AN14" s="260">
        <v>267618.23</v>
      </c>
      <c r="AO14" s="224">
        <v>2340</v>
      </c>
      <c r="AP14" s="282">
        <v>2300.66</v>
      </c>
      <c r="AQ14" s="224">
        <v>0</v>
      </c>
      <c r="AR14" s="224">
        <v>0</v>
      </c>
      <c r="AS14" s="224">
        <v>18000</v>
      </c>
      <c r="AT14" s="260">
        <v>19275</v>
      </c>
      <c r="AU14" s="222">
        <v>441288</v>
      </c>
      <c r="AV14" s="222">
        <v>115726</v>
      </c>
      <c r="AW14" s="281">
        <f t="shared" si="29"/>
        <v>-325562</v>
      </c>
      <c r="AX14" s="222">
        <v>0</v>
      </c>
      <c r="AY14" s="281">
        <f t="shared" si="10"/>
        <v>115726</v>
      </c>
      <c r="AZ14" s="222">
        <v>204511.56</v>
      </c>
      <c r="BA14" s="281">
        <f t="shared" si="30"/>
        <v>-88785.56</v>
      </c>
      <c r="BB14" s="281">
        <f t="shared" si="11"/>
        <v>1.7672049496223838</v>
      </c>
      <c r="BC14" s="281">
        <f t="shared" si="12"/>
        <v>1.7672049496223838</v>
      </c>
      <c r="BD14" s="222">
        <v>96958.31</v>
      </c>
      <c r="CA14" s="91" t="str">
        <f t="shared" si="3"/>
        <v>Lütow</v>
      </c>
      <c r="CB14" s="92">
        <f t="shared" si="3"/>
        <v>371</v>
      </c>
      <c r="CC14" s="92">
        <f t="shared" si="13"/>
        <v>334460.95</v>
      </c>
      <c r="CD14" s="92">
        <f t="shared" si="14"/>
        <v>-334460.95</v>
      </c>
      <c r="CE14" s="92">
        <f t="shared" si="4"/>
        <v>0</v>
      </c>
      <c r="CF14" s="92">
        <f t="shared" si="5"/>
        <v>0</v>
      </c>
      <c r="CG14" s="92">
        <f t="shared" si="15"/>
        <v>0</v>
      </c>
      <c r="CH14" s="92">
        <f t="shared" si="6"/>
        <v>-329096.18</v>
      </c>
      <c r="CI14" s="92">
        <f t="shared" si="32"/>
        <v>0</v>
      </c>
      <c r="CJ14" s="91" t="str">
        <f t="shared" si="7"/>
        <v>ja</v>
      </c>
      <c r="CK14" s="91" t="str">
        <f t="shared" si="7"/>
        <v>nein</v>
      </c>
      <c r="CL14" s="91" t="str">
        <f t="shared" si="33"/>
        <v>OK</v>
      </c>
      <c r="CM14" s="92">
        <f t="shared" si="17"/>
        <v>3496.16</v>
      </c>
      <c r="CN14" s="91" t="str">
        <f t="shared" si="18"/>
        <v>nein</v>
      </c>
      <c r="CO14" s="91">
        <f t="shared" si="19"/>
        <v>1</v>
      </c>
      <c r="CP14" s="91">
        <f t="shared" si="20"/>
        <v>0</v>
      </c>
      <c r="CQ14" s="91">
        <f t="shared" si="21"/>
        <v>1</v>
      </c>
      <c r="CR14" s="91">
        <f t="shared" si="8"/>
        <v>0</v>
      </c>
      <c r="CS14" s="92">
        <f>CM14-'2015'!CM14</f>
        <v>3496.16</v>
      </c>
      <c r="CT14" s="92">
        <f>CE14-'2015'!CE14</f>
        <v>0</v>
      </c>
      <c r="CU14" s="92">
        <f t="shared" si="22"/>
        <v>204511.56</v>
      </c>
      <c r="CV14" s="92">
        <f t="shared" si="23"/>
        <v>96958.31</v>
      </c>
      <c r="CW14" s="153">
        <f t="shared" si="24"/>
        <v>2.56</v>
      </c>
      <c r="CX14" s="153">
        <f t="shared" si="25"/>
        <v>3.35</v>
      </c>
      <c r="CY14" s="153">
        <f t="shared" si="26"/>
        <v>3.05</v>
      </c>
      <c r="CZ14" s="92">
        <f t="shared" si="27"/>
        <v>152355.49</v>
      </c>
      <c r="DA14" s="92">
        <f t="shared" si="31"/>
        <v>21575.66</v>
      </c>
      <c r="DB14" s="91">
        <f t="shared" si="9"/>
        <v>0</v>
      </c>
      <c r="DC14" s="92">
        <f t="shared" si="28"/>
        <v>267618.23</v>
      </c>
    </row>
    <row r="15" spans="1:107" x14ac:dyDescent="0.25">
      <c r="A15" s="20">
        <v>13075124</v>
      </c>
      <c r="B15" s="21">
        <v>5551</v>
      </c>
      <c r="C15" s="21" t="s">
        <v>52</v>
      </c>
      <c r="D15" s="223">
        <v>440</v>
      </c>
      <c r="E15" s="224">
        <v>44810</v>
      </c>
      <c r="F15" s="224">
        <v>12182.39</v>
      </c>
      <c r="G15" s="224">
        <v>0</v>
      </c>
      <c r="H15" s="224">
        <v>0</v>
      </c>
      <c r="I15" s="224">
        <v>14877.7</v>
      </c>
      <c r="J15" s="224">
        <v>0</v>
      </c>
      <c r="K15" s="224">
        <v>32817.050000000003</v>
      </c>
      <c r="L15" s="224">
        <v>2012</v>
      </c>
      <c r="M15" s="224">
        <v>1</v>
      </c>
      <c r="N15" s="224">
        <v>3185230.7</v>
      </c>
      <c r="O15" s="224">
        <v>0</v>
      </c>
      <c r="P15" s="224">
        <v>0</v>
      </c>
      <c r="Q15" s="224">
        <v>0</v>
      </c>
      <c r="R15" s="224">
        <v>0</v>
      </c>
      <c r="S15" s="224">
        <v>270</v>
      </c>
      <c r="T15" s="224">
        <v>1</v>
      </c>
      <c r="U15" s="224">
        <v>380</v>
      </c>
      <c r="V15" s="224">
        <v>0</v>
      </c>
      <c r="W15" s="224">
        <v>350</v>
      </c>
      <c r="X15" s="224">
        <v>0</v>
      </c>
      <c r="Y15" s="224">
        <v>0</v>
      </c>
      <c r="Z15" s="224">
        <v>169721.51</v>
      </c>
      <c r="AA15" s="224">
        <v>385.73</v>
      </c>
      <c r="AB15" s="22" t="s">
        <v>56</v>
      </c>
      <c r="AC15" s="22" t="s">
        <v>43</v>
      </c>
      <c r="AD15" s="22" t="s">
        <v>43</v>
      </c>
      <c r="AE15" s="22" t="s">
        <v>56</v>
      </c>
      <c r="AF15" s="22" t="s">
        <v>56</v>
      </c>
      <c r="AG15" s="22" t="s">
        <v>56</v>
      </c>
      <c r="AH15" s="22" t="s">
        <v>376</v>
      </c>
      <c r="AI15" s="22" t="s">
        <v>377</v>
      </c>
      <c r="AJ15" s="22" t="s">
        <v>378</v>
      </c>
      <c r="AK15" s="224">
        <v>33490.97</v>
      </c>
      <c r="AL15" s="224">
        <v>14877.7</v>
      </c>
      <c r="AM15" s="260">
        <v>-12182.39</v>
      </c>
      <c r="AN15" s="260">
        <v>186900.5</v>
      </c>
      <c r="AO15" s="224">
        <v>2200</v>
      </c>
      <c r="AP15" s="282">
        <v>2196.67</v>
      </c>
      <c r="AQ15" s="224">
        <v>3600</v>
      </c>
      <c r="AR15" s="224">
        <v>3600</v>
      </c>
      <c r="AS15" s="224">
        <v>9700</v>
      </c>
      <c r="AT15" s="260">
        <v>10500</v>
      </c>
      <c r="AU15" s="222">
        <v>200279</v>
      </c>
      <c r="AV15" s="222">
        <v>230384</v>
      </c>
      <c r="AW15" s="281">
        <f t="shared" si="29"/>
        <v>30105</v>
      </c>
      <c r="AX15" s="222">
        <v>130323.35</v>
      </c>
      <c r="AY15" s="281">
        <f t="shared" si="10"/>
        <v>360707.35</v>
      </c>
      <c r="AZ15" s="222">
        <v>146841.35999999999</v>
      </c>
      <c r="BA15" s="281">
        <f t="shared" si="30"/>
        <v>213865.99</v>
      </c>
      <c r="BB15" s="281">
        <f t="shared" si="11"/>
        <v>0.63737655392735604</v>
      </c>
      <c r="BC15" s="281">
        <f t="shared" si="12"/>
        <v>0.40709278588307113</v>
      </c>
      <c r="BD15" s="222">
        <v>69642.45</v>
      </c>
      <c r="CA15" s="91" t="str">
        <f t="shared" si="3"/>
        <v>Sauzin</v>
      </c>
      <c r="CB15" s="92">
        <f t="shared" si="3"/>
        <v>440</v>
      </c>
      <c r="CC15" s="92">
        <f t="shared" si="13"/>
        <v>14877.7</v>
      </c>
      <c r="CD15" s="92">
        <f t="shared" si="14"/>
        <v>-14877.7</v>
      </c>
      <c r="CE15" s="92">
        <f t="shared" si="4"/>
        <v>0</v>
      </c>
      <c r="CF15" s="92">
        <f t="shared" si="5"/>
        <v>0</v>
      </c>
      <c r="CG15" s="92">
        <f t="shared" si="15"/>
        <v>0</v>
      </c>
      <c r="CH15" s="92">
        <f t="shared" si="6"/>
        <v>-12182.39</v>
      </c>
      <c r="CI15" s="92">
        <f t="shared" si="32"/>
        <v>0</v>
      </c>
      <c r="CJ15" s="91" t="str">
        <f t="shared" si="7"/>
        <v>ja</v>
      </c>
      <c r="CK15" s="91" t="str">
        <f t="shared" si="7"/>
        <v>nein</v>
      </c>
      <c r="CL15" s="91" t="str">
        <f t="shared" si="33"/>
        <v>OK</v>
      </c>
      <c r="CM15" s="92">
        <f t="shared" si="17"/>
        <v>3185230.7</v>
      </c>
      <c r="CN15" s="91" t="str">
        <f t="shared" si="18"/>
        <v>nein</v>
      </c>
      <c r="CO15" s="91">
        <f t="shared" si="19"/>
        <v>1</v>
      </c>
      <c r="CP15" s="91">
        <f t="shared" si="20"/>
        <v>0</v>
      </c>
      <c r="CQ15" s="91">
        <f t="shared" si="21"/>
        <v>1</v>
      </c>
      <c r="CR15" s="91">
        <f t="shared" si="8"/>
        <v>0</v>
      </c>
      <c r="CS15" s="92">
        <f>CM15-'2015'!CM15</f>
        <v>3185230.7</v>
      </c>
      <c r="CT15" s="92">
        <f>CE15-'2015'!CE15</f>
        <v>0</v>
      </c>
      <c r="CU15" s="92">
        <f t="shared" si="22"/>
        <v>146841.35999999999</v>
      </c>
      <c r="CV15" s="92">
        <f t="shared" si="23"/>
        <v>69642.45</v>
      </c>
      <c r="CW15" s="153">
        <f t="shared" si="24"/>
        <v>2.7</v>
      </c>
      <c r="CX15" s="153">
        <f t="shared" si="25"/>
        <v>3.8</v>
      </c>
      <c r="CY15" s="153">
        <f t="shared" si="26"/>
        <v>3.5</v>
      </c>
      <c r="CZ15" s="92">
        <f t="shared" si="27"/>
        <v>169721.51</v>
      </c>
      <c r="DA15" s="92">
        <f t="shared" si="31"/>
        <v>16296.67</v>
      </c>
      <c r="DB15" s="91">
        <f t="shared" si="9"/>
        <v>0</v>
      </c>
      <c r="DC15" s="92">
        <f t="shared" si="28"/>
        <v>186900.5</v>
      </c>
    </row>
    <row r="16" spans="1:107" x14ac:dyDescent="0.25">
      <c r="A16" s="20">
        <v>13075144</v>
      </c>
      <c r="B16" s="21">
        <v>5551</v>
      </c>
      <c r="C16" s="21" t="s">
        <v>53</v>
      </c>
      <c r="D16" s="223">
        <v>12312</v>
      </c>
      <c r="E16" s="224">
        <v>1308710</v>
      </c>
      <c r="F16" s="224">
        <v>643402.1</v>
      </c>
      <c r="G16" s="224">
        <v>1</v>
      </c>
      <c r="H16" s="224">
        <v>1295424.05</v>
      </c>
      <c r="I16" s="224">
        <v>0</v>
      </c>
      <c r="J16" s="224">
        <v>0</v>
      </c>
      <c r="K16" s="224">
        <v>1672137.72</v>
      </c>
      <c r="L16" s="224">
        <v>2012</v>
      </c>
      <c r="M16" s="224">
        <v>1</v>
      </c>
      <c r="N16" s="224">
        <v>72231715.150000006</v>
      </c>
      <c r="O16" s="224">
        <v>0</v>
      </c>
      <c r="P16" s="224">
        <v>0</v>
      </c>
      <c r="Q16" s="224">
        <v>0</v>
      </c>
      <c r="R16" s="224">
        <v>0</v>
      </c>
      <c r="S16" s="224">
        <v>298</v>
      </c>
      <c r="T16" s="224">
        <v>0</v>
      </c>
      <c r="U16" s="224">
        <v>450</v>
      </c>
      <c r="V16" s="224">
        <v>0</v>
      </c>
      <c r="W16" s="224">
        <v>380</v>
      </c>
      <c r="X16" s="224">
        <v>0</v>
      </c>
      <c r="Y16" s="224">
        <v>0</v>
      </c>
      <c r="Z16" s="224">
        <v>12266705.6</v>
      </c>
      <c r="AA16" s="224">
        <v>996.32</v>
      </c>
      <c r="AB16" s="22" t="s">
        <v>56</v>
      </c>
      <c r="AC16" s="22" t="s">
        <v>43</v>
      </c>
      <c r="AD16" s="22" t="s">
        <v>43</v>
      </c>
      <c r="AE16" s="22" t="s">
        <v>56</v>
      </c>
      <c r="AF16" s="22" t="s">
        <v>56</v>
      </c>
      <c r="AG16" s="22" t="s">
        <v>56</v>
      </c>
      <c r="AH16" s="22" t="s">
        <v>376</v>
      </c>
      <c r="AI16" s="22" t="s">
        <v>377</v>
      </c>
      <c r="AJ16" s="22" t="s">
        <v>378</v>
      </c>
      <c r="AK16" s="224">
        <v>763530.87</v>
      </c>
      <c r="AL16" s="224">
        <v>1295424.05</v>
      </c>
      <c r="AM16" s="260">
        <v>643402.1</v>
      </c>
      <c r="AN16" s="260">
        <v>1752661.21</v>
      </c>
      <c r="AO16" s="224">
        <v>47500</v>
      </c>
      <c r="AP16" s="282">
        <v>49780.9</v>
      </c>
      <c r="AQ16" s="224">
        <v>67500</v>
      </c>
      <c r="AR16" s="224">
        <v>69744.27</v>
      </c>
      <c r="AS16" s="224">
        <v>20000</v>
      </c>
      <c r="AT16" s="260">
        <v>17056.8</v>
      </c>
      <c r="AU16" s="222">
        <v>6524913</v>
      </c>
      <c r="AV16" s="222">
        <v>7769602</v>
      </c>
      <c r="AW16" s="281">
        <f t="shared" si="29"/>
        <v>1244689</v>
      </c>
      <c r="AX16" s="222">
        <v>3201419.02</v>
      </c>
      <c r="AY16" s="281">
        <f t="shared" si="10"/>
        <v>10971021.02</v>
      </c>
      <c r="AZ16" s="222">
        <v>4567042.08</v>
      </c>
      <c r="BA16" s="281">
        <f t="shared" si="30"/>
        <v>6403978.9399999995</v>
      </c>
      <c r="BB16" s="281">
        <f t="shared" si="11"/>
        <v>0.58780901261094198</v>
      </c>
      <c r="BC16" s="281">
        <f t="shared" si="12"/>
        <v>0.41628231972888885</v>
      </c>
      <c r="BD16" s="222">
        <v>2165999.14</v>
      </c>
      <c r="CA16" s="91" t="str">
        <f t="shared" si="3"/>
        <v>Wolgast, Stadt</v>
      </c>
      <c r="CB16" s="92">
        <f t="shared" si="3"/>
        <v>12312</v>
      </c>
      <c r="CC16" s="92">
        <f t="shared" si="13"/>
        <v>0</v>
      </c>
      <c r="CD16" s="92">
        <f t="shared" si="14"/>
        <v>1295424.05</v>
      </c>
      <c r="CE16" s="92">
        <f t="shared" si="4"/>
        <v>0</v>
      </c>
      <c r="CF16" s="92">
        <f t="shared" si="5"/>
        <v>0</v>
      </c>
      <c r="CG16" s="92">
        <f t="shared" si="15"/>
        <v>0</v>
      </c>
      <c r="CH16" s="92">
        <f t="shared" si="6"/>
        <v>643402.1</v>
      </c>
      <c r="CI16" s="92">
        <f t="shared" si="32"/>
        <v>0</v>
      </c>
      <c r="CJ16" s="91" t="str">
        <f t="shared" si="7"/>
        <v>ja</v>
      </c>
      <c r="CK16" s="91" t="str">
        <f t="shared" si="7"/>
        <v>nein</v>
      </c>
      <c r="CL16" s="91" t="str">
        <f t="shared" si="33"/>
        <v>OK</v>
      </c>
      <c r="CM16" s="92">
        <f t="shared" si="17"/>
        <v>72231715.150000006</v>
      </c>
      <c r="CN16" s="91" t="str">
        <f t="shared" si="18"/>
        <v>nein</v>
      </c>
      <c r="CO16" s="91">
        <f t="shared" si="19"/>
        <v>1</v>
      </c>
      <c r="CP16" s="91">
        <f t="shared" si="20"/>
        <v>0</v>
      </c>
      <c r="CQ16" s="91">
        <f t="shared" si="21"/>
        <v>1</v>
      </c>
      <c r="CR16" s="91">
        <f t="shared" si="8"/>
        <v>0</v>
      </c>
      <c r="CS16" s="92">
        <f>CM16-'2015'!CM16</f>
        <v>72231715.150000006</v>
      </c>
      <c r="CT16" s="92">
        <f>CE16-'2015'!CE16</f>
        <v>0</v>
      </c>
      <c r="CU16" s="92">
        <f t="shared" si="22"/>
        <v>4567042.08</v>
      </c>
      <c r="CV16" s="92">
        <f t="shared" si="23"/>
        <v>2165999.14</v>
      </c>
      <c r="CW16" s="153">
        <f t="shared" si="24"/>
        <v>2.98</v>
      </c>
      <c r="CX16" s="153">
        <f t="shared" si="25"/>
        <v>4.5</v>
      </c>
      <c r="CY16" s="153">
        <f t="shared" si="26"/>
        <v>3.8</v>
      </c>
      <c r="CZ16" s="92">
        <f t="shared" si="27"/>
        <v>12266705.6</v>
      </c>
      <c r="DA16" s="92">
        <f t="shared" si="31"/>
        <v>136581.97</v>
      </c>
      <c r="DB16" s="91">
        <f t="shared" si="9"/>
        <v>1</v>
      </c>
      <c r="DC16" s="92">
        <f t="shared" si="28"/>
        <v>1752661.21</v>
      </c>
    </row>
    <row r="17" spans="1:107" x14ac:dyDescent="0.25">
      <c r="A17" s="20">
        <v>13075147</v>
      </c>
      <c r="B17" s="21">
        <v>5551</v>
      </c>
      <c r="C17" s="21" t="s">
        <v>54</v>
      </c>
      <c r="D17" s="223">
        <v>716</v>
      </c>
      <c r="E17" s="224">
        <v>200280</v>
      </c>
      <c r="F17" s="224">
        <v>226509.8</v>
      </c>
      <c r="G17" s="224">
        <v>0</v>
      </c>
      <c r="H17" s="224">
        <v>0</v>
      </c>
      <c r="I17" s="224">
        <v>218621.8</v>
      </c>
      <c r="J17" s="224">
        <v>0</v>
      </c>
      <c r="K17" s="224">
        <v>259358.76</v>
      </c>
      <c r="L17" s="224">
        <v>2012</v>
      </c>
      <c r="M17" s="224">
        <v>1</v>
      </c>
      <c r="N17" s="224">
        <v>4004238.19</v>
      </c>
      <c r="O17" s="224">
        <v>0</v>
      </c>
      <c r="P17" s="224">
        <v>0</v>
      </c>
      <c r="Q17" s="224">
        <v>0</v>
      </c>
      <c r="R17" s="224">
        <v>0</v>
      </c>
      <c r="S17" s="224">
        <v>298</v>
      </c>
      <c r="T17" s="224">
        <v>0</v>
      </c>
      <c r="U17" s="224">
        <v>373</v>
      </c>
      <c r="V17" s="224">
        <v>0</v>
      </c>
      <c r="W17" s="224">
        <v>336</v>
      </c>
      <c r="X17" s="224">
        <v>0</v>
      </c>
      <c r="Y17" s="224">
        <v>0</v>
      </c>
      <c r="Z17" s="224">
        <v>242700.41</v>
      </c>
      <c r="AA17" s="224">
        <v>338.97</v>
      </c>
      <c r="AB17" s="22" t="s">
        <v>56</v>
      </c>
      <c r="AC17" s="22" t="s">
        <v>43</v>
      </c>
      <c r="AD17" s="22" t="s">
        <v>43</v>
      </c>
      <c r="AE17" s="22" t="s">
        <v>56</v>
      </c>
      <c r="AF17" s="22" t="s">
        <v>56</v>
      </c>
      <c r="AG17" s="22" t="s">
        <v>56</v>
      </c>
      <c r="AH17" s="22" t="s">
        <v>376</v>
      </c>
      <c r="AI17" s="22" t="s">
        <v>377</v>
      </c>
      <c r="AJ17" s="22" t="s">
        <v>378</v>
      </c>
      <c r="AK17" s="224">
        <v>33128.75</v>
      </c>
      <c r="AL17" s="224">
        <v>218621.8</v>
      </c>
      <c r="AM17" s="260">
        <v>-226509.8</v>
      </c>
      <c r="AN17" s="260">
        <v>121917.74</v>
      </c>
      <c r="AO17" s="224">
        <v>4200</v>
      </c>
      <c r="AP17" s="282">
        <v>4287.8100000000004</v>
      </c>
      <c r="AQ17" s="224">
        <v>0</v>
      </c>
      <c r="AR17" s="224">
        <v>0</v>
      </c>
      <c r="AS17" s="224">
        <v>3900</v>
      </c>
      <c r="AT17" s="260">
        <v>5287.5</v>
      </c>
      <c r="AU17" s="222">
        <v>251648</v>
      </c>
      <c r="AV17" s="222">
        <v>287577</v>
      </c>
      <c r="AW17" s="281">
        <f t="shared" si="29"/>
        <v>35929</v>
      </c>
      <c r="AX17" s="222">
        <v>261856.83</v>
      </c>
      <c r="AY17" s="281">
        <f t="shared" si="10"/>
        <v>549433.82999999996</v>
      </c>
      <c r="AZ17" s="222">
        <v>236062.32</v>
      </c>
      <c r="BA17" s="281">
        <f t="shared" si="30"/>
        <v>313371.50999999995</v>
      </c>
      <c r="BB17" s="281">
        <f t="shared" si="11"/>
        <v>0.82086648097726878</v>
      </c>
      <c r="BC17" s="281">
        <f t="shared" si="12"/>
        <v>0.4296464962850941</v>
      </c>
      <c r="BD17" s="222">
        <v>111956.93</v>
      </c>
      <c r="CA17" s="91" t="str">
        <f t="shared" si="3"/>
        <v>Zemitz</v>
      </c>
      <c r="CB17" s="92">
        <f t="shared" si="3"/>
        <v>716</v>
      </c>
      <c r="CC17" s="92">
        <f t="shared" si="13"/>
        <v>218621.8</v>
      </c>
      <c r="CD17" s="92">
        <f t="shared" si="14"/>
        <v>-218621.8</v>
      </c>
      <c r="CE17" s="92">
        <f t="shared" si="4"/>
        <v>0</v>
      </c>
      <c r="CF17" s="92">
        <f t="shared" si="5"/>
        <v>0</v>
      </c>
      <c r="CG17" s="92">
        <f t="shared" si="15"/>
        <v>0</v>
      </c>
      <c r="CH17" s="92">
        <f t="shared" si="6"/>
        <v>-226509.8</v>
      </c>
      <c r="CI17" s="92">
        <f t="shared" si="32"/>
        <v>0</v>
      </c>
      <c r="CJ17" s="91" t="str">
        <f t="shared" si="7"/>
        <v>ja</v>
      </c>
      <c r="CK17" s="91" t="str">
        <f t="shared" si="7"/>
        <v>nein</v>
      </c>
      <c r="CL17" s="91" t="str">
        <f t="shared" si="33"/>
        <v>OK</v>
      </c>
      <c r="CM17" s="92">
        <f t="shared" si="17"/>
        <v>4004238.19</v>
      </c>
      <c r="CN17" s="91" t="str">
        <f t="shared" si="18"/>
        <v>nein</v>
      </c>
      <c r="CO17" s="91">
        <f t="shared" si="19"/>
        <v>1</v>
      </c>
      <c r="CP17" s="91">
        <f t="shared" si="20"/>
        <v>0</v>
      </c>
      <c r="CQ17" s="91">
        <f t="shared" si="21"/>
        <v>1</v>
      </c>
      <c r="CR17" s="91">
        <f t="shared" si="8"/>
        <v>0</v>
      </c>
      <c r="CS17" s="92">
        <f>CM17-'2015'!CM17</f>
        <v>4004238.19</v>
      </c>
      <c r="CT17" s="92">
        <f>CE17-'2015'!CE17</f>
        <v>0</v>
      </c>
      <c r="CU17" s="92">
        <f t="shared" si="22"/>
        <v>236062.32</v>
      </c>
      <c r="CV17" s="92">
        <f t="shared" si="23"/>
        <v>111956.93</v>
      </c>
      <c r="CW17" s="153">
        <f t="shared" si="24"/>
        <v>2.98</v>
      </c>
      <c r="CX17" s="153">
        <f t="shared" si="25"/>
        <v>3.73</v>
      </c>
      <c r="CY17" s="153">
        <f t="shared" si="26"/>
        <v>3.36</v>
      </c>
      <c r="CZ17" s="92">
        <f t="shared" si="27"/>
        <v>242700.41</v>
      </c>
      <c r="DA17" s="92">
        <f t="shared" si="31"/>
        <v>9575.3100000000013</v>
      </c>
      <c r="DB17" s="91">
        <f t="shared" si="9"/>
        <v>0</v>
      </c>
      <c r="DC17" s="92">
        <f t="shared" si="28"/>
        <v>121917.74</v>
      </c>
    </row>
    <row r="18" spans="1:107" x14ac:dyDescent="0.25">
      <c r="A18" s="20">
        <v>13075001</v>
      </c>
      <c r="B18" s="21">
        <v>5552</v>
      </c>
      <c r="C18" s="21" t="s">
        <v>55</v>
      </c>
      <c r="D18" s="223">
        <v>639</v>
      </c>
      <c r="E18" s="224">
        <v>183700</v>
      </c>
      <c r="F18" s="224">
        <v>77543.19</v>
      </c>
      <c r="G18" s="224">
        <v>0</v>
      </c>
      <c r="H18" s="224">
        <v>0</v>
      </c>
      <c r="I18" s="224">
        <v>135992.32999999999</v>
      </c>
      <c r="J18" s="224">
        <v>0</v>
      </c>
      <c r="K18" s="224"/>
      <c r="L18" s="224">
        <v>2009</v>
      </c>
      <c r="M18" s="224">
        <v>1</v>
      </c>
      <c r="N18" s="224">
        <v>1034748.01</v>
      </c>
      <c r="O18" s="224">
        <v>1</v>
      </c>
      <c r="P18" s="242">
        <v>1250780.57</v>
      </c>
      <c r="Q18" s="224">
        <v>1</v>
      </c>
      <c r="R18" s="242">
        <v>24318.48</v>
      </c>
      <c r="S18" s="224">
        <v>300</v>
      </c>
      <c r="T18" s="224">
        <v>0</v>
      </c>
      <c r="U18" s="224">
        <v>370</v>
      </c>
      <c r="V18" s="224">
        <v>0</v>
      </c>
      <c r="W18" s="224">
        <v>380</v>
      </c>
      <c r="X18" s="224">
        <v>0</v>
      </c>
      <c r="Y18" s="224">
        <v>0</v>
      </c>
      <c r="Z18" s="224">
        <v>1069183.6299999999</v>
      </c>
      <c r="AA18" s="224">
        <v>1673.2138184663536</v>
      </c>
      <c r="AB18" s="22" t="s">
        <v>56</v>
      </c>
      <c r="AC18" s="22" t="s">
        <v>43</v>
      </c>
      <c r="AD18" s="22" t="s">
        <v>43</v>
      </c>
      <c r="AE18" s="22" t="s">
        <v>56</v>
      </c>
      <c r="AF18" s="22" t="s">
        <v>56</v>
      </c>
      <c r="AG18" s="22" t="s">
        <v>56</v>
      </c>
      <c r="AH18" s="22" t="s">
        <v>56</v>
      </c>
      <c r="AI18" s="22" t="s">
        <v>56</v>
      </c>
      <c r="AJ18" s="22">
        <v>2017</v>
      </c>
      <c r="AK18" s="224">
        <v>330317.49</v>
      </c>
      <c r="AL18" s="224">
        <v>1242404.54</v>
      </c>
      <c r="AM18" s="224">
        <v>-77543.19</v>
      </c>
      <c r="AN18" s="224">
        <v>-1226462.0900000001</v>
      </c>
      <c r="AO18" s="224">
        <v>4000</v>
      </c>
      <c r="AP18" s="282">
        <v>3541.66</v>
      </c>
      <c r="AQ18" s="224">
        <v>0</v>
      </c>
      <c r="AR18" s="224">
        <v>0</v>
      </c>
      <c r="AS18" s="224">
        <v>4000</v>
      </c>
      <c r="AT18" s="260">
        <v>3733.36</v>
      </c>
      <c r="AU18" s="283">
        <v>209302</v>
      </c>
      <c r="AV18" s="242">
        <v>75568.25</v>
      </c>
      <c r="AW18" s="281">
        <f t="shared" si="29"/>
        <v>-133733.75</v>
      </c>
      <c r="AX18" s="284">
        <v>251892.78</v>
      </c>
      <c r="AY18" s="281">
        <f t="shared" si="10"/>
        <v>327461.03000000003</v>
      </c>
      <c r="AZ18" s="222">
        <v>224858.68</v>
      </c>
      <c r="BA18" s="281">
        <f t="shared" si="30"/>
        <v>102602.35000000003</v>
      </c>
      <c r="BB18" s="281">
        <f t="shared" si="11"/>
        <v>2.9755708250488797</v>
      </c>
      <c r="BC18" s="281">
        <f t="shared" si="12"/>
        <v>0.68667309816987987</v>
      </c>
      <c r="BD18" s="222">
        <v>93942.78</v>
      </c>
      <c r="CA18" s="91" t="str">
        <f t="shared" si="3"/>
        <v>Ahlbeck</v>
      </c>
      <c r="CB18" s="92">
        <f t="shared" si="3"/>
        <v>639</v>
      </c>
      <c r="CC18" s="92">
        <f t="shared" si="13"/>
        <v>135992.32999999999</v>
      </c>
      <c r="CD18" s="92">
        <f t="shared" si="14"/>
        <v>-135992.32999999999</v>
      </c>
      <c r="CE18" s="92">
        <f t="shared" si="4"/>
        <v>1250780.57</v>
      </c>
      <c r="CF18" s="92">
        <f t="shared" si="5"/>
        <v>24318.48</v>
      </c>
      <c r="CG18" s="92">
        <f t="shared" si="15"/>
        <v>-1226462.0900000001</v>
      </c>
      <c r="CH18" s="92">
        <f t="shared" si="6"/>
        <v>-77543.19</v>
      </c>
      <c r="CI18" s="92">
        <f t="shared" si="32"/>
        <v>0</v>
      </c>
      <c r="CJ18" s="91" t="str">
        <f t="shared" si="7"/>
        <v>ja</v>
      </c>
      <c r="CK18" s="91" t="str">
        <f t="shared" si="7"/>
        <v>nein</v>
      </c>
      <c r="CL18" s="91" t="str">
        <f t="shared" si="33"/>
        <v>OK</v>
      </c>
      <c r="CM18" s="92">
        <f t="shared" si="17"/>
        <v>1034748.01</v>
      </c>
      <c r="CN18" s="91" t="str">
        <f t="shared" si="18"/>
        <v>nein</v>
      </c>
      <c r="CO18" s="91">
        <f t="shared" si="19"/>
        <v>1</v>
      </c>
      <c r="CP18" s="91">
        <f t="shared" si="20"/>
        <v>0</v>
      </c>
      <c r="CQ18" s="91">
        <f t="shared" si="21"/>
        <v>1</v>
      </c>
      <c r="CR18" s="91">
        <f t="shared" si="8"/>
        <v>0</v>
      </c>
      <c r="CS18" s="92">
        <f>CM18-'2015'!CM18</f>
        <v>0</v>
      </c>
      <c r="CT18" s="92">
        <f>CE18-'2015'!CE18</f>
        <v>135992.33000000007</v>
      </c>
      <c r="CU18" s="92">
        <f t="shared" si="22"/>
        <v>224858.68</v>
      </c>
      <c r="CV18" s="92">
        <f t="shared" si="23"/>
        <v>93942.78</v>
      </c>
      <c r="CW18" s="153">
        <f t="shared" si="24"/>
        <v>3</v>
      </c>
      <c r="CX18" s="153">
        <f t="shared" si="25"/>
        <v>3.7</v>
      </c>
      <c r="CY18" s="153">
        <f t="shared" si="26"/>
        <v>3.8</v>
      </c>
      <c r="CZ18" s="92">
        <f t="shared" si="27"/>
        <v>1069183.6299999999</v>
      </c>
      <c r="DA18" s="92">
        <f t="shared" si="31"/>
        <v>7275.02</v>
      </c>
      <c r="DB18" s="91">
        <f t="shared" si="9"/>
        <v>0</v>
      </c>
      <c r="DC18" s="92">
        <f t="shared" si="28"/>
        <v>-1226462.0900000001</v>
      </c>
    </row>
    <row r="19" spans="1:107" x14ac:dyDescent="0.25">
      <c r="A19" s="20">
        <v>13075003</v>
      </c>
      <c r="B19" s="21">
        <v>5552</v>
      </c>
      <c r="C19" s="21" t="s">
        <v>57</v>
      </c>
      <c r="D19" s="223">
        <v>481</v>
      </c>
      <c r="E19" s="224">
        <v>83100</v>
      </c>
      <c r="F19" s="224">
        <v>1178.43</v>
      </c>
      <c r="G19" s="224">
        <v>1</v>
      </c>
      <c r="H19" s="224">
        <v>15590.84</v>
      </c>
      <c r="I19" s="235"/>
      <c r="J19" s="224">
        <v>0</v>
      </c>
      <c r="K19" s="224">
        <v>543470.87</v>
      </c>
      <c r="L19" s="224"/>
      <c r="M19" s="224">
        <v>1</v>
      </c>
      <c r="N19" s="224">
        <v>2463000.2400000002</v>
      </c>
      <c r="O19" s="224">
        <v>0</v>
      </c>
      <c r="P19" s="242">
        <v>0</v>
      </c>
      <c r="Q19" s="224">
        <v>1</v>
      </c>
      <c r="R19" s="242">
        <v>543470.87</v>
      </c>
      <c r="S19" s="224">
        <v>300</v>
      </c>
      <c r="T19" s="224">
        <v>0</v>
      </c>
      <c r="U19" s="224">
        <v>360</v>
      </c>
      <c r="V19" s="224">
        <v>0</v>
      </c>
      <c r="W19" s="224">
        <v>400</v>
      </c>
      <c r="X19" s="224">
        <v>0</v>
      </c>
      <c r="Y19" s="224">
        <v>0</v>
      </c>
      <c r="Z19" s="224">
        <v>14956.48</v>
      </c>
      <c r="AA19" s="224">
        <v>31.094553014553014</v>
      </c>
      <c r="AB19" s="22" t="s">
        <v>56</v>
      </c>
      <c r="AC19" s="22" t="s">
        <v>43</v>
      </c>
      <c r="AD19" s="22" t="s">
        <v>43</v>
      </c>
      <c r="AE19" s="22" t="s">
        <v>56</v>
      </c>
      <c r="AF19" s="22" t="s">
        <v>56</v>
      </c>
      <c r="AG19" s="22" t="s">
        <v>56</v>
      </c>
      <c r="AH19" s="22" t="s">
        <v>56</v>
      </c>
      <c r="AI19" s="22" t="s">
        <v>56</v>
      </c>
      <c r="AJ19" s="22">
        <v>2017</v>
      </c>
      <c r="AK19" s="224">
        <v>390561.14</v>
      </c>
      <c r="AL19" s="224">
        <v>186310.94</v>
      </c>
      <c r="AM19" s="224">
        <v>-1178.43</v>
      </c>
      <c r="AN19" s="224">
        <v>543470.87</v>
      </c>
      <c r="AO19" s="224">
        <v>1200</v>
      </c>
      <c r="AP19" s="282">
        <v>1156.26</v>
      </c>
      <c r="AQ19" s="224">
        <v>0</v>
      </c>
      <c r="AR19" s="224">
        <v>0</v>
      </c>
      <c r="AS19" s="224">
        <v>5300</v>
      </c>
      <c r="AT19" s="260">
        <v>6474.95</v>
      </c>
      <c r="AU19" s="283">
        <v>124042</v>
      </c>
      <c r="AV19" s="242">
        <v>60644.26</v>
      </c>
      <c r="AW19" s="281">
        <f t="shared" si="29"/>
        <v>-63397.74</v>
      </c>
      <c r="AX19" s="284">
        <v>205056.49</v>
      </c>
      <c r="AY19" s="281">
        <f t="shared" si="10"/>
        <v>265700.75</v>
      </c>
      <c r="AZ19" s="222">
        <v>160016.56</v>
      </c>
      <c r="BA19" s="281">
        <f t="shared" si="30"/>
        <v>105684.19</v>
      </c>
      <c r="BB19" s="281">
        <f t="shared" si="11"/>
        <v>2.638610150408299</v>
      </c>
      <c r="BC19" s="281">
        <f t="shared" si="12"/>
        <v>0.6022435390189903</v>
      </c>
      <c r="BD19" s="222">
        <v>66689.14</v>
      </c>
      <c r="CA19" s="91" t="str">
        <f t="shared" si="3"/>
        <v>Altwarp</v>
      </c>
      <c r="CB19" s="92">
        <f t="shared" si="3"/>
        <v>481</v>
      </c>
      <c r="CC19" s="92">
        <f t="shared" si="13"/>
        <v>0</v>
      </c>
      <c r="CD19" s="92">
        <f t="shared" si="14"/>
        <v>15590.84</v>
      </c>
      <c r="CE19" s="92">
        <f t="shared" si="4"/>
        <v>0</v>
      </c>
      <c r="CF19" s="92">
        <f t="shared" si="5"/>
        <v>543470.87</v>
      </c>
      <c r="CG19" s="92">
        <f t="shared" si="15"/>
        <v>543470.87</v>
      </c>
      <c r="CH19" s="92">
        <f t="shared" si="6"/>
        <v>-1178.43</v>
      </c>
      <c r="CI19" s="92">
        <f t="shared" si="32"/>
        <v>0</v>
      </c>
      <c r="CJ19" s="91" t="str">
        <f t="shared" si="7"/>
        <v>ja</v>
      </c>
      <c r="CK19" s="91" t="str">
        <f t="shared" si="7"/>
        <v>nein</v>
      </c>
      <c r="CL19" s="91" t="str">
        <f t="shared" si="33"/>
        <v>OK</v>
      </c>
      <c r="CM19" s="92">
        <f t="shared" si="17"/>
        <v>2463000.2400000002</v>
      </c>
      <c r="CN19" s="91" t="str">
        <f t="shared" si="18"/>
        <v>nein</v>
      </c>
      <c r="CO19" s="91">
        <f t="shared" si="19"/>
        <v>1</v>
      </c>
      <c r="CP19" s="91">
        <f t="shared" si="20"/>
        <v>0</v>
      </c>
      <c r="CQ19" s="91">
        <f t="shared" si="21"/>
        <v>1</v>
      </c>
      <c r="CR19" s="91">
        <f t="shared" si="8"/>
        <v>0</v>
      </c>
      <c r="CS19" s="92">
        <f>CM19-'2015'!CM19</f>
        <v>4611.5600000000559</v>
      </c>
      <c r="CT19" s="92">
        <f>CE19-'2015'!CE19</f>
        <v>0</v>
      </c>
      <c r="CU19" s="92">
        <f t="shared" si="22"/>
        <v>160016.56</v>
      </c>
      <c r="CV19" s="92">
        <f t="shared" si="23"/>
        <v>66689.14</v>
      </c>
      <c r="CW19" s="153">
        <f t="shared" si="24"/>
        <v>3</v>
      </c>
      <c r="CX19" s="153">
        <f t="shared" si="25"/>
        <v>3.6</v>
      </c>
      <c r="CY19" s="153">
        <f t="shared" si="26"/>
        <v>4</v>
      </c>
      <c r="CZ19" s="92">
        <f t="shared" si="27"/>
        <v>14956.48</v>
      </c>
      <c r="DA19" s="92">
        <f t="shared" si="31"/>
        <v>7631.21</v>
      </c>
      <c r="DB19" s="91">
        <f t="shared" si="9"/>
        <v>1</v>
      </c>
      <c r="DC19" s="92">
        <f t="shared" si="28"/>
        <v>543470.87</v>
      </c>
    </row>
    <row r="20" spans="1:107" x14ac:dyDescent="0.25">
      <c r="A20" s="20">
        <v>13075031</v>
      </c>
      <c r="B20" s="21">
        <v>5552</v>
      </c>
      <c r="C20" s="21" t="s">
        <v>58</v>
      </c>
      <c r="D20" s="223">
        <v>4871</v>
      </c>
      <c r="E20" s="224">
        <v>583000</v>
      </c>
      <c r="F20" s="224">
        <v>71427.820000000007</v>
      </c>
      <c r="G20" s="224">
        <v>0</v>
      </c>
      <c r="H20" s="224"/>
      <c r="I20" s="224">
        <v>67704.5</v>
      </c>
      <c r="J20" s="224">
        <v>0</v>
      </c>
      <c r="K20" s="224"/>
      <c r="L20" s="224">
        <v>5009</v>
      </c>
      <c r="M20" s="224">
        <v>0</v>
      </c>
      <c r="N20" s="224">
        <v>0</v>
      </c>
      <c r="O20" s="224">
        <v>1</v>
      </c>
      <c r="P20" s="249">
        <v>11576232.939999999</v>
      </c>
      <c r="Q20" s="224">
        <v>1</v>
      </c>
      <c r="R20" s="242">
        <v>1923675.06</v>
      </c>
      <c r="S20" s="224">
        <v>272</v>
      </c>
      <c r="T20" s="224">
        <v>1</v>
      </c>
      <c r="U20" s="224">
        <v>480</v>
      </c>
      <c r="V20" s="224">
        <v>0</v>
      </c>
      <c r="W20" s="224">
        <v>200</v>
      </c>
      <c r="X20" s="224">
        <v>1</v>
      </c>
      <c r="Y20" s="224">
        <v>0</v>
      </c>
      <c r="Z20" s="224">
        <v>135104.4</v>
      </c>
      <c r="AA20" s="224">
        <v>27.736481215356189</v>
      </c>
      <c r="AB20" s="22" t="s">
        <v>56</v>
      </c>
      <c r="AC20" s="22" t="s">
        <v>56</v>
      </c>
      <c r="AD20" s="22" t="s">
        <v>43</v>
      </c>
      <c r="AE20" s="22" t="s">
        <v>56</v>
      </c>
      <c r="AF20" s="22" t="s">
        <v>56</v>
      </c>
      <c r="AG20" s="22" t="s">
        <v>56</v>
      </c>
      <c r="AH20" s="22" t="s">
        <v>56</v>
      </c>
      <c r="AI20" s="22" t="s">
        <v>56</v>
      </c>
      <c r="AJ20" s="22">
        <v>2017</v>
      </c>
      <c r="AK20" s="224">
        <v>534043.61</v>
      </c>
      <c r="AL20" s="224">
        <v>10064071.85</v>
      </c>
      <c r="AM20" s="224">
        <v>-71427.820000000007</v>
      </c>
      <c r="AN20" s="224">
        <v>-8707318.3599999994</v>
      </c>
      <c r="AO20" s="224">
        <v>13300</v>
      </c>
      <c r="AP20" s="282">
        <v>13809.58</v>
      </c>
      <c r="AQ20" s="224">
        <v>18000</v>
      </c>
      <c r="AR20" s="224">
        <v>18144</v>
      </c>
      <c r="AS20" s="224">
        <v>3100</v>
      </c>
      <c r="AT20" s="260">
        <v>3344</v>
      </c>
      <c r="AU20" s="283">
        <v>2321019</v>
      </c>
      <c r="AV20" s="242">
        <v>1193275.42</v>
      </c>
      <c r="AW20" s="281">
        <f t="shared" si="29"/>
        <v>-1127743.58</v>
      </c>
      <c r="AX20" s="284">
        <v>1398137.56</v>
      </c>
      <c r="AY20" s="281">
        <f t="shared" si="10"/>
        <v>2591412.98</v>
      </c>
      <c r="AZ20" s="222">
        <v>1894975.29</v>
      </c>
      <c r="BA20" s="281">
        <f t="shared" si="30"/>
        <v>696437.69</v>
      </c>
      <c r="BB20" s="281">
        <f t="shared" si="11"/>
        <v>1.5880451890980878</v>
      </c>
      <c r="BC20" s="281">
        <f t="shared" si="12"/>
        <v>0.73125175517180596</v>
      </c>
      <c r="BD20" s="222">
        <v>794596.2</v>
      </c>
      <c r="CA20" s="91" t="str">
        <f t="shared" si="3"/>
        <v>Eggesin, Stadt</v>
      </c>
      <c r="CB20" s="92">
        <f t="shared" si="3"/>
        <v>4871</v>
      </c>
      <c r="CC20" s="92">
        <f t="shared" si="13"/>
        <v>67704.5</v>
      </c>
      <c r="CD20" s="92">
        <f t="shared" si="14"/>
        <v>-67704.5</v>
      </c>
      <c r="CE20" s="92">
        <f t="shared" si="4"/>
        <v>11576232.939999999</v>
      </c>
      <c r="CF20" s="92">
        <f t="shared" si="5"/>
        <v>1923675.06</v>
      </c>
      <c r="CG20" s="92">
        <f t="shared" si="15"/>
        <v>-9652557.879999999</v>
      </c>
      <c r="CH20" s="92">
        <f t="shared" si="6"/>
        <v>-71427.820000000007</v>
      </c>
      <c r="CI20" s="92">
        <f t="shared" si="32"/>
        <v>0</v>
      </c>
      <c r="CJ20" s="91" t="str">
        <f t="shared" si="7"/>
        <v>ja</v>
      </c>
      <c r="CK20" s="91" t="str">
        <f t="shared" si="7"/>
        <v>ja</v>
      </c>
      <c r="CL20" s="91" t="str">
        <f t="shared" si="33"/>
        <v>OK</v>
      </c>
      <c r="CM20" s="92">
        <f t="shared" si="17"/>
        <v>0</v>
      </c>
      <c r="CN20" s="91" t="str">
        <f t="shared" si="18"/>
        <v>nein</v>
      </c>
      <c r="CO20" s="91">
        <f t="shared" si="19"/>
        <v>1</v>
      </c>
      <c r="CP20" s="91">
        <f t="shared" si="20"/>
        <v>1</v>
      </c>
      <c r="CQ20" s="91">
        <f t="shared" si="21"/>
        <v>1</v>
      </c>
      <c r="CR20" s="91">
        <f t="shared" si="8"/>
        <v>0</v>
      </c>
      <c r="CS20" s="92">
        <f>CM20-'2015'!CM20</f>
        <v>0</v>
      </c>
      <c r="CT20" s="92">
        <f>CE20-'2015'!CE20</f>
        <v>706592.69999999925</v>
      </c>
      <c r="CU20" s="92">
        <f t="shared" si="22"/>
        <v>1894975.29</v>
      </c>
      <c r="CV20" s="92">
        <f t="shared" si="23"/>
        <v>794596.2</v>
      </c>
      <c r="CW20" s="153">
        <f t="shared" si="24"/>
        <v>2.72</v>
      </c>
      <c r="CX20" s="153">
        <f t="shared" si="25"/>
        <v>4.8</v>
      </c>
      <c r="CY20" s="153">
        <f t="shared" si="26"/>
        <v>2</v>
      </c>
      <c r="CZ20" s="92">
        <f t="shared" si="27"/>
        <v>135104.4</v>
      </c>
      <c r="DA20" s="92">
        <f t="shared" si="31"/>
        <v>35297.58</v>
      </c>
      <c r="DB20" s="91">
        <f t="shared" si="9"/>
        <v>0</v>
      </c>
      <c r="DC20" s="92">
        <f t="shared" si="28"/>
        <v>-8707318.3599999994</v>
      </c>
    </row>
    <row r="21" spans="1:107" x14ac:dyDescent="0.25">
      <c r="A21" s="20">
        <v>13075037</v>
      </c>
      <c r="B21" s="21">
        <v>5552</v>
      </c>
      <c r="C21" s="21" t="s">
        <v>59</v>
      </c>
      <c r="D21" s="223">
        <v>415</v>
      </c>
      <c r="E21" s="224">
        <v>50100</v>
      </c>
      <c r="F21" s="224">
        <v>13506.48</v>
      </c>
      <c r="G21" s="224">
        <v>1</v>
      </c>
      <c r="H21" s="224">
        <v>3627.7</v>
      </c>
      <c r="I21" s="224">
        <v>0</v>
      </c>
      <c r="J21" s="224">
        <v>0</v>
      </c>
      <c r="K21" s="224"/>
      <c r="L21" s="224">
        <v>2011</v>
      </c>
      <c r="M21" s="224">
        <v>1</v>
      </c>
      <c r="N21" s="224">
        <v>631522.03</v>
      </c>
      <c r="O21" s="224">
        <v>1</v>
      </c>
      <c r="P21" s="242">
        <v>152104.70000000001</v>
      </c>
      <c r="Q21" s="224">
        <v>1</v>
      </c>
      <c r="R21" s="242">
        <v>9349.07</v>
      </c>
      <c r="S21" s="224">
        <v>300</v>
      </c>
      <c r="T21" s="224">
        <v>0</v>
      </c>
      <c r="U21" s="224">
        <v>360</v>
      </c>
      <c r="V21" s="224">
        <v>0</v>
      </c>
      <c r="W21" s="224">
        <v>340</v>
      </c>
      <c r="X21" s="224">
        <v>0</v>
      </c>
      <c r="Y21" s="224">
        <v>0</v>
      </c>
      <c r="Z21" s="224">
        <v>355462.21</v>
      </c>
      <c r="AA21" s="224">
        <v>856.53544578313256</v>
      </c>
      <c r="AB21" s="22" t="s">
        <v>56</v>
      </c>
      <c r="AC21" s="22" t="s">
        <v>43</v>
      </c>
      <c r="AD21" s="22" t="s">
        <v>43</v>
      </c>
      <c r="AE21" s="22" t="s">
        <v>56</v>
      </c>
      <c r="AF21" s="22" t="s">
        <v>56</v>
      </c>
      <c r="AG21" s="22" t="s">
        <v>56</v>
      </c>
      <c r="AH21" s="22" t="s">
        <v>56</v>
      </c>
      <c r="AI21" s="22" t="s">
        <v>56</v>
      </c>
      <c r="AJ21" s="22">
        <v>2017</v>
      </c>
      <c r="AK21" s="224">
        <v>135362.99</v>
      </c>
      <c r="AL21" s="224">
        <v>51275.360000000001</v>
      </c>
      <c r="AM21" s="224">
        <v>-13163.78</v>
      </c>
      <c r="AN21" s="224">
        <v>-142755.63</v>
      </c>
      <c r="AO21" s="224">
        <v>1600</v>
      </c>
      <c r="AP21" s="282">
        <v>1612.5</v>
      </c>
      <c r="AQ21" s="224">
        <v>0</v>
      </c>
      <c r="AR21" s="224">
        <v>0</v>
      </c>
      <c r="AS21" s="224">
        <v>3500</v>
      </c>
      <c r="AT21" s="260">
        <v>3403.78</v>
      </c>
      <c r="AU21" s="283">
        <v>175398</v>
      </c>
      <c r="AV21" s="242">
        <v>51506.63</v>
      </c>
      <c r="AW21" s="281">
        <f t="shared" si="29"/>
        <v>-123891.37</v>
      </c>
      <c r="AX21" s="284">
        <v>134813.15</v>
      </c>
      <c r="AY21" s="281">
        <f t="shared" si="10"/>
        <v>186319.78</v>
      </c>
      <c r="AZ21" s="222">
        <v>146987.64000000001</v>
      </c>
      <c r="BA21" s="281">
        <f t="shared" si="30"/>
        <v>39332.139999999985</v>
      </c>
      <c r="BB21" s="281">
        <f t="shared" si="11"/>
        <v>2.8537615448729614</v>
      </c>
      <c r="BC21" s="281">
        <f t="shared" si="12"/>
        <v>0.78889981514576724</v>
      </c>
      <c r="BD21" s="222">
        <v>61432.24</v>
      </c>
      <c r="CA21" s="91" t="str">
        <f t="shared" ref="CA21:CB84" si="34">C21</f>
        <v>Grambin</v>
      </c>
      <c r="CB21" s="92">
        <f t="shared" si="34"/>
        <v>415</v>
      </c>
      <c r="CC21" s="92">
        <f t="shared" si="13"/>
        <v>0</v>
      </c>
      <c r="CD21" s="92">
        <f t="shared" si="14"/>
        <v>3627.7</v>
      </c>
      <c r="CE21" s="92">
        <f t="shared" si="4"/>
        <v>152104.70000000001</v>
      </c>
      <c r="CF21" s="92">
        <f t="shared" si="5"/>
        <v>9349.07</v>
      </c>
      <c r="CG21" s="92">
        <f t="shared" si="15"/>
        <v>-142755.63</v>
      </c>
      <c r="CH21" s="92">
        <f t="shared" si="6"/>
        <v>-13163.78</v>
      </c>
      <c r="CI21" s="92">
        <f t="shared" si="32"/>
        <v>0</v>
      </c>
      <c r="CJ21" s="91" t="str">
        <f t="shared" ref="CJ21:CK84" si="35">AB21</f>
        <v>ja</v>
      </c>
      <c r="CK21" s="91" t="str">
        <f t="shared" si="35"/>
        <v>nein</v>
      </c>
      <c r="CL21" s="91" t="str">
        <f t="shared" si="33"/>
        <v>OK</v>
      </c>
      <c r="CM21" s="92">
        <f t="shared" si="17"/>
        <v>631522.03</v>
      </c>
      <c r="CN21" s="91" t="str">
        <f t="shared" si="18"/>
        <v>nein</v>
      </c>
      <c r="CO21" s="91">
        <f t="shared" si="19"/>
        <v>1</v>
      </c>
      <c r="CP21" s="91">
        <f t="shared" si="20"/>
        <v>0</v>
      </c>
      <c r="CQ21" s="91">
        <f t="shared" si="21"/>
        <v>1</v>
      </c>
      <c r="CR21" s="91">
        <f t="shared" si="8"/>
        <v>0</v>
      </c>
      <c r="CS21" s="92">
        <f>CM21-'2015'!CM21</f>
        <v>-11040.719999999972</v>
      </c>
      <c r="CT21" s="92">
        <f>CE21-'2015'!CE21</f>
        <v>-3627.1999999999825</v>
      </c>
      <c r="CU21" s="92">
        <f t="shared" si="22"/>
        <v>146987.64000000001</v>
      </c>
      <c r="CV21" s="92">
        <f t="shared" si="23"/>
        <v>61432.24</v>
      </c>
      <c r="CW21" s="153">
        <f t="shared" si="24"/>
        <v>3</v>
      </c>
      <c r="CX21" s="153">
        <f t="shared" si="25"/>
        <v>3.6</v>
      </c>
      <c r="CY21" s="153">
        <f t="shared" si="26"/>
        <v>3.4</v>
      </c>
      <c r="CZ21" s="92">
        <f t="shared" si="27"/>
        <v>355462.21</v>
      </c>
      <c r="DA21" s="92">
        <f t="shared" si="31"/>
        <v>5016.2800000000007</v>
      </c>
      <c r="DB21" s="91">
        <f t="shared" si="9"/>
        <v>1</v>
      </c>
      <c r="DC21" s="92">
        <f t="shared" si="28"/>
        <v>-142755.63</v>
      </c>
    </row>
    <row r="22" spans="1:107" x14ac:dyDescent="0.25">
      <c r="A22" s="20">
        <v>13075051</v>
      </c>
      <c r="B22" s="21">
        <v>5552</v>
      </c>
      <c r="C22" s="21" t="s">
        <v>60</v>
      </c>
      <c r="D22" s="223">
        <v>332</v>
      </c>
      <c r="E22" s="224">
        <v>89500</v>
      </c>
      <c r="F22" s="224">
        <v>4292.16</v>
      </c>
      <c r="G22" s="224">
        <v>0</v>
      </c>
      <c r="H22" s="224">
        <v>0</v>
      </c>
      <c r="I22" s="224">
        <v>15562.04</v>
      </c>
      <c r="J22" s="224">
        <v>0</v>
      </c>
      <c r="K22" s="224"/>
      <c r="L22" s="224">
        <v>2011</v>
      </c>
      <c r="M22" s="224">
        <v>1</v>
      </c>
      <c r="N22" s="224">
        <v>448609.34</v>
      </c>
      <c r="O22" s="224">
        <v>1</v>
      </c>
      <c r="P22" s="242">
        <v>182783.39</v>
      </c>
      <c r="Q22" s="224">
        <v>0</v>
      </c>
      <c r="R22" s="242">
        <v>0</v>
      </c>
      <c r="S22" s="224">
        <v>290</v>
      </c>
      <c r="T22" s="224">
        <v>0</v>
      </c>
      <c r="U22" s="224">
        <v>380</v>
      </c>
      <c r="V22" s="224">
        <v>0</v>
      </c>
      <c r="W22" s="224">
        <v>330</v>
      </c>
      <c r="X22" s="224">
        <v>0</v>
      </c>
      <c r="Y22" s="224">
        <v>0</v>
      </c>
      <c r="Z22" s="224">
        <v>50307.19</v>
      </c>
      <c r="AA22" s="224">
        <v>151.52768072289157</v>
      </c>
      <c r="AB22" s="22" t="s">
        <v>56</v>
      </c>
      <c r="AC22" s="22" t="s">
        <v>43</v>
      </c>
      <c r="AD22" s="22" t="s">
        <v>43</v>
      </c>
      <c r="AE22" s="22" t="s">
        <v>56</v>
      </c>
      <c r="AF22" s="22" t="s">
        <v>56</v>
      </c>
      <c r="AG22" s="22" t="s">
        <v>56</v>
      </c>
      <c r="AH22" s="22" t="s">
        <v>56</v>
      </c>
      <c r="AI22" s="22" t="s">
        <v>56</v>
      </c>
      <c r="AJ22" s="22">
        <v>2017</v>
      </c>
      <c r="AK22" s="224">
        <v>194573.15</v>
      </c>
      <c r="AL22" s="224">
        <v>141726.63</v>
      </c>
      <c r="AM22" s="224">
        <v>-4292.16</v>
      </c>
      <c r="AN22" s="224">
        <v>-182783.39</v>
      </c>
      <c r="AO22" s="224">
        <v>1200</v>
      </c>
      <c r="AP22" s="282">
        <v>1226.8699999999999</v>
      </c>
      <c r="AQ22" s="224">
        <v>0</v>
      </c>
      <c r="AR22" s="224">
        <v>0</v>
      </c>
      <c r="AS22" s="224">
        <v>4500</v>
      </c>
      <c r="AT22" s="260">
        <v>4948.13</v>
      </c>
      <c r="AU22" s="283">
        <v>111610</v>
      </c>
      <c r="AV22" s="242">
        <v>69793.38</v>
      </c>
      <c r="AW22" s="281">
        <f t="shared" si="29"/>
        <v>-41816.619999999995</v>
      </c>
      <c r="AX22" s="284">
        <v>126119.41</v>
      </c>
      <c r="AY22" s="281">
        <f t="shared" si="10"/>
        <v>195912.79</v>
      </c>
      <c r="AZ22" s="222">
        <v>108185.78</v>
      </c>
      <c r="BA22" s="281">
        <f t="shared" si="30"/>
        <v>87727.010000000009</v>
      </c>
      <c r="BB22" s="281">
        <f t="shared" si="11"/>
        <v>1.5500865554870675</v>
      </c>
      <c r="BC22" s="281">
        <f t="shared" si="12"/>
        <v>0.55221397234963576</v>
      </c>
      <c r="BD22" s="222">
        <v>45243.34</v>
      </c>
      <c r="CA22" s="91" t="str">
        <f t="shared" si="34"/>
        <v>Hintersee</v>
      </c>
      <c r="CB22" s="92">
        <f t="shared" si="34"/>
        <v>332</v>
      </c>
      <c r="CC22" s="92">
        <f t="shared" si="13"/>
        <v>15562.04</v>
      </c>
      <c r="CD22" s="92">
        <f t="shared" si="14"/>
        <v>-15562.04</v>
      </c>
      <c r="CE22" s="92">
        <f t="shared" si="4"/>
        <v>182783.39</v>
      </c>
      <c r="CF22" s="92">
        <f t="shared" si="5"/>
        <v>0</v>
      </c>
      <c r="CG22" s="92">
        <f t="shared" si="15"/>
        <v>-182783.39</v>
      </c>
      <c r="CH22" s="92">
        <f t="shared" si="6"/>
        <v>-4292.16</v>
      </c>
      <c r="CI22" s="92">
        <f t="shared" si="32"/>
        <v>0</v>
      </c>
      <c r="CJ22" s="91" t="str">
        <f t="shared" si="35"/>
        <v>ja</v>
      </c>
      <c r="CK22" s="91" t="str">
        <f t="shared" si="35"/>
        <v>nein</v>
      </c>
      <c r="CL22" s="91" t="str">
        <f t="shared" si="33"/>
        <v>OK</v>
      </c>
      <c r="CM22" s="92">
        <f t="shared" si="17"/>
        <v>448609.34</v>
      </c>
      <c r="CN22" s="91" t="str">
        <f t="shared" si="18"/>
        <v>nein</v>
      </c>
      <c r="CO22" s="91">
        <f t="shared" si="19"/>
        <v>1</v>
      </c>
      <c r="CP22" s="91">
        <f t="shared" si="20"/>
        <v>0</v>
      </c>
      <c r="CQ22" s="91">
        <f t="shared" si="21"/>
        <v>1</v>
      </c>
      <c r="CR22" s="91">
        <f t="shared" si="8"/>
        <v>0</v>
      </c>
      <c r="CS22" s="92">
        <f>CM22-'2015'!CM22</f>
        <v>-1984.7099999999627</v>
      </c>
      <c r="CT22" s="92">
        <f>CE22-'2015'!CE22</f>
        <v>16562.040000000008</v>
      </c>
      <c r="CU22" s="92">
        <f t="shared" si="22"/>
        <v>108185.78</v>
      </c>
      <c r="CV22" s="92">
        <f t="shared" si="23"/>
        <v>45243.34</v>
      </c>
      <c r="CW22" s="153">
        <f t="shared" si="24"/>
        <v>2.9</v>
      </c>
      <c r="CX22" s="153">
        <f t="shared" si="25"/>
        <v>3.8</v>
      </c>
      <c r="CY22" s="153">
        <f t="shared" si="26"/>
        <v>3.3</v>
      </c>
      <c r="CZ22" s="92">
        <f t="shared" si="27"/>
        <v>50307.19</v>
      </c>
      <c r="DA22" s="92">
        <f t="shared" si="31"/>
        <v>6175</v>
      </c>
      <c r="DB22" s="91">
        <f t="shared" si="9"/>
        <v>0</v>
      </c>
      <c r="DC22" s="92">
        <f t="shared" si="28"/>
        <v>-182783.39</v>
      </c>
    </row>
    <row r="23" spans="1:107" x14ac:dyDescent="0.25">
      <c r="A23" s="20">
        <v>13075075</v>
      </c>
      <c r="B23" s="21">
        <v>5552</v>
      </c>
      <c r="C23" s="21" t="s">
        <v>61</v>
      </c>
      <c r="D23" s="223">
        <v>672</v>
      </c>
      <c r="E23" s="224">
        <v>99224.78</v>
      </c>
      <c r="F23" s="224">
        <v>42553.3</v>
      </c>
      <c r="G23" s="224">
        <v>0</v>
      </c>
      <c r="H23" s="224">
        <v>0</v>
      </c>
      <c r="I23" s="224">
        <v>23226.19</v>
      </c>
      <c r="J23" s="224">
        <v>1</v>
      </c>
      <c r="K23" s="224">
        <v>32882.589999999997</v>
      </c>
      <c r="L23" s="224"/>
      <c r="M23" s="224">
        <v>1</v>
      </c>
      <c r="N23" s="224">
        <v>672407.52</v>
      </c>
      <c r="O23" s="224">
        <v>1</v>
      </c>
      <c r="P23" s="242">
        <v>51655.17</v>
      </c>
      <c r="Q23" s="224">
        <v>1</v>
      </c>
      <c r="R23" s="242">
        <v>84537.76</v>
      </c>
      <c r="S23" s="224">
        <v>300</v>
      </c>
      <c r="T23" s="224">
        <v>0</v>
      </c>
      <c r="U23" s="224">
        <v>380</v>
      </c>
      <c r="V23" s="224">
        <v>0</v>
      </c>
      <c r="W23" s="224">
        <v>340</v>
      </c>
      <c r="X23" s="224">
        <v>0</v>
      </c>
      <c r="Y23" s="224">
        <v>0</v>
      </c>
      <c r="Z23" s="224">
        <v>1353520.5</v>
      </c>
      <c r="AA23" s="224">
        <v>2014.1674107142858</v>
      </c>
      <c r="AB23" s="22" t="s">
        <v>56</v>
      </c>
      <c r="AC23" s="22" t="s">
        <v>43</v>
      </c>
      <c r="AD23" s="22" t="s">
        <v>43</v>
      </c>
      <c r="AE23" s="22" t="s">
        <v>56</v>
      </c>
      <c r="AF23" s="22" t="s">
        <v>56</v>
      </c>
      <c r="AG23" s="22" t="s">
        <v>56</v>
      </c>
      <c r="AH23" s="22" t="s">
        <v>56</v>
      </c>
      <c r="AI23" s="22" t="s">
        <v>56</v>
      </c>
      <c r="AJ23" s="22">
        <v>2017</v>
      </c>
      <c r="AK23" s="224">
        <v>99222.29</v>
      </c>
      <c r="AL23" s="224">
        <v>49836.43</v>
      </c>
      <c r="AM23" s="224">
        <v>42553.3</v>
      </c>
      <c r="AN23" s="224">
        <v>32882.589999999997</v>
      </c>
      <c r="AO23" s="224">
        <v>2400</v>
      </c>
      <c r="AP23" s="282">
        <v>2276.04</v>
      </c>
      <c r="AQ23" s="224">
        <v>0</v>
      </c>
      <c r="AR23" s="224">
        <v>0</v>
      </c>
      <c r="AS23" s="224">
        <v>2700</v>
      </c>
      <c r="AT23" s="260">
        <v>2947.65</v>
      </c>
      <c r="AU23" s="283">
        <v>170222</v>
      </c>
      <c r="AV23" s="242">
        <v>56415.71</v>
      </c>
      <c r="AW23" s="281">
        <f t="shared" si="29"/>
        <v>-113806.29000000001</v>
      </c>
      <c r="AX23" s="284">
        <v>295635.23</v>
      </c>
      <c r="AY23" s="281">
        <f t="shared" si="10"/>
        <v>352050.94</v>
      </c>
      <c r="AZ23" s="222">
        <v>228177.94</v>
      </c>
      <c r="BA23" s="281">
        <f t="shared" si="30"/>
        <v>123873</v>
      </c>
      <c r="BB23" s="281">
        <f t="shared" si="11"/>
        <v>4.0445815536133463</v>
      </c>
      <c r="BC23" s="281">
        <f t="shared" si="12"/>
        <v>0.64813898806803361</v>
      </c>
      <c r="BD23" s="222">
        <v>95283.1</v>
      </c>
      <c r="CA23" s="91" t="str">
        <f t="shared" si="34"/>
        <v>Leopoldshagen</v>
      </c>
      <c r="CB23" s="92">
        <f t="shared" si="34"/>
        <v>672</v>
      </c>
      <c r="CC23" s="92">
        <f t="shared" si="13"/>
        <v>23226.19</v>
      </c>
      <c r="CD23" s="92">
        <f t="shared" si="14"/>
        <v>-23226.19</v>
      </c>
      <c r="CE23" s="92">
        <f t="shared" si="4"/>
        <v>51655.17</v>
      </c>
      <c r="CF23" s="92">
        <f t="shared" si="5"/>
        <v>84537.76</v>
      </c>
      <c r="CG23" s="92">
        <f t="shared" si="15"/>
        <v>32882.589999999997</v>
      </c>
      <c r="CH23" s="92">
        <f t="shared" si="6"/>
        <v>42553.3</v>
      </c>
      <c r="CI23" s="92">
        <f t="shared" si="32"/>
        <v>0</v>
      </c>
      <c r="CJ23" s="91" t="str">
        <f t="shared" si="35"/>
        <v>ja</v>
      </c>
      <c r="CK23" s="91" t="str">
        <f t="shared" si="35"/>
        <v>nein</v>
      </c>
      <c r="CL23" s="91" t="str">
        <f t="shared" si="33"/>
        <v>OK</v>
      </c>
      <c r="CM23" s="92">
        <f t="shared" si="17"/>
        <v>672407.52</v>
      </c>
      <c r="CN23" s="91" t="str">
        <f t="shared" si="18"/>
        <v>nein</v>
      </c>
      <c r="CO23" s="91">
        <f t="shared" si="19"/>
        <v>1</v>
      </c>
      <c r="CP23" s="91">
        <f t="shared" si="20"/>
        <v>0</v>
      </c>
      <c r="CQ23" s="91">
        <f t="shared" si="21"/>
        <v>1</v>
      </c>
      <c r="CR23" s="91">
        <f t="shared" si="8"/>
        <v>1</v>
      </c>
      <c r="CS23" s="92">
        <f>CM23-'2015'!CM23</f>
        <v>-1449.8099999999395</v>
      </c>
      <c r="CT23" s="92">
        <f>CE23-'2015'!CE23</f>
        <v>23226.19</v>
      </c>
      <c r="CU23" s="92">
        <f t="shared" si="22"/>
        <v>228177.94</v>
      </c>
      <c r="CV23" s="92">
        <f t="shared" si="23"/>
        <v>95283.1</v>
      </c>
      <c r="CW23" s="153">
        <f t="shared" si="24"/>
        <v>3</v>
      </c>
      <c r="CX23" s="153">
        <f t="shared" si="25"/>
        <v>3.8</v>
      </c>
      <c r="CY23" s="153">
        <f t="shared" si="26"/>
        <v>3.4</v>
      </c>
      <c r="CZ23" s="92">
        <f t="shared" si="27"/>
        <v>1353520.5</v>
      </c>
      <c r="DA23" s="92">
        <f t="shared" si="31"/>
        <v>5223.6900000000005</v>
      </c>
      <c r="DB23" s="91">
        <f t="shared" si="9"/>
        <v>0</v>
      </c>
      <c r="DC23" s="92">
        <f t="shared" si="28"/>
        <v>32882.589999999997</v>
      </c>
    </row>
    <row r="24" spans="1:107" x14ac:dyDescent="0.25">
      <c r="A24" s="20">
        <v>13075078</v>
      </c>
      <c r="B24" s="21">
        <v>5552</v>
      </c>
      <c r="C24" s="21" t="s">
        <v>62</v>
      </c>
      <c r="D24" s="223">
        <v>760</v>
      </c>
      <c r="E24" s="224">
        <v>87900</v>
      </c>
      <c r="F24" s="224">
        <v>38737.22</v>
      </c>
      <c r="G24" s="224">
        <v>0</v>
      </c>
      <c r="H24" s="224">
        <v>0</v>
      </c>
      <c r="I24" s="224">
        <v>2075.09</v>
      </c>
      <c r="J24" s="224">
        <v>0</v>
      </c>
      <c r="K24" s="224"/>
      <c r="L24" s="224" t="s">
        <v>281</v>
      </c>
      <c r="M24" s="224">
        <v>1</v>
      </c>
      <c r="N24" s="224">
        <v>152402.54</v>
      </c>
      <c r="O24" s="224">
        <v>1</v>
      </c>
      <c r="P24" s="242">
        <v>222788.95</v>
      </c>
      <c r="Q24" s="224">
        <v>0</v>
      </c>
      <c r="R24" s="242">
        <v>0</v>
      </c>
      <c r="S24" s="224">
        <v>290</v>
      </c>
      <c r="T24" s="224">
        <v>0</v>
      </c>
      <c r="U24" s="224">
        <v>365</v>
      </c>
      <c r="V24" s="224">
        <v>0</v>
      </c>
      <c r="W24" s="224">
        <v>340</v>
      </c>
      <c r="X24" s="224">
        <v>0</v>
      </c>
      <c r="Y24" s="224">
        <v>0</v>
      </c>
      <c r="Z24" s="224">
        <v>964834.01</v>
      </c>
      <c r="AA24" s="224">
        <v>1269.5184342105263</v>
      </c>
      <c r="AB24" s="22" t="s">
        <v>56</v>
      </c>
      <c r="AC24" s="22" t="s">
        <v>43</v>
      </c>
      <c r="AD24" s="22" t="s">
        <v>43</v>
      </c>
      <c r="AE24" s="22" t="s">
        <v>56</v>
      </c>
      <c r="AF24" s="22" t="s">
        <v>56</v>
      </c>
      <c r="AG24" s="22" t="s">
        <v>56</v>
      </c>
      <c r="AH24" s="22" t="s">
        <v>56</v>
      </c>
      <c r="AI24" s="22" t="s">
        <v>56</v>
      </c>
      <c r="AJ24" s="22">
        <v>2017</v>
      </c>
      <c r="AK24" s="224">
        <v>3854.72</v>
      </c>
      <c r="AL24" s="224">
        <v>37680.35</v>
      </c>
      <c r="AM24" s="224">
        <v>38737.22</v>
      </c>
      <c r="AN24" s="224">
        <v>-222788.95</v>
      </c>
      <c r="AO24" s="224">
        <v>3800</v>
      </c>
      <c r="AP24" s="282">
        <v>3365</v>
      </c>
      <c r="AQ24" s="224">
        <v>0</v>
      </c>
      <c r="AR24" s="224">
        <v>0</v>
      </c>
      <c r="AS24" s="224">
        <v>2000</v>
      </c>
      <c r="AT24" s="260">
        <v>1795.8</v>
      </c>
      <c r="AU24" s="283">
        <v>304580</v>
      </c>
      <c r="AV24" s="242">
        <v>108831.81</v>
      </c>
      <c r="AW24" s="281">
        <f t="shared" si="29"/>
        <v>-195748.19</v>
      </c>
      <c r="AX24" s="284">
        <v>249809.59</v>
      </c>
      <c r="AY24" s="281">
        <f t="shared" si="10"/>
        <v>358641.4</v>
      </c>
      <c r="AZ24" s="222">
        <v>262529.19</v>
      </c>
      <c r="BA24" s="281">
        <f t="shared" si="30"/>
        <v>96112.210000000021</v>
      </c>
      <c r="BB24" s="281">
        <f t="shared" si="11"/>
        <v>2.4122468421686638</v>
      </c>
      <c r="BC24" s="281">
        <f t="shared" si="12"/>
        <v>0.73201027544505459</v>
      </c>
      <c r="BD24" s="222">
        <v>109719.03</v>
      </c>
      <c r="CA24" s="91" t="str">
        <f t="shared" si="34"/>
        <v>Liepgarten</v>
      </c>
      <c r="CB24" s="92">
        <f t="shared" si="34"/>
        <v>760</v>
      </c>
      <c r="CC24" s="92">
        <f t="shared" si="13"/>
        <v>2075.09</v>
      </c>
      <c r="CD24" s="92">
        <f t="shared" si="14"/>
        <v>-2075.09</v>
      </c>
      <c r="CE24" s="92">
        <f t="shared" si="4"/>
        <v>222788.95</v>
      </c>
      <c r="CF24" s="92">
        <f t="shared" si="5"/>
        <v>0</v>
      </c>
      <c r="CG24" s="92">
        <f t="shared" si="15"/>
        <v>-222788.95</v>
      </c>
      <c r="CH24" s="92">
        <f t="shared" si="6"/>
        <v>38737.22</v>
      </c>
      <c r="CI24" s="92">
        <f t="shared" si="32"/>
        <v>0</v>
      </c>
      <c r="CJ24" s="91" t="str">
        <f t="shared" si="35"/>
        <v>ja</v>
      </c>
      <c r="CK24" s="91" t="str">
        <f t="shared" si="35"/>
        <v>nein</v>
      </c>
      <c r="CL24" s="91" t="str">
        <f t="shared" si="33"/>
        <v>OK</v>
      </c>
      <c r="CM24" s="92">
        <f t="shared" si="17"/>
        <v>152402.54</v>
      </c>
      <c r="CN24" s="91" t="str">
        <f t="shared" si="18"/>
        <v>nein</v>
      </c>
      <c r="CO24" s="91">
        <f t="shared" si="19"/>
        <v>1</v>
      </c>
      <c r="CP24" s="91">
        <f t="shared" si="20"/>
        <v>0</v>
      </c>
      <c r="CQ24" s="91">
        <f t="shared" si="21"/>
        <v>1</v>
      </c>
      <c r="CR24" s="91">
        <f t="shared" si="8"/>
        <v>0</v>
      </c>
      <c r="CS24" s="92">
        <f>CM24-'2015'!CM24</f>
        <v>9992.3800000000047</v>
      </c>
      <c r="CT24" s="92">
        <f>CE24-'2015'!CE24</f>
        <v>2075.0900000000256</v>
      </c>
      <c r="CU24" s="92">
        <f t="shared" si="22"/>
        <v>262529.19</v>
      </c>
      <c r="CV24" s="92">
        <f t="shared" si="23"/>
        <v>109719.03</v>
      </c>
      <c r="CW24" s="153">
        <f t="shared" si="24"/>
        <v>2.9</v>
      </c>
      <c r="CX24" s="153">
        <f t="shared" si="25"/>
        <v>3.65</v>
      </c>
      <c r="CY24" s="153">
        <f t="shared" si="26"/>
        <v>3.4</v>
      </c>
      <c r="CZ24" s="92">
        <f t="shared" si="27"/>
        <v>964834.01</v>
      </c>
      <c r="DA24" s="92">
        <f t="shared" si="31"/>
        <v>5160.8</v>
      </c>
      <c r="DB24" s="91">
        <f t="shared" si="9"/>
        <v>0</v>
      </c>
      <c r="DC24" s="92">
        <f t="shared" si="28"/>
        <v>-222788.95</v>
      </c>
    </row>
    <row r="25" spans="1:107" x14ac:dyDescent="0.25">
      <c r="A25" s="20">
        <v>13075084</v>
      </c>
      <c r="B25" s="21">
        <v>5552</v>
      </c>
      <c r="C25" s="21" t="s">
        <v>63</v>
      </c>
      <c r="D25" s="223">
        <v>352</v>
      </c>
      <c r="E25" s="224">
        <v>37800</v>
      </c>
      <c r="F25" s="224">
        <v>84794.11</v>
      </c>
      <c r="G25" s="224">
        <v>1</v>
      </c>
      <c r="H25" s="224">
        <v>72620.039999999994</v>
      </c>
      <c r="I25" s="224">
        <v>0</v>
      </c>
      <c r="J25" s="224">
        <v>0</v>
      </c>
      <c r="K25" s="224"/>
      <c r="L25" s="224" t="s">
        <v>281</v>
      </c>
      <c r="M25" s="224">
        <v>1</v>
      </c>
      <c r="N25" s="224">
        <v>803162.01</v>
      </c>
      <c r="O25" s="224">
        <v>1</v>
      </c>
      <c r="P25" s="242">
        <v>264247.26</v>
      </c>
      <c r="Q25" s="224">
        <v>0</v>
      </c>
      <c r="R25" s="242">
        <v>0</v>
      </c>
      <c r="S25" s="224">
        <v>298</v>
      </c>
      <c r="T25" s="224">
        <v>0</v>
      </c>
      <c r="U25" s="224">
        <v>373</v>
      </c>
      <c r="V25" s="224">
        <v>0</v>
      </c>
      <c r="W25" s="224">
        <v>350</v>
      </c>
      <c r="X25" s="224">
        <v>0</v>
      </c>
      <c r="Y25" s="224">
        <v>0</v>
      </c>
      <c r="Z25" s="224">
        <v>278433.23</v>
      </c>
      <c r="AA25" s="224">
        <v>791.00349431818177</v>
      </c>
      <c r="AB25" s="22" t="s">
        <v>56</v>
      </c>
      <c r="AC25" s="22" t="s">
        <v>43</v>
      </c>
      <c r="AD25" s="22" t="s">
        <v>43</v>
      </c>
      <c r="AE25" s="22" t="s">
        <v>56</v>
      </c>
      <c r="AF25" s="22" t="s">
        <v>56</v>
      </c>
      <c r="AG25" s="22" t="s">
        <v>56</v>
      </c>
      <c r="AH25" s="22" t="s">
        <v>56</v>
      </c>
      <c r="AI25" s="22" t="s">
        <v>56</v>
      </c>
      <c r="AJ25" s="22">
        <v>2017</v>
      </c>
      <c r="AK25" s="224">
        <v>241941.88</v>
      </c>
      <c r="AL25" s="224">
        <v>278618.89</v>
      </c>
      <c r="AM25" s="224">
        <v>84794.11</v>
      </c>
      <c r="AN25" s="224">
        <v>-264247.26</v>
      </c>
      <c r="AO25" s="224">
        <v>1600</v>
      </c>
      <c r="AP25" s="282">
        <v>1494.6</v>
      </c>
      <c r="AQ25" s="224">
        <v>0</v>
      </c>
      <c r="AR25" s="224">
        <v>0</v>
      </c>
      <c r="AS25" s="224">
        <v>2000</v>
      </c>
      <c r="AT25" s="260">
        <v>2587.1999999999998</v>
      </c>
      <c r="AU25" s="283">
        <v>101430</v>
      </c>
      <c r="AV25" s="242">
        <v>228033.29</v>
      </c>
      <c r="AW25" s="281">
        <f t="shared" si="29"/>
        <v>126603.29000000001</v>
      </c>
      <c r="AX25" s="284">
        <v>155420.92000000001</v>
      </c>
      <c r="AY25" s="281">
        <f t="shared" si="10"/>
        <v>383454.21</v>
      </c>
      <c r="AZ25" s="222">
        <v>112664.57</v>
      </c>
      <c r="BA25" s="281">
        <f t="shared" si="30"/>
        <v>270789.64</v>
      </c>
      <c r="BB25" s="281">
        <f t="shared" si="11"/>
        <v>0.49407071221925536</v>
      </c>
      <c r="BC25" s="281">
        <f t="shared" si="12"/>
        <v>0.29381492512495822</v>
      </c>
      <c r="BD25" s="222">
        <v>46797.279999999999</v>
      </c>
      <c r="CA25" s="91" t="str">
        <f t="shared" si="34"/>
        <v>Lübs</v>
      </c>
      <c r="CB25" s="92">
        <f t="shared" si="34"/>
        <v>352</v>
      </c>
      <c r="CC25" s="92">
        <f t="shared" si="13"/>
        <v>0</v>
      </c>
      <c r="CD25" s="92">
        <f t="shared" si="14"/>
        <v>72620.039999999994</v>
      </c>
      <c r="CE25" s="92">
        <f t="shared" si="4"/>
        <v>264247.26</v>
      </c>
      <c r="CF25" s="92">
        <f t="shared" si="5"/>
        <v>0</v>
      </c>
      <c r="CG25" s="92">
        <f t="shared" si="15"/>
        <v>-264247.26</v>
      </c>
      <c r="CH25" s="92">
        <f t="shared" si="6"/>
        <v>84794.11</v>
      </c>
      <c r="CI25" s="92">
        <f t="shared" si="32"/>
        <v>0</v>
      </c>
      <c r="CJ25" s="91" t="str">
        <f t="shared" si="35"/>
        <v>ja</v>
      </c>
      <c r="CK25" s="91" t="str">
        <f t="shared" si="35"/>
        <v>nein</v>
      </c>
      <c r="CL25" s="91" t="str">
        <f t="shared" si="33"/>
        <v>OK</v>
      </c>
      <c r="CM25" s="92">
        <f t="shared" si="17"/>
        <v>803162.01</v>
      </c>
      <c r="CN25" s="91" t="str">
        <f t="shared" si="18"/>
        <v>nein</v>
      </c>
      <c r="CO25" s="91">
        <f t="shared" si="19"/>
        <v>1</v>
      </c>
      <c r="CP25" s="91">
        <f t="shared" si="20"/>
        <v>0</v>
      </c>
      <c r="CQ25" s="91">
        <f t="shared" si="21"/>
        <v>1</v>
      </c>
      <c r="CR25" s="91">
        <f t="shared" si="8"/>
        <v>0</v>
      </c>
      <c r="CS25" s="92">
        <f>CM25-'2015'!CM25</f>
        <v>311107.45</v>
      </c>
      <c r="CT25" s="92">
        <f>CE25-'2015'!CE25</f>
        <v>-72620.039999999979</v>
      </c>
      <c r="CU25" s="92">
        <f t="shared" si="22"/>
        <v>112664.57</v>
      </c>
      <c r="CV25" s="92">
        <f t="shared" si="23"/>
        <v>46797.279999999999</v>
      </c>
      <c r="CW25" s="153">
        <f t="shared" si="24"/>
        <v>2.98</v>
      </c>
      <c r="CX25" s="153">
        <f t="shared" si="25"/>
        <v>3.73</v>
      </c>
      <c r="CY25" s="153">
        <f t="shared" si="26"/>
        <v>3.5</v>
      </c>
      <c r="CZ25" s="92">
        <f t="shared" si="27"/>
        <v>278433.23</v>
      </c>
      <c r="DA25" s="92">
        <f t="shared" si="31"/>
        <v>4081.7999999999997</v>
      </c>
      <c r="DB25" s="91">
        <f t="shared" si="9"/>
        <v>1</v>
      </c>
      <c r="DC25" s="92">
        <f t="shared" si="28"/>
        <v>-264247.26</v>
      </c>
    </row>
    <row r="26" spans="1:107" x14ac:dyDescent="0.25">
      <c r="A26" s="20">
        <v>13075085</v>
      </c>
      <c r="B26" s="21">
        <v>5552</v>
      </c>
      <c r="C26" s="21" t="s">
        <v>64</v>
      </c>
      <c r="D26" s="223">
        <v>589</v>
      </c>
      <c r="E26" s="224">
        <v>174900</v>
      </c>
      <c r="F26" s="224">
        <v>47685.18</v>
      </c>
      <c r="G26" s="224">
        <v>0</v>
      </c>
      <c r="H26" s="224">
        <v>0</v>
      </c>
      <c r="I26" s="224">
        <v>101353.76</v>
      </c>
      <c r="J26" s="224">
        <v>0</v>
      </c>
      <c r="K26" s="224"/>
      <c r="L26" s="224" t="s">
        <v>281</v>
      </c>
      <c r="M26" s="224">
        <v>1</v>
      </c>
      <c r="N26" s="224">
        <v>626715.42000000004</v>
      </c>
      <c r="O26" s="224">
        <v>1</v>
      </c>
      <c r="P26" s="242">
        <v>593408.31999999995</v>
      </c>
      <c r="Q26" s="224">
        <v>1</v>
      </c>
      <c r="R26" s="242">
        <v>27279.3</v>
      </c>
      <c r="S26" s="224">
        <v>290</v>
      </c>
      <c r="T26" s="224">
        <v>0</v>
      </c>
      <c r="U26" s="224">
        <v>370</v>
      </c>
      <c r="V26" s="224">
        <v>0</v>
      </c>
      <c r="W26" s="224">
        <v>380</v>
      </c>
      <c r="X26" s="224">
        <v>0</v>
      </c>
      <c r="Y26" s="224">
        <v>0</v>
      </c>
      <c r="Z26" s="224">
        <v>267905.43</v>
      </c>
      <c r="AA26" s="224">
        <v>454.8479286926995</v>
      </c>
      <c r="AB26" s="22" t="s">
        <v>56</v>
      </c>
      <c r="AC26" s="22" t="s">
        <v>43</v>
      </c>
      <c r="AD26" s="22" t="s">
        <v>43</v>
      </c>
      <c r="AE26" s="22" t="s">
        <v>56</v>
      </c>
      <c r="AF26" s="22" t="s">
        <v>56</v>
      </c>
      <c r="AG26" s="22" t="s">
        <v>56</v>
      </c>
      <c r="AH26" s="22" t="s">
        <v>56</v>
      </c>
      <c r="AI26" s="22" t="s">
        <v>56</v>
      </c>
      <c r="AJ26" s="22">
        <v>2017</v>
      </c>
      <c r="AK26" s="224">
        <v>532614.25</v>
      </c>
      <c r="AL26" s="224">
        <v>595849.06999999995</v>
      </c>
      <c r="AM26" s="224">
        <v>-47685.18</v>
      </c>
      <c r="AN26" s="224">
        <v>-566129.02</v>
      </c>
      <c r="AO26" s="224">
        <v>2200</v>
      </c>
      <c r="AP26" s="282">
        <v>2433.35</v>
      </c>
      <c r="AQ26" s="224">
        <v>0</v>
      </c>
      <c r="AR26" s="224">
        <v>0</v>
      </c>
      <c r="AS26" s="224">
        <v>5500</v>
      </c>
      <c r="AT26" s="260">
        <v>5213.5</v>
      </c>
      <c r="AU26" s="283">
        <v>192299</v>
      </c>
      <c r="AV26" s="242">
        <v>156349.46</v>
      </c>
      <c r="AW26" s="281">
        <f t="shared" si="29"/>
        <v>-35949.540000000008</v>
      </c>
      <c r="AX26" s="284">
        <v>231362.58</v>
      </c>
      <c r="AY26" s="281">
        <f t="shared" si="10"/>
        <v>387712.04</v>
      </c>
      <c r="AZ26" s="222">
        <v>209336.79</v>
      </c>
      <c r="BA26" s="281">
        <f t="shared" si="30"/>
        <v>178375.24999999997</v>
      </c>
      <c r="BB26" s="281">
        <f t="shared" si="11"/>
        <v>1.3389031852108733</v>
      </c>
      <c r="BC26" s="281">
        <f t="shared" si="12"/>
        <v>0.53992852530450186</v>
      </c>
      <c r="BD26" s="222">
        <v>87510.89</v>
      </c>
      <c r="CA26" s="91" t="str">
        <f t="shared" si="34"/>
        <v>Luckow</v>
      </c>
      <c r="CB26" s="92">
        <f t="shared" si="34"/>
        <v>589</v>
      </c>
      <c r="CC26" s="92">
        <f t="shared" si="13"/>
        <v>101353.76</v>
      </c>
      <c r="CD26" s="92">
        <f t="shared" si="14"/>
        <v>-101353.76</v>
      </c>
      <c r="CE26" s="92">
        <f t="shared" si="4"/>
        <v>593408.31999999995</v>
      </c>
      <c r="CF26" s="92">
        <f t="shared" si="5"/>
        <v>27279.3</v>
      </c>
      <c r="CG26" s="92">
        <f t="shared" si="15"/>
        <v>-566129.0199999999</v>
      </c>
      <c r="CH26" s="92">
        <f t="shared" si="6"/>
        <v>-47685.18</v>
      </c>
      <c r="CI26" s="92">
        <f t="shared" si="32"/>
        <v>0</v>
      </c>
      <c r="CJ26" s="91" t="str">
        <f t="shared" si="35"/>
        <v>ja</v>
      </c>
      <c r="CK26" s="91" t="str">
        <f t="shared" si="35"/>
        <v>nein</v>
      </c>
      <c r="CL26" s="91" t="str">
        <f t="shared" si="33"/>
        <v>OK</v>
      </c>
      <c r="CM26" s="92">
        <f t="shared" si="17"/>
        <v>626715.42000000004</v>
      </c>
      <c r="CN26" s="91" t="str">
        <f t="shared" si="18"/>
        <v>nein</v>
      </c>
      <c r="CO26" s="91">
        <f t="shared" si="19"/>
        <v>1</v>
      </c>
      <c r="CP26" s="91">
        <f t="shared" si="20"/>
        <v>0</v>
      </c>
      <c r="CQ26" s="91">
        <f t="shared" si="21"/>
        <v>1</v>
      </c>
      <c r="CR26" s="91">
        <f t="shared" si="8"/>
        <v>0</v>
      </c>
      <c r="CS26" s="92">
        <f>CM26-'2015'!CM26</f>
        <v>0</v>
      </c>
      <c r="CT26" s="92">
        <f>CE26-'2015'!CE26</f>
        <v>101353.75999999995</v>
      </c>
      <c r="CU26" s="92">
        <f t="shared" si="22"/>
        <v>209336.79</v>
      </c>
      <c r="CV26" s="92">
        <f t="shared" si="23"/>
        <v>87510.89</v>
      </c>
      <c r="CW26" s="153">
        <f t="shared" si="24"/>
        <v>2.9</v>
      </c>
      <c r="CX26" s="153">
        <f t="shared" si="25"/>
        <v>3.7</v>
      </c>
      <c r="CY26" s="153">
        <f t="shared" si="26"/>
        <v>3.8</v>
      </c>
      <c r="CZ26" s="92">
        <f t="shared" si="27"/>
        <v>267905.43</v>
      </c>
      <c r="DA26" s="92">
        <f t="shared" si="31"/>
        <v>7646.85</v>
      </c>
      <c r="DB26" s="91">
        <f t="shared" si="9"/>
        <v>0</v>
      </c>
      <c r="DC26" s="92">
        <f t="shared" si="28"/>
        <v>-566129.02</v>
      </c>
    </row>
    <row r="27" spans="1:107" x14ac:dyDescent="0.25">
      <c r="A27" s="20">
        <v>13075089</v>
      </c>
      <c r="B27" s="21">
        <v>5552</v>
      </c>
      <c r="C27" s="21" t="s">
        <v>65</v>
      </c>
      <c r="D27" s="223">
        <v>418</v>
      </c>
      <c r="E27" s="224">
        <v>35600</v>
      </c>
      <c r="F27" s="224">
        <v>11740.96</v>
      </c>
      <c r="G27" s="224">
        <v>0</v>
      </c>
      <c r="H27" s="224">
        <v>0</v>
      </c>
      <c r="I27" s="224">
        <v>36140.07</v>
      </c>
      <c r="J27" s="224">
        <v>0</v>
      </c>
      <c r="K27" s="224"/>
      <c r="L27" s="224" t="s">
        <v>281</v>
      </c>
      <c r="M27" s="224">
        <v>1</v>
      </c>
      <c r="N27" s="224">
        <v>105173.05</v>
      </c>
      <c r="O27" s="224">
        <v>1</v>
      </c>
      <c r="P27" s="242">
        <v>198416.88</v>
      </c>
      <c r="Q27" s="224">
        <v>0</v>
      </c>
      <c r="R27" s="242">
        <v>0</v>
      </c>
      <c r="S27" s="224">
        <v>290</v>
      </c>
      <c r="T27" s="224">
        <v>0</v>
      </c>
      <c r="U27" s="224">
        <v>365</v>
      </c>
      <c r="V27" s="224">
        <v>0</v>
      </c>
      <c r="W27" s="224">
        <v>331</v>
      </c>
      <c r="X27" s="224">
        <v>0</v>
      </c>
      <c r="Y27" s="224">
        <v>0</v>
      </c>
      <c r="Z27" s="224">
        <v>145843.66</v>
      </c>
      <c r="AA27" s="224">
        <v>348.90827751196173</v>
      </c>
      <c r="AB27" s="22" t="s">
        <v>56</v>
      </c>
      <c r="AC27" s="22" t="s">
        <v>43</v>
      </c>
      <c r="AD27" s="22" t="s">
        <v>43</v>
      </c>
      <c r="AE27" s="22" t="s">
        <v>56</v>
      </c>
      <c r="AF27" s="22" t="s">
        <v>56</v>
      </c>
      <c r="AG27" s="22" t="s">
        <v>56</v>
      </c>
      <c r="AH27" s="22" t="s">
        <v>56</v>
      </c>
      <c r="AI27" s="22" t="s">
        <v>56</v>
      </c>
      <c r="AJ27" s="22">
        <v>2017</v>
      </c>
      <c r="AK27" s="224">
        <v>191772.94</v>
      </c>
      <c r="AL27" s="224">
        <v>204666.93</v>
      </c>
      <c r="AM27" s="224">
        <v>11740.96</v>
      </c>
      <c r="AN27" s="224">
        <v>-198416.88</v>
      </c>
      <c r="AO27" s="224">
        <v>1900</v>
      </c>
      <c r="AP27" s="282">
        <v>1933.75</v>
      </c>
      <c r="AQ27" s="224">
        <v>0</v>
      </c>
      <c r="AR27" s="224">
        <v>0</v>
      </c>
      <c r="AS27" s="224">
        <v>1000</v>
      </c>
      <c r="AT27" s="260">
        <v>952.36</v>
      </c>
      <c r="AU27" s="283">
        <v>95420</v>
      </c>
      <c r="AV27" s="242">
        <v>45795.21</v>
      </c>
      <c r="AW27" s="281">
        <f t="shared" si="29"/>
        <v>-49624.79</v>
      </c>
      <c r="AX27" s="284">
        <v>188599.17</v>
      </c>
      <c r="AY27" s="281">
        <f t="shared" si="10"/>
        <v>234394.38</v>
      </c>
      <c r="AZ27" s="222">
        <v>133161.63</v>
      </c>
      <c r="BA27" s="281">
        <f t="shared" si="30"/>
        <v>101232.75</v>
      </c>
      <c r="BB27" s="281">
        <f t="shared" si="11"/>
        <v>2.9077632791726473</v>
      </c>
      <c r="BC27" s="281">
        <f t="shared" si="12"/>
        <v>0.56810931217719474</v>
      </c>
      <c r="BD27" s="222">
        <v>55584.53</v>
      </c>
      <c r="CA27" s="91" t="str">
        <f t="shared" si="34"/>
        <v>Meiersberg</v>
      </c>
      <c r="CB27" s="92">
        <f t="shared" si="34"/>
        <v>418</v>
      </c>
      <c r="CC27" s="92">
        <f t="shared" si="13"/>
        <v>36140.07</v>
      </c>
      <c r="CD27" s="92">
        <f t="shared" si="14"/>
        <v>-36140.07</v>
      </c>
      <c r="CE27" s="92">
        <f t="shared" si="4"/>
        <v>198416.88</v>
      </c>
      <c r="CF27" s="92">
        <f t="shared" si="5"/>
        <v>0</v>
      </c>
      <c r="CG27" s="92">
        <f t="shared" si="15"/>
        <v>-198416.88</v>
      </c>
      <c r="CH27" s="92">
        <f t="shared" si="6"/>
        <v>11740.96</v>
      </c>
      <c r="CI27" s="92">
        <f t="shared" si="32"/>
        <v>0</v>
      </c>
      <c r="CJ27" s="91" t="str">
        <f t="shared" si="35"/>
        <v>ja</v>
      </c>
      <c r="CK27" s="91" t="str">
        <f t="shared" si="35"/>
        <v>nein</v>
      </c>
      <c r="CL27" s="91" t="str">
        <f t="shared" si="33"/>
        <v>OK</v>
      </c>
      <c r="CM27" s="92">
        <f t="shared" si="17"/>
        <v>105173.05</v>
      </c>
      <c r="CN27" s="91" t="str">
        <f t="shared" si="18"/>
        <v>nein</v>
      </c>
      <c r="CO27" s="91">
        <f t="shared" si="19"/>
        <v>1</v>
      </c>
      <c r="CP27" s="91">
        <f t="shared" si="20"/>
        <v>0</v>
      </c>
      <c r="CQ27" s="91">
        <f t="shared" si="21"/>
        <v>1</v>
      </c>
      <c r="CR27" s="91">
        <f t="shared" si="8"/>
        <v>0</v>
      </c>
      <c r="CS27" s="92">
        <f>CM27-'2015'!CM27</f>
        <v>0</v>
      </c>
      <c r="CT27" s="92">
        <f>CE27-'2015'!CE27</f>
        <v>36140.070000000007</v>
      </c>
      <c r="CU27" s="92">
        <f t="shared" si="22"/>
        <v>133161.63</v>
      </c>
      <c r="CV27" s="92">
        <f t="shared" si="23"/>
        <v>55584.53</v>
      </c>
      <c r="CW27" s="153">
        <f t="shared" si="24"/>
        <v>2.9</v>
      </c>
      <c r="CX27" s="153">
        <f t="shared" si="25"/>
        <v>3.65</v>
      </c>
      <c r="CY27" s="153">
        <f t="shared" si="26"/>
        <v>3.31</v>
      </c>
      <c r="CZ27" s="92">
        <f t="shared" si="27"/>
        <v>145843.66</v>
      </c>
      <c r="DA27" s="92">
        <f t="shared" si="31"/>
        <v>2886.11</v>
      </c>
      <c r="DB27" s="91">
        <f t="shared" si="9"/>
        <v>0</v>
      </c>
      <c r="DC27" s="92">
        <f t="shared" si="28"/>
        <v>-198416.88</v>
      </c>
    </row>
    <row r="28" spans="1:107" x14ac:dyDescent="0.25">
      <c r="A28" s="20">
        <v>13075093</v>
      </c>
      <c r="B28" s="21">
        <v>5552</v>
      </c>
      <c r="C28" s="21" t="s">
        <v>66</v>
      </c>
      <c r="D28" s="223">
        <v>751</v>
      </c>
      <c r="E28" s="224">
        <v>78000</v>
      </c>
      <c r="F28" s="224">
        <v>426.78</v>
      </c>
      <c r="G28" s="224">
        <v>0</v>
      </c>
      <c r="H28" s="224">
        <v>0</v>
      </c>
      <c r="I28" s="224">
        <v>322178.46999999997</v>
      </c>
      <c r="J28" s="224">
        <v>0</v>
      </c>
      <c r="K28" s="224"/>
      <c r="L28" s="224">
        <v>2016</v>
      </c>
      <c r="M28" s="224">
        <v>1</v>
      </c>
      <c r="N28" s="224">
        <v>1453156.19</v>
      </c>
      <c r="O28" s="224">
        <v>1</v>
      </c>
      <c r="P28" s="242">
        <v>202152.79</v>
      </c>
      <c r="Q28" s="224">
        <v>0</v>
      </c>
      <c r="R28" s="242">
        <v>0</v>
      </c>
      <c r="S28" s="224">
        <v>300</v>
      </c>
      <c r="T28" s="224">
        <v>0</v>
      </c>
      <c r="U28" s="224">
        <v>380</v>
      </c>
      <c r="V28" s="224">
        <v>0</v>
      </c>
      <c r="W28" s="224">
        <v>340</v>
      </c>
      <c r="X28" s="224">
        <v>0</v>
      </c>
      <c r="Y28" s="224">
        <v>0</v>
      </c>
      <c r="Z28" s="224">
        <v>135276.03</v>
      </c>
      <c r="AA28" s="224">
        <v>180.12786950732357</v>
      </c>
      <c r="AB28" s="22" t="s">
        <v>56</v>
      </c>
      <c r="AC28" s="22" t="s">
        <v>43</v>
      </c>
      <c r="AD28" s="22" t="s">
        <v>43</v>
      </c>
      <c r="AE28" s="22" t="s">
        <v>56</v>
      </c>
      <c r="AF28" s="22" t="s">
        <v>56</v>
      </c>
      <c r="AG28" s="22" t="s">
        <v>56</v>
      </c>
      <c r="AH28" s="22" t="s">
        <v>56</v>
      </c>
      <c r="AI28" s="22" t="s">
        <v>56</v>
      </c>
      <c r="AJ28" s="22">
        <v>2017</v>
      </c>
      <c r="AK28" s="224">
        <v>42189.46</v>
      </c>
      <c r="AL28" s="224">
        <v>69068.09</v>
      </c>
      <c r="AM28" s="224">
        <v>-426.78</v>
      </c>
      <c r="AN28" s="224">
        <v>-202152.79</v>
      </c>
      <c r="AO28" s="224">
        <v>2100</v>
      </c>
      <c r="AP28" s="282">
        <v>1999.99</v>
      </c>
      <c r="AQ28" s="224">
        <v>0</v>
      </c>
      <c r="AR28" s="224">
        <v>0</v>
      </c>
      <c r="AS28" s="224">
        <v>16500</v>
      </c>
      <c r="AT28" s="260">
        <v>18101.11</v>
      </c>
      <c r="AU28" s="283">
        <v>288889</v>
      </c>
      <c r="AV28" s="242">
        <v>163111.33000000002</v>
      </c>
      <c r="AW28" s="281">
        <f t="shared" si="29"/>
        <v>-125777.66999999998</v>
      </c>
      <c r="AX28" s="284">
        <v>269081.46999999997</v>
      </c>
      <c r="AY28" s="281">
        <f t="shared" si="10"/>
        <v>432192.8</v>
      </c>
      <c r="AZ28" s="222">
        <v>273188.32</v>
      </c>
      <c r="BA28" s="281">
        <f t="shared" si="30"/>
        <v>159004.47999999998</v>
      </c>
      <c r="BB28" s="281">
        <f t="shared" si="11"/>
        <v>1.6748580248839855</v>
      </c>
      <c r="BC28" s="281">
        <f t="shared" si="12"/>
        <v>0.63209826725479923</v>
      </c>
      <c r="BD28" s="222">
        <v>114676.52</v>
      </c>
      <c r="CA28" s="91" t="str">
        <f t="shared" si="34"/>
        <v>Mönkebude</v>
      </c>
      <c r="CB28" s="92">
        <f t="shared" si="34"/>
        <v>751</v>
      </c>
      <c r="CC28" s="92">
        <f t="shared" si="13"/>
        <v>322178.46999999997</v>
      </c>
      <c r="CD28" s="92">
        <f t="shared" si="14"/>
        <v>-322178.46999999997</v>
      </c>
      <c r="CE28" s="92">
        <f t="shared" si="4"/>
        <v>202152.79</v>
      </c>
      <c r="CF28" s="92">
        <f t="shared" si="5"/>
        <v>0</v>
      </c>
      <c r="CG28" s="92">
        <f t="shared" si="15"/>
        <v>-202152.79</v>
      </c>
      <c r="CH28" s="92">
        <f t="shared" si="6"/>
        <v>-426.78</v>
      </c>
      <c r="CI28" s="92">
        <f t="shared" si="32"/>
        <v>0</v>
      </c>
      <c r="CJ28" s="91" t="str">
        <f t="shared" si="35"/>
        <v>ja</v>
      </c>
      <c r="CK28" s="91" t="str">
        <f t="shared" si="35"/>
        <v>nein</v>
      </c>
      <c r="CL28" s="91" t="str">
        <f t="shared" si="33"/>
        <v>OK</v>
      </c>
      <c r="CM28" s="92">
        <f t="shared" si="17"/>
        <v>1453156.19</v>
      </c>
      <c r="CN28" s="91" t="str">
        <f t="shared" si="18"/>
        <v>nein</v>
      </c>
      <c r="CO28" s="91">
        <f t="shared" si="19"/>
        <v>1</v>
      </c>
      <c r="CP28" s="91">
        <f t="shared" si="20"/>
        <v>0</v>
      </c>
      <c r="CQ28" s="91">
        <f t="shared" si="21"/>
        <v>1</v>
      </c>
      <c r="CR28" s="91">
        <f t="shared" si="8"/>
        <v>0</v>
      </c>
      <c r="CS28" s="92">
        <f>CM28-'2015'!CM28</f>
        <v>0</v>
      </c>
      <c r="CT28" s="92">
        <f>CE28-'2015'!CE28</f>
        <v>202152.79</v>
      </c>
      <c r="CU28" s="92">
        <f t="shared" si="22"/>
        <v>273188.32</v>
      </c>
      <c r="CV28" s="92">
        <f t="shared" si="23"/>
        <v>114676.52</v>
      </c>
      <c r="CW28" s="153">
        <f t="shared" si="24"/>
        <v>3</v>
      </c>
      <c r="CX28" s="153">
        <f t="shared" si="25"/>
        <v>3.8</v>
      </c>
      <c r="CY28" s="153">
        <f t="shared" si="26"/>
        <v>3.4</v>
      </c>
      <c r="CZ28" s="92">
        <f t="shared" si="27"/>
        <v>135276.03</v>
      </c>
      <c r="DA28" s="92">
        <f t="shared" si="31"/>
        <v>20101.100000000002</v>
      </c>
      <c r="DB28" s="91">
        <f t="shared" si="9"/>
        <v>0</v>
      </c>
      <c r="DC28" s="92">
        <f t="shared" si="28"/>
        <v>-202152.79</v>
      </c>
    </row>
    <row r="29" spans="1:107" x14ac:dyDescent="0.25">
      <c r="A29" s="20">
        <v>13075139</v>
      </c>
      <c r="B29" s="21">
        <v>5552</v>
      </c>
      <c r="C29" s="21" t="s">
        <v>67</v>
      </c>
      <c r="D29" s="223">
        <v>359</v>
      </c>
      <c r="E29" s="224">
        <v>95200</v>
      </c>
      <c r="F29" s="224">
        <v>50912.2</v>
      </c>
      <c r="G29" s="224">
        <v>0</v>
      </c>
      <c r="H29" s="224">
        <v>0</v>
      </c>
      <c r="I29" s="224">
        <v>55090.99</v>
      </c>
      <c r="J29" s="224">
        <v>0</v>
      </c>
      <c r="K29" s="224"/>
      <c r="L29" s="224">
        <v>2010</v>
      </c>
      <c r="M29" s="224">
        <v>1</v>
      </c>
      <c r="N29" s="224">
        <v>437193.6</v>
      </c>
      <c r="O29" s="224">
        <v>1</v>
      </c>
      <c r="P29" s="242">
        <v>214446.8</v>
      </c>
      <c r="Q29" s="224">
        <v>0</v>
      </c>
      <c r="R29" s="242">
        <v>0</v>
      </c>
      <c r="S29" s="224">
        <v>310</v>
      </c>
      <c r="T29" s="224">
        <v>0</v>
      </c>
      <c r="U29" s="224">
        <v>365</v>
      </c>
      <c r="V29" s="224">
        <v>0</v>
      </c>
      <c r="W29" s="224">
        <v>330</v>
      </c>
      <c r="X29" s="224">
        <v>0</v>
      </c>
      <c r="Y29" s="224">
        <v>0</v>
      </c>
      <c r="Z29" s="224">
        <v>113185.47</v>
      </c>
      <c r="AA29" s="224">
        <v>315.27986072423397</v>
      </c>
      <c r="AB29" s="22" t="s">
        <v>56</v>
      </c>
      <c r="AC29" s="22" t="s">
        <v>43</v>
      </c>
      <c r="AD29" s="22" t="s">
        <v>43</v>
      </c>
      <c r="AE29" s="22" t="s">
        <v>56</v>
      </c>
      <c r="AF29" s="22" t="s">
        <v>56</v>
      </c>
      <c r="AG29" s="22" t="s">
        <v>56</v>
      </c>
      <c r="AH29" s="22" t="s">
        <v>56</v>
      </c>
      <c r="AI29" s="22" t="s">
        <v>56</v>
      </c>
      <c r="AJ29" s="22">
        <v>2017</v>
      </c>
      <c r="AK29" s="224">
        <v>226201.95</v>
      </c>
      <c r="AL29" s="224">
        <v>343030.42</v>
      </c>
      <c r="AM29" s="224">
        <v>-50912.2</v>
      </c>
      <c r="AN29" s="224">
        <v>214446.8</v>
      </c>
      <c r="AO29" s="224">
        <v>1300</v>
      </c>
      <c r="AP29" s="282">
        <v>1164.17</v>
      </c>
      <c r="AQ29" s="224">
        <v>0</v>
      </c>
      <c r="AR29" s="224">
        <v>0</v>
      </c>
      <c r="AS29" s="224">
        <v>2300</v>
      </c>
      <c r="AT29" s="260">
        <v>2274.1</v>
      </c>
      <c r="AU29" s="283">
        <v>122523</v>
      </c>
      <c r="AV29" s="242">
        <v>42751.509999999995</v>
      </c>
      <c r="AW29" s="281">
        <f t="shared" si="29"/>
        <v>-79771.490000000005</v>
      </c>
      <c r="AX29" s="284">
        <v>133487.82</v>
      </c>
      <c r="AY29" s="281">
        <f t="shared" si="10"/>
        <v>176239.33000000002</v>
      </c>
      <c r="AZ29" s="222">
        <v>123535.26</v>
      </c>
      <c r="BA29" s="281">
        <f t="shared" si="30"/>
        <v>52704.070000000022</v>
      </c>
      <c r="BB29" s="281">
        <f t="shared" si="11"/>
        <v>2.8896116183966369</v>
      </c>
      <c r="BC29" s="281">
        <f t="shared" si="12"/>
        <v>0.70095171151637936</v>
      </c>
      <c r="BD29" s="222">
        <v>51685.32</v>
      </c>
      <c r="CA29" s="91" t="str">
        <f t="shared" si="34"/>
        <v>Vogelsang-Warsin</v>
      </c>
      <c r="CB29" s="92">
        <f t="shared" si="34"/>
        <v>359</v>
      </c>
      <c r="CC29" s="92">
        <f t="shared" si="13"/>
        <v>55090.99</v>
      </c>
      <c r="CD29" s="92">
        <f t="shared" si="14"/>
        <v>-55090.99</v>
      </c>
      <c r="CE29" s="92">
        <f t="shared" si="4"/>
        <v>214446.8</v>
      </c>
      <c r="CF29" s="92">
        <f t="shared" si="5"/>
        <v>0</v>
      </c>
      <c r="CG29" s="92">
        <f t="shared" si="15"/>
        <v>-214446.8</v>
      </c>
      <c r="CH29" s="92">
        <f t="shared" si="6"/>
        <v>-50912.2</v>
      </c>
      <c r="CI29" s="92">
        <f t="shared" si="32"/>
        <v>0</v>
      </c>
      <c r="CJ29" s="91" t="str">
        <f t="shared" si="35"/>
        <v>ja</v>
      </c>
      <c r="CK29" s="91" t="str">
        <f t="shared" si="35"/>
        <v>nein</v>
      </c>
      <c r="CL29" s="91" t="str">
        <f t="shared" si="33"/>
        <v>OK</v>
      </c>
      <c r="CM29" s="92">
        <f t="shared" si="17"/>
        <v>437193.6</v>
      </c>
      <c r="CN29" s="91" t="str">
        <f t="shared" si="18"/>
        <v>nein</v>
      </c>
      <c r="CO29" s="91">
        <f t="shared" si="19"/>
        <v>1</v>
      </c>
      <c r="CP29" s="91">
        <f t="shared" si="20"/>
        <v>0</v>
      </c>
      <c r="CQ29" s="91">
        <f t="shared" si="21"/>
        <v>1</v>
      </c>
      <c r="CR29" s="91">
        <f t="shared" si="8"/>
        <v>0</v>
      </c>
      <c r="CS29" s="92">
        <f>CM29-'2015'!CM29</f>
        <v>0</v>
      </c>
      <c r="CT29" s="92">
        <f>CE29-'2015'!CE29</f>
        <v>55090.989999999991</v>
      </c>
      <c r="CU29" s="92">
        <f t="shared" si="22"/>
        <v>123535.26</v>
      </c>
      <c r="CV29" s="92">
        <f t="shared" si="23"/>
        <v>51685.32</v>
      </c>
      <c r="CW29" s="153">
        <f t="shared" si="24"/>
        <v>3.1</v>
      </c>
      <c r="CX29" s="153">
        <f t="shared" si="25"/>
        <v>3.65</v>
      </c>
      <c r="CY29" s="153">
        <f t="shared" si="26"/>
        <v>3.3</v>
      </c>
      <c r="CZ29" s="92">
        <f t="shared" si="27"/>
        <v>113185.47</v>
      </c>
      <c r="DA29" s="92">
        <f t="shared" si="31"/>
        <v>3438.27</v>
      </c>
      <c r="DB29" s="91">
        <f t="shared" si="9"/>
        <v>0</v>
      </c>
      <c r="DC29" s="92">
        <f t="shared" si="28"/>
        <v>214446.8</v>
      </c>
    </row>
    <row r="30" spans="1:107" x14ac:dyDescent="0.25">
      <c r="A30" s="20">
        <v>13075007</v>
      </c>
      <c r="B30" s="21">
        <v>5553</v>
      </c>
      <c r="C30" s="21" t="s">
        <v>68</v>
      </c>
      <c r="D30" s="223">
        <v>320</v>
      </c>
      <c r="E30" s="224">
        <v>130400</v>
      </c>
      <c r="F30" s="224">
        <v>147428</v>
      </c>
      <c r="G30" s="224">
        <v>1</v>
      </c>
      <c r="H30" s="224">
        <v>147428</v>
      </c>
      <c r="I30" s="224"/>
      <c r="J30" s="224">
        <v>1</v>
      </c>
      <c r="K30" s="224">
        <v>214645</v>
      </c>
      <c r="L30" s="224"/>
      <c r="M30" s="223"/>
      <c r="N30" s="223"/>
      <c r="O30" s="224">
        <v>0</v>
      </c>
      <c r="P30" s="224"/>
      <c r="Q30" s="224">
        <v>1</v>
      </c>
      <c r="R30" s="224">
        <v>197802</v>
      </c>
      <c r="S30" s="224">
        <v>282</v>
      </c>
      <c r="T30" s="224">
        <v>0</v>
      </c>
      <c r="U30" s="224">
        <v>354</v>
      </c>
      <c r="V30" s="224">
        <v>0</v>
      </c>
      <c r="W30" s="224">
        <v>322</v>
      </c>
      <c r="X30" s="224">
        <v>0</v>
      </c>
      <c r="Y30" s="223">
        <v>0</v>
      </c>
      <c r="Z30" s="224">
        <v>0</v>
      </c>
      <c r="AA30" s="224">
        <v>0</v>
      </c>
      <c r="AB30" s="24" t="s">
        <v>56</v>
      </c>
      <c r="AC30" s="177" t="s">
        <v>43</v>
      </c>
      <c r="AD30" s="24" t="s">
        <v>43</v>
      </c>
      <c r="AE30" s="22" t="s">
        <v>56</v>
      </c>
      <c r="AF30" s="22" t="s">
        <v>56</v>
      </c>
      <c r="AG30" s="22" t="s">
        <v>56</v>
      </c>
      <c r="AH30" s="22" t="s">
        <v>56</v>
      </c>
      <c r="AI30" s="22" t="s">
        <v>379</v>
      </c>
      <c r="AJ30" s="24">
        <v>2018</v>
      </c>
      <c r="AK30" s="224" t="s">
        <v>380</v>
      </c>
      <c r="AL30" s="224">
        <v>60868</v>
      </c>
      <c r="AM30" s="236">
        <v>147428.51999999999</v>
      </c>
      <c r="AN30" s="224">
        <v>197802</v>
      </c>
      <c r="AO30" s="224">
        <v>1300</v>
      </c>
      <c r="AP30" s="282">
        <v>1400</v>
      </c>
      <c r="AQ30" s="224">
        <v>0</v>
      </c>
      <c r="AR30" s="224">
        <v>0</v>
      </c>
      <c r="AS30" s="224">
        <v>0</v>
      </c>
      <c r="AT30" s="224">
        <v>0</v>
      </c>
      <c r="AU30" s="223">
        <v>250146</v>
      </c>
      <c r="AV30" s="222">
        <v>364473</v>
      </c>
      <c r="AW30" s="281">
        <f t="shared" si="29"/>
        <v>114327</v>
      </c>
      <c r="AX30" s="222">
        <v>35443</v>
      </c>
      <c r="AY30" s="281">
        <f t="shared" si="10"/>
        <v>399916</v>
      </c>
      <c r="AZ30" s="222">
        <v>135233</v>
      </c>
      <c r="BA30" s="281">
        <f t="shared" si="30"/>
        <v>264683</v>
      </c>
      <c r="BB30" s="281">
        <f t="shared" si="11"/>
        <v>0.37103708642341132</v>
      </c>
      <c r="BC30" s="281">
        <f t="shared" si="12"/>
        <v>0.3381535122375699</v>
      </c>
      <c r="BD30" s="222">
        <v>60541</v>
      </c>
      <c r="CA30" s="91" t="str">
        <f t="shared" si="34"/>
        <v>Bargischow</v>
      </c>
      <c r="CB30" s="92">
        <f t="shared" si="34"/>
        <v>320</v>
      </c>
      <c r="CC30" s="92">
        <f t="shared" si="13"/>
        <v>0</v>
      </c>
      <c r="CD30" s="92">
        <f t="shared" si="14"/>
        <v>147428</v>
      </c>
      <c r="CE30" s="92">
        <f t="shared" si="4"/>
        <v>0</v>
      </c>
      <c r="CF30" s="92">
        <f t="shared" si="5"/>
        <v>197802</v>
      </c>
      <c r="CG30" s="92">
        <f t="shared" si="15"/>
        <v>197802</v>
      </c>
      <c r="CH30" s="92">
        <f t="shared" si="6"/>
        <v>147428.51999999999</v>
      </c>
      <c r="CI30" s="92">
        <f t="shared" si="32"/>
        <v>0</v>
      </c>
      <c r="CJ30" s="91" t="str">
        <f t="shared" si="35"/>
        <v>ja</v>
      </c>
      <c r="CK30" s="91" t="str">
        <f t="shared" si="35"/>
        <v>nein</v>
      </c>
      <c r="CL30" s="91" t="str">
        <f t="shared" si="33"/>
        <v>OK</v>
      </c>
      <c r="CM30" s="92">
        <f t="shared" si="17"/>
        <v>0</v>
      </c>
      <c r="CN30" s="91" t="str">
        <f t="shared" si="18"/>
        <v>nein</v>
      </c>
      <c r="CO30" s="91">
        <f t="shared" si="19"/>
        <v>1</v>
      </c>
      <c r="CP30" s="91">
        <f t="shared" si="20"/>
        <v>0</v>
      </c>
      <c r="CQ30" s="91">
        <f t="shared" si="21"/>
        <v>1</v>
      </c>
      <c r="CR30" s="91">
        <f t="shared" si="8"/>
        <v>1</v>
      </c>
      <c r="CS30" s="92">
        <f>CM30-'2015'!CM30</f>
        <v>-1386693</v>
      </c>
      <c r="CT30" s="92">
        <f>CE30-'2015'!CE30</f>
        <v>0</v>
      </c>
      <c r="CU30" s="92">
        <f t="shared" si="22"/>
        <v>135233</v>
      </c>
      <c r="CV30" s="92">
        <f t="shared" si="23"/>
        <v>60541</v>
      </c>
      <c r="CW30" s="153">
        <f t="shared" si="24"/>
        <v>2.82</v>
      </c>
      <c r="CX30" s="153">
        <f t="shared" si="25"/>
        <v>3.54</v>
      </c>
      <c r="CY30" s="153">
        <f t="shared" si="26"/>
        <v>3.22</v>
      </c>
      <c r="CZ30" s="92">
        <f t="shared" si="27"/>
        <v>0</v>
      </c>
      <c r="DA30" s="92">
        <f t="shared" si="31"/>
        <v>1400</v>
      </c>
      <c r="DB30" s="91">
        <f t="shared" si="9"/>
        <v>1</v>
      </c>
      <c r="DC30" s="92">
        <f t="shared" si="28"/>
        <v>197802</v>
      </c>
    </row>
    <row r="31" spans="1:107" x14ac:dyDescent="0.25">
      <c r="A31" s="20">
        <v>13075013</v>
      </c>
      <c r="B31" s="21">
        <v>5553</v>
      </c>
      <c r="C31" s="21" t="s">
        <v>70</v>
      </c>
      <c r="D31" s="223">
        <v>235</v>
      </c>
      <c r="E31" s="224">
        <v>82800</v>
      </c>
      <c r="F31" s="224">
        <v>38419</v>
      </c>
      <c r="G31" s="224">
        <v>0</v>
      </c>
      <c r="H31" s="224"/>
      <c r="I31" s="224">
        <v>107378</v>
      </c>
      <c r="J31" s="224">
        <v>0</v>
      </c>
      <c r="K31" s="224"/>
      <c r="L31" s="224">
        <v>2012</v>
      </c>
      <c r="M31" s="223"/>
      <c r="N31" s="223"/>
      <c r="O31" s="224">
        <v>1</v>
      </c>
      <c r="P31" s="224">
        <v>316157</v>
      </c>
      <c r="Q31" s="224">
        <v>0</v>
      </c>
      <c r="R31" s="224"/>
      <c r="S31" s="224">
        <v>300</v>
      </c>
      <c r="T31" s="224">
        <v>0</v>
      </c>
      <c r="U31" s="224">
        <v>365</v>
      </c>
      <c r="V31" s="224">
        <v>0</v>
      </c>
      <c r="W31" s="224">
        <v>330</v>
      </c>
      <c r="X31" s="224">
        <v>0</v>
      </c>
      <c r="Y31" s="223">
        <v>0</v>
      </c>
      <c r="Z31" s="224">
        <v>538355</v>
      </c>
      <c r="AA31" s="224">
        <v>2290.872340425532</v>
      </c>
      <c r="AB31" s="24" t="s">
        <v>56</v>
      </c>
      <c r="AC31" s="24" t="s">
        <v>43</v>
      </c>
      <c r="AD31" s="24" t="s">
        <v>43</v>
      </c>
      <c r="AE31" s="22" t="s">
        <v>56</v>
      </c>
      <c r="AF31" s="22" t="s">
        <v>56</v>
      </c>
      <c r="AG31" s="22" t="s">
        <v>56</v>
      </c>
      <c r="AH31" s="22" t="s">
        <v>56</v>
      </c>
      <c r="AI31" s="22" t="s">
        <v>379</v>
      </c>
      <c r="AJ31" s="24">
        <v>2018</v>
      </c>
      <c r="AK31" s="224" t="s">
        <v>381</v>
      </c>
      <c r="AL31" s="224">
        <v>317229</v>
      </c>
      <c r="AM31" s="236">
        <v>-38419.599999999999</v>
      </c>
      <c r="AN31" s="224">
        <v>-316157</v>
      </c>
      <c r="AO31" s="224">
        <v>900</v>
      </c>
      <c r="AP31" s="282">
        <v>941</v>
      </c>
      <c r="AQ31" s="224">
        <v>0</v>
      </c>
      <c r="AR31" s="224">
        <v>0</v>
      </c>
      <c r="AS31" s="224">
        <v>0</v>
      </c>
      <c r="AT31" s="224">
        <v>0</v>
      </c>
      <c r="AU31" s="223">
        <v>76788</v>
      </c>
      <c r="AV31" s="222">
        <v>26698</v>
      </c>
      <c r="AW31" s="281">
        <f t="shared" si="29"/>
        <v>-50090</v>
      </c>
      <c r="AX31" s="222">
        <v>90176</v>
      </c>
      <c r="AY31" s="281">
        <f t="shared" si="10"/>
        <v>116874</v>
      </c>
      <c r="AZ31" s="222">
        <v>78131</v>
      </c>
      <c r="BA31" s="281">
        <f t="shared" si="30"/>
        <v>38743</v>
      </c>
      <c r="BB31" s="281">
        <f t="shared" si="11"/>
        <v>2.926473893175519</v>
      </c>
      <c r="BC31" s="281">
        <f t="shared" si="12"/>
        <v>0.66850625459896984</v>
      </c>
      <c r="BD31" s="222">
        <v>35053</v>
      </c>
      <c r="CA31" s="91" t="str">
        <f t="shared" si="34"/>
        <v>Blesewitz</v>
      </c>
      <c r="CB31" s="92">
        <f t="shared" si="34"/>
        <v>235</v>
      </c>
      <c r="CC31" s="92">
        <f t="shared" si="13"/>
        <v>107378</v>
      </c>
      <c r="CD31" s="92">
        <f t="shared" si="14"/>
        <v>-107378</v>
      </c>
      <c r="CE31" s="92">
        <f t="shared" si="4"/>
        <v>316157</v>
      </c>
      <c r="CF31" s="92">
        <f t="shared" si="5"/>
        <v>0</v>
      </c>
      <c r="CG31" s="92">
        <f t="shared" si="15"/>
        <v>-316157</v>
      </c>
      <c r="CH31" s="92">
        <f t="shared" si="6"/>
        <v>-38419.599999999999</v>
      </c>
      <c r="CI31" s="92">
        <f t="shared" si="32"/>
        <v>0</v>
      </c>
      <c r="CJ31" s="91" t="str">
        <f t="shared" si="35"/>
        <v>ja</v>
      </c>
      <c r="CK31" s="91" t="str">
        <f t="shared" si="35"/>
        <v>nein</v>
      </c>
      <c r="CL31" s="91" t="str">
        <f t="shared" si="33"/>
        <v>OK</v>
      </c>
      <c r="CM31" s="92">
        <f t="shared" si="17"/>
        <v>0</v>
      </c>
      <c r="CN31" s="91" t="str">
        <f t="shared" si="18"/>
        <v>nein</v>
      </c>
      <c r="CO31" s="91">
        <f t="shared" si="19"/>
        <v>1</v>
      </c>
      <c r="CP31" s="91">
        <f t="shared" si="20"/>
        <v>0</v>
      </c>
      <c r="CQ31" s="91">
        <f t="shared" si="21"/>
        <v>1</v>
      </c>
      <c r="CR31" s="91">
        <f t="shared" si="8"/>
        <v>0</v>
      </c>
      <c r="CS31" s="92">
        <f>CM31-'2015'!CM31</f>
        <v>-966752</v>
      </c>
      <c r="CT31" s="92">
        <f>CE31-'2015'!CE31</f>
        <v>69320</v>
      </c>
      <c r="CU31" s="92">
        <f t="shared" si="22"/>
        <v>78131</v>
      </c>
      <c r="CV31" s="92">
        <f t="shared" si="23"/>
        <v>35053</v>
      </c>
      <c r="CW31" s="153">
        <f t="shared" si="24"/>
        <v>3</v>
      </c>
      <c r="CX31" s="153">
        <f t="shared" si="25"/>
        <v>3.65</v>
      </c>
      <c r="CY31" s="153">
        <f t="shared" si="26"/>
        <v>3.3</v>
      </c>
      <c r="CZ31" s="92">
        <f t="shared" si="27"/>
        <v>538355</v>
      </c>
      <c r="DA31" s="92">
        <f t="shared" si="31"/>
        <v>941</v>
      </c>
      <c r="DB31" s="91">
        <f t="shared" si="9"/>
        <v>0</v>
      </c>
      <c r="DC31" s="92">
        <f t="shared" si="28"/>
        <v>-316157</v>
      </c>
    </row>
    <row r="32" spans="1:107" x14ac:dyDescent="0.25">
      <c r="A32" s="20">
        <v>13075015</v>
      </c>
      <c r="B32" s="21">
        <v>5553</v>
      </c>
      <c r="C32" s="21" t="s">
        <v>71</v>
      </c>
      <c r="D32" s="223">
        <v>676</v>
      </c>
      <c r="E32" s="224">
        <v>239900</v>
      </c>
      <c r="F32" s="224">
        <v>13585</v>
      </c>
      <c r="G32" s="224">
        <v>0</v>
      </c>
      <c r="H32" s="224"/>
      <c r="I32" s="224">
        <v>76921</v>
      </c>
      <c r="J32" s="224">
        <v>0</v>
      </c>
      <c r="K32" s="224"/>
      <c r="L32" s="224">
        <v>2013</v>
      </c>
      <c r="M32" s="223"/>
      <c r="N32" s="223"/>
      <c r="O32" s="224">
        <v>1</v>
      </c>
      <c r="P32" s="224">
        <v>390380</v>
      </c>
      <c r="Q32" s="224">
        <v>0</v>
      </c>
      <c r="R32" s="224"/>
      <c r="S32" s="224">
        <v>298</v>
      </c>
      <c r="T32" s="224">
        <v>0</v>
      </c>
      <c r="U32" s="224">
        <v>373</v>
      </c>
      <c r="V32" s="224">
        <v>0</v>
      </c>
      <c r="W32" s="224">
        <v>336</v>
      </c>
      <c r="X32" s="224">
        <v>0</v>
      </c>
      <c r="Y32" s="223">
        <v>0</v>
      </c>
      <c r="Z32" s="224">
        <v>237592</v>
      </c>
      <c r="AA32" s="224">
        <v>351.46745562130178</v>
      </c>
      <c r="AB32" s="24" t="s">
        <v>56</v>
      </c>
      <c r="AC32" s="24" t="s">
        <v>43</v>
      </c>
      <c r="AD32" s="24" t="s">
        <v>43</v>
      </c>
      <c r="AE32" s="22" t="s">
        <v>56</v>
      </c>
      <c r="AF32" s="22" t="s">
        <v>56</v>
      </c>
      <c r="AG32" s="22" t="s">
        <v>56</v>
      </c>
      <c r="AH32" s="22" t="s">
        <v>56</v>
      </c>
      <c r="AI32" s="22" t="s">
        <v>379</v>
      </c>
      <c r="AJ32" s="24">
        <v>2018</v>
      </c>
      <c r="AK32" s="224" t="s">
        <v>382</v>
      </c>
      <c r="AL32" s="224">
        <v>364345</v>
      </c>
      <c r="AM32" s="236">
        <v>-13585.19</v>
      </c>
      <c r="AN32" s="224">
        <v>-390380</v>
      </c>
      <c r="AO32" s="224">
        <v>3300</v>
      </c>
      <c r="AP32" s="282">
        <v>3858</v>
      </c>
      <c r="AQ32" s="224">
        <v>0</v>
      </c>
      <c r="AR32" s="224">
        <v>0</v>
      </c>
      <c r="AS32" s="224">
        <v>0</v>
      </c>
      <c r="AT32" s="224">
        <v>0</v>
      </c>
      <c r="AU32" s="223">
        <v>231082</v>
      </c>
      <c r="AV32" s="222">
        <v>180303</v>
      </c>
      <c r="AW32" s="281">
        <f t="shared" si="29"/>
        <v>-50779</v>
      </c>
      <c r="AX32" s="222">
        <v>253281</v>
      </c>
      <c r="AY32" s="281">
        <f t="shared" si="10"/>
        <v>433584</v>
      </c>
      <c r="AZ32" s="222">
        <v>230938</v>
      </c>
      <c r="BA32" s="281">
        <f t="shared" si="30"/>
        <v>202646</v>
      </c>
      <c r="BB32" s="281">
        <f t="shared" si="11"/>
        <v>1.280832820308037</v>
      </c>
      <c r="BC32" s="281">
        <f t="shared" si="12"/>
        <v>0.5326257426473302</v>
      </c>
      <c r="BD32" s="222">
        <v>103435</v>
      </c>
      <c r="CA32" s="91" t="str">
        <f t="shared" si="34"/>
        <v>Boldekow</v>
      </c>
      <c r="CB32" s="92">
        <f t="shared" si="34"/>
        <v>676</v>
      </c>
      <c r="CC32" s="92">
        <f t="shared" si="13"/>
        <v>76921</v>
      </c>
      <c r="CD32" s="92">
        <f t="shared" si="14"/>
        <v>-76921</v>
      </c>
      <c r="CE32" s="92">
        <f t="shared" si="4"/>
        <v>390380</v>
      </c>
      <c r="CF32" s="92">
        <f t="shared" si="5"/>
        <v>0</v>
      </c>
      <c r="CG32" s="92">
        <f t="shared" si="15"/>
        <v>-390380</v>
      </c>
      <c r="CH32" s="92">
        <f t="shared" si="6"/>
        <v>-13585.19</v>
      </c>
      <c r="CI32" s="92">
        <f t="shared" si="32"/>
        <v>0</v>
      </c>
      <c r="CJ32" s="91" t="str">
        <f t="shared" si="35"/>
        <v>ja</v>
      </c>
      <c r="CK32" s="91" t="str">
        <f t="shared" si="35"/>
        <v>nein</v>
      </c>
      <c r="CL32" s="91" t="str">
        <f t="shared" si="33"/>
        <v>OK</v>
      </c>
      <c r="CM32" s="92">
        <f t="shared" si="17"/>
        <v>0</v>
      </c>
      <c r="CN32" s="91" t="str">
        <f t="shared" si="18"/>
        <v>nein</v>
      </c>
      <c r="CO32" s="91">
        <f t="shared" si="19"/>
        <v>1</v>
      </c>
      <c r="CP32" s="91">
        <f t="shared" si="20"/>
        <v>0</v>
      </c>
      <c r="CQ32" s="91">
        <f t="shared" si="21"/>
        <v>1</v>
      </c>
      <c r="CR32" s="91">
        <f t="shared" si="8"/>
        <v>0</v>
      </c>
      <c r="CS32" s="92">
        <f>CM32-'2015'!CM32</f>
        <v>-3569743</v>
      </c>
      <c r="CT32" s="92">
        <f>CE32-'2015'!CE32</f>
        <v>35519</v>
      </c>
      <c r="CU32" s="92">
        <f t="shared" si="22"/>
        <v>230938</v>
      </c>
      <c r="CV32" s="92">
        <f t="shared" si="23"/>
        <v>103435</v>
      </c>
      <c r="CW32" s="153">
        <f t="shared" si="24"/>
        <v>2.98</v>
      </c>
      <c r="CX32" s="153">
        <f t="shared" si="25"/>
        <v>3.73</v>
      </c>
      <c r="CY32" s="153">
        <f t="shared" si="26"/>
        <v>3.36</v>
      </c>
      <c r="CZ32" s="92">
        <f t="shared" si="27"/>
        <v>237592</v>
      </c>
      <c r="DA32" s="92">
        <f t="shared" si="31"/>
        <v>3858</v>
      </c>
      <c r="DB32" s="91">
        <f t="shared" si="9"/>
        <v>0</v>
      </c>
      <c r="DC32" s="92">
        <f t="shared" si="28"/>
        <v>-390380</v>
      </c>
    </row>
    <row r="33" spans="1:107" x14ac:dyDescent="0.25">
      <c r="A33" s="20">
        <v>13075020</v>
      </c>
      <c r="B33" s="21">
        <v>5553</v>
      </c>
      <c r="C33" s="21" t="s">
        <v>72</v>
      </c>
      <c r="D33" s="223">
        <v>286</v>
      </c>
      <c r="E33" s="224">
        <v>135700</v>
      </c>
      <c r="F33" s="224">
        <v>76658</v>
      </c>
      <c r="G33" s="224">
        <v>0</v>
      </c>
      <c r="H33" s="224"/>
      <c r="I33" s="224">
        <v>109272</v>
      </c>
      <c r="J33" s="224">
        <v>0</v>
      </c>
      <c r="K33" s="224"/>
      <c r="L33" s="224">
        <v>2012</v>
      </c>
      <c r="M33" s="223"/>
      <c r="N33" s="223"/>
      <c r="O33" s="224">
        <v>1</v>
      </c>
      <c r="P33" s="224">
        <v>300890</v>
      </c>
      <c r="Q33" s="224">
        <v>0</v>
      </c>
      <c r="R33" s="224"/>
      <c r="S33" s="224">
        <v>320</v>
      </c>
      <c r="T33" s="224">
        <v>0</v>
      </c>
      <c r="U33" s="224">
        <v>420</v>
      </c>
      <c r="V33" s="224">
        <v>0</v>
      </c>
      <c r="W33" s="224">
        <v>350</v>
      </c>
      <c r="X33" s="224">
        <v>0</v>
      </c>
      <c r="Y33" s="223">
        <v>0</v>
      </c>
      <c r="Z33" s="224">
        <v>432183</v>
      </c>
      <c r="AA33" s="224">
        <v>1511.1293706293707</v>
      </c>
      <c r="AB33" s="24" t="s">
        <v>56</v>
      </c>
      <c r="AC33" s="24" t="s">
        <v>43</v>
      </c>
      <c r="AD33" s="24" t="s">
        <v>43</v>
      </c>
      <c r="AE33" s="22" t="s">
        <v>56</v>
      </c>
      <c r="AF33" s="22" t="s">
        <v>56</v>
      </c>
      <c r="AG33" s="22" t="s">
        <v>56</v>
      </c>
      <c r="AH33" s="22" t="s">
        <v>56</v>
      </c>
      <c r="AI33" s="22" t="s">
        <v>379</v>
      </c>
      <c r="AJ33" s="24">
        <v>2018</v>
      </c>
      <c r="AK33" s="224" t="s">
        <v>383</v>
      </c>
      <c r="AL33" s="224">
        <v>173465</v>
      </c>
      <c r="AM33" s="297">
        <v>-76658.080000000002</v>
      </c>
      <c r="AN33" s="224">
        <v>-300890</v>
      </c>
      <c r="AO33" s="224">
        <v>1200</v>
      </c>
      <c r="AP33" s="282">
        <v>1305</v>
      </c>
      <c r="AQ33" s="224">
        <v>0</v>
      </c>
      <c r="AR33" s="224">
        <v>0</v>
      </c>
      <c r="AS33" s="224">
        <v>0</v>
      </c>
      <c r="AT33" s="224">
        <v>0</v>
      </c>
      <c r="AU33" s="223">
        <v>79979</v>
      </c>
      <c r="AV33" s="222">
        <v>60999</v>
      </c>
      <c r="AW33" s="281">
        <f t="shared" si="29"/>
        <v>-18980</v>
      </c>
      <c r="AX33" s="222">
        <v>117830</v>
      </c>
      <c r="AY33" s="281">
        <f t="shared" si="10"/>
        <v>178829</v>
      </c>
      <c r="AZ33" s="222">
        <v>92276</v>
      </c>
      <c r="BA33" s="281">
        <f t="shared" si="30"/>
        <v>86553</v>
      </c>
      <c r="BB33" s="281">
        <f t="shared" si="11"/>
        <v>1.5127461105919768</v>
      </c>
      <c r="BC33" s="281">
        <f t="shared" si="12"/>
        <v>0.51600131969646978</v>
      </c>
      <c r="BD33" s="222">
        <v>41403</v>
      </c>
      <c r="CA33" s="91" t="str">
        <f t="shared" si="34"/>
        <v>Bugewitz</v>
      </c>
      <c r="CB33" s="92">
        <f t="shared" si="34"/>
        <v>286</v>
      </c>
      <c r="CC33" s="92">
        <f t="shared" si="13"/>
        <v>109272</v>
      </c>
      <c r="CD33" s="92">
        <f t="shared" si="14"/>
        <v>-109272</v>
      </c>
      <c r="CE33" s="92">
        <f t="shared" si="4"/>
        <v>300890</v>
      </c>
      <c r="CF33" s="92">
        <f t="shared" si="5"/>
        <v>0</v>
      </c>
      <c r="CG33" s="92">
        <f t="shared" si="15"/>
        <v>-300890</v>
      </c>
      <c r="CH33" s="92">
        <f t="shared" si="6"/>
        <v>-76658.080000000002</v>
      </c>
      <c r="CI33" s="92">
        <f t="shared" si="32"/>
        <v>0</v>
      </c>
      <c r="CJ33" s="91" t="str">
        <f t="shared" si="35"/>
        <v>ja</v>
      </c>
      <c r="CK33" s="91" t="str">
        <f t="shared" si="35"/>
        <v>nein</v>
      </c>
      <c r="CL33" s="91" t="str">
        <f t="shared" si="33"/>
        <v>OK</v>
      </c>
      <c r="CM33" s="92">
        <f t="shared" si="17"/>
        <v>0</v>
      </c>
      <c r="CN33" s="91" t="str">
        <f t="shared" si="18"/>
        <v>nein</v>
      </c>
      <c r="CO33" s="91">
        <f t="shared" si="19"/>
        <v>1</v>
      </c>
      <c r="CP33" s="91">
        <f t="shared" si="20"/>
        <v>0</v>
      </c>
      <c r="CQ33" s="91">
        <f t="shared" si="21"/>
        <v>1</v>
      </c>
      <c r="CR33" s="91">
        <f t="shared" si="8"/>
        <v>0</v>
      </c>
      <c r="CS33" s="92">
        <f>CM33-'2015'!CM33</f>
        <v>-1158890</v>
      </c>
      <c r="CT33" s="92">
        <f>CE33-'2015'!CE33</f>
        <v>86697</v>
      </c>
      <c r="CU33" s="92">
        <f t="shared" si="22"/>
        <v>92276</v>
      </c>
      <c r="CV33" s="92">
        <f t="shared" si="23"/>
        <v>41403</v>
      </c>
      <c r="CW33" s="153">
        <f t="shared" si="24"/>
        <v>3.2</v>
      </c>
      <c r="CX33" s="153">
        <f t="shared" si="25"/>
        <v>4.2</v>
      </c>
      <c r="CY33" s="153">
        <f t="shared" si="26"/>
        <v>3.5</v>
      </c>
      <c r="CZ33" s="92">
        <f t="shared" si="27"/>
        <v>432183</v>
      </c>
      <c r="DA33" s="92">
        <f t="shared" si="31"/>
        <v>1305</v>
      </c>
      <c r="DB33" s="91">
        <f t="shared" si="9"/>
        <v>0</v>
      </c>
      <c r="DC33" s="92">
        <f t="shared" si="28"/>
        <v>-300890</v>
      </c>
    </row>
    <row r="34" spans="1:107" x14ac:dyDescent="0.25">
      <c r="A34" s="20">
        <v>13075022</v>
      </c>
      <c r="B34" s="21">
        <v>5553</v>
      </c>
      <c r="C34" s="21" t="s">
        <v>73</v>
      </c>
      <c r="D34" s="223">
        <v>445</v>
      </c>
      <c r="E34" s="224">
        <v>36800</v>
      </c>
      <c r="F34" s="224">
        <v>12161</v>
      </c>
      <c r="G34" s="224">
        <v>1</v>
      </c>
      <c r="H34" s="224">
        <v>3814</v>
      </c>
      <c r="I34" s="224"/>
      <c r="J34" s="224">
        <v>1</v>
      </c>
      <c r="K34" s="224">
        <v>104156</v>
      </c>
      <c r="L34" s="224"/>
      <c r="M34" s="223"/>
      <c r="N34" s="223"/>
      <c r="O34" s="224">
        <v>1</v>
      </c>
      <c r="P34" s="224">
        <v>42273</v>
      </c>
      <c r="Q34" s="224">
        <v>0</v>
      </c>
      <c r="R34" s="224"/>
      <c r="S34" s="224">
        <v>300</v>
      </c>
      <c r="T34" s="224">
        <v>0</v>
      </c>
      <c r="U34" s="224">
        <v>365</v>
      </c>
      <c r="V34" s="224">
        <v>0</v>
      </c>
      <c r="W34" s="224">
        <v>330</v>
      </c>
      <c r="X34" s="224">
        <v>0</v>
      </c>
      <c r="Y34" s="223">
        <v>0</v>
      </c>
      <c r="Z34" s="224">
        <v>55562</v>
      </c>
      <c r="AA34" s="224">
        <v>124.85842696629213</v>
      </c>
      <c r="AB34" s="24" t="s">
        <v>56</v>
      </c>
      <c r="AC34" s="24" t="s">
        <v>43</v>
      </c>
      <c r="AD34" s="24" t="s">
        <v>43</v>
      </c>
      <c r="AE34" s="22" t="s">
        <v>56</v>
      </c>
      <c r="AF34" s="22" t="s">
        <v>56</v>
      </c>
      <c r="AG34" s="22" t="s">
        <v>56</v>
      </c>
      <c r="AH34" s="22" t="s">
        <v>56</v>
      </c>
      <c r="AI34" s="22" t="s">
        <v>379</v>
      </c>
      <c r="AJ34" s="24">
        <v>2018</v>
      </c>
      <c r="AK34" s="224" t="s">
        <v>384</v>
      </c>
      <c r="AL34" s="224">
        <v>26271</v>
      </c>
      <c r="AM34" s="277">
        <v>12161.25</v>
      </c>
      <c r="AN34" s="224">
        <v>-42273</v>
      </c>
      <c r="AO34" s="224">
        <v>2200</v>
      </c>
      <c r="AP34" s="282">
        <v>2928</v>
      </c>
      <c r="AQ34" s="224">
        <v>0</v>
      </c>
      <c r="AR34" s="224">
        <v>0</v>
      </c>
      <c r="AS34" s="224">
        <v>0</v>
      </c>
      <c r="AT34" s="224">
        <v>0</v>
      </c>
      <c r="AU34" s="223">
        <v>183466</v>
      </c>
      <c r="AV34" s="222">
        <v>71832</v>
      </c>
      <c r="AW34" s="281">
        <f t="shared" si="29"/>
        <v>-111634</v>
      </c>
      <c r="AX34" s="222">
        <v>147924</v>
      </c>
      <c r="AY34" s="281">
        <f t="shared" si="10"/>
        <v>219756</v>
      </c>
      <c r="AZ34" s="222">
        <v>149293</v>
      </c>
      <c r="BA34" s="281">
        <f t="shared" si="30"/>
        <v>70463</v>
      </c>
      <c r="BB34" s="281">
        <f t="shared" si="11"/>
        <v>2.0783634034970486</v>
      </c>
      <c r="BC34" s="281">
        <f t="shared" si="12"/>
        <v>0.67935801525328088</v>
      </c>
      <c r="BD34" s="222">
        <v>66972</v>
      </c>
      <c r="CA34" s="91" t="str">
        <f t="shared" si="34"/>
        <v>Butzow</v>
      </c>
      <c r="CB34" s="92">
        <f t="shared" si="34"/>
        <v>445</v>
      </c>
      <c r="CC34" s="92">
        <f t="shared" si="13"/>
        <v>0</v>
      </c>
      <c r="CD34" s="92">
        <f t="shared" si="14"/>
        <v>3814</v>
      </c>
      <c r="CE34" s="92">
        <f t="shared" si="4"/>
        <v>42273</v>
      </c>
      <c r="CF34" s="92">
        <f t="shared" si="5"/>
        <v>0</v>
      </c>
      <c r="CG34" s="92">
        <f t="shared" si="15"/>
        <v>-42273</v>
      </c>
      <c r="CH34" s="92">
        <f t="shared" si="6"/>
        <v>12161.25</v>
      </c>
      <c r="CI34" s="92">
        <f t="shared" si="32"/>
        <v>0</v>
      </c>
      <c r="CJ34" s="91" t="str">
        <f t="shared" si="35"/>
        <v>ja</v>
      </c>
      <c r="CK34" s="91" t="str">
        <f t="shared" si="35"/>
        <v>nein</v>
      </c>
      <c r="CL34" s="91" t="str">
        <f t="shared" si="33"/>
        <v>OK</v>
      </c>
      <c r="CM34" s="92">
        <f t="shared" si="17"/>
        <v>0</v>
      </c>
      <c r="CN34" s="91" t="str">
        <f t="shared" si="18"/>
        <v>nein</v>
      </c>
      <c r="CO34" s="91">
        <f t="shared" si="19"/>
        <v>1</v>
      </c>
      <c r="CP34" s="91">
        <f t="shared" si="20"/>
        <v>0</v>
      </c>
      <c r="CQ34" s="91">
        <f t="shared" si="21"/>
        <v>1</v>
      </c>
      <c r="CR34" s="91">
        <f t="shared" si="8"/>
        <v>1</v>
      </c>
      <c r="CS34" s="92">
        <f>CM34-'2015'!CM34</f>
        <v>-1452009</v>
      </c>
      <c r="CT34" s="92">
        <f>CE34-'2015'!CE34</f>
        <v>-44345</v>
      </c>
      <c r="CU34" s="92">
        <f t="shared" si="22"/>
        <v>149293</v>
      </c>
      <c r="CV34" s="92">
        <f t="shared" si="23"/>
        <v>66972</v>
      </c>
      <c r="CW34" s="153">
        <f t="shared" si="24"/>
        <v>3</v>
      </c>
      <c r="CX34" s="153">
        <f t="shared" si="25"/>
        <v>3.65</v>
      </c>
      <c r="CY34" s="153">
        <f t="shared" si="26"/>
        <v>3.3</v>
      </c>
      <c r="CZ34" s="92">
        <f t="shared" si="27"/>
        <v>55562</v>
      </c>
      <c r="DA34" s="92">
        <f t="shared" si="31"/>
        <v>2928</v>
      </c>
      <c r="DB34" s="91">
        <f t="shared" si="9"/>
        <v>1</v>
      </c>
      <c r="DC34" s="92">
        <f t="shared" si="28"/>
        <v>-42273</v>
      </c>
    </row>
    <row r="35" spans="1:107" x14ac:dyDescent="0.25">
      <c r="A35" s="20">
        <v>13075029</v>
      </c>
      <c r="B35" s="21">
        <v>5553</v>
      </c>
      <c r="C35" s="21" t="s">
        <v>74</v>
      </c>
      <c r="D35" s="223">
        <v>2607</v>
      </c>
      <c r="E35" s="224">
        <v>841800</v>
      </c>
      <c r="F35" s="224">
        <v>348723</v>
      </c>
      <c r="G35" s="224">
        <v>0</v>
      </c>
      <c r="H35" s="224"/>
      <c r="I35" s="224">
        <v>402022</v>
      </c>
      <c r="J35" s="224">
        <v>0</v>
      </c>
      <c r="K35" s="224"/>
      <c r="L35" s="224">
        <v>2014</v>
      </c>
      <c r="M35" s="223"/>
      <c r="N35" s="223"/>
      <c r="O35" s="224">
        <v>1</v>
      </c>
      <c r="P35" s="224">
        <v>489430</v>
      </c>
      <c r="Q35" s="224">
        <v>0</v>
      </c>
      <c r="R35" s="224"/>
      <c r="S35" s="224">
        <v>320</v>
      </c>
      <c r="T35" s="224">
        <v>0</v>
      </c>
      <c r="U35" s="224">
        <v>400</v>
      </c>
      <c r="V35" s="224">
        <v>0</v>
      </c>
      <c r="W35" s="224">
        <v>380</v>
      </c>
      <c r="X35" s="224">
        <v>0</v>
      </c>
      <c r="Y35" s="223">
        <v>0</v>
      </c>
      <c r="Z35" s="224">
        <v>766567</v>
      </c>
      <c r="AA35" s="224">
        <v>294.04181051016496</v>
      </c>
      <c r="AB35" s="24" t="s">
        <v>56</v>
      </c>
      <c r="AC35" s="24" t="s">
        <v>43</v>
      </c>
      <c r="AD35" s="24" t="s">
        <v>43</v>
      </c>
      <c r="AE35" s="22" t="s">
        <v>56</v>
      </c>
      <c r="AF35" s="22" t="s">
        <v>56</v>
      </c>
      <c r="AG35" s="22" t="s">
        <v>56</v>
      </c>
      <c r="AH35" s="22" t="s">
        <v>56</v>
      </c>
      <c r="AI35" s="22" t="s">
        <v>379</v>
      </c>
      <c r="AJ35" s="24">
        <v>2018</v>
      </c>
      <c r="AK35" s="224" t="s">
        <v>385</v>
      </c>
      <c r="AL35" s="224">
        <v>737709</v>
      </c>
      <c r="AM35" s="236">
        <v>-348723.22</v>
      </c>
      <c r="AN35" s="224">
        <v>-489430</v>
      </c>
      <c r="AO35" s="224">
        <v>6800</v>
      </c>
      <c r="AP35" s="282">
        <v>8807</v>
      </c>
      <c r="AQ35" s="224">
        <v>0</v>
      </c>
      <c r="AR35" s="224">
        <v>0</v>
      </c>
      <c r="AS35" s="224">
        <v>0</v>
      </c>
      <c r="AT35" s="224">
        <v>0</v>
      </c>
      <c r="AU35" s="223">
        <v>918415</v>
      </c>
      <c r="AV35" s="222">
        <v>376994</v>
      </c>
      <c r="AW35" s="281">
        <f t="shared" si="29"/>
        <v>-541421</v>
      </c>
      <c r="AX35" s="222">
        <v>960447</v>
      </c>
      <c r="AY35" s="281">
        <f t="shared" si="10"/>
        <v>1337441</v>
      </c>
      <c r="AZ35" s="222">
        <v>902287</v>
      </c>
      <c r="BA35" s="281">
        <f t="shared" si="30"/>
        <v>435154</v>
      </c>
      <c r="BB35" s="281">
        <f t="shared" si="11"/>
        <v>2.3933723083125993</v>
      </c>
      <c r="BC35" s="281">
        <f t="shared" si="12"/>
        <v>0.6746368624858966</v>
      </c>
      <c r="BD35" s="222">
        <v>404913</v>
      </c>
      <c r="CA35" s="91" t="str">
        <f t="shared" si="34"/>
        <v>Ducherow</v>
      </c>
      <c r="CB35" s="92">
        <f t="shared" si="34"/>
        <v>2607</v>
      </c>
      <c r="CC35" s="92">
        <f t="shared" si="13"/>
        <v>402022</v>
      </c>
      <c r="CD35" s="92">
        <f t="shared" si="14"/>
        <v>-402022</v>
      </c>
      <c r="CE35" s="92">
        <f t="shared" si="4"/>
        <v>489430</v>
      </c>
      <c r="CF35" s="92">
        <f t="shared" si="5"/>
        <v>0</v>
      </c>
      <c r="CG35" s="92">
        <f t="shared" si="15"/>
        <v>-489430</v>
      </c>
      <c r="CH35" s="92">
        <f t="shared" si="6"/>
        <v>-348723.22</v>
      </c>
      <c r="CI35" s="92">
        <f t="shared" si="32"/>
        <v>0</v>
      </c>
      <c r="CJ35" s="91" t="str">
        <f t="shared" si="35"/>
        <v>ja</v>
      </c>
      <c r="CK35" s="91" t="str">
        <f t="shared" si="35"/>
        <v>nein</v>
      </c>
      <c r="CL35" s="91" t="str">
        <f t="shared" si="33"/>
        <v>OK</v>
      </c>
      <c r="CM35" s="92">
        <f t="shared" si="17"/>
        <v>0</v>
      </c>
      <c r="CN35" s="91" t="str">
        <f t="shared" si="18"/>
        <v>nein</v>
      </c>
      <c r="CO35" s="91">
        <f t="shared" si="19"/>
        <v>1</v>
      </c>
      <c r="CP35" s="91">
        <f t="shared" si="20"/>
        <v>0</v>
      </c>
      <c r="CQ35" s="91">
        <f t="shared" si="21"/>
        <v>1</v>
      </c>
      <c r="CR35" s="91">
        <f t="shared" si="8"/>
        <v>0</v>
      </c>
      <c r="CS35" s="92">
        <f>CM35-'2015'!CM35</f>
        <v>-11931620</v>
      </c>
      <c r="CT35" s="92">
        <f>CE35-'2015'!CE35</f>
        <v>74027</v>
      </c>
      <c r="CU35" s="92">
        <f t="shared" si="22"/>
        <v>902287</v>
      </c>
      <c r="CV35" s="92">
        <f t="shared" si="23"/>
        <v>404913</v>
      </c>
      <c r="CW35" s="153">
        <f t="shared" si="24"/>
        <v>3.2</v>
      </c>
      <c r="CX35" s="153">
        <f t="shared" si="25"/>
        <v>4</v>
      </c>
      <c r="CY35" s="153">
        <f t="shared" si="26"/>
        <v>3.8</v>
      </c>
      <c r="CZ35" s="92">
        <f t="shared" si="27"/>
        <v>766567</v>
      </c>
      <c r="DA35" s="92">
        <f t="shared" si="31"/>
        <v>8807</v>
      </c>
      <c r="DB35" s="91">
        <f t="shared" si="9"/>
        <v>0</v>
      </c>
      <c r="DC35" s="92">
        <f t="shared" si="28"/>
        <v>-489430</v>
      </c>
    </row>
    <row r="36" spans="1:107" x14ac:dyDescent="0.25">
      <c r="A36" s="20">
        <v>13075053</v>
      </c>
      <c r="B36" s="21">
        <v>5553</v>
      </c>
      <c r="C36" s="21" t="s">
        <v>75</v>
      </c>
      <c r="D36" s="223">
        <v>185</v>
      </c>
      <c r="E36" s="224">
        <v>160500</v>
      </c>
      <c r="F36" s="224">
        <v>13718</v>
      </c>
      <c r="G36" s="224">
        <v>0</v>
      </c>
      <c r="H36" s="224"/>
      <c r="I36" s="224">
        <v>55647</v>
      </c>
      <c r="J36" s="224">
        <v>0</v>
      </c>
      <c r="K36" s="224"/>
      <c r="L36" s="224">
        <v>2016</v>
      </c>
      <c r="M36" s="223"/>
      <c r="N36" s="223"/>
      <c r="O36" s="224">
        <v>0</v>
      </c>
      <c r="P36" s="224"/>
      <c r="Q36" s="224">
        <v>1</v>
      </c>
      <c r="R36" s="224">
        <v>20927</v>
      </c>
      <c r="S36" s="224">
        <v>250</v>
      </c>
      <c r="T36" s="224">
        <v>1</v>
      </c>
      <c r="U36" s="224">
        <v>300</v>
      </c>
      <c r="V36" s="224">
        <v>1</v>
      </c>
      <c r="W36" s="224">
        <v>260</v>
      </c>
      <c r="X36" s="224">
        <v>1</v>
      </c>
      <c r="Y36" s="223">
        <v>1</v>
      </c>
      <c r="Z36" s="224">
        <v>690497</v>
      </c>
      <c r="AA36" s="224">
        <v>3732.4162162162161</v>
      </c>
      <c r="AB36" s="24" t="s">
        <v>56</v>
      </c>
      <c r="AC36" s="24" t="s">
        <v>43</v>
      </c>
      <c r="AD36" s="24" t="s">
        <v>43</v>
      </c>
      <c r="AE36" s="22" t="s">
        <v>56</v>
      </c>
      <c r="AF36" s="22" t="s">
        <v>56</v>
      </c>
      <c r="AG36" s="22" t="s">
        <v>56</v>
      </c>
      <c r="AH36" s="22" t="s">
        <v>56</v>
      </c>
      <c r="AI36" s="22" t="s">
        <v>379</v>
      </c>
      <c r="AJ36" s="24">
        <v>2018</v>
      </c>
      <c r="AK36" s="224"/>
      <c r="AL36" s="224">
        <v>223443</v>
      </c>
      <c r="AM36" s="298">
        <v>-13718.6</v>
      </c>
      <c r="AN36" s="224">
        <v>20927</v>
      </c>
      <c r="AO36" s="224">
        <v>400</v>
      </c>
      <c r="AP36" s="282">
        <v>516</v>
      </c>
      <c r="AQ36" s="224">
        <v>0</v>
      </c>
      <c r="AR36" s="224">
        <v>0</v>
      </c>
      <c r="AS36" s="224">
        <v>0</v>
      </c>
      <c r="AT36" s="224">
        <v>0</v>
      </c>
      <c r="AU36" s="223">
        <v>78857</v>
      </c>
      <c r="AV36" s="222">
        <v>24690</v>
      </c>
      <c r="AW36" s="281">
        <f t="shared" si="29"/>
        <v>-54167</v>
      </c>
      <c r="AX36" s="222">
        <v>59945</v>
      </c>
      <c r="AY36" s="281">
        <f t="shared" si="10"/>
        <v>84635</v>
      </c>
      <c r="AZ36" s="222">
        <v>69109</v>
      </c>
      <c r="BA36" s="281">
        <f t="shared" si="30"/>
        <v>15526</v>
      </c>
      <c r="BB36" s="281">
        <f t="shared" si="11"/>
        <v>2.799068448764682</v>
      </c>
      <c r="BC36" s="281">
        <f t="shared" si="12"/>
        <v>0.81655343533998936</v>
      </c>
      <c r="BD36" s="222">
        <v>31013</v>
      </c>
      <c r="CA36" s="91" t="str">
        <f t="shared" si="34"/>
        <v>Iven</v>
      </c>
      <c r="CB36" s="92">
        <f t="shared" si="34"/>
        <v>185</v>
      </c>
      <c r="CC36" s="92">
        <f t="shared" si="13"/>
        <v>55647</v>
      </c>
      <c r="CD36" s="92">
        <f t="shared" si="14"/>
        <v>-55647</v>
      </c>
      <c r="CE36" s="92">
        <f t="shared" si="4"/>
        <v>0</v>
      </c>
      <c r="CF36" s="92">
        <f t="shared" si="5"/>
        <v>20927</v>
      </c>
      <c r="CG36" s="92">
        <f t="shared" si="15"/>
        <v>20927</v>
      </c>
      <c r="CH36" s="92">
        <f t="shared" si="6"/>
        <v>-13718.6</v>
      </c>
      <c r="CI36" s="92">
        <f t="shared" si="32"/>
        <v>1</v>
      </c>
      <c r="CJ36" s="91" t="str">
        <f t="shared" si="35"/>
        <v>ja</v>
      </c>
      <c r="CK36" s="91" t="str">
        <f t="shared" si="35"/>
        <v>nein</v>
      </c>
      <c r="CL36" s="91" t="str">
        <f t="shared" si="33"/>
        <v>OK</v>
      </c>
      <c r="CM36" s="92">
        <f t="shared" si="17"/>
        <v>0</v>
      </c>
      <c r="CN36" s="91" t="str">
        <f t="shared" si="18"/>
        <v>nein</v>
      </c>
      <c r="CO36" s="91">
        <f t="shared" si="19"/>
        <v>1</v>
      </c>
      <c r="CP36" s="91">
        <f t="shared" si="20"/>
        <v>0</v>
      </c>
      <c r="CQ36" s="91">
        <f t="shared" si="21"/>
        <v>1</v>
      </c>
      <c r="CR36" s="91">
        <f t="shared" si="8"/>
        <v>0</v>
      </c>
      <c r="CS36" s="92">
        <f>CM36-'2015'!CM36</f>
        <v>-359534</v>
      </c>
      <c r="CT36" s="92">
        <f>CE36-'2015'!CE36</f>
        <v>0</v>
      </c>
      <c r="CU36" s="92">
        <f t="shared" si="22"/>
        <v>69109</v>
      </c>
      <c r="CV36" s="92">
        <f t="shared" si="23"/>
        <v>31013</v>
      </c>
      <c r="CW36" s="153">
        <f t="shared" si="24"/>
        <v>2.5</v>
      </c>
      <c r="CX36" s="153">
        <f t="shared" si="25"/>
        <v>3</v>
      </c>
      <c r="CY36" s="153">
        <f t="shared" si="26"/>
        <v>2.6</v>
      </c>
      <c r="CZ36" s="92">
        <f t="shared" si="27"/>
        <v>690497</v>
      </c>
      <c r="DA36" s="92">
        <f t="shared" si="31"/>
        <v>516</v>
      </c>
      <c r="DB36" s="91">
        <f t="shared" si="9"/>
        <v>0</v>
      </c>
      <c r="DC36" s="92">
        <f t="shared" si="28"/>
        <v>20927</v>
      </c>
    </row>
    <row r="37" spans="1:107" x14ac:dyDescent="0.25">
      <c r="A37" s="20">
        <v>13075068</v>
      </c>
      <c r="B37" s="21">
        <v>5553</v>
      </c>
      <c r="C37" s="21" t="s">
        <v>76</v>
      </c>
      <c r="D37" s="223">
        <v>670</v>
      </c>
      <c r="E37" s="224">
        <v>578600</v>
      </c>
      <c r="F37" s="224">
        <v>311795</v>
      </c>
      <c r="G37" s="224">
        <v>0</v>
      </c>
      <c r="H37" s="224"/>
      <c r="I37" s="224">
        <v>532967</v>
      </c>
      <c r="J37" s="224">
        <v>0</v>
      </c>
      <c r="K37" s="224"/>
      <c r="L37" s="224">
        <v>2012</v>
      </c>
      <c r="M37" s="223"/>
      <c r="N37" s="223"/>
      <c r="O37" s="224">
        <v>1</v>
      </c>
      <c r="P37" s="224">
        <v>777330</v>
      </c>
      <c r="Q37" s="224">
        <v>0</v>
      </c>
      <c r="R37" s="224"/>
      <c r="S37" s="224">
        <v>292</v>
      </c>
      <c r="T37" s="224">
        <v>0</v>
      </c>
      <c r="U37" s="224">
        <v>365</v>
      </c>
      <c r="V37" s="224">
        <v>0</v>
      </c>
      <c r="W37" s="224">
        <v>330</v>
      </c>
      <c r="X37" s="224">
        <v>0</v>
      </c>
      <c r="Y37" s="223">
        <v>0</v>
      </c>
      <c r="Z37" s="224">
        <v>3400655</v>
      </c>
      <c r="AA37" s="224">
        <v>5075.6044776119406</v>
      </c>
      <c r="AB37" s="24" t="s">
        <v>56</v>
      </c>
      <c r="AC37" s="24" t="s">
        <v>43</v>
      </c>
      <c r="AD37" s="24" t="s">
        <v>43</v>
      </c>
      <c r="AE37" s="22" t="s">
        <v>56</v>
      </c>
      <c r="AF37" s="22" t="s">
        <v>56</v>
      </c>
      <c r="AG37" s="22" t="s">
        <v>56</v>
      </c>
      <c r="AH37" s="22" t="s">
        <v>56</v>
      </c>
      <c r="AI37" s="22" t="s">
        <v>379</v>
      </c>
      <c r="AJ37" s="24">
        <v>2018</v>
      </c>
      <c r="AK37" s="224"/>
      <c r="AL37" s="224">
        <v>810120</v>
      </c>
      <c r="AM37" s="297">
        <v>-312686.57</v>
      </c>
      <c r="AN37" s="224">
        <v>-777300</v>
      </c>
      <c r="AO37" s="224">
        <v>1900</v>
      </c>
      <c r="AP37" s="282">
        <v>3248</v>
      </c>
      <c r="AQ37" s="224">
        <v>0</v>
      </c>
      <c r="AR37" s="224">
        <v>0</v>
      </c>
      <c r="AS37" s="224">
        <v>0</v>
      </c>
      <c r="AT37" s="224">
        <v>0</v>
      </c>
      <c r="AU37" s="223">
        <v>457888</v>
      </c>
      <c r="AV37" s="222">
        <v>86592</v>
      </c>
      <c r="AW37" s="281">
        <f t="shared" si="29"/>
        <v>-371296</v>
      </c>
      <c r="AX37" s="222">
        <v>113722</v>
      </c>
      <c r="AY37" s="281">
        <f t="shared" si="10"/>
        <v>200314</v>
      </c>
      <c r="AZ37" s="222">
        <v>293202</v>
      </c>
      <c r="BA37" s="281">
        <f t="shared" si="30"/>
        <v>-92888</v>
      </c>
      <c r="BB37" s="281">
        <f t="shared" si="11"/>
        <v>3.3860171840354769</v>
      </c>
      <c r="BC37" s="281">
        <f t="shared" si="12"/>
        <v>1.4637119722036402</v>
      </c>
      <c r="BD37" s="222">
        <v>131726</v>
      </c>
      <c r="CA37" s="91" t="str">
        <f t="shared" si="34"/>
        <v>Krien</v>
      </c>
      <c r="CB37" s="92">
        <f t="shared" si="34"/>
        <v>670</v>
      </c>
      <c r="CC37" s="92">
        <f t="shared" si="13"/>
        <v>532967</v>
      </c>
      <c r="CD37" s="92">
        <f t="shared" si="14"/>
        <v>-532967</v>
      </c>
      <c r="CE37" s="92">
        <f t="shared" si="4"/>
        <v>777330</v>
      </c>
      <c r="CF37" s="92">
        <f t="shared" si="5"/>
        <v>0</v>
      </c>
      <c r="CG37" s="92">
        <f t="shared" si="15"/>
        <v>-777330</v>
      </c>
      <c r="CH37" s="92">
        <f t="shared" si="6"/>
        <v>-312686.57</v>
      </c>
      <c r="CI37" s="92">
        <f t="shared" si="32"/>
        <v>0</v>
      </c>
      <c r="CJ37" s="91" t="str">
        <f t="shared" si="35"/>
        <v>ja</v>
      </c>
      <c r="CK37" s="91" t="str">
        <f t="shared" si="35"/>
        <v>nein</v>
      </c>
      <c r="CL37" s="91" t="str">
        <f t="shared" si="33"/>
        <v>OK</v>
      </c>
      <c r="CM37" s="92">
        <f t="shared" si="17"/>
        <v>0</v>
      </c>
      <c r="CN37" s="91" t="str">
        <f t="shared" si="18"/>
        <v>nein</v>
      </c>
      <c r="CO37" s="91">
        <f t="shared" si="19"/>
        <v>1</v>
      </c>
      <c r="CP37" s="91">
        <f t="shared" si="20"/>
        <v>0</v>
      </c>
      <c r="CQ37" s="91">
        <f t="shared" si="21"/>
        <v>1</v>
      </c>
      <c r="CR37" s="91">
        <f t="shared" si="8"/>
        <v>0</v>
      </c>
      <c r="CS37" s="92">
        <f>CM37-'2015'!CM37</f>
        <v>-1108385</v>
      </c>
      <c r="CT37" s="92">
        <f>CE37-'2015'!CE37</f>
        <v>563246</v>
      </c>
      <c r="CU37" s="92">
        <f t="shared" si="22"/>
        <v>293202</v>
      </c>
      <c r="CV37" s="92">
        <f t="shared" si="23"/>
        <v>131726</v>
      </c>
      <c r="CW37" s="153">
        <f t="shared" si="24"/>
        <v>2.92</v>
      </c>
      <c r="CX37" s="153">
        <f t="shared" si="25"/>
        <v>3.65</v>
      </c>
      <c r="CY37" s="153">
        <f t="shared" si="26"/>
        <v>3.3</v>
      </c>
      <c r="CZ37" s="92">
        <f t="shared" si="27"/>
        <v>3400655</v>
      </c>
      <c r="DA37" s="92">
        <f t="shared" si="31"/>
        <v>3248</v>
      </c>
      <c r="DB37" s="91">
        <f t="shared" si="9"/>
        <v>0</v>
      </c>
      <c r="DC37" s="92">
        <f t="shared" si="28"/>
        <v>-777300</v>
      </c>
    </row>
    <row r="38" spans="1:107" x14ac:dyDescent="0.25">
      <c r="A38" s="20">
        <v>13075073</v>
      </c>
      <c r="B38" s="21">
        <v>5553</v>
      </c>
      <c r="C38" s="21" t="s">
        <v>77</v>
      </c>
      <c r="D38" s="223">
        <v>178</v>
      </c>
      <c r="E38" s="224">
        <v>51500</v>
      </c>
      <c r="F38" s="224">
        <v>8565</v>
      </c>
      <c r="G38" s="224">
        <v>0</v>
      </c>
      <c r="H38" s="224"/>
      <c r="I38" s="224">
        <v>9646</v>
      </c>
      <c r="J38" s="224">
        <v>0</v>
      </c>
      <c r="K38" s="224"/>
      <c r="L38" s="224">
        <v>2012</v>
      </c>
      <c r="M38" s="223"/>
      <c r="N38" s="223"/>
      <c r="O38" s="224">
        <v>1</v>
      </c>
      <c r="P38" s="224">
        <v>138548</v>
      </c>
      <c r="Q38" s="224">
        <v>0</v>
      </c>
      <c r="R38" s="224"/>
      <c r="S38" s="224">
        <v>300</v>
      </c>
      <c r="T38" s="224">
        <v>0</v>
      </c>
      <c r="U38" s="224">
        <v>365</v>
      </c>
      <c r="V38" s="224">
        <v>0</v>
      </c>
      <c r="W38" s="224">
        <v>350</v>
      </c>
      <c r="X38" s="224">
        <v>0</v>
      </c>
      <c r="Y38" s="223">
        <v>0</v>
      </c>
      <c r="Z38" s="224">
        <v>17451</v>
      </c>
      <c r="AA38" s="224">
        <v>98.039325842696627</v>
      </c>
      <c r="AB38" s="24" t="s">
        <v>56</v>
      </c>
      <c r="AC38" s="24" t="s">
        <v>43</v>
      </c>
      <c r="AD38" s="24" t="s">
        <v>43</v>
      </c>
      <c r="AE38" s="22" t="s">
        <v>56</v>
      </c>
      <c r="AF38" s="22" t="s">
        <v>56</v>
      </c>
      <c r="AG38" s="22" t="s">
        <v>56</v>
      </c>
      <c r="AH38" s="22" t="s">
        <v>56</v>
      </c>
      <c r="AI38" s="22" t="s">
        <v>379</v>
      </c>
      <c r="AJ38" s="24">
        <v>2018</v>
      </c>
      <c r="AK38" s="224"/>
      <c r="AL38" s="224">
        <v>378739</v>
      </c>
      <c r="AM38" s="236">
        <v>-8565.68</v>
      </c>
      <c r="AN38" s="224">
        <v>-138548</v>
      </c>
      <c r="AO38" s="224">
        <v>800</v>
      </c>
      <c r="AP38" s="282">
        <v>1112</v>
      </c>
      <c r="AQ38" s="224">
        <v>0</v>
      </c>
      <c r="AR38" s="224">
        <v>0</v>
      </c>
      <c r="AS38" s="224">
        <v>0</v>
      </c>
      <c r="AT38" s="224">
        <v>0</v>
      </c>
      <c r="AU38" s="223">
        <v>44977</v>
      </c>
      <c r="AV38" s="222">
        <v>25503</v>
      </c>
      <c r="AW38" s="281">
        <f t="shared" si="29"/>
        <v>-19474</v>
      </c>
      <c r="AX38" s="222">
        <v>76215</v>
      </c>
      <c r="AY38" s="281">
        <f t="shared" si="10"/>
        <v>101718</v>
      </c>
      <c r="AZ38" s="222">
        <v>55145</v>
      </c>
      <c r="BA38" s="281">
        <f t="shared" si="30"/>
        <v>46573</v>
      </c>
      <c r="BB38" s="281">
        <f t="shared" si="11"/>
        <v>2.1622946320040781</v>
      </c>
      <c r="BC38" s="281">
        <f t="shared" si="12"/>
        <v>0.54213610177156457</v>
      </c>
      <c r="BD38" s="222">
        <v>24744</v>
      </c>
      <c r="CA38" s="91" t="str">
        <f t="shared" si="34"/>
        <v>Krusenfelde</v>
      </c>
      <c r="CB38" s="92">
        <f t="shared" si="34"/>
        <v>178</v>
      </c>
      <c r="CC38" s="92">
        <f t="shared" si="13"/>
        <v>9646</v>
      </c>
      <c r="CD38" s="92">
        <f t="shared" si="14"/>
        <v>-9646</v>
      </c>
      <c r="CE38" s="92">
        <f t="shared" si="4"/>
        <v>138548</v>
      </c>
      <c r="CF38" s="92">
        <f t="shared" si="5"/>
        <v>0</v>
      </c>
      <c r="CG38" s="92">
        <f t="shared" si="15"/>
        <v>-138548</v>
      </c>
      <c r="CH38" s="92">
        <f t="shared" si="6"/>
        <v>-8565.68</v>
      </c>
      <c r="CI38" s="92">
        <f t="shared" si="32"/>
        <v>0</v>
      </c>
      <c r="CJ38" s="91" t="str">
        <f t="shared" si="35"/>
        <v>ja</v>
      </c>
      <c r="CK38" s="91" t="str">
        <f t="shared" si="35"/>
        <v>nein</v>
      </c>
      <c r="CL38" s="91" t="str">
        <f t="shared" si="33"/>
        <v>OK</v>
      </c>
      <c r="CM38" s="92">
        <f t="shared" si="17"/>
        <v>0</v>
      </c>
      <c r="CN38" s="91" t="str">
        <f t="shared" si="18"/>
        <v>nein</v>
      </c>
      <c r="CO38" s="91">
        <f t="shared" si="19"/>
        <v>1</v>
      </c>
      <c r="CP38" s="91">
        <f t="shared" si="20"/>
        <v>0</v>
      </c>
      <c r="CQ38" s="91">
        <f t="shared" si="21"/>
        <v>1</v>
      </c>
      <c r="CR38" s="91">
        <f t="shared" si="8"/>
        <v>0</v>
      </c>
      <c r="CS38" s="92">
        <f>CM38-'2015'!CM38</f>
        <v>-301050</v>
      </c>
      <c r="CT38" s="92">
        <f>CE38-'2015'!CE38</f>
        <v>-8494</v>
      </c>
      <c r="CU38" s="92">
        <f t="shared" si="22"/>
        <v>55145</v>
      </c>
      <c r="CV38" s="92">
        <f t="shared" si="23"/>
        <v>24744</v>
      </c>
      <c r="CW38" s="153">
        <f t="shared" si="24"/>
        <v>3</v>
      </c>
      <c r="CX38" s="153">
        <f t="shared" si="25"/>
        <v>3.65</v>
      </c>
      <c r="CY38" s="153">
        <f t="shared" si="26"/>
        <v>3.5</v>
      </c>
      <c r="CZ38" s="92">
        <f t="shared" si="27"/>
        <v>17451</v>
      </c>
      <c r="DA38" s="92">
        <f t="shared" si="31"/>
        <v>1112</v>
      </c>
      <c r="DB38" s="91">
        <f t="shared" si="9"/>
        <v>0</v>
      </c>
      <c r="DC38" s="92">
        <f t="shared" si="28"/>
        <v>-138548</v>
      </c>
    </row>
    <row r="39" spans="1:107" x14ac:dyDescent="0.25">
      <c r="A39" s="20">
        <v>13075088</v>
      </c>
      <c r="B39" s="21">
        <v>5553</v>
      </c>
      <c r="C39" s="21" t="s">
        <v>78</v>
      </c>
      <c r="D39" s="223">
        <v>548</v>
      </c>
      <c r="E39" s="224">
        <v>265200</v>
      </c>
      <c r="F39" s="224">
        <v>56983</v>
      </c>
      <c r="G39" s="224">
        <v>1</v>
      </c>
      <c r="H39" s="224">
        <v>9448</v>
      </c>
      <c r="I39" s="224"/>
      <c r="J39" s="224">
        <v>1</v>
      </c>
      <c r="K39" s="224">
        <v>462645</v>
      </c>
      <c r="L39" s="224"/>
      <c r="M39" s="223"/>
      <c r="N39" s="223"/>
      <c r="O39" s="224">
        <v>0</v>
      </c>
      <c r="P39" s="224"/>
      <c r="Q39" s="224">
        <v>1</v>
      </c>
      <c r="R39" s="224">
        <v>312290</v>
      </c>
      <c r="S39" s="224">
        <v>300</v>
      </c>
      <c r="T39" s="224">
        <v>0</v>
      </c>
      <c r="U39" s="224">
        <v>320</v>
      </c>
      <c r="V39" s="224">
        <v>1</v>
      </c>
      <c r="W39" s="224">
        <v>330</v>
      </c>
      <c r="X39" s="224">
        <v>0</v>
      </c>
      <c r="Y39" s="223">
        <v>0</v>
      </c>
      <c r="Z39" s="224">
        <v>693959</v>
      </c>
      <c r="AA39" s="224">
        <v>1266.3485401459855</v>
      </c>
      <c r="AB39" s="24" t="s">
        <v>56</v>
      </c>
      <c r="AC39" s="24" t="s">
        <v>43</v>
      </c>
      <c r="AD39" s="24" t="s">
        <v>43</v>
      </c>
      <c r="AE39" s="22" t="s">
        <v>56</v>
      </c>
      <c r="AF39" s="22" t="s">
        <v>56</v>
      </c>
      <c r="AG39" s="22" t="s">
        <v>56</v>
      </c>
      <c r="AH39" s="22" t="s">
        <v>56</v>
      </c>
      <c r="AI39" s="22" t="s">
        <v>379</v>
      </c>
      <c r="AJ39" s="24">
        <v>2018</v>
      </c>
      <c r="AK39" s="224"/>
      <c r="AL39" s="224">
        <v>92360</v>
      </c>
      <c r="AM39" s="236">
        <v>56983.67</v>
      </c>
      <c r="AN39" s="224">
        <v>312290</v>
      </c>
      <c r="AO39" s="224">
        <v>3200</v>
      </c>
      <c r="AP39" s="282">
        <v>3232</v>
      </c>
      <c r="AQ39" s="224">
        <v>0</v>
      </c>
      <c r="AR39" s="224">
        <v>0</v>
      </c>
      <c r="AS39" s="224">
        <v>0</v>
      </c>
      <c r="AT39" s="224">
        <v>0</v>
      </c>
      <c r="AU39" s="223">
        <v>373225</v>
      </c>
      <c r="AV39" s="222">
        <v>268865</v>
      </c>
      <c r="AW39" s="281">
        <f t="shared" si="29"/>
        <v>-104360</v>
      </c>
      <c r="AX39" s="222">
        <v>93787</v>
      </c>
      <c r="AY39" s="281">
        <f t="shared" si="10"/>
        <v>362652</v>
      </c>
      <c r="AZ39" s="222">
        <v>217729</v>
      </c>
      <c r="BA39" s="281">
        <f t="shared" si="30"/>
        <v>144923</v>
      </c>
      <c r="BB39" s="281">
        <f t="shared" si="11"/>
        <v>0.80980789615606341</v>
      </c>
      <c r="BC39" s="281">
        <f t="shared" si="12"/>
        <v>0.60037997860207581</v>
      </c>
      <c r="BD39" s="222">
        <v>97905</v>
      </c>
      <c r="CA39" s="91" t="str">
        <f t="shared" si="34"/>
        <v>Medow</v>
      </c>
      <c r="CB39" s="92">
        <f t="shared" si="34"/>
        <v>548</v>
      </c>
      <c r="CC39" s="92">
        <f t="shared" si="13"/>
        <v>0</v>
      </c>
      <c r="CD39" s="92">
        <f t="shared" si="14"/>
        <v>9448</v>
      </c>
      <c r="CE39" s="92">
        <f t="shared" si="4"/>
        <v>0</v>
      </c>
      <c r="CF39" s="92">
        <f t="shared" si="5"/>
        <v>312290</v>
      </c>
      <c r="CG39" s="92">
        <f t="shared" si="15"/>
        <v>312290</v>
      </c>
      <c r="CH39" s="92">
        <f t="shared" si="6"/>
        <v>56983.67</v>
      </c>
      <c r="CI39" s="92">
        <f t="shared" si="32"/>
        <v>0</v>
      </c>
      <c r="CJ39" s="91" t="str">
        <f t="shared" si="35"/>
        <v>ja</v>
      </c>
      <c r="CK39" s="91" t="str">
        <f t="shared" si="35"/>
        <v>nein</v>
      </c>
      <c r="CL39" s="91" t="str">
        <f t="shared" si="33"/>
        <v>OK</v>
      </c>
      <c r="CM39" s="92">
        <f t="shared" si="17"/>
        <v>0</v>
      </c>
      <c r="CN39" s="91" t="str">
        <f t="shared" si="18"/>
        <v>nein</v>
      </c>
      <c r="CO39" s="91">
        <f t="shared" si="19"/>
        <v>1</v>
      </c>
      <c r="CP39" s="91">
        <f t="shared" si="20"/>
        <v>0</v>
      </c>
      <c r="CQ39" s="91">
        <f t="shared" si="21"/>
        <v>1</v>
      </c>
      <c r="CR39" s="91">
        <f t="shared" si="8"/>
        <v>1</v>
      </c>
      <c r="CS39" s="92">
        <f>CM39-'2015'!CM39</f>
        <v>-2295969</v>
      </c>
      <c r="CT39" s="92">
        <f>CE39-'2015'!CE39</f>
        <v>0</v>
      </c>
      <c r="CU39" s="92">
        <f t="shared" si="22"/>
        <v>217729</v>
      </c>
      <c r="CV39" s="92">
        <f t="shared" si="23"/>
        <v>97905</v>
      </c>
      <c r="CW39" s="153">
        <f t="shared" si="24"/>
        <v>3</v>
      </c>
      <c r="CX39" s="153">
        <f t="shared" si="25"/>
        <v>3.2</v>
      </c>
      <c r="CY39" s="153">
        <f t="shared" si="26"/>
        <v>3.3</v>
      </c>
      <c r="CZ39" s="92">
        <f t="shared" si="27"/>
        <v>693959</v>
      </c>
      <c r="DA39" s="92">
        <f t="shared" si="31"/>
        <v>3232</v>
      </c>
      <c r="DB39" s="91">
        <f t="shared" si="9"/>
        <v>1</v>
      </c>
      <c r="DC39" s="92">
        <f t="shared" si="28"/>
        <v>312290</v>
      </c>
    </row>
    <row r="40" spans="1:107" x14ac:dyDescent="0.25">
      <c r="A40" s="20">
        <v>13075098</v>
      </c>
      <c r="B40" s="21">
        <v>5553</v>
      </c>
      <c r="C40" s="21" t="s">
        <v>79</v>
      </c>
      <c r="D40" s="223">
        <v>524</v>
      </c>
      <c r="E40" s="224">
        <v>420500</v>
      </c>
      <c r="F40" s="224">
        <v>263157</v>
      </c>
      <c r="G40" s="224">
        <v>0</v>
      </c>
      <c r="H40" s="224"/>
      <c r="I40" s="224">
        <v>266779</v>
      </c>
      <c r="J40" s="224">
        <v>0</v>
      </c>
      <c r="K40" s="224"/>
      <c r="L40" s="224">
        <v>2015</v>
      </c>
      <c r="M40" s="223"/>
      <c r="N40" s="223"/>
      <c r="O40" s="224">
        <v>1</v>
      </c>
      <c r="P40" s="224">
        <v>383585</v>
      </c>
      <c r="Q40" s="224">
        <v>0</v>
      </c>
      <c r="R40" s="224"/>
      <c r="S40" s="224">
        <v>290</v>
      </c>
      <c r="T40" s="224">
        <v>0</v>
      </c>
      <c r="U40" s="224">
        <v>365</v>
      </c>
      <c r="V40" s="224">
        <v>0</v>
      </c>
      <c r="W40" s="224">
        <v>300</v>
      </c>
      <c r="X40" s="224">
        <v>1</v>
      </c>
      <c r="Y40" s="223">
        <v>0</v>
      </c>
      <c r="Z40" s="224">
        <v>33622</v>
      </c>
      <c r="AA40" s="224">
        <v>64.164122137404576</v>
      </c>
      <c r="AB40" s="24" t="s">
        <v>56</v>
      </c>
      <c r="AC40" s="24" t="s">
        <v>43</v>
      </c>
      <c r="AD40" s="24" t="s">
        <v>43</v>
      </c>
      <c r="AE40" s="22" t="s">
        <v>56</v>
      </c>
      <c r="AF40" s="22" t="s">
        <v>56</v>
      </c>
      <c r="AG40" s="22" t="s">
        <v>56</v>
      </c>
      <c r="AH40" s="22" t="s">
        <v>56</v>
      </c>
      <c r="AI40" s="22" t="s">
        <v>379</v>
      </c>
      <c r="AJ40" s="24">
        <v>2018</v>
      </c>
      <c r="AK40" s="224"/>
      <c r="AL40" s="224">
        <v>302330</v>
      </c>
      <c r="AM40" s="236">
        <v>-263157.03999999998</v>
      </c>
      <c r="AN40" s="224">
        <v>-383585</v>
      </c>
      <c r="AO40" s="224">
        <v>1400</v>
      </c>
      <c r="AP40" s="282">
        <v>1342</v>
      </c>
      <c r="AQ40" s="224">
        <v>0</v>
      </c>
      <c r="AR40" s="224">
        <v>0</v>
      </c>
      <c r="AS40" s="224">
        <v>0</v>
      </c>
      <c r="AT40" s="224">
        <v>0</v>
      </c>
      <c r="AU40" s="223">
        <v>427130</v>
      </c>
      <c r="AV40" s="222">
        <v>142695</v>
      </c>
      <c r="AW40" s="281">
        <f t="shared" si="29"/>
        <v>-284435</v>
      </c>
      <c r="AX40" s="222">
        <v>47528</v>
      </c>
      <c r="AY40" s="281">
        <f t="shared" si="10"/>
        <v>190223</v>
      </c>
      <c r="AZ40" s="222">
        <v>262298</v>
      </c>
      <c r="BA40" s="281">
        <f t="shared" si="30"/>
        <v>-72075</v>
      </c>
      <c r="BB40" s="281">
        <f t="shared" si="11"/>
        <v>1.8381723255895441</v>
      </c>
      <c r="BC40" s="281">
        <f t="shared" si="12"/>
        <v>1.37889739936811</v>
      </c>
      <c r="BD40" s="222">
        <v>118197</v>
      </c>
      <c r="CA40" s="91" t="str">
        <f t="shared" si="34"/>
        <v>Neu Kosenow</v>
      </c>
      <c r="CB40" s="92">
        <f t="shared" si="34"/>
        <v>524</v>
      </c>
      <c r="CC40" s="92">
        <f t="shared" si="13"/>
        <v>266779</v>
      </c>
      <c r="CD40" s="92">
        <f t="shared" si="14"/>
        <v>-266779</v>
      </c>
      <c r="CE40" s="92">
        <f t="shared" si="4"/>
        <v>383585</v>
      </c>
      <c r="CF40" s="92">
        <f t="shared" si="5"/>
        <v>0</v>
      </c>
      <c r="CG40" s="92">
        <f t="shared" si="15"/>
        <v>-383585</v>
      </c>
      <c r="CH40" s="92">
        <f t="shared" si="6"/>
        <v>-263157.03999999998</v>
      </c>
      <c r="CI40" s="92">
        <f t="shared" si="32"/>
        <v>0</v>
      </c>
      <c r="CJ40" s="91" t="str">
        <f t="shared" si="35"/>
        <v>ja</v>
      </c>
      <c r="CK40" s="91" t="str">
        <f t="shared" si="35"/>
        <v>nein</v>
      </c>
      <c r="CL40" s="91" t="str">
        <f t="shared" si="33"/>
        <v>OK</v>
      </c>
      <c r="CM40" s="92">
        <f t="shared" si="17"/>
        <v>0</v>
      </c>
      <c r="CN40" s="91" t="str">
        <f t="shared" si="18"/>
        <v>nein</v>
      </c>
      <c r="CO40" s="91">
        <f t="shared" si="19"/>
        <v>1</v>
      </c>
      <c r="CP40" s="91">
        <f t="shared" si="20"/>
        <v>0</v>
      </c>
      <c r="CQ40" s="91">
        <f t="shared" si="21"/>
        <v>1</v>
      </c>
      <c r="CR40" s="91">
        <f t="shared" si="8"/>
        <v>0</v>
      </c>
      <c r="CS40" s="92">
        <f>CM40-'2015'!CM40</f>
        <v>-2431171</v>
      </c>
      <c r="CT40" s="92">
        <f>CE40-'2015'!CE40</f>
        <v>225888</v>
      </c>
      <c r="CU40" s="92">
        <f t="shared" si="22"/>
        <v>262298</v>
      </c>
      <c r="CV40" s="92">
        <f t="shared" si="23"/>
        <v>118197</v>
      </c>
      <c r="CW40" s="153">
        <f t="shared" si="24"/>
        <v>2.9</v>
      </c>
      <c r="CX40" s="153">
        <f t="shared" si="25"/>
        <v>3.65</v>
      </c>
      <c r="CY40" s="153">
        <f t="shared" si="26"/>
        <v>3</v>
      </c>
      <c r="CZ40" s="92">
        <f t="shared" si="27"/>
        <v>33622</v>
      </c>
      <c r="DA40" s="92">
        <f t="shared" si="31"/>
        <v>1342</v>
      </c>
      <c r="DB40" s="91">
        <f t="shared" si="9"/>
        <v>0</v>
      </c>
      <c r="DC40" s="92">
        <f t="shared" si="28"/>
        <v>-383585</v>
      </c>
    </row>
    <row r="41" spans="1:107" x14ac:dyDescent="0.25">
      <c r="A41" s="20">
        <v>13075101</v>
      </c>
      <c r="B41" s="21">
        <v>5553</v>
      </c>
      <c r="C41" s="21" t="s">
        <v>80</v>
      </c>
      <c r="D41" s="223">
        <v>228</v>
      </c>
      <c r="E41" s="224">
        <v>65500</v>
      </c>
      <c r="F41" s="224">
        <v>3373</v>
      </c>
      <c r="G41" s="224">
        <v>0</v>
      </c>
      <c r="H41" s="224"/>
      <c r="I41" s="224">
        <v>7105</v>
      </c>
      <c r="J41" s="224">
        <v>1</v>
      </c>
      <c r="K41" s="224">
        <v>301348</v>
      </c>
      <c r="L41" s="224"/>
      <c r="M41" s="223"/>
      <c r="N41" s="223"/>
      <c r="O41" s="224">
        <v>0</v>
      </c>
      <c r="P41" s="224"/>
      <c r="Q41" s="224">
        <v>1</v>
      </c>
      <c r="R41" s="224">
        <v>235306</v>
      </c>
      <c r="S41" s="224">
        <v>300</v>
      </c>
      <c r="T41" s="224">
        <v>0</v>
      </c>
      <c r="U41" s="224">
        <v>373</v>
      </c>
      <c r="V41" s="224">
        <v>0</v>
      </c>
      <c r="W41" s="224">
        <v>336</v>
      </c>
      <c r="X41" s="224">
        <v>0</v>
      </c>
      <c r="Y41" s="223">
        <v>0</v>
      </c>
      <c r="Z41" s="224">
        <v>89604</v>
      </c>
      <c r="AA41" s="224">
        <v>393</v>
      </c>
      <c r="AB41" s="24" t="s">
        <v>56</v>
      </c>
      <c r="AC41" s="24" t="s">
        <v>43</v>
      </c>
      <c r="AD41" s="24" t="s">
        <v>43</v>
      </c>
      <c r="AE41" s="22" t="s">
        <v>56</v>
      </c>
      <c r="AF41" s="22" t="s">
        <v>56</v>
      </c>
      <c r="AG41" s="22" t="s">
        <v>56</v>
      </c>
      <c r="AH41" s="22" t="s">
        <v>56</v>
      </c>
      <c r="AI41" s="22" t="s">
        <v>379</v>
      </c>
      <c r="AJ41" s="24">
        <v>2018</v>
      </c>
      <c r="AK41" s="224"/>
      <c r="AL41" s="224">
        <v>1384</v>
      </c>
      <c r="AM41" s="236">
        <v>3373.82</v>
      </c>
      <c r="AN41" s="224">
        <v>235306</v>
      </c>
      <c r="AO41" s="224">
        <v>900</v>
      </c>
      <c r="AP41" s="282">
        <v>886</v>
      </c>
      <c r="AQ41" s="224">
        <v>0</v>
      </c>
      <c r="AR41" s="224">
        <v>0</v>
      </c>
      <c r="AS41" s="224">
        <v>0</v>
      </c>
      <c r="AT41" s="224">
        <v>0</v>
      </c>
      <c r="AU41" s="223">
        <v>163452</v>
      </c>
      <c r="AV41" s="222">
        <v>40352</v>
      </c>
      <c r="AW41" s="281">
        <f t="shared" si="29"/>
        <v>-123100</v>
      </c>
      <c r="AX41" s="222">
        <v>34119</v>
      </c>
      <c r="AY41" s="281">
        <f t="shared" si="10"/>
        <v>74471</v>
      </c>
      <c r="AZ41" s="222">
        <v>85970</v>
      </c>
      <c r="BA41" s="281">
        <f t="shared" si="30"/>
        <v>-11499</v>
      </c>
      <c r="BB41" s="281">
        <f t="shared" si="11"/>
        <v>2.1305015860428234</v>
      </c>
      <c r="BC41" s="281">
        <f t="shared" si="12"/>
        <v>1.1544090988438453</v>
      </c>
      <c r="BD41" s="222">
        <v>38352</v>
      </c>
      <c r="CA41" s="91" t="str">
        <f t="shared" si="34"/>
        <v>Neuenkirchen</v>
      </c>
      <c r="CB41" s="92">
        <f t="shared" si="34"/>
        <v>228</v>
      </c>
      <c r="CC41" s="92">
        <f t="shared" si="13"/>
        <v>7105</v>
      </c>
      <c r="CD41" s="92">
        <f t="shared" si="14"/>
        <v>-7105</v>
      </c>
      <c r="CE41" s="92">
        <f t="shared" si="4"/>
        <v>0</v>
      </c>
      <c r="CF41" s="92">
        <f t="shared" si="5"/>
        <v>235306</v>
      </c>
      <c r="CG41" s="92">
        <f t="shared" si="15"/>
        <v>235306</v>
      </c>
      <c r="CH41" s="92">
        <f t="shared" si="6"/>
        <v>3373.82</v>
      </c>
      <c r="CI41" s="92">
        <f t="shared" si="32"/>
        <v>0</v>
      </c>
      <c r="CJ41" s="91" t="str">
        <f t="shared" si="35"/>
        <v>ja</v>
      </c>
      <c r="CK41" s="91" t="str">
        <f t="shared" si="35"/>
        <v>nein</v>
      </c>
      <c r="CL41" s="91" t="str">
        <f t="shared" si="33"/>
        <v>OK</v>
      </c>
      <c r="CM41" s="92">
        <f t="shared" si="17"/>
        <v>0</v>
      </c>
      <c r="CN41" s="91" t="str">
        <f t="shared" si="18"/>
        <v>nein</v>
      </c>
      <c r="CO41" s="91">
        <f t="shared" si="19"/>
        <v>1</v>
      </c>
      <c r="CP41" s="91">
        <f t="shared" si="20"/>
        <v>0</v>
      </c>
      <c r="CQ41" s="91">
        <f t="shared" si="21"/>
        <v>1</v>
      </c>
      <c r="CR41" s="91">
        <f t="shared" si="8"/>
        <v>1</v>
      </c>
      <c r="CS41" s="92">
        <f>CM41-'2015'!CM41</f>
        <v>-996282</v>
      </c>
      <c r="CT41" s="92">
        <f>CE41-'2015'!CE41</f>
        <v>0</v>
      </c>
      <c r="CU41" s="92">
        <f t="shared" si="22"/>
        <v>85970</v>
      </c>
      <c r="CV41" s="92">
        <f t="shared" si="23"/>
        <v>38352</v>
      </c>
      <c r="CW41" s="153">
        <f t="shared" si="24"/>
        <v>3</v>
      </c>
      <c r="CX41" s="153">
        <f t="shared" si="25"/>
        <v>3.73</v>
      </c>
      <c r="CY41" s="153">
        <f t="shared" si="26"/>
        <v>3.36</v>
      </c>
      <c r="CZ41" s="92">
        <f t="shared" si="27"/>
        <v>89604</v>
      </c>
      <c r="DA41" s="92">
        <f t="shared" si="31"/>
        <v>886</v>
      </c>
      <c r="DB41" s="91">
        <f t="shared" si="9"/>
        <v>0</v>
      </c>
      <c r="DC41" s="92">
        <f t="shared" si="28"/>
        <v>235306</v>
      </c>
    </row>
    <row r="42" spans="1:107" x14ac:dyDescent="0.25">
      <c r="A42" s="20">
        <v>13075110</v>
      </c>
      <c r="B42" s="21">
        <v>5553</v>
      </c>
      <c r="C42" s="21" t="s">
        <v>81</v>
      </c>
      <c r="D42" s="223">
        <v>332</v>
      </c>
      <c r="E42" s="224">
        <v>140400</v>
      </c>
      <c r="F42" s="224">
        <v>48058</v>
      </c>
      <c r="G42" s="224">
        <v>0</v>
      </c>
      <c r="H42" s="224"/>
      <c r="I42" s="224">
        <v>48058</v>
      </c>
      <c r="J42" s="224">
        <v>1</v>
      </c>
      <c r="K42" s="224">
        <v>5416</v>
      </c>
      <c r="L42" s="224"/>
      <c r="M42" s="223"/>
      <c r="N42" s="223"/>
      <c r="O42" s="224">
        <v>1</v>
      </c>
      <c r="P42" s="224">
        <v>11322</v>
      </c>
      <c r="Q42" s="224">
        <v>0</v>
      </c>
      <c r="R42" s="224"/>
      <c r="S42" s="224">
        <v>250</v>
      </c>
      <c r="T42" s="224">
        <v>1</v>
      </c>
      <c r="U42" s="224">
        <v>300</v>
      </c>
      <c r="V42" s="224">
        <v>1</v>
      </c>
      <c r="W42" s="224">
        <v>270</v>
      </c>
      <c r="X42" s="224">
        <v>1</v>
      </c>
      <c r="Y42" s="223">
        <v>1</v>
      </c>
      <c r="Z42" s="224">
        <v>0</v>
      </c>
      <c r="AA42" s="224">
        <v>0</v>
      </c>
      <c r="AB42" s="24" t="s">
        <v>56</v>
      </c>
      <c r="AC42" s="24" t="s">
        <v>43</v>
      </c>
      <c r="AD42" s="24" t="s">
        <v>43</v>
      </c>
      <c r="AE42" s="22" t="s">
        <v>56</v>
      </c>
      <c r="AF42" s="22" t="s">
        <v>56</v>
      </c>
      <c r="AG42" s="22" t="s">
        <v>56</v>
      </c>
      <c r="AH42" s="22" t="s">
        <v>56</v>
      </c>
      <c r="AI42" s="22" t="s">
        <v>379</v>
      </c>
      <c r="AJ42" s="24">
        <v>2018</v>
      </c>
      <c r="AK42" s="224"/>
      <c r="AL42" s="224">
        <v>172389</v>
      </c>
      <c r="AM42" s="236">
        <v>-48058.05</v>
      </c>
      <c r="AN42" s="224">
        <v>-11322</v>
      </c>
      <c r="AO42" s="224">
        <v>1400</v>
      </c>
      <c r="AP42" s="282">
        <v>1409</v>
      </c>
      <c r="AQ42" s="224">
        <v>0</v>
      </c>
      <c r="AR42" s="224">
        <v>0</v>
      </c>
      <c r="AS42" s="224">
        <v>0</v>
      </c>
      <c r="AT42" s="224">
        <v>0</v>
      </c>
      <c r="AU42" s="223">
        <v>191893</v>
      </c>
      <c r="AV42" s="222">
        <v>99583</v>
      </c>
      <c r="AW42" s="281">
        <f t="shared" si="29"/>
        <v>-92310</v>
      </c>
      <c r="AX42" s="222">
        <v>77352</v>
      </c>
      <c r="AY42" s="281">
        <f t="shared" si="10"/>
        <v>176935</v>
      </c>
      <c r="AZ42" s="222">
        <v>122473</v>
      </c>
      <c r="BA42" s="281">
        <f t="shared" si="30"/>
        <v>54462</v>
      </c>
      <c r="BB42" s="281">
        <f t="shared" si="11"/>
        <v>1.2298585099866444</v>
      </c>
      <c r="BC42" s="281">
        <f t="shared" si="12"/>
        <v>0.6921920479272049</v>
      </c>
      <c r="BD42" s="222">
        <v>54934</v>
      </c>
      <c r="CA42" s="91" t="str">
        <f t="shared" si="34"/>
        <v>Postlow</v>
      </c>
      <c r="CB42" s="92">
        <f t="shared" si="34"/>
        <v>332</v>
      </c>
      <c r="CC42" s="92">
        <f t="shared" si="13"/>
        <v>48058</v>
      </c>
      <c r="CD42" s="92">
        <f t="shared" si="14"/>
        <v>-48058</v>
      </c>
      <c r="CE42" s="92">
        <f t="shared" si="4"/>
        <v>11322</v>
      </c>
      <c r="CF42" s="92">
        <f t="shared" si="5"/>
        <v>0</v>
      </c>
      <c r="CG42" s="92">
        <f t="shared" si="15"/>
        <v>-11322</v>
      </c>
      <c r="CH42" s="92">
        <f t="shared" si="6"/>
        <v>-48058.05</v>
      </c>
      <c r="CI42" s="92">
        <f t="shared" si="32"/>
        <v>1</v>
      </c>
      <c r="CJ42" s="91" t="str">
        <f t="shared" si="35"/>
        <v>ja</v>
      </c>
      <c r="CK42" s="91" t="str">
        <f t="shared" si="35"/>
        <v>nein</v>
      </c>
      <c r="CL42" s="91" t="str">
        <f t="shared" si="33"/>
        <v>OK</v>
      </c>
      <c r="CM42" s="92">
        <f t="shared" si="17"/>
        <v>0</v>
      </c>
      <c r="CN42" s="91" t="str">
        <f t="shared" si="18"/>
        <v>nein</v>
      </c>
      <c r="CO42" s="91">
        <f t="shared" si="19"/>
        <v>1</v>
      </c>
      <c r="CP42" s="91">
        <f t="shared" si="20"/>
        <v>0</v>
      </c>
      <c r="CQ42" s="91">
        <f t="shared" si="21"/>
        <v>1</v>
      </c>
      <c r="CR42" s="91">
        <f t="shared" si="8"/>
        <v>1</v>
      </c>
      <c r="CS42" s="92">
        <f>CM42-'2015'!CM42</f>
        <v>-1261639</v>
      </c>
      <c r="CT42" s="92">
        <f>CE42-'2015'!CE42</f>
        <v>11322</v>
      </c>
      <c r="CU42" s="92">
        <f t="shared" si="22"/>
        <v>122473</v>
      </c>
      <c r="CV42" s="92">
        <f t="shared" si="23"/>
        <v>54934</v>
      </c>
      <c r="CW42" s="153">
        <f t="shared" si="24"/>
        <v>2.5</v>
      </c>
      <c r="CX42" s="153">
        <f t="shared" si="25"/>
        <v>3</v>
      </c>
      <c r="CY42" s="153">
        <f t="shared" si="26"/>
        <v>2.7</v>
      </c>
      <c r="CZ42" s="92">
        <f t="shared" si="27"/>
        <v>0</v>
      </c>
      <c r="DA42" s="92">
        <f t="shared" si="31"/>
        <v>1409</v>
      </c>
      <c r="DB42" s="91">
        <f t="shared" si="9"/>
        <v>0</v>
      </c>
      <c r="DC42" s="92">
        <f t="shared" si="28"/>
        <v>-11322</v>
      </c>
    </row>
    <row r="43" spans="1:107" x14ac:dyDescent="0.25">
      <c r="A43" s="20">
        <v>13075116</v>
      </c>
      <c r="B43" s="21">
        <v>5553</v>
      </c>
      <c r="C43" s="21" t="s">
        <v>82</v>
      </c>
      <c r="D43" s="223">
        <v>151</v>
      </c>
      <c r="E43" s="224">
        <v>77400</v>
      </c>
      <c r="F43" s="224">
        <v>12380</v>
      </c>
      <c r="G43" s="224">
        <v>0</v>
      </c>
      <c r="H43" s="224"/>
      <c r="I43" s="224">
        <v>18645</v>
      </c>
      <c r="J43" s="224">
        <v>0</v>
      </c>
      <c r="K43" s="224"/>
      <c r="L43" s="224">
        <v>2012</v>
      </c>
      <c r="M43" s="223"/>
      <c r="N43" s="223"/>
      <c r="O43" s="224">
        <v>1</v>
      </c>
      <c r="P43" s="224">
        <v>115364</v>
      </c>
      <c r="Q43" s="224">
        <v>0</v>
      </c>
      <c r="R43" s="224"/>
      <c r="S43" s="224">
        <v>270</v>
      </c>
      <c r="T43" s="224">
        <v>1</v>
      </c>
      <c r="U43" s="224">
        <v>270</v>
      </c>
      <c r="V43" s="224">
        <v>1</v>
      </c>
      <c r="W43" s="224">
        <v>300</v>
      </c>
      <c r="X43" s="224">
        <v>1</v>
      </c>
      <c r="Y43" s="223">
        <v>1</v>
      </c>
      <c r="Z43" s="224">
        <v>59020</v>
      </c>
      <c r="AA43" s="224">
        <v>390.86092715231786</v>
      </c>
      <c r="AB43" s="24" t="s">
        <v>56</v>
      </c>
      <c r="AC43" s="24" t="s">
        <v>43</v>
      </c>
      <c r="AD43" s="24" t="s">
        <v>43</v>
      </c>
      <c r="AE43" s="22" t="s">
        <v>56</v>
      </c>
      <c r="AF43" s="22" t="s">
        <v>56</v>
      </c>
      <c r="AG43" s="22" t="s">
        <v>56</v>
      </c>
      <c r="AH43" s="22" t="s">
        <v>56</v>
      </c>
      <c r="AI43" s="22" t="s">
        <v>379</v>
      </c>
      <c r="AJ43" s="24">
        <v>2018</v>
      </c>
      <c r="AK43" s="224"/>
      <c r="AL43" s="224">
        <v>146670</v>
      </c>
      <c r="AM43" s="236">
        <v>-12380.49</v>
      </c>
      <c r="AN43" s="224">
        <v>-115364</v>
      </c>
      <c r="AO43" s="224">
        <v>700</v>
      </c>
      <c r="AP43" s="282">
        <v>845</v>
      </c>
      <c r="AQ43" s="224">
        <v>0</v>
      </c>
      <c r="AR43" s="224">
        <v>0</v>
      </c>
      <c r="AS43" s="224">
        <v>0</v>
      </c>
      <c r="AT43" s="224">
        <v>0</v>
      </c>
      <c r="AU43" s="223">
        <v>35096</v>
      </c>
      <c r="AV43" s="222">
        <v>20396</v>
      </c>
      <c r="AW43" s="281">
        <f t="shared" si="29"/>
        <v>-14700</v>
      </c>
      <c r="AX43" s="222">
        <v>66489</v>
      </c>
      <c r="AY43" s="281">
        <f t="shared" si="10"/>
        <v>86885</v>
      </c>
      <c r="AZ43" s="222">
        <v>49596</v>
      </c>
      <c r="BA43" s="281">
        <f t="shared" si="30"/>
        <v>37289</v>
      </c>
      <c r="BB43" s="281">
        <f t="shared" si="11"/>
        <v>2.4316532653461462</v>
      </c>
      <c r="BC43" s="281">
        <f t="shared" si="12"/>
        <v>0.57082350233066692</v>
      </c>
      <c r="BD43" s="222">
        <v>22270</v>
      </c>
      <c r="CA43" s="91" t="str">
        <f t="shared" si="34"/>
        <v>Rossin</v>
      </c>
      <c r="CB43" s="92">
        <f t="shared" si="34"/>
        <v>151</v>
      </c>
      <c r="CC43" s="92">
        <f t="shared" si="13"/>
        <v>18645</v>
      </c>
      <c r="CD43" s="92">
        <f t="shared" si="14"/>
        <v>-18645</v>
      </c>
      <c r="CE43" s="92">
        <f t="shared" si="4"/>
        <v>115364</v>
      </c>
      <c r="CF43" s="92">
        <f t="shared" si="5"/>
        <v>0</v>
      </c>
      <c r="CG43" s="92">
        <f t="shared" si="15"/>
        <v>-115364</v>
      </c>
      <c r="CH43" s="92">
        <f t="shared" si="6"/>
        <v>-12380.49</v>
      </c>
      <c r="CI43" s="92">
        <f t="shared" si="32"/>
        <v>1</v>
      </c>
      <c r="CJ43" s="91" t="str">
        <f t="shared" si="35"/>
        <v>ja</v>
      </c>
      <c r="CK43" s="91" t="str">
        <f t="shared" si="35"/>
        <v>nein</v>
      </c>
      <c r="CL43" s="91" t="str">
        <f t="shared" si="33"/>
        <v>OK</v>
      </c>
      <c r="CM43" s="92">
        <f t="shared" si="17"/>
        <v>0</v>
      </c>
      <c r="CN43" s="91" t="str">
        <f t="shared" si="18"/>
        <v>nein</v>
      </c>
      <c r="CO43" s="91">
        <f t="shared" si="19"/>
        <v>1</v>
      </c>
      <c r="CP43" s="91">
        <f t="shared" si="20"/>
        <v>0</v>
      </c>
      <c r="CQ43" s="91">
        <f t="shared" si="21"/>
        <v>1</v>
      </c>
      <c r="CR43" s="91">
        <f t="shared" si="8"/>
        <v>0</v>
      </c>
      <c r="CS43" s="92">
        <f>CM43-'2015'!CM43</f>
        <v>-1217834</v>
      </c>
      <c r="CT43" s="92">
        <f>CE43-'2015'!CE43</f>
        <v>-7018</v>
      </c>
      <c r="CU43" s="92">
        <f t="shared" si="22"/>
        <v>49596</v>
      </c>
      <c r="CV43" s="92">
        <f t="shared" si="23"/>
        <v>22270</v>
      </c>
      <c r="CW43" s="153">
        <f t="shared" si="24"/>
        <v>2.7</v>
      </c>
      <c r="CX43" s="153">
        <f t="shared" si="25"/>
        <v>2.7</v>
      </c>
      <c r="CY43" s="153">
        <f t="shared" si="26"/>
        <v>3</v>
      </c>
      <c r="CZ43" s="92">
        <f t="shared" si="27"/>
        <v>59020</v>
      </c>
      <c r="DA43" s="92">
        <f t="shared" si="31"/>
        <v>845</v>
      </c>
      <c r="DB43" s="91">
        <f t="shared" si="9"/>
        <v>0</v>
      </c>
      <c r="DC43" s="92">
        <f t="shared" si="28"/>
        <v>-115364</v>
      </c>
    </row>
    <row r="44" spans="1:107" x14ac:dyDescent="0.25">
      <c r="A44" s="20">
        <v>13075122</v>
      </c>
      <c r="B44" s="21">
        <v>5553</v>
      </c>
      <c r="C44" s="21" t="s">
        <v>83</v>
      </c>
      <c r="D44" s="223">
        <v>427</v>
      </c>
      <c r="E44" s="224">
        <v>253900</v>
      </c>
      <c r="F44" s="224">
        <v>145404</v>
      </c>
      <c r="G44" s="224">
        <v>0</v>
      </c>
      <c r="H44" s="224"/>
      <c r="I44" s="224">
        <v>145404</v>
      </c>
      <c r="J44" s="224">
        <v>0</v>
      </c>
      <c r="K44" s="224"/>
      <c r="L44" s="224">
        <v>2015</v>
      </c>
      <c r="M44" s="223"/>
      <c r="N44" s="223"/>
      <c r="O44" s="224">
        <v>1</v>
      </c>
      <c r="P44" s="224">
        <v>268831</v>
      </c>
      <c r="Q44" s="224">
        <v>0</v>
      </c>
      <c r="R44" s="224"/>
      <c r="S44" s="224">
        <v>280</v>
      </c>
      <c r="T44" s="224">
        <v>1</v>
      </c>
      <c r="U44" s="224">
        <v>350</v>
      </c>
      <c r="V44" s="224">
        <v>1</v>
      </c>
      <c r="W44" s="224">
        <v>320</v>
      </c>
      <c r="X44" s="224">
        <v>1</v>
      </c>
      <c r="Y44" s="223">
        <v>1</v>
      </c>
      <c r="Z44" s="224">
        <v>0</v>
      </c>
      <c r="AA44" s="224">
        <v>0</v>
      </c>
      <c r="AB44" s="24" t="s">
        <v>56</v>
      </c>
      <c r="AC44" s="24" t="s">
        <v>43</v>
      </c>
      <c r="AD44" s="24" t="s">
        <v>43</v>
      </c>
      <c r="AE44" s="22" t="s">
        <v>56</v>
      </c>
      <c r="AF44" s="22" t="s">
        <v>56</v>
      </c>
      <c r="AG44" s="22" t="s">
        <v>56</v>
      </c>
      <c r="AH44" s="22" t="s">
        <v>56</v>
      </c>
      <c r="AI44" s="22" t="s">
        <v>379</v>
      </c>
      <c r="AJ44" s="24">
        <v>2018</v>
      </c>
      <c r="AK44" s="224"/>
      <c r="AL44" s="224">
        <v>396943</v>
      </c>
      <c r="AM44" s="236">
        <v>-145404.97</v>
      </c>
      <c r="AN44" s="224">
        <v>-268831</v>
      </c>
      <c r="AO44" s="224">
        <v>2300</v>
      </c>
      <c r="AP44" s="282">
        <v>2256</v>
      </c>
      <c r="AQ44" s="224">
        <v>0</v>
      </c>
      <c r="AR44" s="224">
        <v>0</v>
      </c>
      <c r="AS44" s="224">
        <v>0</v>
      </c>
      <c r="AT44" s="224">
        <v>0</v>
      </c>
      <c r="AU44" s="223">
        <v>195435</v>
      </c>
      <c r="AV44" s="222">
        <v>57421</v>
      </c>
      <c r="AW44" s="281">
        <f t="shared" si="29"/>
        <v>-138014</v>
      </c>
      <c r="AX44" s="222">
        <v>130306</v>
      </c>
      <c r="AY44" s="281">
        <f t="shared" si="10"/>
        <v>187727</v>
      </c>
      <c r="AZ44" s="222">
        <v>144241</v>
      </c>
      <c r="BA44" s="281">
        <f t="shared" si="30"/>
        <v>43486</v>
      </c>
      <c r="BB44" s="281">
        <f t="shared" si="11"/>
        <v>2.5119903867922884</v>
      </c>
      <c r="BC44" s="281">
        <f t="shared" si="12"/>
        <v>0.76835511141178414</v>
      </c>
      <c r="BD44" s="222">
        <v>64585</v>
      </c>
      <c r="CA44" s="91" t="str">
        <f t="shared" si="34"/>
        <v>Sarnow</v>
      </c>
      <c r="CB44" s="92">
        <f t="shared" si="34"/>
        <v>427</v>
      </c>
      <c r="CC44" s="92">
        <f t="shared" si="13"/>
        <v>145404</v>
      </c>
      <c r="CD44" s="92">
        <f t="shared" si="14"/>
        <v>-145404</v>
      </c>
      <c r="CE44" s="92">
        <f t="shared" si="4"/>
        <v>268831</v>
      </c>
      <c r="CF44" s="92">
        <f t="shared" si="5"/>
        <v>0</v>
      </c>
      <c r="CG44" s="92">
        <f t="shared" si="15"/>
        <v>-268831</v>
      </c>
      <c r="CH44" s="92">
        <f t="shared" si="6"/>
        <v>-145404.97</v>
      </c>
      <c r="CI44" s="92">
        <f t="shared" si="32"/>
        <v>1</v>
      </c>
      <c r="CJ44" s="91" t="str">
        <f t="shared" si="35"/>
        <v>ja</v>
      </c>
      <c r="CK44" s="91" t="str">
        <f t="shared" si="35"/>
        <v>nein</v>
      </c>
      <c r="CL44" s="91" t="str">
        <f t="shared" si="33"/>
        <v>OK</v>
      </c>
      <c r="CM44" s="92">
        <f t="shared" si="17"/>
        <v>0</v>
      </c>
      <c r="CN44" s="91" t="str">
        <f t="shared" si="18"/>
        <v>nein</v>
      </c>
      <c r="CO44" s="91">
        <f t="shared" si="19"/>
        <v>1</v>
      </c>
      <c r="CP44" s="91">
        <f t="shared" si="20"/>
        <v>0</v>
      </c>
      <c r="CQ44" s="91">
        <f t="shared" si="21"/>
        <v>1</v>
      </c>
      <c r="CR44" s="91">
        <f t="shared" si="8"/>
        <v>0</v>
      </c>
      <c r="CS44" s="92">
        <f>CM44-'2015'!CM44</f>
        <v>-1819064</v>
      </c>
      <c r="CT44" s="92">
        <f>CE44-'2015'!CE44</f>
        <v>120524</v>
      </c>
      <c r="CU44" s="92">
        <f t="shared" si="22"/>
        <v>144241</v>
      </c>
      <c r="CV44" s="92">
        <f t="shared" si="23"/>
        <v>64585</v>
      </c>
      <c r="CW44" s="153">
        <f t="shared" si="24"/>
        <v>2.8</v>
      </c>
      <c r="CX44" s="153">
        <f t="shared" si="25"/>
        <v>3.5</v>
      </c>
      <c r="CY44" s="153">
        <f t="shared" si="26"/>
        <v>3.2</v>
      </c>
      <c r="CZ44" s="92">
        <f t="shared" si="27"/>
        <v>0</v>
      </c>
      <c r="DA44" s="92">
        <f t="shared" si="31"/>
        <v>2256</v>
      </c>
      <c r="DB44" s="91">
        <f t="shared" si="9"/>
        <v>0</v>
      </c>
      <c r="DC44" s="92">
        <f t="shared" si="28"/>
        <v>-268831</v>
      </c>
    </row>
    <row r="45" spans="1:107" x14ac:dyDescent="0.25">
      <c r="A45" s="20">
        <v>13075127</v>
      </c>
      <c r="B45" s="21">
        <v>5553</v>
      </c>
      <c r="C45" s="21" t="s">
        <v>84</v>
      </c>
      <c r="D45" s="223">
        <v>1194</v>
      </c>
      <c r="E45" s="224">
        <v>496400</v>
      </c>
      <c r="F45" s="224">
        <v>221146</v>
      </c>
      <c r="G45" s="224">
        <v>0</v>
      </c>
      <c r="H45" s="224"/>
      <c r="I45" s="224">
        <v>269568</v>
      </c>
      <c r="J45" s="224">
        <v>0</v>
      </c>
      <c r="K45" s="224"/>
      <c r="L45" s="224">
        <v>2012</v>
      </c>
      <c r="M45" s="223"/>
      <c r="N45" s="223"/>
      <c r="O45" s="224">
        <v>1</v>
      </c>
      <c r="P45" s="224">
        <v>1129142</v>
      </c>
      <c r="Q45" s="224">
        <v>0</v>
      </c>
      <c r="R45" s="224"/>
      <c r="S45" s="224">
        <v>298</v>
      </c>
      <c r="T45" s="224">
        <v>0</v>
      </c>
      <c r="U45" s="224">
        <v>373</v>
      </c>
      <c r="V45" s="224">
        <v>0</v>
      </c>
      <c r="W45" s="224">
        <v>336</v>
      </c>
      <c r="X45" s="224">
        <v>0</v>
      </c>
      <c r="Y45" s="223">
        <v>0</v>
      </c>
      <c r="Z45" s="224">
        <v>333163</v>
      </c>
      <c r="AA45" s="224">
        <v>279.03098827470689</v>
      </c>
      <c r="AB45" s="24" t="s">
        <v>56</v>
      </c>
      <c r="AC45" s="24" t="s">
        <v>43</v>
      </c>
      <c r="AD45" s="24" t="s">
        <v>43</v>
      </c>
      <c r="AE45" s="22" t="s">
        <v>56</v>
      </c>
      <c r="AF45" s="22" t="s">
        <v>56</v>
      </c>
      <c r="AG45" s="22" t="s">
        <v>56</v>
      </c>
      <c r="AH45" s="22" t="s">
        <v>56</v>
      </c>
      <c r="AI45" s="22" t="s">
        <v>379</v>
      </c>
      <c r="AJ45" s="24">
        <v>2018</v>
      </c>
      <c r="AK45" s="224"/>
      <c r="AL45" s="224">
        <v>808588</v>
      </c>
      <c r="AM45" s="236">
        <v>-221146</v>
      </c>
      <c r="AN45" s="224">
        <v>-1129142</v>
      </c>
      <c r="AO45" s="224">
        <v>3500</v>
      </c>
      <c r="AP45" s="282">
        <v>4575</v>
      </c>
      <c r="AQ45" s="224">
        <v>0</v>
      </c>
      <c r="AR45" s="224">
        <v>0</v>
      </c>
      <c r="AS45" s="224">
        <v>0</v>
      </c>
      <c r="AT45" s="224">
        <v>0</v>
      </c>
      <c r="AU45" s="223">
        <v>567720</v>
      </c>
      <c r="AV45" s="222">
        <v>263546</v>
      </c>
      <c r="AW45" s="281">
        <f t="shared" si="29"/>
        <v>-304174</v>
      </c>
      <c r="AX45" s="222">
        <v>351629</v>
      </c>
      <c r="AY45" s="281">
        <f t="shared" si="10"/>
        <v>615175</v>
      </c>
      <c r="AZ45" s="222">
        <v>448086</v>
      </c>
      <c r="BA45" s="281">
        <f t="shared" si="30"/>
        <v>167089</v>
      </c>
      <c r="BB45" s="281">
        <f t="shared" si="11"/>
        <v>1.7002193165519492</v>
      </c>
      <c r="BC45" s="281">
        <f t="shared" si="12"/>
        <v>0.72838785711382936</v>
      </c>
      <c r="BD45" s="222">
        <v>200683</v>
      </c>
      <c r="CA45" s="91" t="str">
        <f t="shared" si="34"/>
        <v>Spantekow</v>
      </c>
      <c r="CB45" s="92">
        <f t="shared" si="34"/>
        <v>1194</v>
      </c>
      <c r="CC45" s="92">
        <f t="shared" si="13"/>
        <v>269568</v>
      </c>
      <c r="CD45" s="92">
        <f t="shared" si="14"/>
        <v>-269568</v>
      </c>
      <c r="CE45" s="92">
        <f t="shared" si="4"/>
        <v>1129142</v>
      </c>
      <c r="CF45" s="92">
        <f t="shared" si="5"/>
        <v>0</v>
      </c>
      <c r="CG45" s="92">
        <f t="shared" si="15"/>
        <v>-1129142</v>
      </c>
      <c r="CH45" s="92">
        <f t="shared" si="6"/>
        <v>-221146</v>
      </c>
      <c r="CI45" s="92">
        <f t="shared" si="32"/>
        <v>0</v>
      </c>
      <c r="CJ45" s="91" t="str">
        <f t="shared" si="35"/>
        <v>ja</v>
      </c>
      <c r="CK45" s="91" t="str">
        <f t="shared" si="35"/>
        <v>nein</v>
      </c>
      <c r="CL45" s="91" t="str">
        <f t="shared" si="33"/>
        <v>OK</v>
      </c>
      <c r="CM45" s="92">
        <f t="shared" si="17"/>
        <v>0</v>
      </c>
      <c r="CN45" s="91" t="str">
        <f t="shared" si="18"/>
        <v>nein</v>
      </c>
      <c r="CO45" s="91">
        <f t="shared" si="19"/>
        <v>1</v>
      </c>
      <c r="CP45" s="91">
        <f t="shared" si="20"/>
        <v>0</v>
      </c>
      <c r="CQ45" s="91">
        <f t="shared" si="21"/>
        <v>1</v>
      </c>
      <c r="CR45" s="91">
        <f t="shared" si="8"/>
        <v>0</v>
      </c>
      <c r="CS45" s="92">
        <f>CM45-'2015'!CM45</f>
        <v>-6004933</v>
      </c>
      <c r="CT45" s="92">
        <f>CE45-'2015'!CE45</f>
        <v>152073</v>
      </c>
      <c r="CU45" s="92">
        <f t="shared" si="22"/>
        <v>448086</v>
      </c>
      <c r="CV45" s="92">
        <f t="shared" si="23"/>
        <v>200683</v>
      </c>
      <c r="CW45" s="153">
        <f t="shared" si="24"/>
        <v>2.98</v>
      </c>
      <c r="CX45" s="153">
        <f t="shared" si="25"/>
        <v>3.73</v>
      </c>
      <c r="CY45" s="153">
        <f t="shared" si="26"/>
        <v>3.36</v>
      </c>
      <c r="CZ45" s="92">
        <f t="shared" si="27"/>
        <v>333163</v>
      </c>
      <c r="DA45" s="92">
        <f t="shared" si="31"/>
        <v>4575</v>
      </c>
      <c r="DB45" s="91">
        <f t="shared" si="9"/>
        <v>0</v>
      </c>
      <c r="DC45" s="92">
        <f t="shared" si="28"/>
        <v>-1129142</v>
      </c>
    </row>
    <row r="46" spans="1:107" x14ac:dyDescent="0.25">
      <c r="A46" s="20">
        <v>13075128</v>
      </c>
      <c r="B46" s="21">
        <v>5553</v>
      </c>
      <c r="C46" s="21" t="s">
        <v>85</v>
      </c>
      <c r="D46" s="223">
        <v>302</v>
      </c>
      <c r="E46" s="224">
        <v>675800</v>
      </c>
      <c r="F46" s="224">
        <v>481961</v>
      </c>
      <c r="G46" s="224">
        <v>0</v>
      </c>
      <c r="H46" s="224"/>
      <c r="I46" s="224">
        <v>565615</v>
      </c>
      <c r="J46" s="224">
        <v>0</v>
      </c>
      <c r="K46" s="224"/>
      <c r="L46" s="224">
        <v>2016</v>
      </c>
      <c r="M46" s="223"/>
      <c r="N46" s="223"/>
      <c r="O46" s="224">
        <v>1</v>
      </c>
      <c r="P46" s="224">
        <v>542194</v>
      </c>
      <c r="Q46" s="224">
        <v>0</v>
      </c>
      <c r="R46" s="224"/>
      <c r="S46" s="224">
        <v>300</v>
      </c>
      <c r="T46" s="224">
        <v>0</v>
      </c>
      <c r="U46" s="224">
        <v>365</v>
      </c>
      <c r="V46" s="224">
        <v>0</v>
      </c>
      <c r="W46" s="224">
        <v>330</v>
      </c>
      <c r="X46" s="224">
        <v>0</v>
      </c>
      <c r="Y46" s="223">
        <v>0</v>
      </c>
      <c r="Z46" s="224">
        <v>1397938</v>
      </c>
      <c r="AA46" s="224">
        <v>4628.9337748344369</v>
      </c>
      <c r="AB46" s="24" t="s">
        <v>56</v>
      </c>
      <c r="AC46" s="24" t="s">
        <v>43</v>
      </c>
      <c r="AD46" s="24" t="s">
        <v>43</v>
      </c>
      <c r="AE46" s="22" t="s">
        <v>56</v>
      </c>
      <c r="AF46" s="22" t="s">
        <v>56</v>
      </c>
      <c r="AG46" s="22" t="s">
        <v>56</v>
      </c>
      <c r="AH46" s="22" t="s">
        <v>56</v>
      </c>
      <c r="AI46" s="22" t="s">
        <v>379</v>
      </c>
      <c r="AJ46" s="24">
        <v>2018</v>
      </c>
      <c r="AK46" s="224"/>
      <c r="AL46" s="224">
        <v>1587196</v>
      </c>
      <c r="AM46" s="236">
        <v>-482211.41</v>
      </c>
      <c r="AN46" s="224">
        <v>-542194</v>
      </c>
      <c r="AO46" s="224">
        <v>800</v>
      </c>
      <c r="AP46" s="282">
        <v>983</v>
      </c>
      <c r="AQ46" s="224">
        <v>0</v>
      </c>
      <c r="AR46" s="224">
        <v>0</v>
      </c>
      <c r="AS46" s="224">
        <v>0</v>
      </c>
      <c r="AT46" s="224">
        <v>0</v>
      </c>
      <c r="AU46" s="223">
        <v>82642</v>
      </c>
      <c r="AV46" s="222">
        <v>125538</v>
      </c>
      <c r="AW46" s="281">
        <f t="shared" si="29"/>
        <v>42896</v>
      </c>
      <c r="AX46" s="222">
        <v>125509</v>
      </c>
      <c r="AY46" s="281">
        <f t="shared" si="10"/>
        <v>251047</v>
      </c>
      <c r="AZ46" s="222">
        <v>470441</v>
      </c>
      <c r="BA46" s="281">
        <f t="shared" si="30"/>
        <v>-219394</v>
      </c>
      <c r="BB46" s="281">
        <f t="shared" si="11"/>
        <v>3.7473991938695854</v>
      </c>
      <c r="BC46" s="281">
        <f t="shared" si="12"/>
        <v>1.8739160396260461</v>
      </c>
      <c r="BD46" s="222">
        <v>213549</v>
      </c>
      <c r="CA46" s="91" t="str">
        <f t="shared" si="34"/>
        <v>Stolpe an der Peene</v>
      </c>
      <c r="CB46" s="92">
        <f t="shared" si="34"/>
        <v>302</v>
      </c>
      <c r="CC46" s="92">
        <f t="shared" si="13"/>
        <v>565615</v>
      </c>
      <c r="CD46" s="92">
        <f t="shared" si="14"/>
        <v>-565615</v>
      </c>
      <c r="CE46" s="92">
        <f t="shared" si="4"/>
        <v>542194</v>
      </c>
      <c r="CF46" s="92">
        <f t="shared" si="5"/>
        <v>0</v>
      </c>
      <c r="CG46" s="92">
        <f t="shared" si="15"/>
        <v>-542194</v>
      </c>
      <c r="CH46" s="92">
        <f t="shared" si="6"/>
        <v>-482211.41</v>
      </c>
      <c r="CI46" s="92">
        <f t="shared" si="32"/>
        <v>0</v>
      </c>
      <c r="CJ46" s="91" t="str">
        <f t="shared" si="35"/>
        <v>ja</v>
      </c>
      <c r="CK46" s="91" t="str">
        <f t="shared" si="35"/>
        <v>nein</v>
      </c>
      <c r="CL46" s="91" t="str">
        <f t="shared" si="33"/>
        <v>OK</v>
      </c>
      <c r="CM46" s="92">
        <f t="shared" si="17"/>
        <v>0</v>
      </c>
      <c r="CN46" s="91" t="str">
        <f t="shared" si="18"/>
        <v>nein</v>
      </c>
      <c r="CO46" s="91">
        <f t="shared" si="19"/>
        <v>1</v>
      </c>
      <c r="CP46" s="91">
        <f t="shared" si="20"/>
        <v>0</v>
      </c>
      <c r="CQ46" s="91">
        <f t="shared" si="21"/>
        <v>1</v>
      </c>
      <c r="CR46" s="91">
        <f t="shared" si="8"/>
        <v>0</v>
      </c>
      <c r="CS46" s="92">
        <f>CM46-'2015'!CM46</f>
        <v>-632654</v>
      </c>
      <c r="CT46" s="92">
        <f>CE46-'2015'!CE46</f>
        <v>533415</v>
      </c>
      <c r="CU46" s="92">
        <f t="shared" si="22"/>
        <v>470441</v>
      </c>
      <c r="CV46" s="92">
        <f t="shared" si="23"/>
        <v>213549</v>
      </c>
      <c r="CW46" s="153">
        <f t="shared" si="24"/>
        <v>3</v>
      </c>
      <c r="CX46" s="153">
        <f t="shared" si="25"/>
        <v>3.65</v>
      </c>
      <c r="CY46" s="153">
        <f t="shared" si="26"/>
        <v>3.3</v>
      </c>
      <c r="CZ46" s="92">
        <f t="shared" si="27"/>
        <v>1397938</v>
      </c>
      <c r="DA46" s="92">
        <f t="shared" si="31"/>
        <v>983</v>
      </c>
      <c r="DB46" s="91">
        <f t="shared" si="9"/>
        <v>0</v>
      </c>
      <c r="DC46" s="92">
        <f t="shared" si="28"/>
        <v>-542194</v>
      </c>
    </row>
    <row r="47" spans="1:107" x14ac:dyDescent="0.25">
      <c r="A47" s="20">
        <v>13075155</v>
      </c>
      <c r="B47" s="21">
        <v>5553</v>
      </c>
      <c r="C47" s="21" t="s">
        <v>86</v>
      </c>
      <c r="D47" s="223">
        <v>862</v>
      </c>
      <c r="E47" s="224">
        <v>321800</v>
      </c>
      <c r="F47" s="224">
        <v>725527</v>
      </c>
      <c r="G47" s="224">
        <v>1</v>
      </c>
      <c r="H47" s="224">
        <v>645489</v>
      </c>
      <c r="I47" s="224"/>
      <c r="J47" s="224">
        <v>1</v>
      </c>
      <c r="K47" s="224">
        <v>1625</v>
      </c>
      <c r="L47" s="224"/>
      <c r="M47" s="223"/>
      <c r="N47" s="223"/>
      <c r="O47" s="224">
        <v>0</v>
      </c>
      <c r="P47" s="224"/>
      <c r="Q47" s="224">
        <v>1</v>
      </c>
      <c r="R47" s="224">
        <v>38216</v>
      </c>
      <c r="S47" s="224">
        <v>300</v>
      </c>
      <c r="T47" s="224">
        <v>0</v>
      </c>
      <c r="U47" s="224">
        <v>365</v>
      </c>
      <c r="V47" s="224">
        <v>0</v>
      </c>
      <c r="W47" s="224">
        <v>336</v>
      </c>
      <c r="X47" s="224">
        <v>0</v>
      </c>
      <c r="Y47" s="223">
        <v>0</v>
      </c>
      <c r="Z47" s="224">
        <v>1503216</v>
      </c>
      <c r="AA47" s="224">
        <v>1743.8700696055685</v>
      </c>
      <c r="AB47" s="24" t="s">
        <v>56</v>
      </c>
      <c r="AC47" s="24" t="s">
        <v>43</v>
      </c>
      <c r="AD47" s="24" t="s">
        <v>43</v>
      </c>
      <c r="AE47" s="22" t="s">
        <v>56</v>
      </c>
      <c r="AF47" s="22" t="s">
        <v>56</v>
      </c>
      <c r="AG47" s="22" t="s">
        <v>56</v>
      </c>
      <c r="AH47" s="22" t="s">
        <v>379</v>
      </c>
      <c r="AI47" s="24">
        <v>2018</v>
      </c>
      <c r="AJ47" s="24">
        <v>2018</v>
      </c>
      <c r="AK47" s="224"/>
      <c r="AL47" s="224">
        <v>157799</v>
      </c>
      <c r="AM47" s="236">
        <v>725027.73</v>
      </c>
      <c r="AN47" s="224">
        <v>38216</v>
      </c>
      <c r="AO47" s="224">
        <v>5200</v>
      </c>
      <c r="AP47" s="282">
        <v>6355</v>
      </c>
      <c r="AQ47" s="224">
        <v>0</v>
      </c>
      <c r="AR47" s="224">
        <v>0</v>
      </c>
      <c r="AS47" s="224">
        <v>0</v>
      </c>
      <c r="AT47" s="224">
        <v>0</v>
      </c>
      <c r="AU47" s="223">
        <v>254944</v>
      </c>
      <c r="AV47" s="222">
        <v>991376</v>
      </c>
      <c r="AW47" s="281">
        <f t="shared" si="29"/>
        <v>736432</v>
      </c>
      <c r="AX47" s="222">
        <v>346807</v>
      </c>
      <c r="AY47" s="281">
        <f t="shared" si="10"/>
        <v>1338183</v>
      </c>
      <c r="AZ47" s="222">
        <v>278187</v>
      </c>
      <c r="BA47" s="281">
        <f t="shared" si="30"/>
        <v>1059996</v>
      </c>
      <c r="BB47" s="281">
        <f t="shared" si="11"/>
        <v>0.28060695437452593</v>
      </c>
      <c r="BC47" s="281">
        <f t="shared" si="12"/>
        <v>0.20788412347190183</v>
      </c>
      <c r="BD47" s="222">
        <v>124629</v>
      </c>
      <c r="CA47" s="91" t="str">
        <f t="shared" si="34"/>
        <v>Neetzow-Liepen</v>
      </c>
      <c r="CB47" s="92">
        <f t="shared" si="34"/>
        <v>862</v>
      </c>
      <c r="CC47" s="92">
        <f t="shared" si="13"/>
        <v>0</v>
      </c>
      <c r="CD47" s="92">
        <f t="shared" si="14"/>
        <v>645489</v>
      </c>
      <c r="CE47" s="92">
        <f t="shared" si="4"/>
        <v>0</v>
      </c>
      <c r="CF47" s="92">
        <f t="shared" si="5"/>
        <v>38216</v>
      </c>
      <c r="CG47" s="92">
        <f t="shared" si="15"/>
        <v>38216</v>
      </c>
      <c r="CH47" s="92">
        <f t="shared" si="6"/>
        <v>725027.73</v>
      </c>
      <c r="CI47" s="92">
        <f t="shared" si="32"/>
        <v>0</v>
      </c>
      <c r="CJ47" s="91" t="str">
        <f t="shared" si="35"/>
        <v>ja</v>
      </c>
      <c r="CK47" s="91" t="str">
        <f t="shared" si="35"/>
        <v>nein</v>
      </c>
      <c r="CL47" s="91" t="str">
        <f t="shared" si="33"/>
        <v>OK</v>
      </c>
      <c r="CM47" s="92">
        <f t="shared" si="17"/>
        <v>0</v>
      </c>
      <c r="CN47" s="91" t="str">
        <f t="shared" si="18"/>
        <v>nein</v>
      </c>
      <c r="CO47" s="91">
        <f t="shared" si="19"/>
        <v>1</v>
      </c>
      <c r="CP47" s="91">
        <f t="shared" si="20"/>
        <v>0</v>
      </c>
      <c r="CQ47" s="91">
        <f t="shared" si="21"/>
        <v>1</v>
      </c>
      <c r="CR47" s="91">
        <f t="shared" si="8"/>
        <v>1</v>
      </c>
      <c r="CS47" s="92">
        <f>CM47-'2015'!CM47</f>
        <v>-2207869</v>
      </c>
      <c r="CT47" s="92">
        <f>CE47-'2015'!CE47</f>
        <v>-525387</v>
      </c>
      <c r="CU47" s="92">
        <f t="shared" si="22"/>
        <v>278187</v>
      </c>
      <c r="CV47" s="92">
        <f t="shared" si="23"/>
        <v>124629</v>
      </c>
      <c r="CW47" s="153">
        <f t="shared" si="24"/>
        <v>3</v>
      </c>
      <c r="CX47" s="153">
        <f t="shared" si="25"/>
        <v>3.65</v>
      </c>
      <c r="CY47" s="153">
        <f t="shared" si="26"/>
        <v>3.36</v>
      </c>
      <c r="CZ47" s="92">
        <f t="shared" si="27"/>
        <v>1503216</v>
      </c>
      <c r="DA47" s="92">
        <f t="shared" si="31"/>
        <v>6355</v>
      </c>
      <c r="DB47" s="91">
        <f t="shared" si="9"/>
        <v>1</v>
      </c>
      <c r="DC47" s="92">
        <f t="shared" si="28"/>
        <v>38216</v>
      </c>
    </row>
    <row r="48" spans="1:107" x14ac:dyDescent="0.25">
      <c r="A48" s="20">
        <v>13075002</v>
      </c>
      <c r="B48" s="21">
        <v>5554</v>
      </c>
      <c r="C48" s="21" t="s">
        <v>87</v>
      </c>
      <c r="D48" s="223">
        <v>385</v>
      </c>
      <c r="E48" s="224">
        <v>135100</v>
      </c>
      <c r="F48" s="224">
        <v>100912.76</v>
      </c>
      <c r="G48" s="224">
        <v>0</v>
      </c>
      <c r="H48" s="224">
        <v>0</v>
      </c>
      <c r="I48" s="224">
        <v>73136.929999999993</v>
      </c>
      <c r="J48" s="224">
        <v>1</v>
      </c>
      <c r="K48" s="224">
        <v>295491.84000000003</v>
      </c>
      <c r="L48" s="224">
        <v>2019</v>
      </c>
      <c r="M48" s="224">
        <v>1</v>
      </c>
      <c r="N48" s="224">
        <v>8930.0499999999993</v>
      </c>
      <c r="O48" s="224">
        <v>0</v>
      </c>
      <c r="P48" s="224">
        <v>0</v>
      </c>
      <c r="Q48" s="224">
        <v>1</v>
      </c>
      <c r="R48" s="224">
        <v>295491.84000000003</v>
      </c>
      <c r="S48" s="224">
        <v>300</v>
      </c>
      <c r="T48" s="224">
        <v>0</v>
      </c>
      <c r="U48" s="224">
        <v>360</v>
      </c>
      <c r="V48" s="224">
        <v>0</v>
      </c>
      <c r="W48" s="224">
        <v>330</v>
      </c>
      <c r="X48" s="224">
        <v>0</v>
      </c>
      <c r="Y48" s="224">
        <v>0</v>
      </c>
      <c r="Z48" s="224">
        <v>896445.96</v>
      </c>
      <c r="AA48" s="224">
        <v>2328.431064935065</v>
      </c>
      <c r="AB48" s="22" t="s">
        <v>43</v>
      </c>
      <c r="AC48" s="22" t="s">
        <v>43</v>
      </c>
      <c r="AD48" s="22" t="s">
        <v>43</v>
      </c>
      <c r="AE48" s="22" t="s">
        <v>56</v>
      </c>
      <c r="AF48" s="22" t="s">
        <v>56</v>
      </c>
      <c r="AG48" s="22" t="s">
        <v>56</v>
      </c>
      <c r="AH48" s="22" t="s">
        <v>56</v>
      </c>
      <c r="AI48" s="22" t="s">
        <v>56</v>
      </c>
      <c r="AJ48" s="22" t="s">
        <v>56</v>
      </c>
      <c r="AK48" s="224">
        <v>153378.70000000001</v>
      </c>
      <c r="AL48" s="224">
        <v>295491.84000000003</v>
      </c>
      <c r="AM48" s="260">
        <v>-100912.76</v>
      </c>
      <c r="AN48" s="224">
        <v>295491.84000000003</v>
      </c>
      <c r="AO48" s="224">
        <v>1200</v>
      </c>
      <c r="AP48" s="282">
        <v>1171.25</v>
      </c>
      <c r="AQ48" s="224">
        <v>0</v>
      </c>
      <c r="AR48" s="224">
        <v>0</v>
      </c>
      <c r="AS48" s="224">
        <v>0</v>
      </c>
      <c r="AT48" s="260">
        <v>0</v>
      </c>
      <c r="AU48" s="299">
        <v>260222.34</v>
      </c>
      <c r="AV48" s="299">
        <v>102181.43</v>
      </c>
      <c r="AW48" s="281">
        <f t="shared" si="29"/>
        <v>-158040.91</v>
      </c>
      <c r="AX48" s="222">
        <v>67101.119999999995</v>
      </c>
      <c r="AY48" s="281">
        <f t="shared" si="10"/>
        <v>169282.55</v>
      </c>
      <c r="AZ48" s="222">
        <v>174044.04</v>
      </c>
      <c r="BA48" s="281">
        <f t="shared" si="30"/>
        <v>-4761.4900000000198</v>
      </c>
      <c r="BB48" s="281">
        <f t="shared" si="11"/>
        <v>1.7032844421926765</v>
      </c>
      <c r="BC48" s="281">
        <f t="shared" si="12"/>
        <v>1.028127470905891</v>
      </c>
      <c r="BD48" s="222">
        <v>68778.02</v>
      </c>
      <c r="CA48" s="91" t="str">
        <f t="shared" si="34"/>
        <v>Alt Tellin</v>
      </c>
      <c r="CB48" s="92">
        <f t="shared" si="34"/>
        <v>385</v>
      </c>
      <c r="CC48" s="92">
        <f t="shared" si="13"/>
        <v>73136.929999999993</v>
      </c>
      <c r="CD48" s="92">
        <f t="shared" si="14"/>
        <v>-73136.929999999993</v>
      </c>
      <c r="CE48" s="92">
        <f t="shared" si="4"/>
        <v>0</v>
      </c>
      <c r="CF48" s="92">
        <f t="shared" si="5"/>
        <v>295491.84000000003</v>
      </c>
      <c r="CG48" s="92">
        <f t="shared" si="15"/>
        <v>295491.84000000003</v>
      </c>
      <c r="CH48" s="92">
        <f t="shared" si="6"/>
        <v>-100912.76</v>
      </c>
      <c r="CI48" s="92">
        <f t="shared" si="32"/>
        <v>0</v>
      </c>
      <c r="CJ48" s="91" t="str">
        <f t="shared" si="35"/>
        <v>nein</v>
      </c>
      <c r="CK48" s="91" t="str">
        <f t="shared" si="35"/>
        <v>nein</v>
      </c>
      <c r="CL48" s="91" t="str">
        <f t="shared" si="33"/>
        <v>OK</v>
      </c>
      <c r="CM48" s="92">
        <f t="shared" si="17"/>
        <v>8930.0499999999993</v>
      </c>
      <c r="CN48" s="91" t="str">
        <f t="shared" si="18"/>
        <v>nein</v>
      </c>
      <c r="CO48" s="91">
        <f t="shared" si="19"/>
        <v>0</v>
      </c>
      <c r="CP48" s="91">
        <f t="shared" si="20"/>
        <v>0</v>
      </c>
      <c r="CQ48" s="91">
        <f t="shared" si="21"/>
        <v>1</v>
      </c>
      <c r="CR48" s="91">
        <f t="shared" si="8"/>
        <v>1</v>
      </c>
      <c r="CS48" s="92">
        <f>CM48-'2015'!CM48</f>
        <v>-38804.789999999994</v>
      </c>
      <c r="CT48" s="92">
        <f>CE48-'2015'!CE48</f>
        <v>0</v>
      </c>
      <c r="CU48" s="92">
        <f t="shared" si="22"/>
        <v>174044.04</v>
      </c>
      <c r="CV48" s="92">
        <f t="shared" si="23"/>
        <v>68778.02</v>
      </c>
      <c r="CW48" s="153">
        <f t="shared" si="24"/>
        <v>3</v>
      </c>
      <c r="CX48" s="153">
        <f t="shared" si="25"/>
        <v>3.6</v>
      </c>
      <c r="CY48" s="153">
        <f t="shared" si="26"/>
        <v>3.3</v>
      </c>
      <c r="CZ48" s="92">
        <f t="shared" si="27"/>
        <v>896445.96</v>
      </c>
      <c r="DA48" s="92">
        <f t="shared" si="31"/>
        <v>1171.25</v>
      </c>
      <c r="DB48" s="91">
        <f t="shared" si="9"/>
        <v>0</v>
      </c>
      <c r="DC48" s="92">
        <f t="shared" si="28"/>
        <v>295491.84000000003</v>
      </c>
    </row>
    <row r="49" spans="1:107" x14ac:dyDescent="0.25">
      <c r="A49" s="20">
        <v>13075009</v>
      </c>
      <c r="B49" s="21">
        <v>5554</v>
      </c>
      <c r="C49" s="21" t="s">
        <v>88</v>
      </c>
      <c r="D49" s="223">
        <v>837</v>
      </c>
      <c r="E49" s="224">
        <v>26300</v>
      </c>
      <c r="F49" s="224">
        <v>166847.25</v>
      </c>
      <c r="G49" s="224">
        <v>1</v>
      </c>
      <c r="H49" s="224">
        <v>172342.63</v>
      </c>
      <c r="I49" s="224">
        <v>0</v>
      </c>
      <c r="J49" s="224">
        <v>1</v>
      </c>
      <c r="K49" s="224">
        <v>237331.39</v>
      </c>
      <c r="L49" s="224">
        <v>2018</v>
      </c>
      <c r="M49" s="224">
        <v>1</v>
      </c>
      <c r="N49" s="224">
        <v>78812.17</v>
      </c>
      <c r="O49" s="224">
        <v>0</v>
      </c>
      <c r="P49" s="224">
        <v>0</v>
      </c>
      <c r="Q49" s="224">
        <v>1</v>
      </c>
      <c r="R49" s="224">
        <v>237331.39</v>
      </c>
      <c r="S49" s="224">
        <v>300</v>
      </c>
      <c r="T49" s="224">
        <v>0</v>
      </c>
      <c r="U49" s="224">
        <v>360</v>
      </c>
      <c r="V49" s="224">
        <v>0</v>
      </c>
      <c r="W49" s="224">
        <v>330</v>
      </c>
      <c r="X49" s="224">
        <v>0</v>
      </c>
      <c r="Y49" s="224">
        <v>0</v>
      </c>
      <c r="Z49" s="224">
        <v>139436.67000000001</v>
      </c>
      <c r="AA49" s="224">
        <v>166.59100358422941</v>
      </c>
      <c r="AB49" s="22" t="s">
        <v>43</v>
      </c>
      <c r="AC49" s="22" t="s">
        <v>43</v>
      </c>
      <c r="AD49" s="22" t="s">
        <v>43</v>
      </c>
      <c r="AE49" s="22" t="s">
        <v>56</v>
      </c>
      <c r="AF49" s="22" t="s">
        <v>56</v>
      </c>
      <c r="AG49" s="22" t="s">
        <v>56</v>
      </c>
      <c r="AH49" s="22" t="s">
        <v>56</v>
      </c>
      <c r="AI49" s="22" t="s">
        <v>56</v>
      </c>
      <c r="AJ49" s="22" t="s">
        <v>56</v>
      </c>
      <c r="AK49" s="224">
        <v>3927.41</v>
      </c>
      <c r="AL49" s="224">
        <v>237331.39</v>
      </c>
      <c r="AM49" s="260">
        <v>166847.25</v>
      </c>
      <c r="AN49" s="224">
        <v>237331.39</v>
      </c>
      <c r="AO49" s="224">
        <v>3000</v>
      </c>
      <c r="AP49" s="282">
        <v>5526.66</v>
      </c>
      <c r="AQ49" s="224">
        <v>0</v>
      </c>
      <c r="AR49" s="224">
        <v>0</v>
      </c>
      <c r="AS49" s="224">
        <v>0</v>
      </c>
      <c r="AT49" s="260">
        <v>0</v>
      </c>
      <c r="AU49" s="222">
        <v>294083.11</v>
      </c>
      <c r="AV49" s="299">
        <v>330817.40999999997</v>
      </c>
      <c r="AW49" s="281">
        <f t="shared" si="29"/>
        <v>36734.299999999988</v>
      </c>
      <c r="AX49" s="222">
        <v>308872.17</v>
      </c>
      <c r="AY49" s="281">
        <f t="shared" si="10"/>
        <v>639689.57999999996</v>
      </c>
      <c r="AZ49" s="222">
        <v>258505.05</v>
      </c>
      <c r="BA49" s="281">
        <f t="shared" si="30"/>
        <v>381184.52999999997</v>
      </c>
      <c r="BB49" s="281">
        <f t="shared" si="11"/>
        <v>0.7814130761739535</v>
      </c>
      <c r="BC49" s="281">
        <f t="shared" si="12"/>
        <v>0.40411014667457928</v>
      </c>
      <c r="BD49" s="222">
        <v>102156.65</v>
      </c>
      <c r="CA49" s="91" t="str">
        <f t="shared" si="34"/>
        <v>Bentzin</v>
      </c>
      <c r="CB49" s="92">
        <f t="shared" si="34"/>
        <v>837</v>
      </c>
      <c r="CC49" s="92">
        <f t="shared" si="13"/>
        <v>0</v>
      </c>
      <c r="CD49" s="92">
        <f t="shared" si="14"/>
        <v>172342.63</v>
      </c>
      <c r="CE49" s="92">
        <f t="shared" si="4"/>
        <v>0</v>
      </c>
      <c r="CF49" s="92">
        <f t="shared" si="5"/>
        <v>237331.39</v>
      </c>
      <c r="CG49" s="92">
        <f t="shared" si="15"/>
        <v>237331.39</v>
      </c>
      <c r="CH49" s="92">
        <f t="shared" si="6"/>
        <v>166847.25</v>
      </c>
      <c r="CI49" s="92">
        <f t="shared" si="32"/>
        <v>0</v>
      </c>
      <c r="CJ49" s="91" t="str">
        <f t="shared" si="35"/>
        <v>nein</v>
      </c>
      <c r="CK49" s="91" t="str">
        <f t="shared" si="35"/>
        <v>nein</v>
      </c>
      <c r="CL49" s="91" t="str">
        <f t="shared" si="33"/>
        <v>OK</v>
      </c>
      <c r="CM49" s="92">
        <f t="shared" si="17"/>
        <v>78812.17</v>
      </c>
      <c r="CN49" s="91" t="str">
        <f t="shared" si="18"/>
        <v>nein</v>
      </c>
      <c r="CO49" s="91">
        <f t="shared" si="19"/>
        <v>0</v>
      </c>
      <c r="CP49" s="91">
        <f t="shared" si="20"/>
        <v>0</v>
      </c>
      <c r="CQ49" s="91">
        <f t="shared" si="21"/>
        <v>1</v>
      </c>
      <c r="CR49" s="91">
        <f t="shared" si="8"/>
        <v>1</v>
      </c>
      <c r="CS49" s="92">
        <f>CM49-'2015'!CM49</f>
        <v>26871.879999999997</v>
      </c>
      <c r="CT49" s="92">
        <f>CE49-'2015'!CE49</f>
        <v>0</v>
      </c>
      <c r="CU49" s="92">
        <f t="shared" si="22"/>
        <v>258505.05</v>
      </c>
      <c r="CV49" s="92">
        <f t="shared" si="23"/>
        <v>102156.65</v>
      </c>
      <c r="CW49" s="153">
        <f t="shared" si="24"/>
        <v>3</v>
      </c>
      <c r="CX49" s="153">
        <f t="shared" si="25"/>
        <v>3.6</v>
      </c>
      <c r="CY49" s="153">
        <f t="shared" si="26"/>
        <v>3.3</v>
      </c>
      <c r="CZ49" s="92">
        <f t="shared" si="27"/>
        <v>139436.67000000001</v>
      </c>
      <c r="DA49" s="92">
        <f t="shared" si="31"/>
        <v>5526.66</v>
      </c>
      <c r="DB49" s="91">
        <f t="shared" si="9"/>
        <v>1</v>
      </c>
      <c r="DC49" s="92">
        <f t="shared" si="28"/>
        <v>237331.39</v>
      </c>
    </row>
    <row r="50" spans="1:107" x14ac:dyDescent="0.25">
      <c r="A50" s="20">
        <v>13075023</v>
      </c>
      <c r="B50" s="21">
        <v>5554</v>
      </c>
      <c r="C50" s="21" t="s">
        <v>89</v>
      </c>
      <c r="D50" s="223">
        <v>347</v>
      </c>
      <c r="E50" s="224">
        <v>24400</v>
      </c>
      <c r="F50" s="224">
        <v>107001.97</v>
      </c>
      <c r="G50" s="224">
        <v>1</v>
      </c>
      <c r="H50" s="224">
        <v>106510.44</v>
      </c>
      <c r="I50" s="224">
        <v>0</v>
      </c>
      <c r="J50" s="224">
        <v>1</v>
      </c>
      <c r="K50" s="224">
        <v>170140.68</v>
      </c>
      <c r="L50" s="224">
        <v>2021</v>
      </c>
      <c r="M50" s="224">
        <v>1</v>
      </c>
      <c r="N50" s="224">
        <v>59154.77</v>
      </c>
      <c r="O50" s="224">
        <v>0</v>
      </c>
      <c r="P50" s="224">
        <v>0</v>
      </c>
      <c r="Q50" s="224">
        <v>1</v>
      </c>
      <c r="R50" s="224">
        <v>170140.68</v>
      </c>
      <c r="S50" s="224">
        <v>320</v>
      </c>
      <c r="T50" s="224">
        <v>0</v>
      </c>
      <c r="U50" s="224">
        <v>370</v>
      </c>
      <c r="V50" s="224">
        <v>0</v>
      </c>
      <c r="W50" s="224">
        <v>350</v>
      </c>
      <c r="X50" s="224">
        <v>0</v>
      </c>
      <c r="Y50" s="224">
        <v>0</v>
      </c>
      <c r="Z50" s="224">
        <v>435661.97</v>
      </c>
      <c r="AA50" s="224">
        <v>1255.51</v>
      </c>
      <c r="AB50" s="22" t="s">
        <v>43</v>
      </c>
      <c r="AC50" s="22" t="s">
        <v>43</v>
      </c>
      <c r="AD50" s="22" t="s">
        <v>43</v>
      </c>
      <c r="AE50" s="22" t="s">
        <v>56</v>
      </c>
      <c r="AF50" s="22" t="s">
        <v>56</v>
      </c>
      <c r="AG50" s="22" t="s">
        <v>56</v>
      </c>
      <c r="AH50" s="22" t="s">
        <v>56</v>
      </c>
      <c r="AI50" s="22" t="s">
        <v>56</v>
      </c>
      <c r="AJ50" s="22" t="s">
        <v>56</v>
      </c>
      <c r="AK50" s="224">
        <v>203779.67</v>
      </c>
      <c r="AL50" s="224">
        <v>170140.68</v>
      </c>
      <c r="AM50" s="260">
        <v>107001.97</v>
      </c>
      <c r="AN50" s="224">
        <v>170140.68</v>
      </c>
      <c r="AO50" s="224">
        <v>1500</v>
      </c>
      <c r="AP50" s="282">
        <v>1422.5</v>
      </c>
      <c r="AQ50" s="224">
        <v>0</v>
      </c>
      <c r="AR50" s="224">
        <v>0</v>
      </c>
      <c r="AS50" s="224">
        <v>0</v>
      </c>
      <c r="AT50" s="260">
        <v>0</v>
      </c>
      <c r="AU50" s="222">
        <v>111272.16</v>
      </c>
      <c r="AV50" s="299">
        <v>88504.44</v>
      </c>
      <c r="AW50" s="281">
        <f t="shared" si="29"/>
        <v>-22767.72</v>
      </c>
      <c r="AX50" s="222">
        <v>134439.38</v>
      </c>
      <c r="AY50" s="281">
        <f t="shared" si="10"/>
        <v>222943.82</v>
      </c>
      <c r="AZ50" s="222">
        <v>111315.76</v>
      </c>
      <c r="BA50" s="281">
        <f t="shared" si="30"/>
        <v>111628.06000000001</v>
      </c>
      <c r="BB50" s="281">
        <f t="shared" si="11"/>
        <v>1.2577420974586133</v>
      </c>
      <c r="BC50" s="281">
        <f t="shared" si="12"/>
        <v>0.49929959933403845</v>
      </c>
      <c r="BD50" s="222">
        <v>43990.03</v>
      </c>
      <c r="CA50" s="91" t="str">
        <f t="shared" si="34"/>
        <v>Daberkow</v>
      </c>
      <c r="CB50" s="92">
        <f t="shared" si="34"/>
        <v>347</v>
      </c>
      <c r="CC50" s="92">
        <f t="shared" si="13"/>
        <v>0</v>
      </c>
      <c r="CD50" s="92">
        <f t="shared" si="14"/>
        <v>106510.44</v>
      </c>
      <c r="CE50" s="92">
        <f t="shared" si="4"/>
        <v>0</v>
      </c>
      <c r="CF50" s="92">
        <f t="shared" si="5"/>
        <v>170140.68</v>
      </c>
      <c r="CG50" s="92">
        <f t="shared" si="15"/>
        <v>170140.68</v>
      </c>
      <c r="CH50" s="92">
        <f t="shared" si="6"/>
        <v>107001.97</v>
      </c>
      <c r="CI50" s="92">
        <f t="shared" si="32"/>
        <v>0</v>
      </c>
      <c r="CJ50" s="91" t="str">
        <f t="shared" si="35"/>
        <v>nein</v>
      </c>
      <c r="CK50" s="91" t="str">
        <f t="shared" si="35"/>
        <v>nein</v>
      </c>
      <c r="CL50" s="91" t="str">
        <f t="shared" si="33"/>
        <v>OK</v>
      </c>
      <c r="CM50" s="92">
        <f t="shared" si="17"/>
        <v>59154.77</v>
      </c>
      <c r="CN50" s="91" t="str">
        <f t="shared" si="18"/>
        <v>nein</v>
      </c>
      <c r="CO50" s="91">
        <f t="shared" si="19"/>
        <v>0</v>
      </c>
      <c r="CP50" s="91">
        <f t="shared" si="20"/>
        <v>0</v>
      </c>
      <c r="CQ50" s="91">
        <f t="shared" si="21"/>
        <v>1</v>
      </c>
      <c r="CR50" s="91">
        <f t="shared" si="8"/>
        <v>1</v>
      </c>
      <c r="CS50" s="92">
        <f>CM50-'2015'!CM50</f>
        <v>11696.229999999996</v>
      </c>
      <c r="CT50" s="92">
        <f>CE50-'2015'!CE50</f>
        <v>0</v>
      </c>
      <c r="CU50" s="92">
        <f t="shared" si="22"/>
        <v>111315.76</v>
      </c>
      <c r="CV50" s="92">
        <f t="shared" si="23"/>
        <v>43990.03</v>
      </c>
      <c r="CW50" s="153">
        <f t="shared" si="24"/>
        <v>3.2</v>
      </c>
      <c r="CX50" s="153">
        <f t="shared" si="25"/>
        <v>3.7</v>
      </c>
      <c r="CY50" s="153">
        <f t="shared" si="26"/>
        <v>3.5</v>
      </c>
      <c r="CZ50" s="92">
        <f t="shared" si="27"/>
        <v>435661.97</v>
      </c>
      <c r="DA50" s="92">
        <f t="shared" si="31"/>
        <v>1422.5</v>
      </c>
      <c r="DB50" s="91">
        <f t="shared" si="9"/>
        <v>1</v>
      </c>
      <c r="DC50" s="92">
        <f t="shared" si="28"/>
        <v>170140.68</v>
      </c>
    </row>
    <row r="51" spans="1:107" x14ac:dyDescent="0.25">
      <c r="A51" s="20">
        <v>13075054</v>
      </c>
      <c r="B51" s="21">
        <v>5554</v>
      </c>
      <c r="C51" s="21" t="s">
        <v>90</v>
      </c>
      <c r="D51" s="223">
        <v>2995</v>
      </c>
      <c r="E51" s="224">
        <v>3000</v>
      </c>
      <c r="F51" s="224">
        <v>16269.35</v>
      </c>
      <c r="G51" s="224">
        <v>0</v>
      </c>
      <c r="H51" s="224">
        <v>0</v>
      </c>
      <c r="I51" s="224">
        <v>110932.9</v>
      </c>
      <c r="J51" s="224">
        <v>1</v>
      </c>
      <c r="K51" s="224">
        <v>2402495.9500000002</v>
      </c>
      <c r="L51" s="224">
        <v>2021</v>
      </c>
      <c r="M51" s="224">
        <v>1</v>
      </c>
      <c r="N51" s="224">
        <v>1504707.68</v>
      </c>
      <c r="O51" s="224">
        <v>0</v>
      </c>
      <c r="P51" s="224">
        <v>0</v>
      </c>
      <c r="Q51" s="224">
        <v>1</v>
      </c>
      <c r="R51" s="224">
        <v>2402495.9500000002</v>
      </c>
      <c r="S51" s="224">
        <v>300</v>
      </c>
      <c r="T51" s="224">
        <v>0</v>
      </c>
      <c r="U51" s="224">
        <v>380</v>
      </c>
      <c r="V51" s="224">
        <v>0</v>
      </c>
      <c r="W51" s="224">
        <v>345</v>
      </c>
      <c r="X51" s="224">
        <v>0</v>
      </c>
      <c r="Y51" s="224">
        <v>0</v>
      </c>
      <c r="Z51" s="224">
        <v>937259.61</v>
      </c>
      <c r="AA51" s="224">
        <v>312.94143906510851</v>
      </c>
      <c r="AB51" s="22" t="s">
        <v>43</v>
      </c>
      <c r="AC51" s="177" t="s">
        <v>43</v>
      </c>
      <c r="AD51" s="22" t="s">
        <v>43</v>
      </c>
      <c r="AE51" s="22" t="s">
        <v>56</v>
      </c>
      <c r="AF51" s="22" t="s">
        <v>56</v>
      </c>
      <c r="AG51" s="22" t="s">
        <v>56</v>
      </c>
      <c r="AH51" s="22" t="s">
        <v>56</v>
      </c>
      <c r="AI51" s="22" t="s">
        <v>56</v>
      </c>
      <c r="AJ51" s="22" t="s">
        <v>56</v>
      </c>
      <c r="AK51" s="224">
        <v>272454.93</v>
      </c>
      <c r="AL51" s="224">
        <v>2402495.9500000002</v>
      </c>
      <c r="AM51" s="260">
        <v>-16269.35</v>
      </c>
      <c r="AN51" s="224">
        <v>2402495.9500000002</v>
      </c>
      <c r="AO51" s="224">
        <v>8400</v>
      </c>
      <c r="AP51" s="282">
        <v>8124.04</v>
      </c>
      <c r="AQ51" s="224">
        <v>0</v>
      </c>
      <c r="AR51" s="224">
        <v>1536</v>
      </c>
      <c r="AS51" s="224">
        <v>0</v>
      </c>
      <c r="AT51" s="260">
        <v>0</v>
      </c>
      <c r="AU51" s="222">
        <v>1289725.9099999999</v>
      </c>
      <c r="AV51" s="222">
        <v>792993.47</v>
      </c>
      <c r="AW51" s="281">
        <f t="shared" si="29"/>
        <v>-496732.43999999994</v>
      </c>
      <c r="AX51" s="222">
        <v>962766.52</v>
      </c>
      <c r="AY51" s="281">
        <f t="shared" si="10"/>
        <v>1755759.99</v>
      </c>
      <c r="AZ51" s="222">
        <v>1077639.42</v>
      </c>
      <c r="BA51" s="281">
        <f t="shared" si="30"/>
        <v>678120.57000000007</v>
      </c>
      <c r="BB51" s="281">
        <f t="shared" si="11"/>
        <v>1.3589511903546947</v>
      </c>
      <c r="BC51" s="281">
        <f t="shared" si="12"/>
        <v>0.61377376528553884</v>
      </c>
      <c r="BD51" s="222">
        <v>425864.13</v>
      </c>
      <c r="CA51" s="91" t="str">
        <f t="shared" si="34"/>
        <v>Jarmen, Stadt</v>
      </c>
      <c r="CB51" s="92">
        <f t="shared" si="34"/>
        <v>2995</v>
      </c>
      <c r="CC51" s="92">
        <f t="shared" si="13"/>
        <v>110932.9</v>
      </c>
      <c r="CD51" s="92">
        <f t="shared" si="14"/>
        <v>-110932.9</v>
      </c>
      <c r="CE51" s="92">
        <f t="shared" si="4"/>
        <v>0</v>
      </c>
      <c r="CF51" s="92">
        <f t="shared" si="5"/>
        <v>2402495.9500000002</v>
      </c>
      <c r="CG51" s="92">
        <f t="shared" si="15"/>
        <v>2402495.9500000002</v>
      </c>
      <c r="CH51" s="92">
        <f t="shared" si="6"/>
        <v>-16269.35</v>
      </c>
      <c r="CI51" s="92">
        <f t="shared" si="32"/>
        <v>0</v>
      </c>
      <c r="CJ51" s="91" t="str">
        <f t="shared" si="35"/>
        <v>nein</v>
      </c>
      <c r="CK51" s="91" t="str">
        <f t="shared" si="35"/>
        <v>nein</v>
      </c>
      <c r="CL51" s="91" t="str">
        <f t="shared" si="33"/>
        <v>OK</v>
      </c>
      <c r="CM51" s="92">
        <f t="shared" si="17"/>
        <v>1504707.68</v>
      </c>
      <c r="CN51" s="91" t="str">
        <f t="shared" si="18"/>
        <v>nein</v>
      </c>
      <c r="CO51" s="91">
        <f t="shared" si="19"/>
        <v>0</v>
      </c>
      <c r="CP51" s="91">
        <f t="shared" si="20"/>
        <v>0</v>
      </c>
      <c r="CQ51" s="91">
        <f t="shared" si="21"/>
        <v>1</v>
      </c>
      <c r="CR51" s="91">
        <f t="shared" si="8"/>
        <v>1</v>
      </c>
      <c r="CS51" s="92">
        <f>CM51-'2015'!CM51</f>
        <v>242295.82999999984</v>
      </c>
      <c r="CT51" s="92">
        <f>CE51-'2015'!CE51</f>
        <v>0</v>
      </c>
      <c r="CU51" s="92">
        <f t="shared" si="22"/>
        <v>1077639.42</v>
      </c>
      <c r="CV51" s="92">
        <f t="shared" si="23"/>
        <v>425864.13</v>
      </c>
      <c r="CW51" s="153">
        <f t="shared" si="24"/>
        <v>3</v>
      </c>
      <c r="CX51" s="153">
        <f t="shared" si="25"/>
        <v>3.8</v>
      </c>
      <c r="CY51" s="153">
        <f t="shared" si="26"/>
        <v>3.45</v>
      </c>
      <c r="CZ51" s="92">
        <f t="shared" si="27"/>
        <v>937259.61</v>
      </c>
      <c r="DA51" s="92">
        <f t="shared" si="31"/>
        <v>9660.0400000000009</v>
      </c>
      <c r="DB51" s="91">
        <f t="shared" si="9"/>
        <v>0</v>
      </c>
      <c r="DC51" s="92">
        <f t="shared" si="28"/>
        <v>2402495.9500000002</v>
      </c>
    </row>
    <row r="52" spans="1:107" x14ac:dyDescent="0.25">
      <c r="A52" s="20">
        <v>13075070</v>
      </c>
      <c r="B52" s="21">
        <v>5554</v>
      </c>
      <c r="C52" s="21" t="s">
        <v>91</v>
      </c>
      <c r="D52" s="223">
        <v>646</v>
      </c>
      <c r="E52" s="224">
        <v>126800</v>
      </c>
      <c r="F52" s="224">
        <v>88942.22</v>
      </c>
      <c r="G52" s="224">
        <v>1</v>
      </c>
      <c r="H52" s="224">
        <v>156150.70000000001</v>
      </c>
      <c r="I52" s="224">
        <v>0</v>
      </c>
      <c r="J52" s="224">
        <v>1</v>
      </c>
      <c r="K52" s="224">
        <v>332057.02</v>
      </c>
      <c r="L52" s="224">
        <v>2018</v>
      </c>
      <c r="M52" s="224">
        <v>1</v>
      </c>
      <c r="N52" s="224">
        <v>65276.72</v>
      </c>
      <c r="O52" s="224">
        <v>0</v>
      </c>
      <c r="P52" s="224">
        <v>0</v>
      </c>
      <c r="Q52" s="224">
        <v>1</v>
      </c>
      <c r="R52" s="224">
        <v>332057.02</v>
      </c>
      <c r="S52" s="224">
        <v>300</v>
      </c>
      <c r="T52" s="224">
        <v>0</v>
      </c>
      <c r="U52" s="224">
        <v>360</v>
      </c>
      <c r="V52" s="224">
        <v>0</v>
      </c>
      <c r="W52" s="224">
        <v>330</v>
      </c>
      <c r="X52" s="224">
        <v>0</v>
      </c>
      <c r="Y52" s="224">
        <v>0</v>
      </c>
      <c r="Z52" s="224">
        <v>234721.45</v>
      </c>
      <c r="AA52" s="224">
        <v>363.34589783281734</v>
      </c>
      <c r="AB52" s="22" t="s">
        <v>43</v>
      </c>
      <c r="AC52" s="177" t="s">
        <v>43</v>
      </c>
      <c r="AD52" s="22" t="s">
        <v>43</v>
      </c>
      <c r="AE52" s="22" t="s">
        <v>56</v>
      </c>
      <c r="AF52" s="22" t="s">
        <v>56</v>
      </c>
      <c r="AG52" s="22" t="s">
        <v>56</v>
      </c>
      <c r="AH52" s="22" t="s">
        <v>56</v>
      </c>
      <c r="AI52" s="22" t="s">
        <v>56</v>
      </c>
      <c r="AJ52" s="22" t="s">
        <v>56</v>
      </c>
      <c r="AK52" s="224">
        <v>29011.31</v>
      </c>
      <c r="AL52" s="224">
        <v>332057.02</v>
      </c>
      <c r="AM52" s="260">
        <v>88942.22</v>
      </c>
      <c r="AN52" s="224">
        <v>332057.02</v>
      </c>
      <c r="AO52" s="224">
        <v>1900</v>
      </c>
      <c r="AP52" s="282">
        <v>1968.75</v>
      </c>
      <c r="AQ52" s="224">
        <v>0</v>
      </c>
      <c r="AR52" s="224">
        <v>0</v>
      </c>
      <c r="AS52" s="224">
        <v>0</v>
      </c>
      <c r="AT52" s="260">
        <v>0</v>
      </c>
      <c r="AU52" s="222">
        <v>391642.97</v>
      </c>
      <c r="AV52" s="222">
        <v>366337.27</v>
      </c>
      <c r="AW52" s="281">
        <f t="shared" si="29"/>
        <v>-25305.699999999953</v>
      </c>
      <c r="AX52" s="222">
        <v>139583.89000000001</v>
      </c>
      <c r="AY52" s="281">
        <f t="shared" si="10"/>
        <v>505921.16000000003</v>
      </c>
      <c r="AZ52" s="222">
        <v>244778.26</v>
      </c>
      <c r="BA52" s="281">
        <f t="shared" si="30"/>
        <v>261142.90000000002</v>
      </c>
      <c r="BB52" s="281">
        <f t="shared" si="11"/>
        <v>0.66817733287142744</v>
      </c>
      <c r="BC52" s="281">
        <f t="shared" si="12"/>
        <v>0.48382688717744082</v>
      </c>
      <c r="BD52" s="222">
        <v>96732.06</v>
      </c>
      <c r="CA52" s="91" t="str">
        <f t="shared" si="34"/>
        <v>Kruckow</v>
      </c>
      <c r="CB52" s="92">
        <f t="shared" si="34"/>
        <v>646</v>
      </c>
      <c r="CC52" s="92">
        <f t="shared" si="13"/>
        <v>0</v>
      </c>
      <c r="CD52" s="92">
        <f t="shared" si="14"/>
        <v>156150.70000000001</v>
      </c>
      <c r="CE52" s="92">
        <f t="shared" si="4"/>
        <v>0</v>
      </c>
      <c r="CF52" s="92">
        <f t="shared" si="5"/>
        <v>332057.02</v>
      </c>
      <c r="CG52" s="92">
        <f t="shared" si="15"/>
        <v>332057.02</v>
      </c>
      <c r="CH52" s="92">
        <f t="shared" si="6"/>
        <v>88942.22</v>
      </c>
      <c r="CI52" s="92">
        <f t="shared" si="32"/>
        <v>0</v>
      </c>
      <c r="CJ52" s="91" t="str">
        <f t="shared" si="35"/>
        <v>nein</v>
      </c>
      <c r="CK52" s="91" t="str">
        <f t="shared" si="35"/>
        <v>nein</v>
      </c>
      <c r="CL52" s="91" t="str">
        <f t="shared" si="33"/>
        <v>OK</v>
      </c>
      <c r="CM52" s="92">
        <f t="shared" si="17"/>
        <v>65276.72</v>
      </c>
      <c r="CN52" s="91" t="str">
        <f t="shared" si="18"/>
        <v>nein</v>
      </c>
      <c r="CO52" s="91">
        <f t="shared" si="19"/>
        <v>0</v>
      </c>
      <c r="CP52" s="91">
        <f t="shared" si="20"/>
        <v>0</v>
      </c>
      <c r="CQ52" s="91">
        <f t="shared" si="21"/>
        <v>1</v>
      </c>
      <c r="CR52" s="91">
        <f t="shared" si="8"/>
        <v>1</v>
      </c>
      <c r="CS52" s="92">
        <f>CM52-'2015'!CM52</f>
        <v>12143.800000000003</v>
      </c>
      <c r="CT52" s="92">
        <f>CE52-'2015'!CE52</f>
        <v>0</v>
      </c>
      <c r="CU52" s="92">
        <f t="shared" si="22"/>
        <v>244778.26</v>
      </c>
      <c r="CV52" s="92">
        <f t="shared" si="23"/>
        <v>96732.06</v>
      </c>
      <c r="CW52" s="153">
        <f t="shared" si="24"/>
        <v>3</v>
      </c>
      <c r="CX52" s="153">
        <f t="shared" si="25"/>
        <v>3.6</v>
      </c>
      <c r="CY52" s="153">
        <f t="shared" si="26"/>
        <v>3.3</v>
      </c>
      <c r="CZ52" s="92">
        <f t="shared" si="27"/>
        <v>234721.45</v>
      </c>
      <c r="DA52" s="92">
        <f t="shared" si="31"/>
        <v>1968.75</v>
      </c>
      <c r="DB52" s="91">
        <f t="shared" si="9"/>
        <v>1</v>
      </c>
      <c r="DC52" s="92">
        <f t="shared" si="28"/>
        <v>332057.02</v>
      </c>
    </row>
    <row r="53" spans="1:107" x14ac:dyDescent="0.25">
      <c r="A53" s="20">
        <v>13075134</v>
      </c>
      <c r="B53" s="21">
        <v>5554</v>
      </c>
      <c r="C53" s="21" t="s">
        <v>92</v>
      </c>
      <c r="D53" s="223">
        <v>1175</v>
      </c>
      <c r="E53" s="224">
        <v>183700</v>
      </c>
      <c r="F53" s="224">
        <v>138376.24</v>
      </c>
      <c r="G53" s="224">
        <v>1</v>
      </c>
      <c r="H53" s="224">
        <v>5945.41</v>
      </c>
      <c r="I53" s="224">
        <v>0</v>
      </c>
      <c r="J53" s="224">
        <v>1</v>
      </c>
      <c r="K53" s="224">
        <v>516162.36</v>
      </c>
      <c r="L53" s="224">
        <v>2019</v>
      </c>
      <c r="M53" s="224">
        <v>1</v>
      </c>
      <c r="N53" s="224">
        <v>193980.29</v>
      </c>
      <c r="O53" s="224">
        <v>0</v>
      </c>
      <c r="P53" s="224">
        <v>0</v>
      </c>
      <c r="Q53" s="224">
        <v>1</v>
      </c>
      <c r="R53" s="224">
        <v>516162.36</v>
      </c>
      <c r="S53" s="224">
        <v>300</v>
      </c>
      <c r="T53" s="224">
        <v>0</v>
      </c>
      <c r="U53" s="224">
        <v>380</v>
      </c>
      <c r="V53" s="224">
        <v>0</v>
      </c>
      <c r="W53" s="224">
        <v>345</v>
      </c>
      <c r="X53" s="224">
        <v>0</v>
      </c>
      <c r="Y53" s="224">
        <v>0</v>
      </c>
      <c r="Z53" s="224">
        <v>1461701.64</v>
      </c>
      <c r="AA53" s="224">
        <v>1244.0013957446808</v>
      </c>
      <c r="AB53" s="22" t="s">
        <v>56</v>
      </c>
      <c r="AC53" s="22" t="s">
        <v>43</v>
      </c>
      <c r="AD53" s="22" t="s">
        <v>43</v>
      </c>
      <c r="AE53" s="22" t="s">
        <v>56</v>
      </c>
      <c r="AF53" s="22" t="s">
        <v>56</v>
      </c>
      <c r="AG53" s="22" t="s">
        <v>56</v>
      </c>
      <c r="AH53" s="22" t="s">
        <v>56</v>
      </c>
      <c r="AI53" s="22" t="s">
        <v>56</v>
      </c>
      <c r="AJ53" s="22" t="s">
        <v>56</v>
      </c>
      <c r="AK53" s="224">
        <v>807255.91</v>
      </c>
      <c r="AL53" s="224">
        <v>516162.36</v>
      </c>
      <c r="AM53" s="260">
        <v>138376.24</v>
      </c>
      <c r="AN53" s="224">
        <v>516162.36</v>
      </c>
      <c r="AO53" s="224">
        <v>2700</v>
      </c>
      <c r="AP53" s="282">
        <v>2786.67</v>
      </c>
      <c r="AQ53" s="224">
        <v>0</v>
      </c>
      <c r="AR53" s="224">
        <v>0</v>
      </c>
      <c r="AS53" s="224">
        <v>0</v>
      </c>
      <c r="AT53" s="260">
        <v>0</v>
      </c>
      <c r="AU53" s="222">
        <v>620068.43000000005</v>
      </c>
      <c r="AV53" s="222">
        <v>367457.16</v>
      </c>
      <c r="AW53" s="281">
        <f t="shared" si="29"/>
        <v>-252611.27000000008</v>
      </c>
      <c r="AX53" s="222">
        <v>309261.65000000002</v>
      </c>
      <c r="AY53" s="281">
        <f t="shared" si="10"/>
        <v>676718.81</v>
      </c>
      <c r="AZ53" s="222">
        <v>471956.37</v>
      </c>
      <c r="BA53" s="281">
        <f t="shared" si="30"/>
        <v>204762.44000000006</v>
      </c>
      <c r="BB53" s="281">
        <f t="shared" si="11"/>
        <v>1.2843847429724871</v>
      </c>
      <c r="BC53" s="281">
        <f t="shared" si="12"/>
        <v>0.69741872551170836</v>
      </c>
      <c r="BD53" s="222">
        <v>186508.85</v>
      </c>
      <c r="CA53" s="91" t="str">
        <f t="shared" si="34"/>
        <v>Tutow</v>
      </c>
      <c r="CB53" s="92">
        <f t="shared" si="34"/>
        <v>1175</v>
      </c>
      <c r="CC53" s="92">
        <f t="shared" si="13"/>
        <v>0</v>
      </c>
      <c r="CD53" s="92">
        <f t="shared" si="14"/>
        <v>5945.41</v>
      </c>
      <c r="CE53" s="92">
        <f t="shared" si="4"/>
        <v>0</v>
      </c>
      <c r="CF53" s="92">
        <f t="shared" si="5"/>
        <v>516162.36</v>
      </c>
      <c r="CG53" s="92">
        <f t="shared" si="15"/>
        <v>516162.36</v>
      </c>
      <c r="CH53" s="92">
        <f t="shared" si="6"/>
        <v>138376.24</v>
      </c>
      <c r="CI53" s="92">
        <f t="shared" si="32"/>
        <v>0</v>
      </c>
      <c r="CJ53" s="91" t="str">
        <f t="shared" si="35"/>
        <v>ja</v>
      </c>
      <c r="CK53" s="91" t="str">
        <f t="shared" si="35"/>
        <v>nein</v>
      </c>
      <c r="CL53" s="91" t="str">
        <f t="shared" si="33"/>
        <v>OK</v>
      </c>
      <c r="CM53" s="92">
        <f t="shared" si="17"/>
        <v>193980.29</v>
      </c>
      <c r="CN53" s="91" t="str">
        <f t="shared" si="18"/>
        <v>nein</v>
      </c>
      <c r="CO53" s="91">
        <f t="shared" si="19"/>
        <v>1</v>
      </c>
      <c r="CP53" s="91">
        <f t="shared" si="20"/>
        <v>0</v>
      </c>
      <c r="CQ53" s="91">
        <f t="shared" si="21"/>
        <v>1</v>
      </c>
      <c r="CR53" s="91">
        <f t="shared" si="8"/>
        <v>1</v>
      </c>
      <c r="CS53" s="92">
        <f>CM53-'2015'!CM53</f>
        <v>26905.760000000009</v>
      </c>
      <c r="CT53" s="92">
        <f>CE53-'2015'!CE53</f>
        <v>0</v>
      </c>
      <c r="CU53" s="92">
        <f t="shared" si="22"/>
        <v>471956.37</v>
      </c>
      <c r="CV53" s="92">
        <f t="shared" si="23"/>
        <v>186508.85</v>
      </c>
      <c r="CW53" s="153">
        <f t="shared" si="24"/>
        <v>3</v>
      </c>
      <c r="CX53" s="153">
        <f t="shared" si="25"/>
        <v>3.8</v>
      </c>
      <c r="CY53" s="153">
        <f t="shared" si="26"/>
        <v>3.45</v>
      </c>
      <c r="CZ53" s="92">
        <f t="shared" si="27"/>
        <v>1461701.64</v>
      </c>
      <c r="DA53" s="92">
        <f t="shared" si="31"/>
        <v>2786.67</v>
      </c>
      <c r="DB53" s="91">
        <f t="shared" si="9"/>
        <v>1</v>
      </c>
      <c r="DC53" s="92">
        <f t="shared" si="28"/>
        <v>516162.36</v>
      </c>
    </row>
    <row r="54" spans="1:107" x14ac:dyDescent="0.25">
      <c r="A54" s="20">
        <v>13075140</v>
      </c>
      <c r="B54" s="21">
        <v>5554</v>
      </c>
      <c r="C54" s="21" t="s">
        <v>93</v>
      </c>
      <c r="D54" s="223">
        <v>487</v>
      </c>
      <c r="E54" s="224">
        <v>27000</v>
      </c>
      <c r="F54" s="224">
        <v>105892.97</v>
      </c>
      <c r="G54" s="224">
        <v>1</v>
      </c>
      <c r="H54" s="224">
        <v>68683.97</v>
      </c>
      <c r="I54" s="224">
        <v>0</v>
      </c>
      <c r="J54" s="224">
        <v>1</v>
      </c>
      <c r="K54" s="224">
        <v>377774.72</v>
      </c>
      <c r="L54" s="224">
        <v>2021</v>
      </c>
      <c r="M54" s="224">
        <v>1</v>
      </c>
      <c r="N54" s="224">
        <v>67618.740000000005</v>
      </c>
      <c r="O54" s="224">
        <v>0</v>
      </c>
      <c r="P54" s="224">
        <v>0</v>
      </c>
      <c r="Q54" s="224">
        <v>1</v>
      </c>
      <c r="R54" s="224">
        <v>377774.72</v>
      </c>
      <c r="S54" s="224">
        <v>300</v>
      </c>
      <c r="T54" s="224">
        <v>0</v>
      </c>
      <c r="U54" s="224">
        <v>360</v>
      </c>
      <c r="V54" s="224">
        <v>0</v>
      </c>
      <c r="W54" s="224">
        <v>330</v>
      </c>
      <c r="X54" s="224">
        <v>0</v>
      </c>
      <c r="Y54" s="224">
        <v>0</v>
      </c>
      <c r="Z54" s="224">
        <v>301941.40000000002</v>
      </c>
      <c r="AA54" s="224">
        <v>620.00287474332652</v>
      </c>
      <c r="AB54" s="22" t="s">
        <v>43</v>
      </c>
      <c r="AC54" s="22" t="s">
        <v>43</v>
      </c>
      <c r="AD54" s="22" t="s">
        <v>43</v>
      </c>
      <c r="AE54" s="22" t="s">
        <v>56</v>
      </c>
      <c r="AF54" s="22" t="s">
        <v>56</v>
      </c>
      <c r="AG54" s="22" t="s">
        <v>56</v>
      </c>
      <c r="AH54" s="22" t="s">
        <v>56</v>
      </c>
      <c r="AI54" s="22" t="s">
        <v>56</v>
      </c>
      <c r="AJ54" s="22" t="s">
        <v>56</v>
      </c>
      <c r="AK54" s="224">
        <v>442155.82</v>
      </c>
      <c r="AL54" s="224">
        <v>277774.71999999997</v>
      </c>
      <c r="AM54" s="260">
        <v>105892.97</v>
      </c>
      <c r="AN54" s="224">
        <v>277774.71999999997</v>
      </c>
      <c r="AO54" s="224">
        <v>1700</v>
      </c>
      <c r="AP54" s="282">
        <v>1775.44</v>
      </c>
      <c r="AQ54" s="224">
        <v>0</v>
      </c>
      <c r="AR54" s="224">
        <v>720</v>
      </c>
      <c r="AS54" s="224">
        <v>0</v>
      </c>
      <c r="AT54" s="260">
        <v>0</v>
      </c>
      <c r="AU54" s="222">
        <v>259636.57</v>
      </c>
      <c r="AV54" s="222">
        <v>237788.82</v>
      </c>
      <c r="AW54" s="281">
        <f t="shared" si="29"/>
        <v>-21847.75</v>
      </c>
      <c r="AX54" s="222">
        <v>126595.78</v>
      </c>
      <c r="AY54" s="281">
        <f t="shared" si="10"/>
        <v>364384.6</v>
      </c>
      <c r="AZ54" s="222">
        <v>195783.65</v>
      </c>
      <c r="BA54" s="281">
        <f t="shared" si="30"/>
        <v>168600.94999999998</v>
      </c>
      <c r="BB54" s="281">
        <f t="shared" si="11"/>
        <v>0.82335094644062734</v>
      </c>
      <c r="BC54" s="281">
        <f t="shared" si="12"/>
        <v>0.53729946325942424</v>
      </c>
      <c r="BD54" s="222">
        <v>77370.25</v>
      </c>
      <c r="CA54" s="91" t="str">
        <f t="shared" si="34"/>
        <v>Völschow</v>
      </c>
      <c r="CB54" s="92">
        <f t="shared" si="34"/>
        <v>487</v>
      </c>
      <c r="CC54" s="92">
        <f t="shared" si="13"/>
        <v>0</v>
      </c>
      <c r="CD54" s="92">
        <f t="shared" si="14"/>
        <v>68683.97</v>
      </c>
      <c r="CE54" s="92">
        <f t="shared" si="4"/>
        <v>0</v>
      </c>
      <c r="CF54" s="92">
        <f t="shared" si="5"/>
        <v>377774.72</v>
      </c>
      <c r="CG54" s="92">
        <f t="shared" si="15"/>
        <v>377774.72</v>
      </c>
      <c r="CH54" s="92">
        <f t="shared" si="6"/>
        <v>105892.97</v>
      </c>
      <c r="CI54" s="92">
        <f t="shared" si="32"/>
        <v>0</v>
      </c>
      <c r="CJ54" s="91" t="str">
        <f t="shared" si="35"/>
        <v>nein</v>
      </c>
      <c r="CK54" s="91" t="str">
        <f t="shared" si="35"/>
        <v>nein</v>
      </c>
      <c r="CL54" s="91" t="str">
        <f t="shared" si="33"/>
        <v>OK</v>
      </c>
      <c r="CM54" s="92">
        <f t="shared" si="17"/>
        <v>67618.740000000005</v>
      </c>
      <c r="CN54" s="91" t="str">
        <f t="shared" si="18"/>
        <v>nein</v>
      </c>
      <c r="CO54" s="91">
        <f t="shared" si="19"/>
        <v>0</v>
      </c>
      <c r="CP54" s="91">
        <f t="shared" si="20"/>
        <v>0</v>
      </c>
      <c r="CQ54" s="91">
        <f t="shared" si="21"/>
        <v>1</v>
      </c>
      <c r="CR54" s="91">
        <f t="shared" si="8"/>
        <v>1</v>
      </c>
      <c r="CS54" s="92">
        <f>CM54-'2015'!CM54</f>
        <v>-37592.25</v>
      </c>
      <c r="CT54" s="92">
        <f>CE54-'2015'!CE54</f>
        <v>0</v>
      </c>
      <c r="CU54" s="92">
        <f t="shared" si="22"/>
        <v>195783.65</v>
      </c>
      <c r="CV54" s="92">
        <f t="shared" si="23"/>
        <v>77370.25</v>
      </c>
      <c r="CW54" s="153">
        <f t="shared" si="24"/>
        <v>3</v>
      </c>
      <c r="CX54" s="153">
        <f t="shared" si="25"/>
        <v>3.6</v>
      </c>
      <c r="CY54" s="153">
        <f t="shared" si="26"/>
        <v>3.3</v>
      </c>
      <c r="CZ54" s="92">
        <f t="shared" si="27"/>
        <v>301941.40000000002</v>
      </c>
      <c r="DA54" s="92">
        <f t="shared" si="31"/>
        <v>2495.44</v>
      </c>
      <c r="DB54" s="91">
        <f t="shared" si="9"/>
        <v>1</v>
      </c>
      <c r="DC54" s="92">
        <f t="shared" si="28"/>
        <v>277774.71999999997</v>
      </c>
    </row>
    <row r="55" spans="1:107" x14ac:dyDescent="0.25">
      <c r="A55" s="20">
        <v>13075008</v>
      </c>
      <c r="B55" s="21">
        <v>5555</v>
      </c>
      <c r="C55" s="21" t="s">
        <v>94</v>
      </c>
      <c r="D55" s="223">
        <v>765</v>
      </c>
      <c r="E55" s="224">
        <v>71000</v>
      </c>
      <c r="F55" s="224"/>
      <c r="G55" s="224"/>
      <c r="H55" s="224"/>
      <c r="I55" s="224"/>
      <c r="J55" s="224"/>
      <c r="K55" s="224"/>
      <c r="L55" s="224"/>
      <c r="M55" s="224"/>
      <c r="N55" s="224"/>
      <c r="O55" s="224">
        <v>1</v>
      </c>
      <c r="P55" s="224">
        <v>272</v>
      </c>
      <c r="Q55" s="224">
        <v>1</v>
      </c>
      <c r="R55" s="224">
        <v>30748</v>
      </c>
      <c r="S55" s="224">
        <v>300</v>
      </c>
      <c r="T55" s="224">
        <v>0</v>
      </c>
      <c r="U55" s="224">
        <v>600</v>
      </c>
      <c r="V55" s="224">
        <v>0</v>
      </c>
      <c r="W55" s="224">
        <v>380</v>
      </c>
      <c r="X55" s="224">
        <v>0</v>
      </c>
      <c r="Y55" s="224">
        <v>0</v>
      </c>
      <c r="Z55" s="224">
        <v>319952</v>
      </c>
      <c r="AA55" s="224">
        <v>418.24</v>
      </c>
      <c r="AB55" s="22" t="s">
        <v>43</v>
      </c>
      <c r="AC55" s="22" t="s">
        <v>43</v>
      </c>
      <c r="AD55" s="22" t="s">
        <v>43</v>
      </c>
      <c r="AE55" s="22" t="s">
        <v>56</v>
      </c>
      <c r="AF55" s="22" t="s">
        <v>56</v>
      </c>
      <c r="AG55" s="22" t="s">
        <v>56</v>
      </c>
      <c r="AH55" s="22" t="s">
        <v>56</v>
      </c>
      <c r="AI55" s="67">
        <v>43100</v>
      </c>
      <c r="AJ55" s="67">
        <v>43281</v>
      </c>
      <c r="AK55" s="224"/>
      <c r="AL55" s="224"/>
      <c r="AM55" s="260">
        <v>116112</v>
      </c>
      <c r="AN55" s="260">
        <v>30475</v>
      </c>
      <c r="AO55" s="224">
        <v>2700</v>
      </c>
      <c r="AP55" s="282">
        <v>2613</v>
      </c>
      <c r="AQ55" s="224">
        <v>0</v>
      </c>
      <c r="AR55" s="224">
        <v>0</v>
      </c>
      <c r="AS55" s="224">
        <v>0</v>
      </c>
      <c r="AT55" s="260">
        <v>0</v>
      </c>
      <c r="AU55" s="222">
        <v>329251</v>
      </c>
      <c r="AV55" s="222">
        <v>212526</v>
      </c>
      <c r="AW55" s="281">
        <f t="shared" si="29"/>
        <v>-116725</v>
      </c>
      <c r="AX55" s="222">
        <v>236181</v>
      </c>
      <c r="AY55" s="281">
        <f t="shared" si="10"/>
        <v>448707</v>
      </c>
      <c r="AZ55" s="222">
        <v>260915</v>
      </c>
      <c r="BA55" s="281">
        <f t="shared" si="30"/>
        <v>187792</v>
      </c>
      <c r="BB55" s="281">
        <f t="shared" si="11"/>
        <v>1.2276850832368746</v>
      </c>
      <c r="BC55" s="281">
        <f t="shared" si="12"/>
        <v>0.58148190244413389</v>
      </c>
      <c r="BD55" s="222">
        <v>88379</v>
      </c>
      <c r="CA55" s="91" t="str">
        <f t="shared" si="34"/>
        <v>Behrenhoff</v>
      </c>
      <c r="CB55" s="92">
        <f t="shared" si="34"/>
        <v>765</v>
      </c>
      <c r="CC55" s="92">
        <f t="shared" si="13"/>
        <v>0</v>
      </c>
      <c r="CD55" s="92">
        <f t="shared" si="14"/>
        <v>0</v>
      </c>
      <c r="CE55" s="92">
        <f t="shared" si="4"/>
        <v>272</v>
      </c>
      <c r="CF55" s="92">
        <f t="shared" si="5"/>
        <v>30748</v>
      </c>
      <c r="CG55" s="92">
        <f t="shared" si="15"/>
        <v>30476</v>
      </c>
      <c r="CH55" s="92">
        <f t="shared" si="6"/>
        <v>116112</v>
      </c>
      <c r="CI55" s="92">
        <f t="shared" si="32"/>
        <v>0</v>
      </c>
      <c r="CJ55" s="91" t="str">
        <f t="shared" si="35"/>
        <v>nein</v>
      </c>
      <c r="CK55" s="91" t="str">
        <f t="shared" si="35"/>
        <v>nein</v>
      </c>
      <c r="CL55" s="91" t="str">
        <f t="shared" si="33"/>
        <v>keine Daten</v>
      </c>
      <c r="CM55" s="92">
        <f t="shared" si="17"/>
        <v>0</v>
      </c>
      <c r="CN55" s="91" t="str">
        <f t="shared" si="18"/>
        <v>keine Angabe</v>
      </c>
      <c r="CO55" s="91">
        <f t="shared" si="19"/>
        <v>2</v>
      </c>
      <c r="CP55" s="91">
        <f t="shared" si="20"/>
        <v>2</v>
      </c>
      <c r="CQ55" s="91">
        <f t="shared" si="21"/>
        <v>0</v>
      </c>
      <c r="CR55" s="91">
        <f t="shared" si="8"/>
        <v>0</v>
      </c>
      <c r="CS55" s="92">
        <f>CM55-'2015'!CM55</f>
        <v>0</v>
      </c>
      <c r="CT55" s="92">
        <f>CE55-'2015'!CE55</f>
        <v>18</v>
      </c>
      <c r="CU55" s="92">
        <f t="shared" si="22"/>
        <v>260915</v>
      </c>
      <c r="CV55" s="92">
        <f t="shared" si="23"/>
        <v>88379</v>
      </c>
      <c r="CW55" s="153">
        <f t="shared" si="24"/>
        <v>3</v>
      </c>
      <c r="CX55" s="153">
        <f t="shared" si="25"/>
        <v>6</v>
      </c>
      <c r="CY55" s="153">
        <f t="shared" si="26"/>
        <v>3.8</v>
      </c>
      <c r="CZ55" s="92">
        <f t="shared" si="27"/>
        <v>319952</v>
      </c>
      <c r="DA55" s="92">
        <f t="shared" si="31"/>
        <v>2613</v>
      </c>
      <c r="DB55" s="91">
        <f t="shared" si="9"/>
        <v>0</v>
      </c>
      <c r="DC55" s="92">
        <f t="shared" si="28"/>
        <v>30475</v>
      </c>
    </row>
    <row r="56" spans="1:107" x14ac:dyDescent="0.25">
      <c r="A56" s="20">
        <v>13075025</v>
      </c>
      <c r="B56" s="21">
        <v>5555</v>
      </c>
      <c r="C56" s="21" t="s">
        <v>95</v>
      </c>
      <c r="D56" s="223">
        <v>348</v>
      </c>
      <c r="E56" s="224">
        <v>20100</v>
      </c>
      <c r="F56" s="224"/>
      <c r="G56" s="224"/>
      <c r="H56" s="224"/>
      <c r="I56" s="224"/>
      <c r="J56" s="224"/>
      <c r="K56" s="224"/>
      <c r="L56" s="224"/>
      <c r="M56" s="224"/>
      <c r="N56" s="224"/>
      <c r="O56" s="224">
        <v>1</v>
      </c>
      <c r="P56" s="224">
        <v>125560</v>
      </c>
      <c r="Q56" s="224">
        <v>1</v>
      </c>
      <c r="R56" s="224">
        <v>10743</v>
      </c>
      <c r="S56" s="224">
        <v>300</v>
      </c>
      <c r="T56" s="224">
        <v>0</v>
      </c>
      <c r="U56" s="224">
        <v>380</v>
      </c>
      <c r="V56" s="224">
        <v>0</v>
      </c>
      <c r="W56" s="224">
        <v>350</v>
      </c>
      <c r="X56" s="224">
        <v>0</v>
      </c>
      <c r="Y56" s="224">
        <v>0</v>
      </c>
      <c r="Z56" s="224">
        <v>0</v>
      </c>
      <c r="AA56" s="224">
        <v>0</v>
      </c>
      <c r="AB56" s="22" t="s">
        <v>56</v>
      </c>
      <c r="AC56" s="22" t="s">
        <v>43</v>
      </c>
      <c r="AD56" s="22" t="s">
        <v>43</v>
      </c>
      <c r="AE56" s="22" t="s">
        <v>56</v>
      </c>
      <c r="AF56" s="22" t="s">
        <v>56</v>
      </c>
      <c r="AG56" s="22" t="s">
        <v>56</v>
      </c>
      <c r="AH56" s="22" t="s">
        <v>56</v>
      </c>
      <c r="AI56" s="67">
        <v>43100</v>
      </c>
      <c r="AJ56" s="67">
        <v>43281</v>
      </c>
      <c r="AK56" s="224"/>
      <c r="AL56" s="224"/>
      <c r="AM56" s="260">
        <v>23626</v>
      </c>
      <c r="AN56" s="260">
        <v>-114817</v>
      </c>
      <c r="AO56" s="224">
        <v>1500</v>
      </c>
      <c r="AP56" s="282">
        <v>1479</v>
      </c>
      <c r="AQ56" s="224">
        <v>0</v>
      </c>
      <c r="AR56" s="224">
        <v>0</v>
      </c>
      <c r="AS56" s="224">
        <v>0</v>
      </c>
      <c r="AT56" s="260">
        <v>0</v>
      </c>
      <c r="AU56" s="222">
        <v>142598</v>
      </c>
      <c r="AV56" s="222">
        <v>79522</v>
      </c>
      <c r="AW56" s="281">
        <f t="shared" si="29"/>
        <v>-63076</v>
      </c>
      <c r="AX56" s="222">
        <v>111574</v>
      </c>
      <c r="AY56" s="281">
        <f t="shared" si="10"/>
        <v>191096</v>
      </c>
      <c r="AZ56" s="222">
        <v>42857</v>
      </c>
      <c r="BA56" s="281">
        <f t="shared" si="30"/>
        <v>148239</v>
      </c>
      <c r="BB56" s="281">
        <f t="shared" si="11"/>
        <v>0.53893262241895323</v>
      </c>
      <c r="BC56" s="281">
        <f t="shared" si="12"/>
        <v>0.22426947712144682</v>
      </c>
      <c r="BD56" s="222">
        <v>42857</v>
      </c>
      <c r="CA56" s="91" t="str">
        <f t="shared" si="34"/>
        <v>Dargelin</v>
      </c>
      <c r="CB56" s="92">
        <f t="shared" si="34"/>
        <v>348</v>
      </c>
      <c r="CC56" s="92">
        <f t="shared" si="13"/>
        <v>0</v>
      </c>
      <c r="CD56" s="92">
        <f t="shared" si="14"/>
        <v>0</v>
      </c>
      <c r="CE56" s="92">
        <f t="shared" si="4"/>
        <v>125560</v>
      </c>
      <c r="CF56" s="92">
        <f t="shared" si="5"/>
        <v>10743</v>
      </c>
      <c r="CG56" s="92">
        <f t="shared" si="15"/>
        <v>-114817</v>
      </c>
      <c r="CH56" s="92">
        <f t="shared" si="6"/>
        <v>23626</v>
      </c>
      <c r="CI56" s="92">
        <f t="shared" si="32"/>
        <v>0</v>
      </c>
      <c r="CJ56" s="91" t="str">
        <f t="shared" si="35"/>
        <v>ja</v>
      </c>
      <c r="CK56" s="91" t="str">
        <f t="shared" si="35"/>
        <v>nein</v>
      </c>
      <c r="CL56" s="91" t="str">
        <f t="shared" si="33"/>
        <v>keine Daten</v>
      </c>
      <c r="CM56" s="92">
        <f t="shared" si="17"/>
        <v>0</v>
      </c>
      <c r="CN56" s="91" t="str">
        <f t="shared" si="18"/>
        <v>keine Angabe</v>
      </c>
      <c r="CO56" s="91">
        <f t="shared" si="19"/>
        <v>2</v>
      </c>
      <c r="CP56" s="91">
        <f t="shared" si="20"/>
        <v>2</v>
      </c>
      <c r="CQ56" s="91">
        <f t="shared" si="21"/>
        <v>0</v>
      </c>
      <c r="CR56" s="91">
        <f t="shared" si="8"/>
        <v>0</v>
      </c>
      <c r="CS56" s="92">
        <f>CM56-'2015'!CM56</f>
        <v>0</v>
      </c>
      <c r="CT56" s="92">
        <f>CE56-'2015'!CE56</f>
        <v>-25019</v>
      </c>
      <c r="CU56" s="92">
        <f t="shared" si="22"/>
        <v>42857</v>
      </c>
      <c r="CV56" s="92">
        <f t="shared" si="23"/>
        <v>42857</v>
      </c>
      <c r="CW56" s="153">
        <f t="shared" si="24"/>
        <v>3</v>
      </c>
      <c r="CX56" s="153">
        <f t="shared" si="25"/>
        <v>3.8</v>
      </c>
      <c r="CY56" s="153">
        <f t="shared" si="26"/>
        <v>3.5</v>
      </c>
      <c r="CZ56" s="92">
        <f t="shared" si="27"/>
        <v>0</v>
      </c>
      <c r="DA56" s="92">
        <f t="shared" si="31"/>
        <v>1479</v>
      </c>
      <c r="DB56" s="91">
        <f t="shared" si="9"/>
        <v>0</v>
      </c>
      <c r="DC56" s="92">
        <f t="shared" si="28"/>
        <v>-114817</v>
      </c>
    </row>
    <row r="57" spans="1:107" x14ac:dyDescent="0.25">
      <c r="A57" s="20">
        <v>13075027</v>
      </c>
      <c r="B57" s="21">
        <v>5555</v>
      </c>
      <c r="C57" s="21" t="s">
        <v>96</v>
      </c>
      <c r="D57" s="223">
        <v>1064</v>
      </c>
      <c r="E57" s="224">
        <v>136200</v>
      </c>
      <c r="F57" s="224"/>
      <c r="G57" s="224"/>
      <c r="H57" s="224"/>
      <c r="I57" s="224"/>
      <c r="J57" s="224"/>
      <c r="K57" s="224"/>
      <c r="L57" s="224"/>
      <c r="M57" s="224"/>
      <c r="N57" s="224"/>
      <c r="O57" s="224">
        <v>0</v>
      </c>
      <c r="P57" s="224">
        <v>0</v>
      </c>
      <c r="Q57" s="224">
        <v>1</v>
      </c>
      <c r="R57" s="224">
        <v>741560</v>
      </c>
      <c r="S57" s="224">
        <v>298</v>
      </c>
      <c r="T57" s="224">
        <v>0</v>
      </c>
      <c r="U57" s="224">
        <v>373</v>
      </c>
      <c r="V57" s="224">
        <v>0</v>
      </c>
      <c r="W57" s="224">
        <v>336</v>
      </c>
      <c r="X57" s="224">
        <v>0</v>
      </c>
      <c r="Y57" s="224">
        <v>0</v>
      </c>
      <c r="Z57" s="224">
        <v>1233386</v>
      </c>
      <c r="AA57" s="224">
        <v>1159.2</v>
      </c>
      <c r="AB57" s="22" t="s">
        <v>43</v>
      </c>
      <c r="AC57" s="22" t="s">
        <v>43</v>
      </c>
      <c r="AD57" s="22" t="s">
        <v>43</v>
      </c>
      <c r="AE57" s="22" t="s">
        <v>56</v>
      </c>
      <c r="AF57" s="22" t="s">
        <v>56</v>
      </c>
      <c r="AG57" s="22" t="s">
        <v>56</v>
      </c>
      <c r="AH57" s="22" t="s">
        <v>56</v>
      </c>
      <c r="AI57" s="67">
        <v>43100</v>
      </c>
      <c r="AJ57" s="67">
        <v>43281</v>
      </c>
      <c r="AK57" s="224"/>
      <c r="AL57" s="224"/>
      <c r="AM57" s="260">
        <v>-24376</v>
      </c>
      <c r="AN57" s="260">
        <v>741560</v>
      </c>
      <c r="AO57" s="224">
        <v>3400</v>
      </c>
      <c r="AP57" s="282">
        <v>3609</v>
      </c>
      <c r="AQ57" s="224">
        <v>0</v>
      </c>
      <c r="AR57" s="224">
        <v>0</v>
      </c>
      <c r="AS57" s="224">
        <v>0</v>
      </c>
      <c r="AT57" s="260">
        <v>0</v>
      </c>
      <c r="AU57" s="222">
        <v>759242</v>
      </c>
      <c r="AV57" s="222">
        <v>385099</v>
      </c>
      <c r="AW57" s="281">
        <f t="shared" si="29"/>
        <v>-374143</v>
      </c>
      <c r="AX57" s="222">
        <v>154937</v>
      </c>
      <c r="AY57" s="281">
        <f t="shared" si="10"/>
        <v>540036</v>
      </c>
      <c r="AZ57" s="222">
        <v>490788</v>
      </c>
      <c r="BA57" s="281">
        <f t="shared" si="30"/>
        <v>49248</v>
      </c>
      <c r="BB57" s="281">
        <f t="shared" si="11"/>
        <v>1.2744463112082867</v>
      </c>
      <c r="BC57" s="281">
        <f t="shared" si="12"/>
        <v>0.90880607959469373</v>
      </c>
      <c r="BD57" s="222">
        <v>166969</v>
      </c>
      <c r="CA57" s="91" t="str">
        <f t="shared" si="34"/>
        <v>Dersekow</v>
      </c>
      <c r="CB57" s="92">
        <f t="shared" si="34"/>
        <v>1064</v>
      </c>
      <c r="CC57" s="92">
        <f t="shared" si="13"/>
        <v>0</v>
      </c>
      <c r="CD57" s="92">
        <f t="shared" si="14"/>
        <v>0</v>
      </c>
      <c r="CE57" s="92">
        <f t="shared" si="4"/>
        <v>0</v>
      </c>
      <c r="CF57" s="92">
        <f t="shared" si="5"/>
        <v>741560</v>
      </c>
      <c r="CG57" s="92">
        <f t="shared" si="15"/>
        <v>741560</v>
      </c>
      <c r="CH57" s="92">
        <f t="shared" si="6"/>
        <v>-24376</v>
      </c>
      <c r="CI57" s="92">
        <f t="shared" si="32"/>
        <v>0</v>
      </c>
      <c r="CJ57" s="91" t="str">
        <f t="shared" si="35"/>
        <v>nein</v>
      </c>
      <c r="CK57" s="91" t="str">
        <f t="shared" si="35"/>
        <v>nein</v>
      </c>
      <c r="CL57" s="91" t="str">
        <f t="shared" si="33"/>
        <v>keine Daten</v>
      </c>
      <c r="CM57" s="92">
        <f t="shared" si="17"/>
        <v>0</v>
      </c>
      <c r="CN57" s="91" t="str">
        <f t="shared" si="18"/>
        <v>keine Angabe</v>
      </c>
      <c r="CO57" s="91">
        <f t="shared" si="19"/>
        <v>2</v>
      </c>
      <c r="CP57" s="91">
        <f t="shared" si="20"/>
        <v>2</v>
      </c>
      <c r="CQ57" s="91">
        <f t="shared" si="21"/>
        <v>0</v>
      </c>
      <c r="CR57" s="91">
        <f t="shared" si="8"/>
        <v>0</v>
      </c>
      <c r="CS57" s="92">
        <f>CM57-'2015'!CM57</f>
        <v>0</v>
      </c>
      <c r="CT57" s="92">
        <f>CE57-'2015'!CE57</f>
        <v>0</v>
      </c>
      <c r="CU57" s="92">
        <f t="shared" si="22"/>
        <v>490788</v>
      </c>
      <c r="CV57" s="92">
        <f t="shared" si="23"/>
        <v>166969</v>
      </c>
      <c r="CW57" s="153">
        <f t="shared" si="24"/>
        <v>2.98</v>
      </c>
      <c r="CX57" s="153">
        <f t="shared" si="25"/>
        <v>3.73</v>
      </c>
      <c r="CY57" s="153">
        <f t="shared" si="26"/>
        <v>3.36</v>
      </c>
      <c r="CZ57" s="92">
        <f t="shared" si="27"/>
        <v>1233386</v>
      </c>
      <c r="DA57" s="92">
        <f t="shared" si="31"/>
        <v>3609</v>
      </c>
      <c r="DB57" s="91">
        <f t="shared" si="9"/>
        <v>0</v>
      </c>
      <c r="DC57" s="92">
        <f t="shared" si="28"/>
        <v>741560</v>
      </c>
    </row>
    <row r="58" spans="1:107" x14ac:dyDescent="0.25">
      <c r="A58" s="20">
        <v>13075028</v>
      </c>
      <c r="B58" s="21">
        <v>5555</v>
      </c>
      <c r="C58" s="21" t="s">
        <v>97</v>
      </c>
      <c r="D58" s="223">
        <v>533</v>
      </c>
      <c r="E58" s="224">
        <v>29300</v>
      </c>
      <c r="F58" s="224"/>
      <c r="G58" s="224"/>
      <c r="H58" s="224"/>
      <c r="I58" s="224"/>
      <c r="J58" s="224"/>
      <c r="K58" s="224"/>
      <c r="L58" s="224"/>
      <c r="M58" s="224"/>
      <c r="N58" s="224"/>
      <c r="O58" s="224">
        <v>0</v>
      </c>
      <c r="P58" s="224">
        <v>0</v>
      </c>
      <c r="Q58" s="224">
        <v>1</v>
      </c>
      <c r="R58" s="224">
        <v>184657</v>
      </c>
      <c r="S58" s="224">
        <v>300</v>
      </c>
      <c r="T58" s="224">
        <v>0</v>
      </c>
      <c r="U58" s="224">
        <v>400</v>
      </c>
      <c r="V58" s="224">
        <v>0</v>
      </c>
      <c r="W58" s="224">
        <v>380</v>
      </c>
      <c r="X58" s="224">
        <v>0</v>
      </c>
      <c r="Y58" s="224">
        <v>0</v>
      </c>
      <c r="Z58" s="224">
        <v>61875</v>
      </c>
      <c r="AA58" s="224">
        <v>116.09</v>
      </c>
      <c r="AB58" s="22" t="s">
        <v>43</v>
      </c>
      <c r="AC58" s="22" t="s">
        <v>43</v>
      </c>
      <c r="AD58" s="22" t="s">
        <v>43</v>
      </c>
      <c r="AE58" s="22" t="s">
        <v>56</v>
      </c>
      <c r="AF58" s="22" t="s">
        <v>56</v>
      </c>
      <c r="AG58" s="22" t="s">
        <v>56</v>
      </c>
      <c r="AH58" s="22" t="s">
        <v>56</v>
      </c>
      <c r="AI58" s="67">
        <v>43100</v>
      </c>
      <c r="AJ58" s="67">
        <v>43281</v>
      </c>
      <c r="AK58" s="224"/>
      <c r="AL58" s="224"/>
      <c r="AM58" s="260">
        <v>38791</v>
      </c>
      <c r="AN58" s="260">
        <v>184657</v>
      </c>
      <c r="AO58" s="224">
        <v>1000</v>
      </c>
      <c r="AP58" s="282">
        <v>952</v>
      </c>
      <c r="AQ58" s="224">
        <v>0</v>
      </c>
      <c r="AR58" s="224">
        <v>0</v>
      </c>
      <c r="AS58" s="224">
        <v>0</v>
      </c>
      <c r="AT58" s="260">
        <v>0</v>
      </c>
      <c r="AU58" s="222">
        <v>229554</v>
      </c>
      <c r="AV58" s="222">
        <v>109870</v>
      </c>
      <c r="AW58" s="281">
        <f t="shared" si="29"/>
        <v>-119684</v>
      </c>
      <c r="AX58" s="222">
        <v>164467</v>
      </c>
      <c r="AY58" s="281">
        <f t="shared" si="10"/>
        <v>274337</v>
      </c>
      <c r="AZ58" s="222">
        <v>180784</v>
      </c>
      <c r="BA58" s="281">
        <f t="shared" si="30"/>
        <v>93553</v>
      </c>
      <c r="BB58" s="281">
        <f t="shared" si="11"/>
        <v>1.6454355146991899</v>
      </c>
      <c r="BC58" s="281">
        <f t="shared" si="12"/>
        <v>0.65898511684533989</v>
      </c>
      <c r="BD58" s="222">
        <v>61361</v>
      </c>
      <c r="CA58" s="91" t="str">
        <f t="shared" si="34"/>
        <v>Diedrichshagen</v>
      </c>
      <c r="CB58" s="92">
        <f t="shared" si="34"/>
        <v>533</v>
      </c>
      <c r="CC58" s="92">
        <f t="shared" si="13"/>
        <v>0</v>
      </c>
      <c r="CD58" s="92">
        <f t="shared" si="14"/>
        <v>0</v>
      </c>
      <c r="CE58" s="92">
        <f t="shared" si="4"/>
        <v>0</v>
      </c>
      <c r="CF58" s="92">
        <f t="shared" si="5"/>
        <v>184657</v>
      </c>
      <c r="CG58" s="92">
        <f t="shared" si="15"/>
        <v>184657</v>
      </c>
      <c r="CH58" s="92">
        <f t="shared" si="6"/>
        <v>38791</v>
      </c>
      <c r="CI58" s="92">
        <f t="shared" si="32"/>
        <v>0</v>
      </c>
      <c r="CJ58" s="91" t="str">
        <f t="shared" si="35"/>
        <v>nein</v>
      </c>
      <c r="CK58" s="91" t="str">
        <f t="shared" si="35"/>
        <v>nein</v>
      </c>
      <c r="CL58" s="91" t="str">
        <f t="shared" si="33"/>
        <v>keine Daten</v>
      </c>
      <c r="CM58" s="92">
        <f t="shared" si="17"/>
        <v>0</v>
      </c>
      <c r="CN58" s="91" t="str">
        <f t="shared" si="18"/>
        <v>keine Angabe</v>
      </c>
      <c r="CO58" s="91">
        <f t="shared" si="19"/>
        <v>2</v>
      </c>
      <c r="CP58" s="91">
        <f t="shared" si="20"/>
        <v>2</v>
      </c>
      <c r="CQ58" s="91">
        <f t="shared" si="21"/>
        <v>0</v>
      </c>
      <c r="CR58" s="91">
        <f t="shared" si="8"/>
        <v>0</v>
      </c>
      <c r="CS58" s="92">
        <f>CM58-'2015'!CM58</f>
        <v>0</v>
      </c>
      <c r="CT58" s="92">
        <f>CE58-'2015'!CE58</f>
        <v>0</v>
      </c>
      <c r="CU58" s="92">
        <f t="shared" si="22"/>
        <v>180784</v>
      </c>
      <c r="CV58" s="92">
        <f t="shared" si="23"/>
        <v>61361</v>
      </c>
      <c r="CW58" s="153">
        <f t="shared" si="24"/>
        <v>3</v>
      </c>
      <c r="CX58" s="153">
        <f t="shared" si="25"/>
        <v>4</v>
      </c>
      <c r="CY58" s="153">
        <f t="shared" si="26"/>
        <v>3.8</v>
      </c>
      <c r="CZ58" s="92">
        <f t="shared" si="27"/>
        <v>61875</v>
      </c>
      <c r="DA58" s="92">
        <f t="shared" si="31"/>
        <v>952</v>
      </c>
      <c r="DB58" s="91">
        <f t="shared" si="9"/>
        <v>0</v>
      </c>
      <c r="DC58" s="92">
        <f t="shared" si="28"/>
        <v>184657</v>
      </c>
    </row>
    <row r="59" spans="1:107" x14ac:dyDescent="0.25">
      <c r="A59" s="20">
        <v>13075050</v>
      </c>
      <c r="B59" s="21">
        <v>5555</v>
      </c>
      <c r="C59" s="21" t="s">
        <v>98</v>
      </c>
      <c r="D59" s="223">
        <v>816</v>
      </c>
      <c r="E59" s="224">
        <v>55500</v>
      </c>
      <c r="F59" s="224"/>
      <c r="G59" s="224"/>
      <c r="H59" s="224"/>
      <c r="I59" s="224"/>
      <c r="J59" s="224"/>
      <c r="K59" s="224"/>
      <c r="L59" s="224"/>
      <c r="M59" s="224"/>
      <c r="N59" s="224"/>
      <c r="O59" s="224">
        <v>0</v>
      </c>
      <c r="P59" s="224">
        <v>0</v>
      </c>
      <c r="Q59" s="224">
        <v>1</v>
      </c>
      <c r="R59" s="224">
        <v>1122936</v>
      </c>
      <c r="S59" s="224">
        <v>300</v>
      </c>
      <c r="T59" s="224">
        <v>0</v>
      </c>
      <c r="U59" s="224">
        <v>400</v>
      </c>
      <c r="V59" s="224">
        <v>0</v>
      </c>
      <c r="W59" s="224">
        <v>350</v>
      </c>
      <c r="X59" s="224">
        <v>0</v>
      </c>
      <c r="Y59" s="224">
        <v>0</v>
      </c>
      <c r="Z59" s="224">
        <v>0</v>
      </c>
      <c r="AA59" s="224">
        <v>0</v>
      </c>
      <c r="AB59" s="22" t="s">
        <v>43</v>
      </c>
      <c r="AC59" s="22" t="s">
        <v>43</v>
      </c>
      <c r="AD59" s="22" t="s">
        <v>43</v>
      </c>
      <c r="AE59" s="22" t="s">
        <v>56</v>
      </c>
      <c r="AF59" s="22" t="s">
        <v>56</v>
      </c>
      <c r="AG59" s="22" t="s">
        <v>56</v>
      </c>
      <c r="AH59" s="22" t="s">
        <v>56</v>
      </c>
      <c r="AI59" s="67">
        <v>43100</v>
      </c>
      <c r="AJ59" s="67">
        <v>43281</v>
      </c>
      <c r="AK59" s="224"/>
      <c r="AL59" s="224"/>
      <c r="AM59" s="260">
        <v>10431</v>
      </c>
      <c r="AN59" s="260">
        <v>346126</v>
      </c>
      <c r="AO59" s="224">
        <v>2100</v>
      </c>
      <c r="AP59" s="282">
        <v>2190</v>
      </c>
      <c r="AQ59" s="224">
        <v>0</v>
      </c>
      <c r="AR59" s="224">
        <v>0</v>
      </c>
      <c r="AS59" s="224">
        <v>0</v>
      </c>
      <c r="AT59" s="260">
        <v>0</v>
      </c>
      <c r="AU59" s="222">
        <v>439524</v>
      </c>
      <c r="AV59" s="222">
        <v>174514</v>
      </c>
      <c r="AW59" s="281">
        <f t="shared" si="29"/>
        <v>-265010</v>
      </c>
      <c r="AX59" s="222">
        <v>201053</v>
      </c>
      <c r="AY59" s="281">
        <f t="shared" si="10"/>
        <v>375567</v>
      </c>
      <c r="AZ59" s="222">
        <v>324707</v>
      </c>
      <c r="BA59" s="281">
        <f t="shared" si="30"/>
        <v>50860</v>
      </c>
      <c r="BB59" s="281">
        <f t="shared" si="11"/>
        <v>1.860635822913921</v>
      </c>
      <c r="BC59" s="281">
        <f t="shared" si="12"/>
        <v>0.86457809125934915</v>
      </c>
      <c r="BD59" s="222">
        <v>110218</v>
      </c>
      <c r="CA59" s="91" t="str">
        <f t="shared" si="34"/>
        <v>Hinrichshagen</v>
      </c>
      <c r="CB59" s="92">
        <f t="shared" si="34"/>
        <v>816</v>
      </c>
      <c r="CC59" s="92">
        <f t="shared" si="13"/>
        <v>0</v>
      </c>
      <c r="CD59" s="92">
        <f t="shared" si="14"/>
        <v>0</v>
      </c>
      <c r="CE59" s="92">
        <f t="shared" si="4"/>
        <v>0</v>
      </c>
      <c r="CF59" s="92">
        <f t="shared" si="5"/>
        <v>1122936</v>
      </c>
      <c r="CG59" s="92">
        <f t="shared" si="15"/>
        <v>1122936</v>
      </c>
      <c r="CH59" s="92">
        <f t="shared" si="6"/>
        <v>10431</v>
      </c>
      <c r="CI59" s="92">
        <f t="shared" si="32"/>
        <v>0</v>
      </c>
      <c r="CJ59" s="91" t="str">
        <f t="shared" si="35"/>
        <v>nein</v>
      </c>
      <c r="CK59" s="91" t="str">
        <f t="shared" si="35"/>
        <v>nein</v>
      </c>
      <c r="CL59" s="91" t="str">
        <f t="shared" si="33"/>
        <v>keine Daten</v>
      </c>
      <c r="CM59" s="92">
        <f t="shared" si="17"/>
        <v>0</v>
      </c>
      <c r="CN59" s="91" t="str">
        <f t="shared" si="18"/>
        <v>keine Angabe</v>
      </c>
      <c r="CO59" s="91">
        <f t="shared" si="19"/>
        <v>2</v>
      </c>
      <c r="CP59" s="91">
        <f t="shared" si="20"/>
        <v>2</v>
      </c>
      <c r="CQ59" s="91">
        <f t="shared" si="21"/>
        <v>0</v>
      </c>
      <c r="CR59" s="91">
        <f t="shared" si="8"/>
        <v>0</v>
      </c>
      <c r="CS59" s="92">
        <f>CM59-'2015'!CM59</f>
        <v>0</v>
      </c>
      <c r="CT59" s="92">
        <f>CE59-'2015'!CE59</f>
        <v>0</v>
      </c>
      <c r="CU59" s="92">
        <f t="shared" si="22"/>
        <v>324707</v>
      </c>
      <c r="CV59" s="92">
        <f t="shared" si="23"/>
        <v>110218</v>
      </c>
      <c r="CW59" s="153">
        <f t="shared" si="24"/>
        <v>3</v>
      </c>
      <c r="CX59" s="153">
        <f t="shared" si="25"/>
        <v>4</v>
      </c>
      <c r="CY59" s="153">
        <f t="shared" si="26"/>
        <v>3.5</v>
      </c>
      <c r="CZ59" s="92">
        <f t="shared" si="27"/>
        <v>0</v>
      </c>
      <c r="DA59" s="92">
        <f t="shared" si="31"/>
        <v>2190</v>
      </c>
      <c r="DB59" s="91">
        <f t="shared" si="9"/>
        <v>0</v>
      </c>
      <c r="DC59" s="92">
        <f t="shared" si="28"/>
        <v>346126</v>
      </c>
    </row>
    <row r="60" spans="1:107" x14ac:dyDescent="0.25">
      <c r="A60" s="20">
        <v>13075076</v>
      </c>
      <c r="B60" s="21">
        <v>5555</v>
      </c>
      <c r="C60" s="21" t="s">
        <v>99</v>
      </c>
      <c r="D60" s="223">
        <v>386</v>
      </c>
      <c r="E60" s="224">
        <v>41600</v>
      </c>
      <c r="F60" s="224"/>
      <c r="G60" s="224"/>
      <c r="H60" s="224"/>
      <c r="I60" s="224"/>
      <c r="J60" s="224"/>
      <c r="K60" s="224"/>
      <c r="L60" s="224"/>
      <c r="M60" s="224"/>
      <c r="N60" s="224"/>
      <c r="O60" s="224">
        <v>0</v>
      </c>
      <c r="P60" s="224">
        <v>0</v>
      </c>
      <c r="Q60" s="224">
        <v>1</v>
      </c>
      <c r="R60" s="224">
        <v>346127</v>
      </c>
      <c r="S60" s="224">
        <v>360</v>
      </c>
      <c r="T60" s="224">
        <v>0</v>
      </c>
      <c r="U60" s="224">
        <v>373</v>
      </c>
      <c r="V60" s="224">
        <v>0</v>
      </c>
      <c r="W60" s="224">
        <v>340</v>
      </c>
      <c r="X60" s="224">
        <v>0</v>
      </c>
      <c r="Y60" s="224">
        <v>0</v>
      </c>
      <c r="Z60" s="224">
        <v>78746</v>
      </c>
      <c r="AA60" s="224">
        <v>204.01</v>
      </c>
      <c r="AB60" s="22" t="s">
        <v>43</v>
      </c>
      <c r="AC60" s="22" t="s">
        <v>43</v>
      </c>
      <c r="AD60" s="22" t="s">
        <v>43</v>
      </c>
      <c r="AE60" s="22" t="s">
        <v>56</v>
      </c>
      <c r="AF60" s="22" t="s">
        <v>56</v>
      </c>
      <c r="AG60" s="22" t="s">
        <v>56</v>
      </c>
      <c r="AH60" s="22" t="s">
        <v>56</v>
      </c>
      <c r="AI60" s="67">
        <v>43100</v>
      </c>
      <c r="AJ60" s="67">
        <v>43281</v>
      </c>
      <c r="AK60" s="224"/>
      <c r="AL60" s="224"/>
      <c r="AM60" s="260">
        <v>98436</v>
      </c>
      <c r="AN60" s="260">
        <v>1122936</v>
      </c>
      <c r="AO60" s="224">
        <v>1700</v>
      </c>
      <c r="AP60" s="282">
        <v>1688</v>
      </c>
      <c r="AQ60" s="224">
        <v>0</v>
      </c>
      <c r="AR60" s="224">
        <v>0</v>
      </c>
      <c r="AS60" s="224">
        <v>0</v>
      </c>
      <c r="AT60" s="260">
        <v>0</v>
      </c>
      <c r="AU60" s="222">
        <v>246833</v>
      </c>
      <c r="AV60" s="222">
        <v>237431</v>
      </c>
      <c r="AW60" s="281">
        <f t="shared" si="29"/>
        <v>-9402</v>
      </c>
      <c r="AX60" s="222">
        <v>72686</v>
      </c>
      <c r="AY60" s="281">
        <f t="shared" si="10"/>
        <v>310117</v>
      </c>
      <c r="AZ60" s="222">
        <v>141162</v>
      </c>
      <c r="BA60" s="281">
        <f t="shared" si="30"/>
        <v>168955</v>
      </c>
      <c r="BB60" s="281">
        <f t="shared" si="11"/>
        <v>0.59453904502781862</v>
      </c>
      <c r="BC60" s="281">
        <f t="shared" si="12"/>
        <v>0.45518949299780403</v>
      </c>
      <c r="BD60" s="222">
        <v>47634</v>
      </c>
      <c r="CA60" s="91" t="str">
        <f t="shared" si="34"/>
        <v>Levenhagen</v>
      </c>
      <c r="CB60" s="92">
        <f t="shared" si="34"/>
        <v>386</v>
      </c>
      <c r="CC60" s="92">
        <f t="shared" si="13"/>
        <v>0</v>
      </c>
      <c r="CD60" s="92">
        <f t="shared" si="14"/>
        <v>0</v>
      </c>
      <c r="CE60" s="92">
        <f t="shared" si="4"/>
        <v>0</v>
      </c>
      <c r="CF60" s="92">
        <f t="shared" si="5"/>
        <v>346127</v>
      </c>
      <c r="CG60" s="92">
        <f t="shared" si="15"/>
        <v>346127</v>
      </c>
      <c r="CH60" s="92">
        <f t="shared" si="6"/>
        <v>98436</v>
      </c>
      <c r="CI60" s="92">
        <f t="shared" si="32"/>
        <v>0</v>
      </c>
      <c r="CJ60" s="91" t="str">
        <f t="shared" si="35"/>
        <v>nein</v>
      </c>
      <c r="CK60" s="91" t="str">
        <f t="shared" si="35"/>
        <v>nein</v>
      </c>
      <c r="CL60" s="91" t="str">
        <f t="shared" si="33"/>
        <v>keine Daten</v>
      </c>
      <c r="CM60" s="92">
        <f t="shared" si="17"/>
        <v>0</v>
      </c>
      <c r="CN60" s="91" t="str">
        <f t="shared" si="18"/>
        <v>keine Angabe</v>
      </c>
      <c r="CO60" s="91">
        <f t="shared" si="19"/>
        <v>2</v>
      </c>
      <c r="CP60" s="91">
        <f t="shared" si="20"/>
        <v>2</v>
      </c>
      <c r="CQ60" s="91">
        <f t="shared" si="21"/>
        <v>0</v>
      </c>
      <c r="CR60" s="91">
        <f t="shared" si="8"/>
        <v>0</v>
      </c>
      <c r="CS60" s="92">
        <f>CM60-'2015'!CM60</f>
        <v>0</v>
      </c>
      <c r="CT60" s="92">
        <f>CE60-'2015'!CE60</f>
        <v>0</v>
      </c>
      <c r="CU60" s="92">
        <f t="shared" si="22"/>
        <v>141162</v>
      </c>
      <c r="CV60" s="92">
        <f t="shared" si="23"/>
        <v>47634</v>
      </c>
      <c r="CW60" s="153">
        <f t="shared" si="24"/>
        <v>3.6</v>
      </c>
      <c r="CX60" s="153">
        <f t="shared" si="25"/>
        <v>3.73</v>
      </c>
      <c r="CY60" s="153">
        <f t="shared" si="26"/>
        <v>3.4</v>
      </c>
      <c r="CZ60" s="92">
        <f t="shared" si="27"/>
        <v>78746</v>
      </c>
      <c r="DA60" s="92">
        <f t="shared" si="31"/>
        <v>1688</v>
      </c>
      <c r="DB60" s="91">
        <f t="shared" si="9"/>
        <v>0</v>
      </c>
      <c r="DC60" s="92">
        <f t="shared" si="28"/>
        <v>1122936</v>
      </c>
    </row>
    <row r="61" spans="1:107" x14ac:dyDescent="0.25">
      <c r="A61" s="20">
        <v>13075091</v>
      </c>
      <c r="B61" s="21">
        <v>5555</v>
      </c>
      <c r="C61" s="21" t="s">
        <v>100</v>
      </c>
      <c r="D61" s="223">
        <v>1016</v>
      </c>
      <c r="E61" s="224">
        <v>240400</v>
      </c>
      <c r="F61" s="224"/>
      <c r="G61" s="224"/>
      <c r="H61" s="224"/>
      <c r="I61" s="224"/>
      <c r="J61" s="224"/>
      <c r="K61" s="224"/>
      <c r="L61" s="224"/>
      <c r="M61" s="224"/>
      <c r="N61" s="224"/>
      <c r="O61" s="224">
        <v>0</v>
      </c>
      <c r="P61" s="224">
        <v>0</v>
      </c>
      <c r="Q61" s="224">
        <v>1</v>
      </c>
      <c r="R61" s="224">
        <v>1392859</v>
      </c>
      <c r="S61" s="224">
        <v>298</v>
      </c>
      <c r="T61" s="224">
        <v>0</v>
      </c>
      <c r="U61" s="224">
        <v>373</v>
      </c>
      <c r="V61" s="224">
        <v>0</v>
      </c>
      <c r="W61" s="224">
        <v>336</v>
      </c>
      <c r="X61" s="224">
        <v>0</v>
      </c>
      <c r="Y61" s="224">
        <v>0</v>
      </c>
      <c r="Z61" s="224">
        <v>261354</v>
      </c>
      <c r="AA61" s="224">
        <v>257.24</v>
      </c>
      <c r="AB61" s="22" t="s">
        <v>43</v>
      </c>
      <c r="AC61" s="22" t="s">
        <v>43</v>
      </c>
      <c r="AD61" s="22" t="s">
        <v>43</v>
      </c>
      <c r="AE61" s="22" t="s">
        <v>56</v>
      </c>
      <c r="AF61" s="22" t="s">
        <v>56</v>
      </c>
      <c r="AG61" s="22" t="s">
        <v>56</v>
      </c>
      <c r="AH61" s="22" t="s">
        <v>56</v>
      </c>
      <c r="AI61" s="67">
        <v>43100</v>
      </c>
      <c r="AJ61" s="67">
        <v>43271</v>
      </c>
      <c r="AK61" s="224"/>
      <c r="AL61" s="224"/>
      <c r="AM61" s="260">
        <v>397264</v>
      </c>
      <c r="AN61" s="260">
        <v>1392858</v>
      </c>
      <c r="AO61" s="224">
        <v>2300</v>
      </c>
      <c r="AP61" s="282">
        <v>2207</v>
      </c>
      <c r="AQ61" s="224">
        <v>0</v>
      </c>
      <c r="AR61" s="224">
        <v>0</v>
      </c>
      <c r="AS61" s="224">
        <v>0</v>
      </c>
      <c r="AT61" s="260">
        <v>0</v>
      </c>
      <c r="AU61" s="222">
        <v>943279</v>
      </c>
      <c r="AV61" s="222">
        <v>891022</v>
      </c>
      <c r="AW61" s="281">
        <f t="shared" si="29"/>
        <v>-52257</v>
      </c>
      <c r="AX61" s="222">
        <v>22211</v>
      </c>
      <c r="AY61" s="281">
        <f t="shared" si="10"/>
        <v>913233</v>
      </c>
      <c r="AZ61" s="222">
        <v>520305</v>
      </c>
      <c r="BA61" s="281">
        <f t="shared" si="30"/>
        <v>392928</v>
      </c>
      <c r="BB61" s="281">
        <f t="shared" si="11"/>
        <v>0.5839418106399169</v>
      </c>
      <c r="BC61" s="281">
        <f t="shared" si="12"/>
        <v>0.56973959548110942</v>
      </c>
      <c r="BD61" s="222">
        <v>177068</v>
      </c>
      <c r="CA61" s="91" t="str">
        <f t="shared" si="34"/>
        <v>Mesekenhagen</v>
      </c>
      <c r="CB61" s="92">
        <f t="shared" si="34"/>
        <v>1016</v>
      </c>
      <c r="CC61" s="92">
        <f t="shared" si="13"/>
        <v>0</v>
      </c>
      <c r="CD61" s="92">
        <f t="shared" si="14"/>
        <v>0</v>
      </c>
      <c r="CE61" s="92">
        <f t="shared" si="4"/>
        <v>0</v>
      </c>
      <c r="CF61" s="92">
        <f t="shared" si="5"/>
        <v>1392859</v>
      </c>
      <c r="CG61" s="92">
        <f t="shared" si="15"/>
        <v>1392859</v>
      </c>
      <c r="CH61" s="92">
        <f t="shared" si="6"/>
        <v>397264</v>
      </c>
      <c r="CI61" s="92">
        <f t="shared" si="32"/>
        <v>0</v>
      </c>
      <c r="CJ61" s="91" t="str">
        <f t="shared" si="35"/>
        <v>nein</v>
      </c>
      <c r="CK61" s="91" t="str">
        <f t="shared" si="35"/>
        <v>nein</v>
      </c>
      <c r="CL61" s="91" t="str">
        <f t="shared" si="33"/>
        <v>keine Daten</v>
      </c>
      <c r="CM61" s="92">
        <f t="shared" si="17"/>
        <v>0</v>
      </c>
      <c r="CN61" s="91" t="str">
        <f t="shared" si="18"/>
        <v>keine Angabe</v>
      </c>
      <c r="CO61" s="91">
        <f t="shared" si="19"/>
        <v>2</v>
      </c>
      <c r="CP61" s="91">
        <f t="shared" si="20"/>
        <v>2</v>
      </c>
      <c r="CQ61" s="91">
        <f t="shared" si="21"/>
        <v>0</v>
      </c>
      <c r="CR61" s="91">
        <f t="shared" si="8"/>
        <v>0</v>
      </c>
      <c r="CS61" s="92">
        <f>CM61-'2015'!CM61</f>
        <v>0</v>
      </c>
      <c r="CT61" s="92">
        <f>CE61-'2015'!CE61</f>
        <v>0</v>
      </c>
      <c r="CU61" s="92">
        <f t="shared" si="22"/>
        <v>520305</v>
      </c>
      <c r="CV61" s="92">
        <f t="shared" si="23"/>
        <v>177068</v>
      </c>
      <c r="CW61" s="153">
        <f t="shared" si="24"/>
        <v>2.98</v>
      </c>
      <c r="CX61" s="153">
        <f t="shared" si="25"/>
        <v>3.73</v>
      </c>
      <c r="CY61" s="153">
        <f t="shared" si="26"/>
        <v>3.36</v>
      </c>
      <c r="CZ61" s="92">
        <f t="shared" si="27"/>
        <v>261354</v>
      </c>
      <c r="DA61" s="92">
        <f t="shared" si="31"/>
        <v>2207</v>
      </c>
      <c r="DB61" s="91">
        <f t="shared" si="9"/>
        <v>0</v>
      </c>
      <c r="DC61" s="92">
        <f t="shared" si="28"/>
        <v>1392858</v>
      </c>
    </row>
    <row r="62" spans="1:107" x14ac:dyDescent="0.25">
      <c r="A62" s="20">
        <v>13075102</v>
      </c>
      <c r="B62" s="21">
        <v>5555</v>
      </c>
      <c r="C62" s="21" t="s">
        <v>80</v>
      </c>
      <c r="D62" s="223">
        <v>2355</v>
      </c>
      <c r="E62" s="224">
        <v>30100</v>
      </c>
      <c r="F62" s="224"/>
      <c r="G62" s="224"/>
      <c r="H62" s="224"/>
      <c r="I62" s="224"/>
      <c r="J62" s="224"/>
      <c r="K62" s="224"/>
      <c r="L62" s="224"/>
      <c r="M62" s="224"/>
      <c r="N62" s="224"/>
      <c r="O62" s="224">
        <v>0</v>
      </c>
      <c r="P62" s="224">
        <v>0</v>
      </c>
      <c r="Q62" s="224">
        <v>1</v>
      </c>
      <c r="R62" s="224">
        <v>1288278</v>
      </c>
      <c r="S62" s="224">
        <v>300</v>
      </c>
      <c r="T62" s="224">
        <v>0</v>
      </c>
      <c r="U62" s="224">
        <v>400</v>
      </c>
      <c r="V62" s="224">
        <v>0</v>
      </c>
      <c r="W62" s="224">
        <v>400</v>
      </c>
      <c r="X62" s="224">
        <v>0</v>
      </c>
      <c r="Y62" s="224">
        <v>0</v>
      </c>
      <c r="Z62" s="224">
        <v>421474</v>
      </c>
      <c r="AA62" s="224">
        <v>178.97</v>
      </c>
      <c r="AB62" s="22" t="s">
        <v>43</v>
      </c>
      <c r="AC62" s="22" t="s">
        <v>43</v>
      </c>
      <c r="AD62" s="22" t="s">
        <v>43</v>
      </c>
      <c r="AE62" s="22" t="s">
        <v>56</v>
      </c>
      <c r="AF62" s="22" t="s">
        <v>56</v>
      </c>
      <c r="AG62" s="22" t="s">
        <v>56</v>
      </c>
      <c r="AH62" s="22" t="s">
        <v>56</v>
      </c>
      <c r="AI62" s="67">
        <v>43100</v>
      </c>
      <c r="AJ62" s="67">
        <v>43281</v>
      </c>
      <c r="AK62" s="224"/>
      <c r="AL62" s="224"/>
      <c r="AM62" s="260">
        <v>368539</v>
      </c>
      <c r="AN62" s="260">
        <v>1288278</v>
      </c>
      <c r="AO62" s="224">
        <v>8200</v>
      </c>
      <c r="AP62" s="282">
        <v>7693</v>
      </c>
      <c r="AQ62" s="224">
        <v>0</v>
      </c>
      <c r="AR62" s="224">
        <v>0</v>
      </c>
      <c r="AS62" s="224">
        <v>0</v>
      </c>
      <c r="AT62" s="260">
        <v>0</v>
      </c>
      <c r="AU62" s="222">
        <v>1659548</v>
      </c>
      <c r="AV62" s="222">
        <v>807343</v>
      </c>
      <c r="AW62" s="281">
        <f t="shared" si="29"/>
        <v>-852205</v>
      </c>
      <c r="AX62" s="222">
        <v>354987</v>
      </c>
      <c r="AY62" s="281">
        <f t="shared" si="10"/>
        <v>1162330</v>
      </c>
      <c r="AZ62" s="222">
        <v>935831</v>
      </c>
      <c r="BA62" s="281">
        <f t="shared" si="30"/>
        <v>226499</v>
      </c>
      <c r="BB62" s="281">
        <f t="shared" si="11"/>
        <v>1.1591492091960913</v>
      </c>
      <c r="BC62" s="281">
        <f t="shared" si="12"/>
        <v>0.8051336539536964</v>
      </c>
      <c r="BD62" s="222">
        <v>317175</v>
      </c>
      <c r="CA62" s="91" t="str">
        <f t="shared" si="34"/>
        <v>Neuenkirchen</v>
      </c>
      <c r="CB62" s="92">
        <f t="shared" si="34"/>
        <v>2355</v>
      </c>
      <c r="CC62" s="92">
        <f t="shared" si="13"/>
        <v>0</v>
      </c>
      <c r="CD62" s="92">
        <f t="shared" si="14"/>
        <v>0</v>
      </c>
      <c r="CE62" s="92">
        <f t="shared" si="4"/>
        <v>0</v>
      </c>
      <c r="CF62" s="92">
        <f t="shared" si="5"/>
        <v>1288278</v>
      </c>
      <c r="CG62" s="92">
        <f t="shared" si="15"/>
        <v>1288278</v>
      </c>
      <c r="CH62" s="92">
        <f t="shared" si="6"/>
        <v>368539</v>
      </c>
      <c r="CI62" s="92">
        <f t="shared" si="32"/>
        <v>0</v>
      </c>
      <c r="CJ62" s="91" t="str">
        <f t="shared" si="35"/>
        <v>nein</v>
      </c>
      <c r="CK62" s="91" t="str">
        <f t="shared" si="35"/>
        <v>nein</v>
      </c>
      <c r="CL62" s="91" t="str">
        <f t="shared" si="33"/>
        <v>keine Daten</v>
      </c>
      <c r="CM62" s="92">
        <f t="shared" si="17"/>
        <v>0</v>
      </c>
      <c r="CN62" s="91" t="str">
        <f t="shared" si="18"/>
        <v>keine Angabe</v>
      </c>
      <c r="CO62" s="91">
        <f t="shared" si="19"/>
        <v>2</v>
      </c>
      <c r="CP62" s="91">
        <f t="shared" si="20"/>
        <v>2</v>
      </c>
      <c r="CQ62" s="91">
        <f t="shared" si="21"/>
        <v>0</v>
      </c>
      <c r="CR62" s="91">
        <f t="shared" si="8"/>
        <v>0</v>
      </c>
      <c r="CS62" s="92">
        <f>CM62-'2015'!CM62</f>
        <v>0</v>
      </c>
      <c r="CT62" s="92">
        <f>CE62-'2015'!CE62</f>
        <v>-304000</v>
      </c>
      <c r="CU62" s="92">
        <f t="shared" si="22"/>
        <v>935831</v>
      </c>
      <c r="CV62" s="92">
        <f t="shared" si="23"/>
        <v>317175</v>
      </c>
      <c r="CW62" s="153">
        <f t="shared" si="24"/>
        <v>3</v>
      </c>
      <c r="CX62" s="153">
        <f t="shared" si="25"/>
        <v>4</v>
      </c>
      <c r="CY62" s="153">
        <f t="shared" si="26"/>
        <v>4</v>
      </c>
      <c r="CZ62" s="92">
        <f t="shared" si="27"/>
        <v>421474</v>
      </c>
      <c r="DA62" s="92">
        <f t="shared" si="31"/>
        <v>7693</v>
      </c>
      <c r="DB62" s="91">
        <f t="shared" si="9"/>
        <v>0</v>
      </c>
      <c r="DC62" s="92">
        <f t="shared" si="28"/>
        <v>1288278</v>
      </c>
    </row>
    <row r="63" spans="1:107" x14ac:dyDescent="0.25">
      <c r="A63" s="20">
        <v>13075141</v>
      </c>
      <c r="B63" s="21">
        <v>5555</v>
      </c>
      <c r="C63" s="21" t="s">
        <v>101</v>
      </c>
      <c r="D63" s="223">
        <v>1356</v>
      </c>
      <c r="E63" s="224">
        <v>46200</v>
      </c>
      <c r="F63" s="224"/>
      <c r="G63" s="224"/>
      <c r="H63" s="224"/>
      <c r="I63" s="224"/>
      <c r="J63" s="224"/>
      <c r="K63" s="224"/>
      <c r="L63" s="224"/>
      <c r="M63" s="224"/>
      <c r="N63" s="224"/>
      <c r="O63" s="224">
        <v>1</v>
      </c>
      <c r="P63" s="224">
        <v>2763197</v>
      </c>
      <c r="Q63" s="224">
        <v>1</v>
      </c>
      <c r="R63" s="224">
        <v>94320</v>
      </c>
      <c r="S63" s="224">
        <v>560</v>
      </c>
      <c r="T63" s="224">
        <v>0</v>
      </c>
      <c r="U63" s="224">
        <v>700</v>
      </c>
      <c r="V63" s="224">
        <v>0</v>
      </c>
      <c r="W63" s="224">
        <v>450</v>
      </c>
      <c r="X63" s="224">
        <v>0</v>
      </c>
      <c r="Y63" s="224">
        <v>0</v>
      </c>
      <c r="Z63" s="224">
        <v>193223</v>
      </c>
      <c r="AA63" s="224">
        <v>142.5</v>
      </c>
      <c r="AB63" s="22" t="s">
        <v>56</v>
      </c>
      <c r="AC63" s="22" t="s">
        <v>43</v>
      </c>
      <c r="AD63" s="22" t="s">
        <v>43</v>
      </c>
      <c r="AE63" s="22" t="s">
        <v>56</v>
      </c>
      <c r="AF63" s="22" t="s">
        <v>56</v>
      </c>
      <c r="AG63" s="22" t="s">
        <v>56</v>
      </c>
      <c r="AH63" s="22" t="s">
        <v>56</v>
      </c>
      <c r="AI63" s="67">
        <v>43100</v>
      </c>
      <c r="AJ63" s="67">
        <v>43281</v>
      </c>
      <c r="AK63" s="224"/>
      <c r="AL63" s="224"/>
      <c r="AM63" s="260">
        <v>97504</v>
      </c>
      <c r="AN63" s="260">
        <v>-2668877</v>
      </c>
      <c r="AO63" s="224">
        <v>5000</v>
      </c>
      <c r="AP63" s="282">
        <v>5250</v>
      </c>
      <c r="AQ63" s="224">
        <v>0</v>
      </c>
      <c r="AR63" s="224">
        <v>0</v>
      </c>
      <c r="AS63" s="224">
        <v>0</v>
      </c>
      <c r="AT63" s="260">
        <v>0</v>
      </c>
      <c r="AU63" s="222">
        <v>765256</v>
      </c>
      <c r="AV63" s="222">
        <v>310873</v>
      </c>
      <c r="AW63" s="281">
        <f t="shared" si="29"/>
        <v>-454383</v>
      </c>
      <c r="AX63" s="222">
        <v>314020</v>
      </c>
      <c r="AY63" s="281">
        <f t="shared" si="10"/>
        <v>624893</v>
      </c>
      <c r="AZ63" s="222">
        <v>520085</v>
      </c>
      <c r="BA63" s="281">
        <f t="shared" si="30"/>
        <v>104808</v>
      </c>
      <c r="BB63" s="281">
        <f t="shared" si="11"/>
        <v>1.6729822146021045</v>
      </c>
      <c r="BC63" s="281">
        <f t="shared" si="12"/>
        <v>0.83227848607681632</v>
      </c>
      <c r="BD63" s="222">
        <v>175979</v>
      </c>
      <c r="CA63" s="91" t="str">
        <f t="shared" si="34"/>
        <v>Wackerow</v>
      </c>
      <c r="CB63" s="92">
        <f t="shared" si="34"/>
        <v>1356</v>
      </c>
      <c r="CC63" s="92">
        <f t="shared" si="13"/>
        <v>0</v>
      </c>
      <c r="CD63" s="92">
        <f t="shared" si="14"/>
        <v>0</v>
      </c>
      <c r="CE63" s="92">
        <f t="shared" si="4"/>
        <v>2763197</v>
      </c>
      <c r="CF63" s="92">
        <f t="shared" si="5"/>
        <v>94320</v>
      </c>
      <c r="CG63" s="92">
        <f t="shared" si="15"/>
        <v>-2668877</v>
      </c>
      <c r="CH63" s="92">
        <f t="shared" si="6"/>
        <v>97504</v>
      </c>
      <c r="CI63" s="92">
        <f t="shared" si="32"/>
        <v>0</v>
      </c>
      <c r="CJ63" s="91" t="str">
        <f t="shared" si="35"/>
        <v>ja</v>
      </c>
      <c r="CK63" s="91" t="str">
        <f t="shared" si="35"/>
        <v>nein</v>
      </c>
      <c r="CL63" s="91" t="str">
        <f t="shared" si="33"/>
        <v>keine Daten</v>
      </c>
      <c r="CM63" s="92">
        <f t="shared" si="17"/>
        <v>0</v>
      </c>
      <c r="CN63" s="91" t="str">
        <f t="shared" si="18"/>
        <v>keine Angabe</v>
      </c>
      <c r="CO63" s="91">
        <f t="shared" si="19"/>
        <v>2</v>
      </c>
      <c r="CP63" s="91">
        <f t="shared" si="20"/>
        <v>2</v>
      </c>
      <c r="CQ63" s="91">
        <f t="shared" si="21"/>
        <v>0</v>
      </c>
      <c r="CR63" s="91">
        <f t="shared" si="8"/>
        <v>0</v>
      </c>
      <c r="CS63" s="92">
        <f>CM63-'2015'!CM63</f>
        <v>0</v>
      </c>
      <c r="CT63" s="92">
        <f>CE63-'2015'!CE63</f>
        <v>-140104</v>
      </c>
      <c r="CU63" s="92">
        <f t="shared" si="22"/>
        <v>520085</v>
      </c>
      <c r="CV63" s="92">
        <f t="shared" si="23"/>
        <v>175979</v>
      </c>
      <c r="CW63" s="153">
        <f t="shared" si="24"/>
        <v>5.6</v>
      </c>
      <c r="CX63" s="153">
        <f t="shared" si="25"/>
        <v>7</v>
      </c>
      <c r="CY63" s="153">
        <f t="shared" si="26"/>
        <v>4.5</v>
      </c>
      <c r="CZ63" s="92">
        <f t="shared" si="27"/>
        <v>193223</v>
      </c>
      <c r="DA63" s="92">
        <f t="shared" si="31"/>
        <v>5250</v>
      </c>
      <c r="DB63" s="91">
        <f t="shared" si="9"/>
        <v>0</v>
      </c>
      <c r="DC63" s="92">
        <f t="shared" si="28"/>
        <v>-2668877</v>
      </c>
    </row>
    <row r="64" spans="1:107" x14ac:dyDescent="0.25">
      <c r="A64" s="20">
        <v>13075142</v>
      </c>
      <c r="B64" s="21">
        <v>5555</v>
      </c>
      <c r="C64" s="21" t="s">
        <v>102</v>
      </c>
      <c r="D64" s="223">
        <v>1461</v>
      </c>
      <c r="E64" s="224">
        <v>77700</v>
      </c>
      <c r="F64" s="224"/>
      <c r="G64" s="224"/>
      <c r="H64" s="224"/>
      <c r="I64" s="224"/>
      <c r="J64" s="224"/>
      <c r="K64" s="224"/>
      <c r="L64" s="224"/>
      <c r="M64" s="224"/>
      <c r="N64" s="224"/>
      <c r="O64" s="224">
        <v>0</v>
      </c>
      <c r="P64" s="224">
        <v>0</v>
      </c>
      <c r="Q64" s="224">
        <v>1</v>
      </c>
      <c r="R64" s="224">
        <v>862007</v>
      </c>
      <c r="S64" s="224">
        <v>300</v>
      </c>
      <c r="T64" s="224">
        <v>0</v>
      </c>
      <c r="U64" s="224">
        <v>400</v>
      </c>
      <c r="V64" s="224">
        <v>0</v>
      </c>
      <c r="W64" s="224">
        <v>380</v>
      </c>
      <c r="X64" s="224">
        <v>0</v>
      </c>
      <c r="Y64" s="224">
        <v>0</v>
      </c>
      <c r="Z64" s="224">
        <v>1065411</v>
      </c>
      <c r="AA64" s="224">
        <v>729.24</v>
      </c>
      <c r="AB64" s="22" t="s">
        <v>43</v>
      </c>
      <c r="AC64" s="22" t="s">
        <v>43</v>
      </c>
      <c r="AD64" s="22" t="s">
        <v>43</v>
      </c>
      <c r="AE64" s="22" t="s">
        <v>56</v>
      </c>
      <c r="AF64" s="22" t="s">
        <v>56</v>
      </c>
      <c r="AG64" s="22" t="s">
        <v>56</v>
      </c>
      <c r="AH64" s="22" t="s">
        <v>56</v>
      </c>
      <c r="AI64" s="67">
        <v>43100</v>
      </c>
      <c r="AJ64" s="67">
        <v>43281</v>
      </c>
      <c r="AK64" s="224"/>
      <c r="AL64" s="224"/>
      <c r="AM64" s="260">
        <v>87594</v>
      </c>
      <c r="AN64" s="260">
        <v>862007</v>
      </c>
      <c r="AO64" s="224">
        <v>3800</v>
      </c>
      <c r="AP64" s="282">
        <v>3612</v>
      </c>
      <c r="AQ64" s="224">
        <v>0</v>
      </c>
      <c r="AR64" s="224">
        <v>0</v>
      </c>
      <c r="AS64" s="224">
        <v>0</v>
      </c>
      <c r="AT64" s="260">
        <v>0</v>
      </c>
      <c r="AU64" s="222">
        <v>1197884</v>
      </c>
      <c r="AV64" s="222">
        <v>575174</v>
      </c>
      <c r="AW64" s="281">
        <f t="shared" si="29"/>
        <v>-622710</v>
      </c>
      <c r="AX64" s="222">
        <v>123266</v>
      </c>
      <c r="AY64" s="281">
        <f t="shared" si="10"/>
        <v>698440</v>
      </c>
      <c r="AZ64" s="222">
        <v>675391</v>
      </c>
      <c r="BA64" s="281">
        <f t="shared" si="30"/>
        <v>23049</v>
      </c>
      <c r="BB64" s="281">
        <f t="shared" si="11"/>
        <v>1.1742377089367739</v>
      </c>
      <c r="BC64" s="281">
        <f t="shared" si="12"/>
        <v>0.96699931275413775</v>
      </c>
      <c r="BD64" s="222">
        <v>229364</v>
      </c>
      <c r="CA64" s="91" t="str">
        <f t="shared" si="34"/>
        <v>Weitenhagen</v>
      </c>
      <c r="CB64" s="92">
        <f t="shared" si="34"/>
        <v>1461</v>
      </c>
      <c r="CC64" s="92">
        <f t="shared" si="13"/>
        <v>0</v>
      </c>
      <c r="CD64" s="92">
        <f t="shared" si="14"/>
        <v>0</v>
      </c>
      <c r="CE64" s="92">
        <f t="shared" si="4"/>
        <v>0</v>
      </c>
      <c r="CF64" s="92">
        <f t="shared" si="5"/>
        <v>862007</v>
      </c>
      <c r="CG64" s="92">
        <f t="shared" si="15"/>
        <v>862007</v>
      </c>
      <c r="CH64" s="92">
        <f t="shared" si="6"/>
        <v>87594</v>
      </c>
      <c r="CI64" s="92">
        <f t="shared" si="32"/>
        <v>0</v>
      </c>
      <c r="CJ64" s="91" t="str">
        <f t="shared" si="35"/>
        <v>nein</v>
      </c>
      <c r="CK64" s="91" t="str">
        <f t="shared" si="35"/>
        <v>nein</v>
      </c>
      <c r="CL64" s="91" t="str">
        <f t="shared" si="33"/>
        <v>keine Daten</v>
      </c>
      <c r="CM64" s="92">
        <f t="shared" si="17"/>
        <v>0</v>
      </c>
      <c r="CN64" s="91" t="str">
        <f t="shared" si="18"/>
        <v>keine Angabe</v>
      </c>
      <c r="CO64" s="91">
        <f t="shared" si="19"/>
        <v>2</v>
      </c>
      <c r="CP64" s="91">
        <f t="shared" si="20"/>
        <v>2</v>
      </c>
      <c r="CQ64" s="91">
        <f t="shared" si="21"/>
        <v>0</v>
      </c>
      <c r="CR64" s="91">
        <f t="shared" si="8"/>
        <v>0</v>
      </c>
      <c r="CS64" s="92">
        <f>CM64-'2015'!CM64</f>
        <v>0</v>
      </c>
      <c r="CT64" s="92">
        <f>CE64-'2015'!CE64</f>
        <v>0</v>
      </c>
      <c r="CU64" s="92">
        <f t="shared" si="22"/>
        <v>675391</v>
      </c>
      <c r="CV64" s="92">
        <f t="shared" si="23"/>
        <v>229364</v>
      </c>
      <c r="CW64" s="153">
        <f t="shared" si="24"/>
        <v>3</v>
      </c>
      <c r="CX64" s="153">
        <f t="shared" si="25"/>
        <v>4</v>
      </c>
      <c r="CY64" s="153">
        <f t="shared" si="26"/>
        <v>3.8</v>
      </c>
      <c r="CZ64" s="92">
        <f t="shared" si="27"/>
        <v>1065411</v>
      </c>
      <c r="DA64" s="92">
        <f t="shared" si="31"/>
        <v>3612</v>
      </c>
      <c r="DB64" s="91">
        <f t="shared" si="9"/>
        <v>0</v>
      </c>
      <c r="DC64" s="92">
        <f t="shared" si="28"/>
        <v>862007</v>
      </c>
    </row>
    <row r="65" spans="1:107" x14ac:dyDescent="0.25">
      <c r="A65" s="20">
        <v>13075011</v>
      </c>
      <c r="B65" s="21">
        <v>5556</v>
      </c>
      <c r="C65" s="21" t="s">
        <v>103</v>
      </c>
      <c r="D65" s="250">
        <v>359</v>
      </c>
      <c r="E65" s="227">
        <v>76800</v>
      </c>
      <c r="F65" s="227">
        <v>21270.91</v>
      </c>
      <c r="G65" s="227">
        <v>0</v>
      </c>
      <c r="H65" s="227"/>
      <c r="I65" s="227">
        <v>27772.6</v>
      </c>
      <c r="J65" s="227">
        <v>0</v>
      </c>
      <c r="K65" s="227"/>
      <c r="L65" s="244">
        <v>2012</v>
      </c>
      <c r="M65" s="227">
        <v>1</v>
      </c>
      <c r="N65" s="227">
        <v>375911.92999999993</v>
      </c>
      <c r="O65" s="227">
        <v>1</v>
      </c>
      <c r="P65" s="227">
        <v>123252.21</v>
      </c>
      <c r="Q65" s="227">
        <v>0</v>
      </c>
      <c r="R65" s="227"/>
      <c r="S65" s="227">
        <v>298</v>
      </c>
      <c r="T65" s="227">
        <v>0</v>
      </c>
      <c r="U65" s="227">
        <v>373</v>
      </c>
      <c r="V65" s="227">
        <v>0</v>
      </c>
      <c r="W65" s="227">
        <v>350</v>
      </c>
      <c r="X65" s="227">
        <v>0</v>
      </c>
      <c r="Y65" s="227">
        <v>0</v>
      </c>
      <c r="Z65" s="227">
        <v>171797.96</v>
      </c>
      <c r="AA65" s="227">
        <v>478.54584958217271</v>
      </c>
      <c r="AB65" s="27" t="s">
        <v>56</v>
      </c>
      <c r="AC65" s="27" t="s">
        <v>43</v>
      </c>
      <c r="AD65" s="27" t="s">
        <v>43</v>
      </c>
      <c r="AE65" s="27" t="s">
        <v>56</v>
      </c>
      <c r="AF65" s="27" t="s">
        <v>56</v>
      </c>
      <c r="AG65" s="27" t="s">
        <v>386</v>
      </c>
      <c r="AH65" s="27" t="s">
        <v>387</v>
      </c>
      <c r="AI65" s="27" t="s">
        <v>388</v>
      </c>
      <c r="AJ65" s="27" t="s">
        <v>375</v>
      </c>
      <c r="AK65" s="227">
        <v>87900</v>
      </c>
      <c r="AL65" s="227">
        <v>17642.46</v>
      </c>
      <c r="AM65" s="286">
        <v>-21270.91</v>
      </c>
      <c r="AN65" s="286">
        <v>-123252.21</v>
      </c>
      <c r="AO65" s="227">
        <v>700</v>
      </c>
      <c r="AP65" s="285">
        <v>675</v>
      </c>
      <c r="AQ65" s="227"/>
      <c r="AR65" s="227"/>
      <c r="AS65" s="227"/>
      <c r="AT65" s="286"/>
      <c r="AU65" s="287">
        <v>94037.51</v>
      </c>
      <c r="AV65" s="287">
        <v>50943.979999999996</v>
      </c>
      <c r="AW65" s="281">
        <f t="shared" si="29"/>
        <v>-43093.53</v>
      </c>
      <c r="AX65" s="289">
        <v>151739.78</v>
      </c>
      <c r="AY65" s="281">
        <f t="shared" si="10"/>
        <v>202683.76</v>
      </c>
      <c r="AZ65" s="289">
        <v>111150.84</v>
      </c>
      <c r="BA65" s="281">
        <f t="shared" si="30"/>
        <v>91532.920000000013</v>
      </c>
      <c r="BB65" s="281">
        <f t="shared" si="11"/>
        <v>2.18182482012595</v>
      </c>
      <c r="BC65" s="281">
        <f t="shared" si="12"/>
        <v>0.54839539191497133</v>
      </c>
      <c r="BD65" s="289">
        <v>62986.55</v>
      </c>
      <c r="CA65" s="91" t="str">
        <f t="shared" si="34"/>
        <v>Bergholz</v>
      </c>
      <c r="CB65" s="92">
        <f t="shared" si="34"/>
        <v>359</v>
      </c>
      <c r="CC65" s="92">
        <f t="shared" si="13"/>
        <v>27772.6</v>
      </c>
      <c r="CD65" s="92">
        <f t="shared" si="14"/>
        <v>-27772.6</v>
      </c>
      <c r="CE65" s="92">
        <f t="shared" si="4"/>
        <v>123252.21</v>
      </c>
      <c r="CF65" s="92">
        <f t="shared" si="5"/>
        <v>0</v>
      </c>
      <c r="CG65" s="92">
        <f t="shared" si="15"/>
        <v>-123252.21</v>
      </c>
      <c r="CH65" s="92">
        <f t="shared" si="6"/>
        <v>-21270.91</v>
      </c>
      <c r="CI65" s="92">
        <f t="shared" si="32"/>
        <v>0</v>
      </c>
      <c r="CJ65" s="91" t="str">
        <f t="shared" si="35"/>
        <v>ja</v>
      </c>
      <c r="CK65" s="91" t="str">
        <f t="shared" si="35"/>
        <v>nein</v>
      </c>
      <c r="CL65" s="91" t="str">
        <f t="shared" si="33"/>
        <v>OK</v>
      </c>
      <c r="CM65" s="92">
        <f t="shared" si="17"/>
        <v>375911.92999999993</v>
      </c>
      <c r="CN65" s="91" t="str">
        <f t="shared" si="18"/>
        <v>nein</v>
      </c>
      <c r="CO65" s="91">
        <f t="shared" si="19"/>
        <v>1</v>
      </c>
      <c r="CP65" s="91">
        <f t="shared" si="20"/>
        <v>0</v>
      </c>
      <c r="CQ65" s="91">
        <f t="shared" si="21"/>
        <v>1</v>
      </c>
      <c r="CR65" s="91">
        <f t="shared" si="8"/>
        <v>0</v>
      </c>
      <c r="CS65" s="92">
        <f>CM65-'2015'!CM65</f>
        <v>557.46999999997206</v>
      </c>
      <c r="CT65" s="92">
        <f>CE65-'2015'!CE65</f>
        <v>24274.850000000006</v>
      </c>
      <c r="CU65" s="92">
        <f t="shared" si="22"/>
        <v>111150.84</v>
      </c>
      <c r="CV65" s="92">
        <f t="shared" si="23"/>
        <v>62986.55</v>
      </c>
      <c r="CW65" s="153">
        <f t="shared" si="24"/>
        <v>2.98</v>
      </c>
      <c r="CX65" s="153">
        <f t="shared" si="25"/>
        <v>3.73</v>
      </c>
      <c r="CY65" s="153">
        <f t="shared" si="26"/>
        <v>3.5</v>
      </c>
      <c r="CZ65" s="92">
        <f t="shared" si="27"/>
        <v>171797.96</v>
      </c>
      <c r="DA65" s="92">
        <f t="shared" si="31"/>
        <v>675</v>
      </c>
      <c r="DB65" s="91">
        <f t="shared" si="9"/>
        <v>0</v>
      </c>
      <c r="DC65" s="92">
        <f t="shared" si="28"/>
        <v>-123252.21</v>
      </c>
    </row>
    <row r="66" spans="1:107" x14ac:dyDescent="0.25">
      <c r="A66" s="20">
        <v>13075012</v>
      </c>
      <c r="B66" s="21">
        <v>5556</v>
      </c>
      <c r="C66" s="21" t="s">
        <v>104</v>
      </c>
      <c r="D66" s="250">
        <v>570</v>
      </c>
      <c r="E66" s="227">
        <v>49000</v>
      </c>
      <c r="F66" s="227">
        <v>20939.060000000001</v>
      </c>
      <c r="G66" s="227">
        <v>1</v>
      </c>
      <c r="H66" s="227">
        <v>9075.94</v>
      </c>
      <c r="I66" s="227"/>
      <c r="J66" s="227">
        <v>1</v>
      </c>
      <c r="K66" s="227">
        <v>105968.52</v>
      </c>
      <c r="L66" s="244"/>
      <c r="M66" s="227">
        <v>1</v>
      </c>
      <c r="N66" s="227">
        <v>1604335.1300000001</v>
      </c>
      <c r="O66" s="227">
        <v>0</v>
      </c>
      <c r="P66" s="227"/>
      <c r="Q66" s="227">
        <v>1</v>
      </c>
      <c r="R66" s="227">
        <v>70729.919999999998</v>
      </c>
      <c r="S66" s="227">
        <v>298</v>
      </c>
      <c r="T66" s="227">
        <v>0</v>
      </c>
      <c r="U66" s="227">
        <v>385</v>
      </c>
      <c r="V66" s="227">
        <v>0</v>
      </c>
      <c r="W66" s="227">
        <v>350</v>
      </c>
      <c r="X66" s="227">
        <v>0</v>
      </c>
      <c r="Y66" s="227">
        <v>0</v>
      </c>
      <c r="Z66" s="227">
        <v>242986.42</v>
      </c>
      <c r="AA66" s="227">
        <v>426.29196491228072</v>
      </c>
      <c r="AB66" s="27" t="s">
        <v>56</v>
      </c>
      <c r="AC66" s="27" t="s">
        <v>43</v>
      </c>
      <c r="AD66" s="27" t="s">
        <v>43</v>
      </c>
      <c r="AE66" s="27" t="s">
        <v>56</v>
      </c>
      <c r="AF66" s="27" t="s">
        <v>56</v>
      </c>
      <c r="AG66" s="27" t="s">
        <v>56</v>
      </c>
      <c r="AH66" s="27" t="s">
        <v>387</v>
      </c>
      <c r="AI66" s="27" t="s">
        <v>388</v>
      </c>
      <c r="AJ66" s="27" t="s">
        <v>375</v>
      </c>
      <c r="AK66" s="227">
        <v>94700</v>
      </c>
      <c r="AL66" s="227">
        <v>67300.98</v>
      </c>
      <c r="AM66" s="286">
        <v>20939.060000000001</v>
      </c>
      <c r="AN66" s="286">
        <v>70729.919999999998</v>
      </c>
      <c r="AO66" s="227">
        <v>2300</v>
      </c>
      <c r="AP66" s="285">
        <v>2349.16</v>
      </c>
      <c r="AQ66" s="227"/>
      <c r="AR66" s="227"/>
      <c r="AS66" s="227"/>
      <c r="AT66" s="286"/>
      <c r="AU66" s="287">
        <v>133469.25</v>
      </c>
      <c r="AV66" s="287">
        <v>40364.25</v>
      </c>
      <c r="AW66" s="281">
        <f t="shared" si="29"/>
        <v>-93105</v>
      </c>
      <c r="AX66" s="289">
        <v>250426.82</v>
      </c>
      <c r="AY66" s="281">
        <f t="shared" si="10"/>
        <v>290791.07</v>
      </c>
      <c r="AZ66" s="289">
        <v>180994.2</v>
      </c>
      <c r="BA66" s="281">
        <f t="shared" si="30"/>
        <v>109796.87</v>
      </c>
      <c r="BB66" s="281">
        <f t="shared" si="11"/>
        <v>4.4840223712815179</v>
      </c>
      <c r="BC66" s="281">
        <f t="shared" si="12"/>
        <v>0.62242007637992458</v>
      </c>
      <c r="BD66" s="289">
        <v>102565.16</v>
      </c>
      <c r="CA66" s="91" t="str">
        <f t="shared" si="34"/>
        <v>Blankensee</v>
      </c>
      <c r="CB66" s="92">
        <f t="shared" si="34"/>
        <v>570</v>
      </c>
      <c r="CC66" s="92">
        <f t="shared" si="13"/>
        <v>0</v>
      </c>
      <c r="CD66" s="92">
        <f t="shared" si="14"/>
        <v>9075.94</v>
      </c>
      <c r="CE66" s="92">
        <f t="shared" si="4"/>
        <v>0</v>
      </c>
      <c r="CF66" s="92">
        <f t="shared" si="5"/>
        <v>70729.919999999998</v>
      </c>
      <c r="CG66" s="92">
        <f t="shared" si="15"/>
        <v>70729.919999999998</v>
      </c>
      <c r="CH66" s="92">
        <f t="shared" si="6"/>
        <v>20939.060000000001</v>
      </c>
      <c r="CI66" s="92">
        <f t="shared" si="32"/>
        <v>0</v>
      </c>
      <c r="CJ66" s="91" t="str">
        <f t="shared" si="35"/>
        <v>ja</v>
      </c>
      <c r="CK66" s="91" t="str">
        <f t="shared" si="35"/>
        <v>nein</v>
      </c>
      <c r="CL66" s="91" t="str">
        <f t="shared" si="33"/>
        <v>OK</v>
      </c>
      <c r="CM66" s="92">
        <f t="shared" si="17"/>
        <v>1604335.1300000001</v>
      </c>
      <c r="CN66" s="91" t="str">
        <f t="shared" si="18"/>
        <v>nein</v>
      </c>
      <c r="CO66" s="91">
        <f t="shared" si="19"/>
        <v>1</v>
      </c>
      <c r="CP66" s="91">
        <f t="shared" si="20"/>
        <v>0</v>
      </c>
      <c r="CQ66" s="91">
        <f t="shared" si="21"/>
        <v>1</v>
      </c>
      <c r="CR66" s="91">
        <f t="shared" si="8"/>
        <v>1</v>
      </c>
      <c r="CS66" s="92">
        <f>CM66-'2015'!CM66</f>
        <v>305.72999999998137</v>
      </c>
      <c r="CT66" s="92">
        <f>CE66-'2015'!CE66</f>
        <v>0</v>
      </c>
      <c r="CU66" s="92">
        <f t="shared" si="22"/>
        <v>180994.2</v>
      </c>
      <c r="CV66" s="92">
        <f t="shared" si="23"/>
        <v>102565.16</v>
      </c>
      <c r="CW66" s="153">
        <f t="shared" si="24"/>
        <v>2.98</v>
      </c>
      <c r="CX66" s="153">
        <f t="shared" si="25"/>
        <v>3.85</v>
      </c>
      <c r="CY66" s="153">
        <f t="shared" si="26"/>
        <v>3.5</v>
      </c>
      <c r="CZ66" s="92">
        <f t="shared" si="27"/>
        <v>242986.42</v>
      </c>
      <c r="DA66" s="92">
        <f t="shared" si="31"/>
        <v>2349.16</v>
      </c>
      <c r="DB66" s="91">
        <f t="shared" si="9"/>
        <v>1</v>
      </c>
      <c r="DC66" s="92">
        <f t="shared" si="28"/>
        <v>70729.919999999998</v>
      </c>
    </row>
    <row r="67" spans="1:107" x14ac:dyDescent="0.25">
      <c r="A67" s="20">
        <v>13075016</v>
      </c>
      <c r="B67" s="21">
        <v>5556</v>
      </c>
      <c r="C67" s="21" t="s">
        <v>105</v>
      </c>
      <c r="D67" s="250">
        <v>580</v>
      </c>
      <c r="E67" s="227">
        <v>76200</v>
      </c>
      <c r="F67" s="227">
        <v>25819.17</v>
      </c>
      <c r="G67" s="227">
        <v>1</v>
      </c>
      <c r="H67" s="227">
        <v>25819.17</v>
      </c>
      <c r="I67" s="227"/>
      <c r="J67" s="227">
        <v>1</v>
      </c>
      <c r="K67" s="227">
        <v>36000.379999999997</v>
      </c>
      <c r="L67" s="244"/>
      <c r="M67" s="227">
        <v>1</v>
      </c>
      <c r="N67" s="227">
        <v>1047850.69</v>
      </c>
      <c r="O67" s="227">
        <v>0</v>
      </c>
      <c r="P67" s="227"/>
      <c r="Q67" s="227">
        <v>1</v>
      </c>
      <c r="R67" s="227">
        <v>69318.539999999994</v>
      </c>
      <c r="S67" s="227">
        <v>298</v>
      </c>
      <c r="T67" s="227">
        <v>0</v>
      </c>
      <c r="U67" s="227">
        <v>373</v>
      </c>
      <c r="V67" s="227">
        <v>0</v>
      </c>
      <c r="W67" s="227">
        <v>336</v>
      </c>
      <c r="X67" s="227">
        <v>0</v>
      </c>
      <c r="Y67" s="227">
        <v>0</v>
      </c>
      <c r="Z67" s="227">
        <v>0</v>
      </c>
      <c r="AA67" s="227">
        <v>0</v>
      </c>
      <c r="AB67" s="27" t="s">
        <v>56</v>
      </c>
      <c r="AC67" s="27" t="s">
        <v>43</v>
      </c>
      <c r="AD67" s="27" t="s">
        <v>43</v>
      </c>
      <c r="AE67" s="27" t="s">
        <v>56</v>
      </c>
      <c r="AF67" s="27" t="s">
        <v>56</v>
      </c>
      <c r="AG67" s="27" t="s">
        <v>386</v>
      </c>
      <c r="AH67" s="27" t="s">
        <v>387</v>
      </c>
      <c r="AI67" s="27" t="s">
        <v>388</v>
      </c>
      <c r="AJ67" s="27" t="s">
        <v>375</v>
      </c>
      <c r="AK67" s="227">
        <v>102800</v>
      </c>
      <c r="AL67" s="227">
        <v>28477.62</v>
      </c>
      <c r="AM67" s="286">
        <v>25819.17</v>
      </c>
      <c r="AN67" s="286">
        <v>69318.539999999994</v>
      </c>
      <c r="AO67" s="227">
        <v>1300</v>
      </c>
      <c r="AP67" s="285">
        <v>1331.75</v>
      </c>
      <c r="AQ67" s="227"/>
      <c r="AR67" s="227"/>
      <c r="AS67" s="227"/>
      <c r="AT67" s="286"/>
      <c r="AU67" s="287">
        <v>146821.56</v>
      </c>
      <c r="AV67" s="287">
        <v>69477</v>
      </c>
      <c r="AW67" s="281">
        <f t="shared" si="29"/>
        <v>-77344.56</v>
      </c>
      <c r="AX67" s="289">
        <v>248213.82</v>
      </c>
      <c r="AY67" s="281">
        <f t="shared" si="10"/>
        <v>317690.82</v>
      </c>
      <c r="AZ67" s="289">
        <v>179710.68</v>
      </c>
      <c r="BA67" s="281">
        <f t="shared" si="30"/>
        <v>137980.14000000001</v>
      </c>
      <c r="BB67" s="281">
        <f t="shared" si="11"/>
        <v>2.5866211839889459</v>
      </c>
      <c r="BC67" s="281">
        <f t="shared" si="12"/>
        <v>0.56567791288397939</v>
      </c>
      <c r="BD67" s="289">
        <v>101837.85</v>
      </c>
      <c r="CA67" s="91" t="str">
        <f t="shared" si="34"/>
        <v>Boock</v>
      </c>
      <c r="CB67" s="92">
        <f t="shared" si="34"/>
        <v>580</v>
      </c>
      <c r="CC67" s="92">
        <f t="shared" si="13"/>
        <v>0</v>
      </c>
      <c r="CD67" s="92">
        <f t="shared" si="14"/>
        <v>25819.17</v>
      </c>
      <c r="CE67" s="92">
        <f t="shared" si="4"/>
        <v>0</v>
      </c>
      <c r="CF67" s="92">
        <f t="shared" si="5"/>
        <v>69318.539999999994</v>
      </c>
      <c r="CG67" s="92">
        <f t="shared" si="15"/>
        <v>69318.539999999994</v>
      </c>
      <c r="CH67" s="92">
        <f t="shared" si="6"/>
        <v>25819.17</v>
      </c>
      <c r="CI67" s="92">
        <f t="shared" si="32"/>
        <v>0</v>
      </c>
      <c r="CJ67" s="91" t="str">
        <f t="shared" si="35"/>
        <v>ja</v>
      </c>
      <c r="CK67" s="91" t="str">
        <f t="shared" si="35"/>
        <v>nein</v>
      </c>
      <c r="CL67" s="91" t="str">
        <f t="shared" si="33"/>
        <v>OK</v>
      </c>
      <c r="CM67" s="92">
        <f t="shared" si="17"/>
        <v>1047850.69</v>
      </c>
      <c r="CN67" s="91" t="str">
        <f t="shared" si="18"/>
        <v>nein</v>
      </c>
      <c r="CO67" s="91">
        <f t="shared" si="19"/>
        <v>1</v>
      </c>
      <c r="CP67" s="91">
        <f t="shared" si="20"/>
        <v>0</v>
      </c>
      <c r="CQ67" s="91">
        <f t="shared" si="21"/>
        <v>1</v>
      </c>
      <c r="CR67" s="91">
        <f t="shared" si="8"/>
        <v>1</v>
      </c>
      <c r="CS67" s="92">
        <f>CM67-'2015'!CM67</f>
        <v>1771.4399999999441</v>
      </c>
      <c r="CT67" s="92">
        <f>CE67-'2015'!CE67</f>
        <v>0</v>
      </c>
      <c r="CU67" s="92">
        <f t="shared" si="22"/>
        <v>179710.68</v>
      </c>
      <c r="CV67" s="92">
        <f t="shared" si="23"/>
        <v>101837.85</v>
      </c>
      <c r="CW67" s="153">
        <f t="shared" si="24"/>
        <v>2.98</v>
      </c>
      <c r="CX67" s="153">
        <f t="shared" si="25"/>
        <v>3.73</v>
      </c>
      <c r="CY67" s="153">
        <f t="shared" si="26"/>
        <v>3.36</v>
      </c>
      <c r="CZ67" s="92">
        <f t="shared" si="27"/>
        <v>0</v>
      </c>
      <c r="DA67" s="92">
        <f t="shared" si="31"/>
        <v>1331.75</v>
      </c>
      <c r="DB67" s="91">
        <f t="shared" si="9"/>
        <v>1</v>
      </c>
      <c r="DC67" s="92">
        <f t="shared" si="28"/>
        <v>69318.539999999994</v>
      </c>
    </row>
    <row r="68" spans="1:107" x14ac:dyDescent="0.25">
      <c r="A68" s="20">
        <v>13075035</v>
      </c>
      <c r="B68" s="21">
        <v>5556</v>
      </c>
      <c r="C68" s="21" t="s">
        <v>106</v>
      </c>
      <c r="D68" s="250">
        <v>154</v>
      </c>
      <c r="E68" s="227">
        <v>43100</v>
      </c>
      <c r="F68" s="227">
        <v>150642.84</v>
      </c>
      <c r="G68" s="227">
        <v>1</v>
      </c>
      <c r="H68" s="227">
        <v>129752.84999999999</v>
      </c>
      <c r="I68" s="227"/>
      <c r="J68" s="227">
        <v>1</v>
      </c>
      <c r="K68" s="227">
        <v>423211.54</v>
      </c>
      <c r="L68" s="244"/>
      <c r="M68" s="227">
        <v>1</v>
      </c>
      <c r="N68" s="227">
        <v>1176370.19</v>
      </c>
      <c r="O68" s="227">
        <v>0</v>
      </c>
      <c r="P68" s="227"/>
      <c r="Q68" s="227">
        <v>1</v>
      </c>
      <c r="R68" s="227">
        <v>428753.95</v>
      </c>
      <c r="S68" s="227">
        <v>286</v>
      </c>
      <c r="T68" s="227">
        <v>0</v>
      </c>
      <c r="U68" s="227">
        <v>365</v>
      </c>
      <c r="V68" s="227">
        <v>0</v>
      </c>
      <c r="W68" s="227">
        <v>330</v>
      </c>
      <c r="X68" s="227">
        <v>0</v>
      </c>
      <c r="Y68" s="227">
        <v>0</v>
      </c>
      <c r="Z68" s="227">
        <v>354069.01</v>
      </c>
      <c r="AA68" s="227">
        <v>2299.1494155844157</v>
      </c>
      <c r="AB68" s="27" t="s">
        <v>43</v>
      </c>
      <c r="AC68" s="27" t="s">
        <v>43</v>
      </c>
      <c r="AD68" s="27" t="s">
        <v>43</v>
      </c>
      <c r="AE68" s="27" t="s">
        <v>56</v>
      </c>
      <c r="AF68" s="27" t="s">
        <v>56</v>
      </c>
      <c r="AG68" s="27" t="s">
        <v>386</v>
      </c>
      <c r="AH68" s="27" t="s">
        <v>387</v>
      </c>
      <c r="AI68" s="27" t="s">
        <v>388</v>
      </c>
      <c r="AJ68" s="27" t="s">
        <v>375</v>
      </c>
      <c r="AK68" s="227">
        <v>600</v>
      </c>
      <c r="AL68" s="227">
        <v>150199.06</v>
      </c>
      <c r="AM68" s="286">
        <v>150642.84</v>
      </c>
      <c r="AN68" s="286">
        <v>428753.95</v>
      </c>
      <c r="AO68" s="227">
        <v>600</v>
      </c>
      <c r="AP68" s="285">
        <v>528.75</v>
      </c>
      <c r="AQ68" s="227"/>
      <c r="AR68" s="227"/>
      <c r="AS68" s="227"/>
      <c r="AT68" s="286"/>
      <c r="AU68" s="287">
        <v>66315.240000000005</v>
      </c>
      <c r="AV68" s="287">
        <v>146869.59000000003</v>
      </c>
      <c r="AW68" s="281">
        <f t="shared" si="29"/>
        <v>80554.35000000002</v>
      </c>
      <c r="AX68" s="289">
        <v>49506.1</v>
      </c>
      <c r="AY68" s="281">
        <f t="shared" si="10"/>
        <v>196375.69000000003</v>
      </c>
      <c r="AZ68" s="289">
        <v>41902.44</v>
      </c>
      <c r="BA68" s="281">
        <f t="shared" si="30"/>
        <v>154473.25000000003</v>
      </c>
      <c r="BB68" s="281">
        <f t="shared" si="11"/>
        <v>0.28530371739990557</v>
      </c>
      <c r="BC68" s="281">
        <f t="shared" si="12"/>
        <v>0.21337895744631119</v>
      </c>
      <c r="BD68" s="289">
        <v>23745.18</v>
      </c>
      <c r="CA68" s="91" t="str">
        <f t="shared" si="34"/>
        <v>Glasow</v>
      </c>
      <c r="CB68" s="92">
        <f t="shared" si="34"/>
        <v>154</v>
      </c>
      <c r="CC68" s="92">
        <f t="shared" si="13"/>
        <v>0</v>
      </c>
      <c r="CD68" s="92">
        <f t="shared" si="14"/>
        <v>129752.84999999999</v>
      </c>
      <c r="CE68" s="92">
        <f t="shared" si="4"/>
        <v>0</v>
      </c>
      <c r="CF68" s="92">
        <f t="shared" si="5"/>
        <v>428753.95</v>
      </c>
      <c r="CG68" s="92">
        <f t="shared" si="15"/>
        <v>428753.95</v>
      </c>
      <c r="CH68" s="92">
        <f t="shared" si="6"/>
        <v>150642.84</v>
      </c>
      <c r="CI68" s="92">
        <f t="shared" si="32"/>
        <v>0</v>
      </c>
      <c r="CJ68" s="91" t="str">
        <f t="shared" si="35"/>
        <v>nein</v>
      </c>
      <c r="CK68" s="91" t="str">
        <f t="shared" si="35"/>
        <v>nein</v>
      </c>
      <c r="CL68" s="91" t="str">
        <f t="shared" si="33"/>
        <v>OK</v>
      </c>
      <c r="CM68" s="92">
        <f t="shared" si="17"/>
        <v>1176370.19</v>
      </c>
      <c r="CN68" s="91" t="str">
        <f t="shared" si="18"/>
        <v>nein</v>
      </c>
      <c r="CO68" s="91">
        <f t="shared" si="19"/>
        <v>0</v>
      </c>
      <c r="CP68" s="91">
        <f t="shared" si="20"/>
        <v>0</v>
      </c>
      <c r="CQ68" s="91">
        <f t="shared" si="21"/>
        <v>1</v>
      </c>
      <c r="CR68" s="91">
        <f t="shared" si="8"/>
        <v>1</v>
      </c>
      <c r="CS68" s="92">
        <f>CM68-'2015'!CM68</f>
        <v>81824.139999999898</v>
      </c>
      <c r="CT68" s="92">
        <f>CE68-'2015'!CE68</f>
        <v>0</v>
      </c>
      <c r="CU68" s="92">
        <f t="shared" si="22"/>
        <v>41902.44</v>
      </c>
      <c r="CV68" s="92">
        <f t="shared" si="23"/>
        <v>23745.18</v>
      </c>
      <c r="CW68" s="153">
        <f t="shared" si="24"/>
        <v>2.86</v>
      </c>
      <c r="CX68" s="153">
        <f t="shared" si="25"/>
        <v>3.65</v>
      </c>
      <c r="CY68" s="153">
        <f t="shared" si="26"/>
        <v>3.3</v>
      </c>
      <c r="CZ68" s="92">
        <f t="shared" si="27"/>
        <v>354069.01</v>
      </c>
      <c r="DA68" s="92">
        <f t="shared" si="31"/>
        <v>528.75</v>
      </c>
      <c r="DB68" s="91">
        <f t="shared" si="9"/>
        <v>1</v>
      </c>
      <c r="DC68" s="92">
        <f t="shared" si="28"/>
        <v>428753.95</v>
      </c>
    </row>
    <row r="69" spans="1:107" x14ac:dyDescent="0.25">
      <c r="A69" s="20">
        <v>13075038</v>
      </c>
      <c r="B69" s="21">
        <v>5556</v>
      </c>
      <c r="C69" s="21" t="s">
        <v>107</v>
      </c>
      <c r="D69" s="250">
        <v>905</v>
      </c>
      <c r="E69" s="227">
        <v>45100</v>
      </c>
      <c r="F69" s="227">
        <v>221569.28</v>
      </c>
      <c r="G69" s="227">
        <v>1</v>
      </c>
      <c r="H69" s="227">
        <v>199747.1</v>
      </c>
      <c r="I69" s="227"/>
      <c r="J69" s="227">
        <v>1</v>
      </c>
      <c r="K69" s="227">
        <v>154196.28</v>
      </c>
      <c r="L69" s="244"/>
      <c r="M69" s="227">
        <v>1</v>
      </c>
      <c r="N69" s="227">
        <v>1986368.0299999998</v>
      </c>
      <c r="O69" s="227">
        <v>0</v>
      </c>
      <c r="P69" s="227"/>
      <c r="Q69" s="227">
        <v>1</v>
      </c>
      <c r="R69" s="227">
        <v>224259.58</v>
      </c>
      <c r="S69" s="227">
        <v>275</v>
      </c>
      <c r="T69" s="227">
        <v>1</v>
      </c>
      <c r="U69" s="227">
        <v>365</v>
      </c>
      <c r="V69" s="227">
        <v>0</v>
      </c>
      <c r="W69" s="227">
        <v>350</v>
      </c>
      <c r="X69" s="227">
        <v>0</v>
      </c>
      <c r="Y69" s="227">
        <v>0</v>
      </c>
      <c r="Z69" s="227">
        <v>104034.11</v>
      </c>
      <c r="AA69" s="227">
        <v>114.954817679558</v>
      </c>
      <c r="AB69" s="27" t="s">
        <v>56</v>
      </c>
      <c r="AC69" s="27" t="s">
        <v>43</v>
      </c>
      <c r="AD69" s="27" t="s">
        <v>43</v>
      </c>
      <c r="AE69" s="27" t="s">
        <v>56</v>
      </c>
      <c r="AF69" s="27" t="s">
        <v>56</v>
      </c>
      <c r="AG69" s="27" t="s">
        <v>386</v>
      </c>
      <c r="AH69" s="27" t="s">
        <v>387</v>
      </c>
      <c r="AI69" s="27" t="s">
        <v>388</v>
      </c>
      <c r="AJ69" s="27" t="s">
        <v>375</v>
      </c>
      <c r="AK69" s="227">
        <v>129200</v>
      </c>
      <c r="AL69" s="227">
        <v>190439.62</v>
      </c>
      <c r="AM69" s="286">
        <v>221569.28</v>
      </c>
      <c r="AN69" s="286">
        <v>224259.58</v>
      </c>
      <c r="AO69" s="227">
        <v>2500</v>
      </c>
      <c r="AP69" s="285">
        <v>2273.92</v>
      </c>
      <c r="AQ69" s="227"/>
      <c r="AR69" s="227"/>
      <c r="AS69" s="227"/>
      <c r="AT69" s="286"/>
      <c r="AU69" s="287">
        <v>237119.07</v>
      </c>
      <c r="AV69" s="287">
        <v>138360.39000000001</v>
      </c>
      <c r="AW69" s="281">
        <f t="shared" si="29"/>
        <v>-98758.68</v>
      </c>
      <c r="AX69" s="289">
        <v>382483.07</v>
      </c>
      <c r="AY69" s="281">
        <f t="shared" si="10"/>
        <v>520843.46</v>
      </c>
      <c r="AZ69" s="289">
        <v>286870.2</v>
      </c>
      <c r="BA69" s="281">
        <f t="shared" si="30"/>
        <v>233973.26</v>
      </c>
      <c r="BB69" s="281">
        <f t="shared" si="11"/>
        <v>2.0733549536829146</v>
      </c>
      <c r="BC69" s="281">
        <f t="shared" si="12"/>
        <v>0.55078007507284432</v>
      </c>
      <c r="BD69" s="289">
        <v>162562.65</v>
      </c>
      <c r="CA69" s="91" t="str">
        <f t="shared" si="34"/>
        <v>Grambow</v>
      </c>
      <c r="CB69" s="92">
        <f t="shared" si="34"/>
        <v>905</v>
      </c>
      <c r="CC69" s="92">
        <f t="shared" si="13"/>
        <v>0</v>
      </c>
      <c r="CD69" s="92">
        <f t="shared" si="14"/>
        <v>199747.1</v>
      </c>
      <c r="CE69" s="92">
        <f t="shared" ref="CE69:CE132" si="36">P69</f>
        <v>0</v>
      </c>
      <c r="CF69" s="92">
        <f t="shared" ref="CF69:CF132" si="37">R69</f>
        <v>224259.58</v>
      </c>
      <c r="CG69" s="92">
        <f t="shared" si="15"/>
        <v>224259.58</v>
      </c>
      <c r="CH69" s="92">
        <f t="shared" ref="CH69:CH132" si="38">AM69</f>
        <v>221569.28</v>
      </c>
      <c r="CI69" s="92">
        <f t="shared" si="32"/>
        <v>0</v>
      </c>
      <c r="CJ69" s="91" t="str">
        <f t="shared" si="35"/>
        <v>ja</v>
      </c>
      <c r="CK69" s="91" t="str">
        <f t="shared" si="35"/>
        <v>nein</v>
      </c>
      <c r="CL69" s="91" t="str">
        <f t="shared" si="33"/>
        <v>OK</v>
      </c>
      <c r="CM69" s="92">
        <f t="shared" si="17"/>
        <v>1986368.0299999998</v>
      </c>
      <c r="CN69" s="91" t="str">
        <f t="shared" si="18"/>
        <v>nein</v>
      </c>
      <c r="CO69" s="91">
        <f t="shared" si="19"/>
        <v>1</v>
      </c>
      <c r="CP69" s="91">
        <f t="shared" si="20"/>
        <v>0</v>
      </c>
      <c r="CQ69" s="91">
        <f t="shared" si="21"/>
        <v>1</v>
      </c>
      <c r="CR69" s="91">
        <f t="shared" ref="CR69:CR132" si="39">J69</f>
        <v>1</v>
      </c>
      <c r="CS69" s="92">
        <f>CM69-'2015'!CM69</f>
        <v>1309.1899999999441</v>
      </c>
      <c r="CT69" s="92">
        <f>CE69-'2015'!CE69</f>
        <v>0</v>
      </c>
      <c r="CU69" s="92">
        <f t="shared" si="22"/>
        <v>286870.2</v>
      </c>
      <c r="CV69" s="92">
        <f t="shared" si="23"/>
        <v>162562.65</v>
      </c>
      <c r="CW69" s="153">
        <f t="shared" si="24"/>
        <v>2.75</v>
      </c>
      <c r="CX69" s="153">
        <f t="shared" si="25"/>
        <v>3.65</v>
      </c>
      <c r="CY69" s="153">
        <f t="shared" si="26"/>
        <v>3.5</v>
      </c>
      <c r="CZ69" s="92">
        <f t="shared" si="27"/>
        <v>104034.11</v>
      </c>
      <c r="DA69" s="92">
        <f t="shared" si="31"/>
        <v>2273.92</v>
      </c>
      <c r="DB69" s="91">
        <f t="shared" ref="DB69:DB132" si="40">G69</f>
        <v>1</v>
      </c>
      <c r="DC69" s="92">
        <f t="shared" si="28"/>
        <v>224259.58</v>
      </c>
    </row>
    <row r="70" spans="1:107" x14ac:dyDescent="0.25">
      <c r="A70" s="20">
        <v>13075067</v>
      </c>
      <c r="B70" s="21">
        <v>5556</v>
      </c>
      <c r="C70" s="21" t="s">
        <v>108</v>
      </c>
      <c r="D70" s="250">
        <v>664</v>
      </c>
      <c r="E70" s="227">
        <v>32600</v>
      </c>
      <c r="F70" s="227">
        <v>95537.32</v>
      </c>
      <c r="G70" s="227">
        <v>1</v>
      </c>
      <c r="H70" s="227">
        <v>90148.62000000001</v>
      </c>
      <c r="I70" s="227"/>
      <c r="J70" s="227">
        <v>1</v>
      </c>
      <c r="K70" s="227">
        <v>757418.48</v>
      </c>
      <c r="L70" s="244"/>
      <c r="M70" s="227">
        <v>1</v>
      </c>
      <c r="N70" s="227">
        <v>2528525.02</v>
      </c>
      <c r="O70" s="227">
        <v>0</v>
      </c>
      <c r="P70" s="227"/>
      <c r="Q70" s="227">
        <v>1</v>
      </c>
      <c r="R70" s="227">
        <v>1031008.39</v>
      </c>
      <c r="S70" s="227">
        <v>298</v>
      </c>
      <c r="T70" s="227">
        <v>0</v>
      </c>
      <c r="U70" s="227">
        <v>373</v>
      </c>
      <c r="V70" s="227">
        <v>0</v>
      </c>
      <c r="W70" s="227">
        <v>330</v>
      </c>
      <c r="X70" s="227">
        <v>0</v>
      </c>
      <c r="Y70" s="227">
        <v>0</v>
      </c>
      <c r="Z70" s="227">
        <v>260544.08</v>
      </c>
      <c r="AA70" s="227">
        <v>392.3856626506024</v>
      </c>
      <c r="AB70" s="27" t="s">
        <v>43</v>
      </c>
      <c r="AC70" s="27" t="s">
        <v>43</v>
      </c>
      <c r="AD70" s="27" t="s">
        <v>43</v>
      </c>
      <c r="AE70" s="27" t="s">
        <v>56</v>
      </c>
      <c r="AF70" s="27" t="s">
        <v>56</v>
      </c>
      <c r="AG70" s="27" t="s">
        <v>386</v>
      </c>
      <c r="AH70" s="27" t="s">
        <v>387</v>
      </c>
      <c r="AI70" s="27" t="s">
        <v>388</v>
      </c>
      <c r="AJ70" s="27" t="s">
        <v>375</v>
      </c>
      <c r="AK70" s="227">
        <v>100</v>
      </c>
      <c r="AL70" s="227">
        <v>91906.200000000012</v>
      </c>
      <c r="AM70" s="286">
        <v>95537.32</v>
      </c>
      <c r="AN70" s="286">
        <v>1031008.39</v>
      </c>
      <c r="AO70" s="227">
        <v>2300</v>
      </c>
      <c r="AP70" s="285">
        <v>2026.67</v>
      </c>
      <c r="AQ70" s="227"/>
      <c r="AR70" s="227"/>
      <c r="AS70" s="227"/>
      <c r="AT70" s="286"/>
      <c r="AU70" s="287">
        <v>401451.75</v>
      </c>
      <c r="AV70" s="287">
        <v>379713.85000000003</v>
      </c>
      <c r="AW70" s="281">
        <f t="shared" si="29"/>
        <v>-21737.899999999965</v>
      </c>
      <c r="AX70" s="289">
        <v>144142.21000000002</v>
      </c>
      <c r="AY70" s="281">
        <f t="shared" ref="AY70:AY133" si="41">AV70+AX70</f>
        <v>523856.06000000006</v>
      </c>
      <c r="AZ70" s="289">
        <v>212184.24</v>
      </c>
      <c r="BA70" s="281">
        <f t="shared" si="30"/>
        <v>311671.82000000007</v>
      </c>
      <c r="BB70" s="281">
        <f t="shared" ref="BB70:BB133" si="42">AZ70/AV70</f>
        <v>0.55880037033150087</v>
      </c>
      <c r="BC70" s="281">
        <f t="shared" ref="BC70:BC133" si="43">AZ70/AY70</f>
        <v>0.40504301887812461</v>
      </c>
      <c r="BD70" s="289">
        <v>120239.8</v>
      </c>
      <c r="CA70" s="91" t="str">
        <f t="shared" si="34"/>
        <v>Krackow</v>
      </c>
      <c r="CB70" s="92">
        <f t="shared" si="34"/>
        <v>664</v>
      </c>
      <c r="CC70" s="92">
        <f t="shared" ref="CC70:CC133" si="44">IF(I70&lt;0,I70*-1,I70)</f>
        <v>0</v>
      </c>
      <c r="CD70" s="92">
        <f t="shared" ref="CD70:CD133" si="45">H70-CC70</f>
        <v>90148.62000000001</v>
      </c>
      <c r="CE70" s="92">
        <f t="shared" si="36"/>
        <v>0</v>
      </c>
      <c r="CF70" s="92">
        <f t="shared" si="37"/>
        <v>1031008.39</v>
      </c>
      <c r="CG70" s="92">
        <f t="shared" ref="CG70:CG133" si="46">CF70-CE70</f>
        <v>1031008.39</v>
      </c>
      <c r="CH70" s="92">
        <f t="shared" si="38"/>
        <v>95537.32</v>
      </c>
      <c r="CI70" s="92">
        <f t="shared" si="32"/>
        <v>0</v>
      </c>
      <c r="CJ70" s="91" t="str">
        <f t="shared" si="35"/>
        <v>nein</v>
      </c>
      <c r="CK70" s="91" t="str">
        <f t="shared" si="35"/>
        <v>nein</v>
      </c>
      <c r="CL70" s="91" t="str">
        <f t="shared" si="33"/>
        <v>OK</v>
      </c>
      <c r="CM70" s="92">
        <f t="shared" ref="CM70:CM133" si="47">N70</f>
        <v>2528525.02</v>
      </c>
      <c r="CN70" s="91" t="str">
        <f t="shared" ref="CN70:CN133" si="48">IF(CQ70=0,"keine Angabe",IF(CI70="ja","ja","nein"))</f>
        <v>nein</v>
      </c>
      <c r="CO70" s="91">
        <f t="shared" ref="CO70:CO133" si="49">IF(CQ70=0,2,IF(CJ70="ja",1,0))</f>
        <v>0</v>
      </c>
      <c r="CP70" s="91">
        <f t="shared" ref="CP70:CP133" si="50">IF(CQ70=0,2,IF(CK70="ja",1,0))</f>
        <v>0</v>
      </c>
      <c r="CQ70" s="91">
        <f t="shared" ref="CQ70:CQ133" si="51">IF(CL70="OK",1,0)</f>
        <v>1</v>
      </c>
      <c r="CR70" s="91">
        <f t="shared" si="39"/>
        <v>1</v>
      </c>
      <c r="CS70" s="92">
        <f>CM70-'2015'!CM70</f>
        <v>-5974.3900000001304</v>
      </c>
      <c r="CT70" s="92">
        <f>CE70-'2015'!CE70</f>
        <v>0</v>
      </c>
      <c r="CU70" s="92">
        <f t="shared" ref="CU70:CU133" si="52">AZ70</f>
        <v>212184.24</v>
      </c>
      <c r="CV70" s="92">
        <f t="shared" ref="CV70:CV133" si="53">BD70</f>
        <v>120239.8</v>
      </c>
      <c r="CW70" s="153">
        <f t="shared" ref="CW70:CW133" si="54">S70/100</f>
        <v>2.98</v>
      </c>
      <c r="CX70" s="153">
        <f t="shared" ref="CX70:CX133" si="55">U70/100</f>
        <v>3.73</v>
      </c>
      <c r="CY70" s="153">
        <f t="shared" ref="CY70:CY133" si="56">W70/100</f>
        <v>3.3</v>
      </c>
      <c r="CZ70" s="92">
        <f t="shared" ref="CZ70:CZ133" si="57">Z70</f>
        <v>260544.08</v>
      </c>
      <c r="DA70" s="92">
        <f t="shared" si="31"/>
        <v>2026.67</v>
      </c>
      <c r="DB70" s="91">
        <f t="shared" si="40"/>
        <v>1</v>
      </c>
      <c r="DC70" s="92">
        <f t="shared" ref="DC70:DC133" si="58">AN70</f>
        <v>1031008.39</v>
      </c>
    </row>
    <row r="71" spans="1:107" x14ac:dyDescent="0.25">
      <c r="A71" s="20">
        <v>13075079</v>
      </c>
      <c r="B71" s="21">
        <v>5556</v>
      </c>
      <c r="C71" s="21" t="s">
        <v>109</v>
      </c>
      <c r="D71" s="250">
        <v>3196</v>
      </c>
      <c r="E71" s="227">
        <v>302600</v>
      </c>
      <c r="F71" s="227">
        <v>219946.55</v>
      </c>
      <c r="G71" s="227">
        <v>1</v>
      </c>
      <c r="H71" s="227">
        <v>84584.76999999999</v>
      </c>
      <c r="I71" s="227"/>
      <c r="J71" s="227">
        <v>0</v>
      </c>
      <c r="K71" s="227"/>
      <c r="L71" s="244">
        <v>2012</v>
      </c>
      <c r="M71" s="227">
        <v>1</v>
      </c>
      <c r="N71" s="227">
        <v>8826766.8499999996</v>
      </c>
      <c r="O71" s="227">
        <v>0</v>
      </c>
      <c r="P71" s="227"/>
      <c r="Q71" s="227">
        <v>1</v>
      </c>
      <c r="R71" s="227">
        <v>528265.18999999994</v>
      </c>
      <c r="S71" s="227">
        <v>298</v>
      </c>
      <c r="T71" s="227">
        <v>0</v>
      </c>
      <c r="U71" s="227">
        <v>373</v>
      </c>
      <c r="V71" s="227">
        <v>0</v>
      </c>
      <c r="W71" s="227">
        <v>336</v>
      </c>
      <c r="X71" s="227">
        <v>0</v>
      </c>
      <c r="Y71" s="227">
        <v>0</v>
      </c>
      <c r="Z71" s="227">
        <v>904998.98</v>
      </c>
      <c r="AA71" s="227">
        <v>283.16613892365456</v>
      </c>
      <c r="AB71" s="27" t="s">
        <v>56</v>
      </c>
      <c r="AC71" s="27" t="s">
        <v>43</v>
      </c>
      <c r="AD71" s="27" t="s">
        <v>43</v>
      </c>
      <c r="AE71" s="27" t="s">
        <v>56</v>
      </c>
      <c r="AF71" s="27" t="s">
        <v>56</v>
      </c>
      <c r="AG71" s="27" t="s">
        <v>56</v>
      </c>
      <c r="AH71" s="27" t="s">
        <v>387</v>
      </c>
      <c r="AI71" s="27" t="s">
        <v>388</v>
      </c>
      <c r="AJ71" s="27" t="s">
        <v>375</v>
      </c>
      <c r="AK71" s="227">
        <v>437500</v>
      </c>
      <c r="AL71" s="227">
        <v>226631.91999999998</v>
      </c>
      <c r="AM71" s="286">
        <v>219946.55</v>
      </c>
      <c r="AN71" s="286">
        <v>528265.18999999994</v>
      </c>
      <c r="AO71" s="227">
        <v>4500</v>
      </c>
      <c r="AP71" s="285">
        <v>4556.6499999999996</v>
      </c>
      <c r="AQ71" s="227">
        <v>100</v>
      </c>
      <c r="AR71" s="227">
        <v>0</v>
      </c>
      <c r="AS71" s="227"/>
      <c r="AT71" s="286"/>
      <c r="AU71" s="287">
        <v>1184229.72</v>
      </c>
      <c r="AV71" s="287">
        <v>871257.83</v>
      </c>
      <c r="AW71" s="281">
        <f t="shared" ref="AW71:AW134" si="59">AV71-AU71</f>
        <v>-312971.89</v>
      </c>
      <c r="AX71" s="289">
        <v>1142628.3799999999</v>
      </c>
      <c r="AY71" s="281">
        <f t="shared" si="41"/>
        <v>2013886.21</v>
      </c>
      <c r="AZ71" s="289">
        <v>1059762.6000000001</v>
      </c>
      <c r="BA71" s="281">
        <f t="shared" ref="BA71:BA134" si="60">AY71-AZ71</f>
        <v>954123.60999999987</v>
      </c>
      <c r="BB71" s="281">
        <f t="shared" si="42"/>
        <v>1.2163593410689924</v>
      </c>
      <c r="BC71" s="281">
        <f t="shared" si="43"/>
        <v>0.52622764619854079</v>
      </c>
      <c r="BD71" s="289">
        <v>600542.66</v>
      </c>
      <c r="CA71" s="91" t="str">
        <f t="shared" si="34"/>
        <v>Löcknitz</v>
      </c>
      <c r="CB71" s="92">
        <f t="shared" si="34"/>
        <v>3196</v>
      </c>
      <c r="CC71" s="92">
        <f t="shared" si="44"/>
        <v>0</v>
      </c>
      <c r="CD71" s="92">
        <f t="shared" si="45"/>
        <v>84584.76999999999</v>
      </c>
      <c r="CE71" s="92">
        <f t="shared" si="36"/>
        <v>0</v>
      </c>
      <c r="CF71" s="92">
        <f t="shared" si="37"/>
        <v>528265.18999999994</v>
      </c>
      <c r="CG71" s="92">
        <f t="shared" si="46"/>
        <v>528265.18999999994</v>
      </c>
      <c r="CH71" s="92">
        <f t="shared" si="38"/>
        <v>219946.55</v>
      </c>
      <c r="CI71" s="92">
        <f t="shared" si="32"/>
        <v>0</v>
      </c>
      <c r="CJ71" s="91" t="str">
        <f t="shared" si="35"/>
        <v>ja</v>
      </c>
      <c r="CK71" s="91" t="str">
        <f t="shared" si="35"/>
        <v>nein</v>
      </c>
      <c r="CL71" s="91" t="str">
        <f t="shared" si="33"/>
        <v>OK</v>
      </c>
      <c r="CM71" s="92">
        <f t="shared" si="47"/>
        <v>8826766.8499999996</v>
      </c>
      <c r="CN71" s="91" t="str">
        <f t="shared" si="48"/>
        <v>nein</v>
      </c>
      <c r="CO71" s="91">
        <f t="shared" si="49"/>
        <v>1</v>
      </c>
      <c r="CP71" s="91">
        <f t="shared" si="50"/>
        <v>0</v>
      </c>
      <c r="CQ71" s="91">
        <f t="shared" si="51"/>
        <v>1</v>
      </c>
      <c r="CR71" s="91">
        <f t="shared" si="39"/>
        <v>0</v>
      </c>
      <c r="CS71" s="92">
        <f>CM71-'2015'!CM71</f>
        <v>334424</v>
      </c>
      <c r="CT71" s="92">
        <f>CE71-'2015'!CE71</f>
        <v>0</v>
      </c>
      <c r="CU71" s="92">
        <f t="shared" si="52"/>
        <v>1059762.6000000001</v>
      </c>
      <c r="CV71" s="92">
        <f t="shared" si="53"/>
        <v>600542.66</v>
      </c>
      <c r="CW71" s="153">
        <f t="shared" si="54"/>
        <v>2.98</v>
      </c>
      <c r="CX71" s="153">
        <f t="shared" si="55"/>
        <v>3.73</v>
      </c>
      <c r="CY71" s="153">
        <f t="shared" si="56"/>
        <v>3.36</v>
      </c>
      <c r="CZ71" s="92">
        <f t="shared" si="57"/>
        <v>904998.98</v>
      </c>
      <c r="DA71" s="92">
        <f t="shared" si="31"/>
        <v>4556.6499999999996</v>
      </c>
      <c r="DB71" s="91">
        <f t="shared" si="40"/>
        <v>1</v>
      </c>
      <c r="DC71" s="92">
        <f t="shared" si="58"/>
        <v>528265.18999999994</v>
      </c>
    </row>
    <row r="72" spans="1:107" x14ac:dyDescent="0.25">
      <c r="A72" s="20">
        <v>13075095</v>
      </c>
      <c r="B72" s="21">
        <v>5556</v>
      </c>
      <c r="C72" s="21" t="s">
        <v>110</v>
      </c>
      <c r="D72" s="250">
        <v>404</v>
      </c>
      <c r="E72" s="227">
        <v>34100</v>
      </c>
      <c r="F72" s="227">
        <v>818.95</v>
      </c>
      <c r="G72" s="227">
        <v>0</v>
      </c>
      <c r="H72" s="227"/>
      <c r="I72" s="227">
        <v>5973.22</v>
      </c>
      <c r="J72" s="227">
        <v>1</v>
      </c>
      <c r="K72" s="227">
        <v>215420.88</v>
      </c>
      <c r="L72" s="244"/>
      <c r="M72" s="227">
        <v>1</v>
      </c>
      <c r="N72" s="227">
        <v>718126.37</v>
      </c>
      <c r="O72" s="227">
        <v>0</v>
      </c>
      <c r="P72" s="227"/>
      <c r="Q72" s="227">
        <v>1</v>
      </c>
      <c r="R72" s="227">
        <v>236472.56</v>
      </c>
      <c r="S72" s="227">
        <v>298</v>
      </c>
      <c r="T72" s="227">
        <v>0</v>
      </c>
      <c r="U72" s="227">
        <v>373</v>
      </c>
      <c r="V72" s="227">
        <v>0</v>
      </c>
      <c r="W72" s="227">
        <v>336</v>
      </c>
      <c r="X72" s="227">
        <v>0</v>
      </c>
      <c r="Y72" s="227">
        <v>0</v>
      </c>
      <c r="Z72" s="227">
        <v>249049.72</v>
      </c>
      <c r="AA72" s="227">
        <v>616.45970297029703</v>
      </c>
      <c r="AB72" s="27" t="s">
        <v>56</v>
      </c>
      <c r="AC72" s="27" t="s">
        <v>43</v>
      </c>
      <c r="AD72" s="27" t="s">
        <v>43</v>
      </c>
      <c r="AE72" s="27" t="s">
        <v>56</v>
      </c>
      <c r="AF72" s="27" t="s">
        <v>56</v>
      </c>
      <c r="AG72" s="68">
        <v>43009</v>
      </c>
      <c r="AH72" s="27" t="s">
        <v>387</v>
      </c>
      <c r="AI72" s="27" t="s">
        <v>388</v>
      </c>
      <c r="AJ72" s="27" t="s">
        <v>375</v>
      </c>
      <c r="AK72" s="227">
        <v>40500</v>
      </c>
      <c r="AL72" s="227">
        <v>3671.07</v>
      </c>
      <c r="AM72" s="286">
        <v>818.95</v>
      </c>
      <c r="AN72" s="286">
        <v>236472.55</v>
      </c>
      <c r="AO72" s="227">
        <v>1500</v>
      </c>
      <c r="AP72" s="285">
        <v>1490</v>
      </c>
      <c r="AQ72" s="227"/>
      <c r="AR72" s="227"/>
      <c r="AS72" s="227"/>
      <c r="AT72" s="286"/>
      <c r="AU72" s="287">
        <v>126946.19</v>
      </c>
      <c r="AV72" s="287">
        <v>66057.19</v>
      </c>
      <c r="AW72" s="281">
        <f t="shared" si="59"/>
        <v>-60889</v>
      </c>
      <c r="AX72" s="289">
        <v>158087.34</v>
      </c>
      <c r="AY72" s="281">
        <f t="shared" si="41"/>
        <v>224144.53</v>
      </c>
      <c r="AZ72" s="289">
        <v>132001.20000000001</v>
      </c>
      <c r="BA72" s="281">
        <f t="shared" si="60"/>
        <v>92143.329999999987</v>
      </c>
      <c r="BB72" s="281">
        <f t="shared" si="42"/>
        <v>1.9982866361708695</v>
      </c>
      <c r="BC72" s="281">
        <f t="shared" si="43"/>
        <v>0.58891109232065586</v>
      </c>
      <c r="BD72" s="289">
        <v>74801.960000000006</v>
      </c>
      <c r="CA72" s="91" t="str">
        <f t="shared" si="34"/>
        <v>Nadrensee</v>
      </c>
      <c r="CB72" s="92">
        <f t="shared" si="34"/>
        <v>404</v>
      </c>
      <c r="CC72" s="92">
        <f t="shared" si="44"/>
        <v>5973.22</v>
      </c>
      <c r="CD72" s="92">
        <f t="shared" si="45"/>
        <v>-5973.22</v>
      </c>
      <c r="CE72" s="92">
        <f t="shared" si="36"/>
        <v>0</v>
      </c>
      <c r="CF72" s="92">
        <f t="shared" si="37"/>
        <v>236472.56</v>
      </c>
      <c r="CG72" s="92">
        <f t="shared" si="46"/>
        <v>236472.56</v>
      </c>
      <c r="CH72" s="92">
        <f t="shared" si="38"/>
        <v>818.95</v>
      </c>
      <c r="CI72" s="92">
        <f t="shared" si="32"/>
        <v>0</v>
      </c>
      <c r="CJ72" s="91" t="str">
        <f t="shared" si="35"/>
        <v>ja</v>
      </c>
      <c r="CK72" s="91" t="str">
        <f t="shared" si="35"/>
        <v>nein</v>
      </c>
      <c r="CL72" s="91" t="str">
        <f t="shared" si="33"/>
        <v>OK</v>
      </c>
      <c r="CM72" s="92">
        <f t="shared" si="47"/>
        <v>718126.37</v>
      </c>
      <c r="CN72" s="91" t="str">
        <f t="shared" si="48"/>
        <v>nein</v>
      </c>
      <c r="CO72" s="91">
        <f t="shared" si="49"/>
        <v>1</v>
      </c>
      <c r="CP72" s="91">
        <f t="shared" si="50"/>
        <v>0</v>
      </c>
      <c r="CQ72" s="91">
        <f t="shared" si="51"/>
        <v>1</v>
      </c>
      <c r="CR72" s="91">
        <f t="shared" si="39"/>
        <v>1</v>
      </c>
      <c r="CS72" s="92">
        <f>CM72-'2015'!CM72</f>
        <v>-18702.609999999986</v>
      </c>
      <c r="CT72" s="92">
        <f>CE72-'2015'!CE72</f>
        <v>0</v>
      </c>
      <c r="CU72" s="92">
        <f t="shared" si="52"/>
        <v>132001.20000000001</v>
      </c>
      <c r="CV72" s="92">
        <f t="shared" si="53"/>
        <v>74801.960000000006</v>
      </c>
      <c r="CW72" s="153">
        <f t="shared" si="54"/>
        <v>2.98</v>
      </c>
      <c r="CX72" s="153">
        <f t="shared" si="55"/>
        <v>3.73</v>
      </c>
      <c r="CY72" s="153">
        <f t="shared" si="56"/>
        <v>3.36</v>
      </c>
      <c r="CZ72" s="92">
        <f t="shared" si="57"/>
        <v>249049.72</v>
      </c>
      <c r="DA72" s="92">
        <f t="shared" ref="DA72:DA135" si="61">AP72+AR72+AT72</f>
        <v>1490</v>
      </c>
      <c r="DB72" s="91">
        <f t="shared" si="40"/>
        <v>0</v>
      </c>
      <c r="DC72" s="92">
        <f t="shared" si="58"/>
        <v>236472.55</v>
      </c>
    </row>
    <row r="73" spans="1:107" x14ac:dyDescent="0.25">
      <c r="A73" s="20">
        <v>13075107</v>
      </c>
      <c r="B73" s="21">
        <v>5556</v>
      </c>
      <c r="C73" s="21" t="s">
        <v>111</v>
      </c>
      <c r="D73" s="250">
        <v>1895</v>
      </c>
      <c r="E73" s="227">
        <v>159800</v>
      </c>
      <c r="F73" s="227">
        <v>186591.77</v>
      </c>
      <c r="G73" s="227">
        <v>1</v>
      </c>
      <c r="H73" s="227">
        <v>15449</v>
      </c>
      <c r="I73" s="227"/>
      <c r="J73" s="227">
        <v>0</v>
      </c>
      <c r="K73" s="227"/>
      <c r="L73" s="244">
        <v>2012</v>
      </c>
      <c r="M73" s="227">
        <v>1</v>
      </c>
      <c r="N73" s="227">
        <v>5153463.1800000006</v>
      </c>
      <c r="O73" s="227">
        <v>1</v>
      </c>
      <c r="P73" s="227">
        <v>3147401.49</v>
      </c>
      <c r="Q73" s="227">
        <v>0</v>
      </c>
      <c r="R73" s="227"/>
      <c r="S73" s="227">
        <v>350</v>
      </c>
      <c r="T73" s="227">
        <v>0</v>
      </c>
      <c r="U73" s="227">
        <v>420</v>
      </c>
      <c r="V73" s="227">
        <v>0</v>
      </c>
      <c r="W73" s="227">
        <v>330</v>
      </c>
      <c r="X73" s="227">
        <v>0</v>
      </c>
      <c r="Y73" s="227">
        <v>0</v>
      </c>
      <c r="Z73" s="227">
        <v>1873521.56</v>
      </c>
      <c r="AA73" s="227">
        <v>988.66573087071242</v>
      </c>
      <c r="AB73" s="27" t="s">
        <v>56</v>
      </c>
      <c r="AC73" s="27" t="s">
        <v>43</v>
      </c>
      <c r="AD73" s="27" t="s">
        <v>282</v>
      </c>
      <c r="AE73" s="27" t="s">
        <v>56</v>
      </c>
      <c r="AF73" s="27" t="s">
        <v>56</v>
      </c>
      <c r="AG73" s="27" t="s">
        <v>386</v>
      </c>
      <c r="AH73" s="27" t="s">
        <v>387</v>
      </c>
      <c r="AI73" s="27" t="s">
        <v>388</v>
      </c>
      <c r="AJ73" s="27" t="s">
        <v>375</v>
      </c>
      <c r="AK73" s="227">
        <v>327100</v>
      </c>
      <c r="AL73" s="227">
        <v>226472.97999999998</v>
      </c>
      <c r="AM73" s="286">
        <v>186591.77</v>
      </c>
      <c r="AN73" s="286">
        <v>-3147401.49</v>
      </c>
      <c r="AO73" s="227">
        <v>4300</v>
      </c>
      <c r="AP73" s="285">
        <v>4112</v>
      </c>
      <c r="AQ73" s="227">
        <v>500</v>
      </c>
      <c r="AR73" s="227">
        <v>0</v>
      </c>
      <c r="AS73" s="227"/>
      <c r="AT73" s="286"/>
      <c r="AU73" s="287">
        <v>636655.17000000004</v>
      </c>
      <c r="AV73" s="287">
        <v>656624.02</v>
      </c>
      <c r="AW73" s="281">
        <f t="shared" si="59"/>
        <v>19968.849999999977</v>
      </c>
      <c r="AX73" s="289">
        <v>716802.26</v>
      </c>
      <c r="AY73" s="281">
        <f t="shared" si="41"/>
        <v>1373426.28</v>
      </c>
      <c r="AZ73" s="289">
        <v>617029.68000000005</v>
      </c>
      <c r="BA73" s="281">
        <f t="shared" si="60"/>
        <v>756396.6</v>
      </c>
      <c r="BB73" s="281">
        <f t="shared" si="42"/>
        <v>0.93970013463717039</v>
      </c>
      <c r="BC73" s="281">
        <f t="shared" si="43"/>
        <v>0.44926305036190223</v>
      </c>
      <c r="BD73" s="289">
        <v>349656.3</v>
      </c>
      <c r="CA73" s="91" t="str">
        <f t="shared" si="34"/>
        <v>Penkun, Stadt</v>
      </c>
      <c r="CB73" s="92">
        <f t="shared" si="34"/>
        <v>1895</v>
      </c>
      <c r="CC73" s="92">
        <f t="shared" si="44"/>
        <v>0</v>
      </c>
      <c r="CD73" s="92">
        <f t="shared" si="45"/>
        <v>15449</v>
      </c>
      <c r="CE73" s="92">
        <f t="shared" si="36"/>
        <v>3147401.49</v>
      </c>
      <c r="CF73" s="92">
        <f t="shared" si="37"/>
        <v>0</v>
      </c>
      <c r="CG73" s="92">
        <f t="shared" si="46"/>
        <v>-3147401.49</v>
      </c>
      <c r="CH73" s="92">
        <f t="shared" si="38"/>
        <v>186591.77</v>
      </c>
      <c r="CI73" s="92">
        <f t="shared" si="32"/>
        <v>0</v>
      </c>
      <c r="CJ73" s="91" t="str">
        <f t="shared" si="35"/>
        <v>ja</v>
      </c>
      <c r="CK73" s="91" t="str">
        <f t="shared" si="35"/>
        <v>nein</v>
      </c>
      <c r="CL73" s="91" t="str">
        <f t="shared" si="33"/>
        <v>OK</v>
      </c>
      <c r="CM73" s="92">
        <f t="shared" si="47"/>
        <v>5153463.1800000006</v>
      </c>
      <c r="CN73" s="91" t="str">
        <f t="shared" si="48"/>
        <v>nein</v>
      </c>
      <c r="CO73" s="91">
        <f t="shared" si="49"/>
        <v>1</v>
      </c>
      <c r="CP73" s="91">
        <f t="shared" si="50"/>
        <v>0</v>
      </c>
      <c r="CQ73" s="91">
        <f t="shared" si="51"/>
        <v>1</v>
      </c>
      <c r="CR73" s="91">
        <f t="shared" si="39"/>
        <v>0</v>
      </c>
      <c r="CS73" s="92">
        <f>CM73-'2015'!CM73</f>
        <v>253.15000000037253</v>
      </c>
      <c r="CT73" s="92">
        <f>CE73-'2015'!CE73</f>
        <v>-63028.449999999721</v>
      </c>
      <c r="CU73" s="92">
        <f t="shared" si="52"/>
        <v>617029.68000000005</v>
      </c>
      <c r="CV73" s="92">
        <f t="shared" si="53"/>
        <v>349656.3</v>
      </c>
      <c r="CW73" s="153">
        <f t="shared" si="54"/>
        <v>3.5</v>
      </c>
      <c r="CX73" s="153">
        <f t="shared" si="55"/>
        <v>4.2</v>
      </c>
      <c r="CY73" s="153">
        <f t="shared" si="56"/>
        <v>3.3</v>
      </c>
      <c r="CZ73" s="92">
        <f t="shared" si="57"/>
        <v>1873521.56</v>
      </c>
      <c r="DA73" s="92">
        <f t="shared" si="61"/>
        <v>4112</v>
      </c>
      <c r="DB73" s="91">
        <f t="shared" si="40"/>
        <v>1</v>
      </c>
      <c r="DC73" s="92">
        <f t="shared" si="58"/>
        <v>-3147401.49</v>
      </c>
    </row>
    <row r="74" spans="1:107" x14ac:dyDescent="0.25">
      <c r="A74" s="20">
        <v>13075108</v>
      </c>
      <c r="B74" s="21">
        <v>5556</v>
      </c>
      <c r="C74" s="21" t="s">
        <v>112</v>
      </c>
      <c r="D74" s="250">
        <v>366</v>
      </c>
      <c r="E74" s="227">
        <v>27700</v>
      </c>
      <c r="F74" s="227">
        <v>17308.2</v>
      </c>
      <c r="G74" s="227">
        <v>1</v>
      </c>
      <c r="H74" s="227">
        <v>16675.87</v>
      </c>
      <c r="I74" s="227"/>
      <c r="J74" s="227">
        <v>0</v>
      </c>
      <c r="K74" s="227"/>
      <c r="L74" s="244">
        <v>2012</v>
      </c>
      <c r="M74" s="227">
        <v>1</v>
      </c>
      <c r="N74" s="227">
        <v>779991.84</v>
      </c>
      <c r="O74" s="227">
        <v>1</v>
      </c>
      <c r="P74" s="227">
        <v>75948.960000000006</v>
      </c>
      <c r="Q74" s="227">
        <v>0</v>
      </c>
      <c r="R74" s="227"/>
      <c r="S74" s="227">
        <v>300</v>
      </c>
      <c r="T74" s="227">
        <v>0</v>
      </c>
      <c r="U74" s="227">
        <v>385</v>
      </c>
      <c r="V74" s="227">
        <v>0</v>
      </c>
      <c r="W74" s="227">
        <v>360</v>
      </c>
      <c r="X74" s="227">
        <v>0</v>
      </c>
      <c r="Y74" s="227">
        <v>0</v>
      </c>
      <c r="Z74" s="227">
        <v>30552.7</v>
      </c>
      <c r="AA74" s="227">
        <v>83.477322404371591</v>
      </c>
      <c r="AB74" s="27" t="s">
        <v>56</v>
      </c>
      <c r="AC74" s="27" t="s">
        <v>43</v>
      </c>
      <c r="AD74" s="27" t="s">
        <v>43</v>
      </c>
      <c r="AE74" s="27" t="s">
        <v>56</v>
      </c>
      <c r="AF74" s="27" t="s">
        <v>56</v>
      </c>
      <c r="AG74" s="27" t="s">
        <v>386</v>
      </c>
      <c r="AH74" s="27" t="s">
        <v>387</v>
      </c>
      <c r="AI74" s="27" t="s">
        <v>388</v>
      </c>
      <c r="AJ74" s="27" t="s">
        <v>375</v>
      </c>
      <c r="AK74" s="227">
        <v>48600</v>
      </c>
      <c r="AL74" s="227">
        <v>23618.28</v>
      </c>
      <c r="AM74" s="286">
        <v>17308.2</v>
      </c>
      <c r="AN74" s="286">
        <v>-75948.960000000006</v>
      </c>
      <c r="AO74" s="227">
        <v>900</v>
      </c>
      <c r="AP74" s="285">
        <v>960</v>
      </c>
      <c r="AQ74" s="227"/>
      <c r="AR74" s="227"/>
      <c r="AS74" s="227"/>
      <c r="AT74" s="286"/>
      <c r="AU74" s="287">
        <v>82307.45</v>
      </c>
      <c r="AV74" s="287">
        <v>63002.97</v>
      </c>
      <c r="AW74" s="281">
        <f t="shared" si="59"/>
        <v>-19304.479999999996</v>
      </c>
      <c r="AX74" s="289">
        <v>162836.69</v>
      </c>
      <c r="AY74" s="281">
        <f t="shared" si="41"/>
        <v>225839.66</v>
      </c>
      <c r="AZ74" s="289">
        <v>99202.68</v>
      </c>
      <c r="BA74" s="281">
        <f t="shared" si="60"/>
        <v>126636.98000000001</v>
      </c>
      <c r="BB74" s="281">
        <f t="shared" si="42"/>
        <v>1.5745714844871597</v>
      </c>
      <c r="BC74" s="281">
        <f t="shared" si="43"/>
        <v>0.43926155397152117</v>
      </c>
      <c r="BD74" s="289">
        <v>56215.85</v>
      </c>
      <c r="CA74" s="91" t="str">
        <f t="shared" si="34"/>
        <v>Plöwen</v>
      </c>
      <c r="CB74" s="92">
        <f t="shared" si="34"/>
        <v>366</v>
      </c>
      <c r="CC74" s="92">
        <f t="shared" si="44"/>
        <v>0</v>
      </c>
      <c r="CD74" s="92">
        <f t="shared" si="45"/>
        <v>16675.87</v>
      </c>
      <c r="CE74" s="92">
        <f t="shared" si="36"/>
        <v>75948.960000000006</v>
      </c>
      <c r="CF74" s="92">
        <f t="shared" si="37"/>
        <v>0</v>
      </c>
      <c r="CG74" s="92">
        <f t="shared" si="46"/>
        <v>-75948.960000000006</v>
      </c>
      <c r="CH74" s="92">
        <f t="shared" si="38"/>
        <v>17308.2</v>
      </c>
      <c r="CI74" s="92">
        <f t="shared" ref="CI74:CI137" si="62">Y74</f>
        <v>0</v>
      </c>
      <c r="CJ74" s="91" t="str">
        <f t="shared" si="35"/>
        <v>ja</v>
      </c>
      <c r="CK74" s="91" t="str">
        <f t="shared" si="35"/>
        <v>nein</v>
      </c>
      <c r="CL74" s="91" t="str">
        <f t="shared" si="33"/>
        <v>OK</v>
      </c>
      <c r="CM74" s="92">
        <f t="shared" si="47"/>
        <v>779991.84</v>
      </c>
      <c r="CN74" s="91" t="str">
        <f t="shared" si="48"/>
        <v>nein</v>
      </c>
      <c r="CO74" s="91">
        <f t="shared" si="49"/>
        <v>1</v>
      </c>
      <c r="CP74" s="91">
        <f t="shared" si="50"/>
        <v>0</v>
      </c>
      <c r="CQ74" s="91">
        <f t="shared" si="51"/>
        <v>1</v>
      </c>
      <c r="CR74" s="91">
        <f t="shared" si="39"/>
        <v>0</v>
      </c>
      <c r="CS74" s="92">
        <f>CM74-'2015'!CM74</f>
        <v>2407.5799999999581</v>
      </c>
      <c r="CT74" s="92">
        <f>CE74-'2015'!CE74</f>
        <v>-22553.069999999992</v>
      </c>
      <c r="CU74" s="92">
        <f t="shared" si="52"/>
        <v>99202.68</v>
      </c>
      <c r="CV74" s="92">
        <f t="shared" si="53"/>
        <v>56215.85</v>
      </c>
      <c r="CW74" s="153">
        <f t="shared" si="54"/>
        <v>3</v>
      </c>
      <c r="CX74" s="153">
        <f t="shared" si="55"/>
        <v>3.85</v>
      </c>
      <c r="CY74" s="153">
        <f t="shared" si="56"/>
        <v>3.6</v>
      </c>
      <c r="CZ74" s="92">
        <f t="shared" si="57"/>
        <v>30552.7</v>
      </c>
      <c r="DA74" s="92">
        <f t="shared" si="61"/>
        <v>960</v>
      </c>
      <c r="DB74" s="91">
        <f t="shared" si="40"/>
        <v>1</v>
      </c>
      <c r="DC74" s="92">
        <f t="shared" si="58"/>
        <v>-75948.960000000006</v>
      </c>
    </row>
    <row r="75" spans="1:107" x14ac:dyDescent="0.25">
      <c r="A75" s="20">
        <v>13075113</v>
      </c>
      <c r="B75" s="21">
        <v>5556</v>
      </c>
      <c r="C75" s="21" t="s">
        <v>113</v>
      </c>
      <c r="D75" s="250">
        <v>656</v>
      </c>
      <c r="E75" s="227">
        <v>261300</v>
      </c>
      <c r="F75" s="227">
        <v>119133.15</v>
      </c>
      <c r="G75" s="227">
        <v>0</v>
      </c>
      <c r="H75" s="227"/>
      <c r="I75" s="227">
        <v>120683.51</v>
      </c>
      <c r="J75" s="227">
        <v>1</v>
      </c>
      <c r="K75" s="227">
        <v>13911.11</v>
      </c>
      <c r="L75" s="244"/>
      <c r="M75" s="227">
        <v>1</v>
      </c>
      <c r="N75" s="227">
        <v>1192527.6299999997</v>
      </c>
      <c r="O75" s="227">
        <v>0</v>
      </c>
      <c r="P75" s="227"/>
      <c r="Q75" s="227">
        <v>1</v>
      </c>
      <c r="R75" s="227">
        <v>72938.210000000006</v>
      </c>
      <c r="S75" s="227">
        <v>286</v>
      </c>
      <c r="T75" s="227">
        <v>0</v>
      </c>
      <c r="U75" s="227">
        <v>365</v>
      </c>
      <c r="V75" s="227">
        <v>0</v>
      </c>
      <c r="W75" s="227">
        <v>330</v>
      </c>
      <c r="X75" s="227">
        <v>0</v>
      </c>
      <c r="Y75" s="227">
        <v>0</v>
      </c>
      <c r="Z75" s="227">
        <v>74911.850000000006</v>
      </c>
      <c r="AA75" s="227">
        <v>114.19489329268293</v>
      </c>
      <c r="AB75" s="27" t="s">
        <v>56</v>
      </c>
      <c r="AC75" s="27" t="s">
        <v>43</v>
      </c>
      <c r="AD75" s="27" t="s">
        <v>43</v>
      </c>
      <c r="AE75" s="27" t="s">
        <v>56</v>
      </c>
      <c r="AF75" s="27" t="s">
        <v>56</v>
      </c>
      <c r="AG75" s="27" t="s">
        <v>386</v>
      </c>
      <c r="AH75" s="27" t="s">
        <v>387</v>
      </c>
      <c r="AI75" s="27" t="s">
        <v>388</v>
      </c>
      <c r="AJ75" s="27" t="s">
        <v>375</v>
      </c>
      <c r="AK75" s="227">
        <v>80200</v>
      </c>
      <c r="AL75" s="227">
        <v>110547.19</v>
      </c>
      <c r="AM75" s="286">
        <v>-119133.15</v>
      </c>
      <c r="AN75" s="286">
        <v>72938.210000000006</v>
      </c>
      <c r="AO75" s="227">
        <v>1700</v>
      </c>
      <c r="AP75" s="285">
        <v>1655.83</v>
      </c>
      <c r="AQ75" s="227"/>
      <c r="AR75" s="227"/>
      <c r="AS75" s="227"/>
      <c r="AT75" s="286"/>
      <c r="AU75" s="287">
        <v>371430.75</v>
      </c>
      <c r="AV75" s="287">
        <v>282208.86000000004</v>
      </c>
      <c r="AW75" s="281">
        <f t="shared" si="59"/>
        <v>-89221.889999999956</v>
      </c>
      <c r="AX75" s="289">
        <v>157516.09</v>
      </c>
      <c r="AY75" s="281">
        <f t="shared" si="41"/>
        <v>439724.95000000007</v>
      </c>
      <c r="AZ75" s="289">
        <v>295248.12</v>
      </c>
      <c r="BA75" s="281">
        <f t="shared" si="60"/>
        <v>144476.83000000007</v>
      </c>
      <c r="BB75" s="281">
        <f t="shared" si="42"/>
        <v>1.0462042899716186</v>
      </c>
      <c r="BC75" s="281">
        <f t="shared" si="43"/>
        <v>0.67143817970756481</v>
      </c>
      <c r="BD75" s="289">
        <v>167310.18</v>
      </c>
      <c r="CA75" s="91" t="str">
        <f t="shared" si="34"/>
        <v>Ramin</v>
      </c>
      <c r="CB75" s="92">
        <f t="shared" si="34"/>
        <v>656</v>
      </c>
      <c r="CC75" s="92">
        <f t="shared" si="44"/>
        <v>120683.51</v>
      </c>
      <c r="CD75" s="92">
        <f t="shared" si="45"/>
        <v>-120683.51</v>
      </c>
      <c r="CE75" s="92">
        <f t="shared" si="36"/>
        <v>0</v>
      </c>
      <c r="CF75" s="92">
        <f t="shared" si="37"/>
        <v>72938.210000000006</v>
      </c>
      <c r="CG75" s="92">
        <f t="shared" si="46"/>
        <v>72938.210000000006</v>
      </c>
      <c r="CH75" s="92">
        <f t="shared" si="38"/>
        <v>-119133.15</v>
      </c>
      <c r="CI75" s="92">
        <f t="shared" si="62"/>
        <v>0</v>
      </c>
      <c r="CJ75" s="91" t="str">
        <f t="shared" si="35"/>
        <v>ja</v>
      </c>
      <c r="CK75" s="91" t="str">
        <f t="shared" si="35"/>
        <v>nein</v>
      </c>
      <c r="CL75" s="91" t="str">
        <f t="shared" ref="CL75:CL138" si="63">IF(CB75=0,"keine Daten",IF(CD75=0,"keine Daten",IF(CH75=0,"keine Daten","OK")))</f>
        <v>OK</v>
      </c>
      <c r="CM75" s="92">
        <f t="shared" si="47"/>
        <v>1192527.6299999997</v>
      </c>
      <c r="CN75" s="91" t="str">
        <f t="shared" si="48"/>
        <v>nein</v>
      </c>
      <c r="CO75" s="91">
        <f t="shared" si="49"/>
        <v>1</v>
      </c>
      <c r="CP75" s="91">
        <f t="shared" si="50"/>
        <v>0</v>
      </c>
      <c r="CQ75" s="91">
        <f t="shared" si="51"/>
        <v>1</v>
      </c>
      <c r="CR75" s="91">
        <f t="shared" si="39"/>
        <v>1</v>
      </c>
      <c r="CS75" s="92">
        <f>CM75-'2015'!CM75</f>
        <v>-213217.37000000011</v>
      </c>
      <c r="CT75" s="92">
        <f>CE75-'2015'!CE75</f>
        <v>0</v>
      </c>
      <c r="CU75" s="92">
        <f t="shared" si="52"/>
        <v>295248.12</v>
      </c>
      <c r="CV75" s="92">
        <f t="shared" si="53"/>
        <v>167310.18</v>
      </c>
      <c r="CW75" s="153">
        <f t="shared" si="54"/>
        <v>2.86</v>
      </c>
      <c r="CX75" s="153">
        <f t="shared" si="55"/>
        <v>3.65</v>
      </c>
      <c r="CY75" s="153">
        <f t="shared" si="56"/>
        <v>3.3</v>
      </c>
      <c r="CZ75" s="92">
        <f t="shared" si="57"/>
        <v>74911.850000000006</v>
      </c>
      <c r="DA75" s="92">
        <f t="shared" si="61"/>
        <v>1655.83</v>
      </c>
      <c r="DB75" s="91">
        <f t="shared" si="40"/>
        <v>0</v>
      </c>
      <c r="DC75" s="92">
        <f t="shared" si="58"/>
        <v>72938.210000000006</v>
      </c>
    </row>
    <row r="76" spans="1:107" x14ac:dyDescent="0.25">
      <c r="A76" s="20">
        <v>13075117</v>
      </c>
      <c r="B76" s="21">
        <v>5556</v>
      </c>
      <c r="C76" s="21" t="s">
        <v>114</v>
      </c>
      <c r="D76" s="250">
        <v>439</v>
      </c>
      <c r="E76" s="227">
        <v>56800</v>
      </c>
      <c r="F76" s="227">
        <v>13346.55</v>
      </c>
      <c r="G76" s="227">
        <v>0</v>
      </c>
      <c r="H76" s="227"/>
      <c r="I76" s="227">
        <v>13346.55</v>
      </c>
      <c r="J76" s="227">
        <v>0</v>
      </c>
      <c r="K76" s="227"/>
      <c r="L76" s="244">
        <v>2012</v>
      </c>
      <c r="M76" s="227">
        <v>1</v>
      </c>
      <c r="N76" s="227">
        <v>985495.27</v>
      </c>
      <c r="O76" s="227">
        <v>1</v>
      </c>
      <c r="P76" s="227">
        <v>3639.5</v>
      </c>
      <c r="Q76" s="227">
        <v>0</v>
      </c>
      <c r="R76" s="227"/>
      <c r="S76" s="227">
        <v>298</v>
      </c>
      <c r="T76" s="227">
        <v>0</v>
      </c>
      <c r="U76" s="227">
        <v>373</v>
      </c>
      <c r="V76" s="227">
        <v>0</v>
      </c>
      <c r="W76" s="227">
        <v>350</v>
      </c>
      <c r="X76" s="227">
        <v>0</v>
      </c>
      <c r="Y76" s="227">
        <v>0</v>
      </c>
      <c r="Z76" s="227">
        <v>0</v>
      </c>
      <c r="AA76" s="227">
        <v>0</v>
      </c>
      <c r="AB76" s="27" t="s">
        <v>56</v>
      </c>
      <c r="AC76" s="27" t="s">
        <v>43</v>
      </c>
      <c r="AD76" s="27" t="s">
        <v>43</v>
      </c>
      <c r="AE76" s="27" t="s">
        <v>56</v>
      </c>
      <c r="AF76" s="27" t="s">
        <v>56</v>
      </c>
      <c r="AG76" s="27" t="s">
        <v>386</v>
      </c>
      <c r="AH76" s="27" t="s">
        <v>387</v>
      </c>
      <c r="AI76" s="27" t="s">
        <v>388</v>
      </c>
      <c r="AJ76" s="27" t="s">
        <v>375</v>
      </c>
      <c r="AK76" s="227">
        <v>73600</v>
      </c>
      <c r="AL76" s="227">
        <v>7130.54</v>
      </c>
      <c r="AM76" s="286">
        <v>-13346.55</v>
      </c>
      <c r="AN76" s="286">
        <v>-3639.5</v>
      </c>
      <c r="AO76" s="227">
        <v>1200</v>
      </c>
      <c r="AP76" s="285">
        <v>1199.1500000000001</v>
      </c>
      <c r="AQ76" s="227"/>
      <c r="AR76" s="227"/>
      <c r="AS76" s="227"/>
      <c r="AT76" s="286"/>
      <c r="AU76" s="287">
        <v>105645.18</v>
      </c>
      <c r="AV76" s="287">
        <v>72584.72</v>
      </c>
      <c r="AW76" s="281">
        <f t="shared" si="59"/>
        <v>-33060.459999999992</v>
      </c>
      <c r="AX76" s="289">
        <v>191162.31999999998</v>
      </c>
      <c r="AY76" s="281">
        <f t="shared" si="41"/>
        <v>263747.03999999998</v>
      </c>
      <c r="AZ76" s="289">
        <v>132042.84</v>
      </c>
      <c r="BA76" s="281">
        <f t="shared" si="60"/>
        <v>131704.19999999998</v>
      </c>
      <c r="BB76" s="281">
        <f t="shared" si="42"/>
        <v>1.8191547752750166</v>
      </c>
      <c r="BC76" s="281">
        <f t="shared" si="43"/>
        <v>0.5006419787687475</v>
      </c>
      <c r="BD76" s="289">
        <v>74825.61</v>
      </c>
      <c r="CA76" s="91" t="str">
        <f t="shared" si="34"/>
        <v>Rossow</v>
      </c>
      <c r="CB76" s="92">
        <f t="shared" si="34"/>
        <v>439</v>
      </c>
      <c r="CC76" s="92">
        <f t="shared" si="44"/>
        <v>13346.55</v>
      </c>
      <c r="CD76" s="92">
        <f t="shared" si="45"/>
        <v>-13346.55</v>
      </c>
      <c r="CE76" s="92">
        <f t="shared" si="36"/>
        <v>3639.5</v>
      </c>
      <c r="CF76" s="92">
        <f t="shared" si="37"/>
        <v>0</v>
      </c>
      <c r="CG76" s="92">
        <f t="shared" si="46"/>
        <v>-3639.5</v>
      </c>
      <c r="CH76" s="92">
        <f t="shared" si="38"/>
        <v>-13346.55</v>
      </c>
      <c r="CI76" s="92">
        <f t="shared" si="62"/>
        <v>0</v>
      </c>
      <c r="CJ76" s="91" t="str">
        <f t="shared" si="35"/>
        <v>ja</v>
      </c>
      <c r="CK76" s="91" t="str">
        <f t="shared" si="35"/>
        <v>nein</v>
      </c>
      <c r="CL76" s="91" t="str">
        <f t="shared" si="63"/>
        <v>OK</v>
      </c>
      <c r="CM76" s="92">
        <f t="shared" si="47"/>
        <v>985495.27</v>
      </c>
      <c r="CN76" s="91" t="str">
        <f t="shared" si="48"/>
        <v>nein</v>
      </c>
      <c r="CO76" s="91">
        <f t="shared" si="49"/>
        <v>1</v>
      </c>
      <c r="CP76" s="91">
        <f t="shared" si="50"/>
        <v>0</v>
      </c>
      <c r="CQ76" s="91">
        <f t="shared" si="51"/>
        <v>1</v>
      </c>
      <c r="CR76" s="91">
        <f t="shared" si="39"/>
        <v>0</v>
      </c>
      <c r="CS76" s="92">
        <f>CM76-'2015'!CM76</f>
        <v>992.63000000000466</v>
      </c>
      <c r="CT76" s="92">
        <f>CE76-'2015'!CE76</f>
        <v>3639.5</v>
      </c>
      <c r="CU76" s="92">
        <f t="shared" si="52"/>
        <v>132042.84</v>
      </c>
      <c r="CV76" s="92">
        <f t="shared" si="53"/>
        <v>74825.61</v>
      </c>
      <c r="CW76" s="153">
        <f t="shared" si="54"/>
        <v>2.98</v>
      </c>
      <c r="CX76" s="153">
        <f t="shared" si="55"/>
        <v>3.73</v>
      </c>
      <c r="CY76" s="153">
        <f t="shared" si="56"/>
        <v>3.5</v>
      </c>
      <c r="CZ76" s="92">
        <f t="shared" si="57"/>
        <v>0</v>
      </c>
      <c r="DA76" s="92">
        <f t="shared" si="61"/>
        <v>1199.1500000000001</v>
      </c>
      <c r="DB76" s="91">
        <f t="shared" si="40"/>
        <v>0</v>
      </c>
      <c r="DC76" s="92">
        <f t="shared" si="58"/>
        <v>-3639.5</v>
      </c>
    </row>
    <row r="77" spans="1:107" x14ac:dyDescent="0.25">
      <c r="A77" s="20">
        <v>13075119</v>
      </c>
      <c r="B77" s="21">
        <v>5556</v>
      </c>
      <c r="C77" s="21" t="s">
        <v>115</v>
      </c>
      <c r="D77" s="250">
        <v>631</v>
      </c>
      <c r="E77" s="227">
        <v>205800</v>
      </c>
      <c r="F77" s="227">
        <v>87113.71</v>
      </c>
      <c r="G77" s="227">
        <v>0</v>
      </c>
      <c r="H77" s="227"/>
      <c r="I77" s="227">
        <v>87113.71</v>
      </c>
      <c r="J77" s="227">
        <v>1</v>
      </c>
      <c r="K77" s="227">
        <v>216718.44</v>
      </c>
      <c r="L77" s="244"/>
      <c r="M77" s="227">
        <v>1</v>
      </c>
      <c r="N77" s="227">
        <v>3630836.02</v>
      </c>
      <c r="O77" s="227">
        <v>0</v>
      </c>
      <c r="P77" s="227"/>
      <c r="Q77" s="227">
        <v>1</v>
      </c>
      <c r="R77" s="227">
        <v>117022.97</v>
      </c>
      <c r="S77" s="227">
        <v>298</v>
      </c>
      <c r="T77" s="227">
        <v>0</v>
      </c>
      <c r="U77" s="227">
        <v>373</v>
      </c>
      <c r="V77" s="227">
        <v>0</v>
      </c>
      <c r="W77" s="227">
        <v>336</v>
      </c>
      <c r="X77" s="227">
        <v>0</v>
      </c>
      <c r="Y77" s="227">
        <v>0</v>
      </c>
      <c r="Z77" s="227">
        <v>0</v>
      </c>
      <c r="AA77" s="227">
        <v>0</v>
      </c>
      <c r="AB77" s="27" t="s">
        <v>56</v>
      </c>
      <c r="AC77" s="27" t="s">
        <v>43</v>
      </c>
      <c r="AD77" s="27" t="s">
        <v>43</v>
      </c>
      <c r="AE77" s="27" t="s">
        <v>56</v>
      </c>
      <c r="AF77" s="68">
        <v>43009</v>
      </c>
      <c r="AG77" s="27" t="s">
        <v>386</v>
      </c>
      <c r="AH77" s="27" t="s">
        <v>387</v>
      </c>
      <c r="AI77" s="27" t="s">
        <v>388</v>
      </c>
      <c r="AJ77" s="27" t="s">
        <v>375</v>
      </c>
      <c r="AK77" s="227">
        <v>245300</v>
      </c>
      <c r="AL77" s="227">
        <v>88200.86</v>
      </c>
      <c r="AM77" s="286">
        <v>-87113.71</v>
      </c>
      <c r="AN77" s="286">
        <v>117022.97</v>
      </c>
      <c r="AO77" s="227">
        <v>2100</v>
      </c>
      <c r="AP77" s="285">
        <v>2341.87</v>
      </c>
      <c r="AQ77" s="227"/>
      <c r="AR77" s="227"/>
      <c r="AS77" s="227"/>
      <c r="AT77" s="286"/>
      <c r="AU77" s="287">
        <v>261919.45</v>
      </c>
      <c r="AV77" s="287">
        <v>133628.73000000001</v>
      </c>
      <c r="AW77" s="281">
        <f t="shared" si="59"/>
        <v>-128290.72</v>
      </c>
      <c r="AX77" s="289">
        <v>208726.88999999998</v>
      </c>
      <c r="AY77" s="281">
        <f t="shared" si="41"/>
        <v>342355.62</v>
      </c>
      <c r="AZ77" s="289">
        <v>225402.48</v>
      </c>
      <c r="BA77" s="281">
        <f t="shared" si="60"/>
        <v>116953.13999999998</v>
      </c>
      <c r="BB77" s="281">
        <f t="shared" si="42"/>
        <v>1.6867815775844011</v>
      </c>
      <c r="BC77" s="281">
        <f t="shared" si="43"/>
        <v>0.65838697200297169</v>
      </c>
      <c r="BD77" s="289">
        <v>127730.32</v>
      </c>
      <c r="CA77" s="91" t="str">
        <f t="shared" si="34"/>
        <v>Rothenklempenow</v>
      </c>
      <c r="CB77" s="92">
        <f t="shared" si="34"/>
        <v>631</v>
      </c>
      <c r="CC77" s="92">
        <f t="shared" si="44"/>
        <v>87113.71</v>
      </c>
      <c r="CD77" s="92">
        <f t="shared" si="45"/>
        <v>-87113.71</v>
      </c>
      <c r="CE77" s="92">
        <f t="shared" si="36"/>
        <v>0</v>
      </c>
      <c r="CF77" s="92">
        <f t="shared" si="37"/>
        <v>117022.97</v>
      </c>
      <c r="CG77" s="92">
        <f t="shared" si="46"/>
        <v>117022.97</v>
      </c>
      <c r="CH77" s="92">
        <f t="shared" si="38"/>
        <v>-87113.71</v>
      </c>
      <c r="CI77" s="92">
        <f t="shared" si="62"/>
        <v>0</v>
      </c>
      <c r="CJ77" s="91" t="str">
        <f t="shared" si="35"/>
        <v>ja</v>
      </c>
      <c r="CK77" s="91" t="str">
        <f t="shared" si="35"/>
        <v>nein</v>
      </c>
      <c r="CL77" s="91" t="str">
        <f t="shared" si="63"/>
        <v>OK</v>
      </c>
      <c r="CM77" s="92">
        <f t="shared" si="47"/>
        <v>3630836.02</v>
      </c>
      <c r="CN77" s="91" t="str">
        <f t="shared" si="48"/>
        <v>nein</v>
      </c>
      <c r="CO77" s="91">
        <f t="shared" si="49"/>
        <v>1</v>
      </c>
      <c r="CP77" s="91">
        <f t="shared" si="50"/>
        <v>0</v>
      </c>
      <c r="CQ77" s="91">
        <f t="shared" si="51"/>
        <v>1</v>
      </c>
      <c r="CR77" s="91">
        <f t="shared" si="39"/>
        <v>1</v>
      </c>
      <c r="CS77" s="92">
        <f>CM77-'2015'!CM77</f>
        <v>-46269.169999999925</v>
      </c>
      <c r="CT77" s="92">
        <f>CE77-'2015'!CE77</f>
        <v>0</v>
      </c>
      <c r="CU77" s="92">
        <f t="shared" si="52"/>
        <v>225402.48</v>
      </c>
      <c r="CV77" s="92">
        <f t="shared" si="53"/>
        <v>127730.32</v>
      </c>
      <c r="CW77" s="153">
        <f t="shared" si="54"/>
        <v>2.98</v>
      </c>
      <c r="CX77" s="153">
        <f t="shared" si="55"/>
        <v>3.73</v>
      </c>
      <c r="CY77" s="153">
        <f t="shared" si="56"/>
        <v>3.36</v>
      </c>
      <c r="CZ77" s="92">
        <f t="shared" si="57"/>
        <v>0</v>
      </c>
      <c r="DA77" s="92">
        <f t="shared" si="61"/>
        <v>2341.87</v>
      </c>
      <c r="DB77" s="91">
        <f t="shared" si="40"/>
        <v>0</v>
      </c>
      <c r="DC77" s="92">
        <f t="shared" si="58"/>
        <v>117022.97</v>
      </c>
    </row>
    <row r="78" spans="1:107" x14ac:dyDescent="0.25">
      <c r="A78" s="20">
        <v>13075018</v>
      </c>
      <c r="B78" s="21">
        <v>5557</v>
      </c>
      <c r="C78" s="21" t="s">
        <v>116</v>
      </c>
      <c r="D78" s="251">
        <v>661</v>
      </c>
      <c r="E78" s="251">
        <v>16500</v>
      </c>
      <c r="F78" s="251">
        <v>72193.42</v>
      </c>
      <c r="G78" s="251">
        <v>0</v>
      </c>
      <c r="H78" s="251"/>
      <c r="I78" s="251">
        <v>32375.95</v>
      </c>
      <c r="J78" s="251">
        <v>1</v>
      </c>
      <c r="K78" s="251">
        <v>482499.74</v>
      </c>
      <c r="L78" s="251"/>
      <c r="M78" s="251">
        <v>0</v>
      </c>
      <c r="N78" s="251">
        <v>0</v>
      </c>
      <c r="O78" s="251">
        <v>0</v>
      </c>
      <c r="P78" s="251">
        <v>0</v>
      </c>
      <c r="Q78" s="251">
        <v>1</v>
      </c>
      <c r="R78" s="251">
        <v>450123.79</v>
      </c>
      <c r="S78" s="251">
        <v>298</v>
      </c>
      <c r="T78" s="251">
        <v>0</v>
      </c>
      <c r="U78" s="251">
        <v>373</v>
      </c>
      <c r="V78" s="251">
        <v>0</v>
      </c>
      <c r="W78" s="251">
        <v>336</v>
      </c>
      <c r="X78" s="251">
        <v>0</v>
      </c>
      <c r="Y78" s="251">
        <v>0</v>
      </c>
      <c r="Z78" s="251">
        <v>188427.27</v>
      </c>
      <c r="AA78" s="251">
        <v>285.06</v>
      </c>
      <c r="AB78" s="43" t="s">
        <v>56</v>
      </c>
      <c r="AC78" s="43" t="s">
        <v>56</v>
      </c>
      <c r="AD78" s="43" t="s">
        <v>43</v>
      </c>
      <c r="AE78" s="69">
        <v>41106</v>
      </c>
      <c r="AF78" s="43" t="s">
        <v>43</v>
      </c>
      <c r="AG78" s="43" t="s">
        <v>43</v>
      </c>
      <c r="AH78" s="43" t="s">
        <v>43</v>
      </c>
      <c r="AI78" s="43" t="s">
        <v>43</v>
      </c>
      <c r="AJ78" s="43" t="s">
        <v>43</v>
      </c>
      <c r="AK78" s="251">
        <v>53311.48</v>
      </c>
      <c r="AL78" s="251">
        <v>12756.3</v>
      </c>
      <c r="AM78" s="251">
        <v>-72193.42</v>
      </c>
      <c r="AN78" s="251">
        <v>450123.79</v>
      </c>
      <c r="AO78" s="251">
        <v>1900</v>
      </c>
      <c r="AP78" s="251">
        <v>1826.66</v>
      </c>
      <c r="AQ78" s="251">
        <v>0</v>
      </c>
      <c r="AR78" s="251">
        <v>0</v>
      </c>
      <c r="AS78" s="251">
        <v>0</v>
      </c>
      <c r="AT78" s="251">
        <v>0</v>
      </c>
      <c r="AU78" s="251">
        <v>470011</v>
      </c>
      <c r="AV78" s="251">
        <v>157887.5</v>
      </c>
      <c r="AW78" s="281">
        <f t="shared" si="59"/>
        <v>-312123.5</v>
      </c>
      <c r="AX78" s="289">
        <v>91428.95</v>
      </c>
      <c r="AY78" s="281">
        <f t="shared" si="41"/>
        <v>249316.45</v>
      </c>
      <c r="AZ78" s="289">
        <v>247561.8</v>
      </c>
      <c r="BA78" s="281">
        <f t="shared" si="60"/>
        <v>1754.6500000000233</v>
      </c>
      <c r="BB78" s="281">
        <f t="shared" si="42"/>
        <v>1.5679632649829782</v>
      </c>
      <c r="BC78" s="281">
        <f t="shared" si="43"/>
        <v>0.99296215713002478</v>
      </c>
      <c r="BD78" s="289">
        <v>74739.149999999994</v>
      </c>
      <c r="CA78" s="91" t="str">
        <f t="shared" si="34"/>
        <v>Brünzow</v>
      </c>
      <c r="CB78" s="92">
        <f t="shared" si="34"/>
        <v>661</v>
      </c>
      <c r="CC78" s="92">
        <f t="shared" si="44"/>
        <v>32375.95</v>
      </c>
      <c r="CD78" s="92">
        <f t="shared" si="45"/>
        <v>-32375.95</v>
      </c>
      <c r="CE78" s="92">
        <f t="shared" si="36"/>
        <v>0</v>
      </c>
      <c r="CF78" s="92">
        <f t="shared" si="37"/>
        <v>450123.79</v>
      </c>
      <c r="CG78" s="92">
        <f t="shared" si="46"/>
        <v>450123.79</v>
      </c>
      <c r="CH78" s="92">
        <f t="shared" si="38"/>
        <v>-72193.42</v>
      </c>
      <c r="CI78" s="92">
        <f t="shared" si="62"/>
        <v>0</v>
      </c>
      <c r="CJ78" s="91" t="str">
        <f t="shared" si="35"/>
        <v>ja</v>
      </c>
      <c r="CK78" s="91" t="str">
        <f t="shared" si="35"/>
        <v>ja</v>
      </c>
      <c r="CL78" s="91" t="str">
        <f t="shared" si="63"/>
        <v>OK</v>
      </c>
      <c r="CM78" s="92">
        <f t="shared" si="47"/>
        <v>0</v>
      </c>
      <c r="CN78" s="91" t="str">
        <f t="shared" si="48"/>
        <v>nein</v>
      </c>
      <c r="CO78" s="91">
        <f t="shared" si="49"/>
        <v>1</v>
      </c>
      <c r="CP78" s="91">
        <f t="shared" si="50"/>
        <v>1</v>
      </c>
      <c r="CQ78" s="91">
        <f t="shared" si="51"/>
        <v>1</v>
      </c>
      <c r="CR78" s="91">
        <f t="shared" si="39"/>
        <v>1</v>
      </c>
      <c r="CS78" s="92">
        <f>CM78-'2015'!CM78</f>
        <v>0</v>
      </c>
      <c r="CT78" s="92">
        <f>CE78-'2015'!CE78</f>
        <v>0</v>
      </c>
      <c r="CU78" s="92">
        <f t="shared" si="52"/>
        <v>247561.8</v>
      </c>
      <c r="CV78" s="92">
        <f t="shared" si="53"/>
        <v>74739.149999999994</v>
      </c>
      <c r="CW78" s="153">
        <f t="shared" si="54"/>
        <v>2.98</v>
      </c>
      <c r="CX78" s="153">
        <f t="shared" si="55"/>
        <v>3.73</v>
      </c>
      <c r="CY78" s="153">
        <f t="shared" si="56"/>
        <v>3.36</v>
      </c>
      <c r="CZ78" s="92">
        <f t="shared" si="57"/>
        <v>188427.27</v>
      </c>
      <c r="DA78" s="92">
        <f t="shared" si="61"/>
        <v>1826.66</v>
      </c>
      <c r="DB78" s="91">
        <f t="shared" si="40"/>
        <v>0</v>
      </c>
      <c r="DC78" s="92">
        <f t="shared" si="58"/>
        <v>450123.79</v>
      </c>
    </row>
    <row r="79" spans="1:107" x14ac:dyDescent="0.25">
      <c r="A79" s="20">
        <v>13075046</v>
      </c>
      <c r="B79" s="21">
        <v>5557</v>
      </c>
      <c r="C79" s="21" t="s">
        <v>117</v>
      </c>
      <c r="D79" s="251">
        <v>969</v>
      </c>
      <c r="E79" s="251">
        <v>2000</v>
      </c>
      <c r="F79" s="251">
        <v>114875.43</v>
      </c>
      <c r="G79" s="251">
        <v>1</v>
      </c>
      <c r="H79" s="251">
        <v>104846.95</v>
      </c>
      <c r="I79" s="251"/>
      <c r="J79" s="251">
        <v>1</v>
      </c>
      <c r="K79" s="251">
        <v>547662.51</v>
      </c>
      <c r="L79" s="251"/>
      <c r="M79" s="251">
        <v>0</v>
      </c>
      <c r="N79" s="251">
        <v>0</v>
      </c>
      <c r="O79" s="251">
        <v>0</v>
      </c>
      <c r="P79" s="251">
        <v>0</v>
      </c>
      <c r="Q79" s="251">
        <v>1</v>
      </c>
      <c r="R79" s="251">
        <v>652509.46</v>
      </c>
      <c r="S79" s="251">
        <v>350</v>
      </c>
      <c r="T79" s="251">
        <v>0</v>
      </c>
      <c r="U79" s="251">
        <v>375</v>
      </c>
      <c r="V79" s="251">
        <v>0</v>
      </c>
      <c r="W79" s="251">
        <v>340</v>
      </c>
      <c r="X79" s="251">
        <v>0</v>
      </c>
      <c r="Y79" s="251">
        <v>0</v>
      </c>
      <c r="Z79" s="251">
        <v>0</v>
      </c>
      <c r="AA79" s="251">
        <v>0</v>
      </c>
      <c r="AB79" s="43" t="s">
        <v>199</v>
      </c>
      <c r="AC79" s="43" t="s">
        <v>43</v>
      </c>
      <c r="AD79" s="43" t="s">
        <v>43</v>
      </c>
      <c r="AE79" s="69">
        <v>41081</v>
      </c>
      <c r="AF79" s="43" t="s">
        <v>43</v>
      </c>
      <c r="AG79" s="43" t="s">
        <v>43</v>
      </c>
      <c r="AH79" s="43" t="s">
        <v>43</v>
      </c>
      <c r="AI79" s="43" t="s">
        <v>43</v>
      </c>
      <c r="AJ79" s="43" t="s">
        <v>43</v>
      </c>
      <c r="AK79" s="251">
        <v>118440.46</v>
      </c>
      <c r="AL79" s="251">
        <v>102829.7</v>
      </c>
      <c r="AM79" s="251">
        <v>114875.43</v>
      </c>
      <c r="AN79" s="251">
        <v>652509.46</v>
      </c>
      <c r="AO79" s="251">
        <v>3900</v>
      </c>
      <c r="AP79" s="251">
        <v>3977.5</v>
      </c>
      <c r="AQ79" s="251">
        <v>0</v>
      </c>
      <c r="AR79" s="251">
        <v>0</v>
      </c>
      <c r="AS79" s="251">
        <v>0</v>
      </c>
      <c r="AT79" s="251">
        <v>0</v>
      </c>
      <c r="AU79" s="251">
        <v>427180</v>
      </c>
      <c r="AV79" s="251">
        <v>158773.35</v>
      </c>
      <c r="AW79" s="281">
        <f t="shared" si="59"/>
        <v>-268406.65000000002</v>
      </c>
      <c r="AX79" s="289">
        <v>246829.4</v>
      </c>
      <c r="AY79" s="281">
        <f t="shared" si="41"/>
        <v>405602.75</v>
      </c>
      <c r="AZ79" s="289">
        <v>315848.76</v>
      </c>
      <c r="BA79" s="281">
        <f t="shared" si="60"/>
        <v>89753.989999999991</v>
      </c>
      <c r="BB79" s="281">
        <f t="shared" si="42"/>
        <v>1.9893058879213672</v>
      </c>
      <c r="BC79" s="281">
        <f t="shared" si="43"/>
        <v>0.77871454273917029</v>
      </c>
      <c r="BD79" s="289">
        <v>95356.25</v>
      </c>
      <c r="CA79" s="91" t="str">
        <f t="shared" si="34"/>
        <v>Hanshagen</v>
      </c>
      <c r="CB79" s="92">
        <f t="shared" si="34"/>
        <v>969</v>
      </c>
      <c r="CC79" s="92">
        <f t="shared" si="44"/>
        <v>0</v>
      </c>
      <c r="CD79" s="92">
        <f t="shared" si="45"/>
        <v>104846.95</v>
      </c>
      <c r="CE79" s="92">
        <f t="shared" si="36"/>
        <v>0</v>
      </c>
      <c r="CF79" s="92">
        <f t="shared" si="37"/>
        <v>652509.46</v>
      </c>
      <c r="CG79" s="92">
        <f t="shared" si="46"/>
        <v>652509.46</v>
      </c>
      <c r="CH79" s="92">
        <f t="shared" si="38"/>
        <v>114875.43</v>
      </c>
      <c r="CI79" s="92">
        <f t="shared" si="62"/>
        <v>0</v>
      </c>
      <c r="CJ79" s="91" t="str">
        <f t="shared" si="35"/>
        <v xml:space="preserve">nein </v>
      </c>
      <c r="CK79" s="91" t="str">
        <f t="shared" si="35"/>
        <v>nein</v>
      </c>
      <c r="CL79" s="91" t="str">
        <f t="shared" si="63"/>
        <v>OK</v>
      </c>
      <c r="CM79" s="92">
        <f t="shared" si="47"/>
        <v>0</v>
      </c>
      <c r="CN79" s="91" t="str">
        <f t="shared" si="48"/>
        <v>nein</v>
      </c>
      <c r="CO79" s="91">
        <f t="shared" si="49"/>
        <v>0</v>
      </c>
      <c r="CP79" s="91">
        <f t="shared" si="50"/>
        <v>0</v>
      </c>
      <c r="CQ79" s="91">
        <f t="shared" si="51"/>
        <v>1</v>
      </c>
      <c r="CR79" s="91">
        <f t="shared" si="39"/>
        <v>1</v>
      </c>
      <c r="CS79" s="92">
        <f>CM79-'2015'!CM79</f>
        <v>0</v>
      </c>
      <c r="CT79" s="92">
        <f>CE79-'2015'!CE79</f>
        <v>0</v>
      </c>
      <c r="CU79" s="92">
        <f t="shared" si="52"/>
        <v>315848.76</v>
      </c>
      <c r="CV79" s="92">
        <f t="shared" si="53"/>
        <v>95356.25</v>
      </c>
      <c r="CW79" s="153">
        <f t="shared" si="54"/>
        <v>3.5</v>
      </c>
      <c r="CX79" s="153">
        <f t="shared" si="55"/>
        <v>3.75</v>
      </c>
      <c r="CY79" s="153">
        <f t="shared" si="56"/>
        <v>3.4</v>
      </c>
      <c r="CZ79" s="92">
        <f t="shared" si="57"/>
        <v>0</v>
      </c>
      <c r="DA79" s="92">
        <f t="shared" si="61"/>
        <v>3977.5</v>
      </c>
      <c r="DB79" s="91">
        <f t="shared" si="40"/>
        <v>1</v>
      </c>
      <c r="DC79" s="92">
        <f t="shared" si="58"/>
        <v>652509.46</v>
      </c>
    </row>
    <row r="80" spans="1:107" x14ac:dyDescent="0.25">
      <c r="A80" s="20">
        <v>13075059</v>
      </c>
      <c r="B80" s="21">
        <v>5557</v>
      </c>
      <c r="C80" s="21" t="s">
        <v>118</v>
      </c>
      <c r="D80" s="251">
        <v>662</v>
      </c>
      <c r="E80" s="251">
        <v>32000</v>
      </c>
      <c r="F80" s="251">
        <v>108682.86</v>
      </c>
      <c r="G80" s="251">
        <v>1</v>
      </c>
      <c r="H80" s="251">
        <v>13170.58</v>
      </c>
      <c r="I80" s="251"/>
      <c r="J80" s="251">
        <v>1</v>
      </c>
      <c r="K80" s="251">
        <v>423397.48</v>
      </c>
      <c r="L80" s="251"/>
      <c r="M80" s="251">
        <v>0</v>
      </c>
      <c r="N80" s="251">
        <v>0</v>
      </c>
      <c r="O80" s="251">
        <v>0</v>
      </c>
      <c r="P80" s="251">
        <v>0</v>
      </c>
      <c r="Q80" s="251">
        <v>1</v>
      </c>
      <c r="R80" s="251">
        <v>436568.06</v>
      </c>
      <c r="S80" s="251">
        <v>276</v>
      </c>
      <c r="T80" s="251">
        <v>1</v>
      </c>
      <c r="U80" s="251">
        <v>350</v>
      </c>
      <c r="V80" s="251">
        <v>0</v>
      </c>
      <c r="W80" s="251">
        <v>318</v>
      </c>
      <c r="X80" s="251">
        <v>1</v>
      </c>
      <c r="Y80" s="251">
        <v>1</v>
      </c>
      <c r="Z80" s="251">
        <v>87651.14</v>
      </c>
      <c r="AA80" s="251">
        <v>132.4</v>
      </c>
      <c r="AB80" s="43" t="s">
        <v>199</v>
      </c>
      <c r="AC80" s="43" t="s">
        <v>43</v>
      </c>
      <c r="AD80" s="43" t="s">
        <v>43</v>
      </c>
      <c r="AE80" s="69">
        <v>41218</v>
      </c>
      <c r="AF80" s="43" t="s">
        <v>43</v>
      </c>
      <c r="AG80" s="43" t="s">
        <v>43</v>
      </c>
      <c r="AH80" s="43" t="s">
        <v>43</v>
      </c>
      <c r="AI80" s="43" t="s">
        <v>43</v>
      </c>
      <c r="AJ80" s="43" t="s">
        <v>43</v>
      </c>
      <c r="AK80" s="251">
        <v>101499.97</v>
      </c>
      <c r="AL80" s="251">
        <v>19465.93</v>
      </c>
      <c r="AM80" s="251">
        <v>108682.86</v>
      </c>
      <c r="AN80" s="251">
        <v>431389.22</v>
      </c>
      <c r="AO80" s="251">
        <v>1500</v>
      </c>
      <c r="AP80" s="251">
        <v>1833.34</v>
      </c>
      <c r="AQ80" s="251">
        <v>0</v>
      </c>
      <c r="AR80" s="251">
        <v>0</v>
      </c>
      <c r="AS80" s="251">
        <v>0</v>
      </c>
      <c r="AT80" s="251">
        <v>0</v>
      </c>
      <c r="AU80" s="251">
        <v>228137</v>
      </c>
      <c r="AV80" s="251">
        <v>101398.1</v>
      </c>
      <c r="AW80" s="281">
        <f t="shared" si="59"/>
        <v>-126738.9</v>
      </c>
      <c r="AX80" s="289">
        <v>207230.02</v>
      </c>
      <c r="AY80" s="281">
        <f t="shared" si="41"/>
        <v>308628.12</v>
      </c>
      <c r="AZ80" s="289">
        <v>177638.04</v>
      </c>
      <c r="BA80" s="281">
        <f t="shared" si="60"/>
        <v>130990.07999999999</v>
      </c>
      <c r="BB80" s="281">
        <f t="shared" si="42"/>
        <v>1.751887264159782</v>
      </c>
      <c r="BC80" s="281">
        <f t="shared" si="43"/>
        <v>0.57557308776659755</v>
      </c>
      <c r="BD80" s="289">
        <v>53629.7</v>
      </c>
      <c r="CA80" s="91" t="str">
        <f t="shared" si="34"/>
        <v>Katzow</v>
      </c>
      <c r="CB80" s="92">
        <f t="shared" si="34"/>
        <v>662</v>
      </c>
      <c r="CC80" s="92">
        <f t="shared" si="44"/>
        <v>0</v>
      </c>
      <c r="CD80" s="92">
        <f t="shared" si="45"/>
        <v>13170.58</v>
      </c>
      <c r="CE80" s="92">
        <f t="shared" si="36"/>
        <v>0</v>
      </c>
      <c r="CF80" s="92">
        <f t="shared" si="37"/>
        <v>436568.06</v>
      </c>
      <c r="CG80" s="92">
        <f t="shared" si="46"/>
        <v>436568.06</v>
      </c>
      <c r="CH80" s="92">
        <f t="shared" si="38"/>
        <v>108682.86</v>
      </c>
      <c r="CI80" s="92">
        <f t="shared" si="62"/>
        <v>1</v>
      </c>
      <c r="CJ80" s="91" t="str">
        <f t="shared" si="35"/>
        <v xml:space="preserve">nein </v>
      </c>
      <c r="CK80" s="91" t="str">
        <f t="shared" si="35"/>
        <v>nein</v>
      </c>
      <c r="CL80" s="91" t="str">
        <f t="shared" si="63"/>
        <v>OK</v>
      </c>
      <c r="CM80" s="92">
        <f t="shared" si="47"/>
        <v>0</v>
      </c>
      <c r="CN80" s="91" t="str">
        <f t="shared" si="48"/>
        <v>nein</v>
      </c>
      <c r="CO80" s="91">
        <f t="shared" si="49"/>
        <v>0</v>
      </c>
      <c r="CP80" s="91">
        <f t="shared" si="50"/>
        <v>0</v>
      </c>
      <c r="CQ80" s="91">
        <f t="shared" si="51"/>
        <v>1</v>
      </c>
      <c r="CR80" s="91">
        <f t="shared" si="39"/>
        <v>1</v>
      </c>
      <c r="CS80" s="92">
        <f>CM80-'2015'!CM80</f>
        <v>0</v>
      </c>
      <c r="CT80" s="92">
        <f>CE80-'2015'!CE80</f>
        <v>0</v>
      </c>
      <c r="CU80" s="92">
        <f t="shared" si="52"/>
        <v>177638.04</v>
      </c>
      <c r="CV80" s="92">
        <f t="shared" si="53"/>
        <v>53629.7</v>
      </c>
      <c r="CW80" s="153">
        <f t="shared" si="54"/>
        <v>2.76</v>
      </c>
      <c r="CX80" s="153">
        <f t="shared" si="55"/>
        <v>3.5</v>
      </c>
      <c r="CY80" s="153">
        <f t="shared" si="56"/>
        <v>3.18</v>
      </c>
      <c r="CZ80" s="92">
        <f t="shared" si="57"/>
        <v>87651.14</v>
      </c>
      <c r="DA80" s="92">
        <f t="shared" si="61"/>
        <v>1833.34</v>
      </c>
      <c r="DB80" s="91">
        <f t="shared" si="40"/>
        <v>1</v>
      </c>
      <c r="DC80" s="92">
        <f t="shared" si="58"/>
        <v>431389.22</v>
      </c>
    </row>
    <row r="81" spans="1:107" x14ac:dyDescent="0.25">
      <c r="A81" s="20">
        <v>13075060</v>
      </c>
      <c r="B81" s="21">
        <v>5557</v>
      </c>
      <c r="C81" s="21" t="s">
        <v>119</v>
      </c>
      <c r="D81" s="251">
        <v>1198</v>
      </c>
      <c r="E81" s="251">
        <v>26800</v>
      </c>
      <c r="F81" s="251">
        <v>108783.05</v>
      </c>
      <c r="G81" s="251">
        <v>1</v>
      </c>
      <c r="H81" s="251">
        <v>126092.73</v>
      </c>
      <c r="I81" s="251"/>
      <c r="J81" s="251">
        <v>1</v>
      </c>
      <c r="K81" s="251">
        <v>775254.71</v>
      </c>
      <c r="L81" s="251"/>
      <c r="M81" s="251">
        <v>0</v>
      </c>
      <c r="N81" s="251">
        <v>0</v>
      </c>
      <c r="O81" s="251">
        <v>0</v>
      </c>
      <c r="P81" s="251">
        <v>0</v>
      </c>
      <c r="Q81" s="251">
        <v>1</v>
      </c>
      <c r="R81" s="251">
        <v>901347.44</v>
      </c>
      <c r="S81" s="251">
        <v>298</v>
      </c>
      <c r="T81" s="251">
        <v>0</v>
      </c>
      <c r="U81" s="251">
        <v>373</v>
      </c>
      <c r="V81" s="251">
        <v>0</v>
      </c>
      <c r="W81" s="251">
        <v>336</v>
      </c>
      <c r="X81" s="251">
        <v>0</v>
      </c>
      <c r="Y81" s="251">
        <v>0</v>
      </c>
      <c r="Z81" s="251">
        <v>24787.56</v>
      </c>
      <c r="AA81" s="251">
        <v>20.69</v>
      </c>
      <c r="AB81" s="43" t="s">
        <v>199</v>
      </c>
      <c r="AC81" s="43" t="s">
        <v>43</v>
      </c>
      <c r="AD81" s="43" t="s">
        <v>43</v>
      </c>
      <c r="AE81" s="69">
        <v>41155</v>
      </c>
      <c r="AF81" s="43" t="s">
        <v>43</v>
      </c>
      <c r="AG81" s="43" t="s">
        <v>43</v>
      </c>
      <c r="AH81" s="43" t="s">
        <v>43</v>
      </c>
      <c r="AI81" s="43" t="s">
        <v>43</v>
      </c>
      <c r="AJ81" s="43" t="s">
        <v>43</v>
      </c>
      <c r="AK81" s="251">
        <v>111487.45</v>
      </c>
      <c r="AL81" s="251">
        <v>130669.96</v>
      </c>
      <c r="AM81" s="251">
        <v>108783.05</v>
      </c>
      <c r="AN81" s="251">
        <v>901347.44</v>
      </c>
      <c r="AO81" s="251">
        <v>3700</v>
      </c>
      <c r="AP81" s="251">
        <v>3733.41</v>
      </c>
      <c r="AQ81" s="251">
        <v>0</v>
      </c>
      <c r="AR81" s="251">
        <v>0</v>
      </c>
      <c r="AS81" s="251">
        <v>0</v>
      </c>
      <c r="AT81" s="251">
        <v>0</v>
      </c>
      <c r="AU81" s="251">
        <v>454241</v>
      </c>
      <c r="AV81" s="251">
        <v>176972.97</v>
      </c>
      <c r="AW81" s="281">
        <f t="shared" si="59"/>
        <v>-277268.03000000003</v>
      </c>
      <c r="AX81" s="289">
        <v>343047.39</v>
      </c>
      <c r="AY81" s="281">
        <f t="shared" si="41"/>
        <v>520020.36</v>
      </c>
      <c r="AZ81" s="289">
        <v>379309.08</v>
      </c>
      <c r="BA81" s="281">
        <f t="shared" si="60"/>
        <v>140711.27999999997</v>
      </c>
      <c r="BB81" s="281">
        <f t="shared" si="42"/>
        <v>2.1433164623953589</v>
      </c>
      <c r="BC81" s="281">
        <f t="shared" si="43"/>
        <v>0.72941197917712308</v>
      </c>
      <c r="BD81" s="289">
        <v>115131.78</v>
      </c>
      <c r="CA81" s="91" t="str">
        <f t="shared" si="34"/>
        <v>Kemnitz</v>
      </c>
      <c r="CB81" s="92">
        <f t="shared" si="34"/>
        <v>1198</v>
      </c>
      <c r="CC81" s="92">
        <f t="shared" si="44"/>
        <v>0</v>
      </c>
      <c r="CD81" s="92">
        <f t="shared" si="45"/>
        <v>126092.73</v>
      </c>
      <c r="CE81" s="92">
        <f t="shared" si="36"/>
        <v>0</v>
      </c>
      <c r="CF81" s="92">
        <f t="shared" si="37"/>
        <v>901347.44</v>
      </c>
      <c r="CG81" s="92">
        <f t="shared" si="46"/>
        <v>901347.44</v>
      </c>
      <c r="CH81" s="92">
        <f t="shared" si="38"/>
        <v>108783.05</v>
      </c>
      <c r="CI81" s="92">
        <f t="shared" si="62"/>
        <v>0</v>
      </c>
      <c r="CJ81" s="91" t="str">
        <f t="shared" si="35"/>
        <v xml:space="preserve">nein </v>
      </c>
      <c r="CK81" s="91" t="str">
        <f t="shared" si="35"/>
        <v>nein</v>
      </c>
      <c r="CL81" s="91" t="str">
        <f t="shared" si="63"/>
        <v>OK</v>
      </c>
      <c r="CM81" s="92">
        <f t="shared" si="47"/>
        <v>0</v>
      </c>
      <c r="CN81" s="91" t="str">
        <f t="shared" si="48"/>
        <v>nein</v>
      </c>
      <c r="CO81" s="91">
        <f t="shared" si="49"/>
        <v>0</v>
      </c>
      <c r="CP81" s="91">
        <f t="shared" si="50"/>
        <v>0</v>
      </c>
      <c r="CQ81" s="91">
        <f t="shared" si="51"/>
        <v>1</v>
      </c>
      <c r="CR81" s="91">
        <f t="shared" si="39"/>
        <v>1</v>
      </c>
      <c r="CS81" s="92">
        <f>CM81-'2015'!CM81</f>
        <v>0</v>
      </c>
      <c r="CT81" s="92">
        <f>CE81-'2015'!CE81</f>
        <v>0</v>
      </c>
      <c r="CU81" s="92">
        <f t="shared" si="52"/>
        <v>379309.08</v>
      </c>
      <c r="CV81" s="92">
        <f t="shared" si="53"/>
        <v>115131.78</v>
      </c>
      <c r="CW81" s="153">
        <f t="shared" si="54"/>
        <v>2.98</v>
      </c>
      <c r="CX81" s="153">
        <f t="shared" si="55"/>
        <v>3.73</v>
      </c>
      <c r="CY81" s="153">
        <f t="shared" si="56"/>
        <v>3.36</v>
      </c>
      <c r="CZ81" s="92">
        <f t="shared" si="57"/>
        <v>24787.56</v>
      </c>
      <c r="DA81" s="92">
        <f t="shared" si="61"/>
        <v>3733.41</v>
      </c>
      <c r="DB81" s="91">
        <f t="shared" si="40"/>
        <v>1</v>
      </c>
      <c r="DC81" s="92">
        <f t="shared" si="58"/>
        <v>901347.44</v>
      </c>
    </row>
    <row r="82" spans="1:107" x14ac:dyDescent="0.25">
      <c r="A82" s="20">
        <v>13075069</v>
      </c>
      <c r="B82" s="21">
        <v>5557</v>
      </c>
      <c r="C82" s="21" t="s">
        <v>120</v>
      </c>
      <c r="D82" s="251">
        <v>1941</v>
      </c>
      <c r="E82" s="251">
        <v>7700</v>
      </c>
      <c r="F82" s="251">
        <v>179380.11</v>
      </c>
      <c r="G82" s="251">
        <v>1</v>
      </c>
      <c r="H82" s="251">
        <v>32519.23</v>
      </c>
      <c r="I82" s="251"/>
      <c r="J82" s="251">
        <v>1</v>
      </c>
      <c r="K82" s="251">
        <v>746629.36</v>
      </c>
      <c r="L82" s="251"/>
      <c r="M82" s="251">
        <v>0</v>
      </c>
      <c r="N82" s="251">
        <v>0</v>
      </c>
      <c r="O82" s="251">
        <v>0</v>
      </c>
      <c r="P82" s="251">
        <v>0</v>
      </c>
      <c r="Q82" s="251">
        <v>1</v>
      </c>
      <c r="R82" s="251">
        <v>779148.59</v>
      </c>
      <c r="S82" s="251">
        <v>276</v>
      </c>
      <c r="T82" s="251">
        <v>1</v>
      </c>
      <c r="U82" s="251">
        <v>373</v>
      </c>
      <c r="V82" s="251">
        <v>0</v>
      </c>
      <c r="W82" s="251">
        <v>336</v>
      </c>
      <c r="X82" s="251">
        <v>0</v>
      </c>
      <c r="Y82" s="251">
        <v>1</v>
      </c>
      <c r="Z82" s="251">
        <v>909242.97</v>
      </c>
      <c r="AA82" s="251">
        <v>468.44</v>
      </c>
      <c r="AB82" s="43" t="s">
        <v>199</v>
      </c>
      <c r="AC82" s="43" t="s">
        <v>43</v>
      </c>
      <c r="AD82" s="43" t="s">
        <v>43</v>
      </c>
      <c r="AE82" s="69">
        <v>41107</v>
      </c>
      <c r="AF82" s="43" t="s">
        <v>43</v>
      </c>
      <c r="AG82" s="43" t="s">
        <v>43</v>
      </c>
      <c r="AH82" s="43" t="s">
        <v>43</v>
      </c>
      <c r="AI82" s="43" t="s">
        <v>43</v>
      </c>
      <c r="AJ82" s="43" t="s">
        <v>43</v>
      </c>
      <c r="AK82" s="251">
        <v>216231.12</v>
      </c>
      <c r="AL82" s="251">
        <v>123639.09</v>
      </c>
      <c r="AM82" s="251">
        <v>179380.11</v>
      </c>
      <c r="AN82" s="251">
        <v>778823.11</v>
      </c>
      <c r="AO82" s="251">
        <v>5600</v>
      </c>
      <c r="AP82" s="251">
        <v>5753.34</v>
      </c>
      <c r="AQ82" s="251">
        <v>0</v>
      </c>
      <c r="AR82" s="251">
        <v>0</v>
      </c>
      <c r="AS82" s="251">
        <v>24400</v>
      </c>
      <c r="AT82" s="251">
        <v>27046.53</v>
      </c>
      <c r="AU82" s="251">
        <v>764266</v>
      </c>
      <c r="AV82" s="251">
        <v>305695.02</v>
      </c>
      <c r="AW82" s="281">
        <f t="shared" si="59"/>
        <v>-458570.98</v>
      </c>
      <c r="AX82" s="289">
        <v>553048.61</v>
      </c>
      <c r="AY82" s="281">
        <f t="shared" si="41"/>
        <v>858743.63</v>
      </c>
      <c r="AZ82" s="289">
        <v>605342.64</v>
      </c>
      <c r="BA82" s="281">
        <f t="shared" si="60"/>
        <v>253400.99</v>
      </c>
      <c r="BB82" s="281">
        <f t="shared" si="42"/>
        <v>1.9802175383818814</v>
      </c>
      <c r="BC82" s="281">
        <f t="shared" si="43"/>
        <v>0.70491660008004953</v>
      </c>
      <c r="BD82" s="289">
        <v>182755.37</v>
      </c>
      <c r="CA82" s="91" t="str">
        <f t="shared" si="34"/>
        <v>Kröslin</v>
      </c>
      <c r="CB82" s="92">
        <f t="shared" si="34"/>
        <v>1941</v>
      </c>
      <c r="CC82" s="92">
        <f t="shared" si="44"/>
        <v>0</v>
      </c>
      <c r="CD82" s="92">
        <f t="shared" si="45"/>
        <v>32519.23</v>
      </c>
      <c r="CE82" s="92">
        <f t="shared" si="36"/>
        <v>0</v>
      </c>
      <c r="CF82" s="92">
        <f t="shared" si="37"/>
        <v>779148.59</v>
      </c>
      <c r="CG82" s="92">
        <f t="shared" si="46"/>
        <v>779148.59</v>
      </c>
      <c r="CH82" s="92">
        <f t="shared" si="38"/>
        <v>179380.11</v>
      </c>
      <c r="CI82" s="92">
        <f t="shared" si="62"/>
        <v>1</v>
      </c>
      <c r="CJ82" s="91" t="str">
        <f t="shared" si="35"/>
        <v xml:space="preserve">nein </v>
      </c>
      <c r="CK82" s="91" t="str">
        <f t="shared" si="35"/>
        <v>nein</v>
      </c>
      <c r="CL82" s="91" t="str">
        <f t="shared" si="63"/>
        <v>OK</v>
      </c>
      <c r="CM82" s="92">
        <f t="shared" si="47"/>
        <v>0</v>
      </c>
      <c r="CN82" s="91" t="str">
        <f t="shared" si="48"/>
        <v>nein</v>
      </c>
      <c r="CO82" s="91">
        <f t="shared" si="49"/>
        <v>0</v>
      </c>
      <c r="CP82" s="91">
        <f t="shared" si="50"/>
        <v>0</v>
      </c>
      <c r="CQ82" s="91">
        <f t="shared" si="51"/>
        <v>1</v>
      </c>
      <c r="CR82" s="91">
        <f t="shared" si="39"/>
        <v>1</v>
      </c>
      <c r="CS82" s="92">
        <f>CM82-'2015'!CM82</f>
        <v>0</v>
      </c>
      <c r="CT82" s="92">
        <f>CE82-'2015'!CE82</f>
        <v>0</v>
      </c>
      <c r="CU82" s="92">
        <f t="shared" si="52"/>
        <v>605342.64</v>
      </c>
      <c r="CV82" s="92">
        <f t="shared" si="53"/>
        <v>182755.37</v>
      </c>
      <c r="CW82" s="153">
        <f t="shared" si="54"/>
        <v>2.76</v>
      </c>
      <c r="CX82" s="153">
        <f t="shared" si="55"/>
        <v>3.73</v>
      </c>
      <c r="CY82" s="153">
        <f t="shared" si="56"/>
        <v>3.36</v>
      </c>
      <c r="CZ82" s="92">
        <f t="shared" si="57"/>
        <v>909242.97</v>
      </c>
      <c r="DA82" s="92">
        <f t="shared" si="61"/>
        <v>32799.869999999995</v>
      </c>
      <c r="DB82" s="91">
        <f t="shared" si="40"/>
        <v>1</v>
      </c>
      <c r="DC82" s="92">
        <f t="shared" si="58"/>
        <v>778823.11</v>
      </c>
    </row>
    <row r="83" spans="1:107" x14ac:dyDescent="0.25">
      <c r="A83" s="20">
        <v>13075081</v>
      </c>
      <c r="B83" s="21">
        <v>5557</v>
      </c>
      <c r="C83" s="21" t="s">
        <v>121</v>
      </c>
      <c r="D83" s="251">
        <v>928</v>
      </c>
      <c r="E83" s="251">
        <v>108900</v>
      </c>
      <c r="F83" s="251">
        <v>37614.58</v>
      </c>
      <c r="G83" s="251">
        <v>1</v>
      </c>
      <c r="H83" s="251">
        <v>12642.59</v>
      </c>
      <c r="I83" s="251"/>
      <c r="J83" s="251">
        <v>1</v>
      </c>
      <c r="K83" s="251">
        <v>1071737.3600000001</v>
      </c>
      <c r="L83" s="251"/>
      <c r="M83" s="251">
        <v>0</v>
      </c>
      <c r="N83" s="251">
        <v>0</v>
      </c>
      <c r="O83" s="251">
        <v>0</v>
      </c>
      <c r="P83" s="251">
        <v>0</v>
      </c>
      <c r="Q83" s="251">
        <v>1</v>
      </c>
      <c r="R83" s="251">
        <v>1084379.95</v>
      </c>
      <c r="S83" s="251">
        <v>298</v>
      </c>
      <c r="T83" s="251">
        <v>0</v>
      </c>
      <c r="U83" s="251">
        <v>373</v>
      </c>
      <c r="V83" s="251">
        <v>0</v>
      </c>
      <c r="W83" s="251">
        <v>336</v>
      </c>
      <c r="X83" s="251">
        <v>0</v>
      </c>
      <c r="Y83" s="251">
        <v>0</v>
      </c>
      <c r="Z83" s="251">
        <v>160406.22</v>
      </c>
      <c r="AA83" s="251">
        <v>172.85</v>
      </c>
      <c r="AB83" s="43" t="s">
        <v>199</v>
      </c>
      <c r="AC83" s="43" t="s">
        <v>43</v>
      </c>
      <c r="AD83" s="43" t="s">
        <v>43</v>
      </c>
      <c r="AE83" s="69">
        <v>41136</v>
      </c>
      <c r="AF83" s="43" t="s">
        <v>43</v>
      </c>
      <c r="AG83" s="43" t="s">
        <v>43</v>
      </c>
      <c r="AH83" s="43" t="s">
        <v>43</v>
      </c>
      <c r="AI83" s="43" t="s">
        <v>43</v>
      </c>
      <c r="AJ83" s="43" t="s">
        <v>43</v>
      </c>
      <c r="AK83" s="251">
        <v>18483.849999999999</v>
      </c>
      <c r="AL83" s="251">
        <v>22658.49</v>
      </c>
      <c r="AM83" s="251">
        <v>37614.58</v>
      </c>
      <c r="AN83" s="251">
        <v>1084379.95</v>
      </c>
      <c r="AO83" s="251">
        <v>2900</v>
      </c>
      <c r="AP83" s="251">
        <v>2687.49</v>
      </c>
      <c r="AQ83" s="251">
        <v>0</v>
      </c>
      <c r="AR83" s="251">
        <v>0</v>
      </c>
      <c r="AS83" s="251">
        <v>73100</v>
      </c>
      <c r="AT83" s="251">
        <v>80936.77</v>
      </c>
      <c r="AU83" s="251">
        <v>390896</v>
      </c>
      <c r="AV83" s="251">
        <v>286141.45</v>
      </c>
      <c r="AW83" s="281">
        <f t="shared" si="59"/>
        <v>-104754.54999999999</v>
      </c>
      <c r="AX83" s="289">
        <v>207717.7</v>
      </c>
      <c r="AY83" s="281">
        <f t="shared" si="41"/>
        <v>493859.15</v>
      </c>
      <c r="AZ83" s="289">
        <v>273874.8</v>
      </c>
      <c r="BA83" s="281">
        <f t="shared" si="60"/>
        <v>219984.35000000003</v>
      </c>
      <c r="BB83" s="281">
        <f t="shared" si="42"/>
        <v>0.9571308176428126</v>
      </c>
      <c r="BC83" s="281">
        <f t="shared" si="43"/>
        <v>0.55456054626101381</v>
      </c>
      <c r="BD83" s="289">
        <v>82683.81</v>
      </c>
      <c r="CA83" s="91" t="str">
        <f t="shared" si="34"/>
        <v>Loissin</v>
      </c>
      <c r="CB83" s="92">
        <f t="shared" si="34"/>
        <v>928</v>
      </c>
      <c r="CC83" s="92">
        <f t="shared" si="44"/>
        <v>0</v>
      </c>
      <c r="CD83" s="92">
        <f t="shared" si="45"/>
        <v>12642.59</v>
      </c>
      <c r="CE83" s="92">
        <f t="shared" si="36"/>
        <v>0</v>
      </c>
      <c r="CF83" s="92">
        <f t="shared" si="37"/>
        <v>1084379.95</v>
      </c>
      <c r="CG83" s="92">
        <f t="shared" si="46"/>
        <v>1084379.95</v>
      </c>
      <c r="CH83" s="92">
        <f t="shared" si="38"/>
        <v>37614.58</v>
      </c>
      <c r="CI83" s="92">
        <f t="shared" si="62"/>
        <v>0</v>
      </c>
      <c r="CJ83" s="91" t="str">
        <f t="shared" si="35"/>
        <v xml:space="preserve">nein </v>
      </c>
      <c r="CK83" s="91" t="str">
        <f t="shared" si="35"/>
        <v>nein</v>
      </c>
      <c r="CL83" s="91" t="str">
        <f t="shared" si="63"/>
        <v>OK</v>
      </c>
      <c r="CM83" s="92">
        <f t="shared" si="47"/>
        <v>0</v>
      </c>
      <c r="CN83" s="91" t="str">
        <f t="shared" si="48"/>
        <v>nein</v>
      </c>
      <c r="CO83" s="91">
        <f t="shared" si="49"/>
        <v>0</v>
      </c>
      <c r="CP83" s="91">
        <f t="shared" si="50"/>
        <v>0</v>
      </c>
      <c r="CQ83" s="91">
        <f t="shared" si="51"/>
        <v>1</v>
      </c>
      <c r="CR83" s="91">
        <f t="shared" si="39"/>
        <v>1</v>
      </c>
      <c r="CS83" s="92">
        <f>CM83-'2015'!CM83</f>
        <v>0</v>
      </c>
      <c r="CT83" s="92">
        <f>CE83-'2015'!CE83</f>
        <v>0</v>
      </c>
      <c r="CU83" s="92">
        <f t="shared" si="52"/>
        <v>273874.8</v>
      </c>
      <c r="CV83" s="92">
        <f t="shared" si="53"/>
        <v>82683.81</v>
      </c>
      <c r="CW83" s="153">
        <f t="shared" si="54"/>
        <v>2.98</v>
      </c>
      <c r="CX83" s="153">
        <f t="shared" si="55"/>
        <v>3.73</v>
      </c>
      <c r="CY83" s="153">
        <f t="shared" si="56"/>
        <v>3.36</v>
      </c>
      <c r="CZ83" s="92">
        <f t="shared" si="57"/>
        <v>160406.22</v>
      </c>
      <c r="DA83" s="92">
        <f t="shared" si="61"/>
        <v>83624.260000000009</v>
      </c>
      <c r="DB83" s="91">
        <f t="shared" si="40"/>
        <v>1</v>
      </c>
      <c r="DC83" s="92">
        <f t="shared" si="58"/>
        <v>1084379.95</v>
      </c>
    </row>
    <row r="84" spans="1:107" x14ac:dyDescent="0.25">
      <c r="A84" s="20">
        <v>13075083</v>
      </c>
      <c r="B84" s="21">
        <v>5557</v>
      </c>
      <c r="C84" s="21" t="s">
        <v>122</v>
      </c>
      <c r="D84" s="251">
        <v>2324</v>
      </c>
      <c r="E84" s="251">
        <v>265400</v>
      </c>
      <c r="F84" s="251">
        <v>3236377.3</v>
      </c>
      <c r="G84" s="251">
        <v>1</v>
      </c>
      <c r="H84" s="251">
        <v>2808920.01</v>
      </c>
      <c r="I84" s="251"/>
      <c r="J84" s="251">
        <v>1</v>
      </c>
      <c r="K84" s="251">
        <v>4827297.72</v>
      </c>
      <c r="L84" s="251"/>
      <c r="M84" s="251">
        <v>0</v>
      </c>
      <c r="N84" s="251">
        <v>0</v>
      </c>
      <c r="O84" s="251">
        <v>0</v>
      </c>
      <c r="P84" s="251">
        <v>0</v>
      </c>
      <c r="Q84" s="251">
        <v>1</v>
      </c>
      <c r="R84" s="251">
        <v>7636217.7300000004</v>
      </c>
      <c r="S84" s="251">
        <v>298</v>
      </c>
      <c r="T84" s="251">
        <v>0</v>
      </c>
      <c r="U84" s="251">
        <v>373</v>
      </c>
      <c r="V84" s="251">
        <v>0</v>
      </c>
      <c r="W84" s="251">
        <v>336</v>
      </c>
      <c r="X84" s="251">
        <v>0</v>
      </c>
      <c r="Y84" s="251">
        <v>0</v>
      </c>
      <c r="Z84" s="251">
        <v>674102.96</v>
      </c>
      <c r="AA84" s="251">
        <v>290.06</v>
      </c>
      <c r="AB84" s="43" t="s">
        <v>199</v>
      </c>
      <c r="AC84" s="43" t="s">
        <v>43</v>
      </c>
      <c r="AD84" s="43" t="s">
        <v>43</v>
      </c>
      <c r="AE84" s="69">
        <v>41155</v>
      </c>
      <c r="AF84" s="43" t="s">
        <v>43</v>
      </c>
      <c r="AG84" s="43" t="s">
        <v>43</v>
      </c>
      <c r="AH84" s="43" t="s">
        <v>43</v>
      </c>
      <c r="AI84" s="43" t="s">
        <v>43</v>
      </c>
      <c r="AJ84" s="43" t="s">
        <v>43</v>
      </c>
      <c r="AK84" s="251">
        <v>3153054.72</v>
      </c>
      <c r="AL84" s="251">
        <v>2855092.64</v>
      </c>
      <c r="AM84" s="251">
        <v>3236377.3</v>
      </c>
      <c r="AN84" s="251">
        <v>7636217.7300000004</v>
      </c>
      <c r="AO84" s="251">
        <v>4300</v>
      </c>
      <c r="AP84" s="251">
        <v>4541.25</v>
      </c>
      <c r="AQ84" s="251">
        <v>0</v>
      </c>
      <c r="AR84" s="251">
        <v>0</v>
      </c>
      <c r="AS84" s="251">
        <v>77900</v>
      </c>
      <c r="AT84" s="251">
        <v>86273.62</v>
      </c>
      <c r="AU84" s="251">
        <v>2884929</v>
      </c>
      <c r="AV84" s="251">
        <v>4951273.5599999996</v>
      </c>
      <c r="AW84" s="281">
        <f t="shared" si="59"/>
        <v>2066344.5599999996</v>
      </c>
      <c r="AX84" s="289">
        <v>0</v>
      </c>
      <c r="AY84" s="281">
        <f t="shared" si="41"/>
        <v>4951273.5599999996</v>
      </c>
      <c r="AZ84" s="289">
        <v>1184667.24</v>
      </c>
      <c r="BA84" s="281">
        <f t="shared" si="60"/>
        <v>3766606.3199999994</v>
      </c>
      <c r="BB84" s="281">
        <f t="shared" si="42"/>
        <v>0.23926515585214406</v>
      </c>
      <c r="BC84" s="281">
        <f t="shared" si="43"/>
        <v>0.23926515585214406</v>
      </c>
      <c r="BD84" s="289">
        <v>357529.85</v>
      </c>
      <c r="CA84" s="91" t="str">
        <f t="shared" si="34"/>
        <v>Lubmin</v>
      </c>
      <c r="CB84" s="92">
        <f t="shared" si="34"/>
        <v>2324</v>
      </c>
      <c r="CC84" s="92">
        <f t="shared" si="44"/>
        <v>0</v>
      </c>
      <c r="CD84" s="92">
        <f t="shared" si="45"/>
        <v>2808920.01</v>
      </c>
      <c r="CE84" s="92">
        <f t="shared" si="36"/>
        <v>0</v>
      </c>
      <c r="CF84" s="92">
        <f t="shared" si="37"/>
        <v>7636217.7300000004</v>
      </c>
      <c r="CG84" s="92">
        <f t="shared" si="46"/>
        <v>7636217.7300000004</v>
      </c>
      <c r="CH84" s="92">
        <f t="shared" si="38"/>
        <v>3236377.3</v>
      </c>
      <c r="CI84" s="92">
        <f t="shared" si="62"/>
        <v>0</v>
      </c>
      <c r="CJ84" s="91" t="str">
        <f t="shared" si="35"/>
        <v xml:space="preserve">nein </v>
      </c>
      <c r="CK84" s="91" t="str">
        <f t="shared" si="35"/>
        <v>nein</v>
      </c>
      <c r="CL84" s="91" t="str">
        <f t="shared" si="63"/>
        <v>OK</v>
      </c>
      <c r="CM84" s="92">
        <f t="shared" si="47"/>
        <v>0</v>
      </c>
      <c r="CN84" s="91" t="str">
        <f t="shared" si="48"/>
        <v>nein</v>
      </c>
      <c r="CO84" s="91">
        <f t="shared" si="49"/>
        <v>0</v>
      </c>
      <c r="CP84" s="91">
        <f t="shared" si="50"/>
        <v>0</v>
      </c>
      <c r="CQ84" s="91">
        <f t="shared" si="51"/>
        <v>1</v>
      </c>
      <c r="CR84" s="91">
        <f t="shared" si="39"/>
        <v>1</v>
      </c>
      <c r="CS84" s="92">
        <f>CM84-'2015'!CM84</f>
        <v>0</v>
      </c>
      <c r="CT84" s="92">
        <f>CE84-'2015'!CE84</f>
        <v>0</v>
      </c>
      <c r="CU84" s="92">
        <f t="shared" si="52"/>
        <v>1184667.24</v>
      </c>
      <c r="CV84" s="92">
        <f t="shared" si="53"/>
        <v>357529.85</v>
      </c>
      <c r="CW84" s="153">
        <f t="shared" si="54"/>
        <v>2.98</v>
      </c>
      <c r="CX84" s="153">
        <f t="shared" si="55"/>
        <v>3.73</v>
      </c>
      <c r="CY84" s="153">
        <f t="shared" si="56"/>
        <v>3.36</v>
      </c>
      <c r="CZ84" s="92">
        <f t="shared" si="57"/>
        <v>674102.96</v>
      </c>
      <c r="DA84" s="92">
        <f t="shared" si="61"/>
        <v>90814.87</v>
      </c>
      <c r="DB84" s="91">
        <f t="shared" si="40"/>
        <v>1</v>
      </c>
      <c r="DC84" s="92">
        <f t="shared" si="58"/>
        <v>7636217.7300000004</v>
      </c>
    </row>
    <row r="85" spans="1:107" x14ac:dyDescent="0.25">
      <c r="A85" s="20">
        <v>13075097</v>
      </c>
      <c r="B85" s="21">
        <v>5557</v>
      </c>
      <c r="C85" s="21" t="s">
        <v>123</v>
      </c>
      <c r="D85" s="251">
        <v>640</v>
      </c>
      <c r="E85" s="251">
        <v>8500</v>
      </c>
      <c r="F85" s="251">
        <v>21424</v>
      </c>
      <c r="G85" s="251">
        <v>1</v>
      </c>
      <c r="H85" s="251">
        <v>57804.89</v>
      </c>
      <c r="I85" s="251"/>
      <c r="J85" s="251">
        <v>1</v>
      </c>
      <c r="K85" s="251">
        <v>108516.05</v>
      </c>
      <c r="L85" s="251"/>
      <c r="M85" s="251">
        <v>0</v>
      </c>
      <c r="N85" s="251">
        <v>0</v>
      </c>
      <c r="O85" s="251">
        <v>0</v>
      </c>
      <c r="P85" s="251">
        <v>0</v>
      </c>
      <c r="Q85" s="251">
        <v>1</v>
      </c>
      <c r="R85" s="251">
        <v>206320.94</v>
      </c>
      <c r="S85" s="251">
        <v>320</v>
      </c>
      <c r="T85" s="251">
        <v>0</v>
      </c>
      <c r="U85" s="251">
        <v>400</v>
      </c>
      <c r="V85" s="251">
        <v>0</v>
      </c>
      <c r="W85" s="251">
        <v>336</v>
      </c>
      <c r="X85" s="251">
        <v>0</v>
      </c>
      <c r="Y85" s="251">
        <v>0</v>
      </c>
      <c r="Z85" s="251">
        <v>0</v>
      </c>
      <c r="AA85" s="251">
        <v>0</v>
      </c>
      <c r="AB85" s="43" t="s">
        <v>199</v>
      </c>
      <c r="AC85" s="43" t="s">
        <v>43</v>
      </c>
      <c r="AD85" s="43" t="s">
        <v>43</v>
      </c>
      <c r="AE85" s="69">
        <v>41151</v>
      </c>
      <c r="AF85" s="43" t="s">
        <v>43</v>
      </c>
      <c r="AG85" s="43" t="s">
        <v>43</v>
      </c>
      <c r="AH85" s="43" t="s">
        <v>43</v>
      </c>
      <c r="AI85" s="43" t="s">
        <v>43</v>
      </c>
      <c r="AJ85" s="43" t="s">
        <v>43</v>
      </c>
      <c r="AK85" s="251">
        <v>42175.26</v>
      </c>
      <c r="AL85" s="251">
        <v>96944.05</v>
      </c>
      <c r="AM85" s="251">
        <v>21424</v>
      </c>
      <c r="AN85" s="251">
        <v>206320.94</v>
      </c>
      <c r="AO85" s="251">
        <v>2900</v>
      </c>
      <c r="AP85" s="251">
        <v>2757.08</v>
      </c>
      <c r="AQ85" s="251">
        <v>0</v>
      </c>
      <c r="AR85" s="251">
        <v>0</v>
      </c>
      <c r="AS85" s="251">
        <v>0</v>
      </c>
      <c r="AT85" s="251">
        <v>0</v>
      </c>
      <c r="AU85" s="251">
        <v>183151</v>
      </c>
      <c r="AV85" s="251">
        <v>80813.929999999993</v>
      </c>
      <c r="AW85" s="281">
        <f t="shared" si="59"/>
        <v>-102337.07</v>
      </c>
      <c r="AX85" s="289">
        <v>226685.42</v>
      </c>
      <c r="AY85" s="281">
        <f t="shared" si="41"/>
        <v>307499.34999999998</v>
      </c>
      <c r="AZ85" s="289">
        <v>194936.28</v>
      </c>
      <c r="BA85" s="281">
        <f t="shared" si="60"/>
        <v>112563.06999999998</v>
      </c>
      <c r="BB85" s="281">
        <f t="shared" si="42"/>
        <v>2.4121618636787003</v>
      </c>
      <c r="BC85" s="281">
        <f t="shared" si="43"/>
        <v>0.6339404619879685</v>
      </c>
      <c r="BD85" s="289">
        <v>58852.160000000003</v>
      </c>
      <c r="CA85" s="91" t="str">
        <f t="shared" ref="CA85:CB144" si="64">C85</f>
        <v>Neu Boltenhagen</v>
      </c>
      <c r="CB85" s="92">
        <f t="shared" si="64"/>
        <v>640</v>
      </c>
      <c r="CC85" s="92">
        <f t="shared" si="44"/>
        <v>0</v>
      </c>
      <c r="CD85" s="92">
        <f t="shared" si="45"/>
        <v>57804.89</v>
      </c>
      <c r="CE85" s="92">
        <f t="shared" si="36"/>
        <v>0</v>
      </c>
      <c r="CF85" s="92">
        <f t="shared" si="37"/>
        <v>206320.94</v>
      </c>
      <c r="CG85" s="92">
        <f t="shared" si="46"/>
        <v>206320.94</v>
      </c>
      <c r="CH85" s="92">
        <f t="shared" si="38"/>
        <v>21424</v>
      </c>
      <c r="CI85" s="92">
        <f t="shared" si="62"/>
        <v>0</v>
      </c>
      <c r="CJ85" s="91" t="str">
        <f t="shared" ref="CJ85:CK144" si="65">AB85</f>
        <v xml:space="preserve">nein </v>
      </c>
      <c r="CK85" s="91" t="str">
        <f t="shared" si="65"/>
        <v>nein</v>
      </c>
      <c r="CL85" s="91" t="str">
        <f t="shared" si="63"/>
        <v>OK</v>
      </c>
      <c r="CM85" s="92">
        <f t="shared" si="47"/>
        <v>0</v>
      </c>
      <c r="CN85" s="91" t="str">
        <f t="shared" si="48"/>
        <v>nein</v>
      </c>
      <c r="CO85" s="91">
        <f t="shared" si="49"/>
        <v>0</v>
      </c>
      <c r="CP85" s="91">
        <f t="shared" si="50"/>
        <v>0</v>
      </c>
      <c r="CQ85" s="91">
        <f t="shared" si="51"/>
        <v>1</v>
      </c>
      <c r="CR85" s="91">
        <f t="shared" si="39"/>
        <v>1</v>
      </c>
      <c r="CS85" s="92">
        <f>CM85-'2015'!CM85</f>
        <v>0</v>
      </c>
      <c r="CT85" s="92">
        <f>CE85-'2015'!CE85</f>
        <v>0</v>
      </c>
      <c r="CU85" s="92">
        <f t="shared" si="52"/>
        <v>194936.28</v>
      </c>
      <c r="CV85" s="92">
        <f t="shared" si="53"/>
        <v>58852.160000000003</v>
      </c>
      <c r="CW85" s="153">
        <f t="shared" si="54"/>
        <v>3.2</v>
      </c>
      <c r="CX85" s="153">
        <f t="shared" si="55"/>
        <v>4</v>
      </c>
      <c r="CY85" s="153">
        <f t="shared" si="56"/>
        <v>3.36</v>
      </c>
      <c r="CZ85" s="92">
        <f t="shared" si="57"/>
        <v>0</v>
      </c>
      <c r="DA85" s="92">
        <f t="shared" si="61"/>
        <v>2757.08</v>
      </c>
      <c r="DB85" s="91">
        <f t="shared" si="40"/>
        <v>1</v>
      </c>
      <c r="DC85" s="92">
        <f t="shared" si="58"/>
        <v>206320.94</v>
      </c>
    </row>
    <row r="86" spans="1:107" x14ac:dyDescent="0.25">
      <c r="A86" s="20">
        <v>13075120</v>
      </c>
      <c r="B86" s="21">
        <v>5557</v>
      </c>
      <c r="C86" s="21" t="s">
        <v>124</v>
      </c>
      <c r="D86" s="251">
        <v>846</v>
      </c>
      <c r="E86" s="251">
        <v>42500</v>
      </c>
      <c r="F86" s="251">
        <v>97616.88</v>
      </c>
      <c r="G86" s="251">
        <v>0</v>
      </c>
      <c r="H86" s="251"/>
      <c r="I86" s="251">
        <v>133883.1</v>
      </c>
      <c r="J86" s="251">
        <v>1</v>
      </c>
      <c r="K86" s="251">
        <v>3991479.14</v>
      </c>
      <c r="L86" s="251"/>
      <c r="M86" s="251">
        <v>0</v>
      </c>
      <c r="N86" s="251">
        <v>0</v>
      </c>
      <c r="O86" s="251">
        <v>0</v>
      </c>
      <c r="P86" s="251">
        <v>0</v>
      </c>
      <c r="Q86" s="251">
        <v>1</v>
      </c>
      <c r="R86" s="251">
        <v>3857596.04</v>
      </c>
      <c r="S86" s="251">
        <v>276</v>
      </c>
      <c r="T86" s="251">
        <v>1</v>
      </c>
      <c r="U86" s="251">
        <v>350</v>
      </c>
      <c r="V86" s="251">
        <v>1</v>
      </c>
      <c r="W86" s="251">
        <v>318</v>
      </c>
      <c r="X86" s="251">
        <v>1</v>
      </c>
      <c r="Y86" s="251">
        <v>1</v>
      </c>
      <c r="Z86" s="251">
        <v>300604.90999999997</v>
      </c>
      <c r="AA86" s="251">
        <v>355.25</v>
      </c>
      <c r="AB86" s="43" t="s">
        <v>199</v>
      </c>
      <c r="AC86" s="43" t="s">
        <v>43</v>
      </c>
      <c r="AD86" s="43" t="s">
        <v>43</v>
      </c>
      <c r="AE86" s="69">
        <v>41176</v>
      </c>
      <c r="AF86" s="43" t="s">
        <v>43</v>
      </c>
      <c r="AG86" s="43" t="s">
        <v>43</v>
      </c>
      <c r="AH86" s="43" t="s">
        <v>43</v>
      </c>
      <c r="AI86" s="43" t="s">
        <v>43</v>
      </c>
      <c r="AJ86" s="43" t="s">
        <v>43</v>
      </c>
      <c r="AK86" s="251">
        <v>205643.43</v>
      </c>
      <c r="AL86" s="251">
        <v>98290.9</v>
      </c>
      <c r="AM86" s="251">
        <v>-97616.88</v>
      </c>
      <c r="AN86" s="251">
        <v>3857596.04</v>
      </c>
      <c r="AO86" s="251">
        <v>3400</v>
      </c>
      <c r="AP86" s="251">
        <v>3268.33</v>
      </c>
      <c r="AQ86" s="251">
        <v>0</v>
      </c>
      <c r="AR86" s="251">
        <v>0</v>
      </c>
      <c r="AS86" s="251">
        <v>0</v>
      </c>
      <c r="AT86" s="251">
        <v>0</v>
      </c>
      <c r="AU86" s="251">
        <v>1168903</v>
      </c>
      <c r="AV86" s="251">
        <v>459783.17</v>
      </c>
      <c r="AW86" s="281">
        <f t="shared" si="59"/>
        <v>-709119.83000000007</v>
      </c>
      <c r="AX86" s="289">
        <v>0</v>
      </c>
      <c r="AY86" s="281">
        <f t="shared" si="41"/>
        <v>459783.17</v>
      </c>
      <c r="AZ86" s="289">
        <v>476931.48</v>
      </c>
      <c r="BA86" s="281">
        <f t="shared" si="60"/>
        <v>-17148.309999999998</v>
      </c>
      <c r="BB86" s="281">
        <f t="shared" si="42"/>
        <v>1.0372965152247744</v>
      </c>
      <c r="BC86" s="281">
        <f t="shared" si="43"/>
        <v>1.0372965152247744</v>
      </c>
      <c r="BD86" s="289">
        <v>143939.4</v>
      </c>
      <c r="CA86" s="91" t="str">
        <f t="shared" si="64"/>
        <v>Rubenow</v>
      </c>
      <c r="CB86" s="92">
        <f t="shared" si="64"/>
        <v>846</v>
      </c>
      <c r="CC86" s="92">
        <f t="shared" si="44"/>
        <v>133883.1</v>
      </c>
      <c r="CD86" s="92">
        <f t="shared" si="45"/>
        <v>-133883.1</v>
      </c>
      <c r="CE86" s="92">
        <f t="shared" si="36"/>
        <v>0</v>
      </c>
      <c r="CF86" s="92">
        <f t="shared" si="37"/>
        <v>3857596.04</v>
      </c>
      <c r="CG86" s="92">
        <f t="shared" si="46"/>
        <v>3857596.04</v>
      </c>
      <c r="CH86" s="92">
        <f t="shared" si="38"/>
        <v>-97616.88</v>
      </c>
      <c r="CI86" s="92">
        <f t="shared" si="62"/>
        <v>1</v>
      </c>
      <c r="CJ86" s="91" t="str">
        <f t="shared" si="65"/>
        <v xml:space="preserve">nein </v>
      </c>
      <c r="CK86" s="91" t="str">
        <f t="shared" si="65"/>
        <v>nein</v>
      </c>
      <c r="CL86" s="91" t="str">
        <f t="shared" si="63"/>
        <v>OK</v>
      </c>
      <c r="CM86" s="92">
        <f t="shared" si="47"/>
        <v>0</v>
      </c>
      <c r="CN86" s="91" t="str">
        <f t="shared" si="48"/>
        <v>nein</v>
      </c>
      <c r="CO86" s="91">
        <f t="shared" si="49"/>
        <v>0</v>
      </c>
      <c r="CP86" s="91">
        <f t="shared" si="50"/>
        <v>0</v>
      </c>
      <c r="CQ86" s="91">
        <f t="shared" si="51"/>
        <v>1</v>
      </c>
      <c r="CR86" s="91">
        <f t="shared" si="39"/>
        <v>1</v>
      </c>
      <c r="CS86" s="92">
        <f>CM86-'2015'!CM86</f>
        <v>0</v>
      </c>
      <c r="CT86" s="92">
        <f>CE86-'2015'!CE86</f>
        <v>0</v>
      </c>
      <c r="CU86" s="92">
        <f t="shared" si="52"/>
        <v>476931.48</v>
      </c>
      <c r="CV86" s="92">
        <f t="shared" si="53"/>
        <v>143939.4</v>
      </c>
      <c r="CW86" s="153">
        <f t="shared" si="54"/>
        <v>2.76</v>
      </c>
      <c r="CX86" s="153">
        <f t="shared" si="55"/>
        <v>3.5</v>
      </c>
      <c r="CY86" s="153">
        <f t="shared" si="56"/>
        <v>3.18</v>
      </c>
      <c r="CZ86" s="92">
        <f t="shared" si="57"/>
        <v>300604.90999999997</v>
      </c>
      <c r="DA86" s="92">
        <f t="shared" si="61"/>
        <v>3268.33</v>
      </c>
      <c r="DB86" s="91">
        <f t="shared" si="40"/>
        <v>0</v>
      </c>
      <c r="DC86" s="92">
        <f t="shared" si="58"/>
        <v>3857596.04</v>
      </c>
    </row>
    <row r="87" spans="1:107" x14ac:dyDescent="0.25">
      <c r="A87" s="20">
        <v>13075146</v>
      </c>
      <c r="B87" s="21">
        <v>5557</v>
      </c>
      <c r="C87" s="21" t="s">
        <v>125</v>
      </c>
      <c r="D87" s="251">
        <v>1245</v>
      </c>
      <c r="E87" s="251">
        <v>252500</v>
      </c>
      <c r="F87" s="251">
        <v>142074.29</v>
      </c>
      <c r="G87" s="251">
        <v>0</v>
      </c>
      <c r="H87" s="251"/>
      <c r="I87" s="251">
        <v>123895.92</v>
      </c>
      <c r="J87" s="251">
        <v>1</v>
      </c>
      <c r="K87" s="251">
        <v>356813.04</v>
      </c>
      <c r="L87" s="251"/>
      <c r="M87" s="251">
        <v>0</v>
      </c>
      <c r="N87" s="251">
        <v>0</v>
      </c>
      <c r="O87" s="251">
        <v>0</v>
      </c>
      <c r="P87" s="251">
        <v>0</v>
      </c>
      <c r="Q87" s="251">
        <v>1</v>
      </c>
      <c r="R87" s="251">
        <v>232917.12</v>
      </c>
      <c r="S87" s="251">
        <v>276</v>
      </c>
      <c r="T87" s="251">
        <v>1</v>
      </c>
      <c r="U87" s="251">
        <v>350</v>
      </c>
      <c r="V87" s="251">
        <v>1</v>
      </c>
      <c r="W87" s="251">
        <v>350</v>
      </c>
      <c r="X87" s="251">
        <v>0</v>
      </c>
      <c r="Y87" s="251">
        <v>1</v>
      </c>
      <c r="Z87" s="251">
        <v>0</v>
      </c>
      <c r="AA87" s="251">
        <v>0</v>
      </c>
      <c r="AB87" s="43" t="s">
        <v>199</v>
      </c>
      <c r="AC87" s="43" t="s">
        <v>43</v>
      </c>
      <c r="AD87" s="43" t="s">
        <v>43</v>
      </c>
      <c r="AE87" s="69">
        <v>41207</v>
      </c>
      <c r="AF87" s="43" t="s">
        <v>43</v>
      </c>
      <c r="AG87" s="43" t="s">
        <v>43</v>
      </c>
      <c r="AH87" s="43" t="s">
        <v>43</v>
      </c>
      <c r="AI87" s="43" t="s">
        <v>43</v>
      </c>
      <c r="AJ87" s="43" t="s">
        <v>43</v>
      </c>
      <c r="AK87" s="251">
        <v>112101.34</v>
      </c>
      <c r="AL87" s="251">
        <v>124566.55</v>
      </c>
      <c r="AM87" s="251">
        <v>-142074.29</v>
      </c>
      <c r="AN87" s="251">
        <v>232917.12</v>
      </c>
      <c r="AO87" s="251">
        <v>2600</v>
      </c>
      <c r="AP87" s="251">
        <v>2669.59</v>
      </c>
      <c r="AQ87" s="251">
        <v>0</v>
      </c>
      <c r="AR87" s="251">
        <v>0</v>
      </c>
      <c r="AS87" s="251">
        <v>0</v>
      </c>
      <c r="AT87" s="251">
        <v>0</v>
      </c>
      <c r="AU87" s="251">
        <v>753901</v>
      </c>
      <c r="AV87" s="251">
        <v>281551.78000000003</v>
      </c>
      <c r="AW87" s="281">
        <f t="shared" si="59"/>
        <v>-472349.22</v>
      </c>
      <c r="AX87" s="289">
        <v>230668.49</v>
      </c>
      <c r="AY87" s="281">
        <f t="shared" si="41"/>
        <v>512220.27</v>
      </c>
      <c r="AZ87" s="289">
        <v>496843.56</v>
      </c>
      <c r="BA87" s="281">
        <f t="shared" si="60"/>
        <v>15376.710000000021</v>
      </c>
      <c r="BB87" s="281">
        <f t="shared" si="42"/>
        <v>1.7646614061541359</v>
      </c>
      <c r="BC87" s="281">
        <f t="shared" si="43"/>
        <v>0.96998027821116872</v>
      </c>
      <c r="BD87" s="289">
        <v>149998.35999999999</v>
      </c>
      <c r="CA87" s="91" t="str">
        <f t="shared" si="64"/>
        <v>Wusterhusen</v>
      </c>
      <c r="CB87" s="92">
        <f t="shared" si="64"/>
        <v>1245</v>
      </c>
      <c r="CC87" s="92">
        <f t="shared" si="44"/>
        <v>123895.92</v>
      </c>
      <c r="CD87" s="92">
        <f t="shared" si="45"/>
        <v>-123895.92</v>
      </c>
      <c r="CE87" s="92">
        <f t="shared" si="36"/>
        <v>0</v>
      </c>
      <c r="CF87" s="92">
        <f t="shared" si="37"/>
        <v>232917.12</v>
      </c>
      <c r="CG87" s="92">
        <f t="shared" si="46"/>
        <v>232917.12</v>
      </c>
      <c r="CH87" s="92">
        <f t="shared" si="38"/>
        <v>-142074.29</v>
      </c>
      <c r="CI87" s="92">
        <f t="shared" si="62"/>
        <v>1</v>
      </c>
      <c r="CJ87" s="91" t="str">
        <f t="shared" si="65"/>
        <v xml:space="preserve">nein </v>
      </c>
      <c r="CK87" s="91" t="str">
        <f t="shared" si="65"/>
        <v>nein</v>
      </c>
      <c r="CL87" s="91" t="str">
        <f t="shared" si="63"/>
        <v>OK</v>
      </c>
      <c r="CM87" s="92">
        <f t="shared" si="47"/>
        <v>0</v>
      </c>
      <c r="CN87" s="91" t="str">
        <f t="shared" si="48"/>
        <v>nein</v>
      </c>
      <c r="CO87" s="91">
        <f t="shared" si="49"/>
        <v>0</v>
      </c>
      <c r="CP87" s="91">
        <f t="shared" si="50"/>
        <v>0</v>
      </c>
      <c r="CQ87" s="91">
        <f t="shared" si="51"/>
        <v>1</v>
      </c>
      <c r="CR87" s="91">
        <f t="shared" si="39"/>
        <v>1</v>
      </c>
      <c r="CS87" s="92">
        <f>CM87-'2015'!CM87</f>
        <v>0</v>
      </c>
      <c r="CT87" s="92">
        <f>CE87-'2015'!CE87</f>
        <v>0</v>
      </c>
      <c r="CU87" s="92">
        <f t="shared" si="52"/>
        <v>496843.56</v>
      </c>
      <c r="CV87" s="92">
        <f t="shared" si="53"/>
        <v>149998.35999999999</v>
      </c>
      <c r="CW87" s="153">
        <f t="shared" si="54"/>
        <v>2.76</v>
      </c>
      <c r="CX87" s="153">
        <f t="shared" si="55"/>
        <v>3.5</v>
      </c>
      <c r="CY87" s="153">
        <f t="shared" si="56"/>
        <v>3.5</v>
      </c>
      <c r="CZ87" s="92">
        <f t="shared" si="57"/>
        <v>0</v>
      </c>
      <c r="DA87" s="92">
        <f t="shared" si="61"/>
        <v>2669.59</v>
      </c>
      <c r="DB87" s="91">
        <f t="shared" si="40"/>
        <v>0</v>
      </c>
      <c r="DC87" s="92">
        <f t="shared" si="58"/>
        <v>232917.12</v>
      </c>
    </row>
    <row r="88" spans="1:107" x14ac:dyDescent="0.25">
      <c r="A88" s="20">
        <v>13075036</v>
      </c>
      <c r="B88" s="21">
        <v>5558</v>
      </c>
      <c r="C88" s="21" t="s">
        <v>126</v>
      </c>
      <c r="D88" s="223">
        <v>896</v>
      </c>
      <c r="E88" s="224">
        <v>67600</v>
      </c>
      <c r="F88" s="224">
        <v>54830</v>
      </c>
      <c r="G88" s="224">
        <v>0</v>
      </c>
      <c r="H88" s="224"/>
      <c r="I88" s="224">
        <v>118148</v>
      </c>
      <c r="J88" s="224">
        <v>1</v>
      </c>
      <c r="K88" s="224">
        <v>68400</v>
      </c>
      <c r="L88" s="224">
        <v>2017</v>
      </c>
      <c r="M88" s="224">
        <v>1</v>
      </c>
      <c r="N88" s="224">
        <v>1252000</v>
      </c>
      <c r="O88" s="224">
        <v>0</v>
      </c>
      <c r="P88" s="224">
        <v>0</v>
      </c>
      <c r="Q88" s="224">
        <v>1</v>
      </c>
      <c r="R88" s="224">
        <v>68400</v>
      </c>
      <c r="S88" s="224">
        <v>310</v>
      </c>
      <c r="T88" s="224">
        <v>0</v>
      </c>
      <c r="U88" s="224">
        <v>390</v>
      </c>
      <c r="V88" s="224">
        <v>0</v>
      </c>
      <c r="W88" s="224">
        <v>360</v>
      </c>
      <c r="X88" s="224">
        <v>0</v>
      </c>
      <c r="Y88" s="224">
        <v>0</v>
      </c>
      <c r="Z88" s="224">
        <v>520798</v>
      </c>
      <c r="AA88" s="224">
        <v>581.24776785714289</v>
      </c>
      <c r="AB88" s="22" t="s">
        <v>43</v>
      </c>
      <c r="AC88" s="22" t="s">
        <v>43</v>
      </c>
      <c r="AD88" s="22" t="s">
        <v>43</v>
      </c>
      <c r="AE88" s="22" t="s">
        <v>56</v>
      </c>
      <c r="AF88" s="22" t="s">
        <v>56</v>
      </c>
      <c r="AG88" s="22" t="s">
        <v>56</v>
      </c>
      <c r="AH88" s="22" t="s">
        <v>389</v>
      </c>
      <c r="AI88" s="22" t="s">
        <v>390</v>
      </c>
      <c r="AJ88" s="22" t="s">
        <v>391</v>
      </c>
      <c r="AK88" s="224">
        <v>113371</v>
      </c>
      <c r="AL88" s="224">
        <v>85805</v>
      </c>
      <c r="AM88" s="260">
        <v>-54830</v>
      </c>
      <c r="AN88" s="260">
        <v>68400</v>
      </c>
      <c r="AO88" s="224">
        <v>3000</v>
      </c>
      <c r="AP88" s="282">
        <v>2969</v>
      </c>
      <c r="AQ88" s="224">
        <v>0</v>
      </c>
      <c r="AR88" s="224">
        <v>0</v>
      </c>
      <c r="AS88" s="224">
        <v>0</v>
      </c>
      <c r="AT88" s="260">
        <v>0</v>
      </c>
      <c r="AU88" s="222">
        <v>470222.07</v>
      </c>
      <c r="AV88" s="222">
        <v>165444.64000000001</v>
      </c>
      <c r="AW88" s="281">
        <f t="shared" si="59"/>
        <v>-304777.43</v>
      </c>
      <c r="AX88" s="222">
        <v>237396.33</v>
      </c>
      <c r="AY88" s="281">
        <f t="shared" si="41"/>
        <v>402840.97</v>
      </c>
      <c r="AZ88" s="222">
        <v>287937.48</v>
      </c>
      <c r="BA88" s="281">
        <f t="shared" si="60"/>
        <v>114903.48999999999</v>
      </c>
      <c r="BB88" s="281">
        <f t="shared" si="42"/>
        <v>1.7403856661660357</v>
      </c>
      <c r="BC88" s="281">
        <f t="shared" si="43"/>
        <v>0.71476712013676269</v>
      </c>
      <c r="BD88" s="222">
        <v>132558.34</v>
      </c>
      <c r="CA88" s="91" t="str">
        <f t="shared" si="64"/>
        <v>Görmin</v>
      </c>
      <c r="CB88" s="92">
        <f t="shared" si="64"/>
        <v>896</v>
      </c>
      <c r="CC88" s="92">
        <f t="shared" si="44"/>
        <v>118148</v>
      </c>
      <c r="CD88" s="92">
        <f t="shared" si="45"/>
        <v>-118148</v>
      </c>
      <c r="CE88" s="92">
        <f t="shared" si="36"/>
        <v>0</v>
      </c>
      <c r="CF88" s="92">
        <f t="shared" si="37"/>
        <v>68400</v>
      </c>
      <c r="CG88" s="92">
        <f t="shared" si="46"/>
        <v>68400</v>
      </c>
      <c r="CH88" s="92">
        <f t="shared" si="38"/>
        <v>-54830</v>
      </c>
      <c r="CI88" s="92">
        <f t="shared" si="62"/>
        <v>0</v>
      </c>
      <c r="CJ88" s="91" t="str">
        <f t="shared" si="65"/>
        <v>nein</v>
      </c>
      <c r="CK88" s="91" t="str">
        <f t="shared" si="65"/>
        <v>nein</v>
      </c>
      <c r="CL88" s="91" t="str">
        <f t="shared" si="63"/>
        <v>OK</v>
      </c>
      <c r="CM88" s="92">
        <f t="shared" si="47"/>
        <v>1252000</v>
      </c>
      <c r="CN88" s="91" t="str">
        <f t="shared" si="48"/>
        <v>nein</v>
      </c>
      <c r="CO88" s="91">
        <f t="shared" si="49"/>
        <v>0</v>
      </c>
      <c r="CP88" s="91">
        <f t="shared" si="50"/>
        <v>0</v>
      </c>
      <c r="CQ88" s="91">
        <f t="shared" si="51"/>
        <v>1</v>
      </c>
      <c r="CR88" s="91">
        <f t="shared" si="39"/>
        <v>1</v>
      </c>
      <c r="CS88" s="92">
        <f>CM88-'2015'!CM88</f>
        <v>98800</v>
      </c>
      <c r="CT88" s="92">
        <f>CE88-'2015'!CE88</f>
        <v>0</v>
      </c>
      <c r="CU88" s="92">
        <f t="shared" si="52"/>
        <v>287937.48</v>
      </c>
      <c r="CV88" s="92">
        <f t="shared" si="53"/>
        <v>132558.34</v>
      </c>
      <c r="CW88" s="153">
        <f t="shared" si="54"/>
        <v>3.1</v>
      </c>
      <c r="CX88" s="153">
        <f t="shared" si="55"/>
        <v>3.9</v>
      </c>
      <c r="CY88" s="153">
        <f t="shared" si="56"/>
        <v>3.6</v>
      </c>
      <c r="CZ88" s="92">
        <f t="shared" si="57"/>
        <v>520798</v>
      </c>
      <c r="DA88" s="92">
        <f t="shared" si="61"/>
        <v>2969</v>
      </c>
      <c r="DB88" s="91">
        <f t="shared" si="40"/>
        <v>0</v>
      </c>
      <c r="DC88" s="92">
        <f t="shared" si="58"/>
        <v>68400</v>
      </c>
    </row>
    <row r="89" spans="1:107" x14ac:dyDescent="0.25">
      <c r="A89" s="20">
        <v>13075082</v>
      </c>
      <c r="B89" s="21">
        <v>5558</v>
      </c>
      <c r="C89" s="21" t="s">
        <v>127</v>
      </c>
      <c r="D89" s="223">
        <v>4395</v>
      </c>
      <c r="E89" s="224">
        <v>280300</v>
      </c>
      <c r="F89" s="224">
        <v>195780</v>
      </c>
      <c r="G89" s="224">
        <v>0</v>
      </c>
      <c r="H89" s="224"/>
      <c r="I89" s="224">
        <v>133410</v>
      </c>
      <c r="J89" s="224">
        <v>1</v>
      </c>
      <c r="K89" s="224">
        <v>1732864</v>
      </c>
      <c r="L89" s="224">
        <v>2018</v>
      </c>
      <c r="M89" s="224">
        <v>1</v>
      </c>
      <c r="N89" s="224">
        <v>6087800</v>
      </c>
      <c r="O89" s="224">
        <v>0</v>
      </c>
      <c r="P89" s="224">
        <v>0</v>
      </c>
      <c r="Q89" s="224">
        <v>1</v>
      </c>
      <c r="R89" s="224">
        <v>1732864</v>
      </c>
      <c r="S89" s="224">
        <v>310</v>
      </c>
      <c r="T89" s="224">
        <v>0</v>
      </c>
      <c r="U89" s="224">
        <v>390</v>
      </c>
      <c r="V89" s="224">
        <v>0</v>
      </c>
      <c r="W89" s="224">
        <v>360</v>
      </c>
      <c r="X89" s="224">
        <v>0</v>
      </c>
      <c r="Y89" s="224">
        <v>0</v>
      </c>
      <c r="Z89" s="224">
        <v>6459345</v>
      </c>
      <c r="AA89" s="224">
        <v>1469.703071672355</v>
      </c>
      <c r="AB89" s="22" t="s">
        <v>43</v>
      </c>
      <c r="AC89" s="22" t="s">
        <v>43</v>
      </c>
      <c r="AD89" s="22" t="s">
        <v>43</v>
      </c>
      <c r="AE89" s="22" t="s">
        <v>56</v>
      </c>
      <c r="AF89" s="22" t="s">
        <v>56</v>
      </c>
      <c r="AG89" s="22" t="s">
        <v>56</v>
      </c>
      <c r="AH89" s="22" t="s">
        <v>389</v>
      </c>
      <c r="AI89" s="22" t="s">
        <v>390</v>
      </c>
      <c r="AJ89" s="22" t="s">
        <v>391</v>
      </c>
      <c r="AK89" s="224">
        <v>376997</v>
      </c>
      <c r="AL89" s="224">
        <v>1215561</v>
      </c>
      <c r="AM89" s="260">
        <v>195780</v>
      </c>
      <c r="AN89" s="260">
        <v>1732864</v>
      </c>
      <c r="AO89" s="224">
        <v>10000</v>
      </c>
      <c r="AP89" s="282">
        <v>10361</v>
      </c>
      <c r="AQ89" s="224">
        <v>1000</v>
      </c>
      <c r="AR89" s="224">
        <v>1440</v>
      </c>
      <c r="AS89" s="224">
        <v>0</v>
      </c>
      <c r="AT89" s="260">
        <v>0</v>
      </c>
      <c r="AU89" s="222">
        <v>1798965.18</v>
      </c>
      <c r="AV89" s="222">
        <v>1047967.7</v>
      </c>
      <c r="AW89" s="281">
        <f t="shared" si="59"/>
        <v>-750997.48</v>
      </c>
      <c r="AX89" s="222">
        <v>1469029.92</v>
      </c>
      <c r="AY89" s="281">
        <f t="shared" si="41"/>
        <v>2516997.62</v>
      </c>
      <c r="AZ89" s="222">
        <v>1554364.92</v>
      </c>
      <c r="BA89" s="281">
        <f t="shared" si="60"/>
        <v>962632.70000000019</v>
      </c>
      <c r="BB89" s="281">
        <f t="shared" si="42"/>
        <v>1.4832183472830318</v>
      </c>
      <c r="BC89" s="281">
        <f t="shared" si="43"/>
        <v>0.61754723470894657</v>
      </c>
      <c r="BD89" s="222">
        <v>725913.17</v>
      </c>
      <c r="CA89" s="91" t="str">
        <f t="shared" si="64"/>
        <v>Loitz, Stadt</v>
      </c>
      <c r="CB89" s="92">
        <f t="shared" si="64"/>
        <v>4395</v>
      </c>
      <c r="CC89" s="92">
        <f t="shared" si="44"/>
        <v>133410</v>
      </c>
      <c r="CD89" s="92">
        <f t="shared" si="45"/>
        <v>-133410</v>
      </c>
      <c r="CE89" s="92">
        <f t="shared" si="36"/>
        <v>0</v>
      </c>
      <c r="CF89" s="92">
        <f t="shared" si="37"/>
        <v>1732864</v>
      </c>
      <c r="CG89" s="92">
        <f t="shared" si="46"/>
        <v>1732864</v>
      </c>
      <c r="CH89" s="92">
        <f t="shared" si="38"/>
        <v>195780</v>
      </c>
      <c r="CI89" s="92">
        <f t="shared" si="62"/>
        <v>0</v>
      </c>
      <c r="CJ89" s="91" t="str">
        <f t="shared" si="65"/>
        <v>nein</v>
      </c>
      <c r="CK89" s="91" t="str">
        <f t="shared" si="65"/>
        <v>nein</v>
      </c>
      <c r="CL89" s="91" t="str">
        <f t="shared" si="63"/>
        <v>OK</v>
      </c>
      <c r="CM89" s="92">
        <f t="shared" si="47"/>
        <v>6087800</v>
      </c>
      <c r="CN89" s="91" t="str">
        <f t="shared" si="48"/>
        <v>nein</v>
      </c>
      <c r="CO89" s="91">
        <f t="shared" si="49"/>
        <v>0</v>
      </c>
      <c r="CP89" s="91">
        <f t="shared" si="50"/>
        <v>0</v>
      </c>
      <c r="CQ89" s="91">
        <f t="shared" si="51"/>
        <v>1</v>
      </c>
      <c r="CR89" s="91">
        <f t="shared" si="39"/>
        <v>1</v>
      </c>
      <c r="CS89" s="92">
        <f>CM89-'2015'!CM89</f>
        <v>0</v>
      </c>
      <c r="CT89" s="92">
        <f>CE89-'2015'!CE89</f>
        <v>0</v>
      </c>
      <c r="CU89" s="92">
        <f t="shared" si="52"/>
        <v>1554364.92</v>
      </c>
      <c r="CV89" s="92">
        <f t="shared" si="53"/>
        <v>725913.17</v>
      </c>
      <c r="CW89" s="153">
        <f t="shared" si="54"/>
        <v>3.1</v>
      </c>
      <c r="CX89" s="153">
        <f t="shared" si="55"/>
        <v>3.9</v>
      </c>
      <c r="CY89" s="153">
        <f t="shared" si="56"/>
        <v>3.6</v>
      </c>
      <c r="CZ89" s="92">
        <f t="shared" si="57"/>
        <v>6459345</v>
      </c>
      <c r="DA89" s="92">
        <f t="shared" si="61"/>
        <v>11801</v>
      </c>
      <c r="DB89" s="91">
        <f t="shared" si="40"/>
        <v>0</v>
      </c>
      <c r="DC89" s="92">
        <f t="shared" si="58"/>
        <v>1732864</v>
      </c>
    </row>
    <row r="90" spans="1:107" x14ac:dyDescent="0.25">
      <c r="A90" s="20">
        <v>13075123</v>
      </c>
      <c r="B90" s="21">
        <v>5558</v>
      </c>
      <c r="C90" s="21" t="s">
        <v>128</v>
      </c>
      <c r="D90" s="223">
        <v>862</v>
      </c>
      <c r="E90" s="224">
        <v>135200</v>
      </c>
      <c r="F90" s="224">
        <v>86382</v>
      </c>
      <c r="G90" s="224">
        <v>0</v>
      </c>
      <c r="H90" s="224"/>
      <c r="I90" s="224">
        <v>12752</v>
      </c>
      <c r="J90" s="224">
        <v>1</v>
      </c>
      <c r="K90" s="224">
        <v>302739</v>
      </c>
      <c r="L90" s="224">
        <v>2018</v>
      </c>
      <c r="M90" s="224">
        <v>1</v>
      </c>
      <c r="N90" s="224">
        <v>716400</v>
      </c>
      <c r="O90" s="224">
        <v>0</v>
      </c>
      <c r="P90" s="224">
        <v>0</v>
      </c>
      <c r="Q90" s="224">
        <v>1</v>
      </c>
      <c r="R90" s="224">
        <v>302739</v>
      </c>
      <c r="S90" s="224">
        <v>300</v>
      </c>
      <c r="T90" s="224">
        <v>0</v>
      </c>
      <c r="U90" s="224">
        <v>380</v>
      </c>
      <c r="V90" s="224">
        <v>0</v>
      </c>
      <c r="W90" s="224">
        <v>350</v>
      </c>
      <c r="X90" s="224">
        <v>0</v>
      </c>
      <c r="Y90" s="224">
        <v>0</v>
      </c>
      <c r="Z90" s="224">
        <v>820907</v>
      </c>
      <c r="AA90" s="224">
        <v>952.32830626450118</v>
      </c>
      <c r="AB90" s="22" t="s">
        <v>56</v>
      </c>
      <c r="AC90" s="22" t="s">
        <v>43</v>
      </c>
      <c r="AD90" s="22" t="s">
        <v>43</v>
      </c>
      <c r="AE90" s="22" t="s">
        <v>56</v>
      </c>
      <c r="AF90" s="22" t="s">
        <v>56</v>
      </c>
      <c r="AG90" s="22" t="s">
        <v>56</v>
      </c>
      <c r="AH90" s="22" t="s">
        <v>389</v>
      </c>
      <c r="AI90" s="22" t="s">
        <v>390</v>
      </c>
      <c r="AJ90" s="22" t="s">
        <v>391</v>
      </c>
      <c r="AK90" s="224">
        <v>601310</v>
      </c>
      <c r="AL90" s="224">
        <v>262194</v>
      </c>
      <c r="AM90" s="260">
        <v>86382</v>
      </c>
      <c r="AN90" s="260">
        <v>302739</v>
      </c>
      <c r="AO90" s="224">
        <v>2700</v>
      </c>
      <c r="AP90" s="282">
        <v>2737</v>
      </c>
      <c r="AQ90" s="224">
        <v>0</v>
      </c>
      <c r="AR90" s="224">
        <v>0</v>
      </c>
      <c r="AS90" s="224">
        <v>0</v>
      </c>
      <c r="AT90" s="260">
        <v>0</v>
      </c>
      <c r="AU90" s="222">
        <v>491629.36</v>
      </c>
      <c r="AV90" s="222">
        <v>373452.1</v>
      </c>
      <c r="AW90" s="281">
        <f t="shared" si="59"/>
        <v>-118177.26000000001</v>
      </c>
      <c r="AX90" s="222">
        <v>204837.91</v>
      </c>
      <c r="AY90" s="281">
        <f t="shared" si="41"/>
        <v>578290.01</v>
      </c>
      <c r="AZ90" s="222">
        <v>376630.8</v>
      </c>
      <c r="BA90" s="281">
        <f t="shared" si="60"/>
        <v>201659.21000000002</v>
      </c>
      <c r="BB90" s="281">
        <f t="shared" si="42"/>
        <v>1.0085116672258638</v>
      </c>
      <c r="BC90" s="281">
        <f t="shared" si="43"/>
        <v>0.65128360076633518</v>
      </c>
      <c r="BD90" s="222">
        <v>177628.49</v>
      </c>
      <c r="CA90" s="91" t="str">
        <f t="shared" si="64"/>
        <v>Sassen-Trantow</v>
      </c>
      <c r="CB90" s="92">
        <f t="shared" si="64"/>
        <v>862</v>
      </c>
      <c r="CC90" s="92">
        <f t="shared" si="44"/>
        <v>12752</v>
      </c>
      <c r="CD90" s="92">
        <f t="shared" si="45"/>
        <v>-12752</v>
      </c>
      <c r="CE90" s="92">
        <f t="shared" si="36"/>
        <v>0</v>
      </c>
      <c r="CF90" s="92">
        <f t="shared" si="37"/>
        <v>302739</v>
      </c>
      <c r="CG90" s="92">
        <f t="shared" si="46"/>
        <v>302739</v>
      </c>
      <c r="CH90" s="92">
        <f t="shared" si="38"/>
        <v>86382</v>
      </c>
      <c r="CI90" s="92">
        <f t="shared" si="62"/>
        <v>0</v>
      </c>
      <c r="CJ90" s="91" t="str">
        <f t="shared" si="65"/>
        <v>ja</v>
      </c>
      <c r="CK90" s="91" t="str">
        <f t="shared" si="65"/>
        <v>nein</v>
      </c>
      <c r="CL90" s="91" t="str">
        <f t="shared" si="63"/>
        <v>OK</v>
      </c>
      <c r="CM90" s="92">
        <f t="shared" si="47"/>
        <v>716400</v>
      </c>
      <c r="CN90" s="91" t="str">
        <f t="shared" si="48"/>
        <v>nein</v>
      </c>
      <c r="CO90" s="91">
        <f t="shared" si="49"/>
        <v>1</v>
      </c>
      <c r="CP90" s="91">
        <f t="shared" si="50"/>
        <v>0</v>
      </c>
      <c r="CQ90" s="91">
        <f t="shared" si="51"/>
        <v>1</v>
      </c>
      <c r="CR90" s="91">
        <f t="shared" si="39"/>
        <v>1</v>
      </c>
      <c r="CS90" s="92">
        <f>CM90-'2015'!CM90</f>
        <v>0</v>
      </c>
      <c r="CT90" s="92">
        <f>CE90-'2015'!CE90</f>
        <v>0</v>
      </c>
      <c r="CU90" s="92">
        <f t="shared" si="52"/>
        <v>376630.8</v>
      </c>
      <c r="CV90" s="92">
        <f t="shared" si="53"/>
        <v>177628.49</v>
      </c>
      <c r="CW90" s="153">
        <f t="shared" si="54"/>
        <v>3</v>
      </c>
      <c r="CX90" s="153">
        <f t="shared" si="55"/>
        <v>3.8</v>
      </c>
      <c r="CY90" s="153">
        <f t="shared" si="56"/>
        <v>3.5</v>
      </c>
      <c r="CZ90" s="92">
        <f t="shared" si="57"/>
        <v>820907</v>
      </c>
      <c r="DA90" s="92">
        <f t="shared" si="61"/>
        <v>2737</v>
      </c>
      <c r="DB90" s="91">
        <f t="shared" si="40"/>
        <v>0</v>
      </c>
      <c r="DC90" s="92">
        <f t="shared" si="58"/>
        <v>302739</v>
      </c>
    </row>
    <row r="91" spans="1:107" x14ac:dyDescent="0.25">
      <c r="A91" s="20">
        <v>13075004</v>
      </c>
      <c r="B91" s="21">
        <v>5559</v>
      </c>
      <c r="C91" s="21" t="s">
        <v>129</v>
      </c>
      <c r="D91" s="228">
        <v>413</v>
      </c>
      <c r="E91" s="230">
        <v>20100</v>
      </c>
      <c r="F91" s="230">
        <v>43392.71</v>
      </c>
      <c r="G91" s="245">
        <v>1</v>
      </c>
      <c r="H91" s="230"/>
      <c r="I91" s="230">
        <v>41424.86</v>
      </c>
      <c r="J91" s="245">
        <v>0</v>
      </c>
      <c r="K91" s="245"/>
      <c r="L91" s="229">
        <v>2013</v>
      </c>
      <c r="M91" s="245"/>
      <c r="N91" s="230"/>
      <c r="O91" s="245">
        <v>1</v>
      </c>
      <c r="P91" s="247">
        <v>120856.92</v>
      </c>
      <c r="Q91" s="245">
        <v>0</v>
      </c>
      <c r="R91" s="230"/>
      <c r="S91" s="230">
        <v>350</v>
      </c>
      <c r="T91" s="245">
        <v>0</v>
      </c>
      <c r="U91" s="230">
        <v>390</v>
      </c>
      <c r="V91" s="245">
        <v>0</v>
      </c>
      <c r="W91" s="230">
        <v>350</v>
      </c>
      <c r="X91" s="245">
        <v>0</v>
      </c>
      <c r="Y91" s="245">
        <v>0</v>
      </c>
      <c r="Z91" s="230">
        <v>1246584.75</v>
      </c>
      <c r="AA91" s="230">
        <v>3018.3650121065375</v>
      </c>
      <c r="AB91" s="29" t="s">
        <v>56</v>
      </c>
      <c r="AC91" s="29" t="s">
        <v>43</v>
      </c>
      <c r="AD91" s="29" t="s">
        <v>43</v>
      </c>
      <c r="AE91" s="29" t="s">
        <v>56</v>
      </c>
      <c r="AF91" s="29" t="s">
        <v>56</v>
      </c>
      <c r="AG91" s="70">
        <v>43100</v>
      </c>
      <c r="AH91" s="70">
        <v>43281</v>
      </c>
      <c r="AI91" s="71" t="s">
        <v>392</v>
      </c>
      <c r="AJ91" s="71" t="s">
        <v>393</v>
      </c>
      <c r="AK91" s="230">
        <v>35513.339999999997</v>
      </c>
      <c r="AL91" s="291">
        <v>120856.92</v>
      </c>
      <c r="AM91" s="291">
        <v>43392.71</v>
      </c>
      <c r="AN91" s="291">
        <v>-120856.92</v>
      </c>
      <c r="AO91" s="230">
        <v>1900</v>
      </c>
      <c r="AP91" s="290">
        <v>1979.58</v>
      </c>
      <c r="AQ91" s="230">
        <v>0</v>
      </c>
      <c r="AR91" s="230">
        <v>0</v>
      </c>
      <c r="AS91" s="230">
        <v>0</v>
      </c>
      <c r="AT91" s="291">
        <v>0</v>
      </c>
      <c r="AU91" s="292">
        <v>127516.95</v>
      </c>
      <c r="AV91" s="292">
        <v>69802.91</v>
      </c>
      <c r="AW91" s="281">
        <f t="shared" si="59"/>
        <v>-57714.039999999994</v>
      </c>
      <c r="AX91" s="292">
        <v>162963.44</v>
      </c>
      <c r="AY91" s="281">
        <f t="shared" si="41"/>
        <v>232766.35</v>
      </c>
      <c r="AZ91" s="292">
        <v>138036.84</v>
      </c>
      <c r="BA91" s="281">
        <f t="shared" si="60"/>
        <v>94729.510000000009</v>
      </c>
      <c r="BB91" s="281">
        <f t="shared" si="42"/>
        <v>1.977522713594605</v>
      </c>
      <c r="BC91" s="281">
        <f t="shared" si="43"/>
        <v>0.59302747153959323</v>
      </c>
      <c r="BD91" s="292">
        <v>78331.520000000004</v>
      </c>
      <c r="CA91" s="91" t="str">
        <f t="shared" si="64"/>
        <v>Altwigshagen</v>
      </c>
      <c r="CB91" s="92">
        <f t="shared" si="64"/>
        <v>413</v>
      </c>
      <c r="CC91" s="92">
        <f t="shared" si="44"/>
        <v>41424.86</v>
      </c>
      <c r="CD91" s="92">
        <f t="shared" si="45"/>
        <v>-41424.86</v>
      </c>
      <c r="CE91" s="92">
        <f t="shared" si="36"/>
        <v>120856.92</v>
      </c>
      <c r="CF91" s="92">
        <f t="shared" si="37"/>
        <v>0</v>
      </c>
      <c r="CG91" s="92">
        <f t="shared" si="46"/>
        <v>-120856.92</v>
      </c>
      <c r="CH91" s="92">
        <f t="shared" si="38"/>
        <v>43392.71</v>
      </c>
      <c r="CI91" s="92">
        <f t="shared" si="62"/>
        <v>0</v>
      </c>
      <c r="CJ91" s="91" t="str">
        <f t="shared" si="65"/>
        <v>ja</v>
      </c>
      <c r="CK91" s="91" t="str">
        <f t="shared" si="65"/>
        <v>nein</v>
      </c>
      <c r="CL91" s="91" t="str">
        <f t="shared" si="63"/>
        <v>OK</v>
      </c>
      <c r="CM91" s="92">
        <f t="shared" si="47"/>
        <v>0</v>
      </c>
      <c r="CN91" s="91" t="str">
        <f t="shared" si="48"/>
        <v>nein</v>
      </c>
      <c r="CO91" s="91">
        <f t="shared" si="49"/>
        <v>1</v>
      </c>
      <c r="CP91" s="91">
        <f t="shared" si="50"/>
        <v>0</v>
      </c>
      <c r="CQ91" s="91">
        <f t="shared" si="51"/>
        <v>1</v>
      </c>
      <c r="CR91" s="91">
        <f t="shared" si="39"/>
        <v>0</v>
      </c>
      <c r="CS91" s="92">
        <f>CM91-'2015'!CM91</f>
        <v>0</v>
      </c>
      <c r="CT91" s="92">
        <f>CE91-'2015'!CE91</f>
        <v>41424.86</v>
      </c>
      <c r="CU91" s="92">
        <f t="shared" si="52"/>
        <v>138036.84</v>
      </c>
      <c r="CV91" s="92">
        <f t="shared" si="53"/>
        <v>78331.520000000004</v>
      </c>
      <c r="CW91" s="153">
        <f t="shared" si="54"/>
        <v>3.5</v>
      </c>
      <c r="CX91" s="153">
        <f t="shared" si="55"/>
        <v>3.9</v>
      </c>
      <c r="CY91" s="153">
        <f t="shared" si="56"/>
        <v>3.5</v>
      </c>
      <c r="CZ91" s="92">
        <f t="shared" si="57"/>
        <v>1246584.75</v>
      </c>
      <c r="DA91" s="92">
        <f t="shared" si="61"/>
        <v>1979.58</v>
      </c>
      <c r="DB91" s="91">
        <f t="shared" si="40"/>
        <v>1</v>
      </c>
      <c r="DC91" s="92">
        <f t="shared" si="58"/>
        <v>-120856.92</v>
      </c>
    </row>
    <row r="92" spans="1:107" x14ac:dyDescent="0.25">
      <c r="A92" s="20">
        <v>13075033</v>
      </c>
      <c r="B92" s="21">
        <v>5559</v>
      </c>
      <c r="C92" s="21" t="s">
        <v>130</v>
      </c>
      <c r="D92" s="228">
        <v>2654</v>
      </c>
      <c r="E92" s="230">
        <v>184800</v>
      </c>
      <c r="F92" s="230">
        <v>178445.31</v>
      </c>
      <c r="G92" s="245">
        <v>1</v>
      </c>
      <c r="H92" s="230"/>
      <c r="I92" s="230">
        <v>572.14</v>
      </c>
      <c r="J92" s="245">
        <v>0</v>
      </c>
      <c r="K92" s="245"/>
      <c r="L92" s="230">
        <v>2012</v>
      </c>
      <c r="M92" s="245"/>
      <c r="N92" s="230"/>
      <c r="O92" s="245">
        <v>1</v>
      </c>
      <c r="P92" s="247">
        <v>715861.46</v>
      </c>
      <c r="Q92" s="245">
        <v>0</v>
      </c>
      <c r="R92" s="230"/>
      <c r="S92" s="230">
        <v>300</v>
      </c>
      <c r="T92" s="245">
        <v>0</v>
      </c>
      <c r="U92" s="230">
        <v>370</v>
      </c>
      <c r="V92" s="245">
        <v>0</v>
      </c>
      <c r="W92" s="230">
        <v>400</v>
      </c>
      <c r="X92" s="245">
        <v>0</v>
      </c>
      <c r="Y92" s="245">
        <v>0</v>
      </c>
      <c r="Z92" s="230">
        <v>4342599.59</v>
      </c>
      <c r="AA92" s="230">
        <v>1636.2470195930671</v>
      </c>
      <c r="AB92" s="29" t="s">
        <v>56</v>
      </c>
      <c r="AC92" s="29" t="s">
        <v>43</v>
      </c>
      <c r="AD92" s="29" t="s">
        <v>43</v>
      </c>
      <c r="AE92" s="29" t="s">
        <v>56</v>
      </c>
      <c r="AF92" s="29" t="s">
        <v>56</v>
      </c>
      <c r="AG92" s="70">
        <v>43100</v>
      </c>
      <c r="AH92" s="70">
        <v>43281</v>
      </c>
      <c r="AI92" s="71" t="s">
        <v>392</v>
      </c>
      <c r="AJ92" s="71" t="s">
        <v>393</v>
      </c>
      <c r="AK92" s="230">
        <v>378287.24</v>
      </c>
      <c r="AL92" s="291">
        <v>715861.46</v>
      </c>
      <c r="AM92" s="291">
        <v>178445.31</v>
      </c>
      <c r="AN92" s="291">
        <v>-715861.46</v>
      </c>
      <c r="AO92" s="230">
        <v>7300</v>
      </c>
      <c r="AP92" s="290">
        <v>7772.5</v>
      </c>
      <c r="AQ92" s="230">
        <v>0</v>
      </c>
      <c r="AR92" s="230">
        <v>0</v>
      </c>
      <c r="AS92" s="230">
        <v>0</v>
      </c>
      <c r="AT92" s="291">
        <v>0</v>
      </c>
      <c r="AU92" s="292">
        <v>839573.67</v>
      </c>
      <c r="AV92" s="292">
        <v>603371.85</v>
      </c>
      <c r="AW92" s="281">
        <f t="shared" si="59"/>
        <v>-236201.82000000007</v>
      </c>
      <c r="AX92" s="292">
        <v>1035149.14</v>
      </c>
      <c r="AY92" s="281">
        <f t="shared" si="41"/>
        <v>1638520.99</v>
      </c>
      <c r="AZ92" s="292">
        <v>849531.48</v>
      </c>
      <c r="BA92" s="281">
        <f t="shared" si="60"/>
        <v>788989.51</v>
      </c>
      <c r="BB92" s="281">
        <f t="shared" si="42"/>
        <v>1.4079733418123501</v>
      </c>
      <c r="BC92" s="281">
        <f t="shared" si="43"/>
        <v>0.51847457871137803</v>
      </c>
      <c r="BD92" s="292">
        <v>482081.96</v>
      </c>
      <c r="CA92" s="91" t="str">
        <f t="shared" si="64"/>
        <v>Ferdinandshof</v>
      </c>
      <c r="CB92" s="92">
        <f t="shared" si="64"/>
        <v>2654</v>
      </c>
      <c r="CC92" s="92">
        <f t="shared" si="44"/>
        <v>572.14</v>
      </c>
      <c r="CD92" s="92">
        <f t="shared" si="45"/>
        <v>-572.14</v>
      </c>
      <c r="CE92" s="92">
        <f t="shared" si="36"/>
        <v>715861.46</v>
      </c>
      <c r="CF92" s="92">
        <f t="shared" si="37"/>
        <v>0</v>
      </c>
      <c r="CG92" s="92">
        <f t="shared" si="46"/>
        <v>-715861.46</v>
      </c>
      <c r="CH92" s="92">
        <f t="shared" si="38"/>
        <v>178445.31</v>
      </c>
      <c r="CI92" s="92">
        <f t="shared" si="62"/>
        <v>0</v>
      </c>
      <c r="CJ92" s="91" t="str">
        <f t="shared" si="65"/>
        <v>ja</v>
      </c>
      <c r="CK92" s="91" t="str">
        <f t="shared" si="65"/>
        <v>nein</v>
      </c>
      <c r="CL92" s="91" t="str">
        <f t="shared" si="63"/>
        <v>OK</v>
      </c>
      <c r="CM92" s="92">
        <f t="shared" si="47"/>
        <v>0</v>
      </c>
      <c r="CN92" s="91" t="str">
        <f t="shared" si="48"/>
        <v>nein</v>
      </c>
      <c r="CO92" s="91">
        <f t="shared" si="49"/>
        <v>1</v>
      </c>
      <c r="CP92" s="91">
        <f t="shared" si="50"/>
        <v>0</v>
      </c>
      <c r="CQ92" s="91">
        <f t="shared" si="51"/>
        <v>1</v>
      </c>
      <c r="CR92" s="91">
        <f t="shared" si="39"/>
        <v>0</v>
      </c>
      <c r="CS92" s="92">
        <f>CM92-'2015'!CM92</f>
        <v>0</v>
      </c>
      <c r="CT92" s="92">
        <f>CE92-'2015'!CE92</f>
        <v>572.14000000001397</v>
      </c>
      <c r="CU92" s="92">
        <f t="shared" si="52"/>
        <v>849531.48</v>
      </c>
      <c r="CV92" s="92">
        <f t="shared" si="53"/>
        <v>482081.96</v>
      </c>
      <c r="CW92" s="153">
        <f t="shared" si="54"/>
        <v>3</v>
      </c>
      <c r="CX92" s="153">
        <f t="shared" si="55"/>
        <v>3.7</v>
      </c>
      <c r="CY92" s="153">
        <f t="shared" si="56"/>
        <v>4</v>
      </c>
      <c r="CZ92" s="92">
        <f t="shared" si="57"/>
        <v>4342599.59</v>
      </c>
      <c r="DA92" s="92">
        <f t="shared" si="61"/>
        <v>7772.5</v>
      </c>
      <c r="DB92" s="91">
        <f t="shared" si="40"/>
        <v>1</v>
      </c>
      <c r="DC92" s="92">
        <f t="shared" si="58"/>
        <v>-715861.46</v>
      </c>
    </row>
    <row r="93" spans="1:107" x14ac:dyDescent="0.25">
      <c r="A93" s="20">
        <v>13075045</v>
      </c>
      <c r="B93" s="21">
        <v>5559</v>
      </c>
      <c r="C93" s="21" t="s">
        <v>131</v>
      </c>
      <c r="D93" s="228">
        <v>464</v>
      </c>
      <c r="E93" s="230">
        <v>84700</v>
      </c>
      <c r="F93" s="230">
        <v>8940.23</v>
      </c>
      <c r="G93" s="245">
        <v>1</v>
      </c>
      <c r="H93" s="230"/>
      <c r="I93" s="230">
        <v>81562.600000000006</v>
      </c>
      <c r="J93" s="245">
        <v>0</v>
      </c>
      <c r="K93" s="245"/>
      <c r="L93" s="230">
        <v>2012</v>
      </c>
      <c r="M93" s="245"/>
      <c r="N93" s="230"/>
      <c r="O93" s="245">
        <v>1</v>
      </c>
      <c r="P93" s="247">
        <v>485878.66</v>
      </c>
      <c r="Q93" s="245">
        <v>0</v>
      </c>
      <c r="R93" s="230"/>
      <c r="S93" s="230">
        <v>350</v>
      </c>
      <c r="T93" s="245">
        <v>0</v>
      </c>
      <c r="U93" s="230">
        <v>400</v>
      </c>
      <c r="V93" s="245">
        <v>0</v>
      </c>
      <c r="W93" s="230">
        <v>400</v>
      </c>
      <c r="X93" s="245">
        <v>0</v>
      </c>
      <c r="Y93" s="245">
        <v>0</v>
      </c>
      <c r="Z93" s="230">
        <v>62258.15</v>
      </c>
      <c r="AA93" s="230">
        <v>134.1770474137931</v>
      </c>
      <c r="AB93" s="29" t="s">
        <v>56</v>
      </c>
      <c r="AC93" s="29" t="s">
        <v>43</v>
      </c>
      <c r="AD93" s="29" t="s">
        <v>43</v>
      </c>
      <c r="AE93" s="29" t="s">
        <v>56</v>
      </c>
      <c r="AF93" s="29" t="s">
        <v>56</v>
      </c>
      <c r="AG93" s="70">
        <v>43100</v>
      </c>
      <c r="AH93" s="70">
        <v>43281</v>
      </c>
      <c r="AI93" s="71" t="s">
        <v>392</v>
      </c>
      <c r="AJ93" s="71" t="s">
        <v>393</v>
      </c>
      <c r="AK93" s="230">
        <v>322359.15000000002</v>
      </c>
      <c r="AL93" s="291">
        <v>485837.84</v>
      </c>
      <c r="AM93" s="291">
        <v>8940.23</v>
      </c>
      <c r="AN93" s="291">
        <v>-485837.84</v>
      </c>
      <c r="AO93" s="230">
        <v>1800</v>
      </c>
      <c r="AP93" s="290">
        <v>1896.68</v>
      </c>
      <c r="AQ93" s="230">
        <v>0</v>
      </c>
      <c r="AR93" s="230">
        <v>0</v>
      </c>
      <c r="AS93" s="230">
        <v>0</v>
      </c>
      <c r="AT93" s="291">
        <v>0</v>
      </c>
      <c r="AU93" s="292">
        <v>117196.42</v>
      </c>
      <c r="AV93" s="292">
        <v>49832.43</v>
      </c>
      <c r="AW93" s="281">
        <f t="shared" si="59"/>
        <v>-67363.989999999991</v>
      </c>
      <c r="AX93" s="292">
        <v>198727.56</v>
      </c>
      <c r="AY93" s="281">
        <f t="shared" si="41"/>
        <v>248559.99</v>
      </c>
      <c r="AZ93" s="292">
        <v>155859.84</v>
      </c>
      <c r="BA93" s="281">
        <f t="shared" si="60"/>
        <v>92700.15</v>
      </c>
      <c r="BB93" s="281">
        <f t="shared" si="42"/>
        <v>3.1276789030757679</v>
      </c>
      <c r="BC93" s="281">
        <f t="shared" si="43"/>
        <v>0.62705119999401349</v>
      </c>
      <c r="BD93" s="292">
        <v>88445.48</v>
      </c>
      <c r="CA93" s="91" t="str">
        <f t="shared" si="64"/>
        <v>Hammer a. d. Uecker</v>
      </c>
      <c r="CB93" s="92">
        <f t="shared" si="64"/>
        <v>464</v>
      </c>
      <c r="CC93" s="92">
        <f t="shared" si="44"/>
        <v>81562.600000000006</v>
      </c>
      <c r="CD93" s="92">
        <f t="shared" si="45"/>
        <v>-81562.600000000006</v>
      </c>
      <c r="CE93" s="92">
        <f t="shared" si="36"/>
        <v>485878.66</v>
      </c>
      <c r="CF93" s="92">
        <f t="shared" si="37"/>
        <v>0</v>
      </c>
      <c r="CG93" s="92">
        <f t="shared" si="46"/>
        <v>-485878.66</v>
      </c>
      <c r="CH93" s="92">
        <f t="shared" si="38"/>
        <v>8940.23</v>
      </c>
      <c r="CI93" s="92">
        <f t="shared" si="62"/>
        <v>0</v>
      </c>
      <c r="CJ93" s="91" t="str">
        <f t="shared" si="65"/>
        <v>ja</v>
      </c>
      <c r="CK93" s="91" t="str">
        <f t="shared" si="65"/>
        <v>nein</v>
      </c>
      <c r="CL93" s="91" t="str">
        <f t="shared" si="63"/>
        <v>OK</v>
      </c>
      <c r="CM93" s="92">
        <f t="shared" si="47"/>
        <v>0</v>
      </c>
      <c r="CN93" s="91" t="str">
        <f t="shared" si="48"/>
        <v>nein</v>
      </c>
      <c r="CO93" s="91">
        <f t="shared" si="49"/>
        <v>1</v>
      </c>
      <c r="CP93" s="91">
        <f t="shared" si="50"/>
        <v>0</v>
      </c>
      <c r="CQ93" s="91">
        <f t="shared" si="51"/>
        <v>1</v>
      </c>
      <c r="CR93" s="91">
        <f t="shared" si="39"/>
        <v>0</v>
      </c>
      <c r="CS93" s="92">
        <f>CM93-'2015'!CM93</f>
        <v>0</v>
      </c>
      <c r="CT93" s="92">
        <f>CE93-'2015'!CE93</f>
        <v>81603.419999999984</v>
      </c>
      <c r="CU93" s="92">
        <f t="shared" si="52"/>
        <v>155859.84</v>
      </c>
      <c r="CV93" s="92">
        <f t="shared" si="53"/>
        <v>88445.48</v>
      </c>
      <c r="CW93" s="153">
        <f t="shared" si="54"/>
        <v>3.5</v>
      </c>
      <c r="CX93" s="153">
        <f t="shared" si="55"/>
        <v>4</v>
      </c>
      <c r="CY93" s="153">
        <f t="shared" si="56"/>
        <v>4</v>
      </c>
      <c r="CZ93" s="92">
        <f t="shared" si="57"/>
        <v>62258.15</v>
      </c>
      <c r="DA93" s="92">
        <f t="shared" si="61"/>
        <v>1896.68</v>
      </c>
      <c r="DB93" s="91">
        <f t="shared" si="40"/>
        <v>1</v>
      </c>
      <c r="DC93" s="92">
        <f t="shared" si="58"/>
        <v>-485837.84</v>
      </c>
    </row>
    <row r="94" spans="1:107" x14ac:dyDescent="0.25">
      <c r="A94" s="20">
        <v>13075048</v>
      </c>
      <c r="B94" s="21">
        <v>5559</v>
      </c>
      <c r="C94" s="21" t="s">
        <v>132</v>
      </c>
      <c r="D94" s="228">
        <v>418</v>
      </c>
      <c r="E94" s="230">
        <v>47800</v>
      </c>
      <c r="F94" s="230">
        <v>14284.26</v>
      </c>
      <c r="G94" s="245">
        <v>1</v>
      </c>
      <c r="H94" s="230">
        <v>11939.85</v>
      </c>
      <c r="I94" s="230"/>
      <c r="J94" s="245">
        <v>0</v>
      </c>
      <c r="K94" s="245"/>
      <c r="L94" s="230">
        <v>2012</v>
      </c>
      <c r="M94" s="245"/>
      <c r="N94" s="230"/>
      <c r="O94" s="245">
        <v>1</v>
      </c>
      <c r="P94" s="247">
        <v>50068.35</v>
      </c>
      <c r="Q94" s="245">
        <v>0</v>
      </c>
      <c r="R94" s="230"/>
      <c r="S94" s="230">
        <v>350</v>
      </c>
      <c r="T94" s="245">
        <v>0</v>
      </c>
      <c r="U94" s="230">
        <v>390</v>
      </c>
      <c r="V94" s="245">
        <v>0</v>
      </c>
      <c r="W94" s="230">
        <v>400</v>
      </c>
      <c r="X94" s="245">
        <v>0</v>
      </c>
      <c r="Y94" s="245">
        <v>0</v>
      </c>
      <c r="Z94" s="230">
        <v>0</v>
      </c>
      <c r="AA94" s="230">
        <v>0</v>
      </c>
      <c r="AB94" s="29" t="s">
        <v>56</v>
      </c>
      <c r="AC94" s="29" t="s">
        <v>43</v>
      </c>
      <c r="AD94" s="29" t="s">
        <v>43</v>
      </c>
      <c r="AE94" s="29" t="s">
        <v>56</v>
      </c>
      <c r="AF94" s="29" t="s">
        <v>56</v>
      </c>
      <c r="AG94" s="70">
        <v>43100</v>
      </c>
      <c r="AH94" s="70">
        <v>43281</v>
      </c>
      <c r="AI94" s="71" t="s">
        <v>392</v>
      </c>
      <c r="AJ94" s="71" t="s">
        <v>393</v>
      </c>
      <c r="AK94" s="230">
        <v>103817.93</v>
      </c>
      <c r="AL94" s="291">
        <v>50065.85</v>
      </c>
      <c r="AM94" s="291">
        <v>14284.26</v>
      </c>
      <c r="AN94" s="291">
        <v>-50065.85</v>
      </c>
      <c r="AO94" s="230">
        <v>2000</v>
      </c>
      <c r="AP94" s="290">
        <v>1954.99</v>
      </c>
      <c r="AQ94" s="230">
        <v>0</v>
      </c>
      <c r="AR94" s="230">
        <v>0</v>
      </c>
      <c r="AS94" s="230">
        <v>0</v>
      </c>
      <c r="AT94" s="291">
        <v>0</v>
      </c>
      <c r="AU94" s="292">
        <v>117758.91</v>
      </c>
      <c r="AV94" s="292">
        <v>93002.67</v>
      </c>
      <c r="AW94" s="281">
        <f t="shared" si="59"/>
        <v>-24756.240000000005</v>
      </c>
      <c r="AX94" s="292">
        <v>171717.46</v>
      </c>
      <c r="AY94" s="281">
        <f t="shared" si="41"/>
        <v>264720.13</v>
      </c>
      <c r="AZ94" s="292">
        <v>128621.16</v>
      </c>
      <c r="BA94" s="281">
        <f t="shared" si="60"/>
        <v>136098.97</v>
      </c>
      <c r="BB94" s="281">
        <f t="shared" si="42"/>
        <v>1.3829835207956933</v>
      </c>
      <c r="BC94" s="281">
        <f t="shared" si="43"/>
        <v>0.48587600799380087</v>
      </c>
      <c r="BD94" s="292">
        <v>72988.399999999994</v>
      </c>
      <c r="CA94" s="91" t="str">
        <f t="shared" si="64"/>
        <v>Heinrichswalde</v>
      </c>
      <c r="CB94" s="92">
        <f t="shared" si="64"/>
        <v>418</v>
      </c>
      <c r="CC94" s="92">
        <f t="shared" si="44"/>
        <v>0</v>
      </c>
      <c r="CD94" s="92">
        <f t="shared" si="45"/>
        <v>11939.85</v>
      </c>
      <c r="CE94" s="92">
        <f t="shared" si="36"/>
        <v>50068.35</v>
      </c>
      <c r="CF94" s="92">
        <f t="shared" si="37"/>
        <v>0</v>
      </c>
      <c r="CG94" s="92">
        <f t="shared" si="46"/>
        <v>-50068.35</v>
      </c>
      <c r="CH94" s="92">
        <f t="shared" si="38"/>
        <v>14284.26</v>
      </c>
      <c r="CI94" s="92">
        <f t="shared" si="62"/>
        <v>0</v>
      </c>
      <c r="CJ94" s="91" t="str">
        <f t="shared" si="65"/>
        <v>ja</v>
      </c>
      <c r="CK94" s="91" t="str">
        <f t="shared" si="65"/>
        <v>nein</v>
      </c>
      <c r="CL94" s="91" t="str">
        <f t="shared" si="63"/>
        <v>OK</v>
      </c>
      <c r="CM94" s="92">
        <f t="shared" si="47"/>
        <v>0</v>
      </c>
      <c r="CN94" s="91" t="str">
        <f t="shared" si="48"/>
        <v>nein</v>
      </c>
      <c r="CO94" s="91">
        <f t="shared" si="49"/>
        <v>1</v>
      </c>
      <c r="CP94" s="91">
        <f t="shared" si="50"/>
        <v>0</v>
      </c>
      <c r="CQ94" s="91">
        <f t="shared" si="51"/>
        <v>1</v>
      </c>
      <c r="CR94" s="91">
        <f t="shared" si="39"/>
        <v>0</v>
      </c>
      <c r="CS94" s="92">
        <f>CM94-'2015'!CM94</f>
        <v>0</v>
      </c>
      <c r="CT94" s="92">
        <f>CE94-'2015'!CE94</f>
        <v>-11939.849999999999</v>
      </c>
      <c r="CU94" s="92">
        <f t="shared" si="52"/>
        <v>128621.16</v>
      </c>
      <c r="CV94" s="92">
        <f t="shared" si="53"/>
        <v>72988.399999999994</v>
      </c>
      <c r="CW94" s="153">
        <f t="shared" si="54"/>
        <v>3.5</v>
      </c>
      <c r="CX94" s="153">
        <f t="shared" si="55"/>
        <v>3.9</v>
      </c>
      <c r="CY94" s="153">
        <f t="shared" si="56"/>
        <v>4</v>
      </c>
      <c r="CZ94" s="92">
        <f t="shared" si="57"/>
        <v>0</v>
      </c>
      <c r="DA94" s="92">
        <f t="shared" si="61"/>
        <v>1954.99</v>
      </c>
      <c r="DB94" s="91">
        <f t="shared" si="40"/>
        <v>1</v>
      </c>
      <c r="DC94" s="92">
        <f t="shared" si="58"/>
        <v>-50065.85</v>
      </c>
    </row>
    <row r="95" spans="1:107" x14ac:dyDescent="0.25">
      <c r="A95" s="20">
        <v>13075118</v>
      </c>
      <c r="B95" s="21">
        <v>5559</v>
      </c>
      <c r="C95" s="21" t="s">
        <v>133</v>
      </c>
      <c r="D95" s="228">
        <v>303</v>
      </c>
      <c r="E95" s="230">
        <v>94700</v>
      </c>
      <c r="F95" s="230">
        <v>59418.31</v>
      </c>
      <c r="G95" s="245">
        <v>0</v>
      </c>
      <c r="H95" s="230"/>
      <c r="I95" s="230">
        <v>72157.2</v>
      </c>
      <c r="J95" s="245">
        <v>1</v>
      </c>
      <c r="K95" s="230">
        <v>91318.2</v>
      </c>
      <c r="L95" s="245"/>
      <c r="M95" s="245"/>
      <c r="N95" s="230"/>
      <c r="O95" s="245">
        <v>0</v>
      </c>
      <c r="P95" s="247"/>
      <c r="Q95" s="245">
        <v>1</v>
      </c>
      <c r="R95" s="247">
        <v>91312.19</v>
      </c>
      <c r="S95" s="230">
        <v>350</v>
      </c>
      <c r="T95" s="245">
        <v>0</v>
      </c>
      <c r="U95" s="230">
        <v>381</v>
      </c>
      <c r="V95" s="245">
        <v>0</v>
      </c>
      <c r="W95" s="230">
        <v>350</v>
      </c>
      <c r="X95" s="245">
        <v>0</v>
      </c>
      <c r="Y95" s="245">
        <v>0</v>
      </c>
      <c r="Z95" s="230">
        <v>4862</v>
      </c>
      <c r="AA95" s="230">
        <v>16.046204620462046</v>
      </c>
      <c r="AB95" s="29" t="s">
        <v>56</v>
      </c>
      <c r="AC95" s="29" t="s">
        <v>43</v>
      </c>
      <c r="AD95" s="29" t="s">
        <v>43</v>
      </c>
      <c r="AE95" s="29" t="s">
        <v>56</v>
      </c>
      <c r="AF95" s="29" t="s">
        <v>56</v>
      </c>
      <c r="AG95" s="70">
        <v>43100</v>
      </c>
      <c r="AH95" s="70">
        <v>43281</v>
      </c>
      <c r="AI95" s="71" t="s">
        <v>392</v>
      </c>
      <c r="AJ95" s="71" t="s">
        <v>393</v>
      </c>
      <c r="AK95" s="230">
        <v>17053.03</v>
      </c>
      <c r="AL95" s="291">
        <v>91318.2</v>
      </c>
      <c r="AM95" s="291">
        <v>-59418.31</v>
      </c>
      <c r="AN95" s="291">
        <v>91318.2</v>
      </c>
      <c r="AO95" s="230">
        <v>1600</v>
      </c>
      <c r="AP95" s="290">
        <v>1584.3</v>
      </c>
      <c r="AQ95" s="230">
        <v>0</v>
      </c>
      <c r="AR95" s="230">
        <v>0</v>
      </c>
      <c r="AS95" s="230">
        <v>0</v>
      </c>
      <c r="AT95" s="291">
        <v>0</v>
      </c>
      <c r="AU95" s="292">
        <v>138829.97</v>
      </c>
      <c r="AV95" s="292">
        <v>52582.77</v>
      </c>
      <c r="AW95" s="281">
        <f t="shared" si="59"/>
        <v>-86247.200000000012</v>
      </c>
      <c r="AX95" s="292">
        <v>92393.31</v>
      </c>
      <c r="AY95" s="281">
        <f t="shared" si="41"/>
        <v>144976.07999999999</v>
      </c>
      <c r="AZ95" s="292">
        <v>114972.24</v>
      </c>
      <c r="BA95" s="281">
        <f t="shared" si="60"/>
        <v>30003.839999999982</v>
      </c>
      <c r="BB95" s="281">
        <f t="shared" si="42"/>
        <v>2.1865002547412398</v>
      </c>
      <c r="BC95" s="281">
        <f t="shared" si="43"/>
        <v>0.79304282471977461</v>
      </c>
      <c r="BD95" s="292">
        <v>65243.040000000001</v>
      </c>
      <c r="CA95" s="91" t="str">
        <f t="shared" si="64"/>
        <v>Rothemühl</v>
      </c>
      <c r="CB95" s="92">
        <f t="shared" si="64"/>
        <v>303</v>
      </c>
      <c r="CC95" s="92">
        <f t="shared" si="44"/>
        <v>72157.2</v>
      </c>
      <c r="CD95" s="92">
        <f t="shared" si="45"/>
        <v>-72157.2</v>
      </c>
      <c r="CE95" s="92">
        <f t="shared" si="36"/>
        <v>0</v>
      </c>
      <c r="CF95" s="92">
        <f t="shared" si="37"/>
        <v>91312.19</v>
      </c>
      <c r="CG95" s="92">
        <f t="shared" si="46"/>
        <v>91312.19</v>
      </c>
      <c r="CH95" s="92">
        <f t="shared" si="38"/>
        <v>-59418.31</v>
      </c>
      <c r="CI95" s="92">
        <f t="shared" si="62"/>
        <v>0</v>
      </c>
      <c r="CJ95" s="91" t="str">
        <f t="shared" si="65"/>
        <v>ja</v>
      </c>
      <c r="CK95" s="91" t="str">
        <f t="shared" si="65"/>
        <v>nein</v>
      </c>
      <c r="CL95" s="91" t="str">
        <f t="shared" si="63"/>
        <v>OK</v>
      </c>
      <c r="CM95" s="92">
        <f t="shared" si="47"/>
        <v>0</v>
      </c>
      <c r="CN95" s="91" t="str">
        <f t="shared" si="48"/>
        <v>nein</v>
      </c>
      <c r="CO95" s="91">
        <f t="shared" si="49"/>
        <v>1</v>
      </c>
      <c r="CP95" s="91">
        <f t="shared" si="50"/>
        <v>0</v>
      </c>
      <c r="CQ95" s="91">
        <f t="shared" si="51"/>
        <v>1</v>
      </c>
      <c r="CR95" s="91">
        <f t="shared" si="39"/>
        <v>1</v>
      </c>
      <c r="CS95" s="92">
        <f>CM95-'2015'!CM95</f>
        <v>0</v>
      </c>
      <c r="CT95" s="92">
        <f>CE95-'2015'!CE95</f>
        <v>0</v>
      </c>
      <c r="CU95" s="92">
        <f t="shared" si="52"/>
        <v>114972.24</v>
      </c>
      <c r="CV95" s="92">
        <f t="shared" si="53"/>
        <v>65243.040000000001</v>
      </c>
      <c r="CW95" s="153">
        <f t="shared" si="54"/>
        <v>3.5</v>
      </c>
      <c r="CX95" s="153">
        <f t="shared" si="55"/>
        <v>3.81</v>
      </c>
      <c r="CY95" s="153">
        <f t="shared" si="56"/>
        <v>3.5</v>
      </c>
      <c r="CZ95" s="92">
        <f t="shared" si="57"/>
        <v>4862</v>
      </c>
      <c r="DA95" s="92">
        <f t="shared" si="61"/>
        <v>1584.3</v>
      </c>
      <c r="DB95" s="91">
        <f t="shared" si="40"/>
        <v>0</v>
      </c>
      <c r="DC95" s="92">
        <f t="shared" si="58"/>
        <v>91318.2</v>
      </c>
    </row>
    <row r="96" spans="1:107" x14ac:dyDescent="0.25">
      <c r="A96" s="20">
        <v>13075131</v>
      </c>
      <c r="B96" s="21">
        <v>5559</v>
      </c>
      <c r="C96" s="21" t="s">
        <v>134</v>
      </c>
      <c r="D96" s="228">
        <v>9298</v>
      </c>
      <c r="E96" s="230">
        <v>113000</v>
      </c>
      <c r="F96" s="230">
        <v>440585.42</v>
      </c>
      <c r="G96" s="245">
        <v>1</v>
      </c>
      <c r="H96" s="230">
        <v>1956597.04</v>
      </c>
      <c r="I96" s="230"/>
      <c r="J96" s="245">
        <v>0</v>
      </c>
      <c r="K96" s="245"/>
      <c r="L96" s="230">
        <v>2012</v>
      </c>
      <c r="M96" s="245"/>
      <c r="N96" s="230"/>
      <c r="O96" s="245">
        <v>1</v>
      </c>
      <c r="P96" s="247">
        <v>6107203.6399999997</v>
      </c>
      <c r="Q96" s="245">
        <v>0</v>
      </c>
      <c r="R96" s="230"/>
      <c r="S96" s="230">
        <v>350</v>
      </c>
      <c r="T96" s="245">
        <v>0</v>
      </c>
      <c r="U96" s="230">
        <v>430</v>
      </c>
      <c r="V96" s="245">
        <v>0</v>
      </c>
      <c r="W96" s="230">
        <v>425</v>
      </c>
      <c r="X96" s="245">
        <v>0</v>
      </c>
      <c r="Y96" s="245">
        <v>0</v>
      </c>
      <c r="Z96" s="230">
        <v>7985226.4699999997</v>
      </c>
      <c r="AA96" s="230">
        <v>858.81119272961928</v>
      </c>
      <c r="AB96" s="29" t="s">
        <v>56</v>
      </c>
      <c r="AC96" s="29" t="s">
        <v>43</v>
      </c>
      <c r="AD96" s="29" t="s">
        <v>43</v>
      </c>
      <c r="AE96" s="29" t="s">
        <v>56</v>
      </c>
      <c r="AF96" s="29" t="s">
        <v>56</v>
      </c>
      <c r="AG96" s="70">
        <v>43100</v>
      </c>
      <c r="AH96" s="70">
        <v>43281</v>
      </c>
      <c r="AI96" s="71" t="s">
        <v>392</v>
      </c>
      <c r="AJ96" s="71" t="s">
        <v>393</v>
      </c>
      <c r="AK96" s="230">
        <v>784396.88</v>
      </c>
      <c r="AL96" s="291">
        <v>4903167.99</v>
      </c>
      <c r="AM96" s="291">
        <v>440585.42</v>
      </c>
      <c r="AN96" s="291">
        <v>-4903167.99</v>
      </c>
      <c r="AO96" s="230">
        <v>31600</v>
      </c>
      <c r="AP96" s="290">
        <v>31856.13</v>
      </c>
      <c r="AQ96" s="230">
        <v>33000</v>
      </c>
      <c r="AR96" s="230">
        <v>31981.09</v>
      </c>
      <c r="AS96" s="230">
        <v>0</v>
      </c>
      <c r="AT96" s="291">
        <v>0</v>
      </c>
      <c r="AU96" s="292">
        <v>3986593.97</v>
      </c>
      <c r="AV96" s="292">
        <v>2636325.46</v>
      </c>
      <c r="AW96" s="281">
        <f t="shared" si="59"/>
        <v>-1350268.5100000002</v>
      </c>
      <c r="AX96" s="292">
        <v>3178535.7</v>
      </c>
      <c r="AY96" s="281">
        <f t="shared" si="41"/>
        <v>5814861.1600000001</v>
      </c>
      <c r="AZ96" s="292">
        <v>3128824.56</v>
      </c>
      <c r="BA96" s="281">
        <f t="shared" si="60"/>
        <v>2686036.6</v>
      </c>
      <c r="BB96" s="281">
        <f t="shared" si="42"/>
        <v>1.1868127086251332</v>
      </c>
      <c r="BC96" s="281">
        <f t="shared" si="43"/>
        <v>0.53807382049342001</v>
      </c>
      <c r="BD96" s="292">
        <v>1775508.05</v>
      </c>
      <c r="CA96" s="91" t="str">
        <f t="shared" si="64"/>
        <v>Torgelow, Stadt</v>
      </c>
      <c r="CB96" s="92">
        <f t="shared" si="64"/>
        <v>9298</v>
      </c>
      <c r="CC96" s="92">
        <f t="shared" si="44"/>
        <v>0</v>
      </c>
      <c r="CD96" s="92">
        <f t="shared" si="45"/>
        <v>1956597.04</v>
      </c>
      <c r="CE96" s="92">
        <f t="shared" si="36"/>
        <v>6107203.6399999997</v>
      </c>
      <c r="CF96" s="92">
        <f t="shared" si="37"/>
        <v>0</v>
      </c>
      <c r="CG96" s="92">
        <f t="shared" si="46"/>
        <v>-6107203.6399999997</v>
      </c>
      <c r="CH96" s="92">
        <f t="shared" si="38"/>
        <v>440585.42</v>
      </c>
      <c r="CI96" s="92">
        <f t="shared" si="62"/>
        <v>0</v>
      </c>
      <c r="CJ96" s="91" t="str">
        <f t="shared" si="65"/>
        <v>ja</v>
      </c>
      <c r="CK96" s="91" t="str">
        <f t="shared" si="65"/>
        <v>nein</v>
      </c>
      <c r="CL96" s="91" t="str">
        <f t="shared" si="63"/>
        <v>OK</v>
      </c>
      <c r="CM96" s="92">
        <f t="shared" si="47"/>
        <v>0</v>
      </c>
      <c r="CN96" s="91" t="str">
        <f t="shared" si="48"/>
        <v>nein</v>
      </c>
      <c r="CO96" s="91">
        <f t="shared" si="49"/>
        <v>1</v>
      </c>
      <c r="CP96" s="91">
        <f t="shared" si="50"/>
        <v>0</v>
      </c>
      <c r="CQ96" s="91">
        <f t="shared" si="51"/>
        <v>1</v>
      </c>
      <c r="CR96" s="91">
        <f t="shared" si="39"/>
        <v>0</v>
      </c>
      <c r="CS96" s="92">
        <f>CM96-'2015'!CM96</f>
        <v>0</v>
      </c>
      <c r="CT96" s="92">
        <f>CE96-'2015'!CE96</f>
        <v>-956597.04</v>
      </c>
      <c r="CU96" s="92">
        <f t="shared" si="52"/>
        <v>3128824.56</v>
      </c>
      <c r="CV96" s="92">
        <f t="shared" si="53"/>
        <v>1775508.05</v>
      </c>
      <c r="CW96" s="153">
        <f t="shared" si="54"/>
        <v>3.5</v>
      </c>
      <c r="CX96" s="153">
        <f t="shared" si="55"/>
        <v>4.3</v>
      </c>
      <c r="CY96" s="153">
        <f t="shared" si="56"/>
        <v>4.25</v>
      </c>
      <c r="CZ96" s="92">
        <f t="shared" si="57"/>
        <v>7985226.4699999997</v>
      </c>
      <c r="DA96" s="92">
        <f t="shared" si="61"/>
        <v>63837.22</v>
      </c>
      <c r="DB96" s="91">
        <f t="shared" si="40"/>
        <v>1</v>
      </c>
      <c r="DC96" s="92">
        <f t="shared" si="58"/>
        <v>-4903167.99</v>
      </c>
    </row>
    <row r="97" spans="1:107" x14ac:dyDescent="0.25">
      <c r="A97" s="20">
        <v>13075143</v>
      </c>
      <c r="B97" s="21">
        <v>5559</v>
      </c>
      <c r="C97" s="21" t="s">
        <v>135</v>
      </c>
      <c r="D97" s="228">
        <v>780</v>
      </c>
      <c r="E97" s="230">
        <v>161200</v>
      </c>
      <c r="F97" s="230">
        <v>59013.41</v>
      </c>
      <c r="G97" s="245">
        <v>0</v>
      </c>
      <c r="H97" s="230"/>
      <c r="I97" s="230">
        <v>92104.65</v>
      </c>
      <c r="J97" s="245">
        <v>0</v>
      </c>
      <c r="K97" s="245"/>
      <c r="L97" s="230">
        <v>2012</v>
      </c>
      <c r="M97" s="245"/>
      <c r="N97" s="230"/>
      <c r="O97" s="245">
        <v>1</v>
      </c>
      <c r="P97" s="247">
        <v>331986.44</v>
      </c>
      <c r="Q97" s="245">
        <v>0</v>
      </c>
      <c r="R97" s="230"/>
      <c r="S97" s="230">
        <v>280</v>
      </c>
      <c r="T97" s="245">
        <v>0</v>
      </c>
      <c r="U97" s="230">
        <v>390</v>
      </c>
      <c r="V97" s="245">
        <v>0</v>
      </c>
      <c r="W97" s="230">
        <v>350</v>
      </c>
      <c r="X97" s="245">
        <v>0</v>
      </c>
      <c r="Y97" s="245">
        <v>0</v>
      </c>
      <c r="Z97" s="230">
        <v>757676.16</v>
      </c>
      <c r="AA97" s="230">
        <v>971.37969230769238</v>
      </c>
      <c r="AB97" s="29" t="s">
        <v>56</v>
      </c>
      <c r="AC97" s="29" t="s">
        <v>43</v>
      </c>
      <c r="AD97" s="29" t="s">
        <v>43</v>
      </c>
      <c r="AE97" s="29" t="s">
        <v>56</v>
      </c>
      <c r="AF97" s="29" t="s">
        <v>56</v>
      </c>
      <c r="AG97" s="70">
        <v>43100</v>
      </c>
      <c r="AH97" s="70">
        <v>43281</v>
      </c>
      <c r="AI97" s="71" t="s">
        <v>392</v>
      </c>
      <c r="AJ97" s="71" t="s">
        <v>393</v>
      </c>
      <c r="AK97" s="230">
        <v>152246.69999999998</v>
      </c>
      <c r="AL97" s="291">
        <v>331986.44</v>
      </c>
      <c r="AM97" s="291">
        <v>-59013.41</v>
      </c>
      <c r="AN97" s="291">
        <v>-331986.44</v>
      </c>
      <c r="AO97" s="230">
        <v>3100</v>
      </c>
      <c r="AP97" s="290">
        <v>3130.15</v>
      </c>
      <c r="AQ97" s="230">
        <v>0</v>
      </c>
      <c r="AR97" s="230">
        <v>0</v>
      </c>
      <c r="AS97" s="230">
        <v>0</v>
      </c>
      <c r="AT97" s="291">
        <v>0</v>
      </c>
      <c r="AU97" s="292">
        <v>543776.07999999996</v>
      </c>
      <c r="AV97" s="292">
        <v>487106.87</v>
      </c>
      <c r="AW97" s="281">
        <f t="shared" si="59"/>
        <v>-56669.209999999963</v>
      </c>
      <c r="AX97" s="292">
        <v>126008.96000000001</v>
      </c>
      <c r="AY97" s="281">
        <f t="shared" si="41"/>
        <v>613115.82999999996</v>
      </c>
      <c r="AZ97" s="292">
        <v>349646.16</v>
      </c>
      <c r="BA97" s="281">
        <f t="shared" si="60"/>
        <v>263469.67</v>
      </c>
      <c r="BB97" s="281">
        <f t="shared" si="42"/>
        <v>0.71780174235686711</v>
      </c>
      <c r="BC97" s="281">
        <f t="shared" si="43"/>
        <v>0.57027749552641627</v>
      </c>
      <c r="BD97" s="292">
        <v>198413.06</v>
      </c>
      <c r="CA97" s="91" t="str">
        <f t="shared" si="64"/>
        <v>Wilhelmsburg</v>
      </c>
      <c r="CB97" s="92">
        <f t="shared" si="64"/>
        <v>780</v>
      </c>
      <c r="CC97" s="92">
        <f t="shared" si="44"/>
        <v>92104.65</v>
      </c>
      <c r="CD97" s="92">
        <f t="shared" si="45"/>
        <v>-92104.65</v>
      </c>
      <c r="CE97" s="92">
        <f t="shared" si="36"/>
        <v>331986.44</v>
      </c>
      <c r="CF97" s="92">
        <f t="shared" si="37"/>
        <v>0</v>
      </c>
      <c r="CG97" s="92">
        <f t="shared" si="46"/>
        <v>-331986.44</v>
      </c>
      <c r="CH97" s="92">
        <f t="shared" si="38"/>
        <v>-59013.41</v>
      </c>
      <c r="CI97" s="92">
        <f t="shared" si="62"/>
        <v>0</v>
      </c>
      <c r="CJ97" s="91" t="str">
        <f t="shared" si="65"/>
        <v>ja</v>
      </c>
      <c r="CK97" s="91" t="str">
        <f t="shared" si="65"/>
        <v>nein</v>
      </c>
      <c r="CL97" s="91" t="str">
        <f t="shared" si="63"/>
        <v>OK</v>
      </c>
      <c r="CM97" s="92">
        <f t="shared" si="47"/>
        <v>0</v>
      </c>
      <c r="CN97" s="91" t="str">
        <f t="shared" si="48"/>
        <v>nein</v>
      </c>
      <c r="CO97" s="91">
        <f t="shared" si="49"/>
        <v>1</v>
      </c>
      <c r="CP97" s="91">
        <f t="shared" si="50"/>
        <v>0</v>
      </c>
      <c r="CQ97" s="91">
        <f t="shared" si="51"/>
        <v>1</v>
      </c>
      <c r="CR97" s="91">
        <f t="shared" si="39"/>
        <v>0</v>
      </c>
      <c r="CS97" s="92">
        <f>CM97-'2015'!CM97</f>
        <v>0</v>
      </c>
      <c r="CT97" s="92">
        <f>CE97-'2015'!CE97</f>
        <v>92104.65</v>
      </c>
      <c r="CU97" s="92">
        <f t="shared" si="52"/>
        <v>349646.16</v>
      </c>
      <c r="CV97" s="92">
        <f t="shared" si="53"/>
        <v>198413.06</v>
      </c>
      <c r="CW97" s="153">
        <f t="shared" si="54"/>
        <v>2.8</v>
      </c>
      <c r="CX97" s="153">
        <f t="shared" si="55"/>
        <v>3.9</v>
      </c>
      <c r="CY97" s="153">
        <f t="shared" si="56"/>
        <v>3.5</v>
      </c>
      <c r="CZ97" s="92">
        <f t="shared" si="57"/>
        <v>757676.16</v>
      </c>
      <c r="DA97" s="92">
        <f t="shared" si="61"/>
        <v>3130.15</v>
      </c>
      <c r="DB97" s="91">
        <f t="shared" si="40"/>
        <v>0</v>
      </c>
      <c r="DC97" s="92">
        <f t="shared" si="58"/>
        <v>-331986.44</v>
      </c>
    </row>
    <row r="98" spans="1:107" x14ac:dyDescent="0.25">
      <c r="A98" s="20">
        <v>13075017</v>
      </c>
      <c r="B98" s="21">
        <v>5560</v>
      </c>
      <c r="C98" s="21" t="s">
        <v>136</v>
      </c>
      <c r="D98" s="254">
        <v>195</v>
      </c>
      <c r="E98" s="255">
        <v>514900</v>
      </c>
      <c r="F98" s="255">
        <v>530674.16</v>
      </c>
      <c r="G98" s="255">
        <v>1</v>
      </c>
      <c r="H98" s="255">
        <v>511619.97</v>
      </c>
      <c r="I98" s="256"/>
      <c r="J98" s="255">
        <v>1</v>
      </c>
      <c r="K98" s="255">
        <v>351111.76</v>
      </c>
      <c r="L98" s="256"/>
      <c r="M98" s="255">
        <v>1</v>
      </c>
      <c r="N98" s="255">
        <v>2026832.88</v>
      </c>
      <c r="O98" s="273">
        <v>0</v>
      </c>
      <c r="P98" s="256"/>
      <c r="Q98" s="255">
        <v>1</v>
      </c>
      <c r="R98" s="255">
        <v>383260.56</v>
      </c>
      <c r="S98" s="255">
        <v>386</v>
      </c>
      <c r="T98" s="255">
        <v>0</v>
      </c>
      <c r="U98" s="255">
        <v>365</v>
      </c>
      <c r="V98" s="255">
        <v>0</v>
      </c>
      <c r="W98" s="255">
        <v>315</v>
      </c>
      <c r="X98" s="255">
        <v>1</v>
      </c>
      <c r="Y98" s="255">
        <v>0</v>
      </c>
      <c r="Z98" s="255">
        <v>27157.94</v>
      </c>
      <c r="AA98" s="255">
        <v>139.27148717948717</v>
      </c>
      <c r="AB98" s="45" t="s">
        <v>43</v>
      </c>
      <c r="AC98" s="45" t="s">
        <v>43</v>
      </c>
      <c r="AD98" s="45"/>
      <c r="AE98" s="45" t="s">
        <v>56</v>
      </c>
      <c r="AF98" s="45" t="s">
        <v>56</v>
      </c>
      <c r="AG98" s="45" t="s">
        <v>56</v>
      </c>
      <c r="AH98" s="45" t="s">
        <v>56</v>
      </c>
      <c r="AI98" s="45"/>
      <c r="AJ98" s="45"/>
      <c r="AK98" s="255">
        <v>174992.81</v>
      </c>
      <c r="AL98" s="255">
        <v>383260.56</v>
      </c>
      <c r="AM98" s="300">
        <v>530674.16</v>
      </c>
      <c r="AN98" s="300">
        <v>383260.56</v>
      </c>
      <c r="AO98" s="255">
        <v>800</v>
      </c>
      <c r="AP98" s="293">
        <v>856.25</v>
      </c>
      <c r="AQ98" s="256"/>
      <c r="AR98" s="256"/>
      <c r="AS98" s="256"/>
      <c r="AT98" s="256"/>
      <c r="AU98" s="301">
        <v>327741.8</v>
      </c>
      <c r="AV98" s="289">
        <v>37701.26</v>
      </c>
      <c r="AW98" s="281">
        <f t="shared" si="59"/>
        <v>-290040.53999999998</v>
      </c>
      <c r="AX98" s="289">
        <v>309713.73</v>
      </c>
      <c r="AY98" s="281">
        <f t="shared" si="41"/>
        <v>347414.99</v>
      </c>
      <c r="AZ98" s="301">
        <v>150039.53</v>
      </c>
      <c r="BA98" s="281">
        <f t="shared" si="60"/>
        <v>197375.46</v>
      </c>
      <c r="BB98" s="281">
        <f t="shared" si="42"/>
        <v>3.9796953735763734</v>
      </c>
      <c r="BC98" s="281">
        <f t="shared" si="43"/>
        <v>0.43187408234745428</v>
      </c>
      <c r="BD98" s="302">
        <v>77511.16</v>
      </c>
      <c r="CA98" s="91" t="str">
        <f t="shared" si="64"/>
        <v>Brietzig</v>
      </c>
      <c r="CB98" s="92">
        <f t="shared" si="64"/>
        <v>195</v>
      </c>
      <c r="CC98" s="92">
        <f t="shared" si="44"/>
        <v>0</v>
      </c>
      <c r="CD98" s="92">
        <f t="shared" si="45"/>
        <v>511619.97</v>
      </c>
      <c r="CE98" s="92">
        <f t="shared" si="36"/>
        <v>0</v>
      </c>
      <c r="CF98" s="92">
        <f t="shared" si="37"/>
        <v>383260.56</v>
      </c>
      <c r="CG98" s="92">
        <f t="shared" si="46"/>
        <v>383260.56</v>
      </c>
      <c r="CH98" s="92">
        <f t="shared" si="38"/>
        <v>530674.16</v>
      </c>
      <c r="CI98" s="92">
        <f t="shared" si="62"/>
        <v>0</v>
      </c>
      <c r="CJ98" s="91" t="str">
        <f t="shared" si="65"/>
        <v>nein</v>
      </c>
      <c r="CK98" s="91" t="str">
        <f t="shared" si="65"/>
        <v>nein</v>
      </c>
      <c r="CL98" s="91" t="str">
        <f t="shared" si="63"/>
        <v>OK</v>
      </c>
      <c r="CM98" s="92">
        <f t="shared" si="47"/>
        <v>2026832.88</v>
      </c>
      <c r="CN98" s="91" t="str">
        <f t="shared" si="48"/>
        <v>nein</v>
      </c>
      <c r="CO98" s="91">
        <f t="shared" si="49"/>
        <v>0</v>
      </c>
      <c r="CP98" s="91">
        <f t="shared" si="50"/>
        <v>0</v>
      </c>
      <c r="CQ98" s="91">
        <f t="shared" si="51"/>
        <v>1</v>
      </c>
      <c r="CR98" s="91">
        <f t="shared" si="39"/>
        <v>1</v>
      </c>
      <c r="CS98" s="92">
        <f>CM98-'2015'!CM98</f>
        <v>26945.089999999851</v>
      </c>
      <c r="CT98" s="92">
        <f>CE98-'2015'!CE98</f>
        <v>-157186.15</v>
      </c>
      <c r="CU98" s="92">
        <f t="shared" si="52"/>
        <v>150039.53</v>
      </c>
      <c r="CV98" s="92">
        <f t="shared" si="53"/>
        <v>77511.16</v>
      </c>
      <c r="CW98" s="153">
        <f t="shared" si="54"/>
        <v>3.86</v>
      </c>
      <c r="CX98" s="153">
        <f t="shared" si="55"/>
        <v>3.65</v>
      </c>
      <c r="CY98" s="153">
        <f t="shared" si="56"/>
        <v>3.15</v>
      </c>
      <c r="CZ98" s="92">
        <f t="shared" si="57"/>
        <v>27157.94</v>
      </c>
      <c r="DA98" s="92">
        <f>AP98+AR98+AT98</f>
        <v>856.25</v>
      </c>
      <c r="DB98" s="91">
        <f t="shared" si="40"/>
        <v>1</v>
      </c>
      <c r="DC98" s="92">
        <f t="shared" si="58"/>
        <v>383260.56</v>
      </c>
    </row>
    <row r="99" spans="1:107" x14ac:dyDescent="0.25">
      <c r="A99" s="20">
        <v>13075032</v>
      </c>
      <c r="B99" s="21">
        <v>5560</v>
      </c>
      <c r="C99" s="21" t="s">
        <v>137</v>
      </c>
      <c r="D99" s="254">
        <v>302</v>
      </c>
      <c r="E99" s="257">
        <v>140100</v>
      </c>
      <c r="F99" s="255">
        <v>31315.56</v>
      </c>
      <c r="G99" s="255">
        <v>1</v>
      </c>
      <c r="H99" s="255">
        <v>30577.040000000001</v>
      </c>
      <c r="I99" s="256"/>
      <c r="J99" s="255">
        <v>1</v>
      </c>
      <c r="K99" s="255">
        <v>379167.35</v>
      </c>
      <c r="L99" s="256"/>
      <c r="M99" s="255">
        <v>1</v>
      </c>
      <c r="N99" s="255">
        <v>2898267.31</v>
      </c>
      <c r="O99" s="273">
        <v>0</v>
      </c>
      <c r="P99" s="256"/>
      <c r="Q99" s="255">
        <v>1</v>
      </c>
      <c r="R99" s="255">
        <v>371298.48</v>
      </c>
      <c r="S99" s="255">
        <v>350</v>
      </c>
      <c r="T99" s="255">
        <v>0</v>
      </c>
      <c r="U99" s="255">
        <v>350</v>
      </c>
      <c r="V99" s="255">
        <v>1</v>
      </c>
      <c r="W99" s="255">
        <v>350</v>
      </c>
      <c r="X99" s="255">
        <v>0</v>
      </c>
      <c r="Y99" s="255">
        <v>0</v>
      </c>
      <c r="Z99" s="255">
        <v>3697.25</v>
      </c>
      <c r="AA99" s="255">
        <v>12.242549668874172</v>
      </c>
      <c r="AB99" s="45" t="s">
        <v>43</v>
      </c>
      <c r="AC99" s="45" t="s">
        <v>43</v>
      </c>
      <c r="AD99" s="45"/>
      <c r="AE99" s="45" t="s">
        <v>56</v>
      </c>
      <c r="AF99" s="45" t="s">
        <v>56</v>
      </c>
      <c r="AG99" s="45" t="s">
        <v>56</v>
      </c>
      <c r="AH99" s="45" t="s">
        <v>43</v>
      </c>
      <c r="AI99" s="45"/>
      <c r="AJ99" s="45"/>
      <c r="AK99" s="257">
        <v>40039.769999999997</v>
      </c>
      <c r="AL99" s="255">
        <v>371298.48</v>
      </c>
      <c r="AM99" s="300">
        <v>31315.56</v>
      </c>
      <c r="AN99" s="300">
        <v>371298.48</v>
      </c>
      <c r="AO99" s="255">
        <v>2300</v>
      </c>
      <c r="AP99" s="293">
        <v>2364.02</v>
      </c>
      <c r="AQ99" s="256"/>
      <c r="AR99" s="256"/>
      <c r="AS99" s="256"/>
      <c r="AT99" s="256"/>
      <c r="AU99" s="289">
        <v>283548.03999999998</v>
      </c>
      <c r="AV99" s="289">
        <v>324800.07</v>
      </c>
      <c r="AW99" s="281">
        <f t="shared" si="59"/>
        <v>41252.030000000028</v>
      </c>
      <c r="AX99" s="289">
        <v>4982.63</v>
      </c>
      <c r="AY99" s="281">
        <f t="shared" si="41"/>
        <v>329782.7</v>
      </c>
      <c r="AZ99" s="289">
        <v>195189.67</v>
      </c>
      <c r="BA99" s="281">
        <f t="shared" si="60"/>
        <v>134593.03</v>
      </c>
      <c r="BB99" s="281">
        <f t="shared" si="42"/>
        <v>0.60095328797188996</v>
      </c>
      <c r="BC99" s="281">
        <f t="shared" si="43"/>
        <v>0.59187358827494596</v>
      </c>
      <c r="BD99" s="303">
        <v>95487.73</v>
      </c>
      <c r="CA99" s="91" t="str">
        <f t="shared" si="64"/>
        <v>Fahrenwalde</v>
      </c>
      <c r="CB99" s="92">
        <f t="shared" si="64"/>
        <v>302</v>
      </c>
      <c r="CC99" s="92">
        <f t="shared" si="44"/>
        <v>0</v>
      </c>
      <c r="CD99" s="92">
        <f t="shared" si="45"/>
        <v>30577.040000000001</v>
      </c>
      <c r="CE99" s="92">
        <f t="shared" si="36"/>
        <v>0</v>
      </c>
      <c r="CF99" s="92">
        <f t="shared" si="37"/>
        <v>371298.48</v>
      </c>
      <c r="CG99" s="92">
        <f t="shared" si="46"/>
        <v>371298.48</v>
      </c>
      <c r="CH99" s="92">
        <f t="shared" si="38"/>
        <v>31315.56</v>
      </c>
      <c r="CI99" s="92">
        <f t="shared" si="62"/>
        <v>0</v>
      </c>
      <c r="CJ99" s="91" t="str">
        <f t="shared" si="65"/>
        <v>nein</v>
      </c>
      <c r="CK99" s="91" t="str">
        <f t="shared" si="65"/>
        <v>nein</v>
      </c>
      <c r="CL99" s="91" t="str">
        <f t="shared" si="63"/>
        <v>OK</v>
      </c>
      <c r="CM99" s="92">
        <f t="shared" si="47"/>
        <v>2898267.31</v>
      </c>
      <c r="CN99" s="91" t="str">
        <f t="shared" si="48"/>
        <v>nein</v>
      </c>
      <c r="CO99" s="91">
        <f t="shared" si="49"/>
        <v>0</v>
      </c>
      <c r="CP99" s="91">
        <f t="shared" si="50"/>
        <v>0</v>
      </c>
      <c r="CQ99" s="91">
        <f t="shared" si="51"/>
        <v>1</v>
      </c>
      <c r="CR99" s="91">
        <f t="shared" si="39"/>
        <v>1</v>
      </c>
      <c r="CS99" s="92">
        <f>CM99-'2015'!CM99</f>
        <v>-11786.89000000013</v>
      </c>
      <c r="CT99" s="92">
        <f>CE99-'2015'!CE99</f>
        <v>0</v>
      </c>
      <c r="CU99" s="92">
        <f t="shared" si="52"/>
        <v>195189.67</v>
      </c>
      <c r="CV99" s="92">
        <f t="shared" si="53"/>
        <v>95487.73</v>
      </c>
      <c r="CW99" s="153">
        <f t="shared" si="54"/>
        <v>3.5</v>
      </c>
      <c r="CX99" s="153">
        <f t="shared" si="55"/>
        <v>3.5</v>
      </c>
      <c r="CY99" s="153">
        <f t="shared" si="56"/>
        <v>3.5</v>
      </c>
      <c r="CZ99" s="92">
        <f t="shared" si="57"/>
        <v>3697.25</v>
      </c>
      <c r="DA99" s="92">
        <f t="shared" si="61"/>
        <v>2364.02</v>
      </c>
      <c r="DB99" s="91">
        <f t="shared" si="40"/>
        <v>1</v>
      </c>
      <c r="DC99" s="92">
        <f t="shared" si="58"/>
        <v>371298.48</v>
      </c>
    </row>
    <row r="100" spans="1:107" x14ac:dyDescent="0.25">
      <c r="A100" s="20">
        <v>13075042</v>
      </c>
      <c r="B100" s="21">
        <v>5560</v>
      </c>
      <c r="C100" s="21" t="s">
        <v>138</v>
      </c>
      <c r="D100" s="254">
        <v>203</v>
      </c>
      <c r="E100" s="257">
        <v>51000</v>
      </c>
      <c r="F100" s="257">
        <v>9394.73</v>
      </c>
      <c r="G100" s="255">
        <v>0</v>
      </c>
      <c r="H100" s="256"/>
      <c r="I100" s="255">
        <v>22631.57</v>
      </c>
      <c r="J100" s="255">
        <v>0</v>
      </c>
      <c r="K100" s="256"/>
      <c r="L100" s="256">
        <v>2012</v>
      </c>
      <c r="M100" s="255">
        <v>1</v>
      </c>
      <c r="N100" s="255">
        <v>707609.94</v>
      </c>
      <c r="O100" s="273">
        <v>1</v>
      </c>
      <c r="P100" s="256">
        <v>137789.46</v>
      </c>
      <c r="Q100" s="255">
        <v>0</v>
      </c>
      <c r="R100" s="255">
        <v>0</v>
      </c>
      <c r="S100" s="255">
        <v>350</v>
      </c>
      <c r="T100" s="255">
        <v>0</v>
      </c>
      <c r="U100" s="255">
        <v>400</v>
      </c>
      <c r="V100" s="255">
        <v>0</v>
      </c>
      <c r="W100" s="255">
        <v>350</v>
      </c>
      <c r="X100" s="255">
        <v>0</v>
      </c>
      <c r="Y100" s="255">
        <v>0</v>
      </c>
      <c r="Z100" s="255">
        <v>23806.47</v>
      </c>
      <c r="AA100" s="255">
        <v>117.2732512315271</v>
      </c>
      <c r="AB100" s="45" t="s">
        <v>56</v>
      </c>
      <c r="AC100" s="45" t="s">
        <v>43</v>
      </c>
      <c r="AD100" s="45"/>
      <c r="AE100" s="45" t="s">
        <v>56</v>
      </c>
      <c r="AF100" s="45" t="s">
        <v>56</v>
      </c>
      <c r="AG100" s="45" t="s">
        <v>56</v>
      </c>
      <c r="AH100" s="45" t="s">
        <v>56</v>
      </c>
      <c r="AI100" s="45"/>
      <c r="AJ100" s="45"/>
      <c r="AK100" s="257">
        <v>150856.63</v>
      </c>
      <c r="AL100" s="257">
        <v>137789.46</v>
      </c>
      <c r="AM100" s="304">
        <v>-9394.73</v>
      </c>
      <c r="AN100" s="304">
        <v>-137789.46</v>
      </c>
      <c r="AO100" s="255">
        <v>1600</v>
      </c>
      <c r="AP100" s="293">
        <v>1668.75</v>
      </c>
      <c r="AQ100" s="256"/>
      <c r="AR100" s="256"/>
      <c r="AS100" s="256"/>
      <c r="AT100" s="256"/>
      <c r="AU100" s="289">
        <v>98268.89</v>
      </c>
      <c r="AV100" s="289">
        <v>112496.99</v>
      </c>
      <c r="AW100" s="281">
        <f t="shared" si="59"/>
        <v>14228.100000000006</v>
      </c>
      <c r="AX100" s="289">
        <v>58746.03</v>
      </c>
      <c r="AY100" s="281">
        <f t="shared" si="41"/>
        <v>171243.02000000002</v>
      </c>
      <c r="AZ100" s="289">
        <v>83483.649999999994</v>
      </c>
      <c r="BA100" s="281">
        <f t="shared" si="60"/>
        <v>87759.370000000024</v>
      </c>
      <c r="BB100" s="281">
        <f t="shared" si="42"/>
        <v>0.74209674409955317</v>
      </c>
      <c r="BC100" s="281">
        <f t="shared" si="43"/>
        <v>0.48751563713370616</v>
      </c>
      <c r="BD100" s="303">
        <v>40691.57</v>
      </c>
      <c r="CA100" s="91" t="str">
        <f t="shared" si="64"/>
        <v>Groß Luckow</v>
      </c>
      <c r="CB100" s="92">
        <f t="shared" si="64"/>
        <v>203</v>
      </c>
      <c r="CC100" s="92">
        <f t="shared" si="44"/>
        <v>22631.57</v>
      </c>
      <c r="CD100" s="92">
        <f t="shared" si="45"/>
        <v>-22631.57</v>
      </c>
      <c r="CE100" s="92">
        <f t="shared" si="36"/>
        <v>137789.46</v>
      </c>
      <c r="CF100" s="92">
        <f t="shared" si="37"/>
        <v>0</v>
      </c>
      <c r="CG100" s="92">
        <f t="shared" si="46"/>
        <v>-137789.46</v>
      </c>
      <c r="CH100" s="92">
        <f t="shared" si="38"/>
        <v>-9394.73</v>
      </c>
      <c r="CI100" s="92">
        <f t="shared" si="62"/>
        <v>0</v>
      </c>
      <c r="CJ100" s="91" t="str">
        <f t="shared" si="65"/>
        <v>ja</v>
      </c>
      <c r="CK100" s="91" t="str">
        <f t="shared" si="65"/>
        <v>nein</v>
      </c>
      <c r="CL100" s="91" t="str">
        <f t="shared" si="63"/>
        <v>OK</v>
      </c>
      <c r="CM100" s="92">
        <f t="shared" si="47"/>
        <v>707609.94</v>
      </c>
      <c r="CN100" s="91" t="str">
        <f t="shared" si="48"/>
        <v>nein</v>
      </c>
      <c r="CO100" s="91">
        <f t="shared" si="49"/>
        <v>1</v>
      </c>
      <c r="CP100" s="91">
        <f t="shared" si="50"/>
        <v>0</v>
      </c>
      <c r="CQ100" s="91">
        <f t="shared" si="51"/>
        <v>1</v>
      </c>
      <c r="CR100" s="91">
        <f t="shared" si="39"/>
        <v>0</v>
      </c>
      <c r="CS100" s="92">
        <f>CM100-'2015'!CM100</f>
        <v>20836.079999999958</v>
      </c>
      <c r="CT100" s="92">
        <f>CE100-'2015'!CE100</f>
        <v>19600.849999999991</v>
      </c>
      <c r="CU100" s="92">
        <f t="shared" si="52"/>
        <v>83483.649999999994</v>
      </c>
      <c r="CV100" s="92">
        <f t="shared" si="53"/>
        <v>40691.57</v>
      </c>
      <c r="CW100" s="153">
        <f t="shared" si="54"/>
        <v>3.5</v>
      </c>
      <c r="CX100" s="153">
        <f t="shared" si="55"/>
        <v>4</v>
      </c>
      <c r="CY100" s="153">
        <f t="shared" si="56"/>
        <v>3.5</v>
      </c>
      <c r="CZ100" s="92">
        <f t="shared" si="57"/>
        <v>23806.47</v>
      </c>
      <c r="DA100" s="92">
        <f t="shared" si="61"/>
        <v>1668.75</v>
      </c>
      <c r="DB100" s="91">
        <f t="shared" si="40"/>
        <v>0</v>
      </c>
      <c r="DC100" s="92">
        <f t="shared" si="58"/>
        <v>-137789.46</v>
      </c>
    </row>
    <row r="101" spans="1:107" x14ac:dyDescent="0.25">
      <c r="A101" s="20">
        <v>13075055</v>
      </c>
      <c r="B101" s="21">
        <v>5560</v>
      </c>
      <c r="C101" s="21" t="s">
        <v>139</v>
      </c>
      <c r="D101" s="254">
        <v>2271</v>
      </c>
      <c r="E101" s="257">
        <v>402600</v>
      </c>
      <c r="F101" s="257">
        <v>274751.71999999997</v>
      </c>
      <c r="G101" s="255">
        <v>0</v>
      </c>
      <c r="H101" s="256"/>
      <c r="I101" s="255">
        <v>386915.91</v>
      </c>
      <c r="J101" s="255">
        <v>1</v>
      </c>
      <c r="K101" s="255">
        <v>46540.54</v>
      </c>
      <c r="L101" s="256"/>
      <c r="M101" s="255">
        <v>1</v>
      </c>
      <c r="N101" s="255">
        <v>5037506.41</v>
      </c>
      <c r="O101" s="273">
        <v>0</v>
      </c>
      <c r="P101" s="256"/>
      <c r="Q101" s="255">
        <v>1</v>
      </c>
      <c r="R101" s="255">
        <v>46540.54</v>
      </c>
      <c r="S101" s="255">
        <v>450</v>
      </c>
      <c r="T101" s="255">
        <v>0</v>
      </c>
      <c r="U101" s="255">
        <v>450</v>
      </c>
      <c r="V101" s="255">
        <v>0</v>
      </c>
      <c r="W101" s="255">
        <v>450</v>
      </c>
      <c r="X101" s="255">
        <v>0</v>
      </c>
      <c r="Y101" s="255">
        <v>0</v>
      </c>
      <c r="Z101" s="255">
        <v>64653.07</v>
      </c>
      <c r="AA101" s="255">
        <v>28.468987230295024</v>
      </c>
      <c r="AB101" s="45" t="s">
        <v>43</v>
      </c>
      <c r="AC101" s="45" t="s">
        <v>43</v>
      </c>
      <c r="AD101" s="45"/>
      <c r="AE101" s="45" t="s">
        <v>56</v>
      </c>
      <c r="AF101" s="45" t="s">
        <v>56</v>
      </c>
      <c r="AG101" s="45" t="s">
        <v>56</v>
      </c>
      <c r="AH101" s="45" t="s">
        <v>43</v>
      </c>
      <c r="AI101" s="45"/>
      <c r="AJ101" s="45"/>
      <c r="AK101" s="255">
        <v>693206.89</v>
      </c>
      <c r="AL101" s="255">
        <v>46540.54</v>
      </c>
      <c r="AM101" s="304">
        <v>-274751.71999999997</v>
      </c>
      <c r="AN101" s="300">
        <v>46540.54</v>
      </c>
      <c r="AO101" s="255">
        <v>16800</v>
      </c>
      <c r="AP101" s="293">
        <v>16379.16</v>
      </c>
      <c r="AQ101" s="256"/>
      <c r="AR101" s="256"/>
      <c r="AS101" s="256"/>
      <c r="AT101" s="256"/>
      <c r="AU101" s="289">
        <v>1138548.57</v>
      </c>
      <c r="AV101" s="289">
        <v>419593.27</v>
      </c>
      <c r="AW101" s="281">
        <f t="shared" si="59"/>
        <v>-718955.3</v>
      </c>
      <c r="AX101" s="289">
        <v>633685.77</v>
      </c>
      <c r="AY101" s="281">
        <f t="shared" si="41"/>
        <v>1053279.04</v>
      </c>
      <c r="AZ101" s="289">
        <v>976236.01</v>
      </c>
      <c r="BA101" s="281">
        <f t="shared" si="60"/>
        <v>77043.030000000028</v>
      </c>
      <c r="BB101" s="281">
        <f t="shared" si="42"/>
        <v>2.3266245666905001</v>
      </c>
      <c r="BC101" s="281">
        <f t="shared" si="43"/>
        <v>0.92685411265755369</v>
      </c>
      <c r="BD101" s="303">
        <v>472540.43</v>
      </c>
      <c r="CA101" s="91" t="str">
        <f t="shared" si="64"/>
        <v>Jatznick</v>
      </c>
      <c r="CB101" s="92">
        <f t="shared" si="64"/>
        <v>2271</v>
      </c>
      <c r="CC101" s="92">
        <f t="shared" si="44"/>
        <v>386915.91</v>
      </c>
      <c r="CD101" s="92">
        <f t="shared" si="45"/>
        <v>-386915.91</v>
      </c>
      <c r="CE101" s="92">
        <f t="shared" si="36"/>
        <v>0</v>
      </c>
      <c r="CF101" s="92">
        <f t="shared" si="37"/>
        <v>46540.54</v>
      </c>
      <c r="CG101" s="92">
        <f t="shared" si="46"/>
        <v>46540.54</v>
      </c>
      <c r="CH101" s="92">
        <f t="shared" si="38"/>
        <v>-274751.71999999997</v>
      </c>
      <c r="CI101" s="92">
        <f t="shared" si="62"/>
        <v>0</v>
      </c>
      <c r="CJ101" s="91" t="str">
        <f t="shared" si="65"/>
        <v>nein</v>
      </c>
      <c r="CK101" s="91" t="str">
        <f t="shared" si="65"/>
        <v>nein</v>
      </c>
      <c r="CL101" s="91" t="str">
        <f t="shared" si="63"/>
        <v>OK</v>
      </c>
      <c r="CM101" s="92">
        <f t="shared" si="47"/>
        <v>5037506.41</v>
      </c>
      <c r="CN101" s="91" t="str">
        <f t="shared" si="48"/>
        <v>nein</v>
      </c>
      <c r="CO101" s="91">
        <f t="shared" si="49"/>
        <v>0</v>
      </c>
      <c r="CP101" s="91">
        <f t="shared" si="50"/>
        <v>0</v>
      </c>
      <c r="CQ101" s="91">
        <f t="shared" si="51"/>
        <v>1</v>
      </c>
      <c r="CR101" s="91">
        <f t="shared" si="39"/>
        <v>1</v>
      </c>
      <c r="CS101" s="92">
        <f>CM101-'2015'!CM101</f>
        <v>-119179.66000000015</v>
      </c>
      <c r="CT101" s="92">
        <f>CE101-'2015'!CE101</f>
        <v>0</v>
      </c>
      <c r="CU101" s="92">
        <f t="shared" si="52"/>
        <v>976236.01</v>
      </c>
      <c r="CV101" s="92">
        <f t="shared" si="53"/>
        <v>472540.43</v>
      </c>
      <c r="CW101" s="153">
        <f t="shared" si="54"/>
        <v>4.5</v>
      </c>
      <c r="CX101" s="153">
        <f t="shared" si="55"/>
        <v>4.5</v>
      </c>
      <c r="CY101" s="153">
        <f t="shared" si="56"/>
        <v>4.5</v>
      </c>
      <c r="CZ101" s="92">
        <f t="shared" si="57"/>
        <v>64653.07</v>
      </c>
      <c r="DA101" s="92">
        <f t="shared" si="61"/>
        <v>16379.16</v>
      </c>
      <c r="DB101" s="91">
        <f t="shared" si="40"/>
        <v>0</v>
      </c>
      <c r="DC101" s="92">
        <f t="shared" si="58"/>
        <v>46540.54</v>
      </c>
    </row>
    <row r="102" spans="1:107" x14ac:dyDescent="0.25">
      <c r="A102" s="20">
        <v>13075063</v>
      </c>
      <c r="B102" s="21">
        <v>5560</v>
      </c>
      <c r="C102" s="21" t="s">
        <v>140</v>
      </c>
      <c r="D102" s="254">
        <v>210</v>
      </c>
      <c r="E102" s="257">
        <v>24300</v>
      </c>
      <c r="F102" s="255">
        <v>2010.55</v>
      </c>
      <c r="G102" s="255">
        <v>0</v>
      </c>
      <c r="H102" s="256"/>
      <c r="I102" s="255">
        <v>31675.82</v>
      </c>
      <c r="J102" s="255">
        <v>1</v>
      </c>
      <c r="K102" s="255">
        <v>7832.94</v>
      </c>
      <c r="L102" s="256"/>
      <c r="M102" s="255">
        <v>1</v>
      </c>
      <c r="N102" s="255">
        <v>740152.8</v>
      </c>
      <c r="O102" s="273">
        <v>0</v>
      </c>
      <c r="P102" s="256"/>
      <c r="Q102" s="255">
        <v>1</v>
      </c>
      <c r="R102" s="255">
        <v>51461.24</v>
      </c>
      <c r="S102" s="255">
        <v>300</v>
      </c>
      <c r="T102" s="255">
        <v>0</v>
      </c>
      <c r="U102" s="255">
        <v>380</v>
      </c>
      <c r="V102" s="255">
        <v>0</v>
      </c>
      <c r="W102" s="255">
        <v>350</v>
      </c>
      <c r="X102" s="255">
        <v>0</v>
      </c>
      <c r="Y102" s="255">
        <v>0</v>
      </c>
      <c r="Z102" s="255">
        <v>231831.76</v>
      </c>
      <c r="AA102" s="255">
        <v>1103.960761904762</v>
      </c>
      <c r="AB102" s="45" t="s">
        <v>43</v>
      </c>
      <c r="AC102" s="45" t="s">
        <v>43</v>
      </c>
      <c r="AD102" s="45"/>
      <c r="AE102" s="45" t="s">
        <v>56</v>
      </c>
      <c r="AF102" s="45" t="s">
        <v>56</v>
      </c>
      <c r="AG102" s="45" t="s">
        <v>56</v>
      </c>
      <c r="AH102" s="45" t="s">
        <v>56</v>
      </c>
      <c r="AI102" s="45"/>
      <c r="AJ102" s="45"/>
      <c r="AK102" s="255">
        <v>307348.7</v>
      </c>
      <c r="AL102" s="255">
        <v>51461.24</v>
      </c>
      <c r="AM102" s="300">
        <v>2010.55</v>
      </c>
      <c r="AN102" s="300">
        <v>51461.24</v>
      </c>
      <c r="AO102" s="255">
        <v>1000</v>
      </c>
      <c r="AP102" s="293">
        <v>1007.33</v>
      </c>
      <c r="AQ102" s="256"/>
      <c r="AR102" s="256"/>
      <c r="AS102" s="256"/>
      <c r="AT102" s="256"/>
      <c r="AU102" s="289">
        <v>107438.21</v>
      </c>
      <c r="AV102" s="289">
        <v>26878.31</v>
      </c>
      <c r="AW102" s="281">
        <f t="shared" si="59"/>
        <v>-80559.900000000009</v>
      </c>
      <c r="AX102" s="289">
        <v>57303.31</v>
      </c>
      <c r="AY102" s="281">
        <f t="shared" si="41"/>
        <v>84181.62</v>
      </c>
      <c r="AZ102" s="289">
        <v>93671.88</v>
      </c>
      <c r="BA102" s="281">
        <f t="shared" si="60"/>
        <v>-9490.2600000000093</v>
      </c>
      <c r="BB102" s="281">
        <f t="shared" si="42"/>
        <v>3.4850360755568337</v>
      </c>
      <c r="BC102" s="281">
        <f t="shared" si="43"/>
        <v>1.1127355353817141</v>
      </c>
      <c r="BD102" s="303">
        <v>45457.23</v>
      </c>
      <c r="CA102" s="91" t="str">
        <f t="shared" si="64"/>
        <v>Koblentz</v>
      </c>
      <c r="CB102" s="92">
        <f t="shared" si="64"/>
        <v>210</v>
      </c>
      <c r="CC102" s="92">
        <f t="shared" si="44"/>
        <v>31675.82</v>
      </c>
      <c r="CD102" s="92">
        <f t="shared" si="45"/>
        <v>-31675.82</v>
      </c>
      <c r="CE102" s="92">
        <f t="shared" si="36"/>
        <v>0</v>
      </c>
      <c r="CF102" s="92">
        <f t="shared" si="37"/>
        <v>51461.24</v>
      </c>
      <c r="CG102" s="92">
        <f t="shared" si="46"/>
        <v>51461.24</v>
      </c>
      <c r="CH102" s="92">
        <f t="shared" si="38"/>
        <v>2010.55</v>
      </c>
      <c r="CI102" s="92">
        <f t="shared" si="62"/>
        <v>0</v>
      </c>
      <c r="CJ102" s="91" t="str">
        <f t="shared" si="65"/>
        <v>nein</v>
      </c>
      <c r="CK102" s="91" t="str">
        <f t="shared" si="65"/>
        <v>nein</v>
      </c>
      <c r="CL102" s="91" t="str">
        <f t="shared" si="63"/>
        <v>OK</v>
      </c>
      <c r="CM102" s="92">
        <f t="shared" si="47"/>
        <v>740152.8</v>
      </c>
      <c r="CN102" s="91" t="str">
        <f t="shared" si="48"/>
        <v>nein</v>
      </c>
      <c r="CO102" s="91">
        <f t="shared" si="49"/>
        <v>0</v>
      </c>
      <c r="CP102" s="91">
        <f t="shared" si="50"/>
        <v>0</v>
      </c>
      <c r="CQ102" s="91">
        <f t="shared" si="51"/>
        <v>1</v>
      </c>
      <c r="CR102" s="91">
        <f t="shared" si="39"/>
        <v>1</v>
      </c>
      <c r="CS102" s="92">
        <f>CM102-'2015'!CM102</f>
        <v>-11406.979999999981</v>
      </c>
      <c r="CT102" s="92">
        <f>CE102-'2015'!CE102</f>
        <v>0</v>
      </c>
      <c r="CU102" s="92">
        <f t="shared" si="52"/>
        <v>93671.88</v>
      </c>
      <c r="CV102" s="92">
        <f t="shared" si="53"/>
        <v>45457.23</v>
      </c>
      <c r="CW102" s="153">
        <f t="shared" si="54"/>
        <v>3</v>
      </c>
      <c r="CX102" s="153">
        <f t="shared" si="55"/>
        <v>3.8</v>
      </c>
      <c r="CY102" s="153">
        <f t="shared" si="56"/>
        <v>3.5</v>
      </c>
      <c r="CZ102" s="92">
        <f t="shared" si="57"/>
        <v>231831.76</v>
      </c>
      <c r="DA102" s="92">
        <f t="shared" si="61"/>
        <v>1007.33</v>
      </c>
      <c r="DB102" s="91">
        <f t="shared" si="40"/>
        <v>0</v>
      </c>
      <c r="DC102" s="92">
        <f t="shared" si="58"/>
        <v>51461.24</v>
      </c>
    </row>
    <row r="103" spans="1:107" x14ac:dyDescent="0.25">
      <c r="A103" s="20">
        <v>13075071</v>
      </c>
      <c r="B103" s="21">
        <v>5560</v>
      </c>
      <c r="C103" s="21" t="s">
        <v>141</v>
      </c>
      <c r="D103" s="254">
        <v>415</v>
      </c>
      <c r="E103" s="255">
        <v>47400</v>
      </c>
      <c r="F103" s="255">
        <v>106750.02</v>
      </c>
      <c r="G103" s="255">
        <v>1</v>
      </c>
      <c r="H103" s="255">
        <v>106750.02</v>
      </c>
      <c r="I103" s="256"/>
      <c r="J103" s="255">
        <v>1</v>
      </c>
      <c r="K103" s="255">
        <v>389284.74</v>
      </c>
      <c r="L103" s="256"/>
      <c r="M103" s="255">
        <v>1</v>
      </c>
      <c r="N103" s="255">
        <v>2752854.62</v>
      </c>
      <c r="O103" s="273">
        <v>0</v>
      </c>
      <c r="P103" s="256"/>
      <c r="Q103" s="255">
        <v>1</v>
      </c>
      <c r="R103" s="255">
        <v>465549.68</v>
      </c>
      <c r="S103" s="255">
        <v>265</v>
      </c>
      <c r="T103" s="255">
        <v>1</v>
      </c>
      <c r="U103" s="255">
        <v>350</v>
      </c>
      <c r="V103" s="255">
        <v>1</v>
      </c>
      <c r="W103" s="255">
        <v>350</v>
      </c>
      <c r="X103" s="255">
        <v>0</v>
      </c>
      <c r="Y103" s="255">
        <v>0</v>
      </c>
      <c r="Z103" s="255">
        <v>0</v>
      </c>
      <c r="AA103" s="255">
        <v>0</v>
      </c>
      <c r="AB103" s="45" t="s">
        <v>43</v>
      </c>
      <c r="AC103" s="45" t="s">
        <v>43</v>
      </c>
      <c r="AD103" s="45"/>
      <c r="AE103" s="45" t="s">
        <v>56</v>
      </c>
      <c r="AF103" s="45" t="s">
        <v>56</v>
      </c>
      <c r="AG103" s="45" t="s">
        <v>56</v>
      </c>
      <c r="AH103" s="45" t="s">
        <v>56</v>
      </c>
      <c r="AI103" s="45"/>
      <c r="AJ103" s="45"/>
      <c r="AK103" s="255">
        <v>209246.3</v>
      </c>
      <c r="AL103" s="255">
        <v>465549.68</v>
      </c>
      <c r="AM103" s="300">
        <v>106750.02</v>
      </c>
      <c r="AN103" s="300">
        <v>465549.68</v>
      </c>
      <c r="AO103" s="255">
        <v>2300</v>
      </c>
      <c r="AP103" s="293">
        <v>2221.67</v>
      </c>
      <c r="AQ103" s="256"/>
      <c r="AR103" s="256"/>
      <c r="AS103" s="256">
        <v>4500</v>
      </c>
      <c r="AT103" s="256">
        <v>24707.52</v>
      </c>
      <c r="AU103" s="289">
        <v>106763.16</v>
      </c>
      <c r="AV103" s="289">
        <v>84974.81</v>
      </c>
      <c r="AW103" s="281">
        <f t="shared" si="59"/>
        <v>-21788.350000000006</v>
      </c>
      <c r="AX103" s="289">
        <v>176575.39</v>
      </c>
      <c r="AY103" s="281">
        <f t="shared" si="41"/>
        <v>261550.2</v>
      </c>
      <c r="AZ103" s="289">
        <v>118338.9</v>
      </c>
      <c r="BA103" s="281">
        <f t="shared" si="60"/>
        <v>143211.30000000002</v>
      </c>
      <c r="BB103" s="281">
        <f t="shared" si="42"/>
        <v>1.3926350644385084</v>
      </c>
      <c r="BC103" s="281">
        <f t="shared" si="43"/>
        <v>0.45245195759743251</v>
      </c>
      <c r="BD103" s="303">
        <v>56721.46</v>
      </c>
      <c r="CA103" s="91" t="str">
        <f t="shared" si="64"/>
        <v>Krugsdorf</v>
      </c>
      <c r="CB103" s="92">
        <f t="shared" si="64"/>
        <v>415</v>
      </c>
      <c r="CC103" s="92">
        <f t="shared" si="44"/>
        <v>0</v>
      </c>
      <c r="CD103" s="92">
        <f t="shared" si="45"/>
        <v>106750.02</v>
      </c>
      <c r="CE103" s="92">
        <f t="shared" si="36"/>
        <v>0</v>
      </c>
      <c r="CF103" s="92">
        <f t="shared" si="37"/>
        <v>465549.68</v>
      </c>
      <c r="CG103" s="92">
        <f t="shared" si="46"/>
        <v>465549.68</v>
      </c>
      <c r="CH103" s="92">
        <f t="shared" si="38"/>
        <v>106750.02</v>
      </c>
      <c r="CI103" s="92">
        <f t="shared" si="62"/>
        <v>0</v>
      </c>
      <c r="CJ103" s="91" t="str">
        <f t="shared" si="65"/>
        <v>nein</v>
      </c>
      <c r="CK103" s="91" t="str">
        <f t="shared" si="65"/>
        <v>nein</v>
      </c>
      <c r="CL103" s="91" t="str">
        <f t="shared" si="63"/>
        <v>OK</v>
      </c>
      <c r="CM103" s="92">
        <f t="shared" si="47"/>
        <v>2752854.62</v>
      </c>
      <c r="CN103" s="91" t="str">
        <f t="shared" si="48"/>
        <v>nein</v>
      </c>
      <c r="CO103" s="91">
        <f t="shared" si="49"/>
        <v>0</v>
      </c>
      <c r="CP103" s="91">
        <f t="shared" si="50"/>
        <v>0</v>
      </c>
      <c r="CQ103" s="91">
        <f t="shared" si="51"/>
        <v>1</v>
      </c>
      <c r="CR103" s="91">
        <f t="shared" si="39"/>
        <v>1</v>
      </c>
      <c r="CS103" s="92">
        <f>CM103-'2015'!CM103</f>
        <v>15362.060000000056</v>
      </c>
      <c r="CT103" s="92">
        <f>CE103-'2015'!CE103</f>
        <v>0</v>
      </c>
      <c r="CU103" s="92">
        <f t="shared" si="52"/>
        <v>118338.9</v>
      </c>
      <c r="CV103" s="92">
        <f t="shared" si="53"/>
        <v>56721.46</v>
      </c>
      <c r="CW103" s="153">
        <f t="shared" si="54"/>
        <v>2.65</v>
      </c>
      <c r="CX103" s="153">
        <f t="shared" si="55"/>
        <v>3.5</v>
      </c>
      <c r="CY103" s="153">
        <f t="shared" si="56"/>
        <v>3.5</v>
      </c>
      <c r="CZ103" s="92">
        <f t="shared" si="57"/>
        <v>0</v>
      </c>
      <c r="DA103" s="92">
        <f t="shared" si="61"/>
        <v>26929.190000000002</v>
      </c>
      <c r="DB103" s="91">
        <f t="shared" si="40"/>
        <v>1</v>
      </c>
      <c r="DC103" s="92">
        <f t="shared" si="58"/>
        <v>465549.68</v>
      </c>
    </row>
    <row r="104" spans="1:107" x14ac:dyDescent="0.25">
      <c r="A104" s="20">
        <v>13075103</v>
      </c>
      <c r="B104" s="21">
        <v>5560</v>
      </c>
      <c r="C104" s="21" t="s">
        <v>142</v>
      </c>
      <c r="D104" s="254">
        <v>168</v>
      </c>
      <c r="E104" s="255">
        <v>1500</v>
      </c>
      <c r="F104" s="255">
        <v>24185.19</v>
      </c>
      <c r="G104" s="255">
        <v>0</v>
      </c>
      <c r="H104" s="256"/>
      <c r="I104" s="255">
        <v>6044.38</v>
      </c>
      <c r="J104" s="255">
        <v>1</v>
      </c>
      <c r="K104" s="255">
        <v>24897.05</v>
      </c>
      <c r="L104" s="256"/>
      <c r="M104" s="255">
        <v>1</v>
      </c>
      <c r="N104" s="255">
        <v>1102085.48</v>
      </c>
      <c r="O104" s="273">
        <v>0</v>
      </c>
      <c r="P104" s="256"/>
      <c r="Q104" s="255">
        <v>1</v>
      </c>
      <c r="R104" s="255">
        <v>38189.72</v>
      </c>
      <c r="S104" s="255">
        <v>298</v>
      </c>
      <c r="T104" s="255">
        <v>0</v>
      </c>
      <c r="U104" s="255">
        <v>373</v>
      </c>
      <c r="V104" s="255">
        <v>0</v>
      </c>
      <c r="W104" s="255">
        <v>336</v>
      </c>
      <c r="X104" s="255">
        <v>0</v>
      </c>
      <c r="Y104" s="255">
        <v>0</v>
      </c>
      <c r="Z104" s="255">
        <v>83851</v>
      </c>
      <c r="AA104" s="255">
        <v>499.11309523809524</v>
      </c>
      <c r="AB104" s="45" t="s">
        <v>43</v>
      </c>
      <c r="AC104" s="45" t="s">
        <v>43</v>
      </c>
      <c r="AD104" s="45"/>
      <c r="AE104" s="45" t="s">
        <v>56</v>
      </c>
      <c r="AF104" s="45" t="s">
        <v>56</v>
      </c>
      <c r="AG104" s="45" t="s">
        <v>56</v>
      </c>
      <c r="AH104" s="45" t="s">
        <v>56</v>
      </c>
      <c r="AI104" s="45"/>
      <c r="AJ104" s="45"/>
      <c r="AK104" s="255">
        <v>92881.25</v>
      </c>
      <c r="AL104" s="255">
        <v>38189.72</v>
      </c>
      <c r="AM104" s="300">
        <v>24185.19</v>
      </c>
      <c r="AN104" s="300">
        <v>38189.72</v>
      </c>
      <c r="AO104" s="255">
        <v>400</v>
      </c>
      <c r="AP104" s="293">
        <v>407.77</v>
      </c>
      <c r="AQ104" s="256"/>
      <c r="AR104" s="256"/>
      <c r="AS104" s="256"/>
      <c r="AT104" s="256"/>
      <c r="AU104" s="289">
        <v>47861.29</v>
      </c>
      <c r="AV104" s="289">
        <v>19161.54</v>
      </c>
      <c r="AW104" s="281">
        <f t="shared" si="59"/>
        <v>-28699.75</v>
      </c>
      <c r="AX104" s="289">
        <v>68695.839999999997</v>
      </c>
      <c r="AY104" s="281">
        <f t="shared" si="41"/>
        <v>87857.38</v>
      </c>
      <c r="AZ104" s="289">
        <v>57158.63</v>
      </c>
      <c r="BA104" s="281">
        <f t="shared" si="60"/>
        <v>30698.750000000007</v>
      </c>
      <c r="BB104" s="281">
        <f t="shared" si="42"/>
        <v>2.9829872755530085</v>
      </c>
      <c r="BC104" s="281">
        <f t="shared" si="43"/>
        <v>0.65058427647170902</v>
      </c>
      <c r="BD104" s="303">
        <v>27483.59</v>
      </c>
      <c r="CA104" s="91" t="str">
        <f t="shared" si="64"/>
        <v>Nieden</v>
      </c>
      <c r="CB104" s="92">
        <f t="shared" si="64"/>
        <v>168</v>
      </c>
      <c r="CC104" s="92">
        <f t="shared" si="44"/>
        <v>6044.38</v>
      </c>
      <c r="CD104" s="92">
        <f t="shared" si="45"/>
        <v>-6044.38</v>
      </c>
      <c r="CE104" s="92">
        <f t="shared" si="36"/>
        <v>0</v>
      </c>
      <c r="CF104" s="92">
        <f t="shared" si="37"/>
        <v>38189.72</v>
      </c>
      <c r="CG104" s="92">
        <f t="shared" si="46"/>
        <v>38189.72</v>
      </c>
      <c r="CH104" s="92">
        <f t="shared" si="38"/>
        <v>24185.19</v>
      </c>
      <c r="CI104" s="92">
        <f t="shared" si="62"/>
        <v>0</v>
      </c>
      <c r="CJ104" s="91" t="str">
        <f t="shared" si="65"/>
        <v>nein</v>
      </c>
      <c r="CK104" s="91" t="str">
        <f t="shared" si="65"/>
        <v>nein</v>
      </c>
      <c r="CL104" s="91" t="str">
        <f t="shared" si="63"/>
        <v>OK</v>
      </c>
      <c r="CM104" s="92">
        <f t="shared" si="47"/>
        <v>1102085.48</v>
      </c>
      <c r="CN104" s="91" t="str">
        <f t="shared" si="48"/>
        <v>nein</v>
      </c>
      <c r="CO104" s="91">
        <f t="shared" si="49"/>
        <v>0</v>
      </c>
      <c r="CP104" s="91">
        <f t="shared" si="50"/>
        <v>0</v>
      </c>
      <c r="CQ104" s="91">
        <f t="shared" si="51"/>
        <v>1</v>
      </c>
      <c r="CR104" s="91">
        <f t="shared" si="39"/>
        <v>1</v>
      </c>
      <c r="CS104" s="92">
        <f>CM104-'2015'!CM104</f>
        <v>5976.5400000000373</v>
      </c>
      <c r="CT104" s="92">
        <f>CE104-'2015'!CE104</f>
        <v>0</v>
      </c>
      <c r="CU104" s="92">
        <f t="shared" si="52"/>
        <v>57158.63</v>
      </c>
      <c r="CV104" s="92">
        <f t="shared" si="53"/>
        <v>27483.59</v>
      </c>
      <c r="CW104" s="153">
        <f t="shared" si="54"/>
        <v>2.98</v>
      </c>
      <c r="CX104" s="153">
        <f t="shared" si="55"/>
        <v>3.73</v>
      </c>
      <c r="CY104" s="153">
        <f t="shared" si="56"/>
        <v>3.36</v>
      </c>
      <c r="CZ104" s="92">
        <f t="shared" si="57"/>
        <v>83851</v>
      </c>
      <c r="DA104" s="92">
        <f t="shared" si="61"/>
        <v>407.77</v>
      </c>
      <c r="DB104" s="91">
        <f t="shared" si="40"/>
        <v>0</v>
      </c>
      <c r="DC104" s="92">
        <f t="shared" si="58"/>
        <v>38189.72</v>
      </c>
    </row>
    <row r="105" spans="1:107" x14ac:dyDescent="0.25">
      <c r="A105" s="20">
        <v>13075104</v>
      </c>
      <c r="B105" s="21">
        <v>5560</v>
      </c>
      <c r="C105" s="21" t="s">
        <v>143</v>
      </c>
      <c r="D105" s="254">
        <v>227</v>
      </c>
      <c r="E105" s="257">
        <v>263200</v>
      </c>
      <c r="F105" s="257">
        <v>234173.75</v>
      </c>
      <c r="G105" s="255">
        <v>0</v>
      </c>
      <c r="H105" s="256"/>
      <c r="I105" s="255">
        <v>234305.93</v>
      </c>
      <c r="J105" s="255">
        <v>1</v>
      </c>
      <c r="K105" s="255">
        <v>142122.35999999999</v>
      </c>
      <c r="L105" s="256"/>
      <c r="M105" s="255">
        <v>1</v>
      </c>
      <c r="N105" s="255">
        <v>2523193.06</v>
      </c>
      <c r="O105" s="273">
        <v>0</v>
      </c>
      <c r="P105" s="256"/>
      <c r="Q105" s="255">
        <v>1</v>
      </c>
      <c r="R105" s="255">
        <v>162633.92000000001</v>
      </c>
      <c r="S105" s="255">
        <v>300</v>
      </c>
      <c r="T105" s="255">
        <v>0</v>
      </c>
      <c r="U105" s="255">
        <v>365</v>
      </c>
      <c r="V105" s="255">
        <v>0</v>
      </c>
      <c r="W105" s="255">
        <v>330</v>
      </c>
      <c r="X105" s="255">
        <v>0</v>
      </c>
      <c r="Y105" s="255">
        <v>0</v>
      </c>
      <c r="Z105" s="255">
        <v>657.87</v>
      </c>
      <c r="AA105" s="255">
        <v>2.8981057268722465</v>
      </c>
      <c r="AB105" s="45" t="s">
        <v>43</v>
      </c>
      <c r="AC105" s="45" t="s">
        <v>43</v>
      </c>
      <c r="AD105" s="45"/>
      <c r="AE105" s="45" t="s">
        <v>56</v>
      </c>
      <c r="AF105" s="45" t="s">
        <v>56</v>
      </c>
      <c r="AG105" s="45" t="s">
        <v>56</v>
      </c>
      <c r="AH105" s="45" t="s">
        <v>56</v>
      </c>
      <c r="AI105" s="45"/>
      <c r="AJ105" s="45"/>
      <c r="AK105" s="257">
        <v>147661.71</v>
      </c>
      <c r="AL105" s="255">
        <v>461541.94</v>
      </c>
      <c r="AM105" s="304">
        <v>-234173.75</v>
      </c>
      <c r="AN105" s="300">
        <v>162633.92000000001</v>
      </c>
      <c r="AO105" s="255">
        <v>1600</v>
      </c>
      <c r="AP105" s="293">
        <v>1645.83</v>
      </c>
      <c r="AQ105" s="256"/>
      <c r="AR105" s="256"/>
      <c r="AS105" s="256"/>
      <c r="AT105" s="256"/>
      <c r="AU105" s="289">
        <v>257867.89</v>
      </c>
      <c r="AV105" s="289">
        <v>29208.43</v>
      </c>
      <c r="AW105" s="281">
        <f t="shared" si="59"/>
        <v>-228659.46000000002</v>
      </c>
      <c r="AX105" s="305">
        <v>0</v>
      </c>
      <c r="AY105" s="281">
        <f t="shared" si="41"/>
        <v>29208.43</v>
      </c>
      <c r="AZ105" s="289">
        <v>172782.5</v>
      </c>
      <c r="BA105" s="281">
        <f t="shared" si="60"/>
        <v>-143574.07</v>
      </c>
      <c r="BB105" s="281">
        <f t="shared" si="42"/>
        <v>5.9155011070434114</v>
      </c>
      <c r="BC105" s="281">
        <f t="shared" si="43"/>
        <v>5.9155011070434114</v>
      </c>
      <c r="BD105" s="303">
        <v>84822.19</v>
      </c>
      <c r="CA105" s="91" t="str">
        <f t="shared" si="64"/>
        <v>Papendorf</v>
      </c>
      <c r="CB105" s="92">
        <f t="shared" si="64"/>
        <v>227</v>
      </c>
      <c r="CC105" s="92">
        <f t="shared" si="44"/>
        <v>234305.93</v>
      </c>
      <c r="CD105" s="92">
        <f t="shared" si="45"/>
        <v>-234305.93</v>
      </c>
      <c r="CE105" s="92">
        <f t="shared" si="36"/>
        <v>0</v>
      </c>
      <c r="CF105" s="92">
        <f t="shared" si="37"/>
        <v>162633.92000000001</v>
      </c>
      <c r="CG105" s="92">
        <f t="shared" si="46"/>
        <v>162633.92000000001</v>
      </c>
      <c r="CH105" s="92">
        <f t="shared" si="38"/>
        <v>-234173.75</v>
      </c>
      <c r="CI105" s="92">
        <f t="shared" si="62"/>
        <v>0</v>
      </c>
      <c r="CJ105" s="91" t="str">
        <f t="shared" si="65"/>
        <v>nein</v>
      </c>
      <c r="CK105" s="91" t="str">
        <f t="shared" si="65"/>
        <v>nein</v>
      </c>
      <c r="CL105" s="91" t="str">
        <f t="shared" si="63"/>
        <v>OK</v>
      </c>
      <c r="CM105" s="92">
        <f t="shared" si="47"/>
        <v>2523193.06</v>
      </c>
      <c r="CN105" s="91" t="str">
        <f t="shared" si="48"/>
        <v>nein</v>
      </c>
      <c r="CO105" s="91">
        <f t="shared" si="49"/>
        <v>0</v>
      </c>
      <c r="CP105" s="91">
        <f t="shared" si="50"/>
        <v>0</v>
      </c>
      <c r="CQ105" s="91">
        <f t="shared" si="51"/>
        <v>1</v>
      </c>
      <c r="CR105" s="91">
        <f t="shared" si="39"/>
        <v>1</v>
      </c>
      <c r="CS105" s="92">
        <f>CM105-'2015'!CM105</f>
        <v>-67909.89000000013</v>
      </c>
      <c r="CT105" s="92">
        <f>CE105-'2015'!CE105</f>
        <v>0</v>
      </c>
      <c r="CU105" s="92">
        <f t="shared" si="52"/>
        <v>172782.5</v>
      </c>
      <c r="CV105" s="92">
        <f t="shared" si="53"/>
        <v>84822.19</v>
      </c>
      <c r="CW105" s="153">
        <f t="shared" si="54"/>
        <v>3</v>
      </c>
      <c r="CX105" s="153">
        <f t="shared" si="55"/>
        <v>3.65</v>
      </c>
      <c r="CY105" s="153">
        <f t="shared" si="56"/>
        <v>3.3</v>
      </c>
      <c r="CZ105" s="92">
        <f t="shared" si="57"/>
        <v>657.87</v>
      </c>
      <c r="DA105" s="92">
        <f t="shared" si="61"/>
        <v>1645.83</v>
      </c>
      <c r="DB105" s="91">
        <f t="shared" si="40"/>
        <v>0</v>
      </c>
      <c r="DC105" s="92">
        <f t="shared" si="58"/>
        <v>162633.92000000001</v>
      </c>
    </row>
    <row r="106" spans="1:107" x14ac:dyDescent="0.25">
      <c r="A106" s="20">
        <v>13075109</v>
      </c>
      <c r="B106" s="21">
        <v>5560</v>
      </c>
      <c r="C106" s="21" t="s">
        <v>144</v>
      </c>
      <c r="D106" s="254">
        <v>249</v>
      </c>
      <c r="E106" s="257">
        <v>56200</v>
      </c>
      <c r="F106" s="257">
        <v>20050.740000000002</v>
      </c>
      <c r="G106" s="255">
        <v>0</v>
      </c>
      <c r="H106" s="256"/>
      <c r="I106" s="255">
        <v>26186.240000000002</v>
      </c>
      <c r="J106" s="255">
        <v>0</v>
      </c>
      <c r="K106" s="256"/>
      <c r="L106" s="256">
        <v>2012</v>
      </c>
      <c r="M106" s="255">
        <v>1</v>
      </c>
      <c r="N106" s="255">
        <v>1774648.43</v>
      </c>
      <c r="O106" s="273">
        <v>1</v>
      </c>
      <c r="P106" s="256">
        <v>307126.14</v>
      </c>
      <c r="Q106" s="255">
        <v>0</v>
      </c>
      <c r="R106" s="255">
        <v>0</v>
      </c>
      <c r="S106" s="255">
        <v>286</v>
      </c>
      <c r="T106" s="255">
        <v>0</v>
      </c>
      <c r="U106" s="255">
        <v>365</v>
      </c>
      <c r="V106" s="255">
        <v>0</v>
      </c>
      <c r="W106" s="255">
        <v>330</v>
      </c>
      <c r="X106" s="255">
        <v>0</v>
      </c>
      <c r="Y106" s="255">
        <v>0</v>
      </c>
      <c r="Z106" s="255">
        <v>18406.55</v>
      </c>
      <c r="AA106" s="255">
        <v>73.921887550200793</v>
      </c>
      <c r="AB106" s="45" t="s">
        <v>56</v>
      </c>
      <c r="AC106" s="45" t="s">
        <v>43</v>
      </c>
      <c r="AD106" s="45"/>
      <c r="AE106" s="45" t="s">
        <v>56</v>
      </c>
      <c r="AF106" s="45" t="s">
        <v>56</v>
      </c>
      <c r="AG106" s="45" t="s">
        <v>56</v>
      </c>
      <c r="AH106" s="45" t="s">
        <v>56</v>
      </c>
      <c r="AI106" s="45"/>
      <c r="AJ106" s="45"/>
      <c r="AK106" s="257">
        <v>117485</v>
      </c>
      <c r="AL106" s="257">
        <v>307126.14</v>
      </c>
      <c r="AM106" s="304">
        <v>-20050.740000000002</v>
      </c>
      <c r="AN106" s="304">
        <v>-307126.14</v>
      </c>
      <c r="AO106" s="255">
        <v>800</v>
      </c>
      <c r="AP106" s="293">
        <v>893.75</v>
      </c>
      <c r="AQ106" s="256"/>
      <c r="AR106" s="256"/>
      <c r="AS106" s="256"/>
      <c r="AT106" s="256"/>
      <c r="AU106" s="289">
        <v>92016.04</v>
      </c>
      <c r="AV106" s="289">
        <v>26767.29</v>
      </c>
      <c r="AW106" s="281">
        <f t="shared" si="59"/>
        <v>-65248.749999999993</v>
      </c>
      <c r="AX106" s="289">
        <v>89169.68</v>
      </c>
      <c r="AY106" s="281">
        <f t="shared" si="41"/>
        <v>115936.97</v>
      </c>
      <c r="AZ106" s="289">
        <v>88608.22</v>
      </c>
      <c r="BA106" s="281">
        <f t="shared" si="60"/>
        <v>27328.75</v>
      </c>
      <c r="BB106" s="281">
        <f t="shared" si="42"/>
        <v>3.3103171819037338</v>
      </c>
      <c r="BC106" s="281">
        <f t="shared" si="43"/>
        <v>0.76427924586954443</v>
      </c>
      <c r="BD106" s="303">
        <v>42775.96</v>
      </c>
      <c r="CA106" s="91" t="str">
        <f t="shared" si="64"/>
        <v>Polzow</v>
      </c>
      <c r="CB106" s="92">
        <f t="shared" si="64"/>
        <v>249</v>
      </c>
      <c r="CC106" s="92">
        <f t="shared" si="44"/>
        <v>26186.240000000002</v>
      </c>
      <c r="CD106" s="92">
        <f t="shared" si="45"/>
        <v>-26186.240000000002</v>
      </c>
      <c r="CE106" s="92">
        <f t="shared" si="36"/>
        <v>307126.14</v>
      </c>
      <c r="CF106" s="92">
        <f t="shared" si="37"/>
        <v>0</v>
      </c>
      <c r="CG106" s="92">
        <f t="shared" si="46"/>
        <v>-307126.14</v>
      </c>
      <c r="CH106" s="92">
        <f t="shared" si="38"/>
        <v>-20050.740000000002</v>
      </c>
      <c r="CI106" s="92">
        <f t="shared" si="62"/>
        <v>0</v>
      </c>
      <c r="CJ106" s="91" t="str">
        <f t="shared" si="65"/>
        <v>ja</v>
      </c>
      <c r="CK106" s="91" t="str">
        <f t="shared" si="65"/>
        <v>nein</v>
      </c>
      <c r="CL106" s="91" t="str">
        <f t="shared" si="63"/>
        <v>OK</v>
      </c>
      <c r="CM106" s="92">
        <f t="shared" si="47"/>
        <v>1774648.43</v>
      </c>
      <c r="CN106" s="91" t="str">
        <f t="shared" si="48"/>
        <v>nein</v>
      </c>
      <c r="CO106" s="91">
        <f t="shared" si="49"/>
        <v>1</v>
      </c>
      <c r="CP106" s="91">
        <f t="shared" si="50"/>
        <v>0</v>
      </c>
      <c r="CQ106" s="91">
        <f t="shared" si="51"/>
        <v>1</v>
      </c>
      <c r="CR106" s="91">
        <f t="shared" si="39"/>
        <v>0</v>
      </c>
      <c r="CS106" s="92">
        <f>CM106-'2015'!CM106</f>
        <v>1399211.38</v>
      </c>
      <c r="CT106" s="92">
        <f>CE106-'2015'!CE106</f>
        <v>22664.299999999988</v>
      </c>
      <c r="CU106" s="92">
        <f t="shared" si="52"/>
        <v>88608.22</v>
      </c>
      <c r="CV106" s="92">
        <f t="shared" si="53"/>
        <v>42775.96</v>
      </c>
      <c r="CW106" s="153">
        <f t="shared" si="54"/>
        <v>2.86</v>
      </c>
      <c r="CX106" s="153">
        <f t="shared" si="55"/>
        <v>3.65</v>
      </c>
      <c r="CY106" s="153">
        <f t="shared" si="56"/>
        <v>3.3</v>
      </c>
      <c r="CZ106" s="92">
        <f t="shared" si="57"/>
        <v>18406.55</v>
      </c>
      <c r="DA106" s="92">
        <f t="shared" si="61"/>
        <v>893.75</v>
      </c>
      <c r="DB106" s="91">
        <f t="shared" si="40"/>
        <v>0</v>
      </c>
      <c r="DC106" s="92">
        <f t="shared" si="58"/>
        <v>-307126.14</v>
      </c>
    </row>
    <row r="107" spans="1:107" x14ac:dyDescent="0.25">
      <c r="A107" s="20">
        <v>13075115</v>
      </c>
      <c r="B107" s="21">
        <v>5560</v>
      </c>
      <c r="C107" s="21" t="s">
        <v>145</v>
      </c>
      <c r="D107" s="254">
        <v>930</v>
      </c>
      <c r="E107" s="255">
        <v>86400</v>
      </c>
      <c r="F107" s="255">
        <v>177862.23</v>
      </c>
      <c r="G107" s="255">
        <v>1</v>
      </c>
      <c r="H107" s="255">
        <v>78204.460000000006</v>
      </c>
      <c r="I107" s="255"/>
      <c r="J107" s="255">
        <v>1</v>
      </c>
      <c r="K107" s="255">
        <v>218393.47</v>
      </c>
      <c r="L107" s="256"/>
      <c r="M107" s="255">
        <v>1</v>
      </c>
      <c r="N107" s="255">
        <v>3519730.15</v>
      </c>
      <c r="O107" s="273">
        <v>0</v>
      </c>
      <c r="P107" s="256"/>
      <c r="Q107" s="255">
        <v>1</v>
      </c>
      <c r="R107" s="255">
        <v>193443.3</v>
      </c>
      <c r="S107" s="255">
        <v>300</v>
      </c>
      <c r="T107" s="255">
        <v>0</v>
      </c>
      <c r="U107" s="255">
        <v>365</v>
      </c>
      <c r="V107" s="255">
        <v>0</v>
      </c>
      <c r="W107" s="255">
        <v>350</v>
      </c>
      <c r="X107" s="255">
        <v>0</v>
      </c>
      <c r="Y107" s="255">
        <v>0</v>
      </c>
      <c r="Z107" s="255">
        <v>438574.62</v>
      </c>
      <c r="AA107" s="255">
        <v>471.58561290322581</v>
      </c>
      <c r="AB107" s="45" t="s">
        <v>43</v>
      </c>
      <c r="AC107" s="45" t="s">
        <v>43</v>
      </c>
      <c r="AD107" s="45"/>
      <c r="AE107" s="45" t="s">
        <v>56</v>
      </c>
      <c r="AF107" s="45" t="s">
        <v>56</v>
      </c>
      <c r="AG107" s="45" t="s">
        <v>56</v>
      </c>
      <c r="AH107" s="45" t="s">
        <v>43</v>
      </c>
      <c r="AI107" s="45"/>
      <c r="AJ107" s="45"/>
      <c r="AK107" s="255">
        <v>70035.710000000006</v>
      </c>
      <c r="AL107" s="255">
        <v>193443.3</v>
      </c>
      <c r="AM107" s="300">
        <v>177862.23</v>
      </c>
      <c r="AN107" s="300">
        <v>193443.3</v>
      </c>
      <c r="AO107" s="255">
        <v>4800</v>
      </c>
      <c r="AP107" s="293">
        <v>4808.16</v>
      </c>
      <c r="AQ107" s="256"/>
      <c r="AR107" s="256"/>
      <c r="AS107" s="256"/>
      <c r="AT107" s="256"/>
      <c r="AU107" s="289">
        <v>405578.99</v>
      </c>
      <c r="AV107" s="289">
        <v>303410.09000000003</v>
      </c>
      <c r="AW107" s="281">
        <f t="shared" si="59"/>
        <v>-102168.89999999997</v>
      </c>
      <c r="AX107" s="289">
        <v>295899.09999999998</v>
      </c>
      <c r="AY107" s="281">
        <f t="shared" si="41"/>
        <v>599309.18999999994</v>
      </c>
      <c r="AZ107" s="289">
        <v>299484.19</v>
      </c>
      <c r="BA107" s="281">
        <f t="shared" si="60"/>
        <v>299824.99999999994</v>
      </c>
      <c r="BB107" s="281">
        <f t="shared" si="42"/>
        <v>0.98706074672730881</v>
      </c>
      <c r="BC107" s="281">
        <f t="shared" si="43"/>
        <v>0.49971566429675479</v>
      </c>
      <c r="BD107" s="303">
        <v>143004.54</v>
      </c>
      <c r="CA107" s="91" t="str">
        <f t="shared" si="64"/>
        <v>Rollwitz</v>
      </c>
      <c r="CB107" s="92">
        <f t="shared" si="64"/>
        <v>930</v>
      </c>
      <c r="CC107" s="92">
        <f t="shared" si="44"/>
        <v>0</v>
      </c>
      <c r="CD107" s="92">
        <f t="shared" si="45"/>
        <v>78204.460000000006</v>
      </c>
      <c r="CE107" s="92">
        <f t="shared" si="36"/>
        <v>0</v>
      </c>
      <c r="CF107" s="92">
        <f t="shared" si="37"/>
        <v>193443.3</v>
      </c>
      <c r="CG107" s="92">
        <f t="shared" si="46"/>
        <v>193443.3</v>
      </c>
      <c r="CH107" s="92">
        <f t="shared" si="38"/>
        <v>177862.23</v>
      </c>
      <c r="CI107" s="92">
        <f t="shared" si="62"/>
        <v>0</v>
      </c>
      <c r="CJ107" s="91" t="str">
        <f t="shared" si="65"/>
        <v>nein</v>
      </c>
      <c r="CK107" s="91" t="str">
        <f t="shared" si="65"/>
        <v>nein</v>
      </c>
      <c r="CL107" s="91" t="str">
        <f t="shared" si="63"/>
        <v>OK</v>
      </c>
      <c r="CM107" s="92">
        <f t="shared" si="47"/>
        <v>3519730.15</v>
      </c>
      <c r="CN107" s="91" t="str">
        <f t="shared" si="48"/>
        <v>nein</v>
      </c>
      <c r="CO107" s="91">
        <f t="shared" si="49"/>
        <v>0</v>
      </c>
      <c r="CP107" s="91">
        <f t="shared" si="50"/>
        <v>0</v>
      </c>
      <c r="CQ107" s="91">
        <f t="shared" si="51"/>
        <v>1</v>
      </c>
      <c r="CR107" s="91">
        <f t="shared" si="39"/>
        <v>1</v>
      </c>
      <c r="CS107" s="92">
        <f>CM107-'2015'!CM107</f>
        <v>57488.330000000075</v>
      </c>
      <c r="CT107" s="92">
        <f>CE107-'2015'!CE107</f>
        <v>0</v>
      </c>
      <c r="CU107" s="92">
        <f t="shared" si="52"/>
        <v>299484.19</v>
      </c>
      <c r="CV107" s="92">
        <f t="shared" si="53"/>
        <v>143004.54</v>
      </c>
      <c r="CW107" s="153">
        <f t="shared" si="54"/>
        <v>3</v>
      </c>
      <c r="CX107" s="153">
        <f t="shared" si="55"/>
        <v>3.65</v>
      </c>
      <c r="CY107" s="153">
        <f t="shared" si="56"/>
        <v>3.5</v>
      </c>
      <c r="CZ107" s="92">
        <f t="shared" si="57"/>
        <v>438574.62</v>
      </c>
      <c r="DA107" s="92">
        <f t="shared" si="61"/>
        <v>4808.16</v>
      </c>
      <c r="DB107" s="91">
        <f t="shared" si="40"/>
        <v>1</v>
      </c>
      <c r="DC107" s="92">
        <f t="shared" si="58"/>
        <v>193443.3</v>
      </c>
    </row>
    <row r="108" spans="1:107" x14ac:dyDescent="0.25">
      <c r="A108" s="20">
        <v>13075126</v>
      </c>
      <c r="B108" s="21">
        <v>5560</v>
      </c>
      <c r="C108" s="21" t="s">
        <v>146</v>
      </c>
      <c r="D108" s="254">
        <v>457</v>
      </c>
      <c r="E108" s="257">
        <v>18800</v>
      </c>
      <c r="F108" s="255">
        <v>11335.57</v>
      </c>
      <c r="G108" s="255">
        <v>1</v>
      </c>
      <c r="H108" s="255">
        <v>11335.57</v>
      </c>
      <c r="I108" s="255"/>
      <c r="J108" s="255">
        <v>1</v>
      </c>
      <c r="K108" s="255">
        <v>233854.65</v>
      </c>
      <c r="L108" s="256"/>
      <c r="M108" s="255">
        <v>1</v>
      </c>
      <c r="N108" s="255">
        <v>4491627.2300000004</v>
      </c>
      <c r="O108" s="273">
        <v>0</v>
      </c>
      <c r="P108" s="256"/>
      <c r="Q108" s="255">
        <v>1</v>
      </c>
      <c r="R108" s="255">
        <v>258313.73</v>
      </c>
      <c r="S108" s="255">
        <v>360</v>
      </c>
      <c r="T108" s="255">
        <v>0</v>
      </c>
      <c r="U108" s="255">
        <v>300</v>
      </c>
      <c r="V108" s="255">
        <v>1</v>
      </c>
      <c r="W108" s="255">
        <v>270</v>
      </c>
      <c r="X108" s="255">
        <v>1</v>
      </c>
      <c r="Y108" s="255">
        <v>0</v>
      </c>
      <c r="Z108" s="255">
        <v>0</v>
      </c>
      <c r="AA108" s="255">
        <v>0</v>
      </c>
      <c r="AB108" s="45" t="s">
        <v>43</v>
      </c>
      <c r="AC108" s="45" t="s">
        <v>43</v>
      </c>
      <c r="AD108" s="45"/>
      <c r="AE108" s="45" t="s">
        <v>56</v>
      </c>
      <c r="AF108" s="45" t="s">
        <v>56</v>
      </c>
      <c r="AG108" s="45" t="s">
        <v>56</v>
      </c>
      <c r="AH108" s="45" t="s">
        <v>43</v>
      </c>
      <c r="AI108" s="45"/>
      <c r="AJ108" s="45"/>
      <c r="AK108" s="257">
        <v>90827.94</v>
      </c>
      <c r="AL108" s="255">
        <v>258313.73</v>
      </c>
      <c r="AM108" s="300">
        <v>11335.57</v>
      </c>
      <c r="AN108" s="300">
        <v>258313.73</v>
      </c>
      <c r="AO108" s="255">
        <v>1900</v>
      </c>
      <c r="AP108" s="293">
        <v>2462.5</v>
      </c>
      <c r="AQ108" s="256"/>
      <c r="AR108" s="256"/>
      <c r="AS108" s="256">
        <v>500</v>
      </c>
      <c r="AT108" s="256">
        <v>1663.86</v>
      </c>
      <c r="AU108" s="289">
        <v>142418.9</v>
      </c>
      <c r="AV108" s="289">
        <v>56776.85</v>
      </c>
      <c r="AW108" s="281">
        <f t="shared" si="59"/>
        <v>-85642.049999999988</v>
      </c>
      <c r="AX108" s="289">
        <v>179533.93</v>
      </c>
      <c r="AY108" s="281">
        <f t="shared" si="41"/>
        <v>236310.78</v>
      </c>
      <c r="AZ108" s="289">
        <v>158402.82</v>
      </c>
      <c r="BA108" s="281">
        <f t="shared" si="60"/>
        <v>77907.959999999992</v>
      </c>
      <c r="BB108" s="281">
        <f t="shared" si="42"/>
        <v>2.7899191307724895</v>
      </c>
      <c r="BC108" s="281">
        <f t="shared" si="43"/>
        <v>0.67031567497682509</v>
      </c>
      <c r="BD108" s="303">
        <v>76256.87</v>
      </c>
      <c r="CA108" s="91" t="str">
        <f t="shared" si="64"/>
        <v>Schönwalde</v>
      </c>
      <c r="CB108" s="92">
        <f t="shared" si="64"/>
        <v>457</v>
      </c>
      <c r="CC108" s="92">
        <f t="shared" si="44"/>
        <v>0</v>
      </c>
      <c r="CD108" s="92">
        <f t="shared" si="45"/>
        <v>11335.57</v>
      </c>
      <c r="CE108" s="92">
        <f t="shared" si="36"/>
        <v>0</v>
      </c>
      <c r="CF108" s="92">
        <f t="shared" si="37"/>
        <v>258313.73</v>
      </c>
      <c r="CG108" s="92">
        <f t="shared" si="46"/>
        <v>258313.73</v>
      </c>
      <c r="CH108" s="92">
        <f t="shared" si="38"/>
        <v>11335.57</v>
      </c>
      <c r="CI108" s="92">
        <f t="shared" si="62"/>
        <v>0</v>
      </c>
      <c r="CJ108" s="91" t="str">
        <f t="shared" si="65"/>
        <v>nein</v>
      </c>
      <c r="CK108" s="91" t="str">
        <f t="shared" si="65"/>
        <v>nein</v>
      </c>
      <c r="CL108" s="91" t="str">
        <f t="shared" si="63"/>
        <v>OK</v>
      </c>
      <c r="CM108" s="92">
        <f t="shared" si="47"/>
        <v>4491627.2300000004</v>
      </c>
      <c r="CN108" s="91" t="str">
        <f t="shared" si="48"/>
        <v>nein</v>
      </c>
      <c r="CO108" s="91">
        <f t="shared" si="49"/>
        <v>0</v>
      </c>
      <c r="CP108" s="91">
        <f t="shared" si="50"/>
        <v>0</v>
      </c>
      <c r="CQ108" s="91">
        <f t="shared" si="51"/>
        <v>1</v>
      </c>
      <c r="CR108" s="91">
        <f t="shared" si="39"/>
        <v>1</v>
      </c>
      <c r="CS108" s="92">
        <f>CM108-'2015'!CM108</f>
        <v>15649.450000000186</v>
      </c>
      <c r="CT108" s="92">
        <f>CE108-'2015'!CE108</f>
        <v>0</v>
      </c>
      <c r="CU108" s="92">
        <f t="shared" si="52"/>
        <v>158402.82</v>
      </c>
      <c r="CV108" s="92">
        <f t="shared" si="53"/>
        <v>76256.87</v>
      </c>
      <c r="CW108" s="153">
        <f t="shared" si="54"/>
        <v>3.6</v>
      </c>
      <c r="CX108" s="153">
        <f t="shared" si="55"/>
        <v>3</v>
      </c>
      <c r="CY108" s="153">
        <f t="shared" si="56"/>
        <v>2.7</v>
      </c>
      <c r="CZ108" s="92">
        <f t="shared" si="57"/>
        <v>0</v>
      </c>
      <c r="DA108" s="92">
        <f t="shared" si="61"/>
        <v>4126.3599999999997</v>
      </c>
      <c r="DB108" s="91">
        <f t="shared" si="40"/>
        <v>1</v>
      </c>
      <c r="DC108" s="92">
        <f t="shared" si="58"/>
        <v>258313.73</v>
      </c>
    </row>
    <row r="109" spans="1:107" x14ac:dyDescent="0.25">
      <c r="A109" s="20">
        <v>13075138</v>
      </c>
      <c r="B109" s="21">
        <v>5560</v>
      </c>
      <c r="C109" s="21" t="s">
        <v>147</v>
      </c>
      <c r="D109" s="254">
        <v>1053</v>
      </c>
      <c r="E109" s="257">
        <v>58200</v>
      </c>
      <c r="F109" s="257">
        <v>28850.400000000001</v>
      </c>
      <c r="G109" s="255">
        <v>0</v>
      </c>
      <c r="H109" s="256"/>
      <c r="I109" s="255">
        <v>56737.56</v>
      </c>
      <c r="J109" s="255">
        <v>0</v>
      </c>
      <c r="K109" s="256"/>
      <c r="L109" s="256">
        <v>2014</v>
      </c>
      <c r="M109" s="255">
        <v>1</v>
      </c>
      <c r="N109" s="255">
        <v>3031754.95</v>
      </c>
      <c r="O109" s="273">
        <v>1</v>
      </c>
      <c r="P109" s="256">
        <v>77097.42</v>
      </c>
      <c r="Q109" s="255">
        <v>0</v>
      </c>
      <c r="R109" s="255">
        <v>0</v>
      </c>
      <c r="S109" s="255">
        <v>300</v>
      </c>
      <c r="T109" s="255">
        <v>0</v>
      </c>
      <c r="U109" s="255">
        <v>365</v>
      </c>
      <c r="V109" s="255">
        <v>0</v>
      </c>
      <c r="W109" s="255">
        <v>330</v>
      </c>
      <c r="X109" s="255">
        <v>0</v>
      </c>
      <c r="Y109" s="255">
        <v>0</v>
      </c>
      <c r="Z109" s="255">
        <v>112616.95</v>
      </c>
      <c r="AA109" s="255">
        <v>106.94867046533713</v>
      </c>
      <c r="AB109" s="45" t="s">
        <v>56</v>
      </c>
      <c r="AC109" s="45" t="s">
        <v>43</v>
      </c>
      <c r="AD109" s="45"/>
      <c r="AE109" s="45" t="s">
        <v>56</v>
      </c>
      <c r="AF109" s="45" t="s">
        <v>56</v>
      </c>
      <c r="AG109" s="45" t="s">
        <v>56</v>
      </c>
      <c r="AH109" s="45" t="s">
        <v>43</v>
      </c>
      <c r="AI109" s="45"/>
      <c r="AJ109" s="45"/>
      <c r="AK109" s="257">
        <v>401928.08</v>
      </c>
      <c r="AL109" s="257">
        <v>77097.42</v>
      </c>
      <c r="AM109" s="304">
        <v>-28850.400000000001</v>
      </c>
      <c r="AN109" s="304">
        <v>-77097.42</v>
      </c>
      <c r="AO109" s="255">
        <v>3400</v>
      </c>
      <c r="AP109" s="293">
        <v>3470.42</v>
      </c>
      <c r="AQ109" s="256"/>
      <c r="AR109" s="256"/>
      <c r="AS109" s="256"/>
      <c r="AT109" s="256"/>
      <c r="AU109" s="289">
        <v>489179.16</v>
      </c>
      <c r="AV109" s="289">
        <v>163117.72</v>
      </c>
      <c r="AW109" s="281">
        <f t="shared" si="59"/>
        <v>-326061.43999999994</v>
      </c>
      <c r="AX109" s="289">
        <v>317059.46999999997</v>
      </c>
      <c r="AY109" s="281">
        <f t="shared" si="41"/>
        <v>480177.18999999994</v>
      </c>
      <c r="AZ109" s="289">
        <v>400089.47</v>
      </c>
      <c r="BA109" s="281">
        <f t="shared" si="60"/>
        <v>80087.719999999972</v>
      </c>
      <c r="BB109" s="281">
        <f t="shared" si="42"/>
        <v>2.4527652176599819</v>
      </c>
      <c r="BC109" s="281">
        <f t="shared" si="43"/>
        <v>0.83321215237233581</v>
      </c>
      <c r="BD109" s="303">
        <v>191081.17</v>
      </c>
      <c r="CA109" s="91" t="str">
        <f t="shared" si="64"/>
        <v>Viereck</v>
      </c>
      <c r="CB109" s="92">
        <f t="shared" si="64"/>
        <v>1053</v>
      </c>
      <c r="CC109" s="92">
        <f t="shared" si="44"/>
        <v>56737.56</v>
      </c>
      <c r="CD109" s="92">
        <f t="shared" si="45"/>
        <v>-56737.56</v>
      </c>
      <c r="CE109" s="92">
        <f t="shared" si="36"/>
        <v>77097.42</v>
      </c>
      <c r="CF109" s="92">
        <f t="shared" si="37"/>
        <v>0</v>
      </c>
      <c r="CG109" s="92">
        <f t="shared" si="46"/>
        <v>-77097.42</v>
      </c>
      <c r="CH109" s="92">
        <f t="shared" si="38"/>
        <v>-28850.400000000001</v>
      </c>
      <c r="CI109" s="92">
        <f t="shared" si="62"/>
        <v>0</v>
      </c>
      <c r="CJ109" s="91" t="str">
        <f t="shared" si="65"/>
        <v>ja</v>
      </c>
      <c r="CK109" s="91" t="str">
        <f t="shared" si="65"/>
        <v>nein</v>
      </c>
      <c r="CL109" s="91" t="str">
        <f t="shared" si="63"/>
        <v>OK</v>
      </c>
      <c r="CM109" s="92">
        <f t="shared" si="47"/>
        <v>3031754.95</v>
      </c>
      <c r="CN109" s="91" t="str">
        <f t="shared" si="48"/>
        <v>nein</v>
      </c>
      <c r="CO109" s="91">
        <f t="shared" si="49"/>
        <v>1</v>
      </c>
      <c r="CP109" s="91">
        <f t="shared" si="50"/>
        <v>0</v>
      </c>
      <c r="CQ109" s="91">
        <f t="shared" si="51"/>
        <v>1</v>
      </c>
      <c r="CR109" s="91">
        <f t="shared" si="39"/>
        <v>0</v>
      </c>
      <c r="CS109" s="92">
        <f>CM109-'2015'!CM109</f>
        <v>12682.380000000354</v>
      </c>
      <c r="CT109" s="92">
        <f>CE109-'2015'!CE109</f>
        <v>4014.5999999999913</v>
      </c>
      <c r="CU109" s="92">
        <f t="shared" si="52"/>
        <v>400089.47</v>
      </c>
      <c r="CV109" s="92">
        <f t="shared" si="53"/>
        <v>191081.17</v>
      </c>
      <c r="CW109" s="153">
        <f t="shared" si="54"/>
        <v>3</v>
      </c>
      <c r="CX109" s="153">
        <f t="shared" si="55"/>
        <v>3.65</v>
      </c>
      <c r="CY109" s="153">
        <f t="shared" si="56"/>
        <v>3.3</v>
      </c>
      <c r="CZ109" s="92">
        <f t="shared" si="57"/>
        <v>112616.95</v>
      </c>
      <c r="DA109" s="92">
        <f t="shared" si="61"/>
        <v>3470.42</v>
      </c>
      <c r="DB109" s="91">
        <f t="shared" si="40"/>
        <v>0</v>
      </c>
      <c r="DC109" s="92">
        <f t="shared" si="58"/>
        <v>-77097.42</v>
      </c>
    </row>
    <row r="110" spans="1:107" x14ac:dyDescent="0.25">
      <c r="A110" s="20">
        <v>13075149</v>
      </c>
      <c r="B110" s="21">
        <v>5560</v>
      </c>
      <c r="C110" s="21" t="s">
        <v>148</v>
      </c>
      <c r="D110" s="254">
        <v>458</v>
      </c>
      <c r="E110" s="257">
        <v>71300</v>
      </c>
      <c r="F110" s="257">
        <v>29030.81</v>
      </c>
      <c r="G110" s="255">
        <v>0</v>
      </c>
      <c r="H110" s="256"/>
      <c r="I110" s="255">
        <v>29030.81</v>
      </c>
      <c r="J110" s="255">
        <v>1</v>
      </c>
      <c r="K110" s="255">
        <v>40119.870000000003</v>
      </c>
      <c r="L110" s="256"/>
      <c r="M110" s="255">
        <v>1</v>
      </c>
      <c r="N110" s="255">
        <v>3571068.4</v>
      </c>
      <c r="O110" s="273">
        <v>0</v>
      </c>
      <c r="P110" s="256"/>
      <c r="Q110" s="255">
        <v>1</v>
      </c>
      <c r="R110" s="255">
        <v>46898</v>
      </c>
      <c r="S110" s="255">
        <v>300</v>
      </c>
      <c r="T110" s="255">
        <v>0</v>
      </c>
      <c r="U110" s="255">
        <v>373</v>
      </c>
      <c r="V110" s="255">
        <v>0</v>
      </c>
      <c r="W110" s="255">
        <v>350</v>
      </c>
      <c r="X110" s="255">
        <v>0</v>
      </c>
      <c r="Y110" s="255">
        <v>0</v>
      </c>
      <c r="Z110" s="255">
        <v>0</v>
      </c>
      <c r="AA110" s="255">
        <v>0</v>
      </c>
      <c r="AB110" s="45" t="s">
        <v>43</v>
      </c>
      <c r="AC110" s="45" t="s">
        <v>43</v>
      </c>
      <c r="AD110" s="45"/>
      <c r="AE110" s="45" t="s">
        <v>56</v>
      </c>
      <c r="AF110" s="45" t="s">
        <v>56</v>
      </c>
      <c r="AG110" s="45" t="s">
        <v>56</v>
      </c>
      <c r="AH110" s="45" t="s">
        <v>56</v>
      </c>
      <c r="AI110" s="45"/>
      <c r="AJ110" s="45"/>
      <c r="AK110" s="257">
        <v>183550.68</v>
      </c>
      <c r="AL110" s="255">
        <v>46898</v>
      </c>
      <c r="AM110" s="304">
        <v>-29030.81</v>
      </c>
      <c r="AN110" s="300">
        <v>46898</v>
      </c>
      <c r="AO110" s="255">
        <v>1300</v>
      </c>
      <c r="AP110" s="293">
        <v>1325.25</v>
      </c>
      <c r="AQ110" s="256"/>
      <c r="AR110" s="256"/>
      <c r="AS110" s="256"/>
      <c r="AT110" s="256"/>
      <c r="AU110" s="289">
        <v>142590.82999999999</v>
      </c>
      <c r="AV110" s="289">
        <v>55805.86</v>
      </c>
      <c r="AW110" s="281">
        <f t="shared" si="59"/>
        <v>-86784.969999999987</v>
      </c>
      <c r="AX110" s="289">
        <v>180010.56</v>
      </c>
      <c r="AY110" s="281">
        <f t="shared" si="41"/>
        <v>235816.41999999998</v>
      </c>
      <c r="AZ110" s="289">
        <v>157008.06</v>
      </c>
      <c r="BA110" s="281">
        <f t="shared" si="60"/>
        <v>78808.359999999986</v>
      </c>
      <c r="BB110" s="281">
        <f t="shared" si="42"/>
        <v>2.8134690514580369</v>
      </c>
      <c r="BC110" s="281">
        <f t="shared" si="43"/>
        <v>0.66580630814427599</v>
      </c>
      <c r="BD110" s="303">
        <v>75688.42</v>
      </c>
      <c r="CA110" s="91" t="str">
        <f t="shared" si="64"/>
        <v>Zerrenthin</v>
      </c>
      <c r="CB110" s="92">
        <f t="shared" si="64"/>
        <v>458</v>
      </c>
      <c r="CC110" s="92">
        <f t="shared" si="44"/>
        <v>29030.81</v>
      </c>
      <c r="CD110" s="92">
        <f t="shared" si="45"/>
        <v>-29030.81</v>
      </c>
      <c r="CE110" s="92">
        <f t="shared" si="36"/>
        <v>0</v>
      </c>
      <c r="CF110" s="92">
        <f t="shared" si="37"/>
        <v>46898</v>
      </c>
      <c r="CG110" s="92">
        <f t="shared" si="46"/>
        <v>46898</v>
      </c>
      <c r="CH110" s="92">
        <f t="shared" si="38"/>
        <v>-29030.81</v>
      </c>
      <c r="CI110" s="92">
        <f t="shared" si="62"/>
        <v>0</v>
      </c>
      <c r="CJ110" s="91" t="str">
        <f t="shared" si="65"/>
        <v>nein</v>
      </c>
      <c r="CK110" s="91" t="str">
        <f t="shared" si="65"/>
        <v>nein</v>
      </c>
      <c r="CL110" s="91" t="str">
        <f t="shared" si="63"/>
        <v>OK</v>
      </c>
      <c r="CM110" s="92">
        <f t="shared" si="47"/>
        <v>3571068.4</v>
      </c>
      <c r="CN110" s="91" t="str">
        <f t="shared" si="48"/>
        <v>nein</v>
      </c>
      <c r="CO110" s="91">
        <f t="shared" si="49"/>
        <v>0</v>
      </c>
      <c r="CP110" s="91">
        <f t="shared" si="50"/>
        <v>0</v>
      </c>
      <c r="CQ110" s="91">
        <f t="shared" si="51"/>
        <v>1</v>
      </c>
      <c r="CR110" s="91">
        <f t="shared" si="39"/>
        <v>1</v>
      </c>
      <c r="CS110" s="92">
        <f>CM110-'2015'!CM110</f>
        <v>2156480.4699999997</v>
      </c>
      <c r="CT110" s="92">
        <f>CE110-'2015'!CE110</f>
        <v>0</v>
      </c>
      <c r="CU110" s="92">
        <f t="shared" si="52"/>
        <v>157008.06</v>
      </c>
      <c r="CV110" s="92">
        <f t="shared" si="53"/>
        <v>75688.42</v>
      </c>
      <c r="CW110" s="153">
        <f t="shared" si="54"/>
        <v>3</v>
      </c>
      <c r="CX110" s="153">
        <f t="shared" si="55"/>
        <v>3.73</v>
      </c>
      <c r="CY110" s="153">
        <f t="shared" si="56"/>
        <v>3.5</v>
      </c>
      <c r="CZ110" s="92">
        <f t="shared" si="57"/>
        <v>0</v>
      </c>
      <c r="DA110" s="92">
        <f t="shared" si="61"/>
        <v>1325.25</v>
      </c>
      <c r="DB110" s="91">
        <f t="shared" si="40"/>
        <v>0</v>
      </c>
      <c r="DC110" s="92">
        <f t="shared" si="58"/>
        <v>46898</v>
      </c>
    </row>
    <row r="111" spans="1:107" x14ac:dyDescent="0.25">
      <c r="A111" s="20">
        <v>13075058</v>
      </c>
      <c r="B111" s="21">
        <v>5561</v>
      </c>
      <c r="C111" s="21" t="s">
        <v>149</v>
      </c>
      <c r="D111" s="223">
        <v>3184</v>
      </c>
      <c r="E111" s="224">
        <v>236000</v>
      </c>
      <c r="F111" s="224">
        <v>327563.83</v>
      </c>
      <c r="G111" s="224">
        <v>1</v>
      </c>
      <c r="H111" s="224">
        <v>32260.33</v>
      </c>
      <c r="I111" s="224">
        <v>0</v>
      </c>
      <c r="J111" s="224">
        <v>1</v>
      </c>
      <c r="K111" s="224">
        <v>2254557.15</v>
      </c>
      <c r="L111" s="224"/>
      <c r="M111" s="224">
        <v>1</v>
      </c>
      <c r="N111" s="224">
        <v>15712332.65</v>
      </c>
      <c r="O111" s="224">
        <v>0</v>
      </c>
      <c r="P111" s="224">
        <v>0</v>
      </c>
      <c r="Q111" s="224">
        <v>1</v>
      </c>
      <c r="R111" s="224">
        <v>1686580.8</v>
      </c>
      <c r="S111" s="224">
        <v>300</v>
      </c>
      <c r="T111" s="224">
        <v>0</v>
      </c>
      <c r="U111" s="224">
        <v>375</v>
      </c>
      <c r="V111" s="224">
        <v>0</v>
      </c>
      <c r="W111" s="224">
        <v>380</v>
      </c>
      <c r="X111" s="224">
        <v>0</v>
      </c>
      <c r="Y111" s="224">
        <v>0</v>
      </c>
      <c r="Z111" s="224">
        <v>2624898.7200000002</v>
      </c>
      <c r="AA111" s="224">
        <v>824.40286430000003</v>
      </c>
      <c r="AB111" s="22" t="s">
        <v>56</v>
      </c>
      <c r="AC111" s="22" t="s">
        <v>43</v>
      </c>
      <c r="AD111" s="22" t="s">
        <v>43</v>
      </c>
      <c r="AE111" s="22" t="s">
        <v>56</v>
      </c>
      <c r="AF111" s="22" t="s">
        <v>56</v>
      </c>
      <c r="AG111" s="22" t="s">
        <v>56</v>
      </c>
      <c r="AH111" s="22" t="s">
        <v>56</v>
      </c>
      <c r="AI111" s="22" t="s">
        <v>829</v>
      </c>
      <c r="AJ111" s="73">
        <v>43313</v>
      </c>
      <c r="AK111" s="224">
        <v>751339.64</v>
      </c>
      <c r="AL111" s="224">
        <v>2254557.15</v>
      </c>
      <c r="AM111" s="260">
        <v>327563.83</v>
      </c>
      <c r="AN111" s="260">
        <v>1686580.8</v>
      </c>
      <c r="AO111" s="224">
        <v>12500</v>
      </c>
      <c r="AP111" s="282">
        <v>12850</v>
      </c>
      <c r="AQ111" s="224">
        <v>0</v>
      </c>
      <c r="AR111" s="224">
        <v>0</v>
      </c>
      <c r="AS111" s="224">
        <v>115000</v>
      </c>
      <c r="AT111" s="260">
        <v>136399.69</v>
      </c>
      <c r="AU111" s="222">
        <v>1358819.31</v>
      </c>
      <c r="AV111" s="222">
        <v>1590578.97</v>
      </c>
      <c r="AW111" s="281">
        <f t="shared" si="59"/>
        <v>231759.65999999992</v>
      </c>
      <c r="AX111" s="222">
        <v>1038441.3</v>
      </c>
      <c r="AY111" s="281">
        <f t="shared" si="41"/>
        <v>2629020.27</v>
      </c>
      <c r="AZ111" s="222">
        <v>1106057.1599999999</v>
      </c>
      <c r="BA111" s="281">
        <f t="shared" si="60"/>
        <v>1522963.11</v>
      </c>
      <c r="BB111" s="281">
        <f t="shared" si="42"/>
        <v>0.69538022371815966</v>
      </c>
      <c r="BC111" s="281">
        <f t="shared" si="43"/>
        <v>0.42071077679442914</v>
      </c>
      <c r="BD111" s="222">
        <v>499608.35</v>
      </c>
      <c r="CA111" s="91" t="str">
        <f t="shared" si="64"/>
        <v>Karlshagen</v>
      </c>
      <c r="CB111" s="92">
        <f t="shared" si="64"/>
        <v>3184</v>
      </c>
      <c r="CC111" s="92">
        <f t="shared" si="44"/>
        <v>0</v>
      </c>
      <c r="CD111" s="92">
        <f t="shared" si="45"/>
        <v>32260.33</v>
      </c>
      <c r="CE111" s="92">
        <f t="shared" si="36"/>
        <v>0</v>
      </c>
      <c r="CF111" s="92">
        <f t="shared" si="37"/>
        <v>1686580.8</v>
      </c>
      <c r="CG111" s="92">
        <f t="shared" si="46"/>
        <v>1686580.8</v>
      </c>
      <c r="CH111" s="92">
        <f t="shared" si="38"/>
        <v>327563.83</v>
      </c>
      <c r="CI111" s="92">
        <f t="shared" si="62"/>
        <v>0</v>
      </c>
      <c r="CJ111" s="91" t="str">
        <f t="shared" si="65"/>
        <v>ja</v>
      </c>
      <c r="CK111" s="91" t="str">
        <f t="shared" si="65"/>
        <v>nein</v>
      </c>
      <c r="CL111" s="91" t="str">
        <f t="shared" si="63"/>
        <v>OK</v>
      </c>
      <c r="CM111" s="92">
        <f t="shared" si="47"/>
        <v>15712332.65</v>
      </c>
      <c r="CN111" s="91" t="str">
        <f t="shared" si="48"/>
        <v>nein</v>
      </c>
      <c r="CO111" s="91">
        <f t="shared" si="49"/>
        <v>1</v>
      </c>
      <c r="CP111" s="91">
        <f t="shared" si="50"/>
        <v>0</v>
      </c>
      <c r="CQ111" s="91">
        <f t="shared" si="51"/>
        <v>1</v>
      </c>
      <c r="CR111" s="91">
        <f t="shared" si="39"/>
        <v>1</v>
      </c>
      <c r="CS111" s="92">
        <f>CM111-'2015'!CM111</f>
        <v>15712332.65</v>
      </c>
      <c r="CT111" s="92">
        <f>CE111-'2015'!CE111</f>
        <v>0</v>
      </c>
      <c r="CU111" s="92">
        <f t="shared" si="52"/>
        <v>1106057.1599999999</v>
      </c>
      <c r="CV111" s="92">
        <f t="shared" si="53"/>
        <v>499608.35</v>
      </c>
      <c r="CW111" s="153">
        <f t="shared" si="54"/>
        <v>3</v>
      </c>
      <c r="CX111" s="153">
        <f t="shared" si="55"/>
        <v>3.75</v>
      </c>
      <c r="CY111" s="153">
        <f t="shared" si="56"/>
        <v>3.8</v>
      </c>
      <c r="CZ111" s="92">
        <f t="shared" si="57"/>
        <v>2624898.7200000002</v>
      </c>
      <c r="DA111" s="92">
        <f t="shared" si="61"/>
        <v>149249.69</v>
      </c>
      <c r="DB111" s="91">
        <f t="shared" si="40"/>
        <v>1</v>
      </c>
      <c r="DC111" s="92">
        <f t="shared" si="58"/>
        <v>1686580.8</v>
      </c>
    </row>
    <row r="112" spans="1:107" x14ac:dyDescent="0.25">
      <c r="A112" s="20">
        <v>13075092</v>
      </c>
      <c r="B112" s="21">
        <v>5561</v>
      </c>
      <c r="C112" s="21" t="s">
        <v>150</v>
      </c>
      <c r="D112" s="223">
        <v>794</v>
      </c>
      <c r="E112" s="224">
        <v>30000</v>
      </c>
      <c r="F112" s="224">
        <v>53365.68</v>
      </c>
      <c r="G112" s="224">
        <v>1</v>
      </c>
      <c r="H112" s="224">
        <v>10881.46</v>
      </c>
      <c r="I112" s="224">
        <v>0</v>
      </c>
      <c r="J112" s="224">
        <v>1</v>
      </c>
      <c r="K112" s="224">
        <v>381330.46</v>
      </c>
      <c r="L112" s="224">
        <v>2021</v>
      </c>
      <c r="M112" s="224">
        <v>1</v>
      </c>
      <c r="N112" s="224">
        <v>3254912.95</v>
      </c>
      <c r="O112" s="224">
        <v>0</v>
      </c>
      <c r="P112" s="224">
        <v>0</v>
      </c>
      <c r="Q112" s="224">
        <v>1</v>
      </c>
      <c r="R112" s="224">
        <v>362423.31</v>
      </c>
      <c r="S112" s="224">
        <v>300</v>
      </c>
      <c r="T112" s="224">
        <v>0</v>
      </c>
      <c r="U112" s="224">
        <v>373</v>
      </c>
      <c r="V112" s="224">
        <v>0</v>
      </c>
      <c r="W112" s="224">
        <v>380</v>
      </c>
      <c r="X112" s="224">
        <v>0</v>
      </c>
      <c r="Y112" s="224">
        <v>0</v>
      </c>
      <c r="Z112" s="224">
        <v>301365.53000000003</v>
      </c>
      <c r="AA112" s="224">
        <v>379.55356419999998</v>
      </c>
      <c r="AB112" s="22" t="s">
        <v>56</v>
      </c>
      <c r="AC112" s="22" t="s">
        <v>43</v>
      </c>
      <c r="AD112" s="22" t="s">
        <v>43</v>
      </c>
      <c r="AE112" s="22" t="s">
        <v>56</v>
      </c>
      <c r="AF112" s="22" t="s">
        <v>56</v>
      </c>
      <c r="AG112" s="22" t="s">
        <v>56</v>
      </c>
      <c r="AH112" s="22" t="s">
        <v>56</v>
      </c>
      <c r="AI112" s="22" t="s">
        <v>829</v>
      </c>
      <c r="AJ112" s="73">
        <v>43313</v>
      </c>
      <c r="AK112" s="224">
        <v>18026.97</v>
      </c>
      <c r="AL112" s="224">
        <v>381330.46</v>
      </c>
      <c r="AM112" s="260">
        <v>53365.68</v>
      </c>
      <c r="AN112" s="260">
        <v>362423.31</v>
      </c>
      <c r="AO112" s="224">
        <v>2300</v>
      </c>
      <c r="AP112" s="282">
        <v>2574.17</v>
      </c>
      <c r="AQ112" s="224">
        <v>0</v>
      </c>
      <c r="AR112" s="224">
        <v>0</v>
      </c>
      <c r="AS112" s="224">
        <v>7400</v>
      </c>
      <c r="AT112" s="260">
        <v>8221.4500000000007</v>
      </c>
      <c r="AU112" s="222">
        <v>344064.87</v>
      </c>
      <c r="AV112" s="222">
        <v>386460.04</v>
      </c>
      <c r="AW112" s="281">
        <f t="shared" si="59"/>
        <v>42395.169999999984</v>
      </c>
      <c r="AX112" s="222">
        <v>248152.54</v>
      </c>
      <c r="AY112" s="281">
        <f t="shared" si="41"/>
        <v>634612.57999999996</v>
      </c>
      <c r="AZ112" s="222">
        <v>273575.40000000002</v>
      </c>
      <c r="BA112" s="281">
        <f t="shared" si="60"/>
        <v>361037.17999999993</v>
      </c>
      <c r="BB112" s="281">
        <f t="shared" si="42"/>
        <v>0.70790087378762379</v>
      </c>
      <c r="BC112" s="281">
        <f t="shared" si="43"/>
        <v>0.43109041424927325</v>
      </c>
      <c r="BD112" s="222">
        <v>123574.58</v>
      </c>
      <c r="CA112" s="91" t="str">
        <f t="shared" si="64"/>
        <v>Mölschow</v>
      </c>
      <c r="CB112" s="92">
        <f t="shared" si="64"/>
        <v>794</v>
      </c>
      <c r="CC112" s="92">
        <f t="shared" si="44"/>
        <v>0</v>
      </c>
      <c r="CD112" s="92">
        <f t="shared" si="45"/>
        <v>10881.46</v>
      </c>
      <c r="CE112" s="92">
        <f t="shared" si="36"/>
        <v>0</v>
      </c>
      <c r="CF112" s="92">
        <f t="shared" si="37"/>
        <v>362423.31</v>
      </c>
      <c r="CG112" s="92">
        <f t="shared" si="46"/>
        <v>362423.31</v>
      </c>
      <c r="CH112" s="92">
        <f t="shared" si="38"/>
        <v>53365.68</v>
      </c>
      <c r="CI112" s="92">
        <f t="shared" si="62"/>
        <v>0</v>
      </c>
      <c r="CJ112" s="91" t="str">
        <f t="shared" si="65"/>
        <v>ja</v>
      </c>
      <c r="CK112" s="91" t="str">
        <f t="shared" si="65"/>
        <v>nein</v>
      </c>
      <c r="CL112" s="91" t="str">
        <f t="shared" si="63"/>
        <v>OK</v>
      </c>
      <c r="CM112" s="92">
        <f t="shared" si="47"/>
        <v>3254912.95</v>
      </c>
      <c r="CN112" s="91" t="str">
        <f t="shared" si="48"/>
        <v>nein</v>
      </c>
      <c r="CO112" s="91">
        <f t="shared" si="49"/>
        <v>1</v>
      </c>
      <c r="CP112" s="91">
        <f t="shared" si="50"/>
        <v>0</v>
      </c>
      <c r="CQ112" s="91">
        <f t="shared" si="51"/>
        <v>1</v>
      </c>
      <c r="CR112" s="91">
        <f t="shared" si="39"/>
        <v>1</v>
      </c>
      <c r="CS112" s="92">
        <f>CM112-'2015'!CM112</f>
        <v>3254912.95</v>
      </c>
      <c r="CT112" s="92">
        <f>CE112-'2015'!CE112</f>
        <v>0</v>
      </c>
      <c r="CU112" s="92">
        <f t="shared" si="52"/>
        <v>273575.40000000002</v>
      </c>
      <c r="CV112" s="92">
        <f t="shared" si="53"/>
        <v>123574.58</v>
      </c>
      <c r="CW112" s="153">
        <f t="shared" si="54"/>
        <v>3</v>
      </c>
      <c r="CX112" s="153">
        <f t="shared" si="55"/>
        <v>3.73</v>
      </c>
      <c r="CY112" s="153">
        <f t="shared" si="56"/>
        <v>3.8</v>
      </c>
      <c r="CZ112" s="92">
        <f t="shared" si="57"/>
        <v>301365.53000000003</v>
      </c>
      <c r="DA112" s="92">
        <f t="shared" si="61"/>
        <v>10795.62</v>
      </c>
      <c r="DB112" s="91">
        <f t="shared" si="40"/>
        <v>1</v>
      </c>
      <c r="DC112" s="92">
        <f t="shared" si="58"/>
        <v>362423.31</v>
      </c>
    </row>
    <row r="113" spans="1:107" x14ac:dyDescent="0.25">
      <c r="A113" s="20">
        <v>13075106</v>
      </c>
      <c r="B113" s="21">
        <v>5561</v>
      </c>
      <c r="C113" s="21" t="s">
        <v>151</v>
      </c>
      <c r="D113" s="223">
        <v>249</v>
      </c>
      <c r="E113" s="224">
        <v>84500</v>
      </c>
      <c r="F113" s="224">
        <v>217693.3</v>
      </c>
      <c r="G113" s="224">
        <v>1</v>
      </c>
      <c r="H113" s="224">
        <v>166770.01</v>
      </c>
      <c r="I113" s="224">
        <v>0</v>
      </c>
      <c r="J113" s="224">
        <v>1</v>
      </c>
      <c r="K113" s="224">
        <v>2133247.29</v>
      </c>
      <c r="L113" s="224"/>
      <c r="M113" s="224">
        <v>1</v>
      </c>
      <c r="N113" s="224">
        <v>5150643.5199999996</v>
      </c>
      <c r="O113" s="224">
        <v>0</v>
      </c>
      <c r="P113" s="224">
        <v>0</v>
      </c>
      <c r="Q113" s="224">
        <v>1</v>
      </c>
      <c r="R113" s="224">
        <v>3038765.3</v>
      </c>
      <c r="S113" s="224">
        <v>300</v>
      </c>
      <c r="T113" s="224">
        <v>0</v>
      </c>
      <c r="U113" s="224">
        <v>373</v>
      </c>
      <c r="V113" s="224">
        <v>0</v>
      </c>
      <c r="W113" s="224">
        <v>380</v>
      </c>
      <c r="X113" s="224">
        <v>0</v>
      </c>
      <c r="Y113" s="224">
        <v>0</v>
      </c>
      <c r="Z113" s="224">
        <v>219733.33</v>
      </c>
      <c r="AA113" s="224">
        <v>882.46317269999997</v>
      </c>
      <c r="AB113" s="22" t="s">
        <v>43</v>
      </c>
      <c r="AC113" s="22" t="s">
        <v>43</v>
      </c>
      <c r="AD113" s="22" t="s">
        <v>43</v>
      </c>
      <c r="AE113" s="22" t="s">
        <v>56</v>
      </c>
      <c r="AF113" s="22" t="s">
        <v>56</v>
      </c>
      <c r="AG113" s="22" t="s">
        <v>56</v>
      </c>
      <c r="AH113" s="22" t="s">
        <v>56</v>
      </c>
      <c r="AI113" s="22" t="s">
        <v>829</v>
      </c>
      <c r="AJ113" s="73">
        <v>43313</v>
      </c>
      <c r="AK113" s="224">
        <v>350439.02</v>
      </c>
      <c r="AL113" s="224">
        <v>2133247.29</v>
      </c>
      <c r="AM113" s="260">
        <v>217693.3</v>
      </c>
      <c r="AN113" s="260">
        <v>3038765.3</v>
      </c>
      <c r="AO113" s="224">
        <v>1000</v>
      </c>
      <c r="AP113" s="282">
        <v>1270.78</v>
      </c>
      <c r="AQ113" s="224">
        <v>0</v>
      </c>
      <c r="AR113" s="224">
        <v>0</v>
      </c>
      <c r="AS113" s="224">
        <v>37400</v>
      </c>
      <c r="AT113" s="260">
        <v>38320.67</v>
      </c>
      <c r="AU113" s="222">
        <v>328249.28000000003</v>
      </c>
      <c r="AV113" s="222">
        <v>332671.21999999997</v>
      </c>
      <c r="AW113" s="281">
        <f t="shared" si="59"/>
        <v>4421.9399999999441</v>
      </c>
      <c r="AX113" s="222">
        <v>0</v>
      </c>
      <c r="AY113" s="281">
        <f t="shared" si="41"/>
        <v>332671.21999999997</v>
      </c>
      <c r="AZ113" s="222">
        <v>146545.79999999999</v>
      </c>
      <c r="BA113" s="281">
        <f t="shared" si="60"/>
        <v>186125.41999999998</v>
      </c>
      <c r="BB113" s="281">
        <f t="shared" si="42"/>
        <v>0.44051240741534542</v>
      </c>
      <c r="BC113" s="281">
        <f t="shared" si="43"/>
        <v>0.44051240741534542</v>
      </c>
      <c r="BD113" s="222">
        <v>66193.36</v>
      </c>
      <c r="CA113" s="91" t="str">
        <f t="shared" si="64"/>
        <v>Peenemünde</v>
      </c>
      <c r="CB113" s="92">
        <f t="shared" si="64"/>
        <v>249</v>
      </c>
      <c r="CC113" s="92">
        <f t="shared" si="44"/>
        <v>0</v>
      </c>
      <c r="CD113" s="92">
        <f t="shared" si="45"/>
        <v>166770.01</v>
      </c>
      <c r="CE113" s="92">
        <f t="shared" si="36"/>
        <v>0</v>
      </c>
      <c r="CF113" s="92">
        <f t="shared" si="37"/>
        <v>3038765.3</v>
      </c>
      <c r="CG113" s="92">
        <f t="shared" si="46"/>
        <v>3038765.3</v>
      </c>
      <c r="CH113" s="92">
        <f t="shared" si="38"/>
        <v>217693.3</v>
      </c>
      <c r="CI113" s="92">
        <f t="shared" si="62"/>
        <v>0</v>
      </c>
      <c r="CJ113" s="91" t="str">
        <f t="shared" si="65"/>
        <v>nein</v>
      </c>
      <c r="CK113" s="91" t="str">
        <f t="shared" si="65"/>
        <v>nein</v>
      </c>
      <c r="CL113" s="91" t="str">
        <f t="shared" si="63"/>
        <v>OK</v>
      </c>
      <c r="CM113" s="92">
        <f t="shared" si="47"/>
        <v>5150643.5199999996</v>
      </c>
      <c r="CN113" s="91" t="str">
        <f t="shared" si="48"/>
        <v>nein</v>
      </c>
      <c r="CO113" s="91">
        <f t="shared" si="49"/>
        <v>0</v>
      </c>
      <c r="CP113" s="91">
        <f t="shared" si="50"/>
        <v>0</v>
      </c>
      <c r="CQ113" s="91">
        <f t="shared" si="51"/>
        <v>1</v>
      </c>
      <c r="CR113" s="91">
        <f t="shared" si="39"/>
        <v>1</v>
      </c>
      <c r="CS113" s="92">
        <f>CM113-'2015'!CM113</f>
        <v>5150643.5199999996</v>
      </c>
      <c r="CT113" s="92">
        <f>CE113-'2015'!CE113</f>
        <v>0</v>
      </c>
      <c r="CU113" s="92">
        <f t="shared" si="52"/>
        <v>146545.79999999999</v>
      </c>
      <c r="CV113" s="92">
        <f t="shared" si="53"/>
        <v>66193.36</v>
      </c>
      <c r="CW113" s="153">
        <f t="shared" si="54"/>
        <v>3</v>
      </c>
      <c r="CX113" s="153">
        <f t="shared" si="55"/>
        <v>3.73</v>
      </c>
      <c r="CY113" s="153">
        <f t="shared" si="56"/>
        <v>3.8</v>
      </c>
      <c r="CZ113" s="92">
        <f t="shared" si="57"/>
        <v>219733.33</v>
      </c>
      <c r="DA113" s="92">
        <f t="shared" si="61"/>
        <v>39591.449999999997</v>
      </c>
      <c r="DB113" s="91">
        <f t="shared" si="40"/>
        <v>1</v>
      </c>
      <c r="DC113" s="92">
        <f t="shared" si="58"/>
        <v>3038765.3</v>
      </c>
    </row>
    <row r="114" spans="1:107" x14ac:dyDescent="0.25">
      <c r="A114" s="20">
        <v>13075133</v>
      </c>
      <c r="B114" s="21">
        <v>5561</v>
      </c>
      <c r="C114" s="21" t="s">
        <v>152</v>
      </c>
      <c r="D114" s="223">
        <v>904</v>
      </c>
      <c r="E114" s="224">
        <v>26100</v>
      </c>
      <c r="F114" s="224">
        <v>330540.68</v>
      </c>
      <c r="G114" s="224">
        <v>1</v>
      </c>
      <c r="H114" s="224">
        <v>330540.68</v>
      </c>
      <c r="I114" s="224">
        <v>0</v>
      </c>
      <c r="J114" s="224">
        <v>1</v>
      </c>
      <c r="K114" s="224">
        <v>2921213.16</v>
      </c>
      <c r="L114" s="224"/>
      <c r="M114" s="224">
        <v>1</v>
      </c>
      <c r="N114" s="224">
        <v>7638129.4100000001</v>
      </c>
      <c r="O114" s="224">
        <v>0</v>
      </c>
      <c r="P114" s="224">
        <v>0</v>
      </c>
      <c r="Q114" s="224">
        <v>1</v>
      </c>
      <c r="R114" s="224">
        <v>2405483.29</v>
      </c>
      <c r="S114" s="224">
        <v>300</v>
      </c>
      <c r="T114" s="224">
        <v>0</v>
      </c>
      <c r="U114" s="224">
        <v>373</v>
      </c>
      <c r="V114" s="224">
        <v>0</v>
      </c>
      <c r="W114" s="224">
        <v>380</v>
      </c>
      <c r="X114" s="224">
        <v>0</v>
      </c>
      <c r="Y114" s="224">
        <v>0</v>
      </c>
      <c r="Z114" s="224">
        <v>0</v>
      </c>
      <c r="AA114" s="224">
        <v>0</v>
      </c>
      <c r="AB114" s="22" t="s">
        <v>43</v>
      </c>
      <c r="AC114" s="22" t="s">
        <v>43</v>
      </c>
      <c r="AD114" s="22" t="s">
        <v>43</v>
      </c>
      <c r="AE114" s="22" t="s">
        <v>56</v>
      </c>
      <c r="AF114" s="22" t="s">
        <v>56</v>
      </c>
      <c r="AG114" s="22" t="s">
        <v>56</v>
      </c>
      <c r="AH114" s="22" t="s">
        <v>56</v>
      </c>
      <c r="AI114" s="22" t="s">
        <v>829</v>
      </c>
      <c r="AJ114" s="73">
        <v>43313</v>
      </c>
      <c r="AK114" s="224">
        <v>402958.99</v>
      </c>
      <c r="AL114" s="224">
        <v>2921213.16</v>
      </c>
      <c r="AM114" s="260">
        <v>330540.68</v>
      </c>
      <c r="AN114" s="260">
        <v>2405483.29</v>
      </c>
      <c r="AO114" s="224">
        <v>3000</v>
      </c>
      <c r="AP114" s="282">
        <v>3118.05</v>
      </c>
      <c r="AQ114" s="224">
        <v>0</v>
      </c>
      <c r="AR114" s="224">
        <v>0</v>
      </c>
      <c r="AS114" s="224">
        <v>72000</v>
      </c>
      <c r="AT114" s="260">
        <v>81280.67</v>
      </c>
      <c r="AU114" s="222">
        <v>883244.43</v>
      </c>
      <c r="AV114" s="222">
        <v>1014127.62</v>
      </c>
      <c r="AW114" s="281">
        <f t="shared" si="59"/>
        <v>130883.18999999994</v>
      </c>
      <c r="AX114" s="222">
        <v>0</v>
      </c>
      <c r="AY114" s="281">
        <f t="shared" si="41"/>
        <v>1014127.62</v>
      </c>
      <c r="AZ114" s="222">
        <v>438995.04</v>
      </c>
      <c r="BA114" s="281">
        <f t="shared" si="60"/>
        <v>575132.58000000007</v>
      </c>
      <c r="BB114" s="281">
        <f t="shared" si="42"/>
        <v>0.43287948315617314</v>
      </c>
      <c r="BC114" s="281">
        <f t="shared" si="43"/>
        <v>0.43287948315617314</v>
      </c>
      <c r="BD114" s="222">
        <v>198294.98</v>
      </c>
      <c r="CA114" s="91" t="str">
        <f t="shared" si="64"/>
        <v>Trassenheide</v>
      </c>
      <c r="CB114" s="92">
        <f t="shared" si="64"/>
        <v>904</v>
      </c>
      <c r="CC114" s="92">
        <f t="shared" si="44"/>
        <v>0</v>
      </c>
      <c r="CD114" s="92">
        <f t="shared" si="45"/>
        <v>330540.68</v>
      </c>
      <c r="CE114" s="92">
        <f t="shared" si="36"/>
        <v>0</v>
      </c>
      <c r="CF114" s="92">
        <f t="shared" si="37"/>
        <v>2405483.29</v>
      </c>
      <c r="CG114" s="92">
        <f t="shared" si="46"/>
        <v>2405483.29</v>
      </c>
      <c r="CH114" s="92">
        <f t="shared" si="38"/>
        <v>330540.68</v>
      </c>
      <c r="CI114" s="92">
        <f t="shared" si="62"/>
        <v>0</v>
      </c>
      <c r="CJ114" s="91" t="str">
        <f t="shared" si="65"/>
        <v>nein</v>
      </c>
      <c r="CK114" s="91" t="str">
        <f t="shared" si="65"/>
        <v>nein</v>
      </c>
      <c r="CL114" s="91" t="str">
        <f t="shared" si="63"/>
        <v>OK</v>
      </c>
      <c r="CM114" s="92">
        <f t="shared" si="47"/>
        <v>7638129.4100000001</v>
      </c>
      <c r="CN114" s="91" t="str">
        <f t="shared" si="48"/>
        <v>nein</v>
      </c>
      <c r="CO114" s="91">
        <f t="shared" si="49"/>
        <v>0</v>
      </c>
      <c r="CP114" s="91">
        <f t="shared" si="50"/>
        <v>0</v>
      </c>
      <c r="CQ114" s="91">
        <f t="shared" si="51"/>
        <v>1</v>
      </c>
      <c r="CR114" s="91">
        <f t="shared" si="39"/>
        <v>1</v>
      </c>
      <c r="CS114" s="92">
        <f>CM114-'2015'!CM114</f>
        <v>7638129.4100000001</v>
      </c>
      <c r="CT114" s="92">
        <f>CE114-'2015'!CE114</f>
        <v>0</v>
      </c>
      <c r="CU114" s="92">
        <f t="shared" si="52"/>
        <v>438995.04</v>
      </c>
      <c r="CV114" s="92">
        <f t="shared" si="53"/>
        <v>198294.98</v>
      </c>
      <c r="CW114" s="153">
        <f t="shared" si="54"/>
        <v>3</v>
      </c>
      <c r="CX114" s="153">
        <f t="shared" si="55"/>
        <v>3.73</v>
      </c>
      <c r="CY114" s="153">
        <f t="shared" si="56"/>
        <v>3.8</v>
      </c>
      <c r="CZ114" s="92">
        <f t="shared" si="57"/>
        <v>0</v>
      </c>
      <c r="DA114" s="92">
        <f t="shared" si="61"/>
        <v>84398.720000000001</v>
      </c>
      <c r="DB114" s="91">
        <f t="shared" si="40"/>
        <v>1</v>
      </c>
      <c r="DC114" s="92">
        <f t="shared" si="58"/>
        <v>2405483.29</v>
      </c>
    </row>
    <row r="115" spans="1:107" x14ac:dyDescent="0.25">
      <c r="A115" s="20">
        <v>13075151</v>
      </c>
      <c r="B115" s="21">
        <v>5561</v>
      </c>
      <c r="C115" s="21" t="s">
        <v>153</v>
      </c>
      <c r="D115" s="223">
        <v>3970</v>
      </c>
      <c r="E115" s="224">
        <v>822400</v>
      </c>
      <c r="F115" s="224">
        <v>1760088.22</v>
      </c>
      <c r="G115" s="224">
        <v>1</v>
      </c>
      <c r="H115" s="224">
        <v>1320944.8500000001</v>
      </c>
      <c r="I115" s="224">
        <v>0</v>
      </c>
      <c r="J115" s="224">
        <v>1</v>
      </c>
      <c r="K115" s="224">
        <v>6768294.3899999997</v>
      </c>
      <c r="L115" s="224"/>
      <c r="M115" s="224">
        <v>1</v>
      </c>
      <c r="N115" s="224">
        <v>32762027.129999999</v>
      </c>
      <c r="O115" s="224">
        <v>0</v>
      </c>
      <c r="P115" s="224">
        <v>0</v>
      </c>
      <c r="Q115" s="224">
        <v>1</v>
      </c>
      <c r="R115" s="224">
        <v>6485544.2000000002</v>
      </c>
      <c r="S115" s="224">
        <v>300</v>
      </c>
      <c r="T115" s="224">
        <v>0</v>
      </c>
      <c r="U115" s="224">
        <v>350</v>
      </c>
      <c r="V115" s="224">
        <v>0</v>
      </c>
      <c r="W115" s="224">
        <v>380</v>
      </c>
      <c r="X115" s="224">
        <v>0</v>
      </c>
      <c r="Y115" s="224">
        <v>0</v>
      </c>
      <c r="Z115" s="224">
        <v>2572867.63</v>
      </c>
      <c r="AA115" s="224">
        <v>648.0774887</v>
      </c>
      <c r="AB115" s="22" t="s">
        <v>43</v>
      </c>
      <c r="AC115" s="22" t="s">
        <v>43</v>
      </c>
      <c r="AD115" s="22" t="s">
        <v>43</v>
      </c>
      <c r="AE115" s="22" t="s">
        <v>56</v>
      </c>
      <c r="AF115" s="22" t="s">
        <v>56</v>
      </c>
      <c r="AG115" s="22" t="s">
        <v>56</v>
      </c>
      <c r="AH115" s="22" t="s">
        <v>56</v>
      </c>
      <c r="AI115" s="22" t="s">
        <v>829</v>
      </c>
      <c r="AJ115" s="73">
        <v>43313</v>
      </c>
      <c r="AK115" s="224">
        <v>5042268.92</v>
      </c>
      <c r="AL115" s="224">
        <v>6768294.3899999997</v>
      </c>
      <c r="AM115" s="260">
        <v>1760088.22</v>
      </c>
      <c r="AN115" s="260">
        <v>6485544.2000000002</v>
      </c>
      <c r="AO115" s="224">
        <v>8000</v>
      </c>
      <c r="AP115" s="282">
        <v>9103.56</v>
      </c>
      <c r="AQ115" s="224">
        <v>17000</v>
      </c>
      <c r="AR115" s="224">
        <v>14234.52</v>
      </c>
      <c r="AS115" s="224">
        <v>145800</v>
      </c>
      <c r="AT115" s="260">
        <v>172449.87</v>
      </c>
      <c r="AU115" s="222">
        <v>2376693.2599999998</v>
      </c>
      <c r="AV115" s="222">
        <v>3143348.12</v>
      </c>
      <c r="AW115" s="281">
        <f t="shared" si="59"/>
        <v>766654.86000000034</v>
      </c>
      <c r="AX115" s="222">
        <v>877075.49</v>
      </c>
      <c r="AY115" s="281">
        <f t="shared" si="41"/>
        <v>4020423.6100000003</v>
      </c>
      <c r="AZ115" s="222">
        <v>1425776.16</v>
      </c>
      <c r="BA115" s="281">
        <f t="shared" si="60"/>
        <v>2594647.4500000002</v>
      </c>
      <c r="BB115" s="281">
        <f t="shared" si="42"/>
        <v>0.45358519183042312</v>
      </c>
      <c r="BC115" s="281">
        <f t="shared" si="43"/>
        <v>0.35463331686085681</v>
      </c>
      <c r="BD115" s="222">
        <v>644026.16</v>
      </c>
      <c r="CA115" s="91" t="str">
        <f t="shared" si="64"/>
        <v>Zinnowitz</v>
      </c>
      <c r="CB115" s="92">
        <f t="shared" si="64"/>
        <v>3970</v>
      </c>
      <c r="CC115" s="92">
        <f t="shared" si="44"/>
        <v>0</v>
      </c>
      <c r="CD115" s="92">
        <f t="shared" si="45"/>
        <v>1320944.8500000001</v>
      </c>
      <c r="CE115" s="92">
        <f t="shared" si="36"/>
        <v>0</v>
      </c>
      <c r="CF115" s="92">
        <f t="shared" si="37"/>
        <v>6485544.2000000002</v>
      </c>
      <c r="CG115" s="92">
        <f t="shared" si="46"/>
        <v>6485544.2000000002</v>
      </c>
      <c r="CH115" s="92">
        <f t="shared" si="38"/>
        <v>1760088.22</v>
      </c>
      <c r="CI115" s="92">
        <f t="shared" si="62"/>
        <v>0</v>
      </c>
      <c r="CJ115" s="91" t="str">
        <f t="shared" si="65"/>
        <v>nein</v>
      </c>
      <c r="CK115" s="91" t="str">
        <f t="shared" si="65"/>
        <v>nein</v>
      </c>
      <c r="CL115" s="91" t="str">
        <f t="shared" si="63"/>
        <v>OK</v>
      </c>
      <c r="CM115" s="92">
        <f t="shared" si="47"/>
        <v>32762027.129999999</v>
      </c>
      <c r="CN115" s="91" t="str">
        <f t="shared" si="48"/>
        <v>nein</v>
      </c>
      <c r="CO115" s="91">
        <f t="shared" si="49"/>
        <v>0</v>
      </c>
      <c r="CP115" s="91">
        <f t="shared" si="50"/>
        <v>0</v>
      </c>
      <c r="CQ115" s="91">
        <f t="shared" si="51"/>
        <v>1</v>
      </c>
      <c r="CR115" s="91">
        <f t="shared" si="39"/>
        <v>1</v>
      </c>
      <c r="CS115" s="92">
        <f>CM115-'2015'!CM115</f>
        <v>32762027.129999999</v>
      </c>
      <c r="CT115" s="92">
        <f>CE115-'2015'!CE115</f>
        <v>0</v>
      </c>
      <c r="CU115" s="92">
        <f t="shared" si="52"/>
        <v>1425776.16</v>
      </c>
      <c r="CV115" s="92">
        <f t="shared" si="53"/>
        <v>644026.16</v>
      </c>
      <c r="CW115" s="153">
        <f t="shared" si="54"/>
        <v>3</v>
      </c>
      <c r="CX115" s="153">
        <f t="shared" si="55"/>
        <v>3.5</v>
      </c>
      <c r="CY115" s="153">
        <f t="shared" si="56"/>
        <v>3.8</v>
      </c>
      <c r="CZ115" s="92">
        <f t="shared" si="57"/>
        <v>2572867.63</v>
      </c>
      <c r="DA115" s="92">
        <f t="shared" si="61"/>
        <v>195787.95</v>
      </c>
      <c r="DB115" s="91">
        <f t="shared" si="40"/>
        <v>1</v>
      </c>
      <c r="DC115" s="92">
        <f t="shared" si="58"/>
        <v>6485544.2000000002</v>
      </c>
    </row>
    <row r="116" spans="1:107" x14ac:dyDescent="0.25">
      <c r="A116" s="20">
        <v>13075010</v>
      </c>
      <c r="B116" s="21">
        <v>5562</v>
      </c>
      <c r="C116" s="21" t="s">
        <v>154</v>
      </c>
      <c r="D116" s="223">
        <v>999</v>
      </c>
      <c r="E116" s="224">
        <v>53400</v>
      </c>
      <c r="F116" s="224">
        <v>10798.07</v>
      </c>
      <c r="G116" s="224">
        <v>1</v>
      </c>
      <c r="H116" s="224">
        <v>113696.24</v>
      </c>
      <c r="I116" s="224"/>
      <c r="J116" s="224">
        <v>1</v>
      </c>
      <c r="K116" s="224">
        <v>373044.82</v>
      </c>
      <c r="L116" s="224"/>
      <c r="M116" s="224">
        <v>1</v>
      </c>
      <c r="N116" s="224">
        <v>2742142.1</v>
      </c>
      <c r="O116" s="224">
        <v>0</v>
      </c>
      <c r="P116" s="224">
        <v>0</v>
      </c>
      <c r="Q116" s="274">
        <v>1</v>
      </c>
      <c r="R116" s="274">
        <v>373044.82</v>
      </c>
      <c r="S116" s="224">
        <v>300</v>
      </c>
      <c r="T116" s="224">
        <v>0</v>
      </c>
      <c r="U116" s="224">
        <v>375</v>
      </c>
      <c r="V116" s="224">
        <v>0</v>
      </c>
      <c r="W116" s="224">
        <v>340</v>
      </c>
      <c r="X116" s="224">
        <v>0</v>
      </c>
      <c r="Y116" s="224">
        <v>0</v>
      </c>
      <c r="Z116" s="224">
        <v>56175.08</v>
      </c>
      <c r="AA116" s="224">
        <v>56.231311311311316</v>
      </c>
      <c r="AB116" s="22" t="s">
        <v>56</v>
      </c>
      <c r="AC116" s="22" t="s">
        <v>43</v>
      </c>
      <c r="AD116" s="22" t="s">
        <v>43</v>
      </c>
      <c r="AE116" s="22" t="s">
        <v>56</v>
      </c>
      <c r="AF116" s="22" t="s">
        <v>56</v>
      </c>
      <c r="AG116" s="22" t="s">
        <v>56</v>
      </c>
      <c r="AH116" s="22" t="s">
        <v>56</v>
      </c>
      <c r="AI116" s="74" t="s">
        <v>394</v>
      </c>
      <c r="AJ116" s="67">
        <v>43281</v>
      </c>
      <c r="AK116" s="224">
        <v>339426.86</v>
      </c>
      <c r="AL116" s="274">
        <v>373044.82</v>
      </c>
      <c r="AM116" s="260">
        <v>10798.07</v>
      </c>
      <c r="AN116" s="260">
        <v>373044.82</v>
      </c>
      <c r="AO116" s="224">
        <v>4100</v>
      </c>
      <c r="AP116" s="282">
        <v>4014.16</v>
      </c>
      <c r="AQ116" s="224">
        <v>0</v>
      </c>
      <c r="AR116" s="282">
        <v>0</v>
      </c>
      <c r="AS116" s="224">
        <v>45000</v>
      </c>
      <c r="AT116" s="282">
        <v>42008.32</v>
      </c>
      <c r="AU116" s="222">
        <v>537392.75</v>
      </c>
      <c r="AV116" s="222">
        <v>593731.66</v>
      </c>
      <c r="AW116" s="281">
        <f t="shared" si="59"/>
        <v>56338.910000000033</v>
      </c>
      <c r="AX116" s="222">
        <v>259136.14</v>
      </c>
      <c r="AY116" s="281">
        <f t="shared" si="41"/>
        <v>852867.8</v>
      </c>
      <c r="AZ116" s="222">
        <v>389074.32</v>
      </c>
      <c r="BA116" s="281">
        <f t="shared" si="60"/>
        <v>463793.48000000004</v>
      </c>
      <c r="BB116" s="281">
        <f t="shared" si="42"/>
        <v>0.65530330654760771</v>
      </c>
      <c r="BC116" s="281">
        <f t="shared" si="43"/>
        <v>0.4561953446946877</v>
      </c>
      <c r="BD116" s="222">
        <v>167979</v>
      </c>
      <c r="CA116" s="91" t="str">
        <f t="shared" si="64"/>
        <v>Benz</v>
      </c>
      <c r="CB116" s="92">
        <f t="shared" si="64"/>
        <v>999</v>
      </c>
      <c r="CC116" s="92">
        <f t="shared" si="44"/>
        <v>0</v>
      </c>
      <c r="CD116" s="92">
        <f t="shared" si="45"/>
        <v>113696.24</v>
      </c>
      <c r="CE116" s="92">
        <f t="shared" si="36"/>
        <v>0</v>
      </c>
      <c r="CF116" s="92">
        <f t="shared" si="37"/>
        <v>373044.82</v>
      </c>
      <c r="CG116" s="92">
        <f t="shared" si="46"/>
        <v>373044.82</v>
      </c>
      <c r="CH116" s="92">
        <f t="shared" si="38"/>
        <v>10798.07</v>
      </c>
      <c r="CI116" s="92">
        <f t="shared" si="62"/>
        <v>0</v>
      </c>
      <c r="CJ116" s="91" t="str">
        <f t="shared" si="65"/>
        <v>ja</v>
      </c>
      <c r="CK116" s="91" t="str">
        <f t="shared" si="65"/>
        <v>nein</v>
      </c>
      <c r="CL116" s="91" t="str">
        <f t="shared" si="63"/>
        <v>OK</v>
      </c>
      <c r="CM116" s="92">
        <f t="shared" si="47"/>
        <v>2742142.1</v>
      </c>
      <c r="CN116" s="91" t="str">
        <f t="shared" si="48"/>
        <v>nein</v>
      </c>
      <c r="CO116" s="91">
        <f t="shared" si="49"/>
        <v>1</v>
      </c>
      <c r="CP116" s="91">
        <f t="shared" si="50"/>
        <v>0</v>
      </c>
      <c r="CQ116" s="91">
        <f t="shared" si="51"/>
        <v>1</v>
      </c>
      <c r="CR116" s="91">
        <f t="shared" si="39"/>
        <v>1</v>
      </c>
      <c r="CS116" s="92">
        <f>CM116-'2015'!CM116</f>
        <v>2742142.1</v>
      </c>
      <c r="CT116" s="92">
        <f>CE116-'2015'!CE116</f>
        <v>0</v>
      </c>
      <c r="CU116" s="92">
        <f t="shared" si="52"/>
        <v>389074.32</v>
      </c>
      <c r="CV116" s="92">
        <f t="shared" si="53"/>
        <v>167979</v>
      </c>
      <c r="CW116" s="153">
        <f t="shared" si="54"/>
        <v>3</v>
      </c>
      <c r="CX116" s="153">
        <f t="shared" si="55"/>
        <v>3.75</v>
      </c>
      <c r="CY116" s="153">
        <f t="shared" si="56"/>
        <v>3.4</v>
      </c>
      <c r="CZ116" s="92">
        <f t="shared" si="57"/>
        <v>56175.08</v>
      </c>
      <c r="DA116" s="92">
        <f t="shared" si="61"/>
        <v>46022.479999999996</v>
      </c>
      <c r="DB116" s="91">
        <f t="shared" si="40"/>
        <v>1</v>
      </c>
      <c r="DC116" s="92">
        <f t="shared" si="58"/>
        <v>373044.82</v>
      </c>
    </row>
    <row r="117" spans="1:107" x14ac:dyDescent="0.25">
      <c r="A117" s="20">
        <v>13075026</v>
      </c>
      <c r="B117" s="21">
        <v>5562</v>
      </c>
      <c r="C117" s="21" t="s">
        <v>155</v>
      </c>
      <c r="D117" s="223">
        <v>561</v>
      </c>
      <c r="E117" s="224">
        <v>36400</v>
      </c>
      <c r="F117" s="224">
        <v>45778.86</v>
      </c>
      <c r="G117" s="224">
        <v>1</v>
      </c>
      <c r="H117" s="224">
        <v>51178.48</v>
      </c>
      <c r="I117" s="224"/>
      <c r="J117" s="224">
        <v>0</v>
      </c>
      <c r="K117" s="224">
        <v>0</v>
      </c>
      <c r="L117" s="224">
        <v>2012</v>
      </c>
      <c r="M117" s="224">
        <v>1</v>
      </c>
      <c r="N117" s="224">
        <v>1050917.72</v>
      </c>
      <c r="O117" s="224">
        <v>1</v>
      </c>
      <c r="P117" s="224">
        <v>78478.83</v>
      </c>
      <c r="Q117" s="224">
        <v>0</v>
      </c>
      <c r="R117" s="224">
        <v>0</v>
      </c>
      <c r="S117" s="224">
        <v>300</v>
      </c>
      <c r="T117" s="224">
        <v>0</v>
      </c>
      <c r="U117" s="224">
        <v>373</v>
      </c>
      <c r="V117" s="224">
        <v>0</v>
      </c>
      <c r="W117" s="224">
        <v>380</v>
      </c>
      <c r="X117" s="224">
        <v>0</v>
      </c>
      <c r="Y117" s="224">
        <v>0</v>
      </c>
      <c r="Z117" s="224">
        <v>0</v>
      </c>
      <c r="AA117" s="224">
        <v>0</v>
      </c>
      <c r="AB117" s="22" t="s">
        <v>56</v>
      </c>
      <c r="AC117" s="22" t="s">
        <v>43</v>
      </c>
      <c r="AD117" s="22" t="s">
        <v>43</v>
      </c>
      <c r="AE117" s="22" t="s">
        <v>56</v>
      </c>
      <c r="AF117" s="22" t="s">
        <v>56</v>
      </c>
      <c r="AG117" s="22" t="s">
        <v>56</v>
      </c>
      <c r="AH117" s="67">
        <v>43100</v>
      </c>
      <c r="AI117" s="67">
        <v>43100</v>
      </c>
      <c r="AJ117" s="67">
        <v>43281</v>
      </c>
      <c r="AK117" s="224">
        <v>11092.14</v>
      </c>
      <c r="AL117" s="224">
        <v>78478.83</v>
      </c>
      <c r="AM117" s="260">
        <v>45778.86</v>
      </c>
      <c r="AN117" s="260">
        <v>-78478.83</v>
      </c>
      <c r="AO117" s="224">
        <v>3000</v>
      </c>
      <c r="AP117" s="282">
        <v>2922.07</v>
      </c>
      <c r="AQ117" s="224">
        <v>0</v>
      </c>
      <c r="AR117" s="282">
        <v>0</v>
      </c>
      <c r="AS117" s="224">
        <v>0</v>
      </c>
      <c r="AT117" s="282">
        <v>0</v>
      </c>
      <c r="AU117" s="222">
        <v>188899.38</v>
      </c>
      <c r="AV117" s="222">
        <v>232185.31</v>
      </c>
      <c r="AW117" s="281">
        <f t="shared" si="59"/>
        <v>43285.929999999993</v>
      </c>
      <c r="AX117" s="222">
        <v>206149.97</v>
      </c>
      <c r="AY117" s="281">
        <f t="shared" si="41"/>
        <v>438335.28</v>
      </c>
      <c r="AZ117" s="222">
        <v>176071.67999999999</v>
      </c>
      <c r="BA117" s="281">
        <f t="shared" si="60"/>
        <v>262263.60000000003</v>
      </c>
      <c r="BB117" s="281">
        <f t="shared" si="42"/>
        <v>0.75832394392220592</v>
      </c>
      <c r="BC117" s="281">
        <f t="shared" si="43"/>
        <v>0.40168265716599399</v>
      </c>
      <c r="BD117" s="222">
        <v>76017.600000000006</v>
      </c>
      <c r="CA117" s="91" t="str">
        <f t="shared" si="64"/>
        <v>Dargen</v>
      </c>
      <c r="CB117" s="92">
        <f t="shared" si="64"/>
        <v>561</v>
      </c>
      <c r="CC117" s="92">
        <f t="shared" si="44"/>
        <v>0</v>
      </c>
      <c r="CD117" s="92">
        <f t="shared" si="45"/>
        <v>51178.48</v>
      </c>
      <c r="CE117" s="92">
        <f t="shared" si="36"/>
        <v>78478.83</v>
      </c>
      <c r="CF117" s="92">
        <f t="shared" si="37"/>
        <v>0</v>
      </c>
      <c r="CG117" s="92">
        <f t="shared" si="46"/>
        <v>-78478.83</v>
      </c>
      <c r="CH117" s="92">
        <f t="shared" si="38"/>
        <v>45778.86</v>
      </c>
      <c r="CI117" s="92">
        <f t="shared" si="62"/>
        <v>0</v>
      </c>
      <c r="CJ117" s="91" t="str">
        <f t="shared" si="65"/>
        <v>ja</v>
      </c>
      <c r="CK117" s="91" t="str">
        <f t="shared" si="65"/>
        <v>nein</v>
      </c>
      <c r="CL117" s="91" t="str">
        <f t="shared" si="63"/>
        <v>OK</v>
      </c>
      <c r="CM117" s="92">
        <f t="shared" si="47"/>
        <v>1050917.72</v>
      </c>
      <c r="CN117" s="91" t="str">
        <f t="shared" si="48"/>
        <v>nein</v>
      </c>
      <c r="CO117" s="91">
        <f t="shared" si="49"/>
        <v>1</v>
      </c>
      <c r="CP117" s="91">
        <f t="shared" si="50"/>
        <v>0</v>
      </c>
      <c r="CQ117" s="91">
        <f t="shared" si="51"/>
        <v>1</v>
      </c>
      <c r="CR117" s="91">
        <f t="shared" si="39"/>
        <v>0</v>
      </c>
      <c r="CS117" s="92">
        <f>CM117-'2015'!CM117</f>
        <v>1050917.72</v>
      </c>
      <c r="CT117" s="92">
        <f>CE117-'2015'!CE117</f>
        <v>78478.83</v>
      </c>
      <c r="CU117" s="92">
        <f t="shared" si="52"/>
        <v>176071.67999999999</v>
      </c>
      <c r="CV117" s="92">
        <f t="shared" si="53"/>
        <v>76017.600000000006</v>
      </c>
      <c r="CW117" s="153">
        <f t="shared" si="54"/>
        <v>3</v>
      </c>
      <c r="CX117" s="153">
        <f t="shared" si="55"/>
        <v>3.73</v>
      </c>
      <c r="CY117" s="153">
        <f t="shared" si="56"/>
        <v>3.8</v>
      </c>
      <c r="CZ117" s="92">
        <f t="shared" si="57"/>
        <v>0</v>
      </c>
      <c r="DA117" s="92">
        <f t="shared" si="61"/>
        <v>2922.07</v>
      </c>
      <c r="DB117" s="91">
        <f t="shared" si="40"/>
        <v>1</v>
      </c>
      <c r="DC117" s="92">
        <f t="shared" si="58"/>
        <v>-78478.83</v>
      </c>
    </row>
    <row r="118" spans="1:107" x14ac:dyDescent="0.25">
      <c r="A118" s="20">
        <v>13075034</v>
      </c>
      <c r="B118" s="21">
        <v>5562</v>
      </c>
      <c r="C118" s="21" t="s">
        <v>156</v>
      </c>
      <c r="D118" s="223">
        <v>252</v>
      </c>
      <c r="E118" s="224">
        <v>26300</v>
      </c>
      <c r="F118" s="224">
        <v>11895.45</v>
      </c>
      <c r="G118" s="224">
        <v>1</v>
      </c>
      <c r="H118" s="224">
        <v>18487.2</v>
      </c>
      <c r="I118" s="224"/>
      <c r="J118" s="224">
        <v>0</v>
      </c>
      <c r="K118" s="224">
        <v>0</v>
      </c>
      <c r="L118" s="224">
        <v>2012</v>
      </c>
      <c r="M118" s="224">
        <v>1</v>
      </c>
      <c r="N118" s="224">
        <v>521071.97</v>
      </c>
      <c r="O118" s="224">
        <v>1</v>
      </c>
      <c r="P118" s="224">
        <v>81259.100000000006</v>
      </c>
      <c r="Q118" s="224">
        <v>0</v>
      </c>
      <c r="R118" s="224">
        <v>0</v>
      </c>
      <c r="S118" s="224">
        <v>300</v>
      </c>
      <c r="T118" s="224">
        <v>0</v>
      </c>
      <c r="U118" s="224">
        <v>380</v>
      </c>
      <c r="V118" s="224">
        <v>0</v>
      </c>
      <c r="W118" s="224">
        <v>380</v>
      </c>
      <c r="X118" s="224">
        <v>0</v>
      </c>
      <c r="Y118" s="224">
        <v>0</v>
      </c>
      <c r="Z118" s="224">
        <v>0</v>
      </c>
      <c r="AA118" s="224">
        <v>0</v>
      </c>
      <c r="AB118" s="22" t="s">
        <v>56</v>
      </c>
      <c r="AC118" s="22" t="s">
        <v>43</v>
      </c>
      <c r="AD118" s="22" t="s">
        <v>43</v>
      </c>
      <c r="AE118" s="22" t="s">
        <v>56</v>
      </c>
      <c r="AF118" s="22" t="s">
        <v>56</v>
      </c>
      <c r="AG118" s="22" t="s">
        <v>56</v>
      </c>
      <c r="AH118" s="67">
        <v>43100</v>
      </c>
      <c r="AI118" s="67">
        <v>43100</v>
      </c>
      <c r="AJ118" s="67">
        <v>43281</v>
      </c>
      <c r="AK118" s="224">
        <v>82952.52</v>
      </c>
      <c r="AL118" s="224">
        <v>81259.100000000006</v>
      </c>
      <c r="AM118" s="260">
        <v>11895.45</v>
      </c>
      <c r="AN118" s="260">
        <v>-81259.100000000006</v>
      </c>
      <c r="AO118" s="224">
        <v>1700</v>
      </c>
      <c r="AP118" s="282">
        <v>1785</v>
      </c>
      <c r="AQ118" s="224">
        <v>0</v>
      </c>
      <c r="AR118" s="282">
        <v>0</v>
      </c>
      <c r="AS118" s="224">
        <v>3000</v>
      </c>
      <c r="AT118" s="282">
        <v>2895.17</v>
      </c>
      <c r="AU118" s="222">
        <v>61829.120000000003</v>
      </c>
      <c r="AV118" s="222">
        <v>70509.8</v>
      </c>
      <c r="AW118" s="281">
        <f t="shared" si="59"/>
        <v>8680.68</v>
      </c>
      <c r="AX118" s="222">
        <v>109601.21</v>
      </c>
      <c r="AY118" s="281">
        <f t="shared" si="41"/>
        <v>180111.01</v>
      </c>
      <c r="AZ118" s="222">
        <v>75290.16</v>
      </c>
      <c r="BA118" s="281">
        <f t="shared" si="60"/>
        <v>104820.85</v>
      </c>
      <c r="BB118" s="281">
        <f t="shared" si="42"/>
        <v>1.0677971005448887</v>
      </c>
      <c r="BC118" s="281">
        <f t="shared" si="43"/>
        <v>0.4180208639105405</v>
      </c>
      <c r="BD118" s="222">
        <v>32505.96</v>
      </c>
      <c r="CA118" s="91" t="str">
        <f t="shared" si="64"/>
        <v>Garz</v>
      </c>
      <c r="CB118" s="92">
        <f t="shared" si="64"/>
        <v>252</v>
      </c>
      <c r="CC118" s="92">
        <f t="shared" si="44"/>
        <v>0</v>
      </c>
      <c r="CD118" s="92">
        <f t="shared" si="45"/>
        <v>18487.2</v>
      </c>
      <c r="CE118" s="92">
        <f t="shared" si="36"/>
        <v>81259.100000000006</v>
      </c>
      <c r="CF118" s="92">
        <f t="shared" si="37"/>
        <v>0</v>
      </c>
      <c r="CG118" s="92">
        <f t="shared" si="46"/>
        <v>-81259.100000000006</v>
      </c>
      <c r="CH118" s="92">
        <f t="shared" si="38"/>
        <v>11895.45</v>
      </c>
      <c r="CI118" s="92">
        <f t="shared" si="62"/>
        <v>0</v>
      </c>
      <c r="CJ118" s="91" t="str">
        <f t="shared" si="65"/>
        <v>ja</v>
      </c>
      <c r="CK118" s="91" t="str">
        <f t="shared" si="65"/>
        <v>nein</v>
      </c>
      <c r="CL118" s="91" t="str">
        <f t="shared" si="63"/>
        <v>OK</v>
      </c>
      <c r="CM118" s="92">
        <f t="shared" si="47"/>
        <v>521071.97</v>
      </c>
      <c r="CN118" s="91" t="str">
        <f t="shared" si="48"/>
        <v>nein</v>
      </c>
      <c r="CO118" s="91">
        <f t="shared" si="49"/>
        <v>1</v>
      </c>
      <c r="CP118" s="91">
        <f t="shared" si="50"/>
        <v>0</v>
      </c>
      <c r="CQ118" s="91">
        <f t="shared" si="51"/>
        <v>1</v>
      </c>
      <c r="CR118" s="91">
        <f t="shared" si="39"/>
        <v>0</v>
      </c>
      <c r="CS118" s="92">
        <f>CM118-'2015'!CM118</f>
        <v>521071.97</v>
      </c>
      <c r="CT118" s="92">
        <f>CE118-'2015'!CE118</f>
        <v>81259.100000000006</v>
      </c>
      <c r="CU118" s="92">
        <f t="shared" si="52"/>
        <v>75290.16</v>
      </c>
      <c r="CV118" s="92">
        <f t="shared" si="53"/>
        <v>32505.96</v>
      </c>
      <c r="CW118" s="153">
        <f t="shared" si="54"/>
        <v>3</v>
      </c>
      <c r="CX118" s="153">
        <f t="shared" si="55"/>
        <v>3.8</v>
      </c>
      <c r="CY118" s="153">
        <f t="shared" si="56"/>
        <v>3.8</v>
      </c>
      <c r="CZ118" s="92">
        <f t="shared" si="57"/>
        <v>0</v>
      </c>
      <c r="DA118" s="92">
        <f t="shared" si="61"/>
        <v>4680.17</v>
      </c>
      <c r="DB118" s="91">
        <f t="shared" si="40"/>
        <v>1</v>
      </c>
      <c r="DC118" s="92">
        <f t="shared" si="58"/>
        <v>-81259.100000000006</v>
      </c>
    </row>
    <row r="119" spans="1:107" x14ac:dyDescent="0.25">
      <c r="A119" s="20">
        <v>13075056</v>
      </c>
      <c r="B119" s="21">
        <v>5562</v>
      </c>
      <c r="C119" s="21" t="s">
        <v>157</v>
      </c>
      <c r="D119" s="223">
        <v>262</v>
      </c>
      <c r="E119" s="224">
        <v>33400</v>
      </c>
      <c r="F119" s="224">
        <v>33318.04</v>
      </c>
      <c r="G119" s="224">
        <v>1</v>
      </c>
      <c r="H119" s="224">
        <v>28636.98</v>
      </c>
      <c r="I119" s="224"/>
      <c r="J119" s="224">
        <v>1</v>
      </c>
      <c r="K119" s="224">
        <v>83201.100000000006</v>
      </c>
      <c r="L119" s="224"/>
      <c r="M119" s="224">
        <v>1</v>
      </c>
      <c r="N119" s="224">
        <v>997278.9</v>
      </c>
      <c r="O119" s="224">
        <v>0</v>
      </c>
      <c r="P119" s="224">
        <v>0</v>
      </c>
      <c r="Q119" s="224">
        <v>1</v>
      </c>
      <c r="R119" s="224">
        <v>158953.71</v>
      </c>
      <c r="S119" s="224">
        <v>300</v>
      </c>
      <c r="T119" s="224">
        <v>0</v>
      </c>
      <c r="U119" s="224">
        <v>375</v>
      </c>
      <c r="V119" s="224">
        <v>0</v>
      </c>
      <c r="W119" s="224">
        <v>380</v>
      </c>
      <c r="X119" s="224">
        <v>0</v>
      </c>
      <c r="Y119" s="224">
        <v>0</v>
      </c>
      <c r="Z119" s="224">
        <v>115236.17</v>
      </c>
      <c r="AA119" s="224">
        <v>439.83270992366414</v>
      </c>
      <c r="AB119" s="22" t="s">
        <v>56</v>
      </c>
      <c r="AC119" s="22" t="s">
        <v>43</v>
      </c>
      <c r="AD119" s="22" t="s">
        <v>43</v>
      </c>
      <c r="AE119" s="22" t="s">
        <v>56</v>
      </c>
      <c r="AF119" s="22" t="s">
        <v>56</v>
      </c>
      <c r="AG119" s="22" t="s">
        <v>56</v>
      </c>
      <c r="AH119" s="67">
        <v>43100</v>
      </c>
      <c r="AI119" s="74" t="s">
        <v>394</v>
      </c>
      <c r="AJ119" s="67">
        <v>43281</v>
      </c>
      <c r="AK119" s="224">
        <v>67034.06</v>
      </c>
      <c r="AL119" s="224">
        <v>83201.100000000006</v>
      </c>
      <c r="AM119" s="260">
        <v>33318.04</v>
      </c>
      <c r="AN119" s="260">
        <v>83201.100000000006</v>
      </c>
      <c r="AO119" s="224">
        <v>1200</v>
      </c>
      <c r="AP119" s="282">
        <v>1114.3</v>
      </c>
      <c r="AQ119" s="224">
        <v>0</v>
      </c>
      <c r="AR119" s="282">
        <v>0</v>
      </c>
      <c r="AS119" s="224">
        <v>12000</v>
      </c>
      <c r="AT119" s="282">
        <v>12675</v>
      </c>
      <c r="AU119" s="222">
        <v>58800.55</v>
      </c>
      <c r="AV119" s="222">
        <v>104760.41</v>
      </c>
      <c r="AW119" s="281">
        <f t="shared" si="59"/>
        <v>45959.86</v>
      </c>
      <c r="AX119" s="222">
        <v>121855.47</v>
      </c>
      <c r="AY119" s="281">
        <f t="shared" si="41"/>
        <v>226615.88</v>
      </c>
      <c r="AZ119" s="222">
        <v>79772.52</v>
      </c>
      <c r="BA119" s="281">
        <f t="shared" si="60"/>
        <v>146843.35999999999</v>
      </c>
      <c r="BB119" s="281">
        <f t="shared" si="42"/>
        <v>0.76147582851193496</v>
      </c>
      <c r="BC119" s="281">
        <f t="shared" si="43"/>
        <v>0.35201646062932573</v>
      </c>
      <c r="BD119" s="222">
        <v>34441.199999999997</v>
      </c>
      <c r="CA119" s="91" t="str">
        <f t="shared" si="64"/>
        <v>Kamminke</v>
      </c>
      <c r="CB119" s="92">
        <f t="shared" si="64"/>
        <v>262</v>
      </c>
      <c r="CC119" s="92">
        <f t="shared" si="44"/>
        <v>0</v>
      </c>
      <c r="CD119" s="92">
        <f t="shared" si="45"/>
        <v>28636.98</v>
      </c>
      <c r="CE119" s="92">
        <f t="shared" si="36"/>
        <v>0</v>
      </c>
      <c r="CF119" s="92">
        <f t="shared" si="37"/>
        <v>158953.71</v>
      </c>
      <c r="CG119" s="92">
        <f t="shared" si="46"/>
        <v>158953.71</v>
      </c>
      <c r="CH119" s="92">
        <f t="shared" si="38"/>
        <v>33318.04</v>
      </c>
      <c r="CI119" s="92">
        <f t="shared" si="62"/>
        <v>0</v>
      </c>
      <c r="CJ119" s="91" t="str">
        <f t="shared" si="65"/>
        <v>ja</v>
      </c>
      <c r="CK119" s="91" t="str">
        <f t="shared" si="65"/>
        <v>nein</v>
      </c>
      <c r="CL119" s="91" t="str">
        <f t="shared" si="63"/>
        <v>OK</v>
      </c>
      <c r="CM119" s="92">
        <f t="shared" si="47"/>
        <v>997278.9</v>
      </c>
      <c r="CN119" s="91" t="str">
        <f t="shared" si="48"/>
        <v>nein</v>
      </c>
      <c r="CO119" s="91">
        <f t="shared" si="49"/>
        <v>1</v>
      </c>
      <c r="CP119" s="91">
        <f t="shared" si="50"/>
        <v>0</v>
      </c>
      <c r="CQ119" s="91">
        <f t="shared" si="51"/>
        <v>1</v>
      </c>
      <c r="CR119" s="91">
        <f t="shared" si="39"/>
        <v>1</v>
      </c>
      <c r="CS119" s="92">
        <f>CM119-'2015'!CM119</f>
        <v>997278.9</v>
      </c>
      <c r="CT119" s="92">
        <f>CE119-'2015'!CE119</f>
        <v>0</v>
      </c>
      <c r="CU119" s="92">
        <f t="shared" si="52"/>
        <v>79772.52</v>
      </c>
      <c r="CV119" s="92">
        <f t="shared" si="53"/>
        <v>34441.199999999997</v>
      </c>
      <c r="CW119" s="153">
        <f t="shared" si="54"/>
        <v>3</v>
      </c>
      <c r="CX119" s="153">
        <f t="shared" si="55"/>
        <v>3.75</v>
      </c>
      <c r="CY119" s="153">
        <f t="shared" si="56"/>
        <v>3.8</v>
      </c>
      <c r="CZ119" s="92">
        <f t="shared" si="57"/>
        <v>115236.17</v>
      </c>
      <c r="DA119" s="92">
        <f t="shared" si="61"/>
        <v>13789.3</v>
      </c>
      <c r="DB119" s="91">
        <f t="shared" si="40"/>
        <v>1</v>
      </c>
      <c r="DC119" s="92">
        <f t="shared" si="58"/>
        <v>83201.100000000006</v>
      </c>
    </row>
    <row r="120" spans="1:107" x14ac:dyDescent="0.25">
      <c r="A120" s="20">
        <v>13075065</v>
      </c>
      <c r="B120" s="21">
        <v>5562</v>
      </c>
      <c r="C120" s="21" t="s">
        <v>158</v>
      </c>
      <c r="D120" s="223">
        <v>601</v>
      </c>
      <c r="E120" s="224">
        <v>30000</v>
      </c>
      <c r="F120" s="224">
        <v>65439.71</v>
      </c>
      <c r="G120" s="224">
        <v>1</v>
      </c>
      <c r="H120" s="224">
        <v>157920.16</v>
      </c>
      <c r="I120" s="224"/>
      <c r="J120" s="224">
        <v>1</v>
      </c>
      <c r="K120" s="224">
        <v>90803.520000000004</v>
      </c>
      <c r="L120" s="224"/>
      <c r="M120" s="224">
        <v>1</v>
      </c>
      <c r="N120" s="224">
        <v>1740537.48</v>
      </c>
      <c r="O120" s="224">
        <v>0</v>
      </c>
      <c r="P120" s="224">
        <v>0</v>
      </c>
      <c r="Q120" s="224">
        <v>1</v>
      </c>
      <c r="R120" s="224">
        <v>90803.520000000004</v>
      </c>
      <c r="S120" s="224">
        <v>298</v>
      </c>
      <c r="T120" s="224">
        <v>0</v>
      </c>
      <c r="U120" s="224">
        <v>373</v>
      </c>
      <c r="V120" s="224">
        <v>0</v>
      </c>
      <c r="W120" s="224">
        <v>336</v>
      </c>
      <c r="X120" s="224">
        <v>0</v>
      </c>
      <c r="Y120" s="224">
        <v>0</v>
      </c>
      <c r="Z120" s="224">
        <v>73972.820000000007</v>
      </c>
      <c r="AA120" s="224">
        <v>123.08289517470882</v>
      </c>
      <c r="AB120" s="22" t="s">
        <v>43</v>
      </c>
      <c r="AC120" s="22" t="s">
        <v>43</v>
      </c>
      <c r="AD120" s="22" t="s">
        <v>43</v>
      </c>
      <c r="AE120" s="22" t="s">
        <v>56</v>
      </c>
      <c r="AF120" s="22" t="s">
        <v>56</v>
      </c>
      <c r="AG120" s="22" t="s">
        <v>56</v>
      </c>
      <c r="AH120" s="67">
        <v>43100</v>
      </c>
      <c r="AI120" s="67">
        <v>43100</v>
      </c>
      <c r="AJ120" s="67">
        <v>43281</v>
      </c>
      <c r="AK120" s="224">
        <v>32040.83</v>
      </c>
      <c r="AL120" s="224">
        <v>90803.520000000004</v>
      </c>
      <c r="AM120" s="260">
        <v>65439.71</v>
      </c>
      <c r="AN120" s="260">
        <v>90803.520000000004</v>
      </c>
      <c r="AO120" s="224">
        <v>1400</v>
      </c>
      <c r="AP120" s="282">
        <v>2948.75</v>
      </c>
      <c r="AQ120" s="224">
        <v>0</v>
      </c>
      <c r="AR120" s="282">
        <v>0</v>
      </c>
      <c r="AS120" s="224">
        <v>5200</v>
      </c>
      <c r="AT120" s="282">
        <v>7624.2</v>
      </c>
      <c r="AU120" s="222">
        <v>193024.25</v>
      </c>
      <c r="AV120" s="222">
        <v>221519.35</v>
      </c>
      <c r="AW120" s="281">
        <f t="shared" si="59"/>
        <v>28495.100000000006</v>
      </c>
      <c r="AX120" s="222">
        <v>231507.35</v>
      </c>
      <c r="AY120" s="281">
        <f t="shared" si="41"/>
        <v>453026.7</v>
      </c>
      <c r="AZ120" s="222">
        <v>196836.72</v>
      </c>
      <c r="BA120" s="281">
        <f t="shared" si="60"/>
        <v>256189.98</v>
      </c>
      <c r="BB120" s="281">
        <f t="shared" si="42"/>
        <v>0.88857573841743398</v>
      </c>
      <c r="BC120" s="281">
        <f t="shared" si="43"/>
        <v>0.43449253653261494</v>
      </c>
      <c r="BD120" s="222">
        <v>84982.92</v>
      </c>
      <c r="CA120" s="91" t="str">
        <f t="shared" si="64"/>
        <v>Korswandt</v>
      </c>
      <c r="CB120" s="92">
        <f t="shared" si="64"/>
        <v>601</v>
      </c>
      <c r="CC120" s="92">
        <f t="shared" si="44"/>
        <v>0</v>
      </c>
      <c r="CD120" s="92">
        <f t="shared" si="45"/>
        <v>157920.16</v>
      </c>
      <c r="CE120" s="92">
        <f t="shared" si="36"/>
        <v>0</v>
      </c>
      <c r="CF120" s="92">
        <f t="shared" si="37"/>
        <v>90803.520000000004</v>
      </c>
      <c r="CG120" s="92">
        <f t="shared" si="46"/>
        <v>90803.520000000004</v>
      </c>
      <c r="CH120" s="92">
        <f t="shared" si="38"/>
        <v>65439.71</v>
      </c>
      <c r="CI120" s="92">
        <f t="shared" si="62"/>
        <v>0</v>
      </c>
      <c r="CJ120" s="91" t="str">
        <f t="shared" si="65"/>
        <v>nein</v>
      </c>
      <c r="CK120" s="91" t="str">
        <f t="shared" si="65"/>
        <v>nein</v>
      </c>
      <c r="CL120" s="91" t="str">
        <f t="shared" si="63"/>
        <v>OK</v>
      </c>
      <c r="CM120" s="92">
        <f t="shared" si="47"/>
        <v>1740537.48</v>
      </c>
      <c r="CN120" s="91" t="str">
        <f t="shared" si="48"/>
        <v>nein</v>
      </c>
      <c r="CO120" s="91">
        <f t="shared" si="49"/>
        <v>0</v>
      </c>
      <c r="CP120" s="91">
        <f t="shared" si="50"/>
        <v>0</v>
      </c>
      <c r="CQ120" s="91">
        <f t="shared" si="51"/>
        <v>1</v>
      </c>
      <c r="CR120" s="91">
        <f t="shared" si="39"/>
        <v>1</v>
      </c>
      <c r="CS120" s="92">
        <f>CM120-'2015'!CM120</f>
        <v>1740537.48</v>
      </c>
      <c r="CT120" s="92">
        <f>CE120-'2015'!CE120</f>
        <v>0</v>
      </c>
      <c r="CU120" s="92">
        <f t="shared" si="52"/>
        <v>196836.72</v>
      </c>
      <c r="CV120" s="92">
        <f t="shared" si="53"/>
        <v>84982.92</v>
      </c>
      <c r="CW120" s="153">
        <f t="shared" si="54"/>
        <v>2.98</v>
      </c>
      <c r="CX120" s="153">
        <f t="shared" si="55"/>
        <v>3.73</v>
      </c>
      <c r="CY120" s="153">
        <f t="shared" si="56"/>
        <v>3.36</v>
      </c>
      <c r="CZ120" s="92">
        <f t="shared" si="57"/>
        <v>73972.820000000007</v>
      </c>
      <c r="DA120" s="92">
        <f t="shared" si="61"/>
        <v>10572.95</v>
      </c>
      <c r="DB120" s="91">
        <f t="shared" si="40"/>
        <v>1</v>
      </c>
      <c r="DC120" s="92">
        <f t="shared" si="58"/>
        <v>90803.520000000004</v>
      </c>
    </row>
    <row r="121" spans="1:107" x14ac:dyDescent="0.25">
      <c r="A121" s="20">
        <v>13075066</v>
      </c>
      <c r="B121" s="21">
        <v>5562</v>
      </c>
      <c r="C121" s="21" t="s">
        <v>159</v>
      </c>
      <c r="D121" s="223">
        <v>1745</v>
      </c>
      <c r="E121" s="224">
        <v>300800</v>
      </c>
      <c r="F121" s="224">
        <v>765357.03</v>
      </c>
      <c r="G121" s="224">
        <v>1</v>
      </c>
      <c r="H121" s="224">
        <v>306077.90000000002</v>
      </c>
      <c r="I121" s="224"/>
      <c r="J121" s="224">
        <v>1</v>
      </c>
      <c r="K121" s="224">
        <v>1139902.24</v>
      </c>
      <c r="L121" s="224"/>
      <c r="M121" s="224">
        <v>1</v>
      </c>
      <c r="N121" s="224">
        <v>10237730.59</v>
      </c>
      <c r="O121" s="224">
        <v>0</v>
      </c>
      <c r="P121" s="224">
        <v>0</v>
      </c>
      <c r="Q121" s="224">
        <v>1</v>
      </c>
      <c r="R121" s="224">
        <v>1139937.98</v>
      </c>
      <c r="S121" s="224">
        <v>298</v>
      </c>
      <c r="T121" s="224">
        <v>0</v>
      </c>
      <c r="U121" s="224">
        <v>373</v>
      </c>
      <c r="V121" s="224">
        <v>0</v>
      </c>
      <c r="W121" s="224">
        <v>336</v>
      </c>
      <c r="X121" s="224">
        <v>0</v>
      </c>
      <c r="Y121" s="224">
        <v>0</v>
      </c>
      <c r="Z121" s="224">
        <v>1522393.26</v>
      </c>
      <c r="AA121" s="224">
        <v>872.43166762177646</v>
      </c>
      <c r="AB121" s="22" t="s">
        <v>43</v>
      </c>
      <c r="AC121" s="22" t="s">
        <v>43</v>
      </c>
      <c r="AD121" s="22" t="s">
        <v>43</v>
      </c>
      <c r="AE121" s="22" t="s">
        <v>56</v>
      </c>
      <c r="AF121" s="22" t="s">
        <v>56</v>
      </c>
      <c r="AG121" s="22" t="s">
        <v>56</v>
      </c>
      <c r="AH121" s="67">
        <v>43100</v>
      </c>
      <c r="AI121" s="67">
        <v>43100</v>
      </c>
      <c r="AJ121" s="67">
        <v>43281</v>
      </c>
      <c r="AK121" s="224">
        <v>1034812.28</v>
      </c>
      <c r="AL121" s="224">
        <v>1139902.24</v>
      </c>
      <c r="AM121" s="260">
        <v>765357.03</v>
      </c>
      <c r="AN121" s="260">
        <v>1139902.24</v>
      </c>
      <c r="AO121" s="224">
        <v>3500</v>
      </c>
      <c r="AP121" s="282">
        <v>3593.9</v>
      </c>
      <c r="AQ121" s="224">
        <v>9900</v>
      </c>
      <c r="AR121" s="282">
        <v>9900</v>
      </c>
      <c r="AS121" s="224">
        <v>160000</v>
      </c>
      <c r="AT121" s="282">
        <v>163637.96</v>
      </c>
      <c r="AU121" s="222">
        <v>1193212.8</v>
      </c>
      <c r="AV121" s="222">
        <v>1744583.54</v>
      </c>
      <c r="AW121" s="281">
        <f t="shared" si="59"/>
        <v>551370.74</v>
      </c>
      <c r="AX121" s="222">
        <v>267463.03000000003</v>
      </c>
      <c r="AY121" s="281">
        <f t="shared" si="41"/>
        <v>2012046.57</v>
      </c>
      <c r="AZ121" s="222">
        <v>690920.04</v>
      </c>
      <c r="BA121" s="281">
        <f t="shared" si="60"/>
        <v>1321126.53</v>
      </c>
      <c r="BB121" s="281">
        <f t="shared" si="42"/>
        <v>0.39603723419286646</v>
      </c>
      <c r="BC121" s="281">
        <f t="shared" si="43"/>
        <v>0.34339167408038673</v>
      </c>
      <c r="BD121" s="222">
        <v>298296.48</v>
      </c>
      <c r="CA121" s="91" t="str">
        <f t="shared" si="64"/>
        <v>Koserow</v>
      </c>
      <c r="CB121" s="92">
        <f t="shared" si="64"/>
        <v>1745</v>
      </c>
      <c r="CC121" s="92">
        <f t="shared" si="44"/>
        <v>0</v>
      </c>
      <c r="CD121" s="92">
        <f t="shared" si="45"/>
        <v>306077.90000000002</v>
      </c>
      <c r="CE121" s="92">
        <f t="shared" si="36"/>
        <v>0</v>
      </c>
      <c r="CF121" s="92">
        <f t="shared" si="37"/>
        <v>1139937.98</v>
      </c>
      <c r="CG121" s="92">
        <f t="shared" si="46"/>
        <v>1139937.98</v>
      </c>
      <c r="CH121" s="92">
        <f t="shared" si="38"/>
        <v>765357.03</v>
      </c>
      <c r="CI121" s="92">
        <f t="shared" si="62"/>
        <v>0</v>
      </c>
      <c r="CJ121" s="91" t="str">
        <f t="shared" si="65"/>
        <v>nein</v>
      </c>
      <c r="CK121" s="91" t="str">
        <f t="shared" si="65"/>
        <v>nein</v>
      </c>
      <c r="CL121" s="91" t="str">
        <f t="shared" si="63"/>
        <v>OK</v>
      </c>
      <c r="CM121" s="92">
        <f t="shared" si="47"/>
        <v>10237730.59</v>
      </c>
      <c r="CN121" s="91" t="str">
        <f t="shared" si="48"/>
        <v>nein</v>
      </c>
      <c r="CO121" s="91">
        <f t="shared" si="49"/>
        <v>0</v>
      </c>
      <c r="CP121" s="91">
        <f t="shared" si="50"/>
        <v>0</v>
      </c>
      <c r="CQ121" s="91">
        <f t="shared" si="51"/>
        <v>1</v>
      </c>
      <c r="CR121" s="91">
        <f t="shared" si="39"/>
        <v>1</v>
      </c>
      <c r="CS121" s="92">
        <f>CM121-'2015'!CM121</f>
        <v>10237730.59</v>
      </c>
      <c r="CT121" s="92">
        <f>CE121-'2015'!CE121</f>
        <v>0</v>
      </c>
      <c r="CU121" s="92">
        <f t="shared" si="52"/>
        <v>690920.04</v>
      </c>
      <c r="CV121" s="92">
        <f t="shared" si="53"/>
        <v>298296.48</v>
      </c>
      <c r="CW121" s="153">
        <f t="shared" si="54"/>
        <v>2.98</v>
      </c>
      <c r="CX121" s="153">
        <f t="shared" si="55"/>
        <v>3.73</v>
      </c>
      <c r="CY121" s="153">
        <f t="shared" si="56"/>
        <v>3.36</v>
      </c>
      <c r="CZ121" s="92">
        <f t="shared" si="57"/>
        <v>1522393.26</v>
      </c>
      <c r="DA121" s="92">
        <f t="shared" si="61"/>
        <v>177131.86</v>
      </c>
      <c r="DB121" s="91">
        <f t="shared" si="40"/>
        <v>1</v>
      </c>
      <c r="DC121" s="92">
        <f t="shared" si="58"/>
        <v>1139902.24</v>
      </c>
    </row>
    <row r="122" spans="1:107" x14ac:dyDescent="0.25">
      <c r="A122" s="20">
        <v>13075080</v>
      </c>
      <c r="B122" s="21">
        <v>5562</v>
      </c>
      <c r="C122" s="21" t="s">
        <v>160</v>
      </c>
      <c r="D122" s="223">
        <v>969</v>
      </c>
      <c r="E122" s="224">
        <v>57700</v>
      </c>
      <c r="F122" s="224">
        <v>280457.17</v>
      </c>
      <c r="G122" s="224">
        <v>1</v>
      </c>
      <c r="H122" s="224">
        <v>253911.13</v>
      </c>
      <c r="I122" s="224"/>
      <c r="J122" s="224">
        <v>1</v>
      </c>
      <c r="K122" s="224">
        <v>975803.05</v>
      </c>
      <c r="L122" s="224"/>
      <c r="M122" s="224">
        <v>1</v>
      </c>
      <c r="N122" s="224">
        <v>8426110.7899999991</v>
      </c>
      <c r="O122" s="224">
        <v>0</v>
      </c>
      <c r="P122" s="224">
        <v>0</v>
      </c>
      <c r="Q122" s="224">
        <v>1</v>
      </c>
      <c r="R122" s="224">
        <v>975803.05</v>
      </c>
      <c r="S122" s="224">
        <v>300</v>
      </c>
      <c r="T122" s="224">
        <v>0</v>
      </c>
      <c r="U122" s="224">
        <v>365</v>
      </c>
      <c r="V122" s="224">
        <v>0</v>
      </c>
      <c r="W122" s="224">
        <v>350</v>
      </c>
      <c r="X122" s="224">
        <v>0</v>
      </c>
      <c r="Y122" s="224">
        <v>0</v>
      </c>
      <c r="Z122" s="224">
        <v>277441.23</v>
      </c>
      <c r="AA122" s="224">
        <v>286.31705882352941</v>
      </c>
      <c r="AB122" s="22" t="s">
        <v>56</v>
      </c>
      <c r="AC122" s="22" t="s">
        <v>43</v>
      </c>
      <c r="AD122" s="22" t="s">
        <v>43</v>
      </c>
      <c r="AE122" s="22" t="s">
        <v>56</v>
      </c>
      <c r="AF122" s="22" t="s">
        <v>56</v>
      </c>
      <c r="AG122" s="22" t="s">
        <v>56</v>
      </c>
      <c r="AH122" s="67">
        <v>43100</v>
      </c>
      <c r="AI122" s="74" t="s">
        <v>394</v>
      </c>
      <c r="AJ122" s="67">
        <v>43281</v>
      </c>
      <c r="AK122" s="224">
        <v>65141.3</v>
      </c>
      <c r="AL122" s="224">
        <v>975803.05</v>
      </c>
      <c r="AM122" s="260">
        <v>280457.17</v>
      </c>
      <c r="AN122" s="260">
        <v>975803.05</v>
      </c>
      <c r="AO122" s="224">
        <v>2100</v>
      </c>
      <c r="AP122" s="282">
        <v>2087.5</v>
      </c>
      <c r="AQ122" s="224">
        <v>0</v>
      </c>
      <c r="AR122" s="282">
        <v>0</v>
      </c>
      <c r="AS122" s="224">
        <v>94400</v>
      </c>
      <c r="AT122" s="282">
        <v>88590.56</v>
      </c>
      <c r="AU122" s="222">
        <v>612848.11</v>
      </c>
      <c r="AV122" s="222">
        <v>823479.14</v>
      </c>
      <c r="AW122" s="281">
        <f t="shared" si="59"/>
        <v>210631.03000000003</v>
      </c>
      <c r="AX122" s="222">
        <v>201685.36</v>
      </c>
      <c r="AY122" s="281">
        <f t="shared" si="41"/>
        <v>1025164.5</v>
      </c>
      <c r="AZ122" s="222">
        <v>382627.56</v>
      </c>
      <c r="BA122" s="281">
        <f t="shared" si="60"/>
        <v>642536.93999999994</v>
      </c>
      <c r="BB122" s="281">
        <f t="shared" si="42"/>
        <v>0.46464754407743708</v>
      </c>
      <c r="BC122" s="281">
        <f t="shared" si="43"/>
        <v>0.37323528077688994</v>
      </c>
      <c r="BD122" s="222">
        <v>165195.35999999999</v>
      </c>
      <c r="CA122" s="91" t="str">
        <f t="shared" si="64"/>
        <v>Loddin</v>
      </c>
      <c r="CB122" s="92">
        <f t="shared" si="64"/>
        <v>969</v>
      </c>
      <c r="CC122" s="92">
        <f t="shared" si="44"/>
        <v>0</v>
      </c>
      <c r="CD122" s="92">
        <f t="shared" si="45"/>
        <v>253911.13</v>
      </c>
      <c r="CE122" s="92">
        <f t="shared" si="36"/>
        <v>0</v>
      </c>
      <c r="CF122" s="92">
        <f t="shared" si="37"/>
        <v>975803.05</v>
      </c>
      <c r="CG122" s="92">
        <f t="shared" si="46"/>
        <v>975803.05</v>
      </c>
      <c r="CH122" s="92">
        <f t="shared" si="38"/>
        <v>280457.17</v>
      </c>
      <c r="CI122" s="92">
        <f t="shared" si="62"/>
        <v>0</v>
      </c>
      <c r="CJ122" s="91" t="str">
        <f t="shared" si="65"/>
        <v>ja</v>
      </c>
      <c r="CK122" s="91" t="str">
        <f t="shared" si="65"/>
        <v>nein</v>
      </c>
      <c r="CL122" s="91" t="str">
        <f t="shared" si="63"/>
        <v>OK</v>
      </c>
      <c r="CM122" s="92">
        <f t="shared" si="47"/>
        <v>8426110.7899999991</v>
      </c>
      <c r="CN122" s="91" t="str">
        <f t="shared" si="48"/>
        <v>nein</v>
      </c>
      <c r="CO122" s="91">
        <f t="shared" si="49"/>
        <v>1</v>
      </c>
      <c r="CP122" s="91">
        <f t="shared" si="50"/>
        <v>0</v>
      </c>
      <c r="CQ122" s="91">
        <f t="shared" si="51"/>
        <v>1</v>
      </c>
      <c r="CR122" s="91">
        <f t="shared" si="39"/>
        <v>1</v>
      </c>
      <c r="CS122" s="92">
        <f>CM122-'2015'!CM122</f>
        <v>8426110.7899999991</v>
      </c>
      <c r="CT122" s="92">
        <f>CE122-'2015'!CE122</f>
        <v>0</v>
      </c>
      <c r="CU122" s="92">
        <f t="shared" si="52"/>
        <v>382627.56</v>
      </c>
      <c r="CV122" s="92">
        <f t="shared" si="53"/>
        <v>165195.35999999999</v>
      </c>
      <c r="CW122" s="153">
        <f t="shared" si="54"/>
        <v>3</v>
      </c>
      <c r="CX122" s="153">
        <f t="shared" si="55"/>
        <v>3.65</v>
      </c>
      <c r="CY122" s="153">
        <f t="shared" si="56"/>
        <v>3.5</v>
      </c>
      <c r="CZ122" s="92">
        <f t="shared" si="57"/>
        <v>277441.23</v>
      </c>
      <c r="DA122" s="92">
        <f t="shared" si="61"/>
        <v>90678.06</v>
      </c>
      <c r="DB122" s="91">
        <f t="shared" si="40"/>
        <v>1</v>
      </c>
      <c r="DC122" s="92">
        <f t="shared" si="58"/>
        <v>975803.05</v>
      </c>
    </row>
    <row r="123" spans="1:107" x14ac:dyDescent="0.25">
      <c r="A123" s="20">
        <v>13075090</v>
      </c>
      <c r="B123" s="21">
        <v>5562</v>
      </c>
      <c r="C123" s="21" t="s">
        <v>161</v>
      </c>
      <c r="D123" s="223">
        <v>441</v>
      </c>
      <c r="E123" s="224">
        <v>111000</v>
      </c>
      <c r="F123" s="224">
        <v>59032.09</v>
      </c>
      <c r="G123" s="224">
        <v>0</v>
      </c>
      <c r="H123" s="224"/>
      <c r="I123" s="224">
        <v>82556.69</v>
      </c>
      <c r="J123" s="224">
        <v>1</v>
      </c>
      <c r="K123" s="224">
        <v>162231.98000000001</v>
      </c>
      <c r="L123" s="224"/>
      <c r="M123" s="224">
        <v>1</v>
      </c>
      <c r="N123" s="224">
        <v>2003251.92</v>
      </c>
      <c r="O123" s="224">
        <v>0</v>
      </c>
      <c r="P123" s="224">
        <v>0</v>
      </c>
      <c r="Q123" s="224">
        <v>1</v>
      </c>
      <c r="R123" s="224">
        <v>162231.98000000001</v>
      </c>
      <c r="S123" s="224">
        <v>298</v>
      </c>
      <c r="T123" s="224">
        <v>0</v>
      </c>
      <c r="U123" s="224">
        <v>373</v>
      </c>
      <c r="V123" s="224">
        <v>0</v>
      </c>
      <c r="W123" s="224">
        <v>336</v>
      </c>
      <c r="X123" s="224">
        <v>0</v>
      </c>
      <c r="Y123" s="224">
        <v>0</v>
      </c>
      <c r="Z123" s="224">
        <v>189861.23</v>
      </c>
      <c r="AA123" s="224">
        <v>430.52433106575967</v>
      </c>
      <c r="AB123" s="22" t="s">
        <v>56</v>
      </c>
      <c r="AC123" s="22" t="s">
        <v>43</v>
      </c>
      <c r="AD123" s="22" t="s">
        <v>43</v>
      </c>
      <c r="AE123" s="22" t="s">
        <v>56</v>
      </c>
      <c r="AF123" s="22" t="s">
        <v>56</v>
      </c>
      <c r="AG123" s="22" t="s">
        <v>56</v>
      </c>
      <c r="AH123" s="67">
        <v>43100</v>
      </c>
      <c r="AI123" s="67">
        <v>43100</v>
      </c>
      <c r="AJ123" s="67">
        <v>43281</v>
      </c>
      <c r="AK123" s="224">
        <v>35631.97</v>
      </c>
      <c r="AL123" s="224">
        <v>162231.98000000001</v>
      </c>
      <c r="AM123" s="260">
        <v>-59032.09</v>
      </c>
      <c r="AN123" s="260">
        <v>162231.98000000001</v>
      </c>
      <c r="AO123" s="224">
        <v>1700</v>
      </c>
      <c r="AP123" s="282">
        <v>2044.17</v>
      </c>
      <c r="AQ123" s="224">
        <v>0</v>
      </c>
      <c r="AR123" s="282">
        <v>0</v>
      </c>
      <c r="AS123" s="224">
        <v>14500</v>
      </c>
      <c r="AT123" s="282">
        <v>15295.83</v>
      </c>
      <c r="AU123" s="222">
        <v>266767.46999999997</v>
      </c>
      <c r="AV123" s="222">
        <v>188687.93</v>
      </c>
      <c r="AW123" s="281">
        <f t="shared" si="59"/>
        <v>-78079.539999999979</v>
      </c>
      <c r="AX123" s="222">
        <v>100863.17</v>
      </c>
      <c r="AY123" s="281">
        <f t="shared" si="41"/>
        <v>289551.09999999998</v>
      </c>
      <c r="AZ123" s="222">
        <v>198213.96</v>
      </c>
      <c r="BA123" s="281">
        <f t="shared" si="60"/>
        <v>91337.139999999985</v>
      </c>
      <c r="BB123" s="281">
        <f t="shared" si="42"/>
        <v>1.0504856351966976</v>
      </c>
      <c r="BC123" s="281">
        <f t="shared" si="43"/>
        <v>0.68455605936223352</v>
      </c>
      <c r="BD123" s="222">
        <v>85576.8</v>
      </c>
      <c r="CA123" s="91" t="str">
        <f t="shared" si="64"/>
        <v>Mellenthin</v>
      </c>
      <c r="CB123" s="92">
        <f t="shared" si="64"/>
        <v>441</v>
      </c>
      <c r="CC123" s="92">
        <f t="shared" si="44"/>
        <v>82556.69</v>
      </c>
      <c r="CD123" s="92">
        <f t="shared" si="45"/>
        <v>-82556.69</v>
      </c>
      <c r="CE123" s="92">
        <f t="shared" si="36"/>
        <v>0</v>
      </c>
      <c r="CF123" s="92">
        <f t="shared" si="37"/>
        <v>162231.98000000001</v>
      </c>
      <c r="CG123" s="92">
        <f t="shared" si="46"/>
        <v>162231.98000000001</v>
      </c>
      <c r="CH123" s="92">
        <f t="shared" si="38"/>
        <v>-59032.09</v>
      </c>
      <c r="CI123" s="92">
        <f t="shared" si="62"/>
        <v>0</v>
      </c>
      <c r="CJ123" s="91" t="str">
        <f t="shared" si="65"/>
        <v>ja</v>
      </c>
      <c r="CK123" s="91" t="str">
        <f t="shared" si="65"/>
        <v>nein</v>
      </c>
      <c r="CL123" s="91" t="str">
        <f t="shared" si="63"/>
        <v>OK</v>
      </c>
      <c r="CM123" s="92">
        <f t="shared" si="47"/>
        <v>2003251.92</v>
      </c>
      <c r="CN123" s="91" t="str">
        <f t="shared" si="48"/>
        <v>nein</v>
      </c>
      <c r="CO123" s="91">
        <f t="shared" si="49"/>
        <v>1</v>
      </c>
      <c r="CP123" s="91">
        <f t="shared" si="50"/>
        <v>0</v>
      </c>
      <c r="CQ123" s="91">
        <f t="shared" si="51"/>
        <v>1</v>
      </c>
      <c r="CR123" s="91">
        <f t="shared" si="39"/>
        <v>1</v>
      </c>
      <c r="CS123" s="92">
        <f>CM123-'2015'!CM123</f>
        <v>2003251.92</v>
      </c>
      <c r="CT123" s="92">
        <f>CE123-'2015'!CE123</f>
        <v>0</v>
      </c>
      <c r="CU123" s="92">
        <f t="shared" si="52"/>
        <v>198213.96</v>
      </c>
      <c r="CV123" s="92">
        <f t="shared" si="53"/>
        <v>85576.8</v>
      </c>
      <c r="CW123" s="153">
        <f t="shared" si="54"/>
        <v>2.98</v>
      </c>
      <c r="CX123" s="153">
        <f t="shared" si="55"/>
        <v>3.73</v>
      </c>
      <c r="CY123" s="153">
        <f t="shared" si="56"/>
        <v>3.36</v>
      </c>
      <c r="CZ123" s="92">
        <f t="shared" si="57"/>
        <v>189861.23</v>
      </c>
      <c r="DA123" s="92">
        <f t="shared" si="61"/>
        <v>17340</v>
      </c>
      <c r="DB123" s="91">
        <f t="shared" si="40"/>
        <v>0</v>
      </c>
      <c r="DC123" s="92">
        <f t="shared" si="58"/>
        <v>162231.98000000001</v>
      </c>
    </row>
    <row r="124" spans="1:107" x14ac:dyDescent="0.25">
      <c r="A124" s="20">
        <v>13075111</v>
      </c>
      <c r="B124" s="21">
        <v>5562</v>
      </c>
      <c r="C124" s="21" t="s">
        <v>162</v>
      </c>
      <c r="D124" s="223">
        <v>454</v>
      </c>
      <c r="E124" s="224">
        <v>84600</v>
      </c>
      <c r="F124" s="224">
        <v>37380.129999999997</v>
      </c>
      <c r="G124" s="224">
        <v>1</v>
      </c>
      <c r="H124" s="224">
        <v>114674.62</v>
      </c>
      <c r="I124" s="224"/>
      <c r="J124" s="224">
        <v>1</v>
      </c>
      <c r="K124" s="224">
        <v>85360.92</v>
      </c>
      <c r="L124" s="224"/>
      <c r="M124" s="224">
        <v>1</v>
      </c>
      <c r="N124" s="224">
        <v>1618798.69</v>
      </c>
      <c r="O124" s="224">
        <v>0</v>
      </c>
      <c r="P124" s="224">
        <v>0</v>
      </c>
      <c r="Q124" s="224">
        <v>1</v>
      </c>
      <c r="R124" s="224">
        <v>85360.92</v>
      </c>
      <c r="S124" s="224">
        <v>282</v>
      </c>
      <c r="T124" s="224">
        <v>0</v>
      </c>
      <c r="U124" s="224">
        <v>354</v>
      </c>
      <c r="V124" s="224">
        <v>0</v>
      </c>
      <c r="W124" s="224">
        <v>322</v>
      </c>
      <c r="X124" s="224">
        <v>0</v>
      </c>
      <c r="Y124" s="224">
        <v>0</v>
      </c>
      <c r="Z124" s="224">
        <v>2503834.62</v>
      </c>
      <c r="AA124" s="224">
        <v>5515.0542290748899</v>
      </c>
      <c r="AB124" s="22" t="s">
        <v>56</v>
      </c>
      <c r="AC124" s="22" t="s">
        <v>43</v>
      </c>
      <c r="AD124" s="22" t="s">
        <v>43</v>
      </c>
      <c r="AE124" s="22" t="s">
        <v>56</v>
      </c>
      <c r="AF124" s="22" t="s">
        <v>56</v>
      </c>
      <c r="AG124" s="22" t="s">
        <v>56</v>
      </c>
      <c r="AH124" s="67">
        <v>43100</v>
      </c>
      <c r="AI124" s="67">
        <v>43100</v>
      </c>
      <c r="AJ124" s="67">
        <v>43281</v>
      </c>
      <c r="AK124" s="224">
        <v>269119.42</v>
      </c>
      <c r="AL124" s="224">
        <v>85360.92</v>
      </c>
      <c r="AM124" s="260">
        <v>37380.129999999997</v>
      </c>
      <c r="AN124" s="260">
        <v>85360.92</v>
      </c>
      <c r="AO124" s="224">
        <v>1200</v>
      </c>
      <c r="AP124" s="282">
        <v>1351.67</v>
      </c>
      <c r="AQ124" s="224">
        <v>0</v>
      </c>
      <c r="AR124" s="282">
        <v>0</v>
      </c>
      <c r="AS124" s="224">
        <v>4000</v>
      </c>
      <c r="AT124" s="282">
        <v>4720</v>
      </c>
      <c r="AU124" s="222">
        <v>227858.65</v>
      </c>
      <c r="AV124" s="222">
        <v>318646.73</v>
      </c>
      <c r="AW124" s="281">
        <f t="shared" si="59"/>
        <v>90788.079999999987</v>
      </c>
      <c r="AX124" s="222">
        <v>122470.54</v>
      </c>
      <c r="AY124" s="281">
        <f t="shared" si="41"/>
        <v>441117.26999999996</v>
      </c>
      <c r="AZ124" s="222">
        <v>148201.44</v>
      </c>
      <c r="BA124" s="281">
        <f t="shared" si="60"/>
        <v>292915.82999999996</v>
      </c>
      <c r="BB124" s="281">
        <f t="shared" si="42"/>
        <v>0.46509637804850534</v>
      </c>
      <c r="BC124" s="281">
        <f t="shared" si="43"/>
        <v>0.33596834692053662</v>
      </c>
      <c r="BD124" s="222">
        <v>63984.6</v>
      </c>
      <c r="CA124" s="91" t="str">
        <f t="shared" si="64"/>
        <v>Pudagla</v>
      </c>
      <c r="CB124" s="92">
        <f t="shared" si="64"/>
        <v>454</v>
      </c>
      <c r="CC124" s="92">
        <f t="shared" si="44"/>
        <v>0</v>
      </c>
      <c r="CD124" s="92">
        <f t="shared" si="45"/>
        <v>114674.62</v>
      </c>
      <c r="CE124" s="92">
        <f t="shared" si="36"/>
        <v>0</v>
      </c>
      <c r="CF124" s="92">
        <f t="shared" si="37"/>
        <v>85360.92</v>
      </c>
      <c r="CG124" s="92">
        <f t="shared" si="46"/>
        <v>85360.92</v>
      </c>
      <c r="CH124" s="92">
        <f t="shared" si="38"/>
        <v>37380.129999999997</v>
      </c>
      <c r="CI124" s="92">
        <f t="shared" si="62"/>
        <v>0</v>
      </c>
      <c r="CJ124" s="91" t="str">
        <f t="shared" si="65"/>
        <v>ja</v>
      </c>
      <c r="CK124" s="91" t="str">
        <f t="shared" si="65"/>
        <v>nein</v>
      </c>
      <c r="CL124" s="91" t="str">
        <f t="shared" si="63"/>
        <v>OK</v>
      </c>
      <c r="CM124" s="92">
        <f t="shared" si="47"/>
        <v>1618798.69</v>
      </c>
      <c r="CN124" s="91" t="str">
        <f t="shared" si="48"/>
        <v>nein</v>
      </c>
      <c r="CO124" s="91">
        <f t="shared" si="49"/>
        <v>1</v>
      </c>
      <c r="CP124" s="91">
        <f t="shared" si="50"/>
        <v>0</v>
      </c>
      <c r="CQ124" s="91">
        <f t="shared" si="51"/>
        <v>1</v>
      </c>
      <c r="CR124" s="91">
        <f t="shared" si="39"/>
        <v>1</v>
      </c>
      <c r="CS124" s="92">
        <f>CM124-'2015'!CM124</f>
        <v>1618798.69</v>
      </c>
      <c r="CT124" s="92">
        <f>CE124-'2015'!CE124</f>
        <v>0</v>
      </c>
      <c r="CU124" s="92">
        <f t="shared" si="52"/>
        <v>148201.44</v>
      </c>
      <c r="CV124" s="92">
        <f t="shared" si="53"/>
        <v>63984.6</v>
      </c>
      <c r="CW124" s="153">
        <f t="shared" si="54"/>
        <v>2.82</v>
      </c>
      <c r="CX124" s="153">
        <f t="shared" si="55"/>
        <v>3.54</v>
      </c>
      <c r="CY124" s="153">
        <f t="shared" si="56"/>
        <v>3.22</v>
      </c>
      <c r="CZ124" s="92">
        <f t="shared" si="57"/>
        <v>2503834.62</v>
      </c>
      <c r="DA124" s="92">
        <f t="shared" si="61"/>
        <v>6071.67</v>
      </c>
      <c r="DB124" s="91">
        <f t="shared" si="40"/>
        <v>1</v>
      </c>
      <c r="DC124" s="92">
        <f t="shared" si="58"/>
        <v>85360.92</v>
      </c>
    </row>
    <row r="125" spans="1:107" x14ac:dyDescent="0.25">
      <c r="A125" s="20">
        <v>13075114</v>
      </c>
      <c r="B125" s="21">
        <v>5562</v>
      </c>
      <c r="C125" s="21" t="s">
        <v>163</v>
      </c>
      <c r="D125" s="223">
        <v>581</v>
      </c>
      <c r="E125" s="224">
        <v>31500</v>
      </c>
      <c r="F125" s="224">
        <v>5580.6</v>
      </c>
      <c r="G125" s="224">
        <v>0</v>
      </c>
      <c r="H125" s="224"/>
      <c r="I125" s="224">
        <v>257543.44</v>
      </c>
      <c r="J125" s="224">
        <v>1</v>
      </c>
      <c r="K125" s="224">
        <v>301510.84999999998</v>
      </c>
      <c r="L125" s="224"/>
      <c r="M125" s="224">
        <v>1</v>
      </c>
      <c r="N125" s="224">
        <v>3485823.21</v>
      </c>
      <c r="O125" s="224">
        <v>0</v>
      </c>
      <c r="P125" s="224">
        <v>0</v>
      </c>
      <c r="Q125" s="224">
        <v>1</v>
      </c>
      <c r="R125" s="224">
        <v>301510.84999999998</v>
      </c>
      <c r="S125" s="224">
        <v>298</v>
      </c>
      <c r="T125" s="224">
        <v>0</v>
      </c>
      <c r="U125" s="224">
        <v>373</v>
      </c>
      <c r="V125" s="224">
        <v>0</v>
      </c>
      <c r="W125" s="224">
        <v>380</v>
      </c>
      <c r="X125" s="224">
        <v>0</v>
      </c>
      <c r="Y125" s="224">
        <v>0</v>
      </c>
      <c r="Z125" s="224">
        <v>39171.42</v>
      </c>
      <c r="AA125" s="224">
        <v>67.420688468158346</v>
      </c>
      <c r="AB125" s="22" t="s">
        <v>43</v>
      </c>
      <c r="AC125" s="22" t="s">
        <v>43</v>
      </c>
      <c r="AD125" s="22" t="s">
        <v>43</v>
      </c>
      <c r="AE125" s="22" t="s">
        <v>56</v>
      </c>
      <c r="AF125" s="22" t="s">
        <v>56</v>
      </c>
      <c r="AG125" s="22" t="s">
        <v>56</v>
      </c>
      <c r="AH125" s="67" t="s">
        <v>56</v>
      </c>
      <c r="AI125" s="74" t="s">
        <v>394</v>
      </c>
      <c r="AJ125" s="67">
        <v>43281</v>
      </c>
      <c r="AK125" s="224">
        <v>52111.51</v>
      </c>
      <c r="AL125" s="224">
        <v>301510.84999999998</v>
      </c>
      <c r="AM125" s="260">
        <v>-5580.6</v>
      </c>
      <c r="AN125" s="260">
        <v>301510.84999999998</v>
      </c>
      <c r="AO125" s="224">
        <v>4500</v>
      </c>
      <c r="AP125" s="282">
        <v>4464.18</v>
      </c>
      <c r="AQ125" s="224">
        <v>0</v>
      </c>
      <c r="AR125" s="282">
        <v>0</v>
      </c>
      <c r="AS125" s="224">
        <v>39000</v>
      </c>
      <c r="AT125" s="282">
        <v>47376.08</v>
      </c>
      <c r="AU125" s="222">
        <v>217815.53</v>
      </c>
      <c r="AV125" s="222">
        <v>262297.39</v>
      </c>
      <c r="AW125" s="281">
        <f t="shared" si="59"/>
        <v>44481.860000000015</v>
      </c>
      <c r="AX125" s="222">
        <v>224169.95</v>
      </c>
      <c r="AY125" s="281">
        <f t="shared" si="41"/>
        <v>486467.34</v>
      </c>
      <c r="AZ125" s="222">
        <v>197119.32</v>
      </c>
      <c r="BA125" s="281">
        <f t="shared" si="60"/>
        <v>289348.02</v>
      </c>
      <c r="BB125" s="281">
        <f t="shared" si="42"/>
        <v>0.75151079467470105</v>
      </c>
      <c r="BC125" s="281">
        <f t="shared" si="43"/>
        <v>0.40520566087745991</v>
      </c>
      <c r="BD125" s="222">
        <v>85104.72</v>
      </c>
      <c r="CA125" s="91" t="str">
        <f t="shared" si="64"/>
        <v>Rankwitz</v>
      </c>
      <c r="CB125" s="92">
        <f t="shared" si="64"/>
        <v>581</v>
      </c>
      <c r="CC125" s="92">
        <f t="shared" si="44"/>
        <v>257543.44</v>
      </c>
      <c r="CD125" s="92">
        <f t="shared" si="45"/>
        <v>-257543.44</v>
      </c>
      <c r="CE125" s="92">
        <f t="shared" si="36"/>
        <v>0</v>
      </c>
      <c r="CF125" s="92">
        <f t="shared" si="37"/>
        <v>301510.84999999998</v>
      </c>
      <c r="CG125" s="92">
        <f t="shared" si="46"/>
        <v>301510.84999999998</v>
      </c>
      <c r="CH125" s="92">
        <f t="shared" si="38"/>
        <v>-5580.6</v>
      </c>
      <c r="CI125" s="92">
        <f t="shared" si="62"/>
        <v>0</v>
      </c>
      <c r="CJ125" s="91" t="str">
        <f t="shared" si="65"/>
        <v>nein</v>
      </c>
      <c r="CK125" s="91" t="str">
        <f t="shared" si="65"/>
        <v>nein</v>
      </c>
      <c r="CL125" s="91" t="str">
        <f t="shared" si="63"/>
        <v>OK</v>
      </c>
      <c r="CM125" s="92">
        <f t="shared" si="47"/>
        <v>3485823.21</v>
      </c>
      <c r="CN125" s="91" t="str">
        <f t="shared" si="48"/>
        <v>nein</v>
      </c>
      <c r="CO125" s="91">
        <f t="shared" si="49"/>
        <v>0</v>
      </c>
      <c r="CP125" s="91">
        <f t="shared" si="50"/>
        <v>0</v>
      </c>
      <c r="CQ125" s="91">
        <f t="shared" si="51"/>
        <v>1</v>
      </c>
      <c r="CR125" s="91">
        <f t="shared" si="39"/>
        <v>1</v>
      </c>
      <c r="CS125" s="92">
        <f>CM125-'2015'!CM125</f>
        <v>3485823.21</v>
      </c>
      <c r="CT125" s="92">
        <f>CE125-'2015'!CE125</f>
        <v>0</v>
      </c>
      <c r="CU125" s="92">
        <f t="shared" si="52"/>
        <v>197119.32</v>
      </c>
      <c r="CV125" s="92">
        <f t="shared" si="53"/>
        <v>85104.72</v>
      </c>
      <c r="CW125" s="153">
        <f t="shared" si="54"/>
        <v>2.98</v>
      </c>
      <c r="CX125" s="153">
        <f t="shared" si="55"/>
        <v>3.73</v>
      </c>
      <c r="CY125" s="153">
        <f t="shared" si="56"/>
        <v>3.8</v>
      </c>
      <c r="CZ125" s="92">
        <f t="shared" si="57"/>
        <v>39171.42</v>
      </c>
      <c r="DA125" s="92">
        <f t="shared" si="61"/>
        <v>51840.26</v>
      </c>
      <c r="DB125" s="91">
        <f t="shared" si="40"/>
        <v>0</v>
      </c>
      <c r="DC125" s="92">
        <f t="shared" si="58"/>
        <v>301510.84999999998</v>
      </c>
    </row>
    <row r="126" spans="1:107" x14ac:dyDescent="0.25">
      <c r="A126" s="20">
        <v>13075129</v>
      </c>
      <c r="B126" s="21">
        <v>5562</v>
      </c>
      <c r="C126" s="21" t="s">
        <v>164</v>
      </c>
      <c r="D126" s="223">
        <v>367</v>
      </c>
      <c r="E126" s="224">
        <v>52100</v>
      </c>
      <c r="F126" s="224">
        <v>39922.19</v>
      </c>
      <c r="G126" s="224">
        <v>0</v>
      </c>
      <c r="H126" s="224"/>
      <c r="I126" s="224">
        <v>80129.66</v>
      </c>
      <c r="J126" s="224">
        <v>1</v>
      </c>
      <c r="K126" s="224">
        <v>255365.68</v>
      </c>
      <c r="L126" s="224"/>
      <c r="M126" s="224">
        <v>1</v>
      </c>
      <c r="N126" s="224">
        <v>1442589.75</v>
      </c>
      <c r="O126" s="224">
        <v>0</v>
      </c>
      <c r="P126" s="224">
        <v>0</v>
      </c>
      <c r="Q126" s="224">
        <v>1</v>
      </c>
      <c r="R126" s="224">
        <v>255365.68</v>
      </c>
      <c r="S126" s="224">
        <v>285</v>
      </c>
      <c r="T126" s="224">
        <v>0</v>
      </c>
      <c r="U126" s="224">
        <v>355</v>
      </c>
      <c r="V126" s="224">
        <v>0</v>
      </c>
      <c r="W126" s="224">
        <v>330</v>
      </c>
      <c r="X126" s="224">
        <v>0</v>
      </c>
      <c r="Y126" s="224">
        <v>0</v>
      </c>
      <c r="Z126" s="224">
        <v>0</v>
      </c>
      <c r="AA126" s="224">
        <v>0</v>
      </c>
      <c r="AB126" s="22" t="s">
        <v>43</v>
      </c>
      <c r="AC126" s="22" t="s">
        <v>43</v>
      </c>
      <c r="AD126" s="22" t="s">
        <v>43</v>
      </c>
      <c r="AE126" s="22" t="s">
        <v>56</v>
      </c>
      <c r="AF126" s="22" t="s">
        <v>56</v>
      </c>
      <c r="AG126" s="22" t="s">
        <v>56</v>
      </c>
      <c r="AH126" s="67">
        <v>43100</v>
      </c>
      <c r="AI126" s="67">
        <v>43100</v>
      </c>
      <c r="AJ126" s="67">
        <v>43281</v>
      </c>
      <c r="AK126" s="224">
        <v>130180.4</v>
      </c>
      <c r="AL126" s="224">
        <v>255365.68</v>
      </c>
      <c r="AM126" s="260">
        <v>-39922.19</v>
      </c>
      <c r="AN126" s="260">
        <v>255365.68</v>
      </c>
      <c r="AO126" s="224">
        <v>1700</v>
      </c>
      <c r="AP126" s="282">
        <v>1669.17</v>
      </c>
      <c r="AQ126" s="224">
        <v>0</v>
      </c>
      <c r="AR126" s="282">
        <v>0</v>
      </c>
      <c r="AS126" s="224">
        <v>16800</v>
      </c>
      <c r="AT126" s="282">
        <v>18260</v>
      </c>
      <c r="AU126" s="222">
        <v>148213.51</v>
      </c>
      <c r="AV126" s="222">
        <v>149284.67000000001</v>
      </c>
      <c r="AW126" s="281">
        <f t="shared" si="59"/>
        <v>1071.1600000000035</v>
      </c>
      <c r="AX126" s="222">
        <v>122700.69</v>
      </c>
      <c r="AY126" s="281">
        <f t="shared" si="41"/>
        <v>271985.36</v>
      </c>
      <c r="AZ126" s="222">
        <v>128622.36</v>
      </c>
      <c r="BA126" s="281">
        <f t="shared" si="60"/>
        <v>143363</v>
      </c>
      <c r="BB126" s="281">
        <f t="shared" si="42"/>
        <v>0.8615912136189201</v>
      </c>
      <c r="BC126" s="281">
        <f t="shared" si="43"/>
        <v>0.47290177677210277</v>
      </c>
      <c r="BD126" s="222">
        <v>55531.68</v>
      </c>
      <c r="CA126" s="91" t="str">
        <f t="shared" si="64"/>
        <v>Stolpe auf Usedom</v>
      </c>
      <c r="CB126" s="92">
        <f t="shared" si="64"/>
        <v>367</v>
      </c>
      <c r="CC126" s="92">
        <f t="shared" si="44"/>
        <v>80129.66</v>
      </c>
      <c r="CD126" s="92">
        <f t="shared" si="45"/>
        <v>-80129.66</v>
      </c>
      <c r="CE126" s="92">
        <f t="shared" si="36"/>
        <v>0</v>
      </c>
      <c r="CF126" s="92">
        <f t="shared" si="37"/>
        <v>255365.68</v>
      </c>
      <c r="CG126" s="92">
        <f t="shared" si="46"/>
        <v>255365.68</v>
      </c>
      <c r="CH126" s="92">
        <f t="shared" si="38"/>
        <v>-39922.19</v>
      </c>
      <c r="CI126" s="92">
        <f t="shared" si="62"/>
        <v>0</v>
      </c>
      <c r="CJ126" s="91" t="str">
        <f t="shared" si="65"/>
        <v>nein</v>
      </c>
      <c r="CK126" s="91" t="str">
        <f t="shared" si="65"/>
        <v>nein</v>
      </c>
      <c r="CL126" s="91" t="str">
        <f t="shared" si="63"/>
        <v>OK</v>
      </c>
      <c r="CM126" s="92">
        <f t="shared" si="47"/>
        <v>1442589.75</v>
      </c>
      <c r="CN126" s="91" t="str">
        <f t="shared" si="48"/>
        <v>nein</v>
      </c>
      <c r="CO126" s="91">
        <f t="shared" si="49"/>
        <v>0</v>
      </c>
      <c r="CP126" s="91">
        <f t="shared" si="50"/>
        <v>0</v>
      </c>
      <c r="CQ126" s="91">
        <f t="shared" si="51"/>
        <v>1</v>
      </c>
      <c r="CR126" s="91">
        <f t="shared" si="39"/>
        <v>1</v>
      </c>
      <c r="CS126" s="92">
        <f>CM126-'2015'!CM126</f>
        <v>1442589.75</v>
      </c>
      <c r="CT126" s="92">
        <f>CE126-'2015'!CE126</f>
        <v>0</v>
      </c>
      <c r="CU126" s="92">
        <f t="shared" si="52"/>
        <v>128622.36</v>
      </c>
      <c r="CV126" s="92">
        <f t="shared" si="53"/>
        <v>55531.68</v>
      </c>
      <c r="CW126" s="153">
        <f t="shared" si="54"/>
        <v>2.85</v>
      </c>
      <c r="CX126" s="153">
        <f t="shared" si="55"/>
        <v>3.55</v>
      </c>
      <c r="CY126" s="153">
        <f t="shared" si="56"/>
        <v>3.3</v>
      </c>
      <c r="CZ126" s="92">
        <f t="shared" si="57"/>
        <v>0</v>
      </c>
      <c r="DA126" s="92">
        <f t="shared" si="61"/>
        <v>19929.169999999998</v>
      </c>
      <c r="DB126" s="91">
        <f t="shared" si="40"/>
        <v>0</v>
      </c>
      <c r="DC126" s="92">
        <f t="shared" si="58"/>
        <v>255365.68</v>
      </c>
    </row>
    <row r="127" spans="1:107" x14ac:dyDescent="0.25">
      <c r="A127" s="20">
        <v>13075135</v>
      </c>
      <c r="B127" s="21">
        <v>5562</v>
      </c>
      <c r="C127" s="21" t="s">
        <v>165</v>
      </c>
      <c r="D127" s="223">
        <v>1007</v>
      </c>
      <c r="E127" s="224">
        <v>34100</v>
      </c>
      <c r="F127" s="224">
        <v>387547.22</v>
      </c>
      <c r="G127" s="224">
        <v>1</v>
      </c>
      <c r="H127" s="224">
        <v>378298.58</v>
      </c>
      <c r="I127" s="224"/>
      <c r="J127" s="224">
        <v>1</v>
      </c>
      <c r="K127" s="224">
        <v>799168.94</v>
      </c>
      <c r="L127" s="224"/>
      <c r="M127" s="224">
        <v>1</v>
      </c>
      <c r="N127" s="224">
        <v>6944474.3899999997</v>
      </c>
      <c r="O127" s="224">
        <v>0</v>
      </c>
      <c r="P127" s="224">
        <v>0</v>
      </c>
      <c r="Q127" s="224">
        <v>1</v>
      </c>
      <c r="R127" s="224">
        <v>886865.51</v>
      </c>
      <c r="S127" s="224">
        <v>300</v>
      </c>
      <c r="T127" s="224">
        <v>0</v>
      </c>
      <c r="U127" s="224">
        <v>375</v>
      </c>
      <c r="V127" s="224">
        <v>0</v>
      </c>
      <c r="W127" s="224">
        <v>350</v>
      </c>
      <c r="X127" s="224">
        <v>0</v>
      </c>
      <c r="Y127" s="224">
        <v>0</v>
      </c>
      <c r="Z127" s="224">
        <v>783513.41</v>
      </c>
      <c r="AA127" s="224">
        <v>778.06694141012917</v>
      </c>
      <c r="AB127" s="22" t="s">
        <v>43</v>
      </c>
      <c r="AC127" s="22" t="s">
        <v>43</v>
      </c>
      <c r="AD127" s="22" t="s">
        <v>43</v>
      </c>
      <c r="AE127" s="22" t="s">
        <v>56</v>
      </c>
      <c r="AF127" s="22" t="s">
        <v>56</v>
      </c>
      <c r="AG127" s="22" t="s">
        <v>56</v>
      </c>
      <c r="AH127" s="67">
        <v>43100</v>
      </c>
      <c r="AI127" s="67">
        <v>43100</v>
      </c>
      <c r="AJ127" s="67">
        <v>43281</v>
      </c>
      <c r="AK127" s="224">
        <v>1270157.03</v>
      </c>
      <c r="AL127" s="224">
        <v>799168.94</v>
      </c>
      <c r="AM127" s="260">
        <v>387547.22</v>
      </c>
      <c r="AN127" s="260">
        <v>799168.94</v>
      </c>
      <c r="AO127" s="224">
        <v>2500</v>
      </c>
      <c r="AP127" s="282">
        <v>2237.67</v>
      </c>
      <c r="AQ127" s="224">
        <v>0</v>
      </c>
      <c r="AR127" s="282">
        <v>0</v>
      </c>
      <c r="AS127" s="224">
        <v>37000</v>
      </c>
      <c r="AT127" s="282">
        <v>39708.9</v>
      </c>
      <c r="AU127" s="222">
        <v>596276.87</v>
      </c>
      <c r="AV127" s="222">
        <v>758959.02</v>
      </c>
      <c r="AW127" s="281">
        <f t="shared" si="59"/>
        <v>162682.15000000002</v>
      </c>
      <c r="AX127" s="222">
        <v>231343.88</v>
      </c>
      <c r="AY127" s="281">
        <f t="shared" si="41"/>
        <v>990302.9</v>
      </c>
      <c r="AZ127" s="222">
        <v>368425.8</v>
      </c>
      <c r="BA127" s="281">
        <f t="shared" si="60"/>
        <v>621877.10000000009</v>
      </c>
      <c r="BB127" s="281">
        <f t="shared" si="42"/>
        <v>0.48543569585614776</v>
      </c>
      <c r="BC127" s="281">
        <f t="shared" si="43"/>
        <v>0.37203344552459655</v>
      </c>
      <c r="BD127" s="222">
        <v>159064.20000000001</v>
      </c>
      <c r="CA127" s="91" t="str">
        <f t="shared" si="64"/>
        <v>Ückeritz</v>
      </c>
      <c r="CB127" s="92">
        <f t="shared" si="64"/>
        <v>1007</v>
      </c>
      <c r="CC127" s="92">
        <f t="shared" si="44"/>
        <v>0</v>
      </c>
      <c r="CD127" s="92">
        <f t="shared" si="45"/>
        <v>378298.58</v>
      </c>
      <c r="CE127" s="92">
        <f t="shared" si="36"/>
        <v>0</v>
      </c>
      <c r="CF127" s="92">
        <f t="shared" si="37"/>
        <v>886865.51</v>
      </c>
      <c r="CG127" s="92">
        <f t="shared" si="46"/>
        <v>886865.51</v>
      </c>
      <c r="CH127" s="92">
        <f t="shared" si="38"/>
        <v>387547.22</v>
      </c>
      <c r="CI127" s="92">
        <f t="shared" si="62"/>
        <v>0</v>
      </c>
      <c r="CJ127" s="91" t="str">
        <f t="shared" si="65"/>
        <v>nein</v>
      </c>
      <c r="CK127" s="91" t="str">
        <f t="shared" si="65"/>
        <v>nein</v>
      </c>
      <c r="CL127" s="91" t="str">
        <f t="shared" si="63"/>
        <v>OK</v>
      </c>
      <c r="CM127" s="92">
        <f t="shared" si="47"/>
        <v>6944474.3899999997</v>
      </c>
      <c r="CN127" s="91" t="str">
        <f t="shared" si="48"/>
        <v>nein</v>
      </c>
      <c r="CO127" s="91">
        <f t="shared" si="49"/>
        <v>0</v>
      </c>
      <c r="CP127" s="91">
        <f t="shared" si="50"/>
        <v>0</v>
      </c>
      <c r="CQ127" s="91">
        <f t="shared" si="51"/>
        <v>1</v>
      </c>
      <c r="CR127" s="91">
        <f t="shared" si="39"/>
        <v>1</v>
      </c>
      <c r="CS127" s="92">
        <f>CM127-'2015'!CM127</f>
        <v>6944474.3899999997</v>
      </c>
      <c r="CT127" s="92">
        <f>CE127-'2015'!CE127</f>
        <v>0</v>
      </c>
      <c r="CU127" s="92">
        <f t="shared" si="52"/>
        <v>368425.8</v>
      </c>
      <c r="CV127" s="92">
        <f t="shared" si="53"/>
        <v>159064.20000000001</v>
      </c>
      <c r="CW127" s="153">
        <f t="shared" si="54"/>
        <v>3</v>
      </c>
      <c r="CX127" s="153">
        <f t="shared" si="55"/>
        <v>3.75</v>
      </c>
      <c r="CY127" s="153">
        <f t="shared" si="56"/>
        <v>3.5</v>
      </c>
      <c r="CZ127" s="92">
        <f t="shared" si="57"/>
        <v>783513.41</v>
      </c>
      <c r="DA127" s="92">
        <f t="shared" si="61"/>
        <v>41946.57</v>
      </c>
      <c r="DB127" s="91">
        <f t="shared" si="40"/>
        <v>1</v>
      </c>
      <c r="DC127" s="92">
        <f t="shared" si="58"/>
        <v>799168.94</v>
      </c>
    </row>
    <row r="128" spans="1:107" x14ac:dyDescent="0.25">
      <c r="A128" s="20">
        <v>13075137</v>
      </c>
      <c r="B128" s="21">
        <v>5562</v>
      </c>
      <c r="C128" s="21" t="s">
        <v>166</v>
      </c>
      <c r="D128" s="223">
        <v>1785</v>
      </c>
      <c r="E128" s="224">
        <v>20800</v>
      </c>
      <c r="F128" s="275">
        <v>0</v>
      </c>
      <c r="G128" s="224"/>
      <c r="H128" s="275">
        <v>0</v>
      </c>
      <c r="I128" s="224"/>
      <c r="J128" s="224"/>
      <c r="K128" s="275">
        <v>0</v>
      </c>
      <c r="L128" s="224"/>
      <c r="M128" s="275">
        <v>0</v>
      </c>
      <c r="N128" s="275">
        <v>0</v>
      </c>
      <c r="O128" s="224">
        <v>0</v>
      </c>
      <c r="P128" s="224">
        <v>188028.28</v>
      </c>
      <c r="Q128" s="224">
        <v>1</v>
      </c>
      <c r="R128" s="224">
        <v>93383.75</v>
      </c>
      <c r="S128" s="224">
        <v>300</v>
      </c>
      <c r="T128" s="224">
        <v>0</v>
      </c>
      <c r="U128" s="224">
        <v>385</v>
      </c>
      <c r="V128" s="224">
        <v>0</v>
      </c>
      <c r="W128" s="224">
        <v>380</v>
      </c>
      <c r="X128" s="224">
        <v>0</v>
      </c>
      <c r="Y128" s="224">
        <v>0</v>
      </c>
      <c r="Z128" s="224">
        <v>1955526.34</v>
      </c>
      <c r="AA128" s="224">
        <v>1095.5329635854341</v>
      </c>
      <c r="AB128" s="22" t="s">
        <v>56</v>
      </c>
      <c r="AC128" s="22" t="s">
        <v>43</v>
      </c>
      <c r="AD128" s="22" t="s">
        <v>43</v>
      </c>
      <c r="AE128" s="22" t="s">
        <v>56</v>
      </c>
      <c r="AF128" s="22" t="s">
        <v>56</v>
      </c>
      <c r="AG128" s="22" t="s">
        <v>56</v>
      </c>
      <c r="AH128" s="67">
        <v>43100</v>
      </c>
      <c r="AI128" s="74" t="s">
        <v>394</v>
      </c>
      <c r="AJ128" s="67">
        <v>43281</v>
      </c>
      <c r="AK128" s="275" t="s">
        <v>395</v>
      </c>
      <c r="AL128" s="275" t="s">
        <v>395</v>
      </c>
      <c r="AM128" s="275">
        <v>257675.28</v>
      </c>
      <c r="AN128" s="275">
        <v>-188028.28</v>
      </c>
      <c r="AO128" s="224">
        <v>8400</v>
      </c>
      <c r="AP128" s="282">
        <v>9061.7099999999991</v>
      </c>
      <c r="AQ128" s="224">
        <v>1400</v>
      </c>
      <c r="AR128" s="282">
        <v>1404</v>
      </c>
      <c r="AS128" s="224">
        <v>19500</v>
      </c>
      <c r="AT128" s="282">
        <v>26486.05</v>
      </c>
      <c r="AU128" s="222">
        <v>568745.99</v>
      </c>
      <c r="AV128" s="222">
        <v>851579.99</v>
      </c>
      <c r="AW128" s="281">
        <f t="shared" si="59"/>
        <v>282834</v>
      </c>
      <c r="AX128" s="222">
        <v>726809.87</v>
      </c>
      <c r="AY128" s="281">
        <f t="shared" si="41"/>
        <v>1578389.8599999999</v>
      </c>
      <c r="AZ128" s="222">
        <v>567168.12</v>
      </c>
      <c r="BA128" s="281">
        <f t="shared" si="60"/>
        <v>1011221.7399999999</v>
      </c>
      <c r="BB128" s="281">
        <f t="shared" si="42"/>
        <v>0.66601860853963935</v>
      </c>
      <c r="BC128" s="281">
        <f t="shared" si="43"/>
        <v>0.35933335253433524</v>
      </c>
      <c r="BD128" s="222">
        <v>244870.56</v>
      </c>
      <c r="CA128" s="91" t="str">
        <f t="shared" si="64"/>
        <v>Usedom, Stadt</v>
      </c>
      <c r="CB128" s="92">
        <f t="shared" si="64"/>
        <v>1785</v>
      </c>
      <c r="CC128" s="92">
        <f t="shared" si="44"/>
        <v>0</v>
      </c>
      <c r="CD128" s="92">
        <f t="shared" si="45"/>
        <v>0</v>
      </c>
      <c r="CE128" s="92">
        <f t="shared" si="36"/>
        <v>188028.28</v>
      </c>
      <c r="CF128" s="92">
        <f t="shared" si="37"/>
        <v>93383.75</v>
      </c>
      <c r="CG128" s="92">
        <f t="shared" si="46"/>
        <v>-94644.53</v>
      </c>
      <c r="CH128" s="92">
        <f t="shared" si="38"/>
        <v>257675.28</v>
      </c>
      <c r="CI128" s="92">
        <f t="shared" si="62"/>
        <v>0</v>
      </c>
      <c r="CJ128" s="91" t="str">
        <f t="shared" si="65"/>
        <v>ja</v>
      </c>
      <c r="CK128" s="91" t="str">
        <f t="shared" si="65"/>
        <v>nein</v>
      </c>
      <c r="CL128" s="91" t="str">
        <f t="shared" si="63"/>
        <v>keine Daten</v>
      </c>
      <c r="CM128" s="92">
        <f t="shared" si="47"/>
        <v>0</v>
      </c>
      <c r="CN128" s="91" t="str">
        <f t="shared" si="48"/>
        <v>keine Angabe</v>
      </c>
      <c r="CO128" s="91">
        <f t="shared" si="49"/>
        <v>2</v>
      </c>
      <c r="CP128" s="91">
        <f t="shared" si="50"/>
        <v>2</v>
      </c>
      <c r="CQ128" s="91">
        <f t="shared" si="51"/>
        <v>0</v>
      </c>
      <c r="CR128" s="91">
        <f t="shared" si="39"/>
        <v>0</v>
      </c>
      <c r="CS128" s="92">
        <f>CM128-'2015'!CM128</f>
        <v>0</v>
      </c>
      <c r="CT128" s="92">
        <f>CE128-'2015'!CE128</f>
        <v>188028.28</v>
      </c>
      <c r="CU128" s="92">
        <f t="shared" si="52"/>
        <v>567168.12</v>
      </c>
      <c r="CV128" s="92">
        <f t="shared" si="53"/>
        <v>244870.56</v>
      </c>
      <c r="CW128" s="153">
        <f t="shared" si="54"/>
        <v>3</v>
      </c>
      <c r="CX128" s="153">
        <f t="shared" si="55"/>
        <v>3.85</v>
      </c>
      <c r="CY128" s="153">
        <f t="shared" si="56"/>
        <v>3.8</v>
      </c>
      <c r="CZ128" s="92">
        <f t="shared" si="57"/>
        <v>1955526.34</v>
      </c>
      <c r="DA128" s="92">
        <f t="shared" si="61"/>
        <v>36951.759999999995</v>
      </c>
      <c r="DB128" s="91">
        <f t="shared" si="40"/>
        <v>0</v>
      </c>
      <c r="DC128" s="92">
        <f t="shared" si="58"/>
        <v>-188028.28</v>
      </c>
    </row>
    <row r="129" spans="1:107" x14ac:dyDescent="0.25">
      <c r="A129" s="20">
        <v>13075148</v>
      </c>
      <c r="B129" s="21">
        <v>5562</v>
      </c>
      <c r="C129" s="21" t="s">
        <v>167</v>
      </c>
      <c r="D129" s="223">
        <v>938</v>
      </c>
      <c r="E129" s="224">
        <v>134000</v>
      </c>
      <c r="F129" s="224">
        <v>185674.53</v>
      </c>
      <c r="G129" s="224">
        <v>0</v>
      </c>
      <c r="H129" s="224"/>
      <c r="I129" s="224">
        <v>49941.27</v>
      </c>
      <c r="J129" s="224">
        <v>1</v>
      </c>
      <c r="K129" s="224">
        <v>1194500.02</v>
      </c>
      <c r="L129" s="224"/>
      <c r="M129" s="224">
        <v>1</v>
      </c>
      <c r="N129" s="224">
        <v>4643444.72</v>
      </c>
      <c r="O129" s="224">
        <v>0</v>
      </c>
      <c r="P129" s="224">
        <v>0</v>
      </c>
      <c r="Q129" s="224">
        <v>1</v>
      </c>
      <c r="R129" s="224">
        <v>1194500.02</v>
      </c>
      <c r="S129" s="224">
        <v>300</v>
      </c>
      <c r="T129" s="224">
        <v>0</v>
      </c>
      <c r="U129" s="224">
        <v>380</v>
      </c>
      <c r="V129" s="224">
        <v>0</v>
      </c>
      <c r="W129" s="224">
        <v>340</v>
      </c>
      <c r="X129" s="224">
        <v>0</v>
      </c>
      <c r="Y129" s="224">
        <v>0</v>
      </c>
      <c r="Z129" s="224">
        <v>243413.55</v>
      </c>
      <c r="AA129" s="224">
        <v>259.50271855010658</v>
      </c>
      <c r="AB129" s="22" t="s">
        <v>43</v>
      </c>
      <c r="AC129" s="22" t="s">
        <v>43</v>
      </c>
      <c r="AD129" s="22" t="s">
        <v>43</v>
      </c>
      <c r="AE129" s="22" t="s">
        <v>56</v>
      </c>
      <c r="AF129" s="22" t="s">
        <v>56</v>
      </c>
      <c r="AG129" s="22" t="s">
        <v>56</v>
      </c>
      <c r="AH129" s="67">
        <v>43100</v>
      </c>
      <c r="AI129" s="67">
        <v>43100</v>
      </c>
      <c r="AJ129" s="67">
        <v>43281</v>
      </c>
      <c r="AK129" s="224">
        <v>454855.8</v>
      </c>
      <c r="AL129" s="224">
        <v>1194500.02</v>
      </c>
      <c r="AM129" s="260">
        <v>185674.53</v>
      </c>
      <c r="AN129" s="260">
        <v>1194500.02</v>
      </c>
      <c r="AO129" s="224">
        <v>2000</v>
      </c>
      <c r="AP129" s="282">
        <v>2459.25</v>
      </c>
      <c r="AQ129" s="224">
        <v>0</v>
      </c>
      <c r="AR129" s="282">
        <v>0</v>
      </c>
      <c r="AS129" s="224">
        <v>75000</v>
      </c>
      <c r="AT129" s="282">
        <v>115377.85</v>
      </c>
      <c r="AU129" s="222">
        <v>525463.93000000005</v>
      </c>
      <c r="AV129" s="222">
        <v>670100.35</v>
      </c>
      <c r="AW129" s="281">
        <f t="shared" si="59"/>
        <v>144636.41999999993</v>
      </c>
      <c r="AX129" s="222">
        <v>222804.81</v>
      </c>
      <c r="AY129" s="281">
        <f t="shared" si="41"/>
        <v>892905.15999999992</v>
      </c>
      <c r="AZ129" s="222">
        <v>359580.24</v>
      </c>
      <c r="BA129" s="281">
        <f t="shared" si="60"/>
        <v>533324.91999999993</v>
      </c>
      <c r="BB129" s="281">
        <f t="shared" si="42"/>
        <v>0.53660655452575123</v>
      </c>
      <c r="BC129" s="281">
        <f t="shared" si="43"/>
        <v>0.40270821147455349</v>
      </c>
      <c r="BD129" s="222">
        <v>155244.84</v>
      </c>
      <c r="CA129" s="91" t="str">
        <f t="shared" si="64"/>
        <v>Zempin</v>
      </c>
      <c r="CB129" s="92">
        <f t="shared" si="64"/>
        <v>938</v>
      </c>
      <c r="CC129" s="92">
        <f t="shared" si="44"/>
        <v>49941.27</v>
      </c>
      <c r="CD129" s="92">
        <f t="shared" si="45"/>
        <v>-49941.27</v>
      </c>
      <c r="CE129" s="92">
        <f t="shared" si="36"/>
        <v>0</v>
      </c>
      <c r="CF129" s="92">
        <f t="shared" si="37"/>
        <v>1194500.02</v>
      </c>
      <c r="CG129" s="92">
        <f t="shared" si="46"/>
        <v>1194500.02</v>
      </c>
      <c r="CH129" s="92">
        <f t="shared" si="38"/>
        <v>185674.53</v>
      </c>
      <c r="CI129" s="92">
        <f t="shared" si="62"/>
        <v>0</v>
      </c>
      <c r="CJ129" s="91" t="str">
        <f t="shared" si="65"/>
        <v>nein</v>
      </c>
      <c r="CK129" s="91" t="str">
        <f t="shared" si="65"/>
        <v>nein</v>
      </c>
      <c r="CL129" s="91" t="str">
        <f t="shared" si="63"/>
        <v>OK</v>
      </c>
      <c r="CM129" s="92">
        <f t="shared" si="47"/>
        <v>4643444.72</v>
      </c>
      <c r="CN129" s="91" t="str">
        <f t="shared" si="48"/>
        <v>nein</v>
      </c>
      <c r="CO129" s="91">
        <f t="shared" si="49"/>
        <v>0</v>
      </c>
      <c r="CP129" s="91">
        <f t="shared" si="50"/>
        <v>0</v>
      </c>
      <c r="CQ129" s="91">
        <f t="shared" si="51"/>
        <v>1</v>
      </c>
      <c r="CR129" s="91">
        <f t="shared" si="39"/>
        <v>1</v>
      </c>
      <c r="CS129" s="92">
        <f>CM129-'2015'!CM129</f>
        <v>4643444.72</v>
      </c>
      <c r="CT129" s="92">
        <f>CE129-'2015'!CE129</f>
        <v>0</v>
      </c>
      <c r="CU129" s="92">
        <f t="shared" si="52"/>
        <v>359580.24</v>
      </c>
      <c r="CV129" s="92">
        <f t="shared" si="53"/>
        <v>155244.84</v>
      </c>
      <c r="CW129" s="153">
        <f t="shared" si="54"/>
        <v>3</v>
      </c>
      <c r="CX129" s="153">
        <f t="shared" si="55"/>
        <v>3.8</v>
      </c>
      <c r="CY129" s="153">
        <f t="shared" si="56"/>
        <v>3.4</v>
      </c>
      <c r="CZ129" s="92">
        <f t="shared" si="57"/>
        <v>243413.55</v>
      </c>
      <c r="DA129" s="92">
        <f t="shared" si="61"/>
        <v>117837.1</v>
      </c>
      <c r="DB129" s="91">
        <f t="shared" si="40"/>
        <v>0</v>
      </c>
      <c r="DC129" s="92">
        <f t="shared" si="58"/>
        <v>1194500.02</v>
      </c>
    </row>
    <row r="130" spans="1:107" ht="15.75" thickBot="1" x14ac:dyDescent="0.3">
      <c r="A130" s="20">
        <v>13075152</v>
      </c>
      <c r="B130" s="21">
        <v>5562</v>
      </c>
      <c r="C130" s="21" t="s">
        <v>168</v>
      </c>
      <c r="D130" s="223">
        <v>596</v>
      </c>
      <c r="E130" s="224">
        <v>5700</v>
      </c>
      <c r="F130" s="224">
        <v>310518.61</v>
      </c>
      <c r="G130" s="224">
        <v>1</v>
      </c>
      <c r="H130" s="224">
        <v>307736.7</v>
      </c>
      <c r="I130" s="224"/>
      <c r="J130" s="224">
        <v>1</v>
      </c>
      <c r="K130" s="224">
        <v>965661.59</v>
      </c>
      <c r="L130" s="224"/>
      <c r="M130" s="224">
        <v>1</v>
      </c>
      <c r="N130" s="224">
        <v>1863184.43</v>
      </c>
      <c r="O130" s="224">
        <v>0</v>
      </c>
      <c r="P130" s="224">
        <v>0</v>
      </c>
      <c r="Q130" s="224">
        <v>1</v>
      </c>
      <c r="R130" s="224">
        <v>965661.59</v>
      </c>
      <c r="S130" s="224">
        <v>298</v>
      </c>
      <c r="T130" s="224">
        <v>0</v>
      </c>
      <c r="U130" s="224">
        <v>373</v>
      </c>
      <c r="V130" s="224">
        <v>0</v>
      </c>
      <c r="W130" s="224">
        <v>336</v>
      </c>
      <c r="X130" s="224">
        <v>0</v>
      </c>
      <c r="Y130" s="224">
        <v>0</v>
      </c>
      <c r="Z130" s="224">
        <v>234293.22</v>
      </c>
      <c r="AA130" s="224">
        <v>393.10942953020134</v>
      </c>
      <c r="AB130" s="22" t="s">
        <v>56</v>
      </c>
      <c r="AC130" s="22" t="s">
        <v>43</v>
      </c>
      <c r="AD130" s="22" t="s">
        <v>43</v>
      </c>
      <c r="AE130" s="22" t="s">
        <v>56</v>
      </c>
      <c r="AF130" s="22" t="s">
        <v>56</v>
      </c>
      <c r="AG130" s="22" t="s">
        <v>56</v>
      </c>
      <c r="AH130" s="67">
        <v>43100</v>
      </c>
      <c r="AI130" s="67">
        <v>43100</v>
      </c>
      <c r="AJ130" s="67">
        <v>43281</v>
      </c>
      <c r="AK130" s="224">
        <v>169368.45</v>
      </c>
      <c r="AL130" s="224">
        <v>965661.59</v>
      </c>
      <c r="AM130" s="260">
        <v>310518.61</v>
      </c>
      <c r="AN130" s="260">
        <v>965661.59</v>
      </c>
      <c r="AO130" s="224">
        <v>1500</v>
      </c>
      <c r="AP130" s="282">
        <v>1665</v>
      </c>
      <c r="AQ130" s="224">
        <v>0</v>
      </c>
      <c r="AR130" s="282">
        <v>0</v>
      </c>
      <c r="AS130" s="224">
        <v>5000</v>
      </c>
      <c r="AT130" s="282">
        <v>10259.31</v>
      </c>
      <c r="AU130" s="222">
        <v>115142.7</v>
      </c>
      <c r="AV130" s="222">
        <v>409249.39</v>
      </c>
      <c r="AW130" s="281">
        <f t="shared" si="59"/>
        <v>294106.69</v>
      </c>
      <c r="AX130" s="222">
        <v>272439.14</v>
      </c>
      <c r="AY130" s="281">
        <f t="shared" si="41"/>
        <v>681688.53</v>
      </c>
      <c r="AZ130" s="222">
        <v>165848.16</v>
      </c>
      <c r="BA130" s="281">
        <f t="shared" si="60"/>
        <v>515840.37</v>
      </c>
      <c r="BB130" s="281">
        <f t="shared" si="42"/>
        <v>0.40524962053089436</v>
      </c>
      <c r="BC130" s="281">
        <f t="shared" si="43"/>
        <v>0.24329023109718451</v>
      </c>
      <c r="BD130" s="222">
        <v>71604.12</v>
      </c>
      <c r="CA130" s="91" t="str">
        <f t="shared" si="64"/>
        <v>Zirchow</v>
      </c>
      <c r="CB130" s="92">
        <f t="shared" si="64"/>
        <v>596</v>
      </c>
      <c r="CC130" s="92">
        <f t="shared" si="44"/>
        <v>0</v>
      </c>
      <c r="CD130" s="92">
        <f t="shared" si="45"/>
        <v>307736.7</v>
      </c>
      <c r="CE130" s="92">
        <f t="shared" si="36"/>
        <v>0</v>
      </c>
      <c r="CF130" s="92">
        <f t="shared" si="37"/>
        <v>965661.59</v>
      </c>
      <c r="CG130" s="92">
        <f t="shared" si="46"/>
        <v>965661.59</v>
      </c>
      <c r="CH130" s="92">
        <f t="shared" si="38"/>
        <v>310518.61</v>
      </c>
      <c r="CI130" s="92">
        <f t="shared" si="62"/>
        <v>0</v>
      </c>
      <c r="CJ130" s="91" t="str">
        <f t="shared" si="65"/>
        <v>ja</v>
      </c>
      <c r="CK130" s="91" t="str">
        <f t="shared" si="65"/>
        <v>nein</v>
      </c>
      <c r="CL130" s="91" t="str">
        <f t="shared" si="63"/>
        <v>OK</v>
      </c>
      <c r="CM130" s="92">
        <f t="shared" si="47"/>
        <v>1863184.43</v>
      </c>
      <c r="CN130" s="91" t="str">
        <f t="shared" si="48"/>
        <v>nein</v>
      </c>
      <c r="CO130" s="91">
        <f t="shared" si="49"/>
        <v>1</v>
      </c>
      <c r="CP130" s="91">
        <f t="shared" si="50"/>
        <v>0</v>
      </c>
      <c r="CQ130" s="91">
        <f t="shared" si="51"/>
        <v>1</v>
      </c>
      <c r="CR130" s="91">
        <f t="shared" si="39"/>
        <v>1</v>
      </c>
      <c r="CS130" s="92">
        <f>CM130-'2015'!CM130</f>
        <v>1863184.43</v>
      </c>
      <c r="CT130" s="92">
        <f>CE130-'2015'!CE130</f>
        <v>0</v>
      </c>
      <c r="CU130" s="92">
        <f t="shared" si="52"/>
        <v>165848.16</v>
      </c>
      <c r="CV130" s="92">
        <f t="shared" si="53"/>
        <v>71604.12</v>
      </c>
      <c r="CW130" s="153">
        <f t="shared" si="54"/>
        <v>2.98</v>
      </c>
      <c r="CX130" s="153">
        <f t="shared" si="55"/>
        <v>3.73</v>
      </c>
      <c r="CY130" s="153">
        <f t="shared" si="56"/>
        <v>3.36</v>
      </c>
      <c r="CZ130" s="92">
        <f t="shared" si="57"/>
        <v>234293.22</v>
      </c>
      <c r="DA130" s="92">
        <f t="shared" si="61"/>
        <v>11924.31</v>
      </c>
      <c r="DB130" s="91">
        <f t="shared" si="40"/>
        <v>1</v>
      </c>
      <c r="DC130" s="92">
        <f t="shared" si="58"/>
        <v>965661.59</v>
      </c>
    </row>
    <row r="131" spans="1:107" x14ac:dyDescent="0.25">
      <c r="A131" s="20">
        <v>13075006</v>
      </c>
      <c r="B131" s="21">
        <v>5563</v>
      </c>
      <c r="C131" s="21" t="s">
        <v>169</v>
      </c>
      <c r="D131" s="259">
        <v>528</v>
      </c>
      <c r="E131" s="222">
        <v>246200</v>
      </c>
      <c r="F131" s="222">
        <v>363757.22</v>
      </c>
      <c r="G131" s="222">
        <v>0</v>
      </c>
      <c r="H131" s="222">
        <v>0</v>
      </c>
      <c r="I131" s="222">
        <v>484797.66</v>
      </c>
      <c r="J131" s="222">
        <v>1</v>
      </c>
      <c r="K131" s="222">
        <v>70826.67</v>
      </c>
      <c r="L131" s="222"/>
      <c r="M131" s="222">
        <v>1</v>
      </c>
      <c r="N131" s="222">
        <v>4571636.4800000004</v>
      </c>
      <c r="O131" s="222">
        <v>0</v>
      </c>
      <c r="P131" s="222"/>
      <c r="Q131" s="222">
        <v>1</v>
      </c>
      <c r="R131" s="222">
        <v>69831.62</v>
      </c>
      <c r="S131" s="222">
        <v>300</v>
      </c>
      <c r="T131" s="222">
        <v>0</v>
      </c>
      <c r="U131" s="222">
        <v>373</v>
      </c>
      <c r="V131" s="222">
        <v>0</v>
      </c>
      <c r="W131" s="222">
        <v>300</v>
      </c>
      <c r="X131" s="222">
        <v>1</v>
      </c>
      <c r="Y131" s="222">
        <v>0</v>
      </c>
      <c r="Z131" s="222">
        <v>65473</v>
      </c>
      <c r="AA131" s="222">
        <v>124</v>
      </c>
      <c r="AB131" s="19" t="s">
        <v>56</v>
      </c>
      <c r="AC131" s="19" t="s">
        <v>43</v>
      </c>
      <c r="AD131" s="19" t="s">
        <v>43</v>
      </c>
      <c r="AE131" s="19" t="s">
        <v>56</v>
      </c>
      <c r="AF131" s="19" t="s">
        <v>56</v>
      </c>
      <c r="AG131" s="19" t="s">
        <v>56</v>
      </c>
      <c r="AH131" s="19" t="s">
        <v>56</v>
      </c>
      <c r="AI131" s="75">
        <v>43100</v>
      </c>
      <c r="AJ131" s="75">
        <v>43465</v>
      </c>
      <c r="AK131" s="222">
        <v>586975.47</v>
      </c>
      <c r="AL131" s="222">
        <v>70826.67</v>
      </c>
      <c r="AM131" s="295">
        <v>-363757.22</v>
      </c>
      <c r="AN131" s="295">
        <v>140658.29</v>
      </c>
      <c r="AO131" s="278">
        <v>2100</v>
      </c>
      <c r="AP131" s="279">
        <v>2573.33</v>
      </c>
      <c r="AQ131" s="278">
        <v>0</v>
      </c>
      <c r="AR131" s="278">
        <v>0</v>
      </c>
      <c r="AS131" s="278">
        <v>0</v>
      </c>
      <c r="AT131" s="280">
        <v>0</v>
      </c>
      <c r="AU131" s="306">
        <v>927368.91</v>
      </c>
      <c r="AV131" s="222">
        <v>926483.52</v>
      </c>
      <c r="AW131" s="281">
        <f t="shared" si="59"/>
        <v>-885.39000000001397</v>
      </c>
      <c r="AX131" s="222">
        <v>0</v>
      </c>
      <c r="AY131" s="281">
        <f t="shared" si="41"/>
        <v>926483.52</v>
      </c>
      <c r="AZ131" s="222">
        <v>386432.52</v>
      </c>
      <c r="BA131" s="281">
        <f t="shared" si="60"/>
        <v>540051</v>
      </c>
      <c r="BB131" s="281">
        <f t="shared" si="42"/>
        <v>0.41709594575411335</v>
      </c>
      <c r="BC131" s="281">
        <f t="shared" si="43"/>
        <v>0.41709594575411335</v>
      </c>
      <c r="BD131" s="222">
        <v>132200</v>
      </c>
      <c r="CA131" s="91" t="str">
        <f t="shared" si="64"/>
        <v>Bandelin</v>
      </c>
      <c r="CB131" s="92">
        <f t="shared" si="64"/>
        <v>528</v>
      </c>
      <c r="CC131" s="92">
        <f t="shared" si="44"/>
        <v>484797.66</v>
      </c>
      <c r="CD131" s="92">
        <f t="shared" si="45"/>
        <v>-484797.66</v>
      </c>
      <c r="CE131" s="92">
        <f t="shared" si="36"/>
        <v>0</v>
      </c>
      <c r="CF131" s="92">
        <f t="shared" si="37"/>
        <v>69831.62</v>
      </c>
      <c r="CG131" s="92">
        <f t="shared" si="46"/>
        <v>69831.62</v>
      </c>
      <c r="CH131" s="92">
        <f t="shared" si="38"/>
        <v>-363757.22</v>
      </c>
      <c r="CI131" s="92">
        <f t="shared" si="62"/>
        <v>0</v>
      </c>
      <c r="CJ131" s="91" t="str">
        <f t="shared" si="65"/>
        <v>ja</v>
      </c>
      <c r="CK131" s="91" t="str">
        <f t="shared" si="65"/>
        <v>nein</v>
      </c>
      <c r="CL131" s="91" t="str">
        <f t="shared" si="63"/>
        <v>OK</v>
      </c>
      <c r="CM131" s="92">
        <f t="shared" si="47"/>
        <v>4571636.4800000004</v>
      </c>
      <c r="CN131" s="91" t="str">
        <f t="shared" si="48"/>
        <v>nein</v>
      </c>
      <c r="CO131" s="91">
        <f t="shared" si="49"/>
        <v>1</v>
      </c>
      <c r="CP131" s="91">
        <f t="shared" si="50"/>
        <v>0</v>
      </c>
      <c r="CQ131" s="91">
        <f t="shared" si="51"/>
        <v>1</v>
      </c>
      <c r="CR131" s="91">
        <f t="shared" si="39"/>
        <v>1</v>
      </c>
      <c r="CS131" s="92">
        <f>CM131-'2015'!CM131</f>
        <v>0</v>
      </c>
      <c r="CT131" s="92">
        <f>CE131-'2015'!CE131</f>
        <v>0</v>
      </c>
      <c r="CU131" s="92">
        <f t="shared" si="52"/>
        <v>386432.52</v>
      </c>
      <c r="CV131" s="92">
        <f t="shared" si="53"/>
        <v>132200</v>
      </c>
      <c r="CW131" s="153">
        <f t="shared" si="54"/>
        <v>3</v>
      </c>
      <c r="CX131" s="153">
        <f t="shared" si="55"/>
        <v>3.73</v>
      </c>
      <c r="CY131" s="153">
        <f t="shared" si="56"/>
        <v>3</v>
      </c>
      <c r="CZ131" s="92">
        <f t="shared" si="57"/>
        <v>65473</v>
      </c>
      <c r="DA131" s="92">
        <f t="shared" si="61"/>
        <v>2573.33</v>
      </c>
      <c r="DB131" s="91">
        <f t="shared" si="40"/>
        <v>0</v>
      </c>
      <c r="DC131" s="92">
        <f t="shared" si="58"/>
        <v>140658.29</v>
      </c>
    </row>
    <row r="132" spans="1:107" x14ac:dyDescent="0.25">
      <c r="A132" s="20">
        <v>13075040</v>
      </c>
      <c r="B132" s="21">
        <v>5563</v>
      </c>
      <c r="C132" s="21" t="s">
        <v>170</v>
      </c>
      <c r="D132" s="236">
        <v>158</v>
      </c>
      <c r="E132" s="224">
        <v>17700</v>
      </c>
      <c r="F132" s="224">
        <v>63193.78</v>
      </c>
      <c r="G132" s="224">
        <v>1</v>
      </c>
      <c r="H132" s="224">
        <v>69311.19</v>
      </c>
      <c r="I132" s="224">
        <v>0</v>
      </c>
      <c r="J132" s="224">
        <v>1</v>
      </c>
      <c r="K132" s="224">
        <v>157565.96</v>
      </c>
      <c r="L132" s="224"/>
      <c r="M132" s="224">
        <v>1</v>
      </c>
      <c r="N132" s="224">
        <v>1485674.86</v>
      </c>
      <c r="O132" s="224">
        <v>0</v>
      </c>
      <c r="P132" s="224"/>
      <c r="Q132" s="224">
        <v>0</v>
      </c>
      <c r="R132" s="224"/>
      <c r="S132" s="224">
        <v>400</v>
      </c>
      <c r="T132" s="224">
        <v>0</v>
      </c>
      <c r="U132" s="224">
        <v>400</v>
      </c>
      <c r="V132" s="224">
        <v>0</v>
      </c>
      <c r="W132" s="224">
        <v>380</v>
      </c>
      <c r="X132" s="224">
        <v>0</v>
      </c>
      <c r="Y132" s="224">
        <v>0</v>
      </c>
      <c r="Z132" s="224">
        <v>92980.22</v>
      </c>
      <c r="AA132" s="224">
        <v>588.48</v>
      </c>
      <c r="AB132" s="22" t="s">
        <v>56</v>
      </c>
      <c r="AC132" s="22" t="s">
        <v>43</v>
      </c>
      <c r="AD132" s="22" t="s">
        <v>43</v>
      </c>
      <c r="AE132" s="22" t="s">
        <v>56</v>
      </c>
      <c r="AF132" s="22" t="s">
        <v>56</v>
      </c>
      <c r="AG132" s="22" t="s">
        <v>56</v>
      </c>
      <c r="AH132" s="22" t="s">
        <v>56</v>
      </c>
      <c r="AI132" s="67">
        <v>43100</v>
      </c>
      <c r="AJ132" s="67">
        <v>43465</v>
      </c>
      <c r="AK132" s="224">
        <v>36795.08</v>
      </c>
      <c r="AL132" s="224">
        <v>157565.96</v>
      </c>
      <c r="AM132" s="260">
        <v>63193.78</v>
      </c>
      <c r="AN132" s="260">
        <v>157565.96</v>
      </c>
      <c r="AO132" s="224">
        <v>700</v>
      </c>
      <c r="AP132" s="282">
        <v>1297.9100000000001</v>
      </c>
      <c r="AQ132" s="224">
        <v>0</v>
      </c>
      <c r="AR132" s="224">
        <v>0</v>
      </c>
      <c r="AS132" s="224">
        <v>0</v>
      </c>
      <c r="AT132" s="260">
        <v>0</v>
      </c>
      <c r="AU132" s="251">
        <v>43826.83</v>
      </c>
      <c r="AV132" s="222">
        <v>69227.23</v>
      </c>
      <c r="AW132" s="281">
        <f t="shared" si="59"/>
        <v>25400.399999999994</v>
      </c>
      <c r="AX132" s="222">
        <v>72856.41</v>
      </c>
      <c r="AY132" s="281">
        <f t="shared" si="41"/>
        <v>142083.64000000001</v>
      </c>
      <c r="AZ132" s="222">
        <v>53341.2</v>
      </c>
      <c r="BA132" s="281">
        <f t="shared" si="60"/>
        <v>88742.440000000017</v>
      </c>
      <c r="BB132" s="281">
        <f t="shared" si="42"/>
        <v>0.77052339086801536</v>
      </c>
      <c r="BC132" s="281">
        <f t="shared" si="43"/>
        <v>0.37542112519076787</v>
      </c>
      <c r="BD132" s="222">
        <v>18200</v>
      </c>
      <c r="CA132" s="91" t="str">
        <f t="shared" si="64"/>
        <v>Gribow</v>
      </c>
      <c r="CB132" s="92">
        <f t="shared" si="64"/>
        <v>158</v>
      </c>
      <c r="CC132" s="92">
        <f t="shared" si="44"/>
        <v>0</v>
      </c>
      <c r="CD132" s="92">
        <f t="shared" si="45"/>
        <v>69311.19</v>
      </c>
      <c r="CE132" s="92">
        <f t="shared" si="36"/>
        <v>0</v>
      </c>
      <c r="CF132" s="92">
        <f t="shared" si="37"/>
        <v>0</v>
      </c>
      <c r="CG132" s="92">
        <f t="shared" si="46"/>
        <v>0</v>
      </c>
      <c r="CH132" s="92">
        <f t="shared" si="38"/>
        <v>63193.78</v>
      </c>
      <c r="CI132" s="92">
        <f t="shared" si="62"/>
        <v>0</v>
      </c>
      <c r="CJ132" s="91" t="str">
        <f t="shared" si="65"/>
        <v>ja</v>
      </c>
      <c r="CK132" s="91" t="str">
        <f t="shared" si="65"/>
        <v>nein</v>
      </c>
      <c r="CL132" s="91" t="str">
        <f t="shared" si="63"/>
        <v>OK</v>
      </c>
      <c r="CM132" s="92">
        <f t="shared" si="47"/>
        <v>1485674.86</v>
      </c>
      <c r="CN132" s="91" t="str">
        <f t="shared" si="48"/>
        <v>nein</v>
      </c>
      <c r="CO132" s="91">
        <f t="shared" si="49"/>
        <v>1</v>
      </c>
      <c r="CP132" s="91">
        <f t="shared" si="50"/>
        <v>0</v>
      </c>
      <c r="CQ132" s="91">
        <f t="shared" si="51"/>
        <v>1</v>
      </c>
      <c r="CR132" s="91">
        <f t="shared" si="39"/>
        <v>1</v>
      </c>
      <c r="CS132" s="92">
        <f>CM132-'2015'!CM132</f>
        <v>6338.5100000000093</v>
      </c>
      <c r="CT132" s="92">
        <f>CE132-'2015'!CE132</f>
        <v>0</v>
      </c>
      <c r="CU132" s="92">
        <f t="shared" si="52"/>
        <v>53341.2</v>
      </c>
      <c r="CV132" s="92">
        <f t="shared" si="53"/>
        <v>18200</v>
      </c>
      <c r="CW132" s="153">
        <f t="shared" si="54"/>
        <v>4</v>
      </c>
      <c r="CX132" s="153">
        <f t="shared" si="55"/>
        <v>4</v>
      </c>
      <c r="CY132" s="153">
        <f t="shared" si="56"/>
        <v>3.8</v>
      </c>
      <c r="CZ132" s="92">
        <f t="shared" si="57"/>
        <v>92980.22</v>
      </c>
      <c r="DA132" s="92">
        <f t="shared" si="61"/>
        <v>1297.9100000000001</v>
      </c>
      <c r="DB132" s="91">
        <f t="shared" si="40"/>
        <v>1</v>
      </c>
      <c r="DC132" s="92">
        <f t="shared" si="58"/>
        <v>157565.96</v>
      </c>
    </row>
    <row r="133" spans="1:107" x14ac:dyDescent="0.25">
      <c r="A133" s="20">
        <v>13075041</v>
      </c>
      <c r="B133" s="21">
        <v>5563</v>
      </c>
      <c r="C133" s="21" t="s">
        <v>171</v>
      </c>
      <c r="D133" s="236">
        <v>1252</v>
      </c>
      <c r="E133" s="224">
        <v>157000</v>
      </c>
      <c r="F133" s="224">
        <v>112226.82</v>
      </c>
      <c r="G133" s="224">
        <v>0</v>
      </c>
      <c r="H133" s="224">
        <v>0</v>
      </c>
      <c r="I133" s="224">
        <v>198577.86</v>
      </c>
      <c r="J133" s="224">
        <v>0</v>
      </c>
      <c r="K133" s="224"/>
      <c r="L133" s="224"/>
      <c r="M133" s="224">
        <v>1</v>
      </c>
      <c r="N133" s="224">
        <v>4541399.3</v>
      </c>
      <c r="O133" s="224">
        <v>1</v>
      </c>
      <c r="P133" s="224">
        <v>194187.15</v>
      </c>
      <c r="Q133" s="224">
        <v>0</v>
      </c>
      <c r="R133" s="224"/>
      <c r="S133" s="224">
        <v>300</v>
      </c>
      <c r="T133" s="224">
        <v>0</v>
      </c>
      <c r="U133" s="224">
        <v>373</v>
      </c>
      <c r="V133" s="224">
        <v>0</v>
      </c>
      <c r="W133" s="224">
        <v>350</v>
      </c>
      <c r="X133" s="224">
        <v>0</v>
      </c>
      <c r="Y133" s="224">
        <v>0</v>
      </c>
      <c r="Z133" s="224">
        <v>128973.15</v>
      </c>
      <c r="AA133" s="224">
        <v>103.01</v>
      </c>
      <c r="AB133" s="22" t="s">
        <v>56</v>
      </c>
      <c r="AC133" s="22" t="s">
        <v>43</v>
      </c>
      <c r="AD133" s="22" t="s">
        <v>43</v>
      </c>
      <c r="AE133" s="22" t="s">
        <v>56</v>
      </c>
      <c r="AF133" s="22" t="s">
        <v>56</v>
      </c>
      <c r="AG133" s="22" t="s">
        <v>56</v>
      </c>
      <c r="AH133" s="22" t="s">
        <v>56</v>
      </c>
      <c r="AI133" s="67">
        <v>43100</v>
      </c>
      <c r="AJ133" s="67">
        <v>43465</v>
      </c>
      <c r="AK133" s="224">
        <v>870437.83</v>
      </c>
      <c r="AL133" s="224">
        <v>194187.15</v>
      </c>
      <c r="AM133" s="260">
        <v>-112226.82</v>
      </c>
      <c r="AN133" s="260">
        <v>-194187.15</v>
      </c>
      <c r="AO133" s="224">
        <v>6000</v>
      </c>
      <c r="AP133" s="282">
        <v>7062.11</v>
      </c>
      <c r="AQ133" s="224">
        <v>0</v>
      </c>
      <c r="AR133" s="224">
        <v>0</v>
      </c>
      <c r="AS133" s="224">
        <v>0</v>
      </c>
      <c r="AT133" s="224">
        <v>0</v>
      </c>
      <c r="AU133" s="251">
        <v>491093.99</v>
      </c>
      <c r="AV133" s="222">
        <v>184131.76</v>
      </c>
      <c r="AW133" s="281">
        <f t="shared" si="59"/>
        <v>-306962.23</v>
      </c>
      <c r="AX133" s="222">
        <v>448697.51</v>
      </c>
      <c r="AY133" s="281">
        <f t="shared" si="41"/>
        <v>632829.27</v>
      </c>
      <c r="AZ133" s="222">
        <v>440480.04</v>
      </c>
      <c r="BA133" s="281">
        <f t="shared" si="60"/>
        <v>192349.23000000004</v>
      </c>
      <c r="BB133" s="281">
        <f t="shared" si="42"/>
        <v>2.3922002374821156</v>
      </c>
      <c r="BC133" s="281">
        <f t="shared" si="43"/>
        <v>0.69604877789549768</v>
      </c>
      <c r="BD133" s="222">
        <v>151000</v>
      </c>
      <c r="CA133" s="91" t="str">
        <f t="shared" si="64"/>
        <v>Groß Kiesow</v>
      </c>
      <c r="CB133" s="92">
        <f t="shared" si="64"/>
        <v>1252</v>
      </c>
      <c r="CC133" s="92">
        <f t="shared" si="44"/>
        <v>198577.86</v>
      </c>
      <c r="CD133" s="92">
        <f t="shared" si="45"/>
        <v>-198577.86</v>
      </c>
      <c r="CE133" s="92">
        <f t="shared" ref="CE133:CE144" si="66">P133</f>
        <v>194187.15</v>
      </c>
      <c r="CF133" s="92">
        <f t="shared" ref="CF133:CF144" si="67">R133</f>
        <v>0</v>
      </c>
      <c r="CG133" s="92">
        <f t="shared" si="46"/>
        <v>-194187.15</v>
      </c>
      <c r="CH133" s="92">
        <f t="shared" ref="CH133:CH144" si="68">AM133</f>
        <v>-112226.82</v>
      </c>
      <c r="CI133" s="92">
        <f t="shared" si="62"/>
        <v>0</v>
      </c>
      <c r="CJ133" s="91" t="str">
        <f t="shared" si="65"/>
        <v>ja</v>
      </c>
      <c r="CK133" s="91" t="str">
        <f t="shared" si="65"/>
        <v>nein</v>
      </c>
      <c r="CL133" s="91" t="str">
        <f t="shared" si="63"/>
        <v>OK</v>
      </c>
      <c r="CM133" s="92">
        <f t="shared" si="47"/>
        <v>4541399.3</v>
      </c>
      <c r="CN133" s="91" t="str">
        <f t="shared" si="48"/>
        <v>nein</v>
      </c>
      <c r="CO133" s="91">
        <f t="shared" si="49"/>
        <v>1</v>
      </c>
      <c r="CP133" s="91">
        <f t="shared" si="50"/>
        <v>0</v>
      </c>
      <c r="CQ133" s="91">
        <f t="shared" si="51"/>
        <v>1</v>
      </c>
      <c r="CR133" s="91">
        <f t="shared" ref="CR133:CR144" si="69">J133</f>
        <v>0</v>
      </c>
      <c r="CS133" s="92">
        <f>CM133-'2015'!CM133</f>
        <v>51212.30999999959</v>
      </c>
      <c r="CT133" s="92">
        <f>CE133-'2015'!CE133</f>
        <v>106325.98999999999</v>
      </c>
      <c r="CU133" s="92">
        <f t="shared" si="52"/>
        <v>440480.04</v>
      </c>
      <c r="CV133" s="92">
        <f t="shared" si="53"/>
        <v>151000</v>
      </c>
      <c r="CW133" s="153">
        <f t="shared" si="54"/>
        <v>3</v>
      </c>
      <c r="CX133" s="153">
        <f t="shared" si="55"/>
        <v>3.73</v>
      </c>
      <c r="CY133" s="153">
        <f t="shared" si="56"/>
        <v>3.5</v>
      </c>
      <c r="CZ133" s="92">
        <f t="shared" si="57"/>
        <v>128973.15</v>
      </c>
      <c r="DA133" s="92">
        <f t="shared" si="61"/>
        <v>7062.11</v>
      </c>
      <c r="DB133" s="91">
        <f t="shared" ref="DB133:DB144" si="70">G133</f>
        <v>0</v>
      </c>
      <c r="DC133" s="92">
        <f t="shared" si="58"/>
        <v>-194187.15</v>
      </c>
    </row>
    <row r="134" spans="1:107" x14ac:dyDescent="0.25">
      <c r="A134" s="20">
        <v>13075043</v>
      </c>
      <c r="B134" s="21">
        <v>5563</v>
      </c>
      <c r="C134" s="21" t="s">
        <v>172</v>
      </c>
      <c r="D134" s="221">
        <v>404</v>
      </c>
      <c r="E134" s="222">
        <v>4400</v>
      </c>
      <c r="F134" s="222">
        <v>19997.169999999998</v>
      </c>
      <c r="G134" s="222">
        <v>0</v>
      </c>
      <c r="H134" s="222">
        <v>28902.27</v>
      </c>
      <c r="I134" s="222">
        <v>0</v>
      </c>
      <c r="J134" s="224">
        <v>1</v>
      </c>
      <c r="K134" s="224">
        <v>11400.11</v>
      </c>
      <c r="L134" s="224"/>
      <c r="M134" s="222">
        <v>1</v>
      </c>
      <c r="N134" s="222">
        <v>1222964.29</v>
      </c>
      <c r="O134" s="224">
        <v>0</v>
      </c>
      <c r="P134" s="224"/>
      <c r="Q134" s="224">
        <v>1</v>
      </c>
      <c r="R134" s="224">
        <v>14776.79</v>
      </c>
      <c r="S134" s="222">
        <v>300</v>
      </c>
      <c r="T134" s="222">
        <v>1</v>
      </c>
      <c r="U134" s="222">
        <v>380</v>
      </c>
      <c r="V134" s="222">
        <v>1</v>
      </c>
      <c r="W134" s="222">
        <v>380</v>
      </c>
      <c r="X134" s="222">
        <v>1</v>
      </c>
      <c r="Y134" s="222">
        <v>0</v>
      </c>
      <c r="Z134" s="222">
        <v>800865.02</v>
      </c>
      <c r="AA134" s="222">
        <v>1982.3391584158417</v>
      </c>
      <c r="AB134" s="19" t="s">
        <v>56</v>
      </c>
      <c r="AC134" s="19" t="s">
        <v>43</v>
      </c>
      <c r="AD134" s="19" t="s">
        <v>43</v>
      </c>
      <c r="AE134" s="19" t="s">
        <v>56</v>
      </c>
      <c r="AF134" s="19" t="s">
        <v>56</v>
      </c>
      <c r="AG134" s="19" t="s">
        <v>56</v>
      </c>
      <c r="AH134" s="19" t="s">
        <v>56</v>
      </c>
      <c r="AI134" s="75">
        <v>43100</v>
      </c>
      <c r="AJ134" s="75">
        <v>43465</v>
      </c>
      <c r="AK134" s="222">
        <v>212424.4</v>
      </c>
      <c r="AL134" s="224">
        <v>11400.11</v>
      </c>
      <c r="AM134" s="260">
        <v>19997.169999999998</v>
      </c>
      <c r="AN134" s="260">
        <v>26176.9</v>
      </c>
      <c r="AO134" s="222">
        <v>3800</v>
      </c>
      <c r="AP134" s="294">
        <v>3050.41</v>
      </c>
      <c r="AQ134" s="222">
        <v>0</v>
      </c>
      <c r="AR134" s="222">
        <v>0</v>
      </c>
      <c r="AS134" s="222">
        <v>0</v>
      </c>
      <c r="AT134" s="222">
        <v>0</v>
      </c>
      <c r="AU134" s="251">
        <v>139807</v>
      </c>
      <c r="AV134" s="222">
        <v>59771.48</v>
      </c>
      <c r="AW134" s="281">
        <f t="shared" si="59"/>
        <v>-80035.51999999999</v>
      </c>
      <c r="AX134" s="222">
        <v>150370.81</v>
      </c>
      <c r="AY134" s="281">
        <f t="shared" ref="AY134:AY144" si="71">AV134+AX134</f>
        <v>210142.29</v>
      </c>
      <c r="AZ134" s="222">
        <v>135138.84</v>
      </c>
      <c r="BA134" s="281">
        <f t="shared" si="60"/>
        <v>75003.450000000012</v>
      </c>
      <c r="BB134" s="281">
        <f t="shared" ref="BB134:BB144" si="72">AZ134/AV134</f>
        <v>2.2609251101026775</v>
      </c>
      <c r="BC134" s="281">
        <f t="shared" ref="BC134:BC144" si="73">AZ134/AY134</f>
        <v>0.64308255135127723</v>
      </c>
      <c r="BD134" s="222">
        <v>46200</v>
      </c>
      <c r="CA134" s="91" t="str">
        <f t="shared" si="64"/>
        <v>Groß Polzin</v>
      </c>
      <c r="CB134" s="92">
        <f t="shared" si="64"/>
        <v>404</v>
      </c>
      <c r="CC134" s="92">
        <f t="shared" ref="CC134:CC144" si="74">IF(I134&lt;0,I134*-1,I134)</f>
        <v>0</v>
      </c>
      <c r="CD134" s="92">
        <f t="shared" ref="CD134:CD144" si="75">H134-CC134</f>
        <v>28902.27</v>
      </c>
      <c r="CE134" s="92">
        <f t="shared" si="66"/>
        <v>0</v>
      </c>
      <c r="CF134" s="92">
        <f t="shared" si="67"/>
        <v>14776.79</v>
      </c>
      <c r="CG134" s="92">
        <f t="shared" ref="CG134:CG145" si="76">CF134-CE134</f>
        <v>14776.79</v>
      </c>
      <c r="CH134" s="92">
        <f t="shared" si="68"/>
        <v>19997.169999999998</v>
      </c>
      <c r="CI134" s="92">
        <f t="shared" si="62"/>
        <v>0</v>
      </c>
      <c r="CJ134" s="91" t="str">
        <f t="shared" si="65"/>
        <v>ja</v>
      </c>
      <c r="CK134" s="91" t="str">
        <f t="shared" si="65"/>
        <v>nein</v>
      </c>
      <c r="CL134" s="91" t="str">
        <f t="shared" si="63"/>
        <v>OK</v>
      </c>
      <c r="CM134" s="92">
        <f t="shared" ref="CM134:CM144" si="77">N134</f>
        <v>1222964.29</v>
      </c>
      <c r="CN134" s="91" t="str">
        <f t="shared" ref="CN134:CN144" si="78">IF(CQ134=0,"keine Angabe",IF(CI134="ja","ja","nein"))</f>
        <v>nein</v>
      </c>
      <c r="CO134" s="91">
        <f t="shared" ref="CO134:CO144" si="79">IF(CQ134=0,2,IF(CJ134="ja",1,0))</f>
        <v>1</v>
      </c>
      <c r="CP134" s="91">
        <f t="shared" ref="CP134:CP144" si="80">IF(CQ134=0,2,IF(CK134="ja",1,0))</f>
        <v>0</v>
      </c>
      <c r="CQ134" s="91">
        <f t="shared" ref="CQ134:CQ144" si="81">IF(CL134="OK",1,0)</f>
        <v>1</v>
      </c>
      <c r="CR134" s="91">
        <f t="shared" si="69"/>
        <v>1</v>
      </c>
      <c r="CS134" s="92">
        <f>CM134-'2015'!CM134</f>
        <v>13082.260000000009</v>
      </c>
      <c r="CT134" s="92">
        <f>CE134-'2015'!CE134</f>
        <v>0</v>
      </c>
      <c r="CU134" s="92">
        <f t="shared" ref="CU134:CU144" si="82">AZ134</f>
        <v>135138.84</v>
      </c>
      <c r="CV134" s="92">
        <f t="shared" ref="CV134:CV144" si="83">BD134</f>
        <v>46200</v>
      </c>
      <c r="CW134" s="153">
        <f t="shared" ref="CW134:CW144" si="84">S134/100</f>
        <v>3</v>
      </c>
      <c r="CX134" s="153">
        <f t="shared" ref="CX134:CX144" si="85">U134/100</f>
        <v>3.8</v>
      </c>
      <c r="CY134" s="153">
        <f t="shared" ref="CY134:CY144" si="86">W134/100</f>
        <v>3.8</v>
      </c>
      <c r="CZ134" s="92">
        <f t="shared" ref="CZ134:CZ144" si="87">Z134</f>
        <v>800865.02</v>
      </c>
      <c r="DA134" s="92">
        <f t="shared" si="61"/>
        <v>3050.41</v>
      </c>
      <c r="DB134" s="91">
        <f t="shared" si="70"/>
        <v>0</v>
      </c>
      <c r="DC134" s="92">
        <f t="shared" ref="DC134:DC144" si="88">AN134</f>
        <v>26176.9</v>
      </c>
    </row>
    <row r="135" spans="1:107" x14ac:dyDescent="0.25">
      <c r="A135" s="20">
        <v>13075044</v>
      </c>
      <c r="B135" s="21">
        <v>5563</v>
      </c>
      <c r="C135" s="21" t="s">
        <v>173</v>
      </c>
      <c r="D135" s="236">
        <v>3093</v>
      </c>
      <c r="E135" s="224">
        <v>489200</v>
      </c>
      <c r="F135" s="224">
        <v>842128.74</v>
      </c>
      <c r="G135" s="224">
        <v>1</v>
      </c>
      <c r="H135" s="224">
        <v>842128.74</v>
      </c>
      <c r="I135" s="224">
        <v>0</v>
      </c>
      <c r="J135" s="224">
        <v>1</v>
      </c>
      <c r="K135" s="224">
        <v>740634.82</v>
      </c>
      <c r="L135" s="224"/>
      <c r="M135" s="224">
        <v>1</v>
      </c>
      <c r="N135" s="224">
        <v>16957530.469999999</v>
      </c>
      <c r="O135" s="224">
        <v>0</v>
      </c>
      <c r="P135" s="224"/>
      <c r="Q135" s="224">
        <v>1</v>
      </c>
      <c r="R135" s="224">
        <v>64418.9</v>
      </c>
      <c r="S135" s="224">
        <v>300</v>
      </c>
      <c r="T135" s="224">
        <v>0</v>
      </c>
      <c r="U135" s="224">
        <v>373</v>
      </c>
      <c r="V135" s="224">
        <v>0</v>
      </c>
      <c r="W135" s="224">
        <v>340</v>
      </c>
      <c r="X135" s="224">
        <v>0</v>
      </c>
      <c r="Y135" s="224">
        <v>0</v>
      </c>
      <c r="Z135" s="224">
        <v>5276710.92</v>
      </c>
      <c r="AA135" s="224">
        <v>1706.02</v>
      </c>
      <c r="AB135" s="22" t="s">
        <v>56</v>
      </c>
      <c r="AC135" s="22" t="s">
        <v>43</v>
      </c>
      <c r="AD135" s="22" t="s">
        <v>43</v>
      </c>
      <c r="AE135" s="22" t="s">
        <v>56</v>
      </c>
      <c r="AF135" s="22" t="s">
        <v>56</v>
      </c>
      <c r="AG135" s="22" t="s">
        <v>56</v>
      </c>
      <c r="AH135" s="22" t="s">
        <v>56</v>
      </c>
      <c r="AI135" s="67">
        <v>43100</v>
      </c>
      <c r="AJ135" s="67">
        <v>43465</v>
      </c>
      <c r="AK135" s="224">
        <v>421233.91</v>
      </c>
      <c r="AL135" s="224">
        <v>740634.82</v>
      </c>
      <c r="AM135" s="260">
        <v>842128.74</v>
      </c>
      <c r="AN135" s="260">
        <v>805053.72</v>
      </c>
      <c r="AO135" s="224">
        <v>15000</v>
      </c>
      <c r="AP135" s="282">
        <v>14457.9</v>
      </c>
      <c r="AQ135" s="224">
        <v>0</v>
      </c>
      <c r="AR135" s="224">
        <v>0</v>
      </c>
      <c r="AS135" s="224">
        <v>0</v>
      </c>
      <c r="AT135" s="260">
        <v>0</v>
      </c>
      <c r="AU135" s="251">
        <v>1212074.72</v>
      </c>
      <c r="AV135" s="222">
        <v>871236.23</v>
      </c>
      <c r="AW135" s="281">
        <f t="shared" ref="AW135:AW144" si="89">AV135-AU135</f>
        <v>-340838.49</v>
      </c>
      <c r="AX135" s="222">
        <v>1069097.1399999999</v>
      </c>
      <c r="AY135" s="281">
        <f t="shared" si="71"/>
        <v>1940333.3699999999</v>
      </c>
      <c r="AZ135" s="222">
        <v>1039134.24</v>
      </c>
      <c r="BA135" s="281">
        <f t="shared" ref="BA135:BA144" si="90">AY135-AZ135</f>
        <v>901199.12999999989</v>
      </c>
      <c r="BB135" s="281">
        <f t="shared" si="72"/>
        <v>1.1927123829549651</v>
      </c>
      <c r="BC135" s="281">
        <f t="shared" si="73"/>
        <v>0.53554417816356992</v>
      </c>
      <c r="BD135" s="222">
        <v>357600</v>
      </c>
      <c r="CA135" s="91" t="str">
        <f t="shared" si="64"/>
        <v>Gützkow, Stadt</v>
      </c>
      <c r="CB135" s="92">
        <f t="shared" si="64"/>
        <v>3093</v>
      </c>
      <c r="CC135" s="92">
        <f t="shared" si="74"/>
        <v>0</v>
      </c>
      <c r="CD135" s="92">
        <f t="shared" si="75"/>
        <v>842128.74</v>
      </c>
      <c r="CE135" s="92">
        <f t="shared" si="66"/>
        <v>0</v>
      </c>
      <c r="CF135" s="92">
        <f t="shared" si="67"/>
        <v>64418.9</v>
      </c>
      <c r="CG135" s="92">
        <f t="shared" si="76"/>
        <v>64418.9</v>
      </c>
      <c r="CH135" s="92">
        <f t="shared" si="68"/>
        <v>842128.74</v>
      </c>
      <c r="CI135" s="92">
        <f t="shared" si="62"/>
        <v>0</v>
      </c>
      <c r="CJ135" s="91" t="str">
        <f t="shared" si="65"/>
        <v>ja</v>
      </c>
      <c r="CK135" s="91" t="str">
        <f t="shared" si="65"/>
        <v>nein</v>
      </c>
      <c r="CL135" s="91" t="str">
        <f t="shared" si="63"/>
        <v>OK</v>
      </c>
      <c r="CM135" s="92">
        <f t="shared" si="77"/>
        <v>16957530.469999999</v>
      </c>
      <c r="CN135" s="91" t="str">
        <f t="shared" si="78"/>
        <v>nein</v>
      </c>
      <c r="CO135" s="91">
        <f t="shared" si="79"/>
        <v>1</v>
      </c>
      <c r="CP135" s="91">
        <f t="shared" si="80"/>
        <v>0</v>
      </c>
      <c r="CQ135" s="91">
        <f t="shared" si="81"/>
        <v>1</v>
      </c>
      <c r="CR135" s="91">
        <f t="shared" si="69"/>
        <v>1</v>
      </c>
      <c r="CS135" s="92">
        <f>CM135-'2015'!CM135</f>
        <v>249537.28999999911</v>
      </c>
      <c r="CT135" s="92">
        <f>CE135-'2015'!CE135</f>
        <v>0</v>
      </c>
      <c r="CU135" s="92">
        <f t="shared" si="82"/>
        <v>1039134.24</v>
      </c>
      <c r="CV135" s="92">
        <f t="shared" si="83"/>
        <v>357600</v>
      </c>
      <c r="CW135" s="153">
        <f t="shared" si="84"/>
        <v>3</v>
      </c>
      <c r="CX135" s="153">
        <f t="shared" si="85"/>
        <v>3.73</v>
      </c>
      <c r="CY135" s="153">
        <f t="shared" si="86"/>
        <v>3.4</v>
      </c>
      <c r="CZ135" s="92">
        <f t="shared" si="87"/>
        <v>5276710.92</v>
      </c>
      <c r="DA135" s="92">
        <f t="shared" si="61"/>
        <v>14457.9</v>
      </c>
      <c r="DB135" s="91">
        <f t="shared" si="70"/>
        <v>1</v>
      </c>
      <c r="DC135" s="92">
        <f t="shared" si="88"/>
        <v>805053.72</v>
      </c>
    </row>
    <row r="136" spans="1:107" x14ac:dyDescent="0.25">
      <c r="A136" s="20">
        <v>13075057</v>
      </c>
      <c r="B136" s="21">
        <v>5563</v>
      </c>
      <c r="C136" s="21" t="s">
        <v>174</v>
      </c>
      <c r="D136" s="236">
        <v>1263</v>
      </c>
      <c r="E136" s="224">
        <v>42600</v>
      </c>
      <c r="F136" s="224">
        <v>35396.400000000001</v>
      </c>
      <c r="G136" s="224">
        <v>1</v>
      </c>
      <c r="H136" s="224">
        <v>82638.06</v>
      </c>
      <c r="I136" s="224">
        <v>0</v>
      </c>
      <c r="J136" s="224">
        <v>0</v>
      </c>
      <c r="K136" s="224"/>
      <c r="L136" s="224">
        <v>2012</v>
      </c>
      <c r="M136" s="224">
        <v>1</v>
      </c>
      <c r="N136" s="224">
        <v>7929789.1900000004</v>
      </c>
      <c r="O136" s="224">
        <v>1</v>
      </c>
      <c r="P136" s="224">
        <v>235853.04</v>
      </c>
      <c r="Q136" s="224">
        <v>0</v>
      </c>
      <c r="R136" s="224"/>
      <c r="S136" s="224">
        <v>298</v>
      </c>
      <c r="T136" s="224">
        <v>0</v>
      </c>
      <c r="U136" s="224">
        <v>373</v>
      </c>
      <c r="V136" s="224">
        <v>0</v>
      </c>
      <c r="W136" s="224">
        <v>380</v>
      </c>
      <c r="X136" s="224">
        <v>0</v>
      </c>
      <c r="Y136" s="224">
        <v>0</v>
      </c>
      <c r="Z136" s="224">
        <v>212237.28</v>
      </c>
      <c r="AA136" s="224">
        <v>168.04</v>
      </c>
      <c r="AB136" s="22" t="s">
        <v>56</v>
      </c>
      <c r="AC136" s="22" t="s">
        <v>43</v>
      </c>
      <c r="AD136" s="22" t="s">
        <v>43</v>
      </c>
      <c r="AE136" s="22" t="s">
        <v>56</v>
      </c>
      <c r="AF136" s="22" t="s">
        <v>56</v>
      </c>
      <c r="AG136" s="22" t="s">
        <v>56</v>
      </c>
      <c r="AH136" s="22" t="s">
        <v>56</v>
      </c>
      <c r="AI136" s="67">
        <v>43100</v>
      </c>
      <c r="AJ136" s="67">
        <v>43465</v>
      </c>
      <c r="AK136" s="224">
        <v>768512.39</v>
      </c>
      <c r="AL136" s="224">
        <v>235853.04</v>
      </c>
      <c r="AM136" s="260">
        <v>35396.400000000001</v>
      </c>
      <c r="AN136" s="260">
        <v>-235853.04</v>
      </c>
      <c r="AO136" s="224">
        <v>4100</v>
      </c>
      <c r="AP136" s="282">
        <v>4636.75</v>
      </c>
      <c r="AQ136" s="224">
        <v>0</v>
      </c>
      <c r="AR136" s="224">
        <v>0</v>
      </c>
      <c r="AS136" s="224">
        <v>0</v>
      </c>
      <c r="AT136" s="224">
        <v>0</v>
      </c>
      <c r="AU136" s="251">
        <v>572416.07999999996</v>
      </c>
      <c r="AV136" s="222">
        <v>248858.82</v>
      </c>
      <c r="AW136" s="281">
        <f t="shared" si="89"/>
        <v>-323557.25999999995</v>
      </c>
      <c r="AX136" s="222">
        <v>390047</v>
      </c>
      <c r="AY136" s="281">
        <f t="shared" si="71"/>
        <v>638905.82000000007</v>
      </c>
      <c r="AZ136" s="222">
        <v>446889.36</v>
      </c>
      <c r="BA136" s="281">
        <f t="shared" si="90"/>
        <v>192016.46000000008</v>
      </c>
      <c r="BB136" s="281">
        <f t="shared" si="72"/>
        <v>1.7957545567402433</v>
      </c>
      <c r="BC136" s="281">
        <f t="shared" si="73"/>
        <v>0.69946046195040135</v>
      </c>
      <c r="BD136" s="222">
        <v>152600</v>
      </c>
      <c r="CA136" s="91" t="str">
        <f t="shared" si="64"/>
        <v>Karlsburg</v>
      </c>
      <c r="CB136" s="92">
        <f t="shared" si="64"/>
        <v>1263</v>
      </c>
      <c r="CC136" s="92">
        <f t="shared" si="74"/>
        <v>0</v>
      </c>
      <c r="CD136" s="92">
        <f t="shared" si="75"/>
        <v>82638.06</v>
      </c>
      <c r="CE136" s="92">
        <f t="shared" si="66"/>
        <v>235853.04</v>
      </c>
      <c r="CF136" s="92">
        <f t="shared" si="67"/>
        <v>0</v>
      </c>
      <c r="CG136" s="92">
        <f t="shared" si="76"/>
        <v>-235853.04</v>
      </c>
      <c r="CH136" s="92">
        <f t="shared" si="68"/>
        <v>35396.400000000001</v>
      </c>
      <c r="CI136" s="92">
        <f t="shared" si="62"/>
        <v>0</v>
      </c>
      <c r="CJ136" s="91" t="str">
        <f t="shared" si="65"/>
        <v>ja</v>
      </c>
      <c r="CK136" s="91" t="str">
        <f t="shared" si="65"/>
        <v>nein</v>
      </c>
      <c r="CL136" s="91" t="str">
        <f t="shared" si="63"/>
        <v>OK</v>
      </c>
      <c r="CM136" s="92">
        <f t="shared" si="77"/>
        <v>7929789.1900000004</v>
      </c>
      <c r="CN136" s="91" t="str">
        <f t="shared" si="78"/>
        <v>nein</v>
      </c>
      <c r="CO136" s="91">
        <f t="shared" si="79"/>
        <v>1</v>
      </c>
      <c r="CP136" s="91">
        <f t="shared" si="80"/>
        <v>0</v>
      </c>
      <c r="CQ136" s="91">
        <f t="shared" si="81"/>
        <v>1</v>
      </c>
      <c r="CR136" s="91">
        <f t="shared" si="69"/>
        <v>0</v>
      </c>
      <c r="CS136" s="92">
        <f>CM136-'2015'!CM136</f>
        <v>45959.75</v>
      </c>
      <c r="CT136" s="92">
        <f>CE136-'2015'!CE136</f>
        <v>-40907.439999999973</v>
      </c>
      <c r="CU136" s="92">
        <f t="shared" si="82"/>
        <v>446889.36</v>
      </c>
      <c r="CV136" s="92">
        <f t="shared" si="83"/>
        <v>152600</v>
      </c>
      <c r="CW136" s="153">
        <f t="shared" si="84"/>
        <v>2.98</v>
      </c>
      <c r="CX136" s="153">
        <f t="shared" si="85"/>
        <v>3.73</v>
      </c>
      <c r="CY136" s="153">
        <f t="shared" si="86"/>
        <v>3.8</v>
      </c>
      <c r="CZ136" s="92">
        <f t="shared" si="87"/>
        <v>212237.28</v>
      </c>
      <c r="DA136" s="92">
        <f t="shared" ref="DA136:DA144" si="91">AP136+AR136+AT136</f>
        <v>4636.75</v>
      </c>
      <c r="DB136" s="91">
        <f t="shared" si="70"/>
        <v>1</v>
      </c>
      <c r="DC136" s="92">
        <f t="shared" si="88"/>
        <v>-235853.04</v>
      </c>
    </row>
    <row r="137" spans="1:107" x14ac:dyDescent="0.25">
      <c r="A137" s="20">
        <v>13075061</v>
      </c>
      <c r="B137" s="21">
        <v>5563</v>
      </c>
      <c r="C137" s="21" t="s">
        <v>175</v>
      </c>
      <c r="D137" s="223">
        <v>754</v>
      </c>
      <c r="E137" s="224">
        <v>87300</v>
      </c>
      <c r="F137" s="224">
        <v>37491.96</v>
      </c>
      <c r="G137" s="224">
        <v>1</v>
      </c>
      <c r="H137" s="224">
        <v>111379.28</v>
      </c>
      <c r="I137" s="224">
        <v>0</v>
      </c>
      <c r="J137" s="224">
        <v>0</v>
      </c>
      <c r="K137" s="224"/>
      <c r="L137" s="224">
        <v>2015</v>
      </c>
      <c r="M137" s="224">
        <v>1</v>
      </c>
      <c r="N137" s="224">
        <v>2620301.86</v>
      </c>
      <c r="O137" s="224">
        <v>1</v>
      </c>
      <c r="P137" s="224">
        <v>34100.94</v>
      </c>
      <c r="Q137" s="224">
        <v>1</v>
      </c>
      <c r="R137" s="224">
        <v>86563.9</v>
      </c>
      <c r="S137" s="224">
        <v>286</v>
      </c>
      <c r="T137" s="224">
        <v>0</v>
      </c>
      <c r="U137" s="224">
        <v>365</v>
      </c>
      <c r="V137" s="224">
        <v>1</v>
      </c>
      <c r="W137" s="224">
        <v>330</v>
      </c>
      <c r="X137" s="224">
        <v>1</v>
      </c>
      <c r="Y137" s="224">
        <v>0</v>
      </c>
      <c r="Z137" s="224">
        <v>607143.02</v>
      </c>
      <c r="AA137" s="222">
        <v>805.22946949602124</v>
      </c>
      <c r="AB137" s="22" t="s">
        <v>56</v>
      </c>
      <c r="AC137" s="19" t="s">
        <v>43</v>
      </c>
      <c r="AD137" s="19" t="s">
        <v>43</v>
      </c>
      <c r="AE137" s="19" t="s">
        <v>56</v>
      </c>
      <c r="AF137" s="19" t="s">
        <v>56</v>
      </c>
      <c r="AG137" s="19" t="s">
        <v>56</v>
      </c>
      <c r="AH137" s="19" t="s">
        <v>56</v>
      </c>
      <c r="AI137" s="75">
        <v>43100</v>
      </c>
      <c r="AJ137" s="75">
        <v>43465</v>
      </c>
      <c r="AK137" s="224">
        <v>884540.99</v>
      </c>
      <c r="AL137" s="224">
        <v>34100.94</v>
      </c>
      <c r="AM137" s="260">
        <v>37491.96</v>
      </c>
      <c r="AN137" s="260">
        <v>-34100.94</v>
      </c>
      <c r="AO137" s="224">
        <v>3700</v>
      </c>
      <c r="AP137" s="282">
        <v>4011.73</v>
      </c>
      <c r="AQ137" s="222">
        <v>0</v>
      </c>
      <c r="AR137" s="222">
        <v>0</v>
      </c>
      <c r="AS137" s="222">
        <v>0</v>
      </c>
      <c r="AT137" s="222">
        <v>0</v>
      </c>
      <c r="AU137" s="251">
        <v>572416</v>
      </c>
      <c r="AV137" s="222">
        <v>449687.32</v>
      </c>
      <c r="AW137" s="281">
        <f t="shared" si="89"/>
        <v>-122728.68</v>
      </c>
      <c r="AX137" s="222">
        <v>35442.92</v>
      </c>
      <c r="AY137" s="281">
        <f t="shared" si="71"/>
        <v>485130.23999999999</v>
      </c>
      <c r="AZ137" s="222">
        <v>314708.76</v>
      </c>
      <c r="BA137" s="281">
        <f t="shared" si="90"/>
        <v>170421.47999999998</v>
      </c>
      <c r="BB137" s="281">
        <f t="shared" si="72"/>
        <v>0.69983907929625411</v>
      </c>
      <c r="BC137" s="281">
        <f t="shared" si="73"/>
        <v>0.6487098392382219</v>
      </c>
      <c r="BD137" s="222">
        <v>97400</v>
      </c>
      <c r="CA137" s="91" t="str">
        <f t="shared" si="64"/>
        <v>Klein Bünzow</v>
      </c>
      <c r="CB137" s="92">
        <f t="shared" si="64"/>
        <v>754</v>
      </c>
      <c r="CC137" s="92">
        <f t="shared" si="74"/>
        <v>0</v>
      </c>
      <c r="CD137" s="92">
        <f t="shared" si="75"/>
        <v>111379.28</v>
      </c>
      <c r="CE137" s="92">
        <f t="shared" si="66"/>
        <v>34100.94</v>
      </c>
      <c r="CF137" s="92">
        <f t="shared" si="67"/>
        <v>86563.9</v>
      </c>
      <c r="CG137" s="92">
        <f t="shared" si="76"/>
        <v>52462.959999999992</v>
      </c>
      <c r="CH137" s="92">
        <f t="shared" si="68"/>
        <v>37491.96</v>
      </c>
      <c r="CI137" s="92">
        <f t="shared" si="62"/>
        <v>0</v>
      </c>
      <c r="CJ137" s="91" t="str">
        <f t="shared" si="65"/>
        <v>ja</v>
      </c>
      <c r="CK137" s="91" t="str">
        <f t="shared" si="65"/>
        <v>nein</v>
      </c>
      <c r="CL137" s="91" t="str">
        <f t="shared" si="63"/>
        <v>OK</v>
      </c>
      <c r="CM137" s="92">
        <f t="shared" si="77"/>
        <v>2620301.86</v>
      </c>
      <c r="CN137" s="91" t="str">
        <f t="shared" si="78"/>
        <v>nein</v>
      </c>
      <c r="CO137" s="91">
        <f t="shared" si="79"/>
        <v>1</v>
      </c>
      <c r="CP137" s="91">
        <f t="shared" si="80"/>
        <v>0</v>
      </c>
      <c r="CQ137" s="91">
        <f t="shared" si="81"/>
        <v>1</v>
      </c>
      <c r="CR137" s="91">
        <f t="shared" si="69"/>
        <v>0</v>
      </c>
      <c r="CS137" s="92">
        <f>CM137-'2015'!CM137</f>
        <v>3083.5299999997951</v>
      </c>
      <c r="CT137" s="92">
        <f>CE137-'2015'!CE137</f>
        <v>-68627.11</v>
      </c>
      <c r="CU137" s="92">
        <f t="shared" si="82"/>
        <v>314708.76</v>
      </c>
      <c r="CV137" s="92">
        <f t="shared" si="83"/>
        <v>97400</v>
      </c>
      <c r="CW137" s="153">
        <f t="shared" si="84"/>
        <v>2.86</v>
      </c>
      <c r="CX137" s="153">
        <f t="shared" si="85"/>
        <v>3.65</v>
      </c>
      <c r="CY137" s="153">
        <f t="shared" si="86"/>
        <v>3.3</v>
      </c>
      <c r="CZ137" s="92">
        <f t="shared" si="87"/>
        <v>607143.02</v>
      </c>
      <c r="DA137" s="92">
        <f t="shared" si="91"/>
        <v>4011.73</v>
      </c>
      <c r="DB137" s="91">
        <f t="shared" si="70"/>
        <v>1</v>
      </c>
      <c r="DC137" s="92">
        <f t="shared" si="88"/>
        <v>-34100.94</v>
      </c>
    </row>
    <row r="138" spans="1:107" x14ac:dyDescent="0.25">
      <c r="A138" s="20">
        <v>13075086</v>
      </c>
      <c r="B138" s="21">
        <v>5563</v>
      </c>
      <c r="C138" s="21" t="s">
        <v>177</v>
      </c>
      <c r="D138" s="236">
        <v>669</v>
      </c>
      <c r="E138" s="224">
        <v>1500</v>
      </c>
      <c r="F138" s="224">
        <v>22463.34</v>
      </c>
      <c r="G138" s="224">
        <v>0</v>
      </c>
      <c r="H138" s="224">
        <v>2011.53</v>
      </c>
      <c r="I138" s="224">
        <v>0</v>
      </c>
      <c r="J138" s="224">
        <v>0</v>
      </c>
      <c r="K138" s="224"/>
      <c r="L138" s="224">
        <v>2012</v>
      </c>
      <c r="M138" s="224">
        <v>1</v>
      </c>
      <c r="N138" s="224">
        <v>1212496.05</v>
      </c>
      <c r="O138" s="224">
        <v>1</v>
      </c>
      <c r="P138" s="224">
        <v>250134.43</v>
      </c>
      <c r="Q138" s="224">
        <v>1</v>
      </c>
      <c r="R138" s="224">
        <v>4848.9399999999996</v>
      </c>
      <c r="S138" s="224">
        <v>300</v>
      </c>
      <c r="T138" s="224">
        <v>0</v>
      </c>
      <c r="U138" s="224">
        <v>373</v>
      </c>
      <c r="V138" s="224">
        <v>0</v>
      </c>
      <c r="W138" s="224">
        <v>380</v>
      </c>
      <c r="X138" s="224">
        <v>0</v>
      </c>
      <c r="Y138" s="224">
        <v>0</v>
      </c>
      <c r="Z138" s="224">
        <v>191442.91</v>
      </c>
      <c r="AA138" s="224">
        <v>286.16000000000003</v>
      </c>
      <c r="AB138" s="22" t="s">
        <v>56</v>
      </c>
      <c r="AC138" s="22" t="s">
        <v>43</v>
      </c>
      <c r="AD138" s="22" t="s">
        <v>43</v>
      </c>
      <c r="AE138" s="22" t="s">
        <v>56</v>
      </c>
      <c r="AF138" s="22" t="s">
        <v>56</v>
      </c>
      <c r="AG138" s="22" t="s">
        <v>56</v>
      </c>
      <c r="AH138" s="22" t="s">
        <v>56</v>
      </c>
      <c r="AI138" s="67">
        <v>43100</v>
      </c>
      <c r="AJ138" s="67">
        <v>43465</v>
      </c>
      <c r="AK138" s="224">
        <v>350990.75</v>
      </c>
      <c r="AL138" s="224">
        <v>250234.43</v>
      </c>
      <c r="AM138" s="260">
        <v>-22463.34</v>
      </c>
      <c r="AN138" s="260">
        <v>-245385.49</v>
      </c>
      <c r="AO138" s="224">
        <v>3000</v>
      </c>
      <c r="AP138" s="282">
        <v>3077.91</v>
      </c>
      <c r="AQ138" s="224">
        <v>0</v>
      </c>
      <c r="AR138" s="224">
        <v>0</v>
      </c>
      <c r="AS138" s="224">
        <v>0</v>
      </c>
      <c r="AT138" s="224">
        <v>0</v>
      </c>
      <c r="AU138" s="251">
        <v>259610.34</v>
      </c>
      <c r="AV138" s="222">
        <v>76415.929999999993</v>
      </c>
      <c r="AW138" s="281">
        <f t="shared" si="89"/>
        <v>-183194.41</v>
      </c>
      <c r="AX138" s="222">
        <v>240264</v>
      </c>
      <c r="AY138" s="281">
        <f t="shared" si="71"/>
        <v>316679.93</v>
      </c>
      <c r="AZ138" s="222">
        <v>228002.64</v>
      </c>
      <c r="BA138" s="281">
        <f t="shared" si="90"/>
        <v>88677.289999999979</v>
      </c>
      <c r="BB138" s="281">
        <f t="shared" si="72"/>
        <v>2.983705622636537</v>
      </c>
      <c r="BC138" s="281">
        <f t="shared" si="73"/>
        <v>0.71997818112439271</v>
      </c>
      <c r="BD138" s="222">
        <v>77600</v>
      </c>
      <c r="CA138" s="91" t="str">
        <f t="shared" si="64"/>
        <v>Lühmannsdorf</v>
      </c>
      <c r="CB138" s="92">
        <f t="shared" si="64"/>
        <v>669</v>
      </c>
      <c r="CC138" s="92">
        <f t="shared" si="74"/>
        <v>0</v>
      </c>
      <c r="CD138" s="92">
        <f t="shared" si="75"/>
        <v>2011.53</v>
      </c>
      <c r="CE138" s="92">
        <f t="shared" si="66"/>
        <v>250134.43</v>
      </c>
      <c r="CF138" s="92">
        <f t="shared" si="67"/>
        <v>4848.9399999999996</v>
      </c>
      <c r="CG138" s="92">
        <f t="shared" si="76"/>
        <v>-245285.49</v>
      </c>
      <c r="CH138" s="92">
        <f t="shared" si="68"/>
        <v>-22463.34</v>
      </c>
      <c r="CI138" s="92">
        <f t="shared" ref="CI138:CI144" si="92">Y138</f>
        <v>0</v>
      </c>
      <c r="CJ138" s="91" t="str">
        <f t="shared" si="65"/>
        <v>ja</v>
      </c>
      <c r="CK138" s="91" t="str">
        <f t="shared" si="65"/>
        <v>nein</v>
      </c>
      <c r="CL138" s="91" t="str">
        <f t="shared" si="63"/>
        <v>OK</v>
      </c>
      <c r="CM138" s="92">
        <f t="shared" si="77"/>
        <v>1212496.05</v>
      </c>
      <c r="CN138" s="91" t="str">
        <f t="shared" si="78"/>
        <v>nein</v>
      </c>
      <c r="CO138" s="91">
        <f t="shared" si="79"/>
        <v>1</v>
      </c>
      <c r="CP138" s="91">
        <f t="shared" si="80"/>
        <v>0</v>
      </c>
      <c r="CQ138" s="91">
        <f t="shared" si="81"/>
        <v>1</v>
      </c>
      <c r="CR138" s="91">
        <f t="shared" si="69"/>
        <v>0</v>
      </c>
      <c r="CS138" s="92">
        <f>CM138-'2015'!CM138</f>
        <v>27398.520000000019</v>
      </c>
      <c r="CT138" s="92">
        <f>CE138-'2015'!CE138</f>
        <v>14922.229999999981</v>
      </c>
      <c r="CU138" s="92">
        <f t="shared" si="82"/>
        <v>228002.64</v>
      </c>
      <c r="CV138" s="92">
        <f t="shared" si="83"/>
        <v>77600</v>
      </c>
      <c r="CW138" s="153">
        <f t="shared" si="84"/>
        <v>3</v>
      </c>
      <c r="CX138" s="153">
        <f t="shared" si="85"/>
        <v>3.73</v>
      </c>
      <c r="CY138" s="153">
        <f t="shared" si="86"/>
        <v>3.8</v>
      </c>
      <c r="CZ138" s="92">
        <f t="shared" si="87"/>
        <v>191442.91</v>
      </c>
      <c r="DA138" s="92">
        <f t="shared" si="91"/>
        <v>3077.91</v>
      </c>
      <c r="DB138" s="91">
        <f t="shared" si="70"/>
        <v>0</v>
      </c>
      <c r="DC138" s="92">
        <f t="shared" si="88"/>
        <v>-245385.49</v>
      </c>
    </row>
    <row r="139" spans="1:107" x14ac:dyDescent="0.25">
      <c r="A139" s="20">
        <v>13075094</v>
      </c>
      <c r="B139" s="21">
        <v>5563</v>
      </c>
      <c r="C139" s="21" t="s">
        <v>178</v>
      </c>
      <c r="D139" s="223">
        <v>808</v>
      </c>
      <c r="E139" s="224">
        <v>60500</v>
      </c>
      <c r="F139" s="224">
        <v>18348.68</v>
      </c>
      <c r="G139" s="224">
        <v>0</v>
      </c>
      <c r="H139" s="224">
        <v>35145.24</v>
      </c>
      <c r="I139" s="224">
        <v>0</v>
      </c>
      <c r="J139" s="224">
        <v>1</v>
      </c>
      <c r="K139" s="224">
        <v>65741.600000000006</v>
      </c>
      <c r="L139" s="224"/>
      <c r="M139" s="224">
        <v>1</v>
      </c>
      <c r="N139" s="224">
        <v>3068251.26</v>
      </c>
      <c r="O139" s="224">
        <v>0</v>
      </c>
      <c r="P139" s="224"/>
      <c r="Q139" s="224">
        <v>1</v>
      </c>
      <c r="R139" s="224">
        <v>26847.68</v>
      </c>
      <c r="S139" s="224">
        <v>300</v>
      </c>
      <c r="T139" s="224">
        <v>1</v>
      </c>
      <c r="U139" s="224">
        <v>373</v>
      </c>
      <c r="V139" s="224">
        <v>1</v>
      </c>
      <c r="W139" s="224">
        <v>380</v>
      </c>
      <c r="X139" s="224">
        <v>1</v>
      </c>
      <c r="Y139" s="224">
        <v>0</v>
      </c>
      <c r="Z139" s="224">
        <v>419712.33</v>
      </c>
      <c r="AA139" s="222">
        <v>519.44595297029707</v>
      </c>
      <c r="AB139" s="22" t="s">
        <v>56</v>
      </c>
      <c r="AC139" s="19" t="s">
        <v>43</v>
      </c>
      <c r="AD139" s="19" t="s">
        <v>43</v>
      </c>
      <c r="AE139" s="19" t="s">
        <v>56</v>
      </c>
      <c r="AF139" s="19" t="s">
        <v>56</v>
      </c>
      <c r="AG139" s="19" t="s">
        <v>56</v>
      </c>
      <c r="AH139" s="19" t="s">
        <v>56</v>
      </c>
      <c r="AI139" s="75">
        <v>43100</v>
      </c>
      <c r="AJ139" s="75">
        <v>43465</v>
      </c>
      <c r="AK139" s="224">
        <v>254641.2</v>
      </c>
      <c r="AL139" s="224">
        <v>65741.600000000006</v>
      </c>
      <c r="AM139" s="260">
        <v>18348.68</v>
      </c>
      <c r="AN139" s="260">
        <v>92589.28</v>
      </c>
      <c r="AO139" s="224">
        <v>3800</v>
      </c>
      <c r="AP139" s="282">
        <v>4796.5600000000004</v>
      </c>
      <c r="AQ139" s="222">
        <v>0</v>
      </c>
      <c r="AR139" s="222">
        <v>0</v>
      </c>
      <c r="AS139" s="222">
        <v>0</v>
      </c>
      <c r="AT139" s="222">
        <v>0</v>
      </c>
      <c r="AU139" s="251">
        <v>669593</v>
      </c>
      <c r="AV139" s="222">
        <v>306520.69</v>
      </c>
      <c r="AW139" s="281">
        <f t="shared" si="89"/>
        <v>-363072.31</v>
      </c>
      <c r="AX139" s="222">
        <v>175724.82</v>
      </c>
      <c r="AY139" s="281">
        <f t="shared" si="71"/>
        <v>482245.51</v>
      </c>
      <c r="AZ139" s="222">
        <v>311792.64000000001</v>
      </c>
      <c r="BA139" s="281">
        <f t="shared" si="90"/>
        <v>170452.87</v>
      </c>
      <c r="BB139" s="281">
        <f t="shared" si="72"/>
        <v>1.0171993283716019</v>
      </c>
      <c r="BC139" s="281">
        <f t="shared" si="73"/>
        <v>0.64654337580042998</v>
      </c>
      <c r="BD139" s="222">
        <v>106900</v>
      </c>
      <c r="CA139" s="91" t="str">
        <f t="shared" si="64"/>
        <v>Murchin</v>
      </c>
      <c r="CB139" s="92">
        <f t="shared" si="64"/>
        <v>808</v>
      </c>
      <c r="CC139" s="92">
        <f t="shared" si="74"/>
        <v>0</v>
      </c>
      <c r="CD139" s="92">
        <f t="shared" si="75"/>
        <v>35145.24</v>
      </c>
      <c r="CE139" s="92">
        <f t="shared" si="66"/>
        <v>0</v>
      </c>
      <c r="CF139" s="92">
        <f t="shared" si="67"/>
        <v>26847.68</v>
      </c>
      <c r="CG139" s="92">
        <f t="shared" si="76"/>
        <v>26847.68</v>
      </c>
      <c r="CH139" s="92">
        <f t="shared" si="68"/>
        <v>18348.68</v>
      </c>
      <c r="CI139" s="92">
        <f t="shared" si="92"/>
        <v>0</v>
      </c>
      <c r="CJ139" s="91" t="str">
        <f t="shared" si="65"/>
        <v>ja</v>
      </c>
      <c r="CK139" s="91" t="str">
        <f t="shared" si="65"/>
        <v>nein</v>
      </c>
      <c r="CL139" s="91" t="str">
        <f t="shared" ref="CL139:CL144" si="93">IF(CB139=0,"keine Daten",IF(CD139=0,"keine Daten",IF(CH139=0,"keine Daten","OK")))</f>
        <v>OK</v>
      </c>
      <c r="CM139" s="92">
        <f t="shared" si="77"/>
        <v>3068251.26</v>
      </c>
      <c r="CN139" s="91" t="str">
        <f t="shared" si="78"/>
        <v>nein</v>
      </c>
      <c r="CO139" s="91">
        <f t="shared" si="79"/>
        <v>1</v>
      </c>
      <c r="CP139" s="91">
        <f t="shared" si="80"/>
        <v>0</v>
      </c>
      <c r="CQ139" s="91">
        <f t="shared" si="81"/>
        <v>1</v>
      </c>
      <c r="CR139" s="91">
        <f t="shared" si="69"/>
        <v>1</v>
      </c>
      <c r="CS139" s="92">
        <f>CM139-'2015'!CM139</f>
        <v>15288.05999999959</v>
      </c>
      <c r="CT139" s="92">
        <f>CE139-'2015'!CE139</f>
        <v>0</v>
      </c>
      <c r="CU139" s="92">
        <f t="shared" si="82"/>
        <v>311792.64000000001</v>
      </c>
      <c r="CV139" s="92">
        <f t="shared" si="83"/>
        <v>106900</v>
      </c>
      <c r="CW139" s="153">
        <f t="shared" si="84"/>
        <v>3</v>
      </c>
      <c r="CX139" s="153">
        <f t="shared" si="85"/>
        <v>3.73</v>
      </c>
      <c r="CY139" s="153">
        <f t="shared" si="86"/>
        <v>3.8</v>
      </c>
      <c r="CZ139" s="92">
        <f t="shared" si="87"/>
        <v>419712.33</v>
      </c>
      <c r="DA139" s="92">
        <f t="shared" si="91"/>
        <v>4796.5600000000004</v>
      </c>
      <c r="DB139" s="91">
        <f t="shared" si="70"/>
        <v>0</v>
      </c>
      <c r="DC139" s="92">
        <f t="shared" si="88"/>
        <v>92589.28</v>
      </c>
    </row>
    <row r="140" spans="1:107" x14ac:dyDescent="0.25">
      <c r="A140" s="20">
        <v>13075121</v>
      </c>
      <c r="B140" s="21">
        <v>5563</v>
      </c>
      <c r="C140" s="21" t="s">
        <v>179</v>
      </c>
      <c r="D140" s="223">
        <v>663</v>
      </c>
      <c r="E140" s="224">
        <v>153500</v>
      </c>
      <c r="F140" s="224">
        <v>53151.23</v>
      </c>
      <c r="G140" s="224">
        <v>0</v>
      </c>
      <c r="H140" s="224">
        <v>0</v>
      </c>
      <c r="I140" s="224">
        <v>136454.68</v>
      </c>
      <c r="J140" s="224">
        <v>0</v>
      </c>
      <c r="K140" s="224"/>
      <c r="L140" s="224">
        <v>2012</v>
      </c>
      <c r="M140" s="224">
        <v>1</v>
      </c>
      <c r="N140" s="224">
        <v>1617052.89</v>
      </c>
      <c r="O140" s="224">
        <v>1</v>
      </c>
      <c r="P140" s="224">
        <v>171731.42</v>
      </c>
      <c r="Q140" s="224">
        <v>1</v>
      </c>
      <c r="R140" s="224">
        <v>16655.97</v>
      </c>
      <c r="S140" s="224">
        <v>375</v>
      </c>
      <c r="T140" s="224">
        <v>1</v>
      </c>
      <c r="U140" s="224">
        <v>350</v>
      </c>
      <c r="V140" s="224">
        <v>1</v>
      </c>
      <c r="W140" s="224">
        <v>350</v>
      </c>
      <c r="X140" s="224">
        <v>1</v>
      </c>
      <c r="Y140" s="224">
        <v>0</v>
      </c>
      <c r="Z140" s="224">
        <v>670579.57999999996</v>
      </c>
      <c r="AA140" s="222">
        <v>1011.4322473604826</v>
      </c>
      <c r="AB140" s="22" t="s">
        <v>43</v>
      </c>
      <c r="AC140" s="19" t="s">
        <v>43</v>
      </c>
      <c r="AD140" s="19" t="s">
        <v>43</v>
      </c>
      <c r="AE140" s="19" t="s">
        <v>56</v>
      </c>
      <c r="AF140" s="19" t="s">
        <v>56</v>
      </c>
      <c r="AG140" s="19" t="s">
        <v>56</v>
      </c>
      <c r="AH140" s="19" t="s">
        <v>56</v>
      </c>
      <c r="AI140" s="75">
        <v>43100</v>
      </c>
      <c r="AJ140" s="75">
        <v>43465</v>
      </c>
      <c r="AK140" s="224">
        <v>267803.15999999997</v>
      </c>
      <c r="AL140" s="224">
        <v>171731.42</v>
      </c>
      <c r="AM140" s="260">
        <v>-53151.23</v>
      </c>
      <c r="AN140" s="260">
        <v>-155075.45000000001</v>
      </c>
      <c r="AO140" s="224">
        <v>1800</v>
      </c>
      <c r="AP140" s="282">
        <v>2528.3200000000002</v>
      </c>
      <c r="AQ140" s="222">
        <v>0</v>
      </c>
      <c r="AR140" s="222">
        <v>0</v>
      </c>
      <c r="AS140" s="222">
        <v>0</v>
      </c>
      <c r="AT140" s="222">
        <v>0</v>
      </c>
      <c r="AU140" s="251">
        <v>487975</v>
      </c>
      <c r="AV140" s="222">
        <v>132263.43</v>
      </c>
      <c r="AW140" s="281">
        <f t="shared" si="89"/>
        <v>-355711.57</v>
      </c>
      <c r="AX140" s="222">
        <v>213813</v>
      </c>
      <c r="AY140" s="281">
        <f t="shared" si="71"/>
        <v>346076.43</v>
      </c>
      <c r="AZ140" s="222">
        <v>250320.96</v>
      </c>
      <c r="BA140" s="281">
        <f t="shared" si="90"/>
        <v>95755.47</v>
      </c>
      <c r="BB140" s="281">
        <f t="shared" si="72"/>
        <v>1.8925938938677154</v>
      </c>
      <c r="BC140" s="281">
        <f t="shared" si="73"/>
        <v>0.72331120614021593</v>
      </c>
      <c r="BD140" s="222">
        <v>93100</v>
      </c>
      <c r="CA140" s="91" t="str">
        <f t="shared" si="64"/>
        <v>Rubkow</v>
      </c>
      <c r="CB140" s="92">
        <f t="shared" si="64"/>
        <v>663</v>
      </c>
      <c r="CC140" s="92">
        <f t="shared" si="74"/>
        <v>136454.68</v>
      </c>
      <c r="CD140" s="92">
        <f t="shared" si="75"/>
        <v>-136454.68</v>
      </c>
      <c r="CE140" s="92">
        <f t="shared" si="66"/>
        <v>171731.42</v>
      </c>
      <c r="CF140" s="92">
        <f t="shared" si="67"/>
        <v>16655.97</v>
      </c>
      <c r="CG140" s="92">
        <f t="shared" si="76"/>
        <v>-155075.45000000001</v>
      </c>
      <c r="CH140" s="92">
        <f t="shared" si="68"/>
        <v>-53151.23</v>
      </c>
      <c r="CI140" s="92">
        <f t="shared" si="92"/>
        <v>0</v>
      </c>
      <c r="CJ140" s="91" t="str">
        <f t="shared" si="65"/>
        <v>nein</v>
      </c>
      <c r="CK140" s="91" t="str">
        <f t="shared" si="65"/>
        <v>nein</v>
      </c>
      <c r="CL140" s="91" t="str">
        <f t="shared" si="93"/>
        <v>OK</v>
      </c>
      <c r="CM140" s="92">
        <f t="shared" si="77"/>
        <v>1617052.89</v>
      </c>
      <c r="CN140" s="91" t="str">
        <f t="shared" si="78"/>
        <v>nein</v>
      </c>
      <c r="CO140" s="91">
        <f t="shared" si="79"/>
        <v>0</v>
      </c>
      <c r="CP140" s="91">
        <f t="shared" si="80"/>
        <v>0</v>
      </c>
      <c r="CQ140" s="91">
        <f t="shared" si="81"/>
        <v>1</v>
      </c>
      <c r="CR140" s="91">
        <f t="shared" si="69"/>
        <v>0</v>
      </c>
      <c r="CS140" s="92">
        <f>CM140-'2015'!CM140</f>
        <v>18607.729999999981</v>
      </c>
      <c r="CT140" s="92">
        <f>CE140-'2015'!CE140</f>
        <v>84851.500000000015</v>
      </c>
      <c r="CU140" s="92">
        <f t="shared" si="82"/>
        <v>250320.96</v>
      </c>
      <c r="CV140" s="92">
        <f t="shared" si="83"/>
        <v>93100</v>
      </c>
      <c r="CW140" s="153">
        <f t="shared" si="84"/>
        <v>3.75</v>
      </c>
      <c r="CX140" s="153">
        <f t="shared" si="85"/>
        <v>3.5</v>
      </c>
      <c r="CY140" s="153">
        <f t="shared" si="86"/>
        <v>3.5</v>
      </c>
      <c r="CZ140" s="92">
        <f t="shared" si="87"/>
        <v>670579.57999999996</v>
      </c>
      <c r="DA140" s="92">
        <f t="shared" si="91"/>
        <v>2528.3200000000002</v>
      </c>
      <c r="DB140" s="91">
        <f t="shared" si="70"/>
        <v>0</v>
      </c>
      <c r="DC140" s="92">
        <f t="shared" si="88"/>
        <v>-155075.45000000001</v>
      </c>
    </row>
    <row r="141" spans="1:107" x14ac:dyDescent="0.25">
      <c r="A141" s="20">
        <v>13075125</v>
      </c>
      <c r="B141" s="21">
        <v>5563</v>
      </c>
      <c r="C141" s="21" t="s">
        <v>180</v>
      </c>
      <c r="D141" s="223">
        <v>289</v>
      </c>
      <c r="E141" s="224">
        <v>86400</v>
      </c>
      <c r="F141" s="224">
        <v>20894.87</v>
      </c>
      <c r="G141" s="224">
        <v>0</v>
      </c>
      <c r="H141" s="224">
        <v>0</v>
      </c>
      <c r="I141" s="224">
        <v>20894.87</v>
      </c>
      <c r="J141" s="224">
        <v>0</v>
      </c>
      <c r="K141" s="224"/>
      <c r="L141" s="224">
        <v>2013</v>
      </c>
      <c r="M141" s="224">
        <v>1</v>
      </c>
      <c r="N141" s="224">
        <v>998252.02</v>
      </c>
      <c r="O141" s="224">
        <v>1</v>
      </c>
      <c r="P141" s="224">
        <v>140273.14000000001</v>
      </c>
      <c r="Q141" s="224">
        <v>1</v>
      </c>
      <c r="R141" s="224">
        <v>14147.04</v>
      </c>
      <c r="S141" s="224">
        <v>300</v>
      </c>
      <c r="T141" s="224">
        <v>1</v>
      </c>
      <c r="U141" s="224">
        <v>380</v>
      </c>
      <c r="V141" s="224">
        <v>1</v>
      </c>
      <c r="W141" s="224">
        <v>380</v>
      </c>
      <c r="X141" s="224">
        <v>1</v>
      </c>
      <c r="Y141" s="224">
        <v>0</v>
      </c>
      <c r="Z141" s="224">
        <v>221972.89</v>
      </c>
      <c r="AA141" s="222">
        <v>768.07228373702424</v>
      </c>
      <c r="AB141" s="22" t="s">
        <v>56</v>
      </c>
      <c r="AC141" s="19" t="s">
        <v>43</v>
      </c>
      <c r="AD141" s="19" t="s">
        <v>43</v>
      </c>
      <c r="AE141" s="19" t="s">
        <v>56</v>
      </c>
      <c r="AF141" s="19" t="s">
        <v>56</v>
      </c>
      <c r="AG141" s="19" t="s">
        <v>56</v>
      </c>
      <c r="AH141" s="19" t="s">
        <v>56</v>
      </c>
      <c r="AI141" s="75">
        <v>43100</v>
      </c>
      <c r="AJ141" s="75">
        <v>43465</v>
      </c>
      <c r="AK141" s="224">
        <v>218841.61</v>
      </c>
      <c r="AL141" s="224">
        <v>140273.14000000001</v>
      </c>
      <c r="AM141" s="260">
        <v>-20894.87</v>
      </c>
      <c r="AN141" s="260">
        <v>-126126.1</v>
      </c>
      <c r="AO141" s="224">
        <v>1800</v>
      </c>
      <c r="AP141" s="282">
        <v>1703.98</v>
      </c>
      <c r="AQ141" s="222">
        <v>0</v>
      </c>
      <c r="AR141" s="222">
        <v>0</v>
      </c>
      <c r="AS141" s="222">
        <v>0</v>
      </c>
      <c r="AT141" s="222">
        <v>0</v>
      </c>
      <c r="AU141" s="251">
        <v>284367</v>
      </c>
      <c r="AV141" s="222">
        <v>58609.31</v>
      </c>
      <c r="AW141" s="281">
        <f t="shared" si="89"/>
        <v>-225757.69</v>
      </c>
      <c r="AX141" s="222">
        <v>104526</v>
      </c>
      <c r="AY141" s="281">
        <f t="shared" si="71"/>
        <v>163135.31</v>
      </c>
      <c r="AZ141" s="222">
        <v>99303.12</v>
      </c>
      <c r="BA141" s="281">
        <f t="shared" si="90"/>
        <v>63832.19</v>
      </c>
      <c r="BB141" s="281">
        <f t="shared" si="72"/>
        <v>1.6943233080205176</v>
      </c>
      <c r="BC141" s="281">
        <f t="shared" si="73"/>
        <v>0.60871628588562465</v>
      </c>
      <c r="BD141" s="222">
        <v>34500</v>
      </c>
      <c r="CA141" s="91" t="str">
        <f t="shared" si="64"/>
        <v>Schmatzin</v>
      </c>
      <c r="CB141" s="92">
        <f t="shared" si="64"/>
        <v>289</v>
      </c>
      <c r="CC141" s="92">
        <f t="shared" si="74"/>
        <v>20894.87</v>
      </c>
      <c r="CD141" s="92">
        <f t="shared" si="75"/>
        <v>-20894.87</v>
      </c>
      <c r="CE141" s="92">
        <f t="shared" si="66"/>
        <v>140273.14000000001</v>
      </c>
      <c r="CF141" s="92">
        <f t="shared" si="67"/>
        <v>14147.04</v>
      </c>
      <c r="CG141" s="92">
        <f t="shared" si="76"/>
        <v>-126126.1</v>
      </c>
      <c r="CH141" s="92">
        <f t="shared" si="68"/>
        <v>-20894.87</v>
      </c>
      <c r="CI141" s="92">
        <f t="shared" si="92"/>
        <v>0</v>
      </c>
      <c r="CJ141" s="91" t="str">
        <f t="shared" si="65"/>
        <v>ja</v>
      </c>
      <c r="CK141" s="91" t="str">
        <f t="shared" si="65"/>
        <v>nein</v>
      </c>
      <c r="CL141" s="91" t="str">
        <f t="shared" si="93"/>
        <v>OK</v>
      </c>
      <c r="CM141" s="92">
        <f t="shared" si="77"/>
        <v>998252.02</v>
      </c>
      <c r="CN141" s="91" t="str">
        <f t="shared" si="78"/>
        <v>nein</v>
      </c>
      <c r="CO141" s="91">
        <f t="shared" si="79"/>
        <v>1</v>
      </c>
      <c r="CP141" s="91">
        <f t="shared" si="80"/>
        <v>0</v>
      </c>
      <c r="CQ141" s="91">
        <f t="shared" si="81"/>
        <v>1</v>
      </c>
      <c r="CR141" s="91">
        <f t="shared" si="69"/>
        <v>0</v>
      </c>
      <c r="CS141" s="92">
        <f>CM141-'2015'!CM141</f>
        <v>9093.7600000000093</v>
      </c>
      <c r="CT141" s="92">
        <f>CE141-'2015'!CE141</f>
        <v>33657.090000000011</v>
      </c>
      <c r="CU141" s="92">
        <f t="shared" si="82"/>
        <v>99303.12</v>
      </c>
      <c r="CV141" s="92">
        <f t="shared" si="83"/>
        <v>34500</v>
      </c>
      <c r="CW141" s="153">
        <f t="shared" si="84"/>
        <v>3</v>
      </c>
      <c r="CX141" s="153">
        <f t="shared" si="85"/>
        <v>3.8</v>
      </c>
      <c r="CY141" s="153">
        <f t="shared" si="86"/>
        <v>3.8</v>
      </c>
      <c r="CZ141" s="92">
        <f t="shared" si="87"/>
        <v>221972.89</v>
      </c>
      <c r="DA141" s="92">
        <f t="shared" si="91"/>
        <v>1703.98</v>
      </c>
      <c r="DB141" s="91">
        <f t="shared" si="70"/>
        <v>0</v>
      </c>
      <c r="DC141" s="92">
        <f t="shared" si="88"/>
        <v>-126126.1</v>
      </c>
    </row>
    <row r="142" spans="1:107" x14ac:dyDescent="0.25">
      <c r="A142" s="20">
        <v>13075145</v>
      </c>
      <c r="B142" s="21">
        <v>5563</v>
      </c>
      <c r="C142" s="21" t="s">
        <v>181</v>
      </c>
      <c r="D142" s="223">
        <v>201</v>
      </c>
      <c r="E142" s="224">
        <v>145000</v>
      </c>
      <c r="F142" s="224">
        <v>85770.3</v>
      </c>
      <c r="G142" s="224">
        <v>0</v>
      </c>
      <c r="H142" s="224">
        <v>0</v>
      </c>
      <c r="I142" s="224">
        <v>76493.429999999993</v>
      </c>
      <c r="J142" s="224">
        <v>1</v>
      </c>
      <c r="K142" s="224">
        <v>138913.29999999999</v>
      </c>
      <c r="L142" s="224"/>
      <c r="M142" s="224">
        <v>1</v>
      </c>
      <c r="N142" s="224">
        <v>1566838.57</v>
      </c>
      <c r="O142" s="224">
        <v>0</v>
      </c>
      <c r="P142" s="224"/>
      <c r="Q142" s="224">
        <v>0</v>
      </c>
      <c r="R142" s="224"/>
      <c r="S142" s="224">
        <v>300</v>
      </c>
      <c r="T142" s="224">
        <v>1</v>
      </c>
      <c r="U142" s="224">
        <v>380</v>
      </c>
      <c r="V142" s="224">
        <v>1</v>
      </c>
      <c r="W142" s="224">
        <v>380</v>
      </c>
      <c r="X142" s="224">
        <v>1</v>
      </c>
      <c r="Y142" s="224">
        <v>0</v>
      </c>
      <c r="Z142" s="224">
        <v>0</v>
      </c>
      <c r="AA142" s="222">
        <v>0</v>
      </c>
      <c r="AB142" s="22" t="s">
        <v>56</v>
      </c>
      <c r="AC142" s="19" t="s">
        <v>43</v>
      </c>
      <c r="AD142" s="19" t="s">
        <v>43</v>
      </c>
      <c r="AE142" s="19" t="s">
        <v>56</v>
      </c>
      <c r="AF142" s="19" t="s">
        <v>56</v>
      </c>
      <c r="AG142" s="19" t="s">
        <v>56</v>
      </c>
      <c r="AH142" s="19" t="s">
        <v>56</v>
      </c>
      <c r="AI142" s="75">
        <v>43100</v>
      </c>
      <c r="AJ142" s="75">
        <v>43465</v>
      </c>
      <c r="AK142" s="224">
        <v>183292.57</v>
      </c>
      <c r="AL142" s="224">
        <v>138913.29999999999</v>
      </c>
      <c r="AM142" s="260">
        <v>-85770.3</v>
      </c>
      <c r="AN142" s="260">
        <v>138913.29999999999</v>
      </c>
      <c r="AO142" s="224">
        <v>1400</v>
      </c>
      <c r="AP142" s="282">
        <v>1742.69</v>
      </c>
      <c r="AQ142" s="222">
        <v>0</v>
      </c>
      <c r="AR142" s="222">
        <v>0</v>
      </c>
      <c r="AS142" s="222">
        <v>0</v>
      </c>
      <c r="AT142" s="222">
        <v>0</v>
      </c>
      <c r="AU142" s="251">
        <v>55313</v>
      </c>
      <c r="AV142" s="222">
        <v>46788.39</v>
      </c>
      <c r="AW142" s="281">
        <f t="shared" si="89"/>
        <v>-8524.61</v>
      </c>
      <c r="AX142" s="222">
        <v>85384.24</v>
      </c>
      <c r="AY142" s="281">
        <f t="shared" si="71"/>
        <v>132172.63</v>
      </c>
      <c r="AZ142" s="222">
        <v>62510.64</v>
      </c>
      <c r="BA142" s="281">
        <f t="shared" si="90"/>
        <v>69661.990000000005</v>
      </c>
      <c r="BB142" s="281">
        <f t="shared" si="72"/>
        <v>1.3360288738295976</v>
      </c>
      <c r="BC142" s="281">
        <f t="shared" si="73"/>
        <v>0.47294693311315661</v>
      </c>
      <c r="BD142" s="222">
        <v>21500</v>
      </c>
      <c r="CA142" s="91" t="str">
        <f t="shared" si="64"/>
        <v>Wrangelsburg</v>
      </c>
      <c r="CB142" s="92">
        <f t="shared" si="64"/>
        <v>201</v>
      </c>
      <c r="CC142" s="92">
        <f t="shared" si="74"/>
        <v>76493.429999999993</v>
      </c>
      <c r="CD142" s="92">
        <f t="shared" si="75"/>
        <v>-76493.429999999993</v>
      </c>
      <c r="CE142" s="92">
        <f t="shared" si="66"/>
        <v>0</v>
      </c>
      <c r="CF142" s="92">
        <f t="shared" si="67"/>
        <v>0</v>
      </c>
      <c r="CG142" s="92">
        <f t="shared" si="76"/>
        <v>0</v>
      </c>
      <c r="CH142" s="92">
        <f t="shared" si="68"/>
        <v>-85770.3</v>
      </c>
      <c r="CI142" s="92">
        <f t="shared" si="92"/>
        <v>0</v>
      </c>
      <c r="CJ142" s="91" t="str">
        <f t="shared" si="65"/>
        <v>ja</v>
      </c>
      <c r="CK142" s="91" t="str">
        <f t="shared" si="65"/>
        <v>nein</v>
      </c>
      <c r="CL142" s="91" t="str">
        <f t="shared" si="93"/>
        <v>OK</v>
      </c>
      <c r="CM142" s="92">
        <f t="shared" si="77"/>
        <v>1566838.57</v>
      </c>
      <c r="CN142" s="91" t="str">
        <f t="shared" si="78"/>
        <v>nein</v>
      </c>
      <c r="CO142" s="91">
        <f t="shared" si="79"/>
        <v>1</v>
      </c>
      <c r="CP142" s="91">
        <f t="shared" si="80"/>
        <v>0</v>
      </c>
      <c r="CQ142" s="91">
        <f t="shared" si="81"/>
        <v>1</v>
      </c>
      <c r="CR142" s="91">
        <f t="shared" si="69"/>
        <v>1</v>
      </c>
      <c r="CS142" s="92">
        <f>CM142-'2015'!CM142</f>
        <v>9276.8700000001118</v>
      </c>
      <c r="CT142" s="92">
        <f>CE142-'2015'!CE142</f>
        <v>0</v>
      </c>
      <c r="CU142" s="92">
        <f t="shared" si="82"/>
        <v>62510.64</v>
      </c>
      <c r="CV142" s="92">
        <f t="shared" si="83"/>
        <v>21500</v>
      </c>
      <c r="CW142" s="153">
        <f t="shared" si="84"/>
        <v>3</v>
      </c>
      <c r="CX142" s="153">
        <f t="shared" si="85"/>
        <v>3.8</v>
      </c>
      <c r="CY142" s="153">
        <f t="shared" si="86"/>
        <v>3.8</v>
      </c>
      <c r="CZ142" s="92">
        <f t="shared" si="87"/>
        <v>0</v>
      </c>
      <c r="DA142" s="92">
        <f t="shared" si="91"/>
        <v>1742.69</v>
      </c>
      <c r="DB142" s="91">
        <f t="shared" si="70"/>
        <v>0</v>
      </c>
      <c r="DC142" s="92">
        <f t="shared" si="88"/>
        <v>138913.29999999999</v>
      </c>
    </row>
    <row r="143" spans="1:107" x14ac:dyDescent="0.25">
      <c r="A143" s="20">
        <v>13075150</v>
      </c>
      <c r="B143" s="21">
        <v>5563</v>
      </c>
      <c r="C143" s="21" t="s">
        <v>182</v>
      </c>
      <c r="D143" s="223">
        <v>486</v>
      </c>
      <c r="E143" s="224">
        <v>13300</v>
      </c>
      <c r="F143" s="224">
        <v>62766.44</v>
      </c>
      <c r="G143" s="224">
        <v>1</v>
      </c>
      <c r="H143" s="224">
        <v>49244.75</v>
      </c>
      <c r="I143" s="224">
        <v>0</v>
      </c>
      <c r="J143" s="224">
        <v>0</v>
      </c>
      <c r="K143" s="224"/>
      <c r="L143" s="224">
        <v>2014</v>
      </c>
      <c r="M143" s="224">
        <v>1</v>
      </c>
      <c r="N143" s="224">
        <v>1284598.23</v>
      </c>
      <c r="O143" s="224">
        <v>1</v>
      </c>
      <c r="P143" s="224">
        <v>52837.25</v>
      </c>
      <c r="Q143" s="224">
        <v>0</v>
      </c>
      <c r="R143" s="224"/>
      <c r="S143" s="224">
        <v>330</v>
      </c>
      <c r="T143" s="224">
        <v>1</v>
      </c>
      <c r="U143" s="224">
        <v>373</v>
      </c>
      <c r="V143" s="224">
        <v>1</v>
      </c>
      <c r="W143" s="224">
        <v>350</v>
      </c>
      <c r="X143" s="224">
        <v>1</v>
      </c>
      <c r="Y143" s="224">
        <v>0</v>
      </c>
      <c r="Z143" s="224">
        <v>561838.06000000006</v>
      </c>
      <c r="AA143" s="222">
        <v>1156.0453909465023</v>
      </c>
      <c r="AB143" s="22" t="s">
        <v>56</v>
      </c>
      <c r="AC143" s="19" t="s">
        <v>43</v>
      </c>
      <c r="AD143" s="19" t="s">
        <v>43</v>
      </c>
      <c r="AE143" s="19" t="s">
        <v>56</v>
      </c>
      <c r="AF143" s="19" t="s">
        <v>56</v>
      </c>
      <c r="AG143" s="19" t="s">
        <v>56</v>
      </c>
      <c r="AH143" s="19" t="s">
        <v>56</v>
      </c>
      <c r="AI143" s="75">
        <v>43100</v>
      </c>
      <c r="AJ143" s="75">
        <v>43465</v>
      </c>
      <c r="AK143" s="224">
        <v>238663.17</v>
      </c>
      <c r="AL143" s="224">
        <v>52837.25</v>
      </c>
      <c r="AM143" s="260">
        <v>62766.44</v>
      </c>
      <c r="AN143" s="260">
        <v>-52837.25</v>
      </c>
      <c r="AO143" s="224">
        <v>1000</v>
      </c>
      <c r="AP143" s="282">
        <v>1715.14</v>
      </c>
      <c r="AQ143" s="222">
        <v>0</v>
      </c>
      <c r="AR143" s="222">
        <v>0</v>
      </c>
      <c r="AS143" s="222">
        <v>0</v>
      </c>
      <c r="AT143" s="222">
        <v>0</v>
      </c>
      <c r="AU143" s="251">
        <v>105079</v>
      </c>
      <c r="AV143" s="222">
        <v>101478.59</v>
      </c>
      <c r="AW143" s="281">
        <f t="shared" si="89"/>
        <v>-3600.4100000000035</v>
      </c>
      <c r="AX143" s="222">
        <v>162298.46</v>
      </c>
      <c r="AY143" s="281">
        <f t="shared" si="71"/>
        <v>263777.05</v>
      </c>
      <c r="AZ143" s="222">
        <v>164217.35999999999</v>
      </c>
      <c r="BA143" s="281">
        <f t="shared" si="90"/>
        <v>99559.69</v>
      </c>
      <c r="BB143" s="281">
        <f t="shared" si="72"/>
        <v>1.6182463709832782</v>
      </c>
      <c r="BC143" s="281">
        <f t="shared" si="73"/>
        <v>0.62256121220553495</v>
      </c>
      <c r="BD143" s="222">
        <v>57200</v>
      </c>
      <c r="CA143" s="91" t="str">
        <f t="shared" si="64"/>
        <v>Ziethen</v>
      </c>
      <c r="CB143" s="92">
        <f t="shared" si="64"/>
        <v>486</v>
      </c>
      <c r="CC143" s="92">
        <f t="shared" si="74"/>
        <v>0</v>
      </c>
      <c r="CD143" s="92">
        <f t="shared" si="75"/>
        <v>49244.75</v>
      </c>
      <c r="CE143" s="92">
        <f t="shared" si="66"/>
        <v>52837.25</v>
      </c>
      <c r="CF143" s="92">
        <f t="shared" si="67"/>
        <v>0</v>
      </c>
      <c r="CG143" s="92">
        <f t="shared" si="76"/>
        <v>-52837.25</v>
      </c>
      <c r="CH143" s="92">
        <f t="shared" si="68"/>
        <v>62766.44</v>
      </c>
      <c r="CI143" s="92">
        <f t="shared" si="92"/>
        <v>0</v>
      </c>
      <c r="CJ143" s="91" t="str">
        <f t="shared" si="65"/>
        <v>ja</v>
      </c>
      <c r="CK143" s="91" t="str">
        <f t="shared" si="65"/>
        <v>nein</v>
      </c>
      <c r="CL143" s="91" t="str">
        <f t="shared" si="93"/>
        <v>OK</v>
      </c>
      <c r="CM143" s="92">
        <f t="shared" si="77"/>
        <v>1284598.23</v>
      </c>
      <c r="CN143" s="91" t="str">
        <f t="shared" si="78"/>
        <v>nein</v>
      </c>
      <c r="CO143" s="91">
        <f t="shared" si="79"/>
        <v>1</v>
      </c>
      <c r="CP143" s="91">
        <f t="shared" si="80"/>
        <v>0</v>
      </c>
      <c r="CQ143" s="91">
        <f t="shared" si="81"/>
        <v>1</v>
      </c>
      <c r="CR143" s="91">
        <f t="shared" si="69"/>
        <v>0</v>
      </c>
      <c r="CS143" s="92">
        <f>CM143-'2015'!CM143</f>
        <v>14120.969999999972</v>
      </c>
      <c r="CT143" s="92">
        <f>CE143-'2015'!CE143</f>
        <v>-25452.399999999994</v>
      </c>
      <c r="CU143" s="92">
        <f t="shared" si="82"/>
        <v>164217.35999999999</v>
      </c>
      <c r="CV143" s="92">
        <f t="shared" si="83"/>
        <v>57200</v>
      </c>
      <c r="CW143" s="153">
        <f t="shared" si="84"/>
        <v>3.3</v>
      </c>
      <c r="CX143" s="153">
        <f t="shared" si="85"/>
        <v>3.73</v>
      </c>
      <c r="CY143" s="153">
        <f t="shared" si="86"/>
        <v>3.5</v>
      </c>
      <c r="CZ143" s="92">
        <f t="shared" si="87"/>
        <v>561838.06000000006</v>
      </c>
      <c r="DA143" s="92">
        <f t="shared" si="91"/>
        <v>1715.14</v>
      </c>
      <c r="DB143" s="91">
        <f t="shared" si="70"/>
        <v>1</v>
      </c>
      <c r="DC143" s="92">
        <f t="shared" si="88"/>
        <v>-52837.25</v>
      </c>
    </row>
    <row r="144" spans="1:107" x14ac:dyDescent="0.25">
      <c r="A144" s="20">
        <v>13075154</v>
      </c>
      <c r="B144" s="21">
        <v>5563</v>
      </c>
      <c r="C144" s="21" t="s">
        <v>183</v>
      </c>
      <c r="D144" s="240">
        <v>1318</v>
      </c>
      <c r="E144" s="224">
        <v>1097400</v>
      </c>
      <c r="F144" s="224">
        <v>958832.83</v>
      </c>
      <c r="G144" s="224">
        <v>0</v>
      </c>
      <c r="H144" s="224">
        <v>0</v>
      </c>
      <c r="I144" s="224">
        <v>904052.54</v>
      </c>
      <c r="J144" s="224">
        <v>0</v>
      </c>
      <c r="K144" s="224"/>
      <c r="L144" s="224">
        <v>2016</v>
      </c>
      <c r="M144" s="224">
        <v>1</v>
      </c>
      <c r="N144" s="224">
        <v>8409259.0399999991</v>
      </c>
      <c r="O144" s="224">
        <v>1</v>
      </c>
      <c r="P144" s="224">
        <v>362011.61</v>
      </c>
      <c r="Q144" s="224">
        <v>0</v>
      </c>
      <c r="R144" s="224"/>
      <c r="S144" s="224">
        <v>298</v>
      </c>
      <c r="T144" s="224">
        <v>0</v>
      </c>
      <c r="U144" s="224">
        <v>373</v>
      </c>
      <c r="V144" s="224">
        <v>0</v>
      </c>
      <c r="W144" s="224">
        <v>380</v>
      </c>
      <c r="X144" s="224">
        <v>0</v>
      </c>
      <c r="Y144" s="224">
        <v>0</v>
      </c>
      <c r="Z144" s="224">
        <v>357267.16</v>
      </c>
      <c r="AA144" s="224">
        <v>271.07</v>
      </c>
      <c r="AB144" s="22" t="s">
        <v>56</v>
      </c>
      <c r="AC144" s="22" t="s">
        <v>43</v>
      </c>
      <c r="AD144" s="22" t="s">
        <v>43</v>
      </c>
      <c r="AE144" s="22" t="s">
        <v>56</v>
      </c>
      <c r="AF144" s="22" t="s">
        <v>56</v>
      </c>
      <c r="AG144" s="22" t="s">
        <v>56</v>
      </c>
      <c r="AH144" s="22" t="s">
        <v>56</v>
      </c>
      <c r="AI144" s="67">
        <v>43100</v>
      </c>
      <c r="AJ144" s="67">
        <v>43465</v>
      </c>
      <c r="AK144" s="224">
        <v>1035172.42</v>
      </c>
      <c r="AL144" s="224">
        <v>362011.61</v>
      </c>
      <c r="AM144" s="260">
        <v>-958832.83</v>
      </c>
      <c r="AN144" s="260">
        <v>-362011.61</v>
      </c>
      <c r="AO144" s="224">
        <v>4400</v>
      </c>
      <c r="AP144" s="282">
        <v>5169.8</v>
      </c>
      <c r="AQ144" s="224">
        <v>0</v>
      </c>
      <c r="AR144" s="224">
        <v>0</v>
      </c>
      <c r="AS144" s="224">
        <v>0</v>
      </c>
      <c r="AT144" s="260">
        <v>0</v>
      </c>
      <c r="AU144" s="251">
        <v>1147483.76</v>
      </c>
      <c r="AV144" s="222">
        <v>74320.259999999995</v>
      </c>
      <c r="AW144" s="281">
        <f t="shared" si="89"/>
        <v>-1073163.5</v>
      </c>
      <c r="AX144" s="222">
        <v>75737.87</v>
      </c>
      <c r="AY144" s="281">
        <f t="shared" si="71"/>
        <v>150058.13</v>
      </c>
      <c r="AZ144" s="222">
        <v>650658</v>
      </c>
      <c r="BA144" s="281">
        <f t="shared" si="90"/>
        <v>-500599.87</v>
      </c>
      <c r="BB144" s="281">
        <f t="shared" si="72"/>
        <v>8.7547863799184782</v>
      </c>
      <c r="BC144" s="281">
        <f t="shared" si="73"/>
        <v>4.3360396401048042</v>
      </c>
      <c r="BD144" s="222">
        <v>251100</v>
      </c>
      <c r="CA144" s="91" t="str">
        <f t="shared" si="64"/>
        <v>Züssow</v>
      </c>
      <c r="CB144" s="92">
        <f t="shared" si="64"/>
        <v>1318</v>
      </c>
      <c r="CC144" s="92">
        <f t="shared" si="74"/>
        <v>904052.54</v>
      </c>
      <c r="CD144" s="92">
        <f t="shared" si="75"/>
        <v>-904052.54</v>
      </c>
      <c r="CE144" s="92">
        <f t="shared" si="66"/>
        <v>362011.61</v>
      </c>
      <c r="CF144" s="92">
        <f t="shared" si="67"/>
        <v>0</v>
      </c>
      <c r="CG144" s="92">
        <f t="shared" si="76"/>
        <v>-362011.61</v>
      </c>
      <c r="CH144" s="92">
        <f t="shared" si="68"/>
        <v>-958832.83</v>
      </c>
      <c r="CI144" s="92">
        <f t="shared" si="92"/>
        <v>0</v>
      </c>
      <c r="CJ144" s="91" t="str">
        <f t="shared" si="65"/>
        <v>ja</v>
      </c>
      <c r="CK144" s="91" t="str">
        <f t="shared" si="65"/>
        <v>nein</v>
      </c>
      <c r="CL144" s="91" t="str">
        <f t="shared" si="93"/>
        <v>OK</v>
      </c>
      <c r="CM144" s="92">
        <f t="shared" si="77"/>
        <v>8409259.0399999991</v>
      </c>
      <c r="CN144" s="91" t="str">
        <f t="shared" si="78"/>
        <v>nein</v>
      </c>
      <c r="CO144" s="91">
        <f t="shared" si="79"/>
        <v>1</v>
      </c>
      <c r="CP144" s="91">
        <f t="shared" si="80"/>
        <v>0</v>
      </c>
      <c r="CQ144" s="91">
        <f t="shared" si="81"/>
        <v>1</v>
      </c>
      <c r="CR144" s="91">
        <f t="shared" si="69"/>
        <v>0</v>
      </c>
      <c r="CS144" s="92">
        <f>CM144-'2015'!CM144</f>
        <v>19711.509999999776</v>
      </c>
      <c r="CT144" s="92">
        <f>CE144-'2015'!CE144</f>
        <v>362011.61</v>
      </c>
      <c r="CU144" s="92">
        <f t="shared" si="82"/>
        <v>650658</v>
      </c>
      <c r="CV144" s="92">
        <f t="shared" si="83"/>
        <v>251100</v>
      </c>
      <c r="CW144" s="153">
        <f t="shared" si="84"/>
        <v>2.98</v>
      </c>
      <c r="CX144" s="153">
        <f t="shared" si="85"/>
        <v>3.73</v>
      </c>
      <c r="CY144" s="153">
        <f t="shared" si="86"/>
        <v>3.8</v>
      </c>
      <c r="CZ144" s="92">
        <f t="shared" si="87"/>
        <v>357267.16</v>
      </c>
      <c r="DA144" s="92">
        <f t="shared" si="91"/>
        <v>5169.8</v>
      </c>
      <c r="DB144" s="91">
        <f t="shared" si="70"/>
        <v>0</v>
      </c>
      <c r="DC144" s="92">
        <f t="shared" si="88"/>
        <v>-362011.61</v>
      </c>
    </row>
    <row r="145" spans="79:107" x14ac:dyDescent="0.25">
      <c r="CA145" s="93" t="s">
        <v>478</v>
      </c>
      <c r="CB145" s="94">
        <f>SUM(CB5:CB144)</f>
        <v>239080</v>
      </c>
      <c r="CC145" s="94">
        <f t="shared" ref="CC145:CM145" si="94">SUM(CC5:CC144)</f>
        <v>13045521</v>
      </c>
      <c r="CD145" s="94">
        <f t="shared" si="94"/>
        <v>5385455.3600000031</v>
      </c>
      <c r="CE145" s="94">
        <f t="shared" si="94"/>
        <v>46509735.510000005</v>
      </c>
      <c r="CF145" s="94">
        <f t="shared" si="94"/>
        <v>62549429.05999998</v>
      </c>
      <c r="CG145" s="94">
        <f t="shared" si="76"/>
        <v>16039693.549999975</v>
      </c>
      <c r="CH145" s="94">
        <f t="shared" si="94"/>
        <v>8769938.549999997</v>
      </c>
      <c r="CI145" s="94">
        <f>COUNTIFS(CI5:CI144,"1",CL5:CL144,"OK")</f>
        <v>8</v>
      </c>
      <c r="CJ145" s="94">
        <f>COUNTIFS(CJ5:CJ144,"ja",CL5:CL144,"OK")</f>
        <v>88</v>
      </c>
      <c r="CK145" s="94">
        <f>COUNTIFS(CK5:CK144,"ja",CL5:CL144,"OK")</f>
        <v>2</v>
      </c>
      <c r="CL145" s="94">
        <f>COUNTIF(CL5:CL144,"OK")</f>
        <v>128</v>
      </c>
      <c r="CM145" s="94">
        <f t="shared" si="94"/>
        <v>462856207.31000018</v>
      </c>
      <c r="CN145" s="94">
        <f>COUNTIFS(CN5:CN144,"ja",CL5:CL144,"OK")</f>
        <v>0</v>
      </c>
      <c r="CO145" s="94">
        <f>COUNTIFS(CO5:CO144,"1",CL5:CL144,"OK")</f>
        <v>88</v>
      </c>
      <c r="CP145" s="94">
        <f>COUNTIFS(CP5:CP144,"1",CL5:CL144,"OK")</f>
        <v>2</v>
      </c>
      <c r="CQ145" s="94">
        <f>COUNTIFS(CQ5:CQ144,"1",CL5:CL144,"OK")</f>
        <v>128</v>
      </c>
      <c r="CR145" s="94">
        <f>COUNTIFS(CR5:CR144,"1",CL5:CL144,"OK")</f>
        <v>70</v>
      </c>
      <c r="CS145" s="92"/>
      <c r="CT145" s="92"/>
      <c r="CU145" s="94">
        <f t="shared" ref="CU145:DA145" si="95">SUM(CU5:CU144)</f>
        <v>89027387.209999964</v>
      </c>
      <c r="CV145" s="94">
        <f t="shared" si="95"/>
        <v>22103965.550000012</v>
      </c>
      <c r="CW145" s="173">
        <f>CW146</f>
        <v>3.0562142857142862</v>
      </c>
      <c r="CX145" s="173">
        <f>CX146</f>
        <v>3.7847142857142866</v>
      </c>
      <c r="CY145" s="173">
        <f>CY146</f>
        <v>3.5009285714285756</v>
      </c>
      <c r="CZ145" s="94">
        <f t="shared" si="95"/>
        <v>161282128.80999997</v>
      </c>
      <c r="DA145" s="94">
        <f t="shared" si="95"/>
        <v>3672343.3500000006</v>
      </c>
      <c r="DB145" s="94">
        <f>COUNTIFS(DB5:DB144,"1",CL5:CL144,"OK")</f>
        <v>60</v>
      </c>
      <c r="DC145" s="94">
        <f t="shared" ref="DC145" si="96">SUM(DC5:DC144)</f>
        <v>23319505.18</v>
      </c>
    </row>
    <row r="146" spans="79:107" x14ac:dyDescent="0.25">
      <c r="CA146" s="93" t="s">
        <v>426</v>
      </c>
      <c r="CB146" s="96">
        <f>AVERAGE(CB5:CB144)</f>
        <v>1707.7142857142858</v>
      </c>
      <c r="CC146" s="96">
        <f>IFERROR(AVERAGE(CC5:CC144),0)</f>
        <v>93182.292857142864</v>
      </c>
      <c r="CD146" s="96">
        <f t="shared" ref="CD146:CH146" si="97">AVERAGE(CD5:CD144)</f>
        <v>38467.538285714305</v>
      </c>
      <c r="CE146" s="96">
        <f>IFERROR(AVERAGE(CE5:CE144),0)</f>
        <v>332212.39650000003</v>
      </c>
      <c r="CF146" s="96">
        <f>IFERROR(AVERAGE(CF5:CF144),0)</f>
        <v>446781.63614285702</v>
      </c>
      <c r="CG146" s="96">
        <f t="shared" si="97"/>
        <v>114569.23964285718</v>
      </c>
      <c r="CH146" s="96">
        <f t="shared" si="97"/>
        <v>62642.418214285695</v>
      </c>
      <c r="CI146" s="96" t="str">
        <f>IF(CI145&gt;CI149,"ja","nein")</f>
        <v>nein</v>
      </c>
      <c r="CJ146" s="96" t="str">
        <f t="shared" ref="CJ146:CK146" si="98">IF(CJ145&gt;CJ149,"ja","nein")</f>
        <v>ja</v>
      </c>
      <c r="CK146" s="96" t="str">
        <f t="shared" si="98"/>
        <v>nein</v>
      </c>
      <c r="CL146" s="97">
        <f>CL145/CL147</f>
        <v>0.91428571428571426</v>
      </c>
      <c r="CM146" s="96">
        <f>IFERROR(AVERAGE(CM5:CM144),0)</f>
        <v>3306115.7665000013</v>
      </c>
      <c r="CN146" s="96" t="str">
        <f t="shared" ref="CN146" si="99">IF(CN145&gt;CN149,"ja","nein")</f>
        <v>nein</v>
      </c>
      <c r="CO146" s="96" t="str">
        <f t="shared" ref="CO146" si="100">CJ146</f>
        <v>ja</v>
      </c>
      <c r="CP146" s="96" t="str">
        <f>CK146</f>
        <v>nein</v>
      </c>
      <c r="CQ146" s="97">
        <f>CL146</f>
        <v>0.91428571428571426</v>
      </c>
      <c r="CR146" s="96" t="str">
        <f>IF(CR145&gt;CR149,"ja","nein")</f>
        <v>ja</v>
      </c>
      <c r="CS146" s="92"/>
      <c r="CT146" s="92"/>
      <c r="CU146" s="96">
        <f t="shared" ref="CU146:CV146" si="101">AVERAGE(CU5:CU144)</f>
        <v>635909.90864285687</v>
      </c>
      <c r="CV146" s="96">
        <f t="shared" si="101"/>
        <v>157885.46821428579</v>
      </c>
      <c r="CW146" s="173">
        <f>AVERAGE(CW5:CW144)</f>
        <v>3.0562142857142862</v>
      </c>
      <c r="CX146" s="173">
        <f>AVERAGE(CX5:CX144)</f>
        <v>3.7847142857142866</v>
      </c>
      <c r="CY146" s="173">
        <f>AVERAGE(CY5:CY144)</f>
        <v>3.5009285714285756</v>
      </c>
      <c r="CZ146" s="96">
        <f t="shared" ref="CZ146:DA146" si="102">AVERAGE(CZ5:CZ144)</f>
        <v>1152015.2057857141</v>
      </c>
      <c r="DA146" s="96">
        <f t="shared" si="102"/>
        <v>26231.023928571434</v>
      </c>
      <c r="DB146" s="96" t="str">
        <f>IF(DB145&gt;DB149,"ja","nein")</f>
        <v>nein</v>
      </c>
      <c r="DC146" s="96">
        <f>AVERAGE(DC5:DC144)</f>
        <v>166567.89414285714</v>
      </c>
    </row>
    <row r="147" spans="79:107" x14ac:dyDescent="0.25">
      <c r="CA147" s="93" t="s">
        <v>427</v>
      </c>
      <c r="CB147" s="93"/>
      <c r="CC147" s="93"/>
      <c r="CD147" s="93"/>
      <c r="CE147" s="93"/>
      <c r="CF147" s="93"/>
      <c r="CG147" s="93"/>
      <c r="CH147" s="93"/>
      <c r="CI147" s="93"/>
      <c r="CJ147" s="93"/>
      <c r="CK147" s="93"/>
      <c r="CL147" s="93">
        <f>COUNTA(CL5:CL144)</f>
        <v>140</v>
      </c>
      <c r="CM147" s="95">
        <f>COUNTIF(CM5:CM144,"&gt;0")</f>
        <v>90</v>
      </c>
      <c r="CN147" s="93">
        <f t="shared" ref="CN147:CN148" si="103">IF(CQ147=0,2,IF(CI147="ja",1,0))</f>
        <v>2</v>
      </c>
      <c r="CO147" s="93">
        <f t="shared" ref="CO147:CO148" si="104">IF(CQ147=0,2,IF(CJ147="ja",1,0))</f>
        <v>2</v>
      </c>
      <c r="CP147" s="93">
        <f t="shared" ref="CP147:CP148" si="105">IF(CQ147=0,2,IF(CK147="ja",1,0))</f>
        <v>2</v>
      </c>
      <c r="CQ147" s="93">
        <f t="shared" ref="CQ147:CQ148" si="106">IF(CL147="OK",1,0)</f>
        <v>0</v>
      </c>
      <c r="CR147" s="95">
        <f t="shared" ref="CR147:CS147" si="107">COUNTIF(CR5:CR144,"&gt;0")</f>
        <v>71</v>
      </c>
      <c r="CS147" s="95">
        <f t="shared" si="107"/>
        <v>69</v>
      </c>
      <c r="CT147" s="95">
        <f>COUNTIF(CT5:CT144,"&gt;0")</f>
        <v>41</v>
      </c>
      <c r="CU147" s="182"/>
      <c r="CV147" s="182"/>
      <c r="CW147" s="182"/>
      <c r="CX147" s="182"/>
      <c r="CY147" s="182"/>
      <c r="CZ147" s="182"/>
      <c r="DA147" s="182"/>
      <c r="DB147" s="95">
        <f t="shared" ref="DB147" si="108">COUNTIF(DB5:DB144,"&gt;0")</f>
        <v>61</v>
      </c>
    </row>
    <row r="148" spans="79:107" x14ac:dyDescent="0.25">
      <c r="CA148" s="93" t="s">
        <v>428</v>
      </c>
      <c r="CB148" s="93"/>
      <c r="CC148" s="93"/>
      <c r="CD148" s="93"/>
      <c r="CE148" s="93"/>
      <c r="CF148" s="93"/>
      <c r="CG148" s="93"/>
      <c r="CH148" s="93"/>
      <c r="CI148" s="93"/>
      <c r="CJ148" s="93"/>
      <c r="CK148" s="93"/>
      <c r="CL148" s="97">
        <f>CL149/CL147</f>
        <v>8.5714285714285715E-2</v>
      </c>
      <c r="CM148" s="93"/>
      <c r="CN148" s="93">
        <f t="shared" si="103"/>
        <v>2</v>
      </c>
      <c r="CO148" s="93">
        <f t="shared" si="104"/>
        <v>2</v>
      </c>
      <c r="CP148" s="93">
        <f t="shared" si="105"/>
        <v>2</v>
      </c>
      <c r="CQ148" s="93">
        <f t="shared" si="106"/>
        <v>0</v>
      </c>
      <c r="CR148" s="93"/>
      <c r="CS148" s="92"/>
      <c r="CT148" s="92"/>
      <c r="CU148" s="182"/>
      <c r="CV148" s="182"/>
      <c r="CW148" s="182"/>
      <c r="CX148" s="182"/>
      <c r="CY148" s="182"/>
      <c r="CZ148" s="182"/>
      <c r="DA148" s="182"/>
    </row>
    <row r="149" spans="79:107" x14ac:dyDescent="0.25">
      <c r="CA149" s="93"/>
      <c r="CB149" s="93"/>
      <c r="CC149" s="93"/>
      <c r="CD149" s="93"/>
      <c r="CE149" s="93"/>
      <c r="CF149" s="93"/>
      <c r="CG149" s="93"/>
      <c r="CH149" s="93"/>
      <c r="CI149" s="93">
        <f>COUNTIFS(CI5:CI144,"0",CL5:CL144,"OK")</f>
        <v>120</v>
      </c>
      <c r="CJ149" s="93">
        <f>COUNTIFS(CJ5:CJ144,"nein",CL5:CL144,"OK")</f>
        <v>30</v>
      </c>
      <c r="CK149" s="93">
        <f>COUNTIFS(CK5:CK144,"nein",CL5:CL144,"OK")</f>
        <v>126</v>
      </c>
      <c r="CL149" s="93">
        <f>COUNTIF(CL5:CL144,"keine Daten")</f>
        <v>12</v>
      </c>
      <c r="CM149" s="93"/>
      <c r="CN149" s="93">
        <f>COUNTIFS(CN5:CN144,"nein",CL5:CL144,"OK")</f>
        <v>128</v>
      </c>
      <c r="CO149" s="93">
        <f>COUNTIFS(CO5:CO144,"0",CL5:CL144,"OK")</f>
        <v>40</v>
      </c>
      <c r="CP149" s="93">
        <f>COUNTIFS(CP5:CP144,"0",CL5:CL144,"OK")</f>
        <v>126</v>
      </c>
      <c r="CQ149" s="93">
        <f>COUNTIFS(CQ5:CQ144,"0",CL5:CL144,"OK")</f>
        <v>0</v>
      </c>
      <c r="CR149" s="93">
        <f>COUNTIFS(CR5:CR144,"0",CL5:CL144,"OK")</f>
        <v>58</v>
      </c>
      <c r="CS149" s="92"/>
      <c r="CT149" s="92"/>
      <c r="CU149" s="182"/>
      <c r="CV149" s="182"/>
      <c r="CW149" s="182"/>
      <c r="CX149" s="182"/>
      <c r="CY149" s="182"/>
      <c r="CZ149" s="182"/>
      <c r="DA149" s="182"/>
      <c r="DB149" s="93">
        <f>COUNTIFS(DB5:DB144,"0",CL5:CL144,"OK")</f>
        <v>68</v>
      </c>
    </row>
    <row r="150" spans="79:107" x14ac:dyDescent="0.25">
      <c r="CA150" t="s">
        <v>18</v>
      </c>
      <c r="CB150" t="s">
        <v>361</v>
      </c>
      <c r="CC150" t="s">
        <v>420</v>
      </c>
      <c r="CD150" t="s">
        <v>421</v>
      </c>
      <c r="CE150" t="s">
        <v>429</v>
      </c>
      <c r="CF150" t="s">
        <v>367</v>
      </c>
      <c r="CG150" t="s">
        <v>422</v>
      </c>
      <c r="CH150" t="s">
        <v>353</v>
      </c>
      <c r="CI150" t="s">
        <v>4</v>
      </c>
      <c r="CJ150" t="s">
        <v>33</v>
      </c>
      <c r="CK150" t="s">
        <v>34</v>
      </c>
      <c r="CL150" t="s">
        <v>423</v>
      </c>
      <c r="CM150" t="s">
        <v>23</v>
      </c>
      <c r="CN150" t="s">
        <v>4</v>
      </c>
      <c r="CO150" t="s">
        <v>33</v>
      </c>
      <c r="CP150" t="s">
        <v>34</v>
      </c>
      <c r="CQ150" t="s">
        <v>423</v>
      </c>
      <c r="CR150" t="s">
        <v>266</v>
      </c>
      <c r="CS150" t="s">
        <v>424</v>
      </c>
      <c r="CT150" t="s">
        <v>425</v>
      </c>
    </row>
  </sheetData>
  <mergeCells count="22">
    <mergeCell ref="AE2:AJ2"/>
    <mergeCell ref="M2:M4"/>
    <mergeCell ref="T2:T4"/>
    <mergeCell ref="V2:V4"/>
    <mergeCell ref="X2:X4"/>
    <mergeCell ref="Y2:Y4"/>
    <mergeCell ref="AM2:AM4"/>
    <mergeCell ref="AN2:AN4"/>
    <mergeCell ref="AO2:AT2"/>
    <mergeCell ref="AU2:AU4"/>
    <mergeCell ref="AV2:AV4"/>
    <mergeCell ref="BD2:BD4"/>
    <mergeCell ref="AO3:AP3"/>
    <mergeCell ref="AQ3:AR3"/>
    <mergeCell ref="AS3:AT3"/>
    <mergeCell ref="AX2:AX4"/>
    <mergeCell ref="AY2:AY4"/>
    <mergeCell ref="AZ2:AZ4"/>
    <mergeCell ref="BA2:BA4"/>
    <mergeCell ref="BB2:BB4"/>
    <mergeCell ref="BC2:BC4"/>
    <mergeCell ref="AW2:AW4"/>
  </mergeCells>
  <conditionalFormatting sqref="CA4:CT4">
    <cfRule type="containsText" dxfId="9" priority="1" operator="containsText" text="falsch">
      <formula>NOT(ISERROR(SEARCH("falsch",CA4)))</formula>
    </cfRule>
  </conditionalFormatting>
  <pageMargins left="0.7" right="0.7" top="0.78740157499999996" bottom="0.78740157499999996"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150"/>
  <sheetViews>
    <sheetView topLeftCell="AO1" workbookViewId="0">
      <selection activeCell="CR1" sqref="CR1:CR1048576"/>
    </sheetView>
  </sheetViews>
  <sheetFormatPr baseColWidth="10" defaultRowHeight="15" outlineLevelCol="1" x14ac:dyDescent="0.25"/>
  <cols>
    <col min="1" max="3" width="11.42578125" outlineLevel="1"/>
    <col min="4" max="4" width="11.5703125" bestFit="1" customWidth="1" outlineLevel="1"/>
    <col min="5" max="6" width="12.85546875" bestFit="1" customWidth="1" outlineLevel="1"/>
    <col min="7" max="7" width="11.5703125" bestFit="1" customWidth="1" outlineLevel="1"/>
    <col min="8" max="8" width="12.140625" bestFit="1" customWidth="1" outlineLevel="1"/>
    <col min="9" max="9" width="12.85546875" bestFit="1" customWidth="1" outlineLevel="1"/>
    <col min="10" max="11" width="11.5703125" bestFit="1" customWidth="1" outlineLevel="1"/>
    <col min="12" max="12" width="13.28515625" bestFit="1" customWidth="1" outlineLevel="1"/>
    <col min="13" max="19" width="11.5703125" bestFit="1" customWidth="1" outlineLevel="1"/>
    <col min="20" max="20" width="12.28515625" bestFit="1" customWidth="1" outlineLevel="1"/>
    <col min="21" max="21" width="11.5703125" bestFit="1" customWidth="1" outlineLevel="1"/>
    <col min="22" max="24" width="11.42578125" outlineLevel="1"/>
    <col min="25" max="30" width="11.5703125" bestFit="1" customWidth="1" outlineLevel="1"/>
    <col min="31" max="31" width="15.5703125" customWidth="1" outlineLevel="1"/>
    <col min="32" max="32" width="22.140625" customWidth="1" outlineLevel="1"/>
    <col min="33" max="33" width="12.85546875" bestFit="1" customWidth="1" outlineLevel="1"/>
    <col min="34" max="34" width="12.28515625" bestFit="1" customWidth="1" outlineLevel="1"/>
    <col min="35" max="35" width="12.85546875" bestFit="1" customWidth="1" outlineLevel="1"/>
    <col min="36" max="36" width="12.28515625" bestFit="1" customWidth="1" outlineLevel="1"/>
    <col min="37" max="37" width="12.85546875" bestFit="1" customWidth="1" outlineLevel="1"/>
    <col min="38" max="39" width="11.5703125" bestFit="1" customWidth="1" outlineLevel="1"/>
    <col min="40" max="40" width="12.28515625" bestFit="1" customWidth="1" outlineLevel="1"/>
    <col min="41" max="41" width="11.42578125" outlineLevel="1"/>
    <col min="43" max="77" width="0" hidden="1" customWidth="1" outlineLevel="1"/>
    <col min="78" max="78" width="11.42578125" collapsed="1"/>
  </cols>
  <sheetData>
    <row r="1" spans="1:106" ht="24" thickBot="1" x14ac:dyDescent="0.3">
      <c r="A1" s="37">
        <v>2017</v>
      </c>
      <c r="B1" s="2"/>
      <c r="C1" s="2"/>
      <c r="D1" s="2"/>
      <c r="E1" s="2"/>
      <c r="F1" s="2"/>
      <c r="G1" s="2"/>
      <c r="H1" s="2"/>
      <c r="I1" s="2"/>
      <c r="J1" s="2"/>
      <c r="K1" s="2"/>
      <c r="L1" s="2"/>
      <c r="M1" s="2"/>
      <c r="N1" s="2"/>
      <c r="O1" s="2"/>
      <c r="P1" s="2"/>
      <c r="Q1" s="2"/>
      <c r="R1" s="2"/>
      <c r="S1" s="2"/>
      <c r="T1" s="2"/>
      <c r="U1" s="2"/>
      <c r="V1" s="2"/>
      <c r="W1" s="2"/>
      <c r="X1" s="2"/>
      <c r="Y1" s="3"/>
      <c r="Z1" s="3"/>
      <c r="AA1" s="3"/>
      <c r="AB1" s="3"/>
      <c r="AC1" s="3"/>
      <c r="AD1" s="3"/>
      <c r="AE1" s="3"/>
      <c r="AF1" s="3"/>
      <c r="AG1" s="4"/>
      <c r="AH1" s="3"/>
      <c r="AI1" s="4"/>
      <c r="AJ1" s="2"/>
      <c r="AK1" s="5"/>
      <c r="AL1" s="5"/>
      <c r="AM1" s="5"/>
      <c r="AN1" s="2"/>
      <c r="CA1" s="88"/>
      <c r="CB1" s="88"/>
      <c r="CC1" s="88"/>
      <c r="CD1" s="88"/>
      <c r="CE1" s="88"/>
      <c r="CF1" s="88"/>
      <c r="CG1" s="88"/>
      <c r="CH1" s="88"/>
      <c r="CI1" s="88"/>
      <c r="CJ1" s="88"/>
      <c r="CK1" s="88"/>
      <c r="CL1" s="88"/>
      <c r="CM1" s="88"/>
      <c r="CN1" s="88"/>
      <c r="CO1" s="88"/>
      <c r="CP1" s="88"/>
      <c r="CQ1" s="88"/>
      <c r="CR1" s="88"/>
      <c r="CS1" s="88"/>
      <c r="CT1" s="88"/>
    </row>
    <row r="2" spans="1:106" ht="68.25" customHeight="1" thickBot="1" x14ac:dyDescent="0.3">
      <c r="A2" s="6"/>
      <c r="B2" s="7"/>
      <c r="C2" s="7"/>
      <c r="D2" s="7"/>
      <c r="E2" s="7"/>
      <c r="F2" s="7"/>
      <c r="G2" s="7"/>
      <c r="H2" s="7"/>
      <c r="I2" s="7"/>
      <c r="J2" s="7"/>
      <c r="K2" s="530" t="s">
        <v>252</v>
      </c>
      <c r="L2" s="7"/>
      <c r="M2" s="7"/>
      <c r="N2" s="530" t="s">
        <v>396</v>
      </c>
      <c r="O2" s="7"/>
      <c r="P2" s="530" t="s">
        <v>397</v>
      </c>
      <c r="Q2" s="7"/>
      <c r="R2" s="530" t="s">
        <v>398</v>
      </c>
      <c r="S2" s="7"/>
      <c r="T2" s="7"/>
      <c r="U2" s="7"/>
      <c r="V2" s="7"/>
      <c r="W2" s="7"/>
      <c r="X2" s="7"/>
      <c r="Y2" s="528" t="s">
        <v>399</v>
      </c>
      <c r="Z2" s="529"/>
      <c r="AA2" s="529"/>
      <c r="AB2" s="529"/>
      <c r="AC2" s="529"/>
      <c r="AD2" s="536"/>
      <c r="AE2" s="564" t="s">
        <v>400</v>
      </c>
      <c r="AF2" s="554" t="s">
        <v>401</v>
      </c>
      <c r="AG2" s="560" t="s">
        <v>8</v>
      </c>
      <c r="AH2" s="554" t="s">
        <v>402</v>
      </c>
      <c r="AI2" s="557" t="s">
        <v>10</v>
      </c>
      <c r="AJ2" s="554" t="s">
        <v>403</v>
      </c>
      <c r="AK2" s="560" t="s">
        <v>12</v>
      </c>
      <c r="AL2" s="560" t="s">
        <v>13</v>
      </c>
      <c r="AM2" s="561" t="s">
        <v>14</v>
      </c>
      <c r="AN2" s="510" t="s">
        <v>404</v>
      </c>
      <c r="CA2" s="88">
        <v>1</v>
      </c>
      <c r="CB2" s="88">
        <v>2</v>
      </c>
      <c r="CC2" s="88">
        <v>3</v>
      </c>
      <c r="CD2" s="88">
        <v>4</v>
      </c>
      <c r="CE2" s="88">
        <v>5</v>
      </c>
      <c r="CF2" s="88">
        <v>6</v>
      </c>
      <c r="CG2" s="88">
        <v>7</v>
      </c>
      <c r="CH2" s="88">
        <v>8</v>
      </c>
      <c r="CI2" s="88">
        <v>9</v>
      </c>
      <c r="CJ2" s="88">
        <v>10</v>
      </c>
      <c r="CK2" s="88">
        <v>11</v>
      </c>
      <c r="CL2" s="88">
        <v>12</v>
      </c>
      <c r="CM2" s="88">
        <v>13</v>
      </c>
      <c r="CN2" s="88">
        <v>14</v>
      </c>
      <c r="CO2" s="88">
        <v>15</v>
      </c>
      <c r="CP2" s="88">
        <v>16</v>
      </c>
      <c r="CQ2" s="88">
        <v>17</v>
      </c>
      <c r="CR2" s="88">
        <v>18</v>
      </c>
      <c r="CS2" s="88">
        <v>19</v>
      </c>
      <c r="CT2" s="88">
        <v>20</v>
      </c>
      <c r="CU2" s="88">
        <v>21</v>
      </c>
      <c r="CV2" s="88">
        <v>22</v>
      </c>
      <c r="CW2" s="88">
        <v>23</v>
      </c>
      <c r="CX2" s="88">
        <v>24</v>
      </c>
      <c r="CY2" s="88">
        <v>25</v>
      </c>
      <c r="CZ2" s="88">
        <v>26</v>
      </c>
      <c r="DA2" s="88">
        <v>27</v>
      </c>
      <c r="DB2" s="88">
        <v>28</v>
      </c>
    </row>
    <row r="3" spans="1:106" ht="123" customHeight="1" thickBot="1" x14ac:dyDescent="0.3">
      <c r="A3" s="8" t="s">
        <v>16</v>
      </c>
      <c r="B3" s="9" t="s">
        <v>17</v>
      </c>
      <c r="C3" s="8" t="s">
        <v>18</v>
      </c>
      <c r="D3" s="8" t="s">
        <v>361</v>
      </c>
      <c r="E3" s="9" t="s">
        <v>405</v>
      </c>
      <c r="F3" s="8" t="s">
        <v>406</v>
      </c>
      <c r="G3" s="8" t="s">
        <v>263</v>
      </c>
      <c r="H3" s="8" t="s">
        <v>264</v>
      </c>
      <c r="I3" s="8" t="s">
        <v>265</v>
      </c>
      <c r="J3" s="8" t="s">
        <v>266</v>
      </c>
      <c r="K3" s="531"/>
      <c r="L3" s="8" t="s">
        <v>23</v>
      </c>
      <c r="M3" s="8" t="s">
        <v>28</v>
      </c>
      <c r="N3" s="533"/>
      <c r="O3" s="8" t="s">
        <v>29</v>
      </c>
      <c r="P3" s="533"/>
      <c r="Q3" s="8" t="s">
        <v>30</v>
      </c>
      <c r="R3" s="533"/>
      <c r="S3" s="8" t="s">
        <v>4</v>
      </c>
      <c r="T3" s="8" t="s">
        <v>407</v>
      </c>
      <c r="U3" s="8" t="s">
        <v>32</v>
      </c>
      <c r="V3" s="8" t="s">
        <v>33</v>
      </c>
      <c r="W3" s="8" t="s">
        <v>34</v>
      </c>
      <c r="X3" s="8" t="s">
        <v>35</v>
      </c>
      <c r="Y3" s="513" t="s">
        <v>36</v>
      </c>
      <c r="Z3" s="514"/>
      <c r="AA3" s="515" t="s">
        <v>37</v>
      </c>
      <c r="AB3" s="516"/>
      <c r="AC3" s="517" t="s">
        <v>38</v>
      </c>
      <c r="AD3" s="535"/>
      <c r="AE3" s="565"/>
      <c r="AF3" s="555"/>
      <c r="AG3" s="558"/>
      <c r="AH3" s="555"/>
      <c r="AI3" s="558"/>
      <c r="AJ3" s="555"/>
      <c r="AK3" s="558"/>
      <c r="AL3" s="558"/>
      <c r="AM3" s="562"/>
      <c r="AN3" s="511"/>
      <c r="CA3" s="89" t="str">
        <f>C3</f>
        <v>Gemeinde</v>
      </c>
      <c r="CB3" s="89" t="str">
        <f>D3</f>
        <v>Einwohner am 31.12.2015</v>
      </c>
      <c r="CC3" s="90" t="s">
        <v>420</v>
      </c>
      <c r="CD3" s="89" t="s">
        <v>421</v>
      </c>
      <c r="CE3" s="90"/>
      <c r="CF3" s="90"/>
      <c r="CG3" s="89" t="s">
        <v>422</v>
      </c>
      <c r="CH3" s="89" t="str">
        <f>F3</f>
        <v>vorauss. Ist Finanz-haushalt 2017 
Zeile 26 (alter Vordruck)</v>
      </c>
      <c r="CI3" s="89" t="str">
        <f>S3</f>
        <v>Festsetzung aller drei Hebesätze unterhalb der gewogenen Durchschnitts-hebesätze?                    ja =1/nein = 0</v>
      </c>
      <c r="CJ3" s="89" t="str">
        <f>V3</f>
        <v>Haushalts-sicherungskonzept vorhanden?         ja/nein</v>
      </c>
      <c r="CK3" s="89" t="str">
        <f>W3</f>
        <v>Wurde eine Konsolidierungs-vereinbarung abgeschlossen? ja/nein</v>
      </c>
      <c r="CL3" s="89" t="s">
        <v>423</v>
      </c>
      <c r="CM3" s="89" t="str">
        <f>L3</f>
        <v>Höhe der Rücklagen in €</v>
      </c>
      <c r="CN3" s="89" t="str">
        <f>CI3</f>
        <v>Festsetzung aller drei Hebesätze unterhalb der gewogenen Durchschnitts-hebesätze?                    ja =1/nein = 0</v>
      </c>
      <c r="CO3" s="89" t="str">
        <f t="shared" ref="CO3:CQ3" si="0">CJ3</f>
        <v>Haushalts-sicherungskonzept vorhanden?         ja/nein</v>
      </c>
      <c r="CP3" s="89" t="str">
        <f t="shared" si="0"/>
        <v>Wurde eine Konsolidierungs-vereinbarung abgeschlossen? ja/nein</v>
      </c>
      <c r="CQ3" s="89" t="str">
        <f t="shared" si="0"/>
        <v>Vollständig</v>
      </c>
      <c r="CR3" s="89" t="str">
        <f>J3</f>
        <v>Ausgleich des Finanzhaushaltes unter Anrechnung von Vorträgen aus Vorjahren möglich?             ja =1/nein = 0</v>
      </c>
      <c r="CS3" s="89" t="s">
        <v>424</v>
      </c>
      <c r="CT3" s="89" t="s">
        <v>425</v>
      </c>
      <c r="CU3" s="89" t="str">
        <f>AJ2</f>
        <v>Kreisumlage 2017</v>
      </c>
      <c r="CV3" s="89" t="str">
        <f>AN2</f>
        <v>Amtsumlage 2017</v>
      </c>
      <c r="CW3" s="89" t="str">
        <f>M3</f>
        <v>Hebesatz Grundsteuer A</v>
      </c>
      <c r="CX3" s="89" t="str">
        <f>O3</f>
        <v>Hebesatz Grundsteuer B</v>
      </c>
      <c r="CY3" s="89" t="str">
        <f>Q3</f>
        <v>Hebesatz Gewerbe-steuer</v>
      </c>
      <c r="CZ3" s="89" t="str">
        <f>T3</f>
        <v>Voraussichtliche Verbindlichkeiten Investitionskredite per 31.12.2017 (Gesamt in €)</v>
      </c>
      <c r="DA3" s="89" t="s">
        <v>430</v>
      </c>
      <c r="DB3" s="89" t="str">
        <f>G3</f>
        <v>jahresbezogener Ausgleich im Finanzhaushalt   ja = 1 /nein = 0</v>
      </c>
    </row>
    <row r="4" spans="1:106" ht="15.75" thickBot="1" x14ac:dyDescent="0.3">
      <c r="A4" s="10"/>
      <c r="B4" s="10"/>
      <c r="C4" s="10"/>
      <c r="D4" s="10"/>
      <c r="E4" s="10"/>
      <c r="F4" s="10"/>
      <c r="G4" s="10"/>
      <c r="H4" s="10"/>
      <c r="I4" s="10"/>
      <c r="J4" s="10"/>
      <c r="K4" s="532"/>
      <c r="L4" s="10"/>
      <c r="M4" s="10"/>
      <c r="N4" s="534"/>
      <c r="O4" s="10"/>
      <c r="P4" s="534"/>
      <c r="Q4" s="10"/>
      <c r="R4" s="534"/>
      <c r="S4" s="10"/>
      <c r="T4" s="63"/>
      <c r="U4" s="10"/>
      <c r="V4" s="10"/>
      <c r="W4" s="10"/>
      <c r="X4" s="10"/>
      <c r="Y4" s="11" t="s">
        <v>39</v>
      </c>
      <c r="Z4" s="12" t="s">
        <v>408</v>
      </c>
      <c r="AA4" s="13" t="s">
        <v>39</v>
      </c>
      <c r="AB4" s="12" t="s">
        <v>408</v>
      </c>
      <c r="AC4" s="15" t="s">
        <v>39</v>
      </c>
      <c r="AD4" s="12" t="s">
        <v>408</v>
      </c>
      <c r="AE4" s="566"/>
      <c r="AF4" s="556"/>
      <c r="AG4" s="559"/>
      <c r="AH4" s="556"/>
      <c r="AI4" s="559"/>
      <c r="AJ4" s="556"/>
      <c r="AK4" s="559"/>
      <c r="AL4" s="559"/>
      <c r="AM4" s="563"/>
      <c r="AN4" s="512"/>
      <c r="CA4" s="2"/>
      <c r="CB4" s="2" t="str">
        <f t="shared" ref="CB4:CT4" si="1">IF(CB3=CB150,"OK")</f>
        <v>OK</v>
      </c>
      <c r="CC4" s="2" t="str">
        <f t="shared" si="1"/>
        <v>OK</v>
      </c>
      <c r="CD4" s="2" t="str">
        <f t="shared" si="1"/>
        <v>OK</v>
      </c>
      <c r="CE4" s="2" t="str">
        <f t="shared" si="1"/>
        <v>OK</v>
      </c>
      <c r="CF4" s="2" t="str">
        <f t="shared" si="1"/>
        <v>OK</v>
      </c>
      <c r="CG4" s="2" t="str">
        <f t="shared" si="1"/>
        <v>OK</v>
      </c>
      <c r="CH4" s="2" t="str">
        <f t="shared" si="1"/>
        <v>OK</v>
      </c>
      <c r="CI4" s="2" t="str">
        <f t="shared" si="1"/>
        <v>OK</v>
      </c>
      <c r="CJ4" s="2" t="str">
        <f t="shared" si="1"/>
        <v>OK</v>
      </c>
      <c r="CK4" s="2" t="str">
        <f t="shared" si="1"/>
        <v>OK</v>
      </c>
      <c r="CL4" s="2" t="str">
        <f t="shared" si="1"/>
        <v>OK</v>
      </c>
      <c r="CM4" s="2" t="str">
        <f t="shared" si="1"/>
        <v>OK</v>
      </c>
      <c r="CN4" s="2" t="str">
        <f t="shared" si="1"/>
        <v>OK</v>
      </c>
      <c r="CO4" s="2" t="str">
        <f t="shared" si="1"/>
        <v>OK</v>
      </c>
      <c r="CP4" s="2" t="str">
        <f t="shared" si="1"/>
        <v>OK</v>
      </c>
      <c r="CQ4" s="2" t="str">
        <f t="shared" si="1"/>
        <v>OK</v>
      </c>
      <c r="CR4" s="2" t="str">
        <f t="shared" si="1"/>
        <v>OK</v>
      </c>
      <c r="CS4" s="2" t="str">
        <f t="shared" si="1"/>
        <v>OK</v>
      </c>
      <c r="CT4" s="2" t="str">
        <f t="shared" si="1"/>
        <v>OK</v>
      </c>
      <c r="CU4">
        <f t="shared" ref="CU4:CU67" si="2">AJ4</f>
        <v>0</v>
      </c>
      <c r="CV4">
        <f t="shared" ref="CV4:CV20" si="3">AN4</f>
        <v>0</v>
      </c>
      <c r="CW4" s="98">
        <v>2.9327999999999999</v>
      </c>
      <c r="CX4" s="98">
        <v>3.6124999999999998</v>
      </c>
      <c r="CY4" s="98">
        <v>3.2618</v>
      </c>
    </row>
    <row r="5" spans="1:106" x14ac:dyDescent="0.25">
      <c r="A5" s="17">
        <v>13075039</v>
      </c>
      <c r="B5" s="18">
        <v>501</v>
      </c>
      <c r="C5" s="18" t="s">
        <v>41</v>
      </c>
      <c r="D5" s="221"/>
      <c r="E5" s="222"/>
      <c r="F5" s="222"/>
      <c r="G5" s="222"/>
      <c r="H5" s="222"/>
      <c r="I5" s="222"/>
      <c r="J5" s="222"/>
      <c r="K5" s="222"/>
      <c r="L5" s="222"/>
      <c r="M5" s="222"/>
      <c r="N5" s="222"/>
      <c r="O5" s="222"/>
      <c r="P5" s="222"/>
      <c r="Q5" s="222"/>
      <c r="R5" s="222"/>
      <c r="S5" s="222"/>
      <c r="T5" s="222"/>
      <c r="U5" s="222"/>
      <c r="V5" s="19"/>
      <c r="W5" s="19"/>
      <c r="X5" s="19"/>
      <c r="Y5" s="278"/>
      <c r="Z5" s="279"/>
      <c r="AA5" s="278"/>
      <c r="AB5" s="278"/>
      <c r="AC5" s="278"/>
      <c r="AD5" s="280"/>
      <c r="AE5" s="222"/>
      <c r="AF5" s="222"/>
      <c r="AG5" s="281">
        <f>AF5-AE5</f>
        <v>0</v>
      </c>
      <c r="AH5" s="222"/>
      <c r="AI5" s="281">
        <f>AF5+AH5</f>
        <v>0</v>
      </c>
      <c r="AJ5" s="222"/>
      <c r="AK5" s="281">
        <f>AI5-AJ5</f>
        <v>0</v>
      </c>
      <c r="AL5" s="281" t="e">
        <f>AJ5/AF5</f>
        <v>#DIV/0!</v>
      </c>
      <c r="AM5" s="281" t="e">
        <f>AJ5/AI5</f>
        <v>#DIV/0!</v>
      </c>
      <c r="AN5" s="222"/>
      <c r="CA5" s="91" t="str">
        <f t="shared" ref="CA5:CB20" si="4">C5</f>
        <v>Greifswald, Hansestadt</v>
      </c>
      <c r="CB5" s="92">
        <f t="shared" si="4"/>
        <v>0</v>
      </c>
      <c r="CC5" s="92">
        <f>IF(I5&lt;0,I5*-1,I5)</f>
        <v>0</v>
      </c>
      <c r="CD5" s="92">
        <f>H5-CC5</f>
        <v>0</v>
      </c>
      <c r="CE5" s="92"/>
      <c r="CF5" s="92"/>
      <c r="CG5" s="92">
        <f>CF5-CE5</f>
        <v>0</v>
      </c>
      <c r="CH5" s="92">
        <f>F5</f>
        <v>0</v>
      </c>
      <c r="CI5" s="92">
        <f>S5</f>
        <v>0</v>
      </c>
      <c r="CJ5" s="91">
        <f>V5</f>
        <v>0</v>
      </c>
      <c r="CK5" s="91">
        <f>W5</f>
        <v>0</v>
      </c>
      <c r="CL5" s="91" t="str">
        <f>IF(CB5=0,"keine Daten",IF(CD5=0,"keine Daten",IF(CH5=0,"keine Daten","OK")))</f>
        <v>keine Daten</v>
      </c>
      <c r="CM5" s="92">
        <f>L5</f>
        <v>0</v>
      </c>
      <c r="CN5" s="91" t="str">
        <f>IF(CQ5=0,"keine Angabe",IF(CI5="ja","ja","nein"))</f>
        <v>keine Angabe</v>
      </c>
      <c r="CO5" s="91">
        <f>IF(CQ5=0,2,IF(CJ5="ja",1,0))</f>
        <v>2</v>
      </c>
      <c r="CP5" s="91">
        <f>IF(CQ5=0,2,IF(CK5="ja",1,0))</f>
        <v>2</v>
      </c>
      <c r="CQ5" s="91">
        <f>IF(CL5="OK",1,0)</f>
        <v>0</v>
      </c>
      <c r="CR5" s="91">
        <f t="shared" ref="CR5:CR68" si="5">J5</f>
        <v>0</v>
      </c>
      <c r="CS5" s="92"/>
      <c r="CT5" s="92"/>
      <c r="CU5" s="92">
        <f t="shared" si="2"/>
        <v>0</v>
      </c>
      <c r="CV5" s="92">
        <f t="shared" si="3"/>
        <v>0</v>
      </c>
      <c r="CW5" s="153">
        <f t="shared" ref="CW5:CW14" si="6">M5/100</f>
        <v>0</v>
      </c>
      <c r="CX5" s="153">
        <f t="shared" ref="CX5:CX15" si="7">O5/100</f>
        <v>0</v>
      </c>
      <c r="CY5" s="153">
        <f t="shared" ref="CY5:CY15" si="8">Q5/100</f>
        <v>0</v>
      </c>
      <c r="CZ5" s="92">
        <f>T5</f>
        <v>0</v>
      </c>
      <c r="DA5" s="92">
        <f>Z5+AB5+AD5</f>
        <v>0</v>
      </c>
      <c r="DB5" s="91">
        <f t="shared" ref="DB5:DB68" si="9">G5</f>
        <v>0</v>
      </c>
    </row>
    <row r="6" spans="1:106" x14ac:dyDescent="0.25">
      <c r="A6" s="20">
        <v>13075005</v>
      </c>
      <c r="B6" s="21">
        <v>511</v>
      </c>
      <c r="C6" s="21" t="s">
        <v>42</v>
      </c>
      <c r="D6" s="223">
        <v>12712</v>
      </c>
      <c r="E6" s="224">
        <v>645600</v>
      </c>
      <c r="F6" s="224">
        <v>645600</v>
      </c>
      <c r="G6" s="224">
        <v>0</v>
      </c>
      <c r="H6" s="224"/>
      <c r="I6" s="224">
        <v>1147000</v>
      </c>
      <c r="J6" s="224">
        <v>0</v>
      </c>
      <c r="K6" s="224">
        <v>1</v>
      </c>
      <c r="L6" s="224"/>
      <c r="M6" s="224">
        <v>500</v>
      </c>
      <c r="N6" s="224">
        <v>0</v>
      </c>
      <c r="O6" s="224">
        <v>460</v>
      </c>
      <c r="P6" s="224">
        <v>0</v>
      </c>
      <c r="Q6" s="224">
        <v>400</v>
      </c>
      <c r="R6" s="224">
        <v>0</v>
      </c>
      <c r="S6" s="224">
        <v>0</v>
      </c>
      <c r="T6" s="224">
        <v>9095409.7200000007</v>
      </c>
      <c r="U6" s="224">
        <v>715.49793266205165</v>
      </c>
      <c r="V6" s="22"/>
      <c r="W6" s="22" t="s">
        <v>43</v>
      </c>
      <c r="X6" s="22" t="s">
        <v>43</v>
      </c>
      <c r="Y6" s="224">
        <v>37000</v>
      </c>
      <c r="Z6" s="282"/>
      <c r="AA6" s="224">
        <v>160000</v>
      </c>
      <c r="AB6" s="224"/>
      <c r="AC6" s="224">
        <v>0</v>
      </c>
      <c r="AD6" s="260">
        <v>0</v>
      </c>
      <c r="AE6" s="222">
        <v>6127006</v>
      </c>
      <c r="AF6" s="222">
        <v>4356700</v>
      </c>
      <c r="AG6" s="281">
        <f t="shared" ref="AG6:AG69" si="10">AF6-AE6</f>
        <v>-1770306</v>
      </c>
      <c r="AH6" s="222">
        <v>3760600</v>
      </c>
      <c r="AI6" s="281">
        <f t="shared" ref="AI6:AI69" si="11">AF6+AH6</f>
        <v>8117300</v>
      </c>
      <c r="AJ6" s="222">
        <v>4019400</v>
      </c>
      <c r="AK6" s="281">
        <f t="shared" ref="AK6:AK69" si="12">AI6-AJ6</f>
        <v>4097900</v>
      </c>
      <c r="AL6" s="281">
        <f t="shared" ref="AL6:AL69" si="13">AJ6/AF6</f>
        <v>0.92257901622787886</v>
      </c>
      <c r="AM6" s="281">
        <f t="shared" ref="AM6:AM69" si="14">AJ6/AI6</f>
        <v>0.49516464834366108</v>
      </c>
      <c r="AN6" s="222"/>
      <c r="CA6" s="91" t="str">
        <f t="shared" si="4"/>
        <v>Anklam, Stadt</v>
      </c>
      <c r="CB6" s="92">
        <f t="shared" si="4"/>
        <v>12712</v>
      </c>
      <c r="CC6" s="92">
        <f t="shared" ref="CC6:CC69" si="15">IF(I6&lt;0,I6*-1,I6)</f>
        <v>1147000</v>
      </c>
      <c r="CD6" s="92">
        <f t="shared" ref="CD6:CD69" si="16">H6-CC6</f>
        <v>-1147000</v>
      </c>
      <c r="CE6" s="92"/>
      <c r="CF6" s="92"/>
      <c r="CG6" s="92">
        <f t="shared" ref="CG6:CG69" si="17">CF6-CE6</f>
        <v>0</v>
      </c>
      <c r="CH6" s="92">
        <f t="shared" ref="CH6:CH69" si="18">F6</f>
        <v>645600</v>
      </c>
      <c r="CI6" s="92">
        <f t="shared" ref="CI6:CI69" si="19">S6</f>
        <v>0</v>
      </c>
      <c r="CJ6" s="91">
        <f t="shared" ref="CJ6:CK69" si="20">V6</f>
        <v>0</v>
      </c>
      <c r="CK6" s="91" t="str">
        <f t="shared" si="20"/>
        <v>nein</v>
      </c>
      <c r="CL6" s="91" t="str">
        <f t="shared" ref="CL6:CL9" si="21">IF(CB6=0,"keine Daten",IF(CD6=0,"keine Daten",IF(CH6=0,"keine Daten","OK")))</f>
        <v>OK</v>
      </c>
      <c r="CM6" s="92">
        <f t="shared" ref="CM6:CM69" si="22">L6</f>
        <v>0</v>
      </c>
      <c r="CN6" s="91" t="str">
        <f t="shared" ref="CN6:CN69" si="23">IF(CQ6=0,"keine Angabe",IF(CI6="ja","ja","nein"))</f>
        <v>nein</v>
      </c>
      <c r="CO6" s="91">
        <f t="shared" ref="CO6:CO69" si="24">IF(CQ6=0,2,IF(CJ6="ja",1,0))</f>
        <v>0</v>
      </c>
      <c r="CP6" s="91">
        <f t="shared" ref="CP6:CP69" si="25">IF(CQ6=0,2,IF(CK6="ja",1,0))</f>
        <v>0</v>
      </c>
      <c r="CQ6" s="91">
        <f t="shared" ref="CQ6:CQ69" si="26">IF(CL6="OK",1,0)</f>
        <v>1</v>
      </c>
      <c r="CR6" s="91">
        <f t="shared" si="5"/>
        <v>0</v>
      </c>
      <c r="CS6" s="92"/>
      <c r="CT6" s="92"/>
      <c r="CU6" s="92">
        <f t="shared" si="2"/>
        <v>4019400</v>
      </c>
      <c r="CV6" s="92">
        <f t="shared" si="3"/>
        <v>0</v>
      </c>
      <c r="CW6" s="153">
        <f t="shared" si="6"/>
        <v>5</v>
      </c>
      <c r="CX6" s="153">
        <f t="shared" si="7"/>
        <v>4.5999999999999996</v>
      </c>
      <c r="CY6" s="153">
        <f t="shared" si="8"/>
        <v>4</v>
      </c>
      <c r="CZ6" s="92">
        <f t="shared" ref="CZ6:CZ9" si="27">T6</f>
        <v>9095409.7200000007</v>
      </c>
      <c r="DA6" s="92">
        <f t="shared" ref="DA6:DA9" si="28">Z6+AB6+AD6</f>
        <v>0</v>
      </c>
      <c r="DB6" s="91">
        <f t="shared" si="9"/>
        <v>0</v>
      </c>
    </row>
    <row r="7" spans="1:106" x14ac:dyDescent="0.25">
      <c r="A7" s="20">
        <v>13075049</v>
      </c>
      <c r="B7" s="21">
        <v>512</v>
      </c>
      <c r="C7" s="21" t="s">
        <v>44</v>
      </c>
      <c r="D7" s="223"/>
      <c r="E7" s="224"/>
      <c r="F7" s="224"/>
      <c r="G7" s="224"/>
      <c r="H7" s="224"/>
      <c r="I7" s="224"/>
      <c r="J7" s="224"/>
      <c r="K7" s="224"/>
      <c r="L7" s="224"/>
      <c r="M7" s="224"/>
      <c r="N7" s="224"/>
      <c r="O7" s="224"/>
      <c r="P7" s="224"/>
      <c r="Q7" s="224"/>
      <c r="R7" s="224"/>
      <c r="S7" s="224"/>
      <c r="T7" s="224"/>
      <c r="U7" s="224"/>
      <c r="V7" s="22"/>
      <c r="W7" s="22"/>
      <c r="X7" s="22"/>
      <c r="Y7" s="224"/>
      <c r="Z7" s="282"/>
      <c r="AA7" s="224"/>
      <c r="AB7" s="224"/>
      <c r="AC7" s="224"/>
      <c r="AD7" s="260"/>
      <c r="AE7" s="222"/>
      <c r="AF7" s="222"/>
      <c r="AG7" s="281">
        <f t="shared" si="10"/>
        <v>0</v>
      </c>
      <c r="AH7" s="222"/>
      <c r="AI7" s="281">
        <f t="shared" si="11"/>
        <v>0</v>
      </c>
      <c r="AJ7" s="222"/>
      <c r="AK7" s="281">
        <f t="shared" si="12"/>
        <v>0</v>
      </c>
      <c r="AL7" s="281" t="e">
        <f t="shared" si="13"/>
        <v>#DIV/0!</v>
      </c>
      <c r="AM7" s="281" t="e">
        <f t="shared" si="14"/>
        <v>#DIV/0!</v>
      </c>
      <c r="AN7" s="222"/>
      <c r="CA7" s="91" t="str">
        <f t="shared" si="4"/>
        <v>Heringsdorf</v>
      </c>
      <c r="CB7" s="92">
        <f t="shared" si="4"/>
        <v>0</v>
      </c>
      <c r="CC7" s="92">
        <f t="shared" si="15"/>
        <v>0</v>
      </c>
      <c r="CD7" s="92">
        <f t="shared" si="16"/>
        <v>0</v>
      </c>
      <c r="CE7" s="92"/>
      <c r="CF7" s="92"/>
      <c r="CG7" s="92">
        <f t="shared" si="17"/>
        <v>0</v>
      </c>
      <c r="CH7" s="92">
        <f t="shared" si="18"/>
        <v>0</v>
      </c>
      <c r="CI7" s="92">
        <f t="shared" si="19"/>
        <v>0</v>
      </c>
      <c r="CJ7" s="91">
        <f t="shared" si="20"/>
        <v>0</v>
      </c>
      <c r="CK7" s="91">
        <f t="shared" si="20"/>
        <v>0</v>
      </c>
      <c r="CL7" s="91" t="str">
        <f>IF(CB7=0,"keine Daten",IF(CD7=0,"keine Daten",IF(CH7=0,"keine Daten","OK")))</f>
        <v>keine Daten</v>
      </c>
      <c r="CM7" s="92">
        <f t="shared" si="22"/>
        <v>0</v>
      </c>
      <c r="CN7" s="91" t="str">
        <f t="shared" si="23"/>
        <v>keine Angabe</v>
      </c>
      <c r="CO7" s="91">
        <f t="shared" si="24"/>
        <v>2</v>
      </c>
      <c r="CP7" s="91">
        <f t="shared" si="25"/>
        <v>2</v>
      </c>
      <c r="CQ7" s="91">
        <f t="shared" si="26"/>
        <v>0</v>
      </c>
      <c r="CR7" s="91">
        <f t="shared" si="5"/>
        <v>0</v>
      </c>
      <c r="CS7" s="92"/>
      <c r="CT7" s="92"/>
      <c r="CU7" s="92">
        <f t="shared" si="2"/>
        <v>0</v>
      </c>
      <c r="CV7" s="92">
        <f t="shared" si="3"/>
        <v>0</v>
      </c>
      <c r="CW7" s="153">
        <f t="shared" si="6"/>
        <v>0</v>
      </c>
      <c r="CX7" s="153">
        <f t="shared" si="7"/>
        <v>0</v>
      </c>
      <c r="CY7" s="153">
        <f t="shared" si="8"/>
        <v>0</v>
      </c>
      <c r="CZ7" s="92">
        <f t="shared" si="27"/>
        <v>0</v>
      </c>
      <c r="DA7" s="92">
        <f t="shared" si="28"/>
        <v>0</v>
      </c>
      <c r="DB7" s="91">
        <f t="shared" si="9"/>
        <v>0</v>
      </c>
    </row>
    <row r="8" spans="1:106" x14ac:dyDescent="0.25">
      <c r="A8" s="20">
        <v>13075105</v>
      </c>
      <c r="B8" s="21">
        <v>513</v>
      </c>
      <c r="C8" s="21" t="s">
        <v>45</v>
      </c>
      <c r="D8" s="223">
        <v>10535</v>
      </c>
      <c r="E8" s="224">
        <v>1589900</v>
      </c>
      <c r="F8" s="224">
        <v>1589900</v>
      </c>
      <c r="G8" s="224">
        <v>0</v>
      </c>
      <c r="H8" s="224"/>
      <c r="I8" s="224">
        <v>2045000</v>
      </c>
      <c r="J8" s="224">
        <v>0</v>
      </c>
      <c r="K8" s="224"/>
      <c r="L8" s="224"/>
      <c r="M8" s="224">
        <v>300</v>
      </c>
      <c r="N8" s="224">
        <v>0</v>
      </c>
      <c r="O8" s="224">
        <v>400</v>
      </c>
      <c r="P8" s="224">
        <v>0</v>
      </c>
      <c r="Q8" s="224">
        <v>360</v>
      </c>
      <c r="R8" s="224">
        <v>0</v>
      </c>
      <c r="S8" s="224">
        <v>0</v>
      </c>
      <c r="T8" s="224">
        <v>5029892.6399999997</v>
      </c>
      <c r="U8" s="224">
        <v>477.45</v>
      </c>
      <c r="V8" s="22" t="s">
        <v>56</v>
      </c>
      <c r="W8" s="22" t="s">
        <v>43</v>
      </c>
      <c r="X8" s="22" t="s">
        <v>43</v>
      </c>
      <c r="Y8" s="224">
        <v>36000</v>
      </c>
      <c r="Z8" s="282">
        <v>36000</v>
      </c>
      <c r="AA8" s="224">
        <v>80000</v>
      </c>
      <c r="AB8" s="224">
        <v>80000</v>
      </c>
      <c r="AC8" s="224">
        <v>0</v>
      </c>
      <c r="AD8" s="260">
        <v>0</v>
      </c>
      <c r="AE8" s="222">
        <v>5930129.4100000001</v>
      </c>
      <c r="AF8" s="222">
        <v>3143900</v>
      </c>
      <c r="AG8" s="281">
        <f t="shared" si="10"/>
        <v>-2786229.41</v>
      </c>
      <c r="AH8" s="222">
        <v>2626100</v>
      </c>
      <c r="AI8" s="281">
        <f t="shared" si="11"/>
        <v>5770000</v>
      </c>
      <c r="AJ8" s="222">
        <v>4202713.6500000004</v>
      </c>
      <c r="AK8" s="281">
        <f t="shared" si="12"/>
        <v>1567286.3499999996</v>
      </c>
      <c r="AL8" s="281">
        <f t="shared" si="13"/>
        <v>1.336783501383632</v>
      </c>
      <c r="AM8" s="281">
        <f t="shared" si="14"/>
        <v>0.72837324956672456</v>
      </c>
      <c r="AN8" s="222"/>
      <c r="CA8" s="91" t="str">
        <f t="shared" si="4"/>
        <v>Pasewalk, Stadt</v>
      </c>
      <c r="CB8" s="92">
        <f t="shared" si="4"/>
        <v>10535</v>
      </c>
      <c r="CC8" s="92">
        <f t="shared" si="15"/>
        <v>2045000</v>
      </c>
      <c r="CD8" s="92">
        <f t="shared" si="16"/>
        <v>-2045000</v>
      </c>
      <c r="CE8" s="92"/>
      <c r="CF8" s="92"/>
      <c r="CG8" s="92">
        <f t="shared" si="17"/>
        <v>0</v>
      </c>
      <c r="CH8" s="92">
        <f t="shared" si="18"/>
        <v>1589900</v>
      </c>
      <c r="CI8" s="92">
        <f t="shared" si="19"/>
        <v>0</v>
      </c>
      <c r="CJ8" s="91" t="str">
        <f t="shared" si="20"/>
        <v>ja</v>
      </c>
      <c r="CK8" s="91" t="str">
        <f t="shared" si="20"/>
        <v>nein</v>
      </c>
      <c r="CL8" s="91" t="str">
        <f t="shared" si="21"/>
        <v>OK</v>
      </c>
      <c r="CM8" s="92">
        <f t="shared" si="22"/>
        <v>0</v>
      </c>
      <c r="CN8" s="91" t="str">
        <f t="shared" si="23"/>
        <v>nein</v>
      </c>
      <c r="CO8" s="91">
        <f t="shared" si="24"/>
        <v>1</v>
      </c>
      <c r="CP8" s="91">
        <f t="shared" si="25"/>
        <v>0</v>
      </c>
      <c r="CQ8" s="91">
        <f t="shared" si="26"/>
        <v>1</v>
      </c>
      <c r="CR8" s="91">
        <f t="shared" si="5"/>
        <v>0</v>
      </c>
      <c r="CS8" s="92"/>
      <c r="CT8" s="92"/>
      <c r="CU8" s="92">
        <f t="shared" si="2"/>
        <v>4202713.6500000004</v>
      </c>
      <c r="CV8" s="92">
        <f t="shared" si="3"/>
        <v>0</v>
      </c>
      <c r="CW8" s="153">
        <f t="shared" si="6"/>
        <v>3</v>
      </c>
      <c r="CX8" s="153">
        <f t="shared" si="7"/>
        <v>4</v>
      </c>
      <c r="CY8" s="153">
        <f t="shared" si="8"/>
        <v>3.6</v>
      </c>
      <c r="CZ8" s="92">
        <f t="shared" si="27"/>
        <v>5029892.6399999997</v>
      </c>
      <c r="DA8" s="92">
        <f t="shared" si="28"/>
        <v>116000</v>
      </c>
      <c r="DB8" s="91">
        <f t="shared" si="9"/>
        <v>0</v>
      </c>
    </row>
    <row r="9" spans="1:106" x14ac:dyDescent="0.25">
      <c r="A9" s="20">
        <v>13075130</v>
      </c>
      <c r="B9" s="21">
        <v>514</v>
      </c>
      <c r="C9" s="21" t="s">
        <v>46</v>
      </c>
      <c r="D9" s="223">
        <v>4982</v>
      </c>
      <c r="E9" s="224">
        <v>623000</v>
      </c>
      <c r="F9" s="224">
        <v>0</v>
      </c>
      <c r="G9" s="224">
        <v>0</v>
      </c>
      <c r="H9" s="224">
        <v>0</v>
      </c>
      <c r="I9" s="224">
        <v>623000</v>
      </c>
      <c r="J9" s="224">
        <v>0</v>
      </c>
      <c r="K9" s="224">
        <v>1</v>
      </c>
      <c r="L9" s="224">
        <v>13000000</v>
      </c>
      <c r="M9" s="224">
        <v>300</v>
      </c>
      <c r="N9" s="224">
        <v>0</v>
      </c>
      <c r="O9" s="224">
        <v>385</v>
      </c>
      <c r="P9" s="224">
        <v>0</v>
      </c>
      <c r="Q9" s="224">
        <v>350</v>
      </c>
      <c r="R9" s="224">
        <v>0</v>
      </c>
      <c r="S9" s="224">
        <v>0</v>
      </c>
      <c r="T9" s="224">
        <v>3870822.65</v>
      </c>
      <c r="U9" s="224">
        <v>776.96</v>
      </c>
      <c r="V9" s="22" t="s">
        <v>56</v>
      </c>
      <c r="W9" s="22" t="s">
        <v>43</v>
      </c>
      <c r="X9" s="22" t="s">
        <v>43</v>
      </c>
      <c r="Y9" s="224">
        <v>22900</v>
      </c>
      <c r="Z9" s="282">
        <v>22477</v>
      </c>
      <c r="AA9" s="224">
        <v>11100</v>
      </c>
      <c r="AB9" s="224">
        <v>11130</v>
      </c>
      <c r="AC9" s="224">
        <v>0</v>
      </c>
      <c r="AD9" s="260">
        <v>0</v>
      </c>
      <c r="AE9" s="222">
        <v>1804903.39</v>
      </c>
      <c r="AF9" s="222">
        <v>1214067.27</v>
      </c>
      <c r="AG9" s="281">
        <f t="shared" si="10"/>
        <v>-590836.11999999988</v>
      </c>
      <c r="AH9" s="222">
        <v>1553452.38</v>
      </c>
      <c r="AI9" s="281">
        <f t="shared" si="11"/>
        <v>2767519.65</v>
      </c>
      <c r="AJ9" s="222">
        <v>1857093.88</v>
      </c>
      <c r="AK9" s="281">
        <f t="shared" si="12"/>
        <v>910425.77</v>
      </c>
      <c r="AL9" s="281">
        <f t="shared" si="13"/>
        <v>1.5296466068144641</v>
      </c>
      <c r="AM9" s="281">
        <f t="shared" si="14"/>
        <v>0.67103186783154367</v>
      </c>
      <c r="AN9" s="222"/>
      <c r="CA9" s="91" t="str">
        <f t="shared" si="4"/>
        <v>Strasburg (Uckermark)</v>
      </c>
      <c r="CB9" s="92">
        <f t="shared" si="4"/>
        <v>4982</v>
      </c>
      <c r="CC9" s="92">
        <f t="shared" si="15"/>
        <v>623000</v>
      </c>
      <c r="CD9" s="92">
        <f t="shared" si="16"/>
        <v>-623000</v>
      </c>
      <c r="CE9" s="92"/>
      <c r="CF9" s="92"/>
      <c r="CG9" s="92">
        <f t="shared" si="17"/>
        <v>0</v>
      </c>
      <c r="CH9" s="92">
        <f t="shared" si="18"/>
        <v>0</v>
      </c>
      <c r="CI9" s="92">
        <f t="shared" si="19"/>
        <v>0</v>
      </c>
      <c r="CJ9" s="91" t="str">
        <f t="shared" si="20"/>
        <v>ja</v>
      </c>
      <c r="CK9" s="91" t="str">
        <f t="shared" si="20"/>
        <v>nein</v>
      </c>
      <c r="CL9" s="91" t="str">
        <f t="shared" si="21"/>
        <v>keine Daten</v>
      </c>
      <c r="CM9" s="92">
        <f t="shared" si="22"/>
        <v>13000000</v>
      </c>
      <c r="CN9" s="91" t="str">
        <f t="shared" si="23"/>
        <v>keine Angabe</v>
      </c>
      <c r="CO9" s="91">
        <f t="shared" si="24"/>
        <v>2</v>
      </c>
      <c r="CP9" s="91">
        <f t="shared" si="25"/>
        <v>2</v>
      </c>
      <c r="CQ9" s="91">
        <f t="shared" si="26"/>
        <v>0</v>
      </c>
      <c r="CR9" s="91">
        <f t="shared" si="5"/>
        <v>0</v>
      </c>
      <c r="CS9" s="92"/>
      <c r="CT9" s="92"/>
      <c r="CU9" s="92">
        <f t="shared" si="2"/>
        <v>1857093.88</v>
      </c>
      <c r="CV9" s="92">
        <f t="shared" si="3"/>
        <v>0</v>
      </c>
      <c r="CW9" s="153">
        <f t="shared" si="6"/>
        <v>3</v>
      </c>
      <c r="CX9" s="153">
        <f t="shared" si="7"/>
        <v>3.85</v>
      </c>
      <c r="CY9" s="153">
        <f t="shared" si="8"/>
        <v>3.5</v>
      </c>
      <c r="CZ9" s="92">
        <f t="shared" si="27"/>
        <v>3870822.65</v>
      </c>
      <c r="DA9" s="92">
        <f t="shared" si="28"/>
        <v>33607</v>
      </c>
      <c r="DB9" s="91">
        <f t="shared" si="9"/>
        <v>0</v>
      </c>
    </row>
    <row r="10" spans="1:106" x14ac:dyDescent="0.25">
      <c r="A10" s="20">
        <v>13075136</v>
      </c>
      <c r="B10" s="21">
        <v>515</v>
      </c>
      <c r="C10" s="21" t="s">
        <v>47</v>
      </c>
      <c r="D10" s="223">
        <v>8844</v>
      </c>
      <c r="E10" s="224">
        <v>831500</v>
      </c>
      <c r="F10" s="224">
        <v>388261.61</v>
      </c>
      <c r="G10" s="224">
        <v>1</v>
      </c>
      <c r="H10" s="224">
        <v>0</v>
      </c>
      <c r="I10" s="224">
        <v>388261.61</v>
      </c>
      <c r="J10" s="224">
        <v>0</v>
      </c>
      <c r="K10" s="224">
        <v>1</v>
      </c>
      <c r="L10" s="224">
        <v>39114415.759999998</v>
      </c>
      <c r="M10" s="224">
        <v>300</v>
      </c>
      <c r="N10" s="224">
        <v>0</v>
      </c>
      <c r="O10" s="224">
        <v>380</v>
      </c>
      <c r="P10" s="224">
        <v>0</v>
      </c>
      <c r="Q10" s="224">
        <v>400</v>
      </c>
      <c r="R10" s="224">
        <v>0</v>
      </c>
      <c r="S10" s="224">
        <v>0</v>
      </c>
      <c r="T10" s="224">
        <v>1668684.01</v>
      </c>
      <c r="U10" s="224">
        <v>188.68</v>
      </c>
      <c r="V10" s="22" t="s">
        <v>56</v>
      </c>
      <c r="W10" s="22" t="s">
        <v>43</v>
      </c>
      <c r="X10" s="22" t="s">
        <v>43</v>
      </c>
      <c r="Y10" s="224">
        <v>45000</v>
      </c>
      <c r="Z10" s="282">
        <v>44996.5</v>
      </c>
      <c r="AA10" s="224">
        <v>13000</v>
      </c>
      <c r="AB10" s="224">
        <v>20538.68</v>
      </c>
      <c r="AC10" s="224">
        <v>0</v>
      </c>
      <c r="AD10" s="260">
        <v>0</v>
      </c>
      <c r="AE10" s="222">
        <v>4522148.6100000003</v>
      </c>
      <c r="AF10" s="222">
        <v>3111053.98</v>
      </c>
      <c r="AG10" s="281">
        <f t="shared" si="10"/>
        <v>-1411094.6300000004</v>
      </c>
      <c r="AH10" s="222">
        <v>2570113.48</v>
      </c>
      <c r="AI10" s="281">
        <f t="shared" si="11"/>
        <v>5681167.46</v>
      </c>
      <c r="AJ10" s="222">
        <v>3336356.96</v>
      </c>
      <c r="AK10" s="281">
        <f t="shared" si="12"/>
        <v>2344810.5</v>
      </c>
      <c r="AL10" s="281">
        <f t="shared" si="13"/>
        <v>1.0724201448925037</v>
      </c>
      <c r="AM10" s="281">
        <f t="shared" si="14"/>
        <v>0.58726608280615622</v>
      </c>
      <c r="AN10" s="222">
        <v>0</v>
      </c>
      <c r="CA10" s="91" t="str">
        <f t="shared" si="4"/>
        <v>Ueckermünde, Stadt</v>
      </c>
      <c r="CB10" s="92">
        <f t="shared" si="4"/>
        <v>8844</v>
      </c>
      <c r="CC10" s="92">
        <f t="shared" si="15"/>
        <v>388261.61</v>
      </c>
      <c r="CD10" s="92">
        <f t="shared" si="16"/>
        <v>-388261.61</v>
      </c>
      <c r="CE10" s="92"/>
      <c r="CF10" s="92"/>
      <c r="CG10" s="92">
        <f t="shared" si="17"/>
        <v>0</v>
      </c>
      <c r="CH10" s="92">
        <f t="shared" si="18"/>
        <v>388261.61</v>
      </c>
      <c r="CI10" s="92">
        <f t="shared" si="19"/>
        <v>0</v>
      </c>
      <c r="CJ10" s="91" t="str">
        <f t="shared" si="20"/>
        <v>ja</v>
      </c>
      <c r="CK10" s="91" t="str">
        <f t="shared" si="20"/>
        <v>nein</v>
      </c>
      <c r="CL10" s="91" t="str">
        <f>IF(CB10=0,"keine Daten",IF(CD10=0,"keine Daten",IF(CH10=0,"keine Daten","OK")))</f>
        <v>OK</v>
      </c>
      <c r="CM10" s="92">
        <f t="shared" si="22"/>
        <v>39114415.759999998</v>
      </c>
      <c r="CN10" s="91" t="str">
        <f t="shared" si="23"/>
        <v>nein</v>
      </c>
      <c r="CO10" s="91">
        <f t="shared" si="24"/>
        <v>1</v>
      </c>
      <c r="CP10" s="91">
        <f t="shared" si="25"/>
        <v>0</v>
      </c>
      <c r="CQ10" s="91">
        <f t="shared" si="26"/>
        <v>1</v>
      </c>
      <c r="CR10" s="91">
        <f t="shared" si="5"/>
        <v>0</v>
      </c>
      <c r="CS10" s="92"/>
      <c r="CT10" s="92"/>
      <c r="CU10" s="92">
        <f t="shared" si="2"/>
        <v>3336356.96</v>
      </c>
      <c r="CV10" s="92">
        <f t="shared" si="3"/>
        <v>0</v>
      </c>
      <c r="CW10" s="153">
        <f t="shared" si="6"/>
        <v>3</v>
      </c>
      <c r="CX10" s="153">
        <f t="shared" si="7"/>
        <v>3.8</v>
      </c>
      <c r="CY10" s="153">
        <f t="shared" si="8"/>
        <v>4</v>
      </c>
      <c r="CZ10" s="92">
        <f t="shared" ref="CZ10:CZ73" si="29">T10</f>
        <v>1668684.01</v>
      </c>
      <c r="DA10" s="92">
        <f t="shared" ref="DA10:DA73" si="30">Z10+AB10+AD10</f>
        <v>65535.18</v>
      </c>
      <c r="DB10" s="91">
        <f t="shared" si="9"/>
        <v>1</v>
      </c>
    </row>
    <row r="11" spans="1:106" x14ac:dyDescent="0.25">
      <c r="A11" s="20">
        <v>13075021</v>
      </c>
      <c r="B11" s="21">
        <v>5551</v>
      </c>
      <c r="C11" s="21" t="s">
        <v>48</v>
      </c>
      <c r="D11" s="223"/>
      <c r="E11" s="224"/>
      <c r="F11" s="224"/>
      <c r="G11" s="224"/>
      <c r="H11" s="224"/>
      <c r="I11" s="224"/>
      <c r="J11" s="224"/>
      <c r="K11" s="224"/>
      <c r="L11" s="224"/>
      <c r="M11" s="224"/>
      <c r="N11" s="224"/>
      <c r="O11" s="224"/>
      <c r="P11" s="224"/>
      <c r="Q11" s="224"/>
      <c r="R11" s="224"/>
      <c r="S11" s="224"/>
      <c r="T11" s="224"/>
      <c r="U11" s="224"/>
      <c r="V11" s="22"/>
      <c r="W11" s="22"/>
      <c r="X11" s="22"/>
      <c r="Y11" s="224"/>
      <c r="Z11" s="282"/>
      <c r="AA11" s="224"/>
      <c r="AB11" s="224"/>
      <c r="AC11" s="224"/>
      <c r="AD11" s="260"/>
      <c r="AE11" s="222"/>
      <c r="AF11" s="222"/>
      <c r="AG11" s="281">
        <f t="shared" si="10"/>
        <v>0</v>
      </c>
      <c r="AH11" s="222"/>
      <c r="AI11" s="281">
        <f t="shared" si="11"/>
        <v>0</v>
      </c>
      <c r="AJ11" s="222"/>
      <c r="AK11" s="281">
        <f t="shared" si="12"/>
        <v>0</v>
      </c>
      <c r="AL11" s="281" t="e">
        <f t="shared" si="13"/>
        <v>#DIV/0!</v>
      </c>
      <c r="AM11" s="281" t="e">
        <f t="shared" si="14"/>
        <v>#DIV/0!</v>
      </c>
      <c r="AN11" s="222"/>
      <c r="CA11" s="91" t="str">
        <f t="shared" si="4"/>
        <v>Buggenhagen</v>
      </c>
      <c r="CB11" s="92">
        <f t="shared" si="4"/>
        <v>0</v>
      </c>
      <c r="CC11" s="92">
        <f t="shared" si="15"/>
        <v>0</v>
      </c>
      <c r="CD11" s="92">
        <f t="shared" si="16"/>
        <v>0</v>
      </c>
      <c r="CE11" s="92"/>
      <c r="CF11" s="92"/>
      <c r="CG11" s="92">
        <f t="shared" si="17"/>
        <v>0</v>
      </c>
      <c r="CH11" s="92">
        <f t="shared" si="18"/>
        <v>0</v>
      </c>
      <c r="CI11" s="92">
        <f t="shared" si="19"/>
        <v>0</v>
      </c>
      <c r="CJ11" s="91">
        <f t="shared" si="20"/>
        <v>0</v>
      </c>
      <c r="CK11" s="91">
        <f t="shared" si="20"/>
        <v>0</v>
      </c>
      <c r="CL11" s="91" t="str">
        <f t="shared" ref="CL11:CL74" si="31">IF(CB11=0,"keine Daten",IF(CD11=0,"keine Daten",IF(CH11=0,"keine Daten","OK")))</f>
        <v>keine Daten</v>
      </c>
      <c r="CM11" s="92">
        <f t="shared" si="22"/>
        <v>0</v>
      </c>
      <c r="CN11" s="91" t="str">
        <f t="shared" si="23"/>
        <v>keine Angabe</v>
      </c>
      <c r="CO11" s="91">
        <f t="shared" si="24"/>
        <v>2</v>
      </c>
      <c r="CP11" s="91">
        <f t="shared" si="25"/>
        <v>2</v>
      </c>
      <c r="CQ11" s="91">
        <f t="shared" si="26"/>
        <v>0</v>
      </c>
      <c r="CR11" s="91">
        <f t="shared" si="5"/>
        <v>0</v>
      </c>
      <c r="CS11" s="92"/>
      <c r="CT11" s="92"/>
      <c r="CU11" s="92">
        <f t="shared" si="2"/>
        <v>0</v>
      </c>
      <c r="CV11" s="92">
        <f t="shared" si="3"/>
        <v>0</v>
      </c>
      <c r="CW11" s="153">
        <f t="shared" si="6"/>
        <v>0</v>
      </c>
      <c r="CX11" s="153">
        <f t="shared" si="7"/>
        <v>0</v>
      </c>
      <c r="CY11" s="153">
        <f t="shared" si="8"/>
        <v>0</v>
      </c>
      <c r="CZ11" s="92">
        <f t="shared" si="29"/>
        <v>0</v>
      </c>
      <c r="DA11" s="92">
        <f t="shared" si="30"/>
        <v>0</v>
      </c>
      <c r="DB11" s="91">
        <f t="shared" si="9"/>
        <v>0</v>
      </c>
    </row>
    <row r="12" spans="1:106" x14ac:dyDescent="0.25">
      <c r="A12" s="20">
        <v>13075072</v>
      </c>
      <c r="B12" s="21">
        <v>5551</v>
      </c>
      <c r="C12" s="21" t="s">
        <v>49</v>
      </c>
      <c r="D12" s="223"/>
      <c r="E12" s="224"/>
      <c r="F12" s="224"/>
      <c r="G12" s="224"/>
      <c r="H12" s="224"/>
      <c r="I12" s="224"/>
      <c r="J12" s="224"/>
      <c r="K12" s="224"/>
      <c r="L12" s="224"/>
      <c r="M12" s="224"/>
      <c r="N12" s="224"/>
      <c r="O12" s="224"/>
      <c r="P12" s="224"/>
      <c r="Q12" s="224"/>
      <c r="R12" s="224"/>
      <c r="S12" s="224"/>
      <c r="T12" s="224"/>
      <c r="U12" s="224"/>
      <c r="V12" s="22"/>
      <c r="W12" s="22"/>
      <c r="X12" s="22"/>
      <c r="Y12" s="224"/>
      <c r="Z12" s="282"/>
      <c r="AA12" s="224"/>
      <c r="AB12" s="224"/>
      <c r="AC12" s="224"/>
      <c r="AD12" s="260"/>
      <c r="AE12" s="222"/>
      <c r="AF12" s="222"/>
      <c r="AG12" s="281">
        <f t="shared" si="10"/>
        <v>0</v>
      </c>
      <c r="AH12" s="222"/>
      <c r="AI12" s="281">
        <f t="shared" si="11"/>
        <v>0</v>
      </c>
      <c r="AJ12" s="222"/>
      <c r="AK12" s="281">
        <f t="shared" si="12"/>
        <v>0</v>
      </c>
      <c r="AL12" s="281" t="e">
        <f t="shared" si="13"/>
        <v>#DIV/0!</v>
      </c>
      <c r="AM12" s="281" t="e">
        <f t="shared" si="14"/>
        <v>#DIV/0!</v>
      </c>
      <c r="AN12" s="222"/>
      <c r="CA12" s="91" t="str">
        <f t="shared" si="4"/>
        <v>Krummin</v>
      </c>
      <c r="CB12" s="92">
        <f t="shared" si="4"/>
        <v>0</v>
      </c>
      <c r="CC12" s="92">
        <f t="shared" si="15"/>
        <v>0</v>
      </c>
      <c r="CD12" s="92">
        <f t="shared" si="16"/>
        <v>0</v>
      </c>
      <c r="CE12" s="92"/>
      <c r="CF12" s="92"/>
      <c r="CG12" s="92">
        <f t="shared" si="17"/>
        <v>0</v>
      </c>
      <c r="CH12" s="92">
        <f t="shared" si="18"/>
        <v>0</v>
      </c>
      <c r="CI12" s="92">
        <f t="shared" si="19"/>
        <v>0</v>
      </c>
      <c r="CJ12" s="91">
        <f t="shared" si="20"/>
        <v>0</v>
      </c>
      <c r="CK12" s="91">
        <f t="shared" si="20"/>
        <v>0</v>
      </c>
      <c r="CL12" s="91" t="str">
        <f t="shared" si="31"/>
        <v>keine Daten</v>
      </c>
      <c r="CM12" s="92">
        <f t="shared" si="22"/>
        <v>0</v>
      </c>
      <c r="CN12" s="91" t="str">
        <f t="shared" si="23"/>
        <v>keine Angabe</v>
      </c>
      <c r="CO12" s="91">
        <f t="shared" si="24"/>
        <v>2</v>
      </c>
      <c r="CP12" s="91">
        <f t="shared" si="25"/>
        <v>2</v>
      </c>
      <c r="CQ12" s="91">
        <f t="shared" si="26"/>
        <v>0</v>
      </c>
      <c r="CR12" s="91">
        <f t="shared" si="5"/>
        <v>0</v>
      </c>
      <c r="CS12" s="92"/>
      <c r="CT12" s="92"/>
      <c r="CU12" s="92">
        <f t="shared" si="2"/>
        <v>0</v>
      </c>
      <c r="CV12" s="92">
        <f t="shared" si="3"/>
        <v>0</v>
      </c>
      <c r="CW12" s="153">
        <f t="shared" si="6"/>
        <v>0</v>
      </c>
      <c r="CX12" s="153">
        <f t="shared" si="7"/>
        <v>0</v>
      </c>
      <c r="CY12" s="153">
        <f t="shared" si="8"/>
        <v>0</v>
      </c>
      <c r="CZ12" s="92">
        <f t="shared" si="29"/>
        <v>0</v>
      </c>
      <c r="DA12" s="92">
        <f t="shared" si="30"/>
        <v>0</v>
      </c>
      <c r="DB12" s="91">
        <f t="shared" si="9"/>
        <v>0</v>
      </c>
    </row>
    <row r="13" spans="1:106" x14ac:dyDescent="0.25">
      <c r="A13" s="20">
        <v>13075074</v>
      </c>
      <c r="B13" s="21">
        <v>5551</v>
      </c>
      <c r="C13" s="21" t="s">
        <v>50</v>
      </c>
      <c r="D13" s="223"/>
      <c r="E13" s="224"/>
      <c r="F13" s="224"/>
      <c r="G13" s="224"/>
      <c r="H13" s="224"/>
      <c r="I13" s="224"/>
      <c r="J13" s="224"/>
      <c r="K13" s="224"/>
      <c r="L13" s="224"/>
      <c r="M13" s="224"/>
      <c r="N13" s="224"/>
      <c r="O13" s="224"/>
      <c r="P13" s="224"/>
      <c r="Q13" s="224"/>
      <c r="R13" s="224"/>
      <c r="S13" s="224"/>
      <c r="T13" s="224"/>
      <c r="U13" s="224"/>
      <c r="V13" s="22"/>
      <c r="W13" s="22"/>
      <c r="X13" s="22"/>
      <c r="Y13" s="224"/>
      <c r="Z13" s="282"/>
      <c r="AA13" s="224"/>
      <c r="AB13" s="224"/>
      <c r="AC13" s="224"/>
      <c r="AD13" s="260"/>
      <c r="AE13" s="222"/>
      <c r="AF13" s="222"/>
      <c r="AG13" s="281">
        <f t="shared" si="10"/>
        <v>0</v>
      </c>
      <c r="AH13" s="222"/>
      <c r="AI13" s="281">
        <f t="shared" si="11"/>
        <v>0</v>
      </c>
      <c r="AJ13" s="222"/>
      <c r="AK13" s="281">
        <f t="shared" si="12"/>
        <v>0</v>
      </c>
      <c r="AL13" s="281" t="e">
        <f t="shared" si="13"/>
        <v>#DIV/0!</v>
      </c>
      <c r="AM13" s="281" t="e">
        <f t="shared" si="14"/>
        <v>#DIV/0!</v>
      </c>
      <c r="AN13" s="222"/>
      <c r="CA13" s="91" t="str">
        <f t="shared" si="4"/>
        <v>Lassan, Stadt</v>
      </c>
      <c r="CB13" s="92">
        <f t="shared" si="4"/>
        <v>0</v>
      </c>
      <c r="CC13" s="92">
        <f t="shared" si="15"/>
        <v>0</v>
      </c>
      <c r="CD13" s="92">
        <f t="shared" si="16"/>
        <v>0</v>
      </c>
      <c r="CE13" s="92"/>
      <c r="CF13" s="92"/>
      <c r="CG13" s="92">
        <f t="shared" si="17"/>
        <v>0</v>
      </c>
      <c r="CH13" s="92">
        <f t="shared" si="18"/>
        <v>0</v>
      </c>
      <c r="CI13" s="92">
        <f t="shared" si="19"/>
        <v>0</v>
      </c>
      <c r="CJ13" s="91">
        <f t="shared" si="20"/>
        <v>0</v>
      </c>
      <c r="CK13" s="91">
        <f t="shared" si="20"/>
        <v>0</v>
      </c>
      <c r="CL13" s="91" t="str">
        <f t="shared" si="31"/>
        <v>keine Daten</v>
      </c>
      <c r="CM13" s="92">
        <f t="shared" si="22"/>
        <v>0</v>
      </c>
      <c r="CN13" s="91" t="str">
        <f t="shared" si="23"/>
        <v>keine Angabe</v>
      </c>
      <c r="CO13" s="91">
        <f t="shared" si="24"/>
        <v>2</v>
      </c>
      <c r="CP13" s="91">
        <f t="shared" si="25"/>
        <v>2</v>
      </c>
      <c r="CQ13" s="91">
        <f t="shared" si="26"/>
        <v>0</v>
      </c>
      <c r="CR13" s="91">
        <f t="shared" si="5"/>
        <v>0</v>
      </c>
      <c r="CS13" s="92"/>
      <c r="CT13" s="92"/>
      <c r="CU13" s="92">
        <f t="shared" si="2"/>
        <v>0</v>
      </c>
      <c r="CV13" s="92">
        <f t="shared" si="3"/>
        <v>0</v>
      </c>
      <c r="CW13" s="153">
        <f t="shared" si="6"/>
        <v>0</v>
      </c>
      <c r="CX13" s="153">
        <f t="shared" si="7"/>
        <v>0</v>
      </c>
      <c r="CY13" s="153">
        <f t="shared" si="8"/>
        <v>0</v>
      </c>
      <c r="CZ13" s="92">
        <f t="shared" si="29"/>
        <v>0</v>
      </c>
      <c r="DA13" s="92">
        <f t="shared" si="30"/>
        <v>0</v>
      </c>
      <c r="DB13" s="91">
        <f t="shared" si="9"/>
        <v>0</v>
      </c>
    </row>
    <row r="14" spans="1:106" x14ac:dyDescent="0.25">
      <c r="A14" s="20">
        <v>13075087</v>
      </c>
      <c r="B14" s="21">
        <v>5551</v>
      </c>
      <c r="C14" s="21" t="s">
        <v>51</v>
      </c>
      <c r="D14" s="223"/>
      <c r="E14" s="224"/>
      <c r="F14" s="224"/>
      <c r="G14" s="224"/>
      <c r="H14" s="224"/>
      <c r="I14" s="224"/>
      <c r="J14" s="224"/>
      <c r="K14" s="224"/>
      <c r="L14" s="224"/>
      <c r="M14" s="224"/>
      <c r="N14" s="224"/>
      <c r="O14" s="224"/>
      <c r="P14" s="224"/>
      <c r="Q14" s="224"/>
      <c r="R14" s="224"/>
      <c r="S14" s="224"/>
      <c r="T14" s="224"/>
      <c r="U14" s="224"/>
      <c r="V14" s="22"/>
      <c r="W14" s="22"/>
      <c r="X14" s="22"/>
      <c r="Y14" s="224"/>
      <c r="Z14" s="282"/>
      <c r="AA14" s="224"/>
      <c r="AB14" s="224"/>
      <c r="AC14" s="224"/>
      <c r="AD14" s="260"/>
      <c r="AE14" s="222"/>
      <c r="AF14" s="222"/>
      <c r="AG14" s="281">
        <f t="shared" si="10"/>
        <v>0</v>
      </c>
      <c r="AH14" s="222"/>
      <c r="AI14" s="281">
        <f t="shared" si="11"/>
        <v>0</v>
      </c>
      <c r="AJ14" s="222"/>
      <c r="AK14" s="281">
        <f t="shared" si="12"/>
        <v>0</v>
      </c>
      <c r="AL14" s="281" t="e">
        <f t="shared" si="13"/>
        <v>#DIV/0!</v>
      </c>
      <c r="AM14" s="281" t="e">
        <f t="shared" si="14"/>
        <v>#DIV/0!</v>
      </c>
      <c r="AN14" s="222"/>
      <c r="CA14" s="91" t="str">
        <f t="shared" si="4"/>
        <v>Lütow</v>
      </c>
      <c r="CB14" s="92">
        <f t="shared" si="4"/>
        <v>0</v>
      </c>
      <c r="CC14" s="92">
        <f t="shared" si="15"/>
        <v>0</v>
      </c>
      <c r="CD14" s="92">
        <f t="shared" si="16"/>
        <v>0</v>
      </c>
      <c r="CE14" s="92"/>
      <c r="CF14" s="92"/>
      <c r="CG14" s="92">
        <f t="shared" si="17"/>
        <v>0</v>
      </c>
      <c r="CH14" s="92">
        <f t="shared" si="18"/>
        <v>0</v>
      </c>
      <c r="CI14" s="92">
        <f t="shared" si="19"/>
        <v>0</v>
      </c>
      <c r="CJ14" s="91">
        <f t="shared" si="20"/>
        <v>0</v>
      </c>
      <c r="CK14" s="91">
        <f t="shared" si="20"/>
        <v>0</v>
      </c>
      <c r="CL14" s="91" t="str">
        <f t="shared" si="31"/>
        <v>keine Daten</v>
      </c>
      <c r="CM14" s="92">
        <f t="shared" si="22"/>
        <v>0</v>
      </c>
      <c r="CN14" s="91" t="str">
        <f t="shared" si="23"/>
        <v>keine Angabe</v>
      </c>
      <c r="CO14" s="91">
        <f t="shared" si="24"/>
        <v>2</v>
      </c>
      <c r="CP14" s="91">
        <f t="shared" si="25"/>
        <v>2</v>
      </c>
      <c r="CQ14" s="91">
        <f t="shared" si="26"/>
        <v>0</v>
      </c>
      <c r="CR14" s="91">
        <f t="shared" si="5"/>
        <v>0</v>
      </c>
      <c r="CS14" s="92"/>
      <c r="CT14" s="92"/>
      <c r="CU14" s="92">
        <f t="shared" si="2"/>
        <v>0</v>
      </c>
      <c r="CV14" s="92">
        <f t="shared" si="3"/>
        <v>0</v>
      </c>
      <c r="CW14" s="153">
        <f t="shared" si="6"/>
        <v>0</v>
      </c>
      <c r="CX14" s="153">
        <f t="shared" si="7"/>
        <v>0</v>
      </c>
      <c r="CY14" s="153">
        <f t="shared" si="8"/>
        <v>0</v>
      </c>
      <c r="CZ14" s="92">
        <f t="shared" si="29"/>
        <v>0</v>
      </c>
      <c r="DA14" s="92">
        <f t="shared" si="30"/>
        <v>0</v>
      </c>
      <c r="DB14" s="91">
        <f t="shared" si="9"/>
        <v>0</v>
      </c>
    </row>
    <row r="15" spans="1:106" x14ac:dyDescent="0.25">
      <c r="A15" s="20">
        <v>13075124</v>
      </c>
      <c r="B15" s="21">
        <v>5551</v>
      </c>
      <c r="C15" s="21" t="s">
        <v>52</v>
      </c>
      <c r="D15" s="223"/>
      <c r="E15" s="224"/>
      <c r="F15" s="224"/>
      <c r="G15" s="224"/>
      <c r="H15" s="224"/>
      <c r="I15" s="224"/>
      <c r="J15" s="224"/>
      <c r="K15" s="224"/>
      <c r="L15" s="224"/>
      <c r="M15" s="224"/>
      <c r="N15" s="224"/>
      <c r="O15" s="224"/>
      <c r="P15" s="224"/>
      <c r="Q15" s="224"/>
      <c r="R15" s="224"/>
      <c r="S15" s="224"/>
      <c r="T15" s="224"/>
      <c r="U15" s="224"/>
      <c r="V15" s="22"/>
      <c r="W15" s="22"/>
      <c r="X15" s="22"/>
      <c r="Y15" s="224"/>
      <c r="Z15" s="282"/>
      <c r="AA15" s="224"/>
      <c r="AB15" s="224"/>
      <c r="AC15" s="224"/>
      <c r="AD15" s="260"/>
      <c r="AE15" s="222"/>
      <c r="AF15" s="222"/>
      <c r="AG15" s="281">
        <f t="shared" si="10"/>
        <v>0</v>
      </c>
      <c r="AH15" s="222"/>
      <c r="AI15" s="281">
        <f t="shared" si="11"/>
        <v>0</v>
      </c>
      <c r="AJ15" s="222"/>
      <c r="AK15" s="281">
        <f t="shared" si="12"/>
        <v>0</v>
      </c>
      <c r="AL15" s="281" t="e">
        <f t="shared" si="13"/>
        <v>#DIV/0!</v>
      </c>
      <c r="AM15" s="281" t="e">
        <f t="shared" si="14"/>
        <v>#DIV/0!</v>
      </c>
      <c r="AN15" s="222"/>
      <c r="CA15" s="91" t="str">
        <f t="shared" si="4"/>
        <v>Sauzin</v>
      </c>
      <c r="CB15" s="92">
        <f t="shared" si="4"/>
        <v>0</v>
      </c>
      <c r="CC15" s="92">
        <f t="shared" si="15"/>
        <v>0</v>
      </c>
      <c r="CD15" s="92">
        <f t="shared" si="16"/>
        <v>0</v>
      </c>
      <c r="CE15" s="92"/>
      <c r="CF15" s="92"/>
      <c r="CG15" s="92">
        <f t="shared" si="17"/>
        <v>0</v>
      </c>
      <c r="CH15" s="92">
        <f t="shared" si="18"/>
        <v>0</v>
      </c>
      <c r="CI15" s="92">
        <f t="shared" si="19"/>
        <v>0</v>
      </c>
      <c r="CJ15" s="91">
        <f t="shared" si="20"/>
        <v>0</v>
      </c>
      <c r="CK15" s="91">
        <f t="shared" si="20"/>
        <v>0</v>
      </c>
      <c r="CL15" s="91" t="str">
        <f t="shared" si="31"/>
        <v>keine Daten</v>
      </c>
      <c r="CM15" s="92">
        <f t="shared" si="22"/>
        <v>0</v>
      </c>
      <c r="CN15" s="91" t="str">
        <f t="shared" si="23"/>
        <v>keine Angabe</v>
      </c>
      <c r="CO15" s="91">
        <f t="shared" si="24"/>
        <v>2</v>
      </c>
      <c r="CP15" s="91">
        <f t="shared" si="25"/>
        <v>2</v>
      </c>
      <c r="CQ15" s="91">
        <f t="shared" si="26"/>
        <v>0</v>
      </c>
      <c r="CR15" s="91">
        <f t="shared" si="5"/>
        <v>0</v>
      </c>
      <c r="CS15" s="92"/>
      <c r="CT15" s="92"/>
      <c r="CU15" s="92">
        <f t="shared" si="2"/>
        <v>0</v>
      </c>
      <c r="CV15" s="92"/>
      <c r="CW15" s="153">
        <f t="shared" ref="CW15:CW73" si="32">M15/100</f>
        <v>0</v>
      </c>
      <c r="CX15" s="153">
        <f t="shared" si="7"/>
        <v>0</v>
      </c>
      <c r="CY15" s="153">
        <f t="shared" si="8"/>
        <v>0</v>
      </c>
      <c r="CZ15" s="92">
        <f t="shared" si="29"/>
        <v>0</v>
      </c>
      <c r="DA15" s="92">
        <f t="shared" si="30"/>
        <v>0</v>
      </c>
      <c r="DB15" s="91">
        <f t="shared" si="9"/>
        <v>0</v>
      </c>
    </row>
    <row r="16" spans="1:106" x14ac:dyDescent="0.25">
      <c r="A16" s="20">
        <v>13075144</v>
      </c>
      <c r="B16" s="21">
        <v>5551</v>
      </c>
      <c r="C16" s="21" t="s">
        <v>53</v>
      </c>
      <c r="D16" s="223"/>
      <c r="E16" s="224"/>
      <c r="F16" s="224"/>
      <c r="G16" s="224"/>
      <c r="H16" s="224"/>
      <c r="I16" s="224"/>
      <c r="J16" s="224"/>
      <c r="K16" s="224"/>
      <c r="L16" s="224"/>
      <c r="M16" s="224"/>
      <c r="N16" s="224"/>
      <c r="O16" s="224"/>
      <c r="P16" s="224"/>
      <c r="Q16" s="224"/>
      <c r="R16" s="224"/>
      <c r="S16" s="224"/>
      <c r="T16" s="224"/>
      <c r="U16" s="224"/>
      <c r="V16" s="22"/>
      <c r="W16" s="22"/>
      <c r="X16" s="22"/>
      <c r="Y16" s="224"/>
      <c r="Z16" s="282"/>
      <c r="AA16" s="224"/>
      <c r="AB16" s="224"/>
      <c r="AC16" s="224"/>
      <c r="AD16" s="260"/>
      <c r="AE16" s="222"/>
      <c r="AF16" s="222"/>
      <c r="AG16" s="281">
        <f t="shared" si="10"/>
        <v>0</v>
      </c>
      <c r="AH16" s="222"/>
      <c r="AI16" s="281">
        <f t="shared" si="11"/>
        <v>0</v>
      </c>
      <c r="AJ16" s="222"/>
      <c r="AK16" s="281">
        <f t="shared" si="12"/>
        <v>0</v>
      </c>
      <c r="AL16" s="281" t="e">
        <f t="shared" si="13"/>
        <v>#DIV/0!</v>
      </c>
      <c r="AM16" s="281" t="e">
        <f t="shared" si="14"/>
        <v>#DIV/0!</v>
      </c>
      <c r="AN16" s="222"/>
      <c r="CA16" s="91" t="str">
        <f t="shared" si="4"/>
        <v>Wolgast, Stadt</v>
      </c>
      <c r="CB16" s="92">
        <f t="shared" si="4"/>
        <v>0</v>
      </c>
      <c r="CC16" s="92">
        <f t="shared" si="15"/>
        <v>0</v>
      </c>
      <c r="CD16" s="92">
        <f t="shared" si="16"/>
        <v>0</v>
      </c>
      <c r="CE16" s="92"/>
      <c r="CF16" s="92"/>
      <c r="CG16" s="92">
        <f t="shared" si="17"/>
        <v>0</v>
      </c>
      <c r="CH16" s="92">
        <f t="shared" si="18"/>
        <v>0</v>
      </c>
      <c r="CI16" s="92">
        <f t="shared" si="19"/>
        <v>0</v>
      </c>
      <c r="CJ16" s="91">
        <f t="shared" si="20"/>
        <v>0</v>
      </c>
      <c r="CK16" s="91">
        <f t="shared" si="20"/>
        <v>0</v>
      </c>
      <c r="CL16" s="91" t="str">
        <f t="shared" si="31"/>
        <v>keine Daten</v>
      </c>
      <c r="CM16" s="92">
        <f t="shared" si="22"/>
        <v>0</v>
      </c>
      <c r="CN16" s="91" t="str">
        <f t="shared" si="23"/>
        <v>keine Angabe</v>
      </c>
      <c r="CO16" s="91">
        <f t="shared" si="24"/>
        <v>2</v>
      </c>
      <c r="CP16" s="91">
        <f t="shared" si="25"/>
        <v>2</v>
      </c>
      <c r="CQ16" s="91">
        <f t="shared" si="26"/>
        <v>0</v>
      </c>
      <c r="CR16" s="91">
        <f t="shared" si="5"/>
        <v>0</v>
      </c>
      <c r="CS16" s="92"/>
      <c r="CT16" s="92"/>
      <c r="CU16" s="92">
        <f t="shared" si="2"/>
        <v>0</v>
      </c>
      <c r="CV16" s="92">
        <f t="shared" si="3"/>
        <v>0</v>
      </c>
      <c r="CW16" s="153">
        <f t="shared" si="32"/>
        <v>0</v>
      </c>
      <c r="CX16" s="153">
        <f t="shared" ref="CX16:CX73" si="33">O16/100</f>
        <v>0</v>
      </c>
      <c r="CY16" s="153">
        <f t="shared" ref="CY16:CY73" si="34">Q16/100</f>
        <v>0</v>
      </c>
      <c r="CZ16" s="92">
        <f t="shared" si="29"/>
        <v>0</v>
      </c>
      <c r="DA16" s="92">
        <f t="shared" si="30"/>
        <v>0</v>
      </c>
      <c r="DB16" s="91">
        <f t="shared" si="9"/>
        <v>0</v>
      </c>
    </row>
    <row r="17" spans="1:106" x14ac:dyDescent="0.25">
      <c r="A17" s="20">
        <v>13075147</v>
      </c>
      <c r="B17" s="21">
        <v>5551</v>
      </c>
      <c r="C17" s="21" t="s">
        <v>54</v>
      </c>
      <c r="D17" s="223"/>
      <c r="E17" s="224"/>
      <c r="F17" s="224"/>
      <c r="G17" s="224"/>
      <c r="H17" s="224"/>
      <c r="I17" s="224"/>
      <c r="J17" s="224"/>
      <c r="K17" s="224"/>
      <c r="L17" s="224"/>
      <c r="M17" s="224"/>
      <c r="N17" s="224"/>
      <c r="O17" s="224"/>
      <c r="P17" s="224"/>
      <c r="Q17" s="224"/>
      <c r="R17" s="224"/>
      <c r="S17" s="224"/>
      <c r="T17" s="224"/>
      <c r="U17" s="224"/>
      <c r="V17" s="22"/>
      <c r="W17" s="22"/>
      <c r="X17" s="22"/>
      <c r="Y17" s="224"/>
      <c r="Z17" s="282"/>
      <c r="AA17" s="224"/>
      <c r="AB17" s="224"/>
      <c r="AC17" s="224"/>
      <c r="AD17" s="260"/>
      <c r="AE17" s="222"/>
      <c r="AF17" s="222"/>
      <c r="AG17" s="281">
        <f t="shared" si="10"/>
        <v>0</v>
      </c>
      <c r="AH17" s="222"/>
      <c r="AI17" s="281">
        <f t="shared" si="11"/>
        <v>0</v>
      </c>
      <c r="AJ17" s="222"/>
      <c r="AK17" s="281">
        <f t="shared" si="12"/>
        <v>0</v>
      </c>
      <c r="AL17" s="281" t="e">
        <f t="shared" si="13"/>
        <v>#DIV/0!</v>
      </c>
      <c r="AM17" s="281" t="e">
        <f t="shared" si="14"/>
        <v>#DIV/0!</v>
      </c>
      <c r="AN17" s="222"/>
      <c r="CA17" s="91" t="str">
        <f t="shared" si="4"/>
        <v>Zemitz</v>
      </c>
      <c r="CB17" s="92">
        <f t="shared" si="4"/>
        <v>0</v>
      </c>
      <c r="CC17" s="92">
        <f t="shared" si="15"/>
        <v>0</v>
      </c>
      <c r="CD17" s="92">
        <f t="shared" si="16"/>
        <v>0</v>
      </c>
      <c r="CE17" s="92"/>
      <c r="CF17" s="92"/>
      <c r="CG17" s="92">
        <f t="shared" si="17"/>
        <v>0</v>
      </c>
      <c r="CH17" s="92">
        <f t="shared" si="18"/>
        <v>0</v>
      </c>
      <c r="CI17" s="92">
        <f t="shared" si="19"/>
        <v>0</v>
      </c>
      <c r="CJ17" s="91">
        <f t="shared" si="20"/>
        <v>0</v>
      </c>
      <c r="CK17" s="91">
        <f t="shared" si="20"/>
        <v>0</v>
      </c>
      <c r="CL17" s="91" t="str">
        <f t="shared" si="31"/>
        <v>keine Daten</v>
      </c>
      <c r="CM17" s="92">
        <f t="shared" si="22"/>
        <v>0</v>
      </c>
      <c r="CN17" s="91" t="str">
        <f t="shared" si="23"/>
        <v>keine Angabe</v>
      </c>
      <c r="CO17" s="91">
        <f t="shared" si="24"/>
        <v>2</v>
      </c>
      <c r="CP17" s="91">
        <f t="shared" si="25"/>
        <v>2</v>
      </c>
      <c r="CQ17" s="91">
        <f t="shared" si="26"/>
        <v>0</v>
      </c>
      <c r="CR17" s="91">
        <f t="shared" si="5"/>
        <v>0</v>
      </c>
      <c r="CS17" s="92"/>
      <c r="CT17" s="92"/>
      <c r="CU17" s="92">
        <f t="shared" si="2"/>
        <v>0</v>
      </c>
      <c r="CV17" s="92">
        <f t="shared" si="3"/>
        <v>0</v>
      </c>
      <c r="CW17" s="153">
        <f t="shared" si="32"/>
        <v>0</v>
      </c>
      <c r="CX17" s="153">
        <f t="shared" si="33"/>
        <v>0</v>
      </c>
      <c r="CY17" s="153">
        <f t="shared" si="34"/>
        <v>0</v>
      </c>
      <c r="CZ17" s="92">
        <f t="shared" si="29"/>
        <v>0</v>
      </c>
      <c r="DA17" s="92">
        <f t="shared" si="30"/>
        <v>0</v>
      </c>
      <c r="DB17" s="91">
        <f t="shared" si="9"/>
        <v>0</v>
      </c>
    </row>
    <row r="18" spans="1:106" x14ac:dyDescent="0.25">
      <c r="A18" s="20">
        <v>13075001</v>
      </c>
      <c r="B18" s="21">
        <v>5552</v>
      </c>
      <c r="C18" s="21" t="s">
        <v>55</v>
      </c>
      <c r="D18" s="223">
        <v>639</v>
      </c>
      <c r="E18" s="224">
        <v>187200</v>
      </c>
      <c r="F18" s="224">
        <v>187200</v>
      </c>
      <c r="G18" s="224">
        <v>0</v>
      </c>
      <c r="H18" s="224"/>
      <c r="I18" s="224">
        <v>182500</v>
      </c>
      <c r="J18" s="224">
        <v>0</v>
      </c>
      <c r="K18" s="224">
        <v>1</v>
      </c>
      <c r="L18" s="276">
        <v>1034748.01</v>
      </c>
      <c r="M18" s="224">
        <v>300</v>
      </c>
      <c r="N18" s="224">
        <v>0</v>
      </c>
      <c r="O18" s="224">
        <v>380</v>
      </c>
      <c r="P18" s="224">
        <v>0</v>
      </c>
      <c r="Q18" s="224">
        <v>380</v>
      </c>
      <c r="R18" s="224">
        <v>0</v>
      </c>
      <c r="S18" s="224">
        <v>0</v>
      </c>
      <c r="T18" s="224">
        <v>975498.09</v>
      </c>
      <c r="U18" s="224">
        <v>1526.6010798122065</v>
      </c>
      <c r="V18" s="22" t="s">
        <v>56</v>
      </c>
      <c r="W18" s="22" t="s">
        <v>43</v>
      </c>
      <c r="X18" s="22" t="s">
        <v>43</v>
      </c>
      <c r="Y18" s="224">
        <v>4000</v>
      </c>
      <c r="Z18" s="282">
        <v>3590.62</v>
      </c>
      <c r="AA18" s="224">
        <v>0</v>
      </c>
      <c r="AB18" s="224">
        <v>0</v>
      </c>
      <c r="AC18" s="224">
        <v>4000</v>
      </c>
      <c r="AD18" s="260">
        <v>3379.92</v>
      </c>
      <c r="AE18" s="283">
        <v>215437</v>
      </c>
      <c r="AF18" s="242">
        <v>76060.960000000006</v>
      </c>
      <c r="AG18" s="281">
        <f t="shared" si="10"/>
        <v>-139376.03999999998</v>
      </c>
      <c r="AH18" s="284">
        <v>252476.25</v>
      </c>
      <c r="AI18" s="281">
        <f t="shared" si="11"/>
        <v>328537.21000000002</v>
      </c>
      <c r="AJ18" s="222">
        <v>211457.05</v>
      </c>
      <c r="AK18" s="281">
        <f t="shared" si="12"/>
        <v>117080.16000000003</v>
      </c>
      <c r="AL18" s="281">
        <f t="shared" si="13"/>
        <v>2.7800996726835945</v>
      </c>
      <c r="AM18" s="281">
        <f t="shared" si="14"/>
        <v>0.64363196485414842</v>
      </c>
      <c r="AN18" s="222">
        <v>126795.89</v>
      </c>
      <c r="CA18" s="91" t="str">
        <f t="shared" si="4"/>
        <v>Ahlbeck</v>
      </c>
      <c r="CB18" s="92">
        <f t="shared" si="4"/>
        <v>639</v>
      </c>
      <c r="CC18" s="92">
        <f t="shared" si="15"/>
        <v>182500</v>
      </c>
      <c r="CD18" s="92">
        <f t="shared" si="16"/>
        <v>-182500</v>
      </c>
      <c r="CE18" s="92"/>
      <c r="CF18" s="92"/>
      <c r="CG18" s="92">
        <f t="shared" si="17"/>
        <v>0</v>
      </c>
      <c r="CH18" s="92">
        <f t="shared" si="18"/>
        <v>187200</v>
      </c>
      <c r="CI18" s="92">
        <f t="shared" si="19"/>
        <v>0</v>
      </c>
      <c r="CJ18" s="91" t="str">
        <f t="shared" si="20"/>
        <v>ja</v>
      </c>
      <c r="CK18" s="91" t="str">
        <f t="shared" si="20"/>
        <v>nein</v>
      </c>
      <c r="CL18" s="91" t="str">
        <f t="shared" si="31"/>
        <v>OK</v>
      </c>
      <c r="CM18" s="92">
        <f t="shared" si="22"/>
        <v>1034748.01</v>
      </c>
      <c r="CN18" s="91" t="str">
        <f t="shared" si="23"/>
        <v>nein</v>
      </c>
      <c r="CO18" s="91">
        <f t="shared" si="24"/>
        <v>1</v>
      </c>
      <c r="CP18" s="91">
        <f t="shared" si="25"/>
        <v>0</v>
      </c>
      <c r="CQ18" s="91">
        <f t="shared" si="26"/>
        <v>1</v>
      </c>
      <c r="CR18" s="91">
        <f t="shared" si="5"/>
        <v>0</v>
      </c>
      <c r="CS18" s="92"/>
      <c r="CT18" s="92"/>
      <c r="CU18" s="92">
        <f t="shared" si="2"/>
        <v>211457.05</v>
      </c>
      <c r="CV18" s="92">
        <f t="shared" si="3"/>
        <v>126795.89</v>
      </c>
      <c r="CW18" s="153">
        <f t="shared" si="32"/>
        <v>3</v>
      </c>
      <c r="CX18" s="153">
        <f t="shared" si="33"/>
        <v>3.8</v>
      </c>
      <c r="CY18" s="153">
        <f t="shared" si="34"/>
        <v>3.8</v>
      </c>
      <c r="CZ18" s="92">
        <f t="shared" si="29"/>
        <v>975498.09</v>
      </c>
      <c r="DA18" s="92">
        <f t="shared" si="30"/>
        <v>6970.54</v>
      </c>
      <c r="DB18" s="91">
        <f t="shared" si="9"/>
        <v>0</v>
      </c>
    </row>
    <row r="19" spans="1:106" x14ac:dyDescent="0.25">
      <c r="A19" s="20">
        <v>13075003</v>
      </c>
      <c r="B19" s="21">
        <v>5552</v>
      </c>
      <c r="C19" s="21" t="s">
        <v>57</v>
      </c>
      <c r="D19" s="223">
        <v>481</v>
      </c>
      <c r="E19" s="224">
        <v>163000</v>
      </c>
      <c r="F19" s="224">
        <v>163000</v>
      </c>
      <c r="G19" s="224">
        <v>0</v>
      </c>
      <c r="H19" s="224"/>
      <c r="I19" s="224">
        <v>249500</v>
      </c>
      <c r="J19" s="224">
        <v>1</v>
      </c>
      <c r="K19" s="224">
        <v>1</v>
      </c>
      <c r="L19" s="276">
        <v>2463000.2400000002</v>
      </c>
      <c r="M19" s="224">
        <v>300</v>
      </c>
      <c r="N19" s="224">
        <v>0</v>
      </c>
      <c r="O19" s="224">
        <v>360</v>
      </c>
      <c r="P19" s="224">
        <v>1</v>
      </c>
      <c r="Q19" s="224">
        <v>400</v>
      </c>
      <c r="R19" s="224">
        <v>0</v>
      </c>
      <c r="S19" s="224">
        <v>0</v>
      </c>
      <c r="T19" s="224">
        <v>12939.72</v>
      </c>
      <c r="U19" s="224">
        <v>26.90170478170478</v>
      </c>
      <c r="V19" s="22" t="s">
        <v>56</v>
      </c>
      <c r="W19" s="22" t="s">
        <v>43</v>
      </c>
      <c r="X19" s="22" t="s">
        <v>43</v>
      </c>
      <c r="Y19" s="224">
        <v>1200</v>
      </c>
      <c r="Z19" s="282">
        <v>1135.42</v>
      </c>
      <c r="AA19" s="224">
        <v>0</v>
      </c>
      <c r="AB19" s="224">
        <v>0</v>
      </c>
      <c r="AC19" s="224">
        <v>6000</v>
      </c>
      <c r="AD19" s="260">
        <v>6750.06</v>
      </c>
      <c r="AE19" s="283">
        <v>154277</v>
      </c>
      <c r="AF19" s="242">
        <v>63797.37</v>
      </c>
      <c r="AG19" s="281">
        <f t="shared" si="10"/>
        <v>-90479.63</v>
      </c>
      <c r="AH19" s="284">
        <v>194782.86</v>
      </c>
      <c r="AI19" s="281">
        <f t="shared" si="11"/>
        <v>258580.22999999998</v>
      </c>
      <c r="AJ19" s="222">
        <v>162385.53</v>
      </c>
      <c r="AK19" s="281">
        <f t="shared" si="12"/>
        <v>96194.699999999983</v>
      </c>
      <c r="AL19" s="281">
        <f t="shared" si="13"/>
        <v>2.5453326681021489</v>
      </c>
      <c r="AM19" s="281">
        <f t="shared" si="14"/>
        <v>0.62798896110503111</v>
      </c>
      <c r="AN19" s="222">
        <v>97494.44</v>
      </c>
      <c r="CA19" s="91" t="str">
        <f t="shared" si="4"/>
        <v>Altwarp</v>
      </c>
      <c r="CB19" s="92">
        <f t="shared" si="4"/>
        <v>481</v>
      </c>
      <c r="CC19" s="92">
        <f t="shared" si="15"/>
        <v>249500</v>
      </c>
      <c r="CD19" s="92">
        <f t="shared" si="16"/>
        <v>-249500</v>
      </c>
      <c r="CE19" s="92"/>
      <c r="CF19" s="92"/>
      <c r="CG19" s="92">
        <f t="shared" si="17"/>
        <v>0</v>
      </c>
      <c r="CH19" s="92">
        <f t="shared" si="18"/>
        <v>163000</v>
      </c>
      <c r="CI19" s="92">
        <f t="shared" si="19"/>
        <v>0</v>
      </c>
      <c r="CJ19" s="91" t="str">
        <f t="shared" si="20"/>
        <v>ja</v>
      </c>
      <c r="CK19" s="91" t="str">
        <f t="shared" si="20"/>
        <v>nein</v>
      </c>
      <c r="CL19" s="91" t="str">
        <f t="shared" si="31"/>
        <v>OK</v>
      </c>
      <c r="CM19" s="92">
        <f t="shared" si="22"/>
        <v>2463000.2400000002</v>
      </c>
      <c r="CN19" s="91" t="str">
        <f t="shared" si="23"/>
        <v>nein</v>
      </c>
      <c r="CO19" s="91">
        <f t="shared" si="24"/>
        <v>1</v>
      </c>
      <c r="CP19" s="91">
        <f t="shared" si="25"/>
        <v>0</v>
      </c>
      <c r="CQ19" s="91">
        <f t="shared" si="26"/>
        <v>1</v>
      </c>
      <c r="CR19" s="91">
        <f t="shared" si="5"/>
        <v>1</v>
      </c>
      <c r="CS19" s="92"/>
      <c r="CT19" s="92"/>
      <c r="CU19" s="92">
        <f t="shared" si="2"/>
        <v>162385.53</v>
      </c>
      <c r="CV19" s="92">
        <f t="shared" si="3"/>
        <v>97494.44</v>
      </c>
      <c r="CW19" s="153">
        <f t="shared" si="32"/>
        <v>3</v>
      </c>
      <c r="CX19" s="153">
        <f t="shared" si="33"/>
        <v>3.6</v>
      </c>
      <c r="CY19" s="153">
        <f t="shared" si="34"/>
        <v>4</v>
      </c>
      <c r="CZ19" s="92">
        <f t="shared" si="29"/>
        <v>12939.72</v>
      </c>
      <c r="DA19" s="92">
        <f t="shared" si="30"/>
        <v>7885.4800000000005</v>
      </c>
      <c r="DB19" s="91">
        <f t="shared" si="9"/>
        <v>0</v>
      </c>
    </row>
    <row r="20" spans="1:106" x14ac:dyDescent="0.25">
      <c r="A20" s="20">
        <v>13075031</v>
      </c>
      <c r="B20" s="21">
        <v>5552</v>
      </c>
      <c r="C20" s="21" t="s">
        <v>58</v>
      </c>
      <c r="D20" s="223">
        <v>4871</v>
      </c>
      <c r="E20" s="224">
        <v>238300</v>
      </c>
      <c r="F20" s="224">
        <v>238300</v>
      </c>
      <c r="G20" s="224">
        <v>0</v>
      </c>
      <c r="H20" s="224"/>
      <c r="I20" s="224">
        <v>254900</v>
      </c>
      <c r="J20" s="224">
        <v>0</v>
      </c>
      <c r="K20" s="224">
        <v>0</v>
      </c>
      <c r="L20" s="276">
        <v>0</v>
      </c>
      <c r="M20" s="224">
        <v>272</v>
      </c>
      <c r="N20" s="224">
        <v>1</v>
      </c>
      <c r="O20" s="224">
        <v>480</v>
      </c>
      <c r="P20" s="224">
        <v>0</v>
      </c>
      <c r="Q20" s="224">
        <v>380</v>
      </c>
      <c r="R20" s="224">
        <v>0</v>
      </c>
      <c r="S20" s="224">
        <v>0</v>
      </c>
      <c r="T20" s="224">
        <v>123518.54</v>
      </c>
      <c r="U20" s="224">
        <v>25.357942927530281</v>
      </c>
      <c r="V20" s="22" t="s">
        <v>56</v>
      </c>
      <c r="W20" s="22" t="s">
        <v>56</v>
      </c>
      <c r="X20" s="22" t="s">
        <v>43</v>
      </c>
      <c r="Y20" s="224">
        <v>13000</v>
      </c>
      <c r="Z20" s="282">
        <v>13796.25</v>
      </c>
      <c r="AA20" s="224">
        <v>18000</v>
      </c>
      <c r="AB20" s="224">
        <v>18144</v>
      </c>
      <c r="AC20" s="224">
        <v>3000</v>
      </c>
      <c r="AD20" s="260">
        <v>3994.91</v>
      </c>
      <c r="AE20" s="283">
        <v>2368207</v>
      </c>
      <c r="AF20" s="242">
        <v>1066104.68</v>
      </c>
      <c r="AG20" s="281">
        <f t="shared" si="10"/>
        <v>-1302102.32</v>
      </c>
      <c r="AH20" s="284">
        <v>1489009.31</v>
      </c>
      <c r="AI20" s="281">
        <f t="shared" si="11"/>
        <v>2555113.9900000002</v>
      </c>
      <c r="AJ20" s="222">
        <v>1701280.03</v>
      </c>
      <c r="AK20" s="281">
        <f t="shared" si="12"/>
        <v>853833.9600000002</v>
      </c>
      <c r="AL20" s="281">
        <f t="shared" si="13"/>
        <v>1.5957907904503337</v>
      </c>
      <c r="AM20" s="281">
        <f t="shared" si="14"/>
        <v>0.66583331963205283</v>
      </c>
      <c r="AN20" s="222">
        <v>1021884.73</v>
      </c>
      <c r="CA20" s="91" t="str">
        <f t="shared" si="4"/>
        <v>Eggesin, Stadt</v>
      </c>
      <c r="CB20" s="92">
        <f t="shared" si="4"/>
        <v>4871</v>
      </c>
      <c r="CC20" s="92">
        <f t="shared" si="15"/>
        <v>254900</v>
      </c>
      <c r="CD20" s="92">
        <f t="shared" si="16"/>
        <v>-254900</v>
      </c>
      <c r="CE20" s="92"/>
      <c r="CF20" s="92"/>
      <c r="CG20" s="92">
        <f t="shared" si="17"/>
        <v>0</v>
      </c>
      <c r="CH20" s="92">
        <f t="shared" si="18"/>
        <v>238300</v>
      </c>
      <c r="CI20" s="92">
        <f t="shared" si="19"/>
        <v>0</v>
      </c>
      <c r="CJ20" s="91" t="str">
        <f t="shared" si="20"/>
        <v>ja</v>
      </c>
      <c r="CK20" s="91" t="str">
        <f t="shared" si="20"/>
        <v>ja</v>
      </c>
      <c r="CL20" s="91" t="str">
        <f t="shared" si="31"/>
        <v>OK</v>
      </c>
      <c r="CM20" s="92">
        <f t="shared" si="22"/>
        <v>0</v>
      </c>
      <c r="CN20" s="91" t="str">
        <f t="shared" si="23"/>
        <v>nein</v>
      </c>
      <c r="CO20" s="91">
        <f t="shared" si="24"/>
        <v>1</v>
      </c>
      <c r="CP20" s="91">
        <f t="shared" si="25"/>
        <v>1</v>
      </c>
      <c r="CQ20" s="91">
        <f t="shared" si="26"/>
        <v>1</v>
      </c>
      <c r="CR20" s="91">
        <f t="shared" si="5"/>
        <v>0</v>
      </c>
      <c r="CS20" s="92"/>
      <c r="CT20" s="92"/>
      <c r="CU20" s="92">
        <f t="shared" si="2"/>
        <v>1701280.03</v>
      </c>
      <c r="CV20" s="92">
        <f t="shared" si="3"/>
        <v>1021884.73</v>
      </c>
      <c r="CW20" s="153">
        <f t="shared" si="32"/>
        <v>2.72</v>
      </c>
      <c r="CX20" s="153">
        <f t="shared" si="33"/>
        <v>4.8</v>
      </c>
      <c r="CY20" s="153">
        <f t="shared" si="34"/>
        <v>3.8</v>
      </c>
      <c r="CZ20" s="92">
        <f t="shared" si="29"/>
        <v>123518.54</v>
      </c>
      <c r="DA20" s="92">
        <f t="shared" si="30"/>
        <v>35935.160000000003</v>
      </c>
      <c r="DB20" s="91">
        <f t="shared" si="9"/>
        <v>0</v>
      </c>
    </row>
    <row r="21" spans="1:106" x14ac:dyDescent="0.25">
      <c r="A21" s="20">
        <v>13075037</v>
      </c>
      <c r="B21" s="21">
        <v>5552</v>
      </c>
      <c r="C21" s="21" t="s">
        <v>59</v>
      </c>
      <c r="D21" s="223">
        <v>415</v>
      </c>
      <c r="E21" s="224">
        <v>95600</v>
      </c>
      <c r="F21" s="224">
        <v>95600</v>
      </c>
      <c r="G21" s="224">
        <v>0</v>
      </c>
      <c r="H21" s="224"/>
      <c r="I21" s="224">
        <v>101800</v>
      </c>
      <c r="J21" s="224">
        <v>0</v>
      </c>
      <c r="K21" s="224">
        <v>1</v>
      </c>
      <c r="L21" s="276">
        <v>631522.03</v>
      </c>
      <c r="M21" s="224">
        <v>300</v>
      </c>
      <c r="N21" s="224">
        <v>0</v>
      </c>
      <c r="O21" s="224">
        <v>380</v>
      </c>
      <c r="P21" s="224">
        <v>0</v>
      </c>
      <c r="Q21" s="224">
        <v>340</v>
      </c>
      <c r="R21" s="224">
        <v>0</v>
      </c>
      <c r="S21" s="224">
        <v>0</v>
      </c>
      <c r="T21" s="224">
        <v>334024.40000000002</v>
      </c>
      <c r="U21" s="224">
        <v>804.87807228915665</v>
      </c>
      <c r="V21" s="22" t="s">
        <v>56</v>
      </c>
      <c r="W21" s="22" t="s">
        <v>43</v>
      </c>
      <c r="X21" s="22" t="s">
        <v>43</v>
      </c>
      <c r="Y21" s="224">
        <v>1600</v>
      </c>
      <c r="Z21" s="282">
        <v>1475</v>
      </c>
      <c r="AA21" s="224">
        <v>0</v>
      </c>
      <c r="AB21" s="224">
        <v>0</v>
      </c>
      <c r="AC21" s="224">
        <v>3500</v>
      </c>
      <c r="AD21" s="260">
        <v>3577.32</v>
      </c>
      <c r="AE21" s="283">
        <v>195318</v>
      </c>
      <c r="AF21" s="242">
        <v>68154.81</v>
      </c>
      <c r="AG21" s="281">
        <f t="shared" si="10"/>
        <v>-127163.19</v>
      </c>
      <c r="AH21" s="284">
        <v>130730.33</v>
      </c>
      <c r="AI21" s="281">
        <f t="shared" si="11"/>
        <v>198885.14</v>
      </c>
      <c r="AJ21" s="222">
        <v>148791.48000000001</v>
      </c>
      <c r="AK21" s="281">
        <f t="shared" si="12"/>
        <v>50093.66</v>
      </c>
      <c r="AL21" s="281">
        <f t="shared" si="13"/>
        <v>2.1831398253476171</v>
      </c>
      <c r="AM21" s="281">
        <f t="shared" si="14"/>
        <v>0.74812768817217812</v>
      </c>
      <c r="AN21" s="222">
        <v>89571.06</v>
      </c>
      <c r="CA21" s="91" t="str">
        <f t="shared" ref="CA21:CB84" si="35">C21</f>
        <v>Grambin</v>
      </c>
      <c r="CB21" s="92">
        <f t="shared" si="35"/>
        <v>415</v>
      </c>
      <c r="CC21" s="92">
        <f t="shared" si="15"/>
        <v>101800</v>
      </c>
      <c r="CD21" s="92">
        <f t="shared" si="16"/>
        <v>-101800</v>
      </c>
      <c r="CE21" s="92"/>
      <c r="CF21" s="92"/>
      <c r="CG21" s="92">
        <f t="shared" si="17"/>
        <v>0</v>
      </c>
      <c r="CH21" s="92">
        <f t="shared" si="18"/>
        <v>95600</v>
      </c>
      <c r="CI21" s="92">
        <f t="shared" si="19"/>
        <v>0</v>
      </c>
      <c r="CJ21" s="91" t="str">
        <f t="shared" si="20"/>
        <v>ja</v>
      </c>
      <c r="CK21" s="91" t="str">
        <f t="shared" si="20"/>
        <v>nein</v>
      </c>
      <c r="CL21" s="91" t="str">
        <f t="shared" si="31"/>
        <v>OK</v>
      </c>
      <c r="CM21" s="92">
        <f t="shared" si="22"/>
        <v>631522.03</v>
      </c>
      <c r="CN21" s="91" t="str">
        <f t="shared" si="23"/>
        <v>nein</v>
      </c>
      <c r="CO21" s="91">
        <f t="shared" si="24"/>
        <v>1</v>
      </c>
      <c r="CP21" s="91">
        <f t="shared" si="25"/>
        <v>0</v>
      </c>
      <c r="CQ21" s="91">
        <f t="shared" si="26"/>
        <v>1</v>
      </c>
      <c r="CR21" s="91">
        <f t="shared" si="5"/>
        <v>0</v>
      </c>
      <c r="CS21" s="92"/>
      <c r="CT21" s="92"/>
      <c r="CU21" s="92">
        <f t="shared" si="2"/>
        <v>148791.48000000001</v>
      </c>
      <c r="CV21" s="92">
        <f t="shared" ref="CV21:CV84" si="36">AN21</f>
        <v>89571.06</v>
      </c>
      <c r="CW21" s="153">
        <f t="shared" si="32"/>
        <v>3</v>
      </c>
      <c r="CX21" s="153">
        <f t="shared" si="33"/>
        <v>3.8</v>
      </c>
      <c r="CY21" s="153">
        <f t="shared" si="34"/>
        <v>3.4</v>
      </c>
      <c r="CZ21" s="92">
        <f t="shared" si="29"/>
        <v>334024.40000000002</v>
      </c>
      <c r="DA21" s="92">
        <f t="shared" si="30"/>
        <v>5052.32</v>
      </c>
      <c r="DB21" s="91">
        <f t="shared" si="9"/>
        <v>0</v>
      </c>
    </row>
    <row r="22" spans="1:106" x14ac:dyDescent="0.25">
      <c r="A22" s="20">
        <v>13075051</v>
      </c>
      <c r="B22" s="21">
        <v>5552</v>
      </c>
      <c r="C22" s="21" t="s">
        <v>60</v>
      </c>
      <c r="D22" s="223">
        <v>332</v>
      </c>
      <c r="E22" s="224">
        <v>111900</v>
      </c>
      <c r="F22" s="224">
        <v>111900</v>
      </c>
      <c r="G22" s="224">
        <v>0</v>
      </c>
      <c r="H22" s="224"/>
      <c r="I22" s="224">
        <v>76300</v>
      </c>
      <c r="J22" s="224">
        <v>0</v>
      </c>
      <c r="K22" s="224">
        <v>1</v>
      </c>
      <c r="L22" s="276">
        <v>448609.34</v>
      </c>
      <c r="M22" s="224">
        <v>290</v>
      </c>
      <c r="N22" s="224">
        <v>1</v>
      </c>
      <c r="O22" s="224">
        <v>380</v>
      </c>
      <c r="P22" s="224">
        <v>0</v>
      </c>
      <c r="Q22" s="224">
        <v>330</v>
      </c>
      <c r="R22" s="224">
        <v>0</v>
      </c>
      <c r="S22" s="224">
        <v>0</v>
      </c>
      <c r="T22" s="224">
        <v>41533.519999999997</v>
      </c>
      <c r="U22" s="224">
        <v>125.10096385542168</v>
      </c>
      <c r="V22" s="22" t="s">
        <v>56</v>
      </c>
      <c r="W22" s="22" t="s">
        <v>43</v>
      </c>
      <c r="X22" s="22" t="s">
        <v>43</v>
      </c>
      <c r="Y22" s="224">
        <v>1800</v>
      </c>
      <c r="Z22" s="282">
        <v>1659.25</v>
      </c>
      <c r="AA22" s="224">
        <v>0</v>
      </c>
      <c r="AB22" s="224">
        <v>0</v>
      </c>
      <c r="AC22" s="224">
        <v>4900</v>
      </c>
      <c r="AD22" s="260">
        <v>5015.45</v>
      </c>
      <c r="AE22" s="283">
        <v>111813</v>
      </c>
      <c r="AF22" s="242">
        <v>73595.41</v>
      </c>
      <c r="AG22" s="281">
        <f t="shared" si="10"/>
        <v>-38217.589999999997</v>
      </c>
      <c r="AH22" s="284">
        <v>131248.74</v>
      </c>
      <c r="AI22" s="281">
        <f t="shared" si="11"/>
        <v>204844.15</v>
      </c>
      <c r="AJ22" s="222">
        <v>107273.47</v>
      </c>
      <c r="AK22" s="281">
        <f t="shared" si="12"/>
        <v>97570.68</v>
      </c>
      <c r="AL22" s="281">
        <f t="shared" si="13"/>
        <v>1.4576108754608472</v>
      </c>
      <c r="AM22" s="281">
        <f t="shared" si="14"/>
        <v>0.52368334658324389</v>
      </c>
      <c r="AN22" s="222">
        <v>64555.89</v>
      </c>
      <c r="CA22" s="91" t="str">
        <f t="shared" si="35"/>
        <v>Hintersee</v>
      </c>
      <c r="CB22" s="92">
        <f t="shared" si="35"/>
        <v>332</v>
      </c>
      <c r="CC22" s="92">
        <f t="shared" si="15"/>
        <v>76300</v>
      </c>
      <c r="CD22" s="92">
        <f t="shared" si="16"/>
        <v>-76300</v>
      </c>
      <c r="CE22" s="92"/>
      <c r="CF22" s="92"/>
      <c r="CG22" s="92">
        <f t="shared" si="17"/>
        <v>0</v>
      </c>
      <c r="CH22" s="92">
        <f t="shared" si="18"/>
        <v>111900</v>
      </c>
      <c r="CI22" s="92">
        <f t="shared" si="19"/>
        <v>0</v>
      </c>
      <c r="CJ22" s="91" t="str">
        <f t="shared" si="20"/>
        <v>ja</v>
      </c>
      <c r="CK22" s="91" t="str">
        <f t="shared" si="20"/>
        <v>nein</v>
      </c>
      <c r="CL22" s="91" t="str">
        <f t="shared" si="31"/>
        <v>OK</v>
      </c>
      <c r="CM22" s="92">
        <f t="shared" si="22"/>
        <v>448609.34</v>
      </c>
      <c r="CN22" s="91" t="str">
        <f t="shared" si="23"/>
        <v>nein</v>
      </c>
      <c r="CO22" s="91">
        <f t="shared" si="24"/>
        <v>1</v>
      </c>
      <c r="CP22" s="91">
        <f t="shared" si="25"/>
        <v>0</v>
      </c>
      <c r="CQ22" s="91">
        <f t="shared" si="26"/>
        <v>1</v>
      </c>
      <c r="CR22" s="91">
        <f t="shared" si="5"/>
        <v>0</v>
      </c>
      <c r="CS22" s="92"/>
      <c r="CT22" s="92"/>
      <c r="CU22" s="92">
        <f t="shared" si="2"/>
        <v>107273.47</v>
      </c>
      <c r="CV22" s="92">
        <f t="shared" si="36"/>
        <v>64555.89</v>
      </c>
      <c r="CW22" s="153">
        <f t="shared" si="32"/>
        <v>2.9</v>
      </c>
      <c r="CX22" s="153">
        <f t="shared" si="33"/>
        <v>3.8</v>
      </c>
      <c r="CY22" s="153">
        <f t="shared" si="34"/>
        <v>3.3</v>
      </c>
      <c r="CZ22" s="92">
        <f t="shared" si="29"/>
        <v>41533.519999999997</v>
      </c>
      <c r="DA22" s="92">
        <f t="shared" si="30"/>
        <v>6674.7</v>
      </c>
      <c r="DB22" s="91">
        <f t="shared" si="9"/>
        <v>0</v>
      </c>
    </row>
    <row r="23" spans="1:106" x14ac:dyDescent="0.25">
      <c r="A23" s="20">
        <v>13075075</v>
      </c>
      <c r="B23" s="21">
        <v>5552</v>
      </c>
      <c r="C23" s="21" t="s">
        <v>61</v>
      </c>
      <c r="D23" s="223">
        <v>672</v>
      </c>
      <c r="E23" s="224">
        <v>83800</v>
      </c>
      <c r="F23" s="224">
        <v>83800</v>
      </c>
      <c r="G23" s="224">
        <v>0</v>
      </c>
      <c r="H23" s="224"/>
      <c r="I23" s="224">
        <v>83500</v>
      </c>
      <c r="J23" s="224">
        <v>0</v>
      </c>
      <c r="K23" s="224">
        <v>1</v>
      </c>
      <c r="L23" s="276">
        <v>672407.52</v>
      </c>
      <c r="M23" s="224">
        <v>300</v>
      </c>
      <c r="N23" s="224">
        <v>0</v>
      </c>
      <c r="O23" s="224">
        <v>380</v>
      </c>
      <c r="P23" s="224">
        <v>0</v>
      </c>
      <c r="Q23" s="224">
        <v>340</v>
      </c>
      <c r="R23" s="224">
        <v>0</v>
      </c>
      <c r="S23" s="224">
        <v>0</v>
      </c>
      <c r="T23" s="224">
        <v>1288578.06</v>
      </c>
      <c r="U23" s="224">
        <v>1917.526875</v>
      </c>
      <c r="V23" s="22" t="s">
        <v>56</v>
      </c>
      <c r="W23" s="22" t="s">
        <v>43</v>
      </c>
      <c r="X23" s="22" t="s">
        <v>43</v>
      </c>
      <c r="Y23" s="224">
        <v>2300</v>
      </c>
      <c r="Z23" s="282">
        <v>2114.58</v>
      </c>
      <c r="AA23" s="224">
        <v>0</v>
      </c>
      <c r="AB23" s="224">
        <v>0</v>
      </c>
      <c r="AC23" s="224">
        <v>2700</v>
      </c>
      <c r="AD23" s="260">
        <v>3540.6</v>
      </c>
      <c r="AE23" s="283">
        <v>182404</v>
      </c>
      <c r="AF23" s="242">
        <v>73896.679999999993</v>
      </c>
      <c r="AG23" s="281">
        <f t="shared" si="10"/>
        <v>-108507.32</v>
      </c>
      <c r="AH23" s="284">
        <v>292010.36</v>
      </c>
      <c r="AI23" s="281">
        <f t="shared" si="11"/>
        <v>365907.04</v>
      </c>
      <c r="AJ23" s="222">
        <v>216326.55</v>
      </c>
      <c r="AK23" s="281">
        <f t="shared" si="12"/>
        <v>149580.49</v>
      </c>
      <c r="AL23" s="281">
        <f t="shared" si="13"/>
        <v>2.9274190667293851</v>
      </c>
      <c r="AM23" s="281">
        <f t="shared" si="14"/>
        <v>0.59120630748181291</v>
      </c>
      <c r="AN23" s="222">
        <v>129701.52</v>
      </c>
      <c r="CA23" s="91" t="str">
        <f t="shared" si="35"/>
        <v>Leopoldshagen</v>
      </c>
      <c r="CB23" s="92">
        <f t="shared" si="35"/>
        <v>672</v>
      </c>
      <c r="CC23" s="92">
        <f t="shared" si="15"/>
        <v>83500</v>
      </c>
      <c r="CD23" s="92">
        <f t="shared" si="16"/>
        <v>-83500</v>
      </c>
      <c r="CE23" s="92"/>
      <c r="CF23" s="92"/>
      <c r="CG23" s="92">
        <f t="shared" si="17"/>
        <v>0</v>
      </c>
      <c r="CH23" s="92">
        <f t="shared" si="18"/>
        <v>83800</v>
      </c>
      <c r="CI23" s="92">
        <f t="shared" si="19"/>
        <v>0</v>
      </c>
      <c r="CJ23" s="91" t="str">
        <f t="shared" si="20"/>
        <v>ja</v>
      </c>
      <c r="CK23" s="91" t="str">
        <f t="shared" si="20"/>
        <v>nein</v>
      </c>
      <c r="CL23" s="91" t="str">
        <f t="shared" si="31"/>
        <v>OK</v>
      </c>
      <c r="CM23" s="92">
        <f t="shared" si="22"/>
        <v>672407.52</v>
      </c>
      <c r="CN23" s="91" t="str">
        <f t="shared" si="23"/>
        <v>nein</v>
      </c>
      <c r="CO23" s="91">
        <f t="shared" si="24"/>
        <v>1</v>
      </c>
      <c r="CP23" s="91">
        <f t="shared" si="25"/>
        <v>0</v>
      </c>
      <c r="CQ23" s="91">
        <f t="shared" si="26"/>
        <v>1</v>
      </c>
      <c r="CR23" s="91">
        <f t="shared" si="5"/>
        <v>0</v>
      </c>
      <c r="CS23" s="92"/>
      <c r="CT23" s="92"/>
      <c r="CU23" s="92">
        <f t="shared" si="2"/>
        <v>216326.55</v>
      </c>
      <c r="CV23" s="92">
        <f t="shared" si="36"/>
        <v>129701.52</v>
      </c>
      <c r="CW23" s="153">
        <f t="shared" si="32"/>
        <v>3</v>
      </c>
      <c r="CX23" s="153">
        <f t="shared" si="33"/>
        <v>3.8</v>
      </c>
      <c r="CY23" s="153">
        <f t="shared" si="34"/>
        <v>3.4</v>
      </c>
      <c r="CZ23" s="92">
        <f t="shared" si="29"/>
        <v>1288578.06</v>
      </c>
      <c r="DA23" s="92">
        <f t="shared" si="30"/>
        <v>5655.18</v>
      </c>
      <c r="DB23" s="91">
        <f t="shared" si="9"/>
        <v>0</v>
      </c>
    </row>
    <row r="24" spans="1:106" x14ac:dyDescent="0.25">
      <c r="A24" s="20">
        <v>13075078</v>
      </c>
      <c r="B24" s="21">
        <v>5552</v>
      </c>
      <c r="C24" s="21" t="s">
        <v>62</v>
      </c>
      <c r="D24" s="223">
        <v>760</v>
      </c>
      <c r="E24" s="224">
        <v>105800</v>
      </c>
      <c r="F24" s="224">
        <v>105800</v>
      </c>
      <c r="G24" s="224">
        <v>0</v>
      </c>
      <c r="H24" s="224"/>
      <c r="I24" s="224">
        <v>152800</v>
      </c>
      <c r="J24" s="224">
        <v>0</v>
      </c>
      <c r="K24" s="224">
        <v>1</v>
      </c>
      <c r="L24" s="276">
        <v>152402.54</v>
      </c>
      <c r="M24" s="224">
        <v>290</v>
      </c>
      <c r="N24" s="224">
        <v>1</v>
      </c>
      <c r="O24" s="224">
        <v>365</v>
      </c>
      <c r="P24" s="224">
        <v>0</v>
      </c>
      <c r="Q24" s="224">
        <v>340</v>
      </c>
      <c r="R24" s="224">
        <v>0</v>
      </c>
      <c r="S24" s="224">
        <v>0</v>
      </c>
      <c r="T24" s="224">
        <v>887717.07</v>
      </c>
      <c r="U24" s="224">
        <v>1168.0487763157894</v>
      </c>
      <c r="V24" s="22" t="s">
        <v>56</v>
      </c>
      <c r="W24" s="22" t="s">
        <v>43</v>
      </c>
      <c r="X24" s="22" t="s">
        <v>43</v>
      </c>
      <c r="Y24" s="224">
        <v>3500</v>
      </c>
      <c r="Z24" s="282">
        <v>3440</v>
      </c>
      <c r="AA24" s="224">
        <v>0</v>
      </c>
      <c r="AB24" s="224">
        <v>0</v>
      </c>
      <c r="AC24" s="224">
        <v>2000</v>
      </c>
      <c r="AD24" s="260">
        <v>1703.57</v>
      </c>
      <c r="AE24" s="283">
        <v>349333</v>
      </c>
      <c r="AF24" s="242">
        <v>116503.23</v>
      </c>
      <c r="AG24" s="281">
        <f t="shared" si="10"/>
        <v>-232829.77000000002</v>
      </c>
      <c r="AH24" s="284">
        <v>244424.23</v>
      </c>
      <c r="AI24" s="281">
        <f t="shared" si="11"/>
        <v>360927.46</v>
      </c>
      <c r="AJ24" s="222">
        <v>269853.71000000002</v>
      </c>
      <c r="AK24" s="281">
        <f t="shared" si="12"/>
        <v>91073.75</v>
      </c>
      <c r="AL24" s="281">
        <f t="shared" si="13"/>
        <v>2.3162766388537039</v>
      </c>
      <c r="AM24" s="281">
        <f t="shared" si="14"/>
        <v>0.74766743987836226</v>
      </c>
      <c r="AN24" s="222">
        <v>162559.24</v>
      </c>
      <c r="CA24" s="91" t="str">
        <f t="shared" si="35"/>
        <v>Liepgarten</v>
      </c>
      <c r="CB24" s="92">
        <f t="shared" si="35"/>
        <v>760</v>
      </c>
      <c r="CC24" s="92">
        <f t="shared" si="15"/>
        <v>152800</v>
      </c>
      <c r="CD24" s="92">
        <f t="shared" si="16"/>
        <v>-152800</v>
      </c>
      <c r="CE24" s="92"/>
      <c r="CF24" s="92"/>
      <c r="CG24" s="92">
        <f t="shared" si="17"/>
        <v>0</v>
      </c>
      <c r="CH24" s="92">
        <f t="shared" si="18"/>
        <v>105800</v>
      </c>
      <c r="CI24" s="92">
        <f t="shared" si="19"/>
        <v>0</v>
      </c>
      <c r="CJ24" s="91" t="str">
        <f t="shared" si="20"/>
        <v>ja</v>
      </c>
      <c r="CK24" s="91" t="str">
        <f t="shared" si="20"/>
        <v>nein</v>
      </c>
      <c r="CL24" s="91" t="str">
        <f t="shared" si="31"/>
        <v>OK</v>
      </c>
      <c r="CM24" s="92">
        <f t="shared" si="22"/>
        <v>152402.54</v>
      </c>
      <c r="CN24" s="91" t="str">
        <f t="shared" si="23"/>
        <v>nein</v>
      </c>
      <c r="CO24" s="91">
        <f t="shared" si="24"/>
        <v>1</v>
      </c>
      <c r="CP24" s="91">
        <f t="shared" si="25"/>
        <v>0</v>
      </c>
      <c r="CQ24" s="91">
        <f t="shared" si="26"/>
        <v>1</v>
      </c>
      <c r="CR24" s="91">
        <f t="shared" si="5"/>
        <v>0</v>
      </c>
      <c r="CS24" s="92"/>
      <c r="CT24" s="92"/>
      <c r="CU24" s="92">
        <f t="shared" si="2"/>
        <v>269853.71000000002</v>
      </c>
      <c r="CV24" s="92">
        <f t="shared" si="36"/>
        <v>162559.24</v>
      </c>
      <c r="CW24" s="153">
        <f t="shared" si="32"/>
        <v>2.9</v>
      </c>
      <c r="CX24" s="153">
        <f t="shared" si="33"/>
        <v>3.65</v>
      </c>
      <c r="CY24" s="153">
        <f t="shared" si="34"/>
        <v>3.4</v>
      </c>
      <c r="CZ24" s="92">
        <f t="shared" si="29"/>
        <v>887717.07</v>
      </c>
      <c r="DA24" s="92">
        <f t="shared" si="30"/>
        <v>5143.57</v>
      </c>
      <c r="DB24" s="91">
        <f t="shared" si="9"/>
        <v>0</v>
      </c>
    </row>
    <row r="25" spans="1:106" x14ac:dyDescent="0.25">
      <c r="A25" s="20">
        <v>13075084</v>
      </c>
      <c r="B25" s="21">
        <v>5552</v>
      </c>
      <c r="C25" s="21" t="s">
        <v>63</v>
      </c>
      <c r="D25" s="223">
        <v>352</v>
      </c>
      <c r="E25" s="224">
        <v>83800</v>
      </c>
      <c r="F25" s="224">
        <v>83800</v>
      </c>
      <c r="G25" s="224">
        <v>0</v>
      </c>
      <c r="H25" s="224"/>
      <c r="I25" s="224">
        <v>177300</v>
      </c>
      <c r="J25" s="224">
        <v>0</v>
      </c>
      <c r="K25" s="224">
        <v>1</v>
      </c>
      <c r="L25" s="276">
        <v>803162.01</v>
      </c>
      <c r="M25" s="224">
        <v>310</v>
      </c>
      <c r="N25" s="224">
        <v>0</v>
      </c>
      <c r="O25" s="224">
        <v>373</v>
      </c>
      <c r="P25" s="224">
        <v>0</v>
      </c>
      <c r="Q25" s="224">
        <v>350</v>
      </c>
      <c r="R25" s="224">
        <v>0</v>
      </c>
      <c r="S25" s="224">
        <v>0</v>
      </c>
      <c r="T25" s="224">
        <v>261106.85</v>
      </c>
      <c r="U25" s="224">
        <v>741.78082386363633</v>
      </c>
      <c r="V25" s="22" t="s">
        <v>56</v>
      </c>
      <c r="W25" s="22" t="s">
        <v>43</v>
      </c>
      <c r="X25" s="22" t="s">
        <v>43</v>
      </c>
      <c r="Y25" s="224">
        <v>1600</v>
      </c>
      <c r="Z25" s="282">
        <v>1640.83</v>
      </c>
      <c r="AA25" s="224">
        <v>0</v>
      </c>
      <c r="AB25" s="224">
        <v>0</v>
      </c>
      <c r="AC25" s="224">
        <v>2500</v>
      </c>
      <c r="AD25" s="260">
        <v>2655.86</v>
      </c>
      <c r="AE25" s="283">
        <v>140159</v>
      </c>
      <c r="AF25" s="242">
        <v>79050.01999999999</v>
      </c>
      <c r="AG25" s="281">
        <f t="shared" si="10"/>
        <v>-61108.98000000001</v>
      </c>
      <c r="AH25" s="284">
        <v>126189.03</v>
      </c>
      <c r="AI25" s="281">
        <f t="shared" si="11"/>
        <v>205239.05</v>
      </c>
      <c r="AJ25" s="222">
        <v>133036.82999999999</v>
      </c>
      <c r="AK25" s="281">
        <f t="shared" si="12"/>
        <v>72202.22</v>
      </c>
      <c r="AL25" s="281">
        <f t="shared" si="13"/>
        <v>1.6829449252511259</v>
      </c>
      <c r="AM25" s="281">
        <f t="shared" si="14"/>
        <v>0.64820427691513871</v>
      </c>
      <c r="AN25" s="222">
        <v>80196.86</v>
      </c>
      <c r="CA25" s="91" t="str">
        <f t="shared" si="35"/>
        <v>Lübs</v>
      </c>
      <c r="CB25" s="92">
        <f t="shared" si="35"/>
        <v>352</v>
      </c>
      <c r="CC25" s="92">
        <f t="shared" si="15"/>
        <v>177300</v>
      </c>
      <c r="CD25" s="92">
        <f t="shared" si="16"/>
        <v>-177300</v>
      </c>
      <c r="CE25" s="92"/>
      <c r="CF25" s="92"/>
      <c r="CG25" s="92">
        <f t="shared" si="17"/>
        <v>0</v>
      </c>
      <c r="CH25" s="92">
        <f t="shared" si="18"/>
        <v>83800</v>
      </c>
      <c r="CI25" s="92">
        <f t="shared" si="19"/>
        <v>0</v>
      </c>
      <c r="CJ25" s="91" t="str">
        <f t="shared" si="20"/>
        <v>ja</v>
      </c>
      <c r="CK25" s="91" t="str">
        <f t="shared" si="20"/>
        <v>nein</v>
      </c>
      <c r="CL25" s="91" t="str">
        <f t="shared" si="31"/>
        <v>OK</v>
      </c>
      <c r="CM25" s="92">
        <f t="shared" si="22"/>
        <v>803162.01</v>
      </c>
      <c r="CN25" s="91" t="str">
        <f t="shared" si="23"/>
        <v>nein</v>
      </c>
      <c r="CO25" s="91">
        <f t="shared" si="24"/>
        <v>1</v>
      </c>
      <c r="CP25" s="91">
        <f t="shared" si="25"/>
        <v>0</v>
      </c>
      <c r="CQ25" s="91">
        <f t="shared" si="26"/>
        <v>1</v>
      </c>
      <c r="CR25" s="91">
        <f t="shared" si="5"/>
        <v>0</v>
      </c>
      <c r="CS25" s="92"/>
      <c r="CT25" s="92"/>
      <c r="CU25" s="92">
        <f t="shared" si="2"/>
        <v>133036.82999999999</v>
      </c>
      <c r="CV25" s="92">
        <f t="shared" si="36"/>
        <v>80196.86</v>
      </c>
      <c r="CW25" s="153">
        <f t="shared" si="32"/>
        <v>3.1</v>
      </c>
      <c r="CX25" s="153">
        <f t="shared" si="33"/>
        <v>3.73</v>
      </c>
      <c r="CY25" s="153">
        <f t="shared" si="34"/>
        <v>3.5</v>
      </c>
      <c r="CZ25" s="92">
        <f t="shared" si="29"/>
        <v>261106.85</v>
      </c>
      <c r="DA25" s="92">
        <f t="shared" si="30"/>
        <v>4296.6900000000005</v>
      </c>
      <c r="DB25" s="91">
        <f t="shared" si="9"/>
        <v>0</v>
      </c>
    </row>
    <row r="26" spans="1:106" x14ac:dyDescent="0.25">
      <c r="A26" s="20">
        <v>13075085</v>
      </c>
      <c r="B26" s="21">
        <v>5552</v>
      </c>
      <c r="C26" s="21" t="s">
        <v>64</v>
      </c>
      <c r="D26" s="223">
        <v>589</v>
      </c>
      <c r="E26" s="224">
        <v>251900</v>
      </c>
      <c r="F26" s="224">
        <v>251900</v>
      </c>
      <c r="G26" s="224">
        <v>0</v>
      </c>
      <c r="H26" s="224"/>
      <c r="I26" s="224">
        <v>315200</v>
      </c>
      <c r="J26" s="224">
        <v>0</v>
      </c>
      <c r="K26" s="224">
        <v>1</v>
      </c>
      <c r="L26" s="276">
        <v>626715.42000000004</v>
      </c>
      <c r="M26" s="224">
        <v>290</v>
      </c>
      <c r="N26" s="224">
        <v>1</v>
      </c>
      <c r="O26" s="224">
        <v>370</v>
      </c>
      <c r="P26" s="224">
        <v>0</v>
      </c>
      <c r="Q26" s="224">
        <v>380</v>
      </c>
      <c r="R26" s="224">
        <v>0</v>
      </c>
      <c r="S26" s="224">
        <v>0</v>
      </c>
      <c r="T26" s="224">
        <v>249341.3</v>
      </c>
      <c r="U26" s="224">
        <v>423.32988115449911</v>
      </c>
      <c r="V26" s="22" t="s">
        <v>56</v>
      </c>
      <c r="W26" s="22" t="s">
        <v>43</v>
      </c>
      <c r="X26" s="22" t="s">
        <v>43</v>
      </c>
      <c r="Y26" s="224">
        <v>2300</v>
      </c>
      <c r="Z26" s="282">
        <v>2577.09</v>
      </c>
      <c r="AA26" s="224">
        <v>0</v>
      </c>
      <c r="AB26" s="224">
        <v>0</v>
      </c>
      <c r="AC26" s="224">
        <v>5500</v>
      </c>
      <c r="AD26" s="260">
        <v>4864.13</v>
      </c>
      <c r="AE26" s="283">
        <v>204175</v>
      </c>
      <c r="AF26" s="242">
        <v>131231.96</v>
      </c>
      <c r="AG26" s="281">
        <f t="shared" si="10"/>
        <v>-72943.040000000008</v>
      </c>
      <c r="AH26" s="284">
        <v>229363.32</v>
      </c>
      <c r="AI26" s="281">
        <f t="shared" si="11"/>
        <v>360595.28</v>
      </c>
      <c r="AJ26" s="222">
        <v>196940.59</v>
      </c>
      <c r="AK26" s="281">
        <f t="shared" si="12"/>
        <v>163654.69000000003</v>
      </c>
      <c r="AL26" s="281">
        <f t="shared" si="13"/>
        <v>1.5007060018001712</v>
      </c>
      <c r="AM26" s="281">
        <f t="shared" si="14"/>
        <v>0.54615409830100936</v>
      </c>
      <c r="AN26" s="222">
        <v>118170.09</v>
      </c>
      <c r="CA26" s="91" t="str">
        <f t="shared" si="35"/>
        <v>Luckow</v>
      </c>
      <c r="CB26" s="92">
        <f t="shared" si="35"/>
        <v>589</v>
      </c>
      <c r="CC26" s="92">
        <f t="shared" si="15"/>
        <v>315200</v>
      </c>
      <c r="CD26" s="92">
        <f t="shared" si="16"/>
        <v>-315200</v>
      </c>
      <c r="CE26" s="92"/>
      <c r="CF26" s="92"/>
      <c r="CG26" s="92">
        <f t="shared" si="17"/>
        <v>0</v>
      </c>
      <c r="CH26" s="92">
        <f t="shared" si="18"/>
        <v>251900</v>
      </c>
      <c r="CI26" s="92">
        <f t="shared" si="19"/>
        <v>0</v>
      </c>
      <c r="CJ26" s="91" t="str">
        <f t="shared" si="20"/>
        <v>ja</v>
      </c>
      <c r="CK26" s="91" t="str">
        <f t="shared" si="20"/>
        <v>nein</v>
      </c>
      <c r="CL26" s="91" t="str">
        <f t="shared" si="31"/>
        <v>OK</v>
      </c>
      <c r="CM26" s="92">
        <f t="shared" si="22"/>
        <v>626715.42000000004</v>
      </c>
      <c r="CN26" s="91" t="str">
        <f t="shared" si="23"/>
        <v>nein</v>
      </c>
      <c r="CO26" s="91">
        <f t="shared" si="24"/>
        <v>1</v>
      </c>
      <c r="CP26" s="91">
        <f t="shared" si="25"/>
        <v>0</v>
      </c>
      <c r="CQ26" s="91">
        <f t="shared" si="26"/>
        <v>1</v>
      </c>
      <c r="CR26" s="91">
        <f t="shared" si="5"/>
        <v>0</v>
      </c>
      <c r="CS26" s="92"/>
      <c r="CT26" s="92"/>
      <c r="CU26" s="92">
        <f t="shared" si="2"/>
        <v>196940.59</v>
      </c>
      <c r="CV26" s="92">
        <f t="shared" si="36"/>
        <v>118170.09</v>
      </c>
      <c r="CW26" s="153">
        <f t="shared" si="32"/>
        <v>2.9</v>
      </c>
      <c r="CX26" s="153">
        <f t="shared" si="33"/>
        <v>3.7</v>
      </c>
      <c r="CY26" s="153">
        <f t="shared" si="34"/>
        <v>3.8</v>
      </c>
      <c r="CZ26" s="92">
        <f t="shared" si="29"/>
        <v>249341.3</v>
      </c>
      <c r="DA26" s="92">
        <f t="shared" si="30"/>
        <v>7441.22</v>
      </c>
      <c r="DB26" s="91">
        <f t="shared" si="9"/>
        <v>0</v>
      </c>
    </row>
    <row r="27" spans="1:106" x14ac:dyDescent="0.25">
      <c r="A27" s="20">
        <v>13075089</v>
      </c>
      <c r="B27" s="21">
        <v>5552</v>
      </c>
      <c r="C27" s="21" t="s">
        <v>65</v>
      </c>
      <c r="D27" s="223">
        <v>418</v>
      </c>
      <c r="E27" s="224">
        <v>100400</v>
      </c>
      <c r="F27" s="224">
        <v>100400</v>
      </c>
      <c r="G27" s="224">
        <v>0</v>
      </c>
      <c r="H27" s="224"/>
      <c r="I27" s="224">
        <v>107600</v>
      </c>
      <c r="J27" s="224">
        <v>0</v>
      </c>
      <c r="K27" s="224">
        <v>1</v>
      </c>
      <c r="L27" s="276">
        <v>105173.05</v>
      </c>
      <c r="M27" s="224">
        <v>290</v>
      </c>
      <c r="N27" s="224">
        <v>1</v>
      </c>
      <c r="O27" s="224">
        <v>365</v>
      </c>
      <c r="P27" s="224">
        <v>0</v>
      </c>
      <c r="Q27" s="224">
        <v>331</v>
      </c>
      <c r="R27" s="224">
        <v>0</v>
      </c>
      <c r="S27" s="224">
        <v>0</v>
      </c>
      <c r="T27" s="224">
        <v>170080.3</v>
      </c>
      <c r="U27" s="224">
        <v>406.89066985645928</v>
      </c>
      <c r="V27" s="22" t="s">
        <v>56</v>
      </c>
      <c r="W27" s="22" t="s">
        <v>43</v>
      </c>
      <c r="X27" s="22" t="s">
        <v>43</v>
      </c>
      <c r="Y27" s="224">
        <v>1900</v>
      </c>
      <c r="Z27" s="282">
        <v>1998.25</v>
      </c>
      <c r="AA27" s="224">
        <v>0</v>
      </c>
      <c r="AB27" s="224">
        <v>0</v>
      </c>
      <c r="AC27" s="224">
        <v>1000</v>
      </c>
      <c r="AD27" s="260">
        <v>1038.92</v>
      </c>
      <c r="AE27" s="283">
        <v>139895</v>
      </c>
      <c r="AF27" s="242">
        <v>46396.85</v>
      </c>
      <c r="AG27" s="281">
        <f t="shared" si="10"/>
        <v>-93498.15</v>
      </c>
      <c r="AH27" s="284">
        <v>165775.94</v>
      </c>
      <c r="AI27" s="281">
        <f t="shared" si="11"/>
        <v>212172.79</v>
      </c>
      <c r="AJ27" s="222">
        <v>147628.12</v>
      </c>
      <c r="AK27" s="281">
        <f t="shared" si="12"/>
        <v>64544.670000000013</v>
      </c>
      <c r="AL27" s="281">
        <f t="shared" si="13"/>
        <v>3.1818565268978389</v>
      </c>
      <c r="AM27" s="281">
        <f t="shared" si="14"/>
        <v>0.69579195334142507</v>
      </c>
      <c r="AN27" s="222">
        <v>89127.09</v>
      </c>
      <c r="CA27" s="91" t="str">
        <f t="shared" si="35"/>
        <v>Meiersberg</v>
      </c>
      <c r="CB27" s="92">
        <f t="shared" si="35"/>
        <v>418</v>
      </c>
      <c r="CC27" s="92">
        <f t="shared" si="15"/>
        <v>107600</v>
      </c>
      <c r="CD27" s="92">
        <f t="shared" si="16"/>
        <v>-107600</v>
      </c>
      <c r="CE27" s="92"/>
      <c r="CF27" s="92"/>
      <c r="CG27" s="92">
        <f t="shared" si="17"/>
        <v>0</v>
      </c>
      <c r="CH27" s="92">
        <f t="shared" si="18"/>
        <v>100400</v>
      </c>
      <c r="CI27" s="92">
        <f t="shared" si="19"/>
        <v>0</v>
      </c>
      <c r="CJ27" s="91" t="str">
        <f t="shared" si="20"/>
        <v>ja</v>
      </c>
      <c r="CK27" s="91" t="str">
        <f t="shared" si="20"/>
        <v>nein</v>
      </c>
      <c r="CL27" s="91" t="str">
        <f t="shared" si="31"/>
        <v>OK</v>
      </c>
      <c r="CM27" s="92">
        <f t="shared" si="22"/>
        <v>105173.05</v>
      </c>
      <c r="CN27" s="91" t="str">
        <f t="shared" si="23"/>
        <v>nein</v>
      </c>
      <c r="CO27" s="91">
        <f t="shared" si="24"/>
        <v>1</v>
      </c>
      <c r="CP27" s="91">
        <f t="shared" si="25"/>
        <v>0</v>
      </c>
      <c r="CQ27" s="91">
        <f t="shared" si="26"/>
        <v>1</v>
      </c>
      <c r="CR27" s="91">
        <f t="shared" si="5"/>
        <v>0</v>
      </c>
      <c r="CS27" s="92"/>
      <c r="CT27" s="92"/>
      <c r="CU27" s="92">
        <f t="shared" si="2"/>
        <v>147628.12</v>
      </c>
      <c r="CV27" s="92">
        <f t="shared" si="36"/>
        <v>89127.09</v>
      </c>
      <c r="CW27" s="153">
        <f t="shared" si="32"/>
        <v>2.9</v>
      </c>
      <c r="CX27" s="153">
        <f t="shared" si="33"/>
        <v>3.65</v>
      </c>
      <c r="CY27" s="153">
        <f t="shared" si="34"/>
        <v>3.31</v>
      </c>
      <c r="CZ27" s="92">
        <f t="shared" si="29"/>
        <v>170080.3</v>
      </c>
      <c r="DA27" s="92">
        <f t="shared" si="30"/>
        <v>3037.17</v>
      </c>
      <c r="DB27" s="91">
        <f t="shared" si="9"/>
        <v>0</v>
      </c>
    </row>
    <row r="28" spans="1:106" x14ac:dyDescent="0.25">
      <c r="A28" s="20">
        <v>13075093</v>
      </c>
      <c r="B28" s="21">
        <v>5552</v>
      </c>
      <c r="C28" s="21" t="s">
        <v>66</v>
      </c>
      <c r="D28" s="223">
        <v>751</v>
      </c>
      <c r="E28" s="224">
        <v>105400</v>
      </c>
      <c r="F28" s="224">
        <v>105400</v>
      </c>
      <c r="G28" s="224">
        <v>0</v>
      </c>
      <c r="H28" s="224"/>
      <c r="I28" s="224">
        <v>148400</v>
      </c>
      <c r="J28" s="224">
        <v>0</v>
      </c>
      <c r="K28" s="224">
        <v>1</v>
      </c>
      <c r="L28" s="276">
        <v>1453156.19</v>
      </c>
      <c r="M28" s="224">
        <v>300</v>
      </c>
      <c r="N28" s="224">
        <v>0</v>
      </c>
      <c r="O28" s="224">
        <v>380</v>
      </c>
      <c r="P28" s="224">
        <v>0</v>
      </c>
      <c r="Q28" s="224">
        <v>340</v>
      </c>
      <c r="R28" s="224">
        <v>0</v>
      </c>
      <c r="S28" s="224">
        <v>0</v>
      </c>
      <c r="T28" s="224">
        <v>180179.13</v>
      </c>
      <c r="U28" s="224">
        <v>239.91894806924103</v>
      </c>
      <c r="V28" s="22" t="s">
        <v>56</v>
      </c>
      <c r="W28" s="22" t="s">
        <v>43</v>
      </c>
      <c r="X28" s="22" t="s">
        <v>43</v>
      </c>
      <c r="Y28" s="224">
        <v>2000</v>
      </c>
      <c r="Z28" s="282">
        <v>2020.84</v>
      </c>
      <c r="AA28" s="224">
        <v>0</v>
      </c>
      <c r="AB28" s="224">
        <v>0</v>
      </c>
      <c r="AC28" s="224">
        <v>17000</v>
      </c>
      <c r="AD28" s="260">
        <v>18423.099999999999</v>
      </c>
      <c r="AE28" s="283">
        <v>343001</v>
      </c>
      <c r="AF28" s="242">
        <v>174180.07</v>
      </c>
      <c r="AG28" s="281">
        <f t="shared" si="10"/>
        <v>-168820.93</v>
      </c>
      <c r="AH28" s="284">
        <v>242846.81</v>
      </c>
      <c r="AI28" s="281">
        <f t="shared" si="11"/>
        <v>417026.88</v>
      </c>
      <c r="AJ28" s="222">
        <v>274755.19</v>
      </c>
      <c r="AK28" s="281">
        <f t="shared" si="12"/>
        <v>142271.69</v>
      </c>
      <c r="AL28" s="281">
        <f t="shared" si="13"/>
        <v>1.5774203673244591</v>
      </c>
      <c r="AM28" s="281">
        <f t="shared" si="14"/>
        <v>0.65884287842548661</v>
      </c>
      <c r="AN28" s="222">
        <v>166070.1</v>
      </c>
      <c r="CA28" s="91" t="str">
        <f t="shared" si="35"/>
        <v>Mönkebude</v>
      </c>
      <c r="CB28" s="92">
        <f t="shared" si="35"/>
        <v>751</v>
      </c>
      <c r="CC28" s="92">
        <f t="shared" si="15"/>
        <v>148400</v>
      </c>
      <c r="CD28" s="92">
        <f t="shared" si="16"/>
        <v>-148400</v>
      </c>
      <c r="CE28" s="92"/>
      <c r="CF28" s="92"/>
      <c r="CG28" s="92">
        <f t="shared" si="17"/>
        <v>0</v>
      </c>
      <c r="CH28" s="92">
        <f t="shared" si="18"/>
        <v>105400</v>
      </c>
      <c r="CI28" s="92">
        <f t="shared" si="19"/>
        <v>0</v>
      </c>
      <c r="CJ28" s="91" t="str">
        <f t="shared" si="20"/>
        <v>ja</v>
      </c>
      <c r="CK28" s="91" t="str">
        <f t="shared" si="20"/>
        <v>nein</v>
      </c>
      <c r="CL28" s="91" t="str">
        <f t="shared" si="31"/>
        <v>OK</v>
      </c>
      <c r="CM28" s="92">
        <f t="shared" si="22"/>
        <v>1453156.19</v>
      </c>
      <c r="CN28" s="91" t="str">
        <f t="shared" si="23"/>
        <v>nein</v>
      </c>
      <c r="CO28" s="91">
        <f t="shared" si="24"/>
        <v>1</v>
      </c>
      <c r="CP28" s="91">
        <f t="shared" si="25"/>
        <v>0</v>
      </c>
      <c r="CQ28" s="91">
        <f t="shared" si="26"/>
        <v>1</v>
      </c>
      <c r="CR28" s="91">
        <f t="shared" si="5"/>
        <v>0</v>
      </c>
      <c r="CS28" s="92"/>
      <c r="CT28" s="92"/>
      <c r="CU28" s="92">
        <f t="shared" si="2"/>
        <v>274755.19</v>
      </c>
      <c r="CV28" s="92">
        <f t="shared" si="36"/>
        <v>166070.1</v>
      </c>
      <c r="CW28" s="153">
        <f t="shared" si="32"/>
        <v>3</v>
      </c>
      <c r="CX28" s="153">
        <f t="shared" si="33"/>
        <v>3.8</v>
      </c>
      <c r="CY28" s="153">
        <f t="shared" si="34"/>
        <v>3.4</v>
      </c>
      <c r="CZ28" s="92">
        <f t="shared" si="29"/>
        <v>180179.13</v>
      </c>
      <c r="DA28" s="92">
        <f t="shared" si="30"/>
        <v>20443.939999999999</v>
      </c>
      <c r="DB28" s="91">
        <f t="shared" si="9"/>
        <v>0</v>
      </c>
    </row>
    <row r="29" spans="1:106" x14ac:dyDescent="0.25">
      <c r="A29" s="20">
        <v>13075139</v>
      </c>
      <c r="B29" s="21">
        <v>5552</v>
      </c>
      <c r="C29" s="21" t="s">
        <v>67</v>
      </c>
      <c r="D29" s="223">
        <v>359</v>
      </c>
      <c r="E29" s="224">
        <v>113200</v>
      </c>
      <c r="F29" s="224">
        <v>113200</v>
      </c>
      <c r="G29" s="224">
        <v>0</v>
      </c>
      <c r="H29" s="224"/>
      <c r="I29" s="224">
        <v>271000</v>
      </c>
      <c r="J29" s="224">
        <v>0</v>
      </c>
      <c r="K29" s="224">
        <v>1</v>
      </c>
      <c r="L29" s="276">
        <v>437193.6</v>
      </c>
      <c r="M29" s="224">
        <v>310</v>
      </c>
      <c r="N29" s="224">
        <v>0</v>
      </c>
      <c r="O29" s="224">
        <v>364</v>
      </c>
      <c r="P29" s="224">
        <v>0</v>
      </c>
      <c r="Q29" s="224">
        <v>330</v>
      </c>
      <c r="R29" s="224">
        <v>0</v>
      </c>
      <c r="S29" s="224">
        <v>0</v>
      </c>
      <c r="T29" s="224">
        <v>100392.85</v>
      </c>
      <c r="U29" s="224">
        <v>279.6458217270195</v>
      </c>
      <c r="V29" s="22" t="s">
        <v>56</v>
      </c>
      <c r="W29" s="22" t="s">
        <v>43</v>
      </c>
      <c r="X29" s="22" t="s">
        <v>43</v>
      </c>
      <c r="Y29" s="224">
        <v>1200</v>
      </c>
      <c r="Z29" s="282">
        <v>1174.58</v>
      </c>
      <c r="AA29" s="224">
        <v>0</v>
      </c>
      <c r="AB29" s="224">
        <v>0</v>
      </c>
      <c r="AC29" s="224">
        <v>2300</v>
      </c>
      <c r="AD29" s="260">
        <v>2407.41</v>
      </c>
      <c r="AE29" s="283">
        <v>132903</v>
      </c>
      <c r="AF29" s="242">
        <v>38845.870000000003</v>
      </c>
      <c r="AG29" s="281">
        <f t="shared" si="10"/>
        <v>-94057.13</v>
      </c>
      <c r="AH29" s="284">
        <v>134724.72</v>
      </c>
      <c r="AI29" s="281">
        <f t="shared" si="11"/>
        <v>173570.59</v>
      </c>
      <c r="AJ29" s="222">
        <v>120158.22</v>
      </c>
      <c r="AK29" s="281">
        <f t="shared" si="12"/>
        <v>53412.369999999995</v>
      </c>
      <c r="AL29" s="281">
        <f t="shared" si="13"/>
        <v>3.0932045028210204</v>
      </c>
      <c r="AM29" s="281">
        <f t="shared" si="14"/>
        <v>0.69227292480828695</v>
      </c>
      <c r="AN29" s="222">
        <v>72277.14</v>
      </c>
      <c r="CA29" s="91" t="str">
        <f t="shared" si="35"/>
        <v>Vogelsang-Warsin</v>
      </c>
      <c r="CB29" s="92">
        <f t="shared" si="35"/>
        <v>359</v>
      </c>
      <c r="CC29" s="92">
        <f t="shared" si="15"/>
        <v>271000</v>
      </c>
      <c r="CD29" s="92">
        <f t="shared" si="16"/>
        <v>-271000</v>
      </c>
      <c r="CE29" s="92"/>
      <c r="CF29" s="92"/>
      <c r="CG29" s="92">
        <f t="shared" si="17"/>
        <v>0</v>
      </c>
      <c r="CH29" s="92">
        <f t="shared" si="18"/>
        <v>113200</v>
      </c>
      <c r="CI29" s="92">
        <f t="shared" si="19"/>
        <v>0</v>
      </c>
      <c r="CJ29" s="91" t="str">
        <f t="shared" si="20"/>
        <v>ja</v>
      </c>
      <c r="CK29" s="91" t="str">
        <f t="shared" si="20"/>
        <v>nein</v>
      </c>
      <c r="CL29" s="91" t="str">
        <f t="shared" si="31"/>
        <v>OK</v>
      </c>
      <c r="CM29" s="92">
        <f t="shared" si="22"/>
        <v>437193.6</v>
      </c>
      <c r="CN29" s="91" t="str">
        <f t="shared" si="23"/>
        <v>nein</v>
      </c>
      <c r="CO29" s="91">
        <f t="shared" si="24"/>
        <v>1</v>
      </c>
      <c r="CP29" s="91">
        <f t="shared" si="25"/>
        <v>0</v>
      </c>
      <c r="CQ29" s="91">
        <f t="shared" si="26"/>
        <v>1</v>
      </c>
      <c r="CR29" s="91">
        <f t="shared" si="5"/>
        <v>0</v>
      </c>
      <c r="CS29" s="92"/>
      <c r="CT29" s="92"/>
      <c r="CU29" s="92">
        <f t="shared" si="2"/>
        <v>120158.22</v>
      </c>
      <c r="CV29" s="92">
        <f t="shared" si="36"/>
        <v>72277.14</v>
      </c>
      <c r="CW29" s="153">
        <f t="shared" si="32"/>
        <v>3.1</v>
      </c>
      <c r="CX29" s="153">
        <f t="shared" si="33"/>
        <v>3.64</v>
      </c>
      <c r="CY29" s="153">
        <f t="shared" si="34"/>
        <v>3.3</v>
      </c>
      <c r="CZ29" s="92">
        <f t="shared" si="29"/>
        <v>100392.85</v>
      </c>
      <c r="DA29" s="92">
        <f t="shared" si="30"/>
        <v>3581.99</v>
      </c>
      <c r="DB29" s="91">
        <f t="shared" si="9"/>
        <v>0</v>
      </c>
    </row>
    <row r="30" spans="1:106" x14ac:dyDescent="0.25">
      <c r="A30" s="20">
        <v>13075007</v>
      </c>
      <c r="B30" s="21">
        <v>5553</v>
      </c>
      <c r="C30" s="21" t="s">
        <v>68</v>
      </c>
      <c r="D30" s="223">
        <v>332</v>
      </c>
      <c r="E30" s="224">
        <v>255000</v>
      </c>
      <c r="F30" s="224"/>
      <c r="G30" s="224"/>
      <c r="H30" s="224"/>
      <c r="I30" s="224"/>
      <c r="J30" s="224"/>
      <c r="K30" s="224"/>
      <c r="L30" s="224"/>
      <c r="M30" s="224">
        <v>282</v>
      </c>
      <c r="N30" s="224">
        <v>1</v>
      </c>
      <c r="O30" s="224">
        <v>362</v>
      </c>
      <c r="P30" s="224">
        <v>0</v>
      </c>
      <c r="Q30" s="224">
        <v>327</v>
      </c>
      <c r="R30" s="224">
        <v>0</v>
      </c>
      <c r="S30" s="223">
        <v>0</v>
      </c>
      <c r="T30" s="224">
        <v>0</v>
      </c>
      <c r="U30" s="224">
        <v>0</v>
      </c>
      <c r="V30" s="24" t="s">
        <v>56</v>
      </c>
      <c r="W30" s="24" t="s">
        <v>43</v>
      </c>
      <c r="X30" s="24" t="s">
        <v>43</v>
      </c>
      <c r="Y30" s="224">
        <v>1400</v>
      </c>
      <c r="Z30" s="282">
        <v>1400</v>
      </c>
      <c r="AA30" s="224">
        <v>0</v>
      </c>
      <c r="AB30" s="224">
        <v>0</v>
      </c>
      <c r="AC30" s="224">
        <v>0</v>
      </c>
      <c r="AD30" s="224">
        <v>0</v>
      </c>
      <c r="AE30" s="223">
        <v>296800</v>
      </c>
      <c r="AF30" s="222">
        <v>162000</v>
      </c>
      <c r="AG30" s="281">
        <f t="shared" si="10"/>
        <v>-134800</v>
      </c>
      <c r="AH30" s="222">
        <v>20239</v>
      </c>
      <c r="AI30" s="281">
        <f t="shared" si="11"/>
        <v>182239</v>
      </c>
      <c r="AJ30" s="222">
        <v>159500</v>
      </c>
      <c r="AK30" s="281">
        <f t="shared" si="12"/>
        <v>22739</v>
      </c>
      <c r="AL30" s="281">
        <f t="shared" si="13"/>
        <v>0.98456790123456794</v>
      </c>
      <c r="AM30" s="281">
        <f t="shared" si="14"/>
        <v>0.87522429337298824</v>
      </c>
      <c r="AN30" s="222">
        <v>86400</v>
      </c>
      <c r="CA30" s="91" t="str">
        <f t="shared" si="35"/>
        <v>Bargischow</v>
      </c>
      <c r="CB30" s="92">
        <f t="shared" si="35"/>
        <v>332</v>
      </c>
      <c r="CC30" s="92">
        <f t="shared" si="15"/>
        <v>0</v>
      </c>
      <c r="CD30" s="92">
        <f t="shared" si="16"/>
        <v>0</v>
      </c>
      <c r="CE30" s="92"/>
      <c r="CF30" s="92"/>
      <c r="CG30" s="92">
        <f t="shared" si="17"/>
        <v>0</v>
      </c>
      <c r="CH30" s="92">
        <f t="shared" si="18"/>
        <v>0</v>
      </c>
      <c r="CI30" s="92">
        <f t="shared" si="19"/>
        <v>0</v>
      </c>
      <c r="CJ30" s="91" t="str">
        <f t="shared" si="20"/>
        <v>ja</v>
      </c>
      <c r="CK30" s="91" t="str">
        <f t="shared" si="20"/>
        <v>nein</v>
      </c>
      <c r="CL30" s="91" t="str">
        <f t="shared" si="31"/>
        <v>keine Daten</v>
      </c>
      <c r="CM30" s="92">
        <f t="shared" si="22"/>
        <v>0</v>
      </c>
      <c r="CN30" s="91" t="str">
        <f t="shared" si="23"/>
        <v>keine Angabe</v>
      </c>
      <c r="CO30" s="91">
        <f t="shared" si="24"/>
        <v>2</v>
      </c>
      <c r="CP30" s="91">
        <f t="shared" si="25"/>
        <v>2</v>
      </c>
      <c r="CQ30" s="91">
        <f t="shared" si="26"/>
        <v>0</v>
      </c>
      <c r="CR30" s="91">
        <f t="shared" si="5"/>
        <v>0</v>
      </c>
      <c r="CS30" s="92"/>
      <c r="CT30" s="92"/>
      <c r="CU30" s="92">
        <f t="shared" si="2"/>
        <v>159500</v>
      </c>
      <c r="CV30" s="92">
        <f t="shared" si="36"/>
        <v>86400</v>
      </c>
      <c r="CW30" s="153">
        <f t="shared" si="32"/>
        <v>2.82</v>
      </c>
      <c r="CX30" s="153">
        <f t="shared" si="33"/>
        <v>3.62</v>
      </c>
      <c r="CY30" s="153">
        <f t="shared" si="34"/>
        <v>3.27</v>
      </c>
      <c r="CZ30" s="92">
        <f t="shared" si="29"/>
        <v>0</v>
      </c>
      <c r="DA30" s="92">
        <f t="shared" si="30"/>
        <v>1400</v>
      </c>
      <c r="DB30" s="91">
        <f t="shared" si="9"/>
        <v>0</v>
      </c>
    </row>
    <row r="31" spans="1:106" x14ac:dyDescent="0.25">
      <c r="A31" s="20">
        <v>13075013</v>
      </c>
      <c r="B31" s="21">
        <v>5553</v>
      </c>
      <c r="C31" s="21" t="s">
        <v>70</v>
      </c>
      <c r="D31" s="223">
        <v>230</v>
      </c>
      <c r="E31" s="224">
        <v>240000</v>
      </c>
      <c r="F31" s="224"/>
      <c r="G31" s="224"/>
      <c r="H31" s="224"/>
      <c r="I31" s="224"/>
      <c r="J31" s="224"/>
      <c r="K31" s="224"/>
      <c r="L31" s="224"/>
      <c r="M31" s="224">
        <v>300</v>
      </c>
      <c r="N31" s="224">
        <v>0</v>
      </c>
      <c r="O31" s="224">
        <v>365</v>
      </c>
      <c r="P31" s="224">
        <v>0</v>
      </c>
      <c r="Q31" s="224">
        <v>330</v>
      </c>
      <c r="R31" s="224">
        <v>0</v>
      </c>
      <c r="S31" s="223">
        <v>0</v>
      </c>
      <c r="T31" s="224">
        <v>467847</v>
      </c>
      <c r="U31" s="224">
        <v>2034.1173913043478</v>
      </c>
      <c r="V31" s="24" t="s">
        <v>56</v>
      </c>
      <c r="W31" s="24" t="s">
        <v>43</v>
      </c>
      <c r="X31" s="24" t="s">
        <v>43</v>
      </c>
      <c r="Y31" s="224">
        <v>900</v>
      </c>
      <c r="Z31" s="282">
        <v>898</v>
      </c>
      <c r="AA31" s="224">
        <v>0</v>
      </c>
      <c r="AB31" s="224">
        <v>0</v>
      </c>
      <c r="AC31" s="224">
        <v>0</v>
      </c>
      <c r="AD31" s="224">
        <v>0</v>
      </c>
      <c r="AE31" s="223">
        <v>87964</v>
      </c>
      <c r="AF31" s="222">
        <v>32500</v>
      </c>
      <c r="AG31" s="281">
        <f t="shared" si="10"/>
        <v>-55464</v>
      </c>
      <c r="AH31" s="222">
        <v>84611</v>
      </c>
      <c r="AI31" s="281">
        <f t="shared" si="11"/>
        <v>117111</v>
      </c>
      <c r="AJ31" s="222">
        <v>85600</v>
      </c>
      <c r="AK31" s="281">
        <f t="shared" si="12"/>
        <v>31511</v>
      </c>
      <c r="AL31" s="281">
        <f t="shared" si="13"/>
        <v>2.6338461538461537</v>
      </c>
      <c r="AM31" s="281">
        <f t="shared" si="14"/>
        <v>0.73093048475378064</v>
      </c>
      <c r="AN31" s="222">
        <v>46300</v>
      </c>
      <c r="CA31" s="91" t="str">
        <f t="shared" si="35"/>
        <v>Blesewitz</v>
      </c>
      <c r="CB31" s="92">
        <f t="shared" si="35"/>
        <v>230</v>
      </c>
      <c r="CC31" s="92">
        <f t="shared" si="15"/>
        <v>0</v>
      </c>
      <c r="CD31" s="92">
        <f t="shared" si="16"/>
        <v>0</v>
      </c>
      <c r="CE31" s="92"/>
      <c r="CF31" s="92"/>
      <c r="CG31" s="92">
        <f t="shared" si="17"/>
        <v>0</v>
      </c>
      <c r="CH31" s="92">
        <f t="shared" si="18"/>
        <v>0</v>
      </c>
      <c r="CI31" s="92">
        <f t="shared" si="19"/>
        <v>0</v>
      </c>
      <c r="CJ31" s="91" t="str">
        <f t="shared" si="20"/>
        <v>ja</v>
      </c>
      <c r="CK31" s="91" t="str">
        <f t="shared" si="20"/>
        <v>nein</v>
      </c>
      <c r="CL31" s="91" t="str">
        <f t="shared" si="31"/>
        <v>keine Daten</v>
      </c>
      <c r="CM31" s="92">
        <f t="shared" si="22"/>
        <v>0</v>
      </c>
      <c r="CN31" s="91" t="str">
        <f t="shared" si="23"/>
        <v>keine Angabe</v>
      </c>
      <c r="CO31" s="91">
        <f t="shared" si="24"/>
        <v>2</v>
      </c>
      <c r="CP31" s="91">
        <f t="shared" si="25"/>
        <v>2</v>
      </c>
      <c r="CQ31" s="91">
        <f t="shared" si="26"/>
        <v>0</v>
      </c>
      <c r="CR31" s="91">
        <f t="shared" si="5"/>
        <v>0</v>
      </c>
      <c r="CS31" s="92"/>
      <c r="CT31" s="92"/>
      <c r="CU31" s="92">
        <f t="shared" si="2"/>
        <v>85600</v>
      </c>
      <c r="CV31" s="92">
        <f t="shared" si="36"/>
        <v>46300</v>
      </c>
      <c r="CW31" s="153">
        <f t="shared" si="32"/>
        <v>3</v>
      </c>
      <c r="CX31" s="153">
        <f t="shared" si="33"/>
        <v>3.65</v>
      </c>
      <c r="CY31" s="153">
        <f t="shared" si="34"/>
        <v>3.3</v>
      </c>
      <c r="CZ31" s="92">
        <f t="shared" si="29"/>
        <v>467847</v>
      </c>
      <c r="DA31" s="92">
        <f t="shared" si="30"/>
        <v>898</v>
      </c>
      <c r="DB31" s="91">
        <f t="shared" si="9"/>
        <v>0</v>
      </c>
    </row>
    <row r="32" spans="1:106" x14ac:dyDescent="0.25">
      <c r="A32" s="20">
        <v>13075015</v>
      </c>
      <c r="B32" s="21">
        <v>5553</v>
      </c>
      <c r="C32" s="21" t="s">
        <v>71</v>
      </c>
      <c r="D32" s="223">
        <v>668</v>
      </c>
      <c r="E32" s="224">
        <v>541800</v>
      </c>
      <c r="F32" s="224"/>
      <c r="G32" s="224"/>
      <c r="H32" s="224"/>
      <c r="I32" s="224"/>
      <c r="J32" s="224"/>
      <c r="K32" s="224"/>
      <c r="L32" s="224"/>
      <c r="M32" s="224">
        <v>298</v>
      </c>
      <c r="N32" s="224">
        <v>0</v>
      </c>
      <c r="O32" s="224">
        <v>373</v>
      </c>
      <c r="P32" s="224">
        <v>0</v>
      </c>
      <c r="Q32" s="224">
        <v>336</v>
      </c>
      <c r="R32" s="224">
        <v>0</v>
      </c>
      <c r="S32" s="223">
        <v>0</v>
      </c>
      <c r="T32" s="224">
        <v>202473</v>
      </c>
      <c r="U32" s="224">
        <v>303.10329341317367</v>
      </c>
      <c r="V32" s="24" t="s">
        <v>56</v>
      </c>
      <c r="W32" s="24" t="s">
        <v>43</v>
      </c>
      <c r="X32" s="24" t="s">
        <v>43</v>
      </c>
      <c r="Y32" s="224">
        <v>3200</v>
      </c>
      <c r="Z32" s="282">
        <v>3986</v>
      </c>
      <c r="AA32" s="224">
        <v>0</v>
      </c>
      <c r="AB32" s="224">
        <v>0</v>
      </c>
      <c r="AC32" s="224">
        <v>0</v>
      </c>
      <c r="AD32" s="224">
        <v>0</v>
      </c>
      <c r="AE32" s="223">
        <v>392397</v>
      </c>
      <c r="AF32" s="222">
        <v>150600</v>
      </c>
      <c r="AG32" s="281">
        <f t="shared" si="10"/>
        <v>-241797</v>
      </c>
      <c r="AH32" s="222">
        <v>163589</v>
      </c>
      <c r="AI32" s="281">
        <f t="shared" si="11"/>
        <v>314189</v>
      </c>
      <c r="AJ32" s="222">
        <v>310000</v>
      </c>
      <c r="AK32" s="281">
        <f t="shared" si="12"/>
        <v>4189</v>
      </c>
      <c r="AL32" s="281">
        <f t="shared" si="13"/>
        <v>2.0584329349269588</v>
      </c>
      <c r="AM32" s="281">
        <f t="shared" si="14"/>
        <v>0.98666726078888822</v>
      </c>
      <c r="AN32" s="222">
        <v>167800</v>
      </c>
      <c r="CA32" s="91" t="str">
        <f t="shared" si="35"/>
        <v>Boldekow</v>
      </c>
      <c r="CB32" s="92">
        <f t="shared" si="35"/>
        <v>668</v>
      </c>
      <c r="CC32" s="92">
        <f t="shared" si="15"/>
        <v>0</v>
      </c>
      <c r="CD32" s="92">
        <f t="shared" si="16"/>
        <v>0</v>
      </c>
      <c r="CE32" s="92"/>
      <c r="CF32" s="92"/>
      <c r="CG32" s="92">
        <f t="shared" si="17"/>
        <v>0</v>
      </c>
      <c r="CH32" s="92">
        <f t="shared" si="18"/>
        <v>0</v>
      </c>
      <c r="CI32" s="92">
        <f t="shared" si="19"/>
        <v>0</v>
      </c>
      <c r="CJ32" s="91" t="str">
        <f t="shared" si="20"/>
        <v>ja</v>
      </c>
      <c r="CK32" s="91" t="str">
        <f t="shared" si="20"/>
        <v>nein</v>
      </c>
      <c r="CL32" s="91" t="str">
        <f t="shared" si="31"/>
        <v>keine Daten</v>
      </c>
      <c r="CM32" s="92">
        <f t="shared" si="22"/>
        <v>0</v>
      </c>
      <c r="CN32" s="91" t="str">
        <f t="shared" si="23"/>
        <v>keine Angabe</v>
      </c>
      <c r="CO32" s="91">
        <f t="shared" si="24"/>
        <v>2</v>
      </c>
      <c r="CP32" s="91">
        <f t="shared" si="25"/>
        <v>2</v>
      </c>
      <c r="CQ32" s="91">
        <f t="shared" si="26"/>
        <v>0</v>
      </c>
      <c r="CR32" s="91">
        <f t="shared" si="5"/>
        <v>0</v>
      </c>
      <c r="CS32" s="92"/>
      <c r="CT32" s="92"/>
      <c r="CU32" s="92">
        <f t="shared" si="2"/>
        <v>310000</v>
      </c>
      <c r="CV32" s="92">
        <f t="shared" si="36"/>
        <v>167800</v>
      </c>
      <c r="CW32" s="153">
        <f t="shared" si="32"/>
        <v>2.98</v>
      </c>
      <c r="CX32" s="153">
        <f t="shared" si="33"/>
        <v>3.73</v>
      </c>
      <c r="CY32" s="153">
        <f t="shared" si="34"/>
        <v>3.36</v>
      </c>
      <c r="CZ32" s="92">
        <f t="shared" si="29"/>
        <v>202473</v>
      </c>
      <c r="DA32" s="92">
        <f t="shared" si="30"/>
        <v>3986</v>
      </c>
      <c r="DB32" s="91">
        <f t="shared" si="9"/>
        <v>0</v>
      </c>
    </row>
    <row r="33" spans="1:106" x14ac:dyDescent="0.25">
      <c r="A33" s="20">
        <v>13075020</v>
      </c>
      <c r="B33" s="21">
        <v>5553</v>
      </c>
      <c r="C33" s="21" t="s">
        <v>72</v>
      </c>
      <c r="D33" s="223">
        <v>279</v>
      </c>
      <c r="E33" s="224">
        <v>142000</v>
      </c>
      <c r="F33" s="224"/>
      <c r="G33" s="224"/>
      <c r="H33" s="224"/>
      <c r="I33" s="224"/>
      <c r="J33" s="224"/>
      <c r="K33" s="224"/>
      <c r="L33" s="224"/>
      <c r="M33" s="224">
        <v>320</v>
      </c>
      <c r="N33" s="224">
        <v>0</v>
      </c>
      <c r="O33" s="224">
        <v>420</v>
      </c>
      <c r="P33" s="224">
        <v>0</v>
      </c>
      <c r="Q33" s="224">
        <v>350</v>
      </c>
      <c r="R33" s="224">
        <v>0</v>
      </c>
      <c r="S33" s="223">
        <v>0</v>
      </c>
      <c r="T33" s="224">
        <v>396460</v>
      </c>
      <c r="U33" s="224">
        <v>1421.0035842293908</v>
      </c>
      <c r="V33" s="24" t="s">
        <v>56</v>
      </c>
      <c r="W33" s="24" t="s">
        <v>43</v>
      </c>
      <c r="X33" s="24" t="s">
        <v>43</v>
      </c>
      <c r="Y33" s="224">
        <v>1200</v>
      </c>
      <c r="Z33" s="282">
        <v>1375</v>
      </c>
      <c r="AA33" s="224">
        <v>0</v>
      </c>
      <c r="AB33" s="224">
        <v>0</v>
      </c>
      <c r="AC33" s="224">
        <v>0</v>
      </c>
      <c r="AD33" s="224">
        <v>0</v>
      </c>
      <c r="AE33" s="223">
        <v>90619</v>
      </c>
      <c r="AF33" s="222">
        <v>46300</v>
      </c>
      <c r="AG33" s="281">
        <f t="shared" si="10"/>
        <v>-44319</v>
      </c>
      <c r="AH33" s="222">
        <v>112288</v>
      </c>
      <c r="AI33" s="281">
        <f t="shared" si="11"/>
        <v>158588</v>
      </c>
      <c r="AJ33" s="222">
        <v>100100</v>
      </c>
      <c r="AK33" s="281">
        <f t="shared" si="12"/>
        <v>58488</v>
      </c>
      <c r="AL33" s="281">
        <f t="shared" si="13"/>
        <v>2.161987041036717</v>
      </c>
      <c r="AM33" s="281">
        <f t="shared" si="14"/>
        <v>0.63119529850934497</v>
      </c>
      <c r="AN33" s="222">
        <v>54200</v>
      </c>
      <c r="CA33" s="91" t="str">
        <f t="shared" si="35"/>
        <v>Bugewitz</v>
      </c>
      <c r="CB33" s="92">
        <f t="shared" si="35"/>
        <v>279</v>
      </c>
      <c r="CC33" s="92">
        <f t="shared" si="15"/>
        <v>0</v>
      </c>
      <c r="CD33" s="92">
        <f t="shared" si="16"/>
        <v>0</v>
      </c>
      <c r="CE33" s="92"/>
      <c r="CF33" s="92"/>
      <c r="CG33" s="92">
        <f t="shared" si="17"/>
        <v>0</v>
      </c>
      <c r="CH33" s="92">
        <f t="shared" si="18"/>
        <v>0</v>
      </c>
      <c r="CI33" s="92">
        <f t="shared" si="19"/>
        <v>0</v>
      </c>
      <c r="CJ33" s="91" t="str">
        <f t="shared" si="20"/>
        <v>ja</v>
      </c>
      <c r="CK33" s="91" t="str">
        <f t="shared" si="20"/>
        <v>nein</v>
      </c>
      <c r="CL33" s="91" t="str">
        <f t="shared" si="31"/>
        <v>keine Daten</v>
      </c>
      <c r="CM33" s="92">
        <f t="shared" si="22"/>
        <v>0</v>
      </c>
      <c r="CN33" s="91" t="str">
        <f t="shared" si="23"/>
        <v>keine Angabe</v>
      </c>
      <c r="CO33" s="91">
        <f t="shared" si="24"/>
        <v>2</v>
      </c>
      <c r="CP33" s="91">
        <f t="shared" si="25"/>
        <v>2</v>
      </c>
      <c r="CQ33" s="91">
        <f t="shared" si="26"/>
        <v>0</v>
      </c>
      <c r="CR33" s="91">
        <f t="shared" si="5"/>
        <v>0</v>
      </c>
      <c r="CS33" s="92"/>
      <c r="CT33" s="92"/>
      <c r="CU33" s="92">
        <f t="shared" si="2"/>
        <v>100100</v>
      </c>
      <c r="CV33" s="92">
        <f t="shared" si="36"/>
        <v>54200</v>
      </c>
      <c r="CW33" s="153">
        <f t="shared" si="32"/>
        <v>3.2</v>
      </c>
      <c r="CX33" s="153">
        <f t="shared" si="33"/>
        <v>4.2</v>
      </c>
      <c r="CY33" s="153">
        <f t="shared" si="34"/>
        <v>3.5</v>
      </c>
      <c r="CZ33" s="92">
        <f t="shared" si="29"/>
        <v>396460</v>
      </c>
      <c r="DA33" s="92">
        <f t="shared" si="30"/>
        <v>1375</v>
      </c>
      <c r="DB33" s="91">
        <f t="shared" si="9"/>
        <v>0</v>
      </c>
    </row>
    <row r="34" spans="1:106" x14ac:dyDescent="0.25">
      <c r="A34" s="20">
        <v>13075022</v>
      </c>
      <c r="B34" s="21">
        <v>5553</v>
      </c>
      <c r="C34" s="21" t="s">
        <v>73</v>
      </c>
      <c r="D34" s="223">
        <v>444</v>
      </c>
      <c r="E34" s="224">
        <v>65500</v>
      </c>
      <c r="F34" s="224"/>
      <c r="G34" s="224"/>
      <c r="H34" s="224"/>
      <c r="I34" s="224"/>
      <c r="J34" s="224"/>
      <c r="K34" s="224"/>
      <c r="L34" s="224"/>
      <c r="M34" s="224">
        <v>310</v>
      </c>
      <c r="N34" s="224">
        <v>0</v>
      </c>
      <c r="O34" s="224">
        <v>375</v>
      </c>
      <c r="P34" s="224">
        <v>0</v>
      </c>
      <c r="Q34" s="224">
        <v>340</v>
      </c>
      <c r="R34" s="224">
        <v>0</v>
      </c>
      <c r="S34" s="223">
        <v>0</v>
      </c>
      <c r="T34" s="224">
        <v>47033</v>
      </c>
      <c r="U34" s="224">
        <v>105.93018018018019</v>
      </c>
      <c r="V34" s="24" t="s">
        <v>56</v>
      </c>
      <c r="W34" s="24" t="s">
        <v>43</v>
      </c>
      <c r="X34" s="24" t="s">
        <v>43</v>
      </c>
      <c r="Y34" s="224">
        <v>2900</v>
      </c>
      <c r="Z34" s="282">
        <v>3014</v>
      </c>
      <c r="AA34" s="224">
        <v>0</v>
      </c>
      <c r="AB34" s="224">
        <v>0</v>
      </c>
      <c r="AC34" s="224">
        <v>0</v>
      </c>
      <c r="AD34" s="224">
        <v>0</v>
      </c>
      <c r="AE34" s="223">
        <v>189544</v>
      </c>
      <c r="AF34" s="222">
        <v>66800</v>
      </c>
      <c r="AG34" s="281">
        <f t="shared" si="10"/>
        <v>-122744</v>
      </c>
      <c r="AH34" s="222">
        <v>151496</v>
      </c>
      <c r="AI34" s="281">
        <f t="shared" si="11"/>
        <v>218296</v>
      </c>
      <c r="AJ34" s="222">
        <v>121193</v>
      </c>
      <c r="AK34" s="281">
        <f t="shared" si="12"/>
        <v>97103</v>
      </c>
      <c r="AL34" s="281">
        <f t="shared" si="13"/>
        <v>1.8142664670658684</v>
      </c>
      <c r="AM34" s="281">
        <f t="shared" si="14"/>
        <v>0.55517737384102317</v>
      </c>
      <c r="AN34" s="222">
        <v>87700</v>
      </c>
      <c r="CA34" s="91" t="str">
        <f t="shared" si="35"/>
        <v>Butzow</v>
      </c>
      <c r="CB34" s="92">
        <f t="shared" si="35"/>
        <v>444</v>
      </c>
      <c r="CC34" s="92">
        <f t="shared" si="15"/>
        <v>0</v>
      </c>
      <c r="CD34" s="92">
        <f t="shared" si="16"/>
        <v>0</v>
      </c>
      <c r="CE34" s="92"/>
      <c r="CF34" s="92"/>
      <c r="CG34" s="92">
        <f t="shared" si="17"/>
        <v>0</v>
      </c>
      <c r="CH34" s="92">
        <f t="shared" si="18"/>
        <v>0</v>
      </c>
      <c r="CI34" s="92">
        <f t="shared" si="19"/>
        <v>0</v>
      </c>
      <c r="CJ34" s="91" t="str">
        <f t="shared" si="20"/>
        <v>ja</v>
      </c>
      <c r="CK34" s="91" t="str">
        <f t="shared" si="20"/>
        <v>nein</v>
      </c>
      <c r="CL34" s="91" t="str">
        <f t="shared" si="31"/>
        <v>keine Daten</v>
      </c>
      <c r="CM34" s="92">
        <f t="shared" si="22"/>
        <v>0</v>
      </c>
      <c r="CN34" s="91" t="str">
        <f t="shared" si="23"/>
        <v>keine Angabe</v>
      </c>
      <c r="CO34" s="91">
        <f t="shared" si="24"/>
        <v>2</v>
      </c>
      <c r="CP34" s="91">
        <f t="shared" si="25"/>
        <v>2</v>
      </c>
      <c r="CQ34" s="91">
        <f t="shared" si="26"/>
        <v>0</v>
      </c>
      <c r="CR34" s="91">
        <f t="shared" si="5"/>
        <v>0</v>
      </c>
      <c r="CS34" s="92"/>
      <c r="CT34" s="92"/>
      <c r="CU34" s="92">
        <f t="shared" si="2"/>
        <v>121193</v>
      </c>
      <c r="CV34" s="92">
        <f t="shared" si="36"/>
        <v>87700</v>
      </c>
      <c r="CW34" s="153">
        <f t="shared" si="32"/>
        <v>3.1</v>
      </c>
      <c r="CX34" s="153">
        <f t="shared" si="33"/>
        <v>3.75</v>
      </c>
      <c r="CY34" s="153">
        <f t="shared" si="34"/>
        <v>3.4</v>
      </c>
      <c r="CZ34" s="92">
        <f t="shared" si="29"/>
        <v>47033</v>
      </c>
      <c r="DA34" s="92">
        <f t="shared" si="30"/>
        <v>3014</v>
      </c>
      <c r="DB34" s="91">
        <f t="shared" si="9"/>
        <v>0</v>
      </c>
    </row>
    <row r="35" spans="1:106" x14ac:dyDescent="0.25">
      <c r="A35" s="20">
        <v>13075029</v>
      </c>
      <c r="B35" s="21">
        <v>5553</v>
      </c>
      <c r="C35" s="21" t="s">
        <v>74</v>
      </c>
      <c r="D35" s="223">
        <v>2558</v>
      </c>
      <c r="E35" s="224">
        <v>814400</v>
      </c>
      <c r="F35" s="224"/>
      <c r="G35" s="224"/>
      <c r="H35" s="224"/>
      <c r="I35" s="224"/>
      <c r="J35" s="224"/>
      <c r="K35" s="224"/>
      <c r="L35" s="224"/>
      <c r="M35" s="224">
        <v>320</v>
      </c>
      <c r="N35" s="224">
        <v>0</v>
      </c>
      <c r="O35" s="224">
        <v>400</v>
      </c>
      <c r="P35" s="224">
        <v>0</v>
      </c>
      <c r="Q35" s="224">
        <v>380</v>
      </c>
      <c r="R35" s="224">
        <v>0</v>
      </c>
      <c r="S35" s="223">
        <v>0</v>
      </c>
      <c r="T35" s="224">
        <v>716971</v>
      </c>
      <c r="U35" s="224">
        <v>280.28577013291635</v>
      </c>
      <c r="V35" s="24" t="s">
        <v>56</v>
      </c>
      <c r="W35" s="24" t="s">
        <v>43</v>
      </c>
      <c r="X35" s="24" t="s">
        <v>43</v>
      </c>
      <c r="Y35" s="224">
        <v>8700</v>
      </c>
      <c r="Z35" s="282">
        <v>9055</v>
      </c>
      <c r="AA35" s="224">
        <v>0</v>
      </c>
      <c r="AB35" s="224">
        <v>0</v>
      </c>
      <c r="AC35" s="224">
        <v>0</v>
      </c>
      <c r="AD35" s="224">
        <v>0</v>
      </c>
      <c r="AE35" s="223">
        <v>915770</v>
      </c>
      <c r="AF35" s="222">
        <v>404600</v>
      </c>
      <c r="AG35" s="281">
        <f t="shared" si="10"/>
        <v>-511170</v>
      </c>
      <c r="AH35" s="222">
        <v>978554</v>
      </c>
      <c r="AI35" s="281">
        <f t="shared" si="11"/>
        <v>1383154</v>
      </c>
      <c r="AJ35" s="222">
        <v>900700</v>
      </c>
      <c r="AK35" s="281">
        <f t="shared" si="12"/>
        <v>482454</v>
      </c>
      <c r="AL35" s="281">
        <f t="shared" si="13"/>
        <v>2.2261492832427088</v>
      </c>
      <c r="AM35" s="281">
        <f t="shared" si="14"/>
        <v>0.65119285343497546</v>
      </c>
      <c r="AN35" s="222">
        <v>487500</v>
      </c>
      <c r="CA35" s="91" t="str">
        <f t="shared" si="35"/>
        <v>Ducherow</v>
      </c>
      <c r="CB35" s="92">
        <f t="shared" si="35"/>
        <v>2558</v>
      </c>
      <c r="CC35" s="92">
        <f t="shared" si="15"/>
        <v>0</v>
      </c>
      <c r="CD35" s="92">
        <f t="shared" si="16"/>
        <v>0</v>
      </c>
      <c r="CE35" s="92"/>
      <c r="CF35" s="92"/>
      <c r="CG35" s="92">
        <f t="shared" si="17"/>
        <v>0</v>
      </c>
      <c r="CH35" s="92">
        <f t="shared" si="18"/>
        <v>0</v>
      </c>
      <c r="CI35" s="92">
        <f t="shared" si="19"/>
        <v>0</v>
      </c>
      <c r="CJ35" s="91" t="str">
        <f t="shared" si="20"/>
        <v>ja</v>
      </c>
      <c r="CK35" s="91" t="str">
        <f t="shared" si="20"/>
        <v>nein</v>
      </c>
      <c r="CL35" s="91" t="str">
        <f t="shared" si="31"/>
        <v>keine Daten</v>
      </c>
      <c r="CM35" s="92">
        <f t="shared" si="22"/>
        <v>0</v>
      </c>
      <c r="CN35" s="91" t="str">
        <f t="shared" si="23"/>
        <v>keine Angabe</v>
      </c>
      <c r="CO35" s="91">
        <f t="shared" si="24"/>
        <v>2</v>
      </c>
      <c r="CP35" s="91">
        <f t="shared" si="25"/>
        <v>2</v>
      </c>
      <c r="CQ35" s="91">
        <f t="shared" si="26"/>
        <v>0</v>
      </c>
      <c r="CR35" s="91">
        <f t="shared" si="5"/>
        <v>0</v>
      </c>
      <c r="CS35" s="92"/>
      <c r="CT35" s="92"/>
      <c r="CU35" s="92">
        <f t="shared" si="2"/>
        <v>900700</v>
      </c>
      <c r="CV35" s="92">
        <f t="shared" si="36"/>
        <v>487500</v>
      </c>
      <c r="CW35" s="153">
        <f t="shared" si="32"/>
        <v>3.2</v>
      </c>
      <c r="CX35" s="153">
        <f t="shared" si="33"/>
        <v>4</v>
      </c>
      <c r="CY35" s="153">
        <f t="shared" si="34"/>
        <v>3.8</v>
      </c>
      <c r="CZ35" s="92">
        <f t="shared" si="29"/>
        <v>716971</v>
      </c>
      <c r="DA35" s="92">
        <f t="shared" si="30"/>
        <v>9055</v>
      </c>
      <c r="DB35" s="91">
        <f t="shared" si="9"/>
        <v>0</v>
      </c>
    </row>
    <row r="36" spans="1:106" x14ac:dyDescent="0.25">
      <c r="A36" s="20">
        <v>13075053</v>
      </c>
      <c r="B36" s="21">
        <v>5553</v>
      </c>
      <c r="C36" s="21" t="s">
        <v>75</v>
      </c>
      <c r="D36" s="223">
        <v>184</v>
      </c>
      <c r="E36" s="224">
        <v>132000</v>
      </c>
      <c r="F36" s="224"/>
      <c r="G36" s="224"/>
      <c r="H36" s="224"/>
      <c r="I36" s="224"/>
      <c r="J36" s="224"/>
      <c r="K36" s="224"/>
      <c r="L36" s="224"/>
      <c r="M36" s="224">
        <v>250</v>
      </c>
      <c r="N36" s="224">
        <v>1</v>
      </c>
      <c r="O36" s="224">
        <v>300</v>
      </c>
      <c r="P36" s="224">
        <v>1</v>
      </c>
      <c r="Q36" s="224">
        <v>260</v>
      </c>
      <c r="R36" s="224">
        <v>1</v>
      </c>
      <c r="S36" s="223">
        <v>1</v>
      </c>
      <c r="T36" s="224">
        <v>647660</v>
      </c>
      <c r="U36" s="224">
        <v>3519.891304347826</v>
      </c>
      <c r="V36" s="24" t="s">
        <v>56</v>
      </c>
      <c r="W36" s="24" t="s">
        <v>43</v>
      </c>
      <c r="X36" s="24" t="s">
        <v>43</v>
      </c>
      <c r="Y36" s="224">
        <v>500</v>
      </c>
      <c r="Z36" s="282">
        <v>540</v>
      </c>
      <c r="AA36" s="224">
        <v>0</v>
      </c>
      <c r="AB36" s="224">
        <v>0</v>
      </c>
      <c r="AC36" s="224">
        <v>0</v>
      </c>
      <c r="AD36" s="224">
        <v>0</v>
      </c>
      <c r="AE36" s="223">
        <v>69726</v>
      </c>
      <c r="AF36" s="222">
        <v>25600</v>
      </c>
      <c r="AG36" s="281">
        <f t="shared" si="10"/>
        <v>-44126</v>
      </c>
      <c r="AH36" s="222">
        <v>68075</v>
      </c>
      <c r="AI36" s="281">
        <f t="shared" si="11"/>
        <v>93675</v>
      </c>
      <c r="AJ36" s="222">
        <v>62300</v>
      </c>
      <c r="AK36" s="281">
        <f t="shared" si="12"/>
        <v>31375</v>
      </c>
      <c r="AL36" s="281">
        <f t="shared" si="13"/>
        <v>2.43359375</v>
      </c>
      <c r="AM36" s="281">
        <f t="shared" si="14"/>
        <v>0.66506538564184681</v>
      </c>
      <c r="AN36" s="222">
        <v>33700</v>
      </c>
      <c r="CA36" s="91" t="str">
        <f t="shared" si="35"/>
        <v>Iven</v>
      </c>
      <c r="CB36" s="92">
        <f t="shared" si="35"/>
        <v>184</v>
      </c>
      <c r="CC36" s="92">
        <f t="shared" si="15"/>
        <v>0</v>
      </c>
      <c r="CD36" s="92">
        <f t="shared" si="16"/>
        <v>0</v>
      </c>
      <c r="CE36" s="92"/>
      <c r="CF36" s="92"/>
      <c r="CG36" s="92">
        <f t="shared" si="17"/>
        <v>0</v>
      </c>
      <c r="CH36" s="92">
        <f t="shared" si="18"/>
        <v>0</v>
      </c>
      <c r="CI36" s="92">
        <f t="shared" si="19"/>
        <v>1</v>
      </c>
      <c r="CJ36" s="91" t="str">
        <f t="shared" si="20"/>
        <v>ja</v>
      </c>
      <c r="CK36" s="91" t="str">
        <f t="shared" si="20"/>
        <v>nein</v>
      </c>
      <c r="CL36" s="91" t="str">
        <f t="shared" si="31"/>
        <v>keine Daten</v>
      </c>
      <c r="CM36" s="92">
        <f t="shared" si="22"/>
        <v>0</v>
      </c>
      <c r="CN36" s="91" t="str">
        <f t="shared" si="23"/>
        <v>keine Angabe</v>
      </c>
      <c r="CO36" s="91">
        <f t="shared" si="24"/>
        <v>2</v>
      </c>
      <c r="CP36" s="91">
        <f t="shared" si="25"/>
        <v>2</v>
      </c>
      <c r="CQ36" s="91">
        <f t="shared" si="26"/>
        <v>0</v>
      </c>
      <c r="CR36" s="91">
        <f t="shared" si="5"/>
        <v>0</v>
      </c>
      <c r="CS36" s="92"/>
      <c r="CT36" s="92"/>
      <c r="CU36" s="92">
        <f t="shared" si="2"/>
        <v>62300</v>
      </c>
      <c r="CV36" s="92">
        <f t="shared" si="36"/>
        <v>33700</v>
      </c>
      <c r="CW36" s="153">
        <f t="shared" si="32"/>
        <v>2.5</v>
      </c>
      <c r="CX36" s="153">
        <f t="shared" si="33"/>
        <v>3</v>
      </c>
      <c r="CY36" s="153">
        <f t="shared" si="34"/>
        <v>2.6</v>
      </c>
      <c r="CZ36" s="92">
        <f t="shared" si="29"/>
        <v>647660</v>
      </c>
      <c r="DA36" s="92">
        <f t="shared" si="30"/>
        <v>540</v>
      </c>
      <c r="DB36" s="91">
        <f t="shared" si="9"/>
        <v>0</v>
      </c>
    </row>
    <row r="37" spans="1:106" x14ac:dyDescent="0.25">
      <c r="A37" s="20">
        <v>13075068</v>
      </c>
      <c r="B37" s="21">
        <v>5553</v>
      </c>
      <c r="C37" s="21" t="s">
        <v>76</v>
      </c>
      <c r="D37" s="223">
        <v>654</v>
      </c>
      <c r="E37" s="224">
        <v>444000</v>
      </c>
      <c r="F37" s="224"/>
      <c r="G37" s="224"/>
      <c r="H37" s="224"/>
      <c r="I37" s="224"/>
      <c r="J37" s="224"/>
      <c r="K37" s="224"/>
      <c r="L37" s="224"/>
      <c r="M37" s="224">
        <v>292</v>
      </c>
      <c r="N37" s="224">
        <v>1</v>
      </c>
      <c r="O37" s="224">
        <v>365</v>
      </c>
      <c r="P37" s="224">
        <v>0</v>
      </c>
      <c r="Q37" s="224">
        <v>330</v>
      </c>
      <c r="R37" s="224">
        <v>0</v>
      </c>
      <c r="S37" s="223">
        <v>0</v>
      </c>
      <c r="T37" s="224">
        <v>3115075</v>
      </c>
      <c r="U37" s="224">
        <v>4763.1116207951072</v>
      </c>
      <c r="V37" s="24" t="s">
        <v>56</v>
      </c>
      <c r="W37" s="24" t="s">
        <v>43</v>
      </c>
      <c r="X37" s="24" t="s">
        <v>43</v>
      </c>
      <c r="Y37" s="224">
        <v>3200</v>
      </c>
      <c r="Z37" s="282">
        <v>2586</v>
      </c>
      <c r="AA37" s="224">
        <v>0</v>
      </c>
      <c r="AB37" s="224">
        <v>0</v>
      </c>
      <c r="AC37" s="224">
        <v>0</v>
      </c>
      <c r="AD37" s="224">
        <v>0</v>
      </c>
      <c r="AE37" s="223">
        <v>498468</v>
      </c>
      <c r="AF37" s="222">
        <v>106600</v>
      </c>
      <c r="AG37" s="281">
        <f t="shared" si="10"/>
        <v>-391868</v>
      </c>
      <c r="AH37" s="222">
        <v>91584</v>
      </c>
      <c r="AI37" s="281">
        <f t="shared" si="11"/>
        <v>198184</v>
      </c>
      <c r="AJ37" s="222">
        <v>293900</v>
      </c>
      <c r="AK37" s="281">
        <f t="shared" si="12"/>
        <v>-95716</v>
      </c>
      <c r="AL37" s="281">
        <f t="shared" si="13"/>
        <v>2.7570356472795496</v>
      </c>
      <c r="AM37" s="281">
        <f t="shared" si="14"/>
        <v>1.4829653251523836</v>
      </c>
      <c r="AN37" s="222">
        <v>159100</v>
      </c>
      <c r="CA37" s="91" t="str">
        <f t="shared" si="35"/>
        <v>Krien</v>
      </c>
      <c r="CB37" s="92">
        <f t="shared" si="35"/>
        <v>654</v>
      </c>
      <c r="CC37" s="92">
        <f t="shared" si="15"/>
        <v>0</v>
      </c>
      <c r="CD37" s="92">
        <f t="shared" si="16"/>
        <v>0</v>
      </c>
      <c r="CE37" s="92"/>
      <c r="CF37" s="92"/>
      <c r="CG37" s="92">
        <f t="shared" si="17"/>
        <v>0</v>
      </c>
      <c r="CH37" s="92">
        <f t="shared" si="18"/>
        <v>0</v>
      </c>
      <c r="CI37" s="92">
        <f t="shared" si="19"/>
        <v>0</v>
      </c>
      <c r="CJ37" s="91" t="str">
        <f t="shared" si="20"/>
        <v>ja</v>
      </c>
      <c r="CK37" s="91" t="str">
        <f t="shared" si="20"/>
        <v>nein</v>
      </c>
      <c r="CL37" s="91" t="str">
        <f t="shared" si="31"/>
        <v>keine Daten</v>
      </c>
      <c r="CM37" s="92">
        <f t="shared" si="22"/>
        <v>0</v>
      </c>
      <c r="CN37" s="91" t="str">
        <f t="shared" si="23"/>
        <v>keine Angabe</v>
      </c>
      <c r="CO37" s="91">
        <f t="shared" si="24"/>
        <v>2</v>
      </c>
      <c r="CP37" s="91">
        <f t="shared" si="25"/>
        <v>2</v>
      </c>
      <c r="CQ37" s="91">
        <f t="shared" si="26"/>
        <v>0</v>
      </c>
      <c r="CR37" s="91">
        <f t="shared" si="5"/>
        <v>0</v>
      </c>
      <c r="CS37" s="92"/>
      <c r="CT37" s="92"/>
      <c r="CU37" s="92">
        <f t="shared" si="2"/>
        <v>293900</v>
      </c>
      <c r="CV37" s="92">
        <f t="shared" si="36"/>
        <v>159100</v>
      </c>
      <c r="CW37" s="153">
        <f t="shared" si="32"/>
        <v>2.92</v>
      </c>
      <c r="CX37" s="153">
        <f t="shared" si="33"/>
        <v>3.65</v>
      </c>
      <c r="CY37" s="153">
        <f t="shared" si="34"/>
        <v>3.3</v>
      </c>
      <c r="CZ37" s="92">
        <f t="shared" si="29"/>
        <v>3115075</v>
      </c>
      <c r="DA37" s="92">
        <f t="shared" si="30"/>
        <v>2586</v>
      </c>
      <c r="DB37" s="91">
        <f t="shared" si="9"/>
        <v>0</v>
      </c>
    </row>
    <row r="38" spans="1:106" x14ac:dyDescent="0.25">
      <c r="A38" s="20">
        <v>13075073</v>
      </c>
      <c r="B38" s="21">
        <v>5553</v>
      </c>
      <c r="C38" s="21" t="s">
        <v>77</v>
      </c>
      <c r="D38" s="223">
        <v>173</v>
      </c>
      <c r="E38" s="224">
        <v>74100</v>
      </c>
      <c r="F38" s="224"/>
      <c r="G38" s="224"/>
      <c r="H38" s="224"/>
      <c r="I38" s="224"/>
      <c r="J38" s="224"/>
      <c r="K38" s="224"/>
      <c r="L38" s="224"/>
      <c r="M38" s="224">
        <v>300</v>
      </c>
      <c r="N38" s="224">
        <v>0</v>
      </c>
      <c r="O38" s="224">
        <v>365</v>
      </c>
      <c r="P38" s="224">
        <v>0</v>
      </c>
      <c r="Q38" s="224">
        <v>350</v>
      </c>
      <c r="R38" s="224">
        <v>0</v>
      </c>
      <c r="S38" s="223">
        <v>0</v>
      </c>
      <c r="T38" s="224">
        <v>16099</v>
      </c>
      <c r="U38" s="224">
        <v>93.057803468208093</v>
      </c>
      <c r="V38" s="24" t="s">
        <v>56</v>
      </c>
      <c r="W38" s="24" t="s">
        <v>43</v>
      </c>
      <c r="X38" s="24" t="s">
        <v>43</v>
      </c>
      <c r="Y38" s="224">
        <v>1100</v>
      </c>
      <c r="Z38" s="282">
        <v>1130</v>
      </c>
      <c r="AA38" s="224">
        <v>0</v>
      </c>
      <c r="AB38" s="224">
        <v>0</v>
      </c>
      <c r="AC38" s="224">
        <v>0</v>
      </c>
      <c r="AD38" s="224">
        <v>0</v>
      </c>
      <c r="AE38" s="223">
        <v>52496</v>
      </c>
      <c r="AF38" s="222">
        <v>25300</v>
      </c>
      <c r="AG38" s="281">
        <f t="shared" si="10"/>
        <v>-27196</v>
      </c>
      <c r="AH38" s="222">
        <v>71843</v>
      </c>
      <c r="AI38" s="281">
        <f t="shared" si="11"/>
        <v>97143</v>
      </c>
      <c r="AJ38" s="222">
        <v>61800</v>
      </c>
      <c r="AK38" s="281">
        <f t="shared" si="12"/>
        <v>35343</v>
      </c>
      <c r="AL38" s="281">
        <f t="shared" si="13"/>
        <v>2.4426877470355732</v>
      </c>
      <c r="AM38" s="281">
        <f t="shared" si="14"/>
        <v>0.6361755350359779</v>
      </c>
      <c r="AN38" s="222">
        <v>33500</v>
      </c>
      <c r="CA38" s="91" t="str">
        <f t="shared" si="35"/>
        <v>Krusenfelde</v>
      </c>
      <c r="CB38" s="92">
        <f t="shared" si="35"/>
        <v>173</v>
      </c>
      <c r="CC38" s="92">
        <f t="shared" si="15"/>
        <v>0</v>
      </c>
      <c r="CD38" s="92">
        <f t="shared" si="16"/>
        <v>0</v>
      </c>
      <c r="CE38" s="92"/>
      <c r="CF38" s="92"/>
      <c r="CG38" s="92">
        <f t="shared" si="17"/>
        <v>0</v>
      </c>
      <c r="CH38" s="92">
        <f t="shared" si="18"/>
        <v>0</v>
      </c>
      <c r="CI38" s="92">
        <f t="shared" si="19"/>
        <v>0</v>
      </c>
      <c r="CJ38" s="91" t="str">
        <f t="shared" si="20"/>
        <v>ja</v>
      </c>
      <c r="CK38" s="91" t="str">
        <f t="shared" si="20"/>
        <v>nein</v>
      </c>
      <c r="CL38" s="91" t="str">
        <f t="shared" si="31"/>
        <v>keine Daten</v>
      </c>
      <c r="CM38" s="92">
        <f t="shared" si="22"/>
        <v>0</v>
      </c>
      <c r="CN38" s="91" t="str">
        <f t="shared" si="23"/>
        <v>keine Angabe</v>
      </c>
      <c r="CO38" s="91">
        <f t="shared" si="24"/>
        <v>2</v>
      </c>
      <c r="CP38" s="91">
        <f t="shared" si="25"/>
        <v>2</v>
      </c>
      <c r="CQ38" s="91">
        <f t="shared" si="26"/>
        <v>0</v>
      </c>
      <c r="CR38" s="91">
        <f t="shared" si="5"/>
        <v>0</v>
      </c>
      <c r="CS38" s="92"/>
      <c r="CT38" s="92"/>
      <c r="CU38" s="92">
        <f t="shared" si="2"/>
        <v>61800</v>
      </c>
      <c r="CV38" s="92">
        <f t="shared" si="36"/>
        <v>33500</v>
      </c>
      <c r="CW38" s="153">
        <f t="shared" si="32"/>
        <v>3</v>
      </c>
      <c r="CX38" s="153">
        <f t="shared" si="33"/>
        <v>3.65</v>
      </c>
      <c r="CY38" s="153">
        <f t="shared" si="34"/>
        <v>3.5</v>
      </c>
      <c r="CZ38" s="92">
        <f t="shared" si="29"/>
        <v>16099</v>
      </c>
      <c r="DA38" s="92">
        <f t="shared" si="30"/>
        <v>1130</v>
      </c>
      <c r="DB38" s="91">
        <f t="shared" si="9"/>
        <v>0</v>
      </c>
    </row>
    <row r="39" spans="1:106" x14ac:dyDescent="0.25">
      <c r="A39" s="20">
        <v>13075088</v>
      </c>
      <c r="B39" s="21">
        <v>5553</v>
      </c>
      <c r="C39" s="21" t="s">
        <v>78</v>
      </c>
      <c r="D39" s="223">
        <v>533</v>
      </c>
      <c r="E39" s="224">
        <v>311000</v>
      </c>
      <c r="F39" s="224"/>
      <c r="G39" s="224"/>
      <c r="H39" s="224"/>
      <c r="I39" s="224"/>
      <c r="J39" s="224"/>
      <c r="K39" s="224"/>
      <c r="L39" s="224"/>
      <c r="M39" s="224">
        <v>300</v>
      </c>
      <c r="N39" s="224">
        <v>0</v>
      </c>
      <c r="O39" s="224">
        <v>320</v>
      </c>
      <c r="P39" s="224">
        <v>1</v>
      </c>
      <c r="Q39" s="224">
        <v>330</v>
      </c>
      <c r="R39" s="224">
        <v>0</v>
      </c>
      <c r="S39" s="223">
        <v>0</v>
      </c>
      <c r="T39" s="224">
        <v>643049</v>
      </c>
      <c r="U39" s="224">
        <v>1206.4709193245778</v>
      </c>
      <c r="V39" s="24" t="s">
        <v>56</v>
      </c>
      <c r="W39" s="24" t="s">
        <v>43</v>
      </c>
      <c r="X39" s="24" t="s">
        <v>43</v>
      </c>
      <c r="Y39" s="224">
        <v>3200</v>
      </c>
      <c r="Z39" s="282">
        <v>3305</v>
      </c>
      <c r="AA39" s="224">
        <v>0</v>
      </c>
      <c r="AB39" s="224">
        <v>0</v>
      </c>
      <c r="AC39" s="224">
        <v>0</v>
      </c>
      <c r="AD39" s="224">
        <v>0</v>
      </c>
      <c r="AE39" s="223">
        <v>443555</v>
      </c>
      <c r="AF39" s="222">
        <v>205700</v>
      </c>
      <c r="AG39" s="281">
        <f t="shared" si="10"/>
        <v>-237855</v>
      </c>
      <c r="AH39" s="222">
        <v>52253</v>
      </c>
      <c r="AI39" s="281">
        <f t="shared" si="11"/>
        <v>257953</v>
      </c>
      <c r="AJ39" s="222">
        <v>258000</v>
      </c>
      <c r="AK39" s="281">
        <f t="shared" si="12"/>
        <v>-47</v>
      </c>
      <c r="AL39" s="281">
        <f t="shared" si="13"/>
        <v>1.2542537676227516</v>
      </c>
      <c r="AM39" s="281">
        <f t="shared" si="14"/>
        <v>1.0001822037347889</v>
      </c>
      <c r="AN39" s="222">
        <v>139700</v>
      </c>
      <c r="CA39" s="91" t="str">
        <f t="shared" si="35"/>
        <v>Medow</v>
      </c>
      <c r="CB39" s="92">
        <f t="shared" si="35"/>
        <v>533</v>
      </c>
      <c r="CC39" s="92">
        <f t="shared" si="15"/>
        <v>0</v>
      </c>
      <c r="CD39" s="92">
        <f t="shared" si="16"/>
        <v>0</v>
      </c>
      <c r="CE39" s="92"/>
      <c r="CF39" s="92"/>
      <c r="CG39" s="92">
        <f t="shared" si="17"/>
        <v>0</v>
      </c>
      <c r="CH39" s="92">
        <f t="shared" si="18"/>
        <v>0</v>
      </c>
      <c r="CI39" s="92">
        <f t="shared" si="19"/>
        <v>0</v>
      </c>
      <c r="CJ39" s="91" t="str">
        <f t="shared" si="20"/>
        <v>ja</v>
      </c>
      <c r="CK39" s="91" t="str">
        <f t="shared" si="20"/>
        <v>nein</v>
      </c>
      <c r="CL39" s="91" t="str">
        <f t="shared" si="31"/>
        <v>keine Daten</v>
      </c>
      <c r="CM39" s="92">
        <f t="shared" si="22"/>
        <v>0</v>
      </c>
      <c r="CN39" s="91" t="str">
        <f t="shared" si="23"/>
        <v>keine Angabe</v>
      </c>
      <c r="CO39" s="91">
        <f t="shared" si="24"/>
        <v>2</v>
      </c>
      <c r="CP39" s="91">
        <f t="shared" si="25"/>
        <v>2</v>
      </c>
      <c r="CQ39" s="91">
        <f t="shared" si="26"/>
        <v>0</v>
      </c>
      <c r="CR39" s="91">
        <f t="shared" si="5"/>
        <v>0</v>
      </c>
      <c r="CS39" s="92"/>
      <c r="CT39" s="92"/>
      <c r="CU39" s="92">
        <f t="shared" si="2"/>
        <v>258000</v>
      </c>
      <c r="CV39" s="92">
        <f t="shared" si="36"/>
        <v>139700</v>
      </c>
      <c r="CW39" s="153">
        <f t="shared" si="32"/>
        <v>3</v>
      </c>
      <c r="CX39" s="153">
        <f t="shared" si="33"/>
        <v>3.2</v>
      </c>
      <c r="CY39" s="153">
        <f t="shared" si="34"/>
        <v>3.3</v>
      </c>
      <c r="CZ39" s="92">
        <f t="shared" si="29"/>
        <v>643049</v>
      </c>
      <c r="DA39" s="92">
        <f t="shared" si="30"/>
        <v>3305</v>
      </c>
      <c r="DB39" s="91">
        <f t="shared" si="9"/>
        <v>0</v>
      </c>
    </row>
    <row r="40" spans="1:106" x14ac:dyDescent="0.25">
      <c r="A40" s="20">
        <v>13075098</v>
      </c>
      <c r="B40" s="21">
        <v>5553</v>
      </c>
      <c r="C40" s="21" t="s">
        <v>79</v>
      </c>
      <c r="D40" s="223">
        <v>500</v>
      </c>
      <c r="E40" s="224">
        <v>276800</v>
      </c>
      <c r="F40" s="224"/>
      <c r="G40" s="224"/>
      <c r="H40" s="224"/>
      <c r="I40" s="224"/>
      <c r="J40" s="224"/>
      <c r="K40" s="224"/>
      <c r="L40" s="224"/>
      <c r="M40" s="224">
        <v>290</v>
      </c>
      <c r="N40" s="224">
        <v>1</v>
      </c>
      <c r="O40" s="224">
        <v>365</v>
      </c>
      <c r="P40" s="224">
        <v>0</v>
      </c>
      <c r="Q40" s="224">
        <v>300</v>
      </c>
      <c r="R40" s="224">
        <v>0</v>
      </c>
      <c r="S40" s="223">
        <v>0</v>
      </c>
      <c r="T40" s="224">
        <v>29867</v>
      </c>
      <c r="U40" s="224">
        <v>59.734000000000002</v>
      </c>
      <c r="V40" s="24" t="s">
        <v>56</v>
      </c>
      <c r="W40" s="24" t="s">
        <v>43</v>
      </c>
      <c r="X40" s="24" t="s">
        <v>43</v>
      </c>
      <c r="Y40" s="224">
        <v>1700</v>
      </c>
      <c r="Z40" s="282">
        <v>1508</v>
      </c>
      <c r="AA40" s="224">
        <v>0</v>
      </c>
      <c r="AB40" s="224">
        <v>0</v>
      </c>
      <c r="AC40" s="224">
        <v>0</v>
      </c>
      <c r="AD40" s="224">
        <v>0</v>
      </c>
      <c r="AE40" s="223">
        <v>283202</v>
      </c>
      <c r="AF40" s="222">
        <v>109200</v>
      </c>
      <c r="AG40" s="281">
        <f t="shared" si="10"/>
        <v>-174002</v>
      </c>
      <c r="AH40" s="222">
        <v>128752</v>
      </c>
      <c r="AI40" s="281">
        <f t="shared" si="11"/>
        <v>237952</v>
      </c>
      <c r="AJ40" s="222">
        <v>158800</v>
      </c>
      <c r="AK40" s="281">
        <f t="shared" si="12"/>
        <v>79152</v>
      </c>
      <c r="AL40" s="281">
        <f t="shared" si="13"/>
        <v>1.4542124542124542</v>
      </c>
      <c r="AM40" s="281">
        <f t="shared" si="14"/>
        <v>0.667361484669177</v>
      </c>
      <c r="AN40" s="222">
        <v>86000</v>
      </c>
      <c r="CA40" s="91" t="str">
        <f t="shared" si="35"/>
        <v>Neu Kosenow</v>
      </c>
      <c r="CB40" s="92">
        <f t="shared" si="35"/>
        <v>500</v>
      </c>
      <c r="CC40" s="92">
        <f t="shared" si="15"/>
        <v>0</v>
      </c>
      <c r="CD40" s="92">
        <f t="shared" si="16"/>
        <v>0</v>
      </c>
      <c r="CE40" s="92"/>
      <c r="CF40" s="92"/>
      <c r="CG40" s="92">
        <f t="shared" si="17"/>
        <v>0</v>
      </c>
      <c r="CH40" s="92">
        <f t="shared" si="18"/>
        <v>0</v>
      </c>
      <c r="CI40" s="92">
        <f t="shared" si="19"/>
        <v>0</v>
      </c>
      <c r="CJ40" s="91" t="str">
        <f t="shared" si="20"/>
        <v>ja</v>
      </c>
      <c r="CK40" s="91" t="str">
        <f t="shared" si="20"/>
        <v>nein</v>
      </c>
      <c r="CL40" s="91" t="str">
        <f t="shared" si="31"/>
        <v>keine Daten</v>
      </c>
      <c r="CM40" s="92">
        <f t="shared" si="22"/>
        <v>0</v>
      </c>
      <c r="CN40" s="91" t="str">
        <f t="shared" si="23"/>
        <v>keine Angabe</v>
      </c>
      <c r="CO40" s="91">
        <f t="shared" si="24"/>
        <v>2</v>
      </c>
      <c r="CP40" s="91">
        <f t="shared" si="25"/>
        <v>2</v>
      </c>
      <c r="CQ40" s="91">
        <f t="shared" si="26"/>
        <v>0</v>
      </c>
      <c r="CR40" s="91">
        <f t="shared" si="5"/>
        <v>0</v>
      </c>
      <c r="CS40" s="92"/>
      <c r="CT40" s="92"/>
      <c r="CU40" s="92">
        <f t="shared" si="2"/>
        <v>158800</v>
      </c>
      <c r="CV40" s="92">
        <f t="shared" si="36"/>
        <v>86000</v>
      </c>
      <c r="CW40" s="153">
        <f t="shared" si="32"/>
        <v>2.9</v>
      </c>
      <c r="CX40" s="153">
        <f t="shared" si="33"/>
        <v>3.65</v>
      </c>
      <c r="CY40" s="153">
        <f t="shared" si="34"/>
        <v>3</v>
      </c>
      <c r="CZ40" s="92">
        <f t="shared" si="29"/>
        <v>29867</v>
      </c>
      <c r="DA40" s="92">
        <f t="shared" si="30"/>
        <v>1508</v>
      </c>
      <c r="DB40" s="91">
        <f t="shared" si="9"/>
        <v>0</v>
      </c>
    </row>
    <row r="41" spans="1:106" x14ac:dyDescent="0.25">
      <c r="A41" s="20">
        <v>13075101</v>
      </c>
      <c r="B41" s="21">
        <v>5553</v>
      </c>
      <c r="C41" s="21" t="s">
        <v>80</v>
      </c>
      <c r="D41" s="223">
        <v>222</v>
      </c>
      <c r="E41" s="224">
        <v>203500</v>
      </c>
      <c r="F41" s="224"/>
      <c r="G41" s="224"/>
      <c r="H41" s="224"/>
      <c r="I41" s="224"/>
      <c r="J41" s="224"/>
      <c r="K41" s="224"/>
      <c r="L41" s="224"/>
      <c r="M41" s="224">
        <v>310</v>
      </c>
      <c r="N41" s="224">
        <v>0</v>
      </c>
      <c r="O41" s="224">
        <v>375</v>
      </c>
      <c r="P41" s="224">
        <v>0</v>
      </c>
      <c r="Q41" s="224">
        <v>340</v>
      </c>
      <c r="R41" s="224">
        <v>0</v>
      </c>
      <c r="S41" s="223">
        <v>0</v>
      </c>
      <c r="T41" s="224">
        <v>78889</v>
      </c>
      <c r="U41" s="224">
        <v>355.35585585585585</v>
      </c>
      <c r="V41" s="24" t="s">
        <v>56</v>
      </c>
      <c r="W41" s="24" t="s">
        <v>43</v>
      </c>
      <c r="X41" s="24" t="s">
        <v>43</v>
      </c>
      <c r="Y41" s="224">
        <v>900</v>
      </c>
      <c r="Z41" s="282">
        <v>1833</v>
      </c>
      <c r="AA41" s="224">
        <v>0</v>
      </c>
      <c r="AB41" s="224">
        <v>0</v>
      </c>
      <c r="AC41" s="224">
        <v>0</v>
      </c>
      <c r="AD41" s="224">
        <v>0</v>
      </c>
      <c r="AE41" s="223">
        <v>170295</v>
      </c>
      <c r="AF41" s="222">
        <v>44700</v>
      </c>
      <c r="AG41" s="281">
        <f t="shared" si="10"/>
        <v>-125595</v>
      </c>
      <c r="AH41" s="222">
        <v>30433</v>
      </c>
      <c r="AI41" s="281">
        <f t="shared" si="11"/>
        <v>75133</v>
      </c>
      <c r="AJ41" s="222">
        <v>73689</v>
      </c>
      <c r="AK41" s="281">
        <f t="shared" si="12"/>
        <v>1444</v>
      </c>
      <c r="AL41" s="281">
        <f t="shared" si="13"/>
        <v>1.648523489932886</v>
      </c>
      <c r="AM41" s="281">
        <f t="shared" si="14"/>
        <v>0.98078074880545163</v>
      </c>
      <c r="AN41" s="222">
        <v>53100</v>
      </c>
      <c r="CA41" s="91" t="str">
        <f t="shared" si="35"/>
        <v>Neuenkirchen</v>
      </c>
      <c r="CB41" s="92">
        <f t="shared" si="35"/>
        <v>222</v>
      </c>
      <c r="CC41" s="92">
        <f t="shared" si="15"/>
        <v>0</v>
      </c>
      <c r="CD41" s="92">
        <f t="shared" si="16"/>
        <v>0</v>
      </c>
      <c r="CE41" s="92"/>
      <c r="CF41" s="92"/>
      <c r="CG41" s="92">
        <f t="shared" si="17"/>
        <v>0</v>
      </c>
      <c r="CH41" s="92">
        <f t="shared" si="18"/>
        <v>0</v>
      </c>
      <c r="CI41" s="92">
        <f t="shared" si="19"/>
        <v>0</v>
      </c>
      <c r="CJ41" s="91" t="str">
        <f t="shared" si="20"/>
        <v>ja</v>
      </c>
      <c r="CK41" s="91" t="str">
        <f t="shared" si="20"/>
        <v>nein</v>
      </c>
      <c r="CL41" s="91" t="str">
        <f t="shared" si="31"/>
        <v>keine Daten</v>
      </c>
      <c r="CM41" s="92">
        <f t="shared" si="22"/>
        <v>0</v>
      </c>
      <c r="CN41" s="91" t="str">
        <f t="shared" si="23"/>
        <v>keine Angabe</v>
      </c>
      <c r="CO41" s="91">
        <f t="shared" si="24"/>
        <v>2</v>
      </c>
      <c r="CP41" s="91">
        <f t="shared" si="25"/>
        <v>2</v>
      </c>
      <c r="CQ41" s="91">
        <f t="shared" si="26"/>
        <v>0</v>
      </c>
      <c r="CR41" s="91">
        <f t="shared" si="5"/>
        <v>0</v>
      </c>
      <c r="CS41" s="92"/>
      <c r="CT41" s="92"/>
      <c r="CU41" s="92">
        <f t="shared" si="2"/>
        <v>73689</v>
      </c>
      <c r="CV41" s="92">
        <f t="shared" si="36"/>
        <v>53100</v>
      </c>
      <c r="CW41" s="153">
        <f t="shared" si="32"/>
        <v>3.1</v>
      </c>
      <c r="CX41" s="153">
        <f t="shared" si="33"/>
        <v>3.75</v>
      </c>
      <c r="CY41" s="153">
        <f t="shared" si="34"/>
        <v>3.4</v>
      </c>
      <c r="CZ41" s="92">
        <f t="shared" si="29"/>
        <v>78889</v>
      </c>
      <c r="DA41" s="92">
        <f t="shared" si="30"/>
        <v>1833</v>
      </c>
      <c r="DB41" s="91">
        <f t="shared" si="9"/>
        <v>0</v>
      </c>
    </row>
    <row r="42" spans="1:106" x14ac:dyDescent="0.25">
      <c r="A42" s="20">
        <v>13075110</v>
      </c>
      <c r="B42" s="21">
        <v>5553</v>
      </c>
      <c r="C42" s="21" t="s">
        <v>81</v>
      </c>
      <c r="D42" s="223">
        <v>322</v>
      </c>
      <c r="E42" s="224">
        <v>337200</v>
      </c>
      <c r="F42" s="224"/>
      <c r="G42" s="224"/>
      <c r="H42" s="224"/>
      <c r="I42" s="224"/>
      <c r="J42" s="224"/>
      <c r="K42" s="224"/>
      <c r="L42" s="224"/>
      <c r="M42" s="224">
        <v>250</v>
      </c>
      <c r="N42" s="224">
        <v>1</v>
      </c>
      <c r="O42" s="224">
        <v>300</v>
      </c>
      <c r="P42" s="224">
        <v>1</v>
      </c>
      <c r="Q42" s="224">
        <v>270</v>
      </c>
      <c r="R42" s="224">
        <v>1</v>
      </c>
      <c r="S42" s="223">
        <v>1</v>
      </c>
      <c r="T42" s="224">
        <v>0</v>
      </c>
      <c r="U42" s="224">
        <v>0</v>
      </c>
      <c r="V42" s="24" t="s">
        <v>56</v>
      </c>
      <c r="W42" s="24" t="s">
        <v>43</v>
      </c>
      <c r="X42" s="24" t="s">
        <v>43</v>
      </c>
      <c r="Y42" s="224">
        <v>1400</v>
      </c>
      <c r="Z42" s="282">
        <v>1018</v>
      </c>
      <c r="AA42" s="224">
        <v>0</v>
      </c>
      <c r="AB42" s="224">
        <v>0</v>
      </c>
      <c r="AC42" s="224">
        <v>0</v>
      </c>
      <c r="AD42" s="224">
        <v>0</v>
      </c>
      <c r="AE42" s="223">
        <v>213627</v>
      </c>
      <c r="AF42" s="222">
        <v>76900</v>
      </c>
      <c r="AG42" s="281">
        <f t="shared" si="10"/>
        <v>-136727</v>
      </c>
      <c r="AH42" s="222">
        <v>64169</v>
      </c>
      <c r="AI42" s="281">
        <f t="shared" si="11"/>
        <v>141069</v>
      </c>
      <c r="AJ42" s="222">
        <v>139700</v>
      </c>
      <c r="AK42" s="281">
        <f t="shared" si="12"/>
        <v>1369</v>
      </c>
      <c r="AL42" s="281">
        <f t="shared" si="13"/>
        <v>1.8166449934980493</v>
      </c>
      <c r="AM42" s="281">
        <f t="shared" si="14"/>
        <v>0.99029552913822316</v>
      </c>
      <c r="AN42" s="222">
        <v>75700</v>
      </c>
      <c r="CA42" s="91" t="str">
        <f t="shared" si="35"/>
        <v>Postlow</v>
      </c>
      <c r="CB42" s="92">
        <f t="shared" si="35"/>
        <v>322</v>
      </c>
      <c r="CC42" s="92">
        <f t="shared" si="15"/>
        <v>0</v>
      </c>
      <c r="CD42" s="92">
        <f t="shared" si="16"/>
        <v>0</v>
      </c>
      <c r="CE42" s="92"/>
      <c r="CF42" s="92"/>
      <c r="CG42" s="92">
        <f t="shared" si="17"/>
        <v>0</v>
      </c>
      <c r="CH42" s="92">
        <f t="shared" si="18"/>
        <v>0</v>
      </c>
      <c r="CI42" s="92">
        <f t="shared" si="19"/>
        <v>1</v>
      </c>
      <c r="CJ42" s="91" t="str">
        <f t="shared" si="20"/>
        <v>ja</v>
      </c>
      <c r="CK42" s="91" t="str">
        <f t="shared" si="20"/>
        <v>nein</v>
      </c>
      <c r="CL42" s="91" t="str">
        <f t="shared" si="31"/>
        <v>keine Daten</v>
      </c>
      <c r="CM42" s="92">
        <f t="shared" si="22"/>
        <v>0</v>
      </c>
      <c r="CN42" s="91" t="str">
        <f t="shared" si="23"/>
        <v>keine Angabe</v>
      </c>
      <c r="CO42" s="91">
        <f t="shared" si="24"/>
        <v>2</v>
      </c>
      <c r="CP42" s="91">
        <f t="shared" si="25"/>
        <v>2</v>
      </c>
      <c r="CQ42" s="91">
        <f t="shared" si="26"/>
        <v>0</v>
      </c>
      <c r="CR42" s="91">
        <f t="shared" si="5"/>
        <v>0</v>
      </c>
      <c r="CS42" s="92"/>
      <c r="CT42" s="92"/>
      <c r="CU42" s="92">
        <f t="shared" si="2"/>
        <v>139700</v>
      </c>
      <c r="CV42" s="92">
        <f t="shared" si="36"/>
        <v>75700</v>
      </c>
      <c r="CW42" s="153">
        <f t="shared" si="32"/>
        <v>2.5</v>
      </c>
      <c r="CX42" s="153">
        <f t="shared" si="33"/>
        <v>3</v>
      </c>
      <c r="CY42" s="153">
        <f t="shared" si="34"/>
        <v>2.7</v>
      </c>
      <c r="CZ42" s="92">
        <f t="shared" si="29"/>
        <v>0</v>
      </c>
      <c r="DA42" s="92">
        <f t="shared" si="30"/>
        <v>1018</v>
      </c>
      <c r="DB42" s="91">
        <f t="shared" si="9"/>
        <v>0</v>
      </c>
    </row>
    <row r="43" spans="1:106" x14ac:dyDescent="0.25">
      <c r="A43" s="20">
        <v>13075116</v>
      </c>
      <c r="B43" s="21">
        <v>5553</v>
      </c>
      <c r="C43" s="21" t="s">
        <v>82</v>
      </c>
      <c r="D43" s="223">
        <v>178</v>
      </c>
      <c r="E43" s="224">
        <v>124100</v>
      </c>
      <c r="F43" s="224"/>
      <c r="G43" s="224"/>
      <c r="H43" s="224"/>
      <c r="I43" s="224"/>
      <c r="J43" s="224"/>
      <c r="K43" s="224"/>
      <c r="L43" s="224"/>
      <c r="M43" s="224">
        <v>270</v>
      </c>
      <c r="N43" s="224">
        <v>1</v>
      </c>
      <c r="O43" s="224">
        <v>270</v>
      </c>
      <c r="P43" s="224">
        <v>1</v>
      </c>
      <c r="Q43" s="224">
        <v>300</v>
      </c>
      <c r="R43" s="224">
        <v>1</v>
      </c>
      <c r="S43" s="223">
        <v>1</v>
      </c>
      <c r="T43" s="224">
        <v>52487</v>
      </c>
      <c r="U43" s="224">
        <v>294.87078651685391</v>
      </c>
      <c r="V43" s="24" t="s">
        <v>56</v>
      </c>
      <c r="W43" s="24" t="s">
        <v>43</v>
      </c>
      <c r="X43" s="24" t="s">
        <v>43</v>
      </c>
      <c r="Y43" s="224">
        <v>800</v>
      </c>
      <c r="Z43" s="282">
        <v>1925</v>
      </c>
      <c r="AA43" s="224">
        <v>0</v>
      </c>
      <c r="AB43" s="224">
        <v>0</v>
      </c>
      <c r="AC43" s="224">
        <v>0</v>
      </c>
      <c r="AD43" s="224">
        <v>0</v>
      </c>
      <c r="AE43" s="223">
        <v>48132</v>
      </c>
      <c r="AF43" s="222">
        <v>21700</v>
      </c>
      <c r="AG43" s="281">
        <f t="shared" si="10"/>
        <v>-26432</v>
      </c>
      <c r="AH43" s="222">
        <v>77448</v>
      </c>
      <c r="AI43" s="281">
        <f t="shared" si="11"/>
        <v>99148</v>
      </c>
      <c r="AJ43" s="222">
        <v>55100</v>
      </c>
      <c r="AK43" s="281">
        <f t="shared" si="12"/>
        <v>44048</v>
      </c>
      <c r="AL43" s="281">
        <f t="shared" si="13"/>
        <v>2.5391705069124426</v>
      </c>
      <c r="AM43" s="281">
        <f t="shared" si="14"/>
        <v>0.55573486101585512</v>
      </c>
      <c r="AN43" s="222">
        <v>29800</v>
      </c>
      <c r="CA43" s="91" t="str">
        <f t="shared" si="35"/>
        <v>Rossin</v>
      </c>
      <c r="CB43" s="92">
        <f t="shared" si="35"/>
        <v>178</v>
      </c>
      <c r="CC43" s="92">
        <f t="shared" si="15"/>
        <v>0</v>
      </c>
      <c r="CD43" s="92">
        <f t="shared" si="16"/>
        <v>0</v>
      </c>
      <c r="CE43" s="92"/>
      <c r="CF43" s="92"/>
      <c r="CG43" s="92">
        <f t="shared" si="17"/>
        <v>0</v>
      </c>
      <c r="CH43" s="92">
        <f t="shared" si="18"/>
        <v>0</v>
      </c>
      <c r="CI43" s="92">
        <f t="shared" si="19"/>
        <v>1</v>
      </c>
      <c r="CJ43" s="91" t="str">
        <f t="shared" si="20"/>
        <v>ja</v>
      </c>
      <c r="CK43" s="91" t="str">
        <f t="shared" si="20"/>
        <v>nein</v>
      </c>
      <c r="CL43" s="91" t="str">
        <f t="shared" si="31"/>
        <v>keine Daten</v>
      </c>
      <c r="CM43" s="92">
        <f t="shared" si="22"/>
        <v>0</v>
      </c>
      <c r="CN43" s="91" t="str">
        <f t="shared" si="23"/>
        <v>keine Angabe</v>
      </c>
      <c r="CO43" s="91">
        <f t="shared" si="24"/>
        <v>2</v>
      </c>
      <c r="CP43" s="91">
        <f t="shared" si="25"/>
        <v>2</v>
      </c>
      <c r="CQ43" s="91">
        <f t="shared" si="26"/>
        <v>0</v>
      </c>
      <c r="CR43" s="91">
        <f t="shared" si="5"/>
        <v>0</v>
      </c>
      <c r="CS43" s="92"/>
      <c r="CT43" s="92"/>
      <c r="CU43" s="92">
        <f t="shared" si="2"/>
        <v>55100</v>
      </c>
      <c r="CV43" s="92">
        <f t="shared" si="36"/>
        <v>29800</v>
      </c>
      <c r="CW43" s="153">
        <f t="shared" si="32"/>
        <v>2.7</v>
      </c>
      <c r="CX43" s="153">
        <f t="shared" si="33"/>
        <v>2.7</v>
      </c>
      <c r="CY43" s="153">
        <f t="shared" si="34"/>
        <v>3</v>
      </c>
      <c r="CZ43" s="92">
        <f t="shared" si="29"/>
        <v>52487</v>
      </c>
      <c r="DA43" s="92">
        <f t="shared" si="30"/>
        <v>1925</v>
      </c>
      <c r="DB43" s="91">
        <f t="shared" si="9"/>
        <v>0</v>
      </c>
    </row>
    <row r="44" spans="1:106" x14ac:dyDescent="0.25">
      <c r="A44" s="20">
        <v>13075122</v>
      </c>
      <c r="B44" s="21">
        <v>5553</v>
      </c>
      <c r="C44" s="21" t="s">
        <v>83</v>
      </c>
      <c r="D44" s="223">
        <v>407</v>
      </c>
      <c r="E44" s="224">
        <v>279600</v>
      </c>
      <c r="F44" s="224"/>
      <c r="G44" s="224"/>
      <c r="H44" s="224"/>
      <c r="I44" s="224"/>
      <c r="J44" s="224"/>
      <c r="K44" s="224"/>
      <c r="L44" s="224"/>
      <c r="M44" s="224">
        <v>310</v>
      </c>
      <c r="N44" s="224">
        <v>0</v>
      </c>
      <c r="O44" s="224">
        <v>375</v>
      </c>
      <c r="P44" s="224">
        <v>0</v>
      </c>
      <c r="Q44" s="224">
        <v>340</v>
      </c>
      <c r="R44" s="224">
        <v>0</v>
      </c>
      <c r="S44" s="223">
        <v>0</v>
      </c>
      <c r="T44" s="224">
        <v>0</v>
      </c>
      <c r="U44" s="224">
        <v>0</v>
      </c>
      <c r="V44" s="24" t="s">
        <v>56</v>
      </c>
      <c r="W44" s="24" t="s">
        <v>43</v>
      </c>
      <c r="X44" s="24" t="s">
        <v>43</v>
      </c>
      <c r="Y44" s="224">
        <v>2300</v>
      </c>
      <c r="Z44" s="282">
        <v>2241</v>
      </c>
      <c r="AA44" s="224">
        <v>0</v>
      </c>
      <c r="AB44" s="224">
        <v>0</v>
      </c>
      <c r="AC44" s="224">
        <v>0</v>
      </c>
      <c r="AD44" s="224">
        <v>0</v>
      </c>
      <c r="AE44" s="223">
        <v>209517</v>
      </c>
      <c r="AF44" s="222">
        <v>67600</v>
      </c>
      <c r="AG44" s="281">
        <f t="shared" si="10"/>
        <v>-141917</v>
      </c>
      <c r="AH44" s="222">
        <v>117410</v>
      </c>
      <c r="AI44" s="281">
        <f t="shared" si="11"/>
        <v>185010</v>
      </c>
      <c r="AJ44" s="222">
        <v>122067</v>
      </c>
      <c r="AK44" s="281">
        <f t="shared" si="12"/>
        <v>62943</v>
      </c>
      <c r="AL44" s="281">
        <f t="shared" si="13"/>
        <v>1.8057248520710059</v>
      </c>
      <c r="AM44" s="281">
        <f t="shared" si="14"/>
        <v>0.65978595751580993</v>
      </c>
      <c r="AN44" s="222">
        <v>88300</v>
      </c>
      <c r="CA44" s="91" t="str">
        <f t="shared" si="35"/>
        <v>Sarnow</v>
      </c>
      <c r="CB44" s="92">
        <f t="shared" si="35"/>
        <v>407</v>
      </c>
      <c r="CC44" s="92">
        <f t="shared" si="15"/>
        <v>0</v>
      </c>
      <c r="CD44" s="92">
        <f t="shared" si="16"/>
        <v>0</v>
      </c>
      <c r="CE44" s="92"/>
      <c r="CF44" s="92"/>
      <c r="CG44" s="92">
        <f t="shared" si="17"/>
        <v>0</v>
      </c>
      <c r="CH44" s="92">
        <f t="shared" si="18"/>
        <v>0</v>
      </c>
      <c r="CI44" s="92">
        <f t="shared" si="19"/>
        <v>0</v>
      </c>
      <c r="CJ44" s="91" t="str">
        <f t="shared" si="20"/>
        <v>ja</v>
      </c>
      <c r="CK44" s="91" t="str">
        <f t="shared" si="20"/>
        <v>nein</v>
      </c>
      <c r="CL44" s="91" t="str">
        <f t="shared" si="31"/>
        <v>keine Daten</v>
      </c>
      <c r="CM44" s="92">
        <f t="shared" si="22"/>
        <v>0</v>
      </c>
      <c r="CN44" s="91" t="str">
        <f t="shared" si="23"/>
        <v>keine Angabe</v>
      </c>
      <c r="CO44" s="91">
        <f t="shared" si="24"/>
        <v>2</v>
      </c>
      <c r="CP44" s="91">
        <f t="shared" si="25"/>
        <v>2</v>
      </c>
      <c r="CQ44" s="91">
        <f t="shared" si="26"/>
        <v>0</v>
      </c>
      <c r="CR44" s="91">
        <f t="shared" si="5"/>
        <v>0</v>
      </c>
      <c r="CS44" s="92"/>
      <c r="CT44" s="92"/>
      <c r="CU44" s="92">
        <f t="shared" si="2"/>
        <v>122067</v>
      </c>
      <c r="CV44" s="92">
        <f t="shared" si="36"/>
        <v>88300</v>
      </c>
      <c r="CW44" s="153">
        <f t="shared" si="32"/>
        <v>3.1</v>
      </c>
      <c r="CX44" s="153">
        <f t="shared" si="33"/>
        <v>3.75</v>
      </c>
      <c r="CY44" s="153">
        <f t="shared" si="34"/>
        <v>3.4</v>
      </c>
      <c r="CZ44" s="92">
        <f t="shared" si="29"/>
        <v>0</v>
      </c>
      <c r="DA44" s="92">
        <f t="shared" si="30"/>
        <v>2241</v>
      </c>
      <c r="DB44" s="91">
        <f t="shared" si="9"/>
        <v>0</v>
      </c>
    </row>
    <row r="45" spans="1:106" x14ac:dyDescent="0.25">
      <c r="A45" s="20">
        <v>13075127</v>
      </c>
      <c r="B45" s="21">
        <v>5553</v>
      </c>
      <c r="C45" s="21" t="s">
        <v>84</v>
      </c>
      <c r="D45" s="223">
        <v>1171</v>
      </c>
      <c r="E45" s="224">
        <v>712700</v>
      </c>
      <c r="F45" s="224"/>
      <c r="G45" s="224"/>
      <c r="H45" s="224"/>
      <c r="I45" s="224"/>
      <c r="J45" s="224"/>
      <c r="K45" s="224"/>
      <c r="L45" s="224"/>
      <c r="M45" s="224">
        <v>310</v>
      </c>
      <c r="N45" s="224">
        <v>0</v>
      </c>
      <c r="O45" s="224">
        <v>375</v>
      </c>
      <c r="P45" s="224">
        <v>0</v>
      </c>
      <c r="Q45" s="224">
        <v>340</v>
      </c>
      <c r="R45" s="224">
        <v>0</v>
      </c>
      <c r="S45" s="223">
        <v>0</v>
      </c>
      <c r="T45" s="224">
        <v>277121</v>
      </c>
      <c r="U45" s="224">
        <v>236.65328778821521</v>
      </c>
      <c r="V45" s="24" t="s">
        <v>56</v>
      </c>
      <c r="W45" s="24" t="s">
        <v>43</v>
      </c>
      <c r="X45" s="24" t="s">
        <v>43</v>
      </c>
      <c r="Y45" s="224">
        <v>4300</v>
      </c>
      <c r="Z45" s="282">
        <v>7091</v>
      </c>
      <c r="AA45" s="224">
        <v>0</v>
      </c>
      <c r="AB45" s="224">
        <v>0</v>
      </c>
      <c r="AC45" s="224">
        <v>0</v>
      </c>
      <c r="AD45" s="224">
        <v>0</v>
      </c>
      <c r="AE45" s="223">
        <v>605644</v>
      </c>
      <c r="AF45" s="222">
        <v>244900</v>
      </c>
      <c r="AG45" s="281">
        <f t="shared" si="10"/>
        <v>-360744</v>
      </c>
      <c r="AH45" s="222">
        <v>336107</v>
      </c>
      <c r="AI45" s="281">
        <f t="shared" si="11"/>
        <v>581007</v>
      </c>
      <c r="AJ45" s="222">
        <v>344463</v>
      </c>
      <c r="AK45" s="281">
        <f t="shared" si="12"/>
        <v>236544</v>
      </c>
      <c r="AL45" s="281">
        <f t="shared" si="13"/>
        <v>1.4065455287872601</v>
      </c>
      <c r="AM45" s="281">
        <f t="shared" si="14"/>
        <v>0.59287237503162615</v>
      </c>
      <c r="AN45" s="222">
        <v>248700</v>
      </c>
      <c r="CA45" s="91" t="str">
        <f t="shared" si="35"/>
        <v>Spantekow</v>
      </c>
      <c r="CB45" s="92">
        <f t="shared" si="35"/>
        <v>1171</v>
      </c>
      <c r="CC45" s="92">
        <f t="shared" si="15"/>
        <v>0</v>
      </c>
      <c r="CD45" s="92">
        <f t="shared" si="16"/>
        <v>0</v>
      </c>
      <c r="CE45" s="92"/>
      <c r="CF45" s="92"/>
      <c r="CG45" s="92">
        <f t="shared" si="17"/>
        <v>0</v>
      </c>
      <c r="CH45" s="92">
        <f t="shared" si="18"/>
        <v>0</v>
      </c>
      <c r="CI45" s="92">
        <f t="shared" si="19"/>
        <v>0</v>
      </c>
      <c r="CJ45" s="91" t="str">
        <f t="shared" si="20"/>
        <v>ja</v>
      </c>
      <c r="CK45" s="91" t="str">
        <f t="shared" si="20"/>
        <v>nein</v>
      </c>
      <c r="CL45" s="91" t="str">
        <f t="shared" si="31"/>
        <v>keine Daten</v>
      </c>
      <c r="CM45" s="92">
        <f t="shared" si="22"/>
        <v>0</v>
      </c>
      <c r="CN45" s="91" t="str">
        <f t="shared" si="23"/>
        <v>keine Angabe</v>
      </c>
      <c r="CO45" s="91">
        <f t="shared" si="24"/>
        <v>2</v>
      </c>
      <c r="CP45" s="91">
        <f t="shared" si="25"/>
        <v>2</v>
      </c>
      <c r="CQ45" s="91">
        <f t="shared" si="26"/>
        <v>0</v>
      </c>
      <c r="CR45" s="91">
        <f t="shared" si="5"/>
        <v>0</v>
      </c>
      <c r="CS45" s="92"/>
      <c r="CT45" s="92"/>
      <c r="CU45" s="92">
        <f t="shared" si="2"/>
        <v>344463</v>
      </c>
      <c r="CV45" s="92">
        <f t="shared" si="36"/>
        <v>248700</v>
      </c>
      <c r="CW45" s="153">
        <f t="shared" si="32"/>
        <v>3.1</v>
      </c>
      <c r="CX45" s="153">
        <f t="shared" si="33"/>
        <v>3.75</v>
      </c>
      <c r="CY45" s="153">
        <f t="shared" si="34"/>
        <v>3.4</v>
      </c>
      <c r="CZ45" s="92">
        <f t="shared" si="29"/>
        <v>277121</v>
      </c>
      <c r="DA45" s="92">
        <f t="shared" si="30"/>
        <v>7091</v>
      </c>
      <c r="DB45" s="91">
        <f t="shared" si="9"/>
        <v>0</v>
      </c>
    </row>
    <row r="46" spans="1:106" x14ac:dyDescent="0.25">
      <c r="A46" s="20">
        <v>13075128</v>
      </c>
      <c r="B46" s="21">
        <v>5553</v>
      </c>
      <c r="C46" s="21" t="s">
        <v>85</v>
      </c>
      <c r="D46" s="223">
        <v>287</v>
      </c>
      <c r="E46" s="224">
        <v>521100</v>
      </c>
      <c r="F46" s="224"/>
      <c r="G46" s="224"/>
      <c r="H46" s="224"/>
      <c r="I46" s="224"/>
      <c r="J46" s="224"/>
      <c r="K46" s="224"/>
      <c r="L46" s="224"/>
      <c r="M46" s="224">
        <v>500</v>
      </c>
      <c r="N46" s="224">
        <v>0</v>
      </c>
      <c r="O46" s="224">
        <v>400</v>
      </c>
      <c r="P46" s="224">
        <v>0</v>
      </c>
      <c r="Q46" s="224">
        <v>400</v>
      </c>
      <c r="R46" s="224">
        <v>0</v>
      </c>
      <c r="S46" s="223">
        <v>0</v>
      </c>
      <c r="T46" s="224">
        <v>1306136</v>
      </c>
      <c r="U46" s="224">
        <v>4550.9965156794424</v>
      </c>
      <c r="V46" s="24" t="s">
        <v>56</v>
      </c>
      <c r="W46" s="24" t="s">
        <v>43</v>
      </c>
      <c r="X46" s="24" t="s">
        <v>43</v>
      </c>
      <c r="Y46" s="224">
        <v>900</v>
      </c>
      <c r="Z46" s="282">
        <v>967</v>
      </c>
      <c r="AA46" s="224">
        <v>0</v>
      </c>
      <c r="AB46" s="224">
        <v>0</v>
      </c>
      <c r="AC46" s="224">
        <v>0</v>
      </c>
      <c r="AD46" s="224">
        <v>0</v>
      </c>
      <c r="AE46" s="223">
        <v>583621</v>
      </c>
      <c r="AF46" s="222">
        <v>56400</v>
      </c>
      <c r="AG46" s="281">
        <f t="shared" si="10"/>
        <v>-527221</v>
      </c>
      <c r="AH46" s="222">
        <v>0</v>
      </c>
      <c r="AI46" s="281">
        <f t="shared" si="11"/>
        <v>56400</v>
      </c>
      <c r="AJ46" s="222">
        <v>303700</v>
      </c>
      <c r="AK46" s="281">
        <f t="shared" si="12"/>
        <v>-247300</v>
      </c>
      <c r="AL46" s="281">
        <f t="shared" si="13"/>
        <v>5.3847517730496453</v>
      </c>
      <c r="AM46" s="281">
        <f t="shared" si="14"/>
        <v>5.3847517730496453</v>
      </c>
      <c r="AN46" s="222">
        <v>164400</v>
      </c>
      <c r="CA46" s="91" t="str">
        <f t="shared" si="35"/>
        <v>Stolpe an der Peene</v>
      </c>
      <c r="CB46" s="92">
        <f t="shared" si="35"/>
        <v>287</v>
      </c>
      <c r="CC46" s="92">
        <f t="shared" si="15"/>
        <v>0</v>
      </c>
      <c r="CD46" s="92">
        <f t="shared" si="16"/>
        <v>0</v>
      </c>
      <c r="CE46" s="92"/>
      <c r="CF46" s="92"/>
      <c r="CG46" s="92">
        <f t="shared" si="17"/>
        <v>0</v>
      </c>
      <c r="CH46" s="92">
        <f t="shared" si="18"/>
        <v>0</v>
      </c>
      <c r="CI46" s="92">
        <f t="shared" si="19"/>
        <v>0</v>
      </c>
      <c r="CJ46" s="91" t="str">
        <f t="shared" si="20"/>
        <v>ja</v>
      </c>
      <c r="CK46" s="91" t="str">
        <f t="shared" si="20"/>
        <v>nein</v>
      </c>
      <c r="CL46" s="91" t="str">
        <f t="shared" si="31"/>
        <v>keine Daten</v>
      </c>
      <c r="CM46" s="92">
        <f t="shared" si="22"/>
        <v>0</v>
      </c>
      <c r="CN46" s="91" t="str">
        <f t="shared" si="23"/>
        <v>keine Angabe</v>
      </c>
      <c r="CO46" s="91">
        <f t="shared" si="24"/>
        <v>2</v>
      </c>
      <c r="CP46" s="91">
        <f t="shared" si="25"/>
        <v>2</v>
      </c>
      <c r="CQ46" s="91">
        <f t="shared" si="26"/>
        <v>0</v>
      </c>
      <c r="CR46" s="91">
        <f t="shared" si="5"/>
        <v>0</v>
      </c>
      <c r="CS46" s="92"/>
      <c r="CT46" s="92"/>
      <c r="CU46" s="92">
        <f t="shared" si="2"/>
        <v>303700</v>
      </c>
      <c r="CV46" s="92">
        <f t="shared" si="36"/>
        <v>164400</v>
      </c>
      <c r="CW46" s="153">
        <f t="shared" si="32"/>
        <v>5</v>
      </c>
      <c r="CX46" s="153">
        <f t="shared" si="33"/>
        <v>4</v>
      </c>
      <c r="CY46" s="153">
        <f t="shared" si="34"/>
        <v>4</v>
      </c>
      <c r="CZ46" s="92">
        <f t="shared" si="29"/>
        <v>1306136</v>
      </c>
      <c r="DA46" s="92">
        <f t="shared" si="30"/>
        <v>967</v>
      </c>
      <c r="DB46" s="91">
        <f t="shared" si="9"/>
        <v>0</v>
      </c>
    </row>
    <row r="47" spans="1:106" x14ac:dyDescent="0.25">
      <c r="A47" s="20">
        <v>13075155</v>
      </c>
      <c r="B47" s="21">
        <v>5553</v>
      </c>
      <c r="C47" s="21" t="s">
        <v>86</v>
      </c>
      <c r="D47" s="223">
        <v>843</v>
      </c>
      <c r="E47" s="224">
        <v>38100</v>
      </c>
      <c r="F47" s="224"/>
      <c r="G47" s="224"/>
      <c r="H47" s="224"/>
      <c r="I47" s="224"/>
      <c r="J47" s="224"/>
      <c r="K47" s="224"/>
      <c r="L47" s="224"/>
      <c r="M47" s="224">
        <v>300</v>
      </c>
      <c r="N47" s="224">
        <v>0</v>
      </c>
      <c r="O47" s="224">
        <v>365</v>
      </c>
      <c r="P47" s="224">
        <v>0</v>
      </c>
      <c r="Q47" s="224">
        <v>336</v>
      </c>
      <c r="R47" s="224">
        <v>0</v>
      </c>
      <c r="S47" s="223">
        <v>0</v>
      </c>
      <c r="T47" s="224">
        <v>1400875</v>
      </c>
      <c r="U47" s="224">
        <v>1661.773428232503</v>
      </c>
      <c r="V47" s="24" t="s">
        <v>56</v>
      </c>
      <c r="W47" s="24" t="s">
        <v>43</v>
      </c>
      <c r="X47" s="24" t="s">
        <v>43</v>
      </c>
      <c r="Y47" s="224">
        <v>6300</v>
      </c>
      <c r="Z47" s="282">
        <v>6295</v>
      </c>
      <c r="AA47" s="224">
        <v>0</v>
      </c>
      <c r="AB47" s="224">
        <v>0</v>
      </c>
      <c r="AC47" s="224">
        <v>0</v>
      </c>
      <c r="AD47" s="224">
        <v>0</v>
      </c>
      <c r="AE47" s="223">
        <v>281872</v>
      </c>
      <c r="AF47" s="222">
        <v>297400</v>
      </c>
      <c r="AG47" s="281">
        <f t="shared" si="10"/>
        <v>15528</v>
      </c>
      <c r="AH47" s="222">
        <v>334440</v>
      </c>
      <c r="AI47" s="281">
        <f t="shared" si="11"/>
        <v>631840</v>
      </c>
      <c r="AJ47" s="222">
        <v>301800</v>
      </c>
      <c r="AK47" s="281">
        <f t="shared" si="12"/>
        <v>330040</v>
      </c>
      <c r="AL47" s="281">
        <f t="shared" si="13"/>
        <v>1.0147948890383323</v>
      </c>
      <c r="AM47" s="281">
        <f t="shared" si="14"/>
        <v>0.47765257027095465</v>
      </c>
      <c r="AN47" s="222">
        <v>163400</v>
      </c>
      <c r="CA47" s="91" t="str">
        <f t="shared" si="35"/>
        <v>Neetzow-Liepen</v>
      </c>
      <c r="CB47" s="92">
        <f t="shared" si="35"/>
        <v>843</v>
      </c>
      <c r="CC47" s="92">
        <f t="shared" si="15"/>
        <v>0</v>
      </c>
      <c r="CD47" s="92">
        <f t="shared" si="16"/>
        <v>0</v>
      </c>
      <c r="CE47" s="92"/>
      <c r="CF47" s="92"/>
      <c r="CG47" s="92">
        <f t="shared" si="17"/>
        <v>0</v>
      </c>
      <c r="CH47" s="92">
        <f t="shared" si="18"/>
        <v>0</v>
      </c>
      <c r="CI47" s="92">
        <f t="shared" si="19"/>
        <v>0</v>
      </c>
      <c r="CJ47" s="91" t="str">
        <f t="shared" si="20"/>
        <v>ja</v>
      </c>
      <c r="CK47" s="91" t="str">
        <f t="shared" si="20"/>
        <v>nein</v>
      </c>
      <c r="CL47" s="91" t="str">
        <f t="shared" si="31"/>
        <v>keine Daten</v>
      </c>
      <c r="CM47" s="92">
        <f t="shared" si="22"/>
        <v>0</v>
      </c>
      <c r="CN47" s="91" t="str">
        <f t="shared" si="23"/>
        <v>keine Angabe</v>
      </c>
      <c r="CO47" s="91">
        <f t="shared" si="24"/>
        <v>2</v>
      </c>
      <c r="CP47" s="91">
        <f t="shared" si="25"/>
        <v>2</v>
      </c>
      <c r="CQ47" s="91">
        <f t="shared" si="26"/>
        <v>0</v>
      </c>
      <c r="CR47" s="91">
        <f t="shared" si="5"/>
        <v>0</v>
      </c>
      <c r="CS47" s="92"/>
      <c r="CT47" s="92"/>
      <c r="CU47" s="92">
        <f t="shared" si="2"/>
        <v>301800</v>
      </c>
      <c r="CV47" s="92">
        <f t="shared" si="36"/>
        <v>163400</v>
      </c>
      <c r="CW47" s="153">
        <f t="shared" si="32"/>
        <v>3</v>
      </c>
      <c r="CX47" s="153">
        <f t="shared" si="33"/>
        <v>3.65</v>
      </c>
      <c r="CY47" s="153">
        <f t="shared" si="34"/>
        <v>3.36</v>
      </c>
      <c r="CZ47" s="92">
        <f t="shared" si="29"/>
        <v>1400875</v>
      </c>
      <c r="DA47" s="92">
        <f t="shared" si="30"/>
        <v>6295</v>
      </c>
      <c r="DB47" s="91">
        <f t="shared" si="9"/>
        <v>0</v>
      </c>
    </row>
    <row r="48" spans="1:106" x14ac:dyDescent="0.25">
      <c r="A48" s="20">
        <v>13075002</v>
      </c>
      <c r="B48" s="21">
        <v>5554</v>
      </c>
      <c r="C48" s="21" t="s">
        <v>87</v>
      </c>
      <c r="D48" s="223">
        <v>407</v>
      </c>
      <c r="E48" s="224">
        <v>139300</v>
      </c>
      <c r="F48" s="224">
        <v>139300</v>
      </c>
      <c r="G48" s="224">
        <v>0</v>
      </c>
      <c r="H48" s="224">
        <v>0</v>
      </c>
      <c r="I48" s="224">
        <v>167400</v>
      </c>
      <c r="J48" s="224">
        <v>1</v>
      </c>
      <c r="K48" s="224">
        <v>1</v>
      </c>
      <c r="L48" s="224">
        <v>6800</v>
      </c>
      <c r="M48" s="224">
        <v>310</v>
      </c>
      <c r="N48" s="224">
        <v>0</v>
      </c>
      <c r="O48" s="224">
        <v>375</v>
      </c>
      <c r="P48" s="224">
        <v>0</v>
      </c>
      <c r="Q48" s="224">
        <v>340</v>
      </c>
      <c r="R48" s="224">
        <v>0</v>
      </c>
      <c r="S48" s="224">
        <v>0</v>
      </c>
      <c r="T48" s="224">
        <v>866200</v>
      </c>
      <c r="U48" s="224">
        <v>2128.2555282555281</v>
      </c>
      <c r="V48" s="22" t="s">
        <v>43</v>
      </c>
      <c r="W48" s="22" t="s">
        <v>43</v>
      </c>
      <c r="X48" s="22" t="s">
        <v>43</v>
      </c>
      <c r="Y48" s="224">
        <v>1000</v>
      </c>
      <c r="Z48" s="282">
        <v>1000</v>
      </c>
      <c r="AA48" s="224">
        <v>0</v>
      </c>
      <c r="AB48" s="224">
        <v>0</v>
      </c>
      <c r="AC48" s="224">
        <v>0</v>
      </c>
      <c r="AD48" s="260">
        <v>0</v>
      </c>
      <c r="AE48" s="222">
        <v>314112.21999999997</v>
      </c>
      <c r="AF48" s="222">
        <v>113200</v>
      </c>
      <c r="AG48" s="281">
        <f t="shared" si="10"/>
        <v>-200912.21999999997</v>
      </c>
      <c r="AH48" s="222">
        <v>56653.32</v>
      </c>
      <c r="AI48" s="281">
        <f t="shared" si="11"/>
        <v>169853.32</v>
      </c>
      <c r="AJ48" s="222">
        <v>179200</v>
      </c>
      <c r="AK48" s="281">
        <f t="shared" si="12"/>
        <v>-9346.679999999993</v>
      </c>
      <c r="AL48" s="281">
        <f t="shared" si="13"/>
        <v>1.5830388692579505</v>
      </c>
      <c r="AM48" s="281">
        <f t="shared" si="14"/>
        <v>1.0550279499982691</v>
      </c>
      <c r="AN48" s="222">
        <v>72400</v>
      </c>
      <c r="CA48" s="91" t="str">
        <f t="shared" si="35"/>
        <v>Alt Tellin</v>
      </c>
      <c r="CB48" s="92">
        <f t="shared" si="35"/>
        <v>407</v>
      </c>
      <c r="CC48" s="92">
        <f t="shared" si="15"/>
        <v>167400</v>
      </c>
      <c r="CD48" s="92">
        <f t="shared" si="16"/>
        <v>-167400</v>
      </c>
      <c r="CE48" s="92"/>
      <c r="CF48" s="92"/>
      <c r="CG48" s="92">
        <f t="shared" si="17"/>
        <v>0</v>
      </c>
      <c r="CH48" s="92">
        <f t="shared" si="18"/>
        <v>139300</v>
      </c>
      <c r="CI48" s="92">
        <f t="shared" si="19"/>
        <v>0</v>
      </c>
      <c r="CJ48" s="91" t="str">
        <f t="shared" si="20"/>
        <v>nein</v>
      </c>
      <c r="CK48" s="91" t="str">
        <f t="shared" si="20"/>
        <v>nein</v>
      </c>
      <c r="CL48" s="91" t="str">
        <f t="shared" si="31"/>
        <v>OK</v>
      </c>
      <c r="CM48" s="92">
        <f t="shared" si="22"/>
        <v>6800</v>
      </c>
      <c r="CN48" s="91" t="str">
        <f t="shared" si="23"/>
        <v>nein</v>
      </c>
      <c r="CO48" s="91">
        <f t="shared" si="24"/>
        <v>0</v>
      </c>
      <c r="CP48" s="91">
        <f t="shared" si="25"/>
        <v>0</v>
      </c>
      <c r="CQ48" s="91">
        <f t="shared" si="26"/>
        <v>1</v>
      </c>
      <c r="CR48" s="91">
        <f t="shared" si="5"/>
        <v>1</v>
      </c>
      <c r="CS48" s="92"/>
      <c r="CT48" s="92"/>
      <c r="CU48" s="92">
        <f t="shared" si="2"/>
        <v>179200</v>
      </c>
      <c r="CV48" s="92">
        <f t="shared" si="36"/>
        <v>72400</v>
      </c>
      <c r="CW48" s="153">
        <f t="shared" si="32"/>
        <v>3.1</v>
      </c>
      <c r="CX48" s="153">
        <f t="shared" si="33"/>
        <v>3.75</v>
      </c>
      <c r="CY48" s="153">
        <f t="shared" si="34"/>
        <v>3.4</v>
      </c>
      <c r="CZ48" s="92">
        <f t="shared" si="29"/>
        <v>866200</v>
      </c>
      <c r="DA48" s="92">
        <f t="shared" si="30"/>
        <v>1000</v>
      </c>
      <c r="DB48" s="91">
        <f t="shared" si="9"/>
        <v>0</v>
      </c>
    </row>
    <row r="49" spans="1:106" x14ac:dyDescent="0.25">
      <c r="A49" s="20">
        <v>13075009</v>
      </c>
      <c r="B49" s="21">
        <v>5554</v>
      </c>
      <c r="C49" s="21" t="s">
        <v>88</v>
      </c>
      <c r="D49" s="223">
        <v>830</v>
      </c>
      <c r="E49" s="224">
        <v>11500</v>
      </c>
      <c r="F49" s="224">
        <v>11500</v>
      </c>
      <c r="G49" s="224">
        <v>0</v>
      </c>
      <c r="H49" s="224">
        <v>0</v>
      </c>
      <c r="I49" s="224">
        <v>76700</v>
      </c>
      <c r="J49" s="224">
        <v>1</v>
      </c>
      <c r="K49" s="224">
        <v>1</v>
      </c>
      <c r="L49" s="224">
        <v>90200</v>
      </c>
      <c r="M49" s="224">
        <v>310</v>
      </c>
      <c r="N49" s="224">
        <v>0</v>
      </c>
      <c r="O49" s="224">
        <v>375</v>
      </c>
      <c r="P49" s="224">
        <v>0</v>
      </c>
      <c r="Q49" s="224">
        <v>340</v>
      </c>
      <c r="R49" s="224">
        <v>0</v>
      </c>
      <c r="S49" s="224">
        <v>0</v>
      </c>
      <c r="T49" s="224">
        <v>107600</v>
      </c>
      <c r="U49" s="224">
        <v>129.63855421686748</v>
      </c>
      <c r="V49" s="22" t="s">
        <v>43</v>
      </c>
      <c r="W49" s="22" t="s">
        <v>43</v>
      </c>
      <c r="X49" s="22" t="s">
        <v>43</v>
      </c>
      <c r="Y49" s="224">
        <v>5000</v>
      </c>
      <c r="Z49" s="282">
        <v>5500</v>
      </c>
      <c r="AA49" s="224">
        <v>0</v>
      </c>
      <c r="AB49" s="224">
        <v>0</v>
      </c>
      <c r="AC49" s="224">
        <v>0</v>
      </c>
      <c r="AD49" s="260">
        <v>0</v>
      </c>
      <c r="AE49" s="222">
        <v>351114.28</v>
      </c>
      <c r="AF49" s="222">
        <v>188100</v>
      </c>
      <c r="AG49" s="281">
        <f t="shared" si="10"/>
        <v>-163014.28000000003</v>
      </c>
      <c r="AH49" s="222">
        <v>285130.31</v>
      </c>
      <c r="AI49" s="281">
        <f t="shared" si="11"/>
        <v>473230.31</v>
      </c>
      <c r="AJ49" s="222">
        <v>310200</v>
      </c>
      <c r="AK49" s="281">
        <f t="shared" si="12"/>
        <v>163030.31</v>
      </c>
      <c r="AL49" s="281">
        <f t="shared" si="13"/>
        <v>1.6491228070175439</v>
      </c>
      <c r="AM49" s="281">
        <f t="shared" si="14"/>
        <v>0.65549478434718178</v>
      </c>
      <c r="AN49" s="222">
        <v>125400</v>
      </c>
      <c r="CA49" s="91" t="str">
        <f t="shared" si="35"/>
        <v>Bentzin</v>
      </c>
      <c r="CB49" s="92">
        <f t="shared" si="35"/>
        <v>830</v>
      </c>
      <c r="CC49" s="92">
        <f t="shared" si="15"/>
        <v>76700</v>
      </c>
      <c r="CD49" s="92">
        <f t="shared" si="16"/>
        <v>-76700</v>
      </c>
      <c r="CE49" s="92"/>
      <c r="CF49" s="92"/>
      <c r="CG49" s="92">
        <f t="shared" si="17"/>
        <v>0</v>
      </c>
      <c r="CH49" s="92">
        <f t="shared" si="18"/>
        <v>11500</v>
      </c>
      <c r="CI49" s="92">
        <f t="shared" si="19"/>
        <v>0</v>
      </c>
      <c r="CJ49" s="91" t="str">
        <f t="shared" si="20"/>
        <v>nein</v>
      </c>
      <c r="CK49" s="91" t="str">
        <f t="shared" si="20"/>
        <v>nein</v>
      </c>
      <c r="CL49" s="91" t="str">
        <f t="shared" si="31"/>
        <v>OK</v>
      </c>
      <c r="CM49" s="92">
        <f t="shared" si="22"/>
        <v>90200</v>
      </c>
      <c r="CN49" s="91" t="str">
        <f t="shared" si="23"/>
        <v>nein</v>
      </c>
      <c r="CO49" s="91">
        <f t="shared" si="24"/>
        <v>0</v>
      </c>
      <c r="CP49" s="91">
        <f t="shared" si="25"/>
        <v>0</v>
      </c>
      <c r="CQ49" s="91">
        <f t="shared" si="26"/>
        <v>1</v>
      </c>
      <c r="CR49" s="91">
        <f t="shared" si="5"/>
        <v>1</v>
      </c>
      <c r="CS49" s="92"/>
      <c r="CT49" s="92"/>
      <c r="CU49" s="92">
        <f t="shared" si="2"/>
        <v>310200</v>
      </c>
      <c r="CV49" s="92">
        <f t="shared" si="36"/>
        <v>125400</v>
      </c>
      <c r="CW49" s="153">
        <f t="shared" si="32"/>
        <v>3.1</v>
      </c>
      <c r="CX49" s="153">
        <f t="shared" si="33"/>
        <v>3.75</v>
      </c>
      <c r="CY49" s="153">
        <f t="shared" si="34"/>
        <v>3.4</v>
      </c>
      <c r="CZ49" s="92">
        <f t="shared" si="29"/>
        <v>107600</v>
      </c>
      <c r="DA49" s="92">
        <f t="shared" si="30"/>
        <v>5500</v>
      </c>
      <c r="DB49" s="91">
        <f t="shared" si="9"/>
        <v>0</v>
      </c>
    </row>
    <row r="50" spans="1:106" x14ac:dyDescent="0.25">
      <c r="A50" s="20">
        <v>13075023</v>
      </c>
      <c r="B50" s="21">
        <v>5554</v>
      </c>
      <c r="C50" s="21" t="s">
        <v>89</v>
      </c>
      <c r="D50" s="223">
        <v>356</v>
      </c>
      <c r="E50" s="224">
        <v>36900</v>
      </c>
      <c r="F50" s="224">
        <v>36900</v>
      </c>
      <c r="G50" s="224">
        <v>0</v>
      </c>
      <c r="H50" s="224">
        <v>0</v>
      </c>
      <c r="I50" s="224">
        <v>1500</v>
      </c>
      <c r="J50" s="224">
        <v>1</v>
      </c>
      <c r="K50" s="224">
        <v>1</v>
      </c>
      <c r="L50" s="224">
        <v>64500</v>
      </c>
      <c r="M50" s="224">
        <v>320</v>
      </c>
      <c r="N50" s="224">
        <v>0</v>
      </c>
      <c r="O50" s="224">
        <v>375</v>
      </c>
      <c r="P50" s="224">
        <v>0</v>
      </c>
      <c r="Q50" s="224">
        <v>350</v>
      </c>
      <c r="R50" s="224">
        <v>0</v>
      </c>
      <c r="S50" s="224">
        <v>0</v>
      </c>
      <c r="T50" s="224">
        <v>415700</v>
      </c>
      <c r="U50" s="224">
        <v>1167.6966292134832</v>
      </c>
      <c r="V50" s="22" t="s">
        <v>43</v>
      </c>
      <c r="W50" s="22" t="s">
        <v>43</v>
      </c>
      <c r="X50" s="22" t="s">
        <v>43</v>
      </c>
      <c r="Y50" s="224">
        <v>1300</v>
      </c>
      <c r="Z50" s="282">
        <v>1300</v>
      </c>
      <c r="AA50" s="224">
        <v>0</v>
      </c>
      <c r="AB50" s="224">
        <v>0</v>
      </c>
      <c r="AC50" s="224">
        <v>0</v>
      </c>
      <c r="AD50" s="260">
        <v>0</v>
      </c>
      <c r="AE50" s="222">
        <v>126194.94</v>
      </c>
      <c r="AF50" s="222">
        <v>67100</v>
      </c>
      <c r="AG50" s="281">
        <f t="shared" si="10"/>
        <v>-59094.94</v>
      </c>
      <c r="AH50" s="222">
        <v>136938.94</v>
      </c>
      <c r="AI50" s="281">
        <f t="shared" si="11"/>
        <v>204038.94</v>
      </c>
      <c r="AJ50" s="222">
        <v>122500</v>
      </c>
      <c r="AK50" s="281">
        <f t="shared" si="12"/>
        <v>81538.94</v>
      </c>
      <c r="AL50" s="281">
        <f t="shared" si="13"/>
        <v>1.8256333830104321</v>
      </c>
      <c r="AM50" s="281">
        <f t="shared" si="14"/>
        <v>0.6003755949722146</v>
      </c>
      <c r="AN50" s="222">
        <v>49500</v>
      </c>
      <c r="CA50" s="91" t="str">
        <f t="shared" si="35"/>
        <v>Daberkow</v>
      </c>
      <c r="CB50" s="92">
        <f t="shared" si="35"/>
        <v>356</v>
      </c>
      <c r="CC50" s="92">
        <f t="shared" si="15"/>
        <v>1500</v>
      </c>
      <c r="CD50" s="92">
        <f t="shared" si="16"/>
        <v>-1500</v>
      </c>
      <c r="CE50" s="92"/>
      <c r="CF50" s="92"/>
      <c r="CG50" s="92">
        <f t="shared" si="17"/>
        <v>0</v>
      </c>
      <c r="CH50" s="92">
        <f t="shared" si="18"/>
        <v>36900</v>
      </c>
      <c r="CI50" s="92">
        <f t="shared" si="19"/>
        <v>0</v>
      </c>
      <c r="CJ50" s="91" t="str">
        <f t="shared" si="20"/>
        <v>nein</v>
      </c>
      <c r="CK50" s="91" t="str">
        <f t="shared" si="20"/>
        <v>nein</v>
      </c>
      <c r="CL50" s="91" t="str">
        <f t="shared" si="31"/>
        <v>OK</v>
      </c>
      <c r="CM50" s="92">
        <f t="shared" si="22"/>
        <v>64500</v>
      </c>
      <c r="CN50" s="91" t="str">
        <f t="shared" si="23"/>
        <v>nein</v>
      </c>
      <c r="CO50" s="91">
        <f t="shared" si="24"/>
        <v>0</v>
      </c>
      <c r="CP50" s="91">
        <f t="shared" si="25"/>
        <v>0</v>
      </c>
      <c r="CQ50" s="91">
        <f t="shared" si="26"/>
        <v>1</v>
      </c>
      <c r="CR50" s="91">
        <f t="shared" si="5"/>
        <v>1</v>
      </c>
      <c r="CS50" s="92"/>
      <c r="CT50" s="92"/>
      <c r="CU50" s="92">
        <f t="shared" si="2"/>
        <v>122500</v>
      </c>
      <c r="CV50" s="92">
        <f t="shared" si="36"/>
        <v>49500</v>
      </c>
      <c r="CW50" s="153">
        <f t="shared" si="32"/>
        <v>3.2</v>
      </c>
      <c r="CX50" s="153">
        <f t="shared" si="33"/>
        <v>3.75</v>
      </c>
      <c r="CY50" s="153">
        <f t="shared" si="34"/>
        <v>3.5</v>
      </c>
      <c r="CZ50" s="92">
        <f t="shared" si="29"/>
        <v>415700</v>
      </c>
      <c r="DA50" s="92">
        <f t="shared" si="30"/>
        <v>1300</v>
      </c>
      <c r="DB50" s="91">
        <f t="shared" si="9"/>
        <v>0</v>
      </c>
    </row>
    <row r="51" spans="1:106" x14ac:dyDescent="0.25">
      <c r="A51" s="20">
        <v>13075054</v>
      </c>
      <c r="B51" s="21">
        <v>5554</v>
      </c>
      <c r="C51" s="21" t="s">
        <v>90</v>
      </c>
      <c r="D51" s="223">
        <v>3015</v>
      </c>
      <c r="E51" s="224">
        <v>697100</v>
      </c>
      <c r="F51" s="224">
        <v>697100</v>
      </c>
      <c r="G51" s="224">
        <v>0</v>
      </c>
      <c r="H51" s="224">
        <v>0</v>
      </c>
      <c r="I51" s="224">
        <v>1249500</v>
      </c>
      <c r="J51" s="224">
        <v>1</v>
      </c>
      <c r="K51" s="224">
        <v>1</v>
      </c>
      <c r="L51" s="224">
        <v>1514800</v>
      </c>
      <c r="M51" s="224">
        <v>315</v>
      </c>
      <c r="N51" s="224">
        <v>0</v>
      </c>
      <c r="O51" s="224">
        <v>380</v>
      </c>
      <c r="P51" s="224">
        <v>0</v>
      </c>
      <c r="Q51" s="224">
        <v>345</v>
      </c>
      <c r="R51" s="224">
        <v>0</v>
      </c>
      <c r="S51" s="224">
        <v>0</v>
      </c>
      <c r="T51" s="224">
        <v>890100</v>
      </c>
      <c r="U51" s="224">
        <v>295.2238805970149</v>
      </c>
      <c r="V51" s="22" t="s">
        <v>43</v>
      </c>
      <c r="W51" s="22" t="s">
        <v>43</v>
      </c>
      <c r="X51" s="22" t="s">
        <v>43</v>
      </c>
      <c r="Y51" s="224">
        <v>8400</v>
      </c>
      <c r="Z51" s="282">
        <v>8400</v>
      </c>
      <c r="AA51" s="224">
        <v>0</v>
      </c>
      <c r="AB51" s="224">
        <v>0</v>
      </c>
      <c r="AC51" s="224">
        <v>0</v>
      </c>
      <c r="AD51" s="260">
        <v>0</v>
      </c>
      <c r="AE51" s="222">
        <v>1486074.51</v>
      </c>
      <c r="AF51" s="222">
        <v>783400</v>
      </c>
      <c r="AG51" s="281">
        <f t="shared" si="10"/>
        <v>-702674.51</v>
      </c>
      <c r="AH51" s="222">
        <v>909359.67</v>
      </c>
      <c r="AI51" s="281">
        <f t="shared" si="11"/>
        <v>1692759.67</v>
      </c>
      <c r="AJ51" s="222">
        <v>1151000</v>
      </c>
      <c r="AK51" s="281">
        <f t="shared" si="12"/>
        <v>541759.66999999993</v>
      </c>
      <c r="AL51" s="281">
        <f t="shared" si="13"/>
        <v>1.4692366607097269</v>
      </c>
      <c r="AM51" s="281">
        <f t="shared" si="14"/>
        <v>0.67995476286364975</v>
      </c>
      <c r="AN51" s="222">
        <v>465200</v>
      </c>
      <c r="CA51" s="91" t="str">
        <f t="shared" si="35"/>
        <v>Jarmen, Stadt</v>
      </c>
      <c r="CB51" s="92">
        <f t="shared" si="35"/>
        <v>3015</v>
      </c>
      <c r="CC51" s="92">
        <f t="shared" si="15"/>
        <v>1249500</v>
      </c>
      <c r="CD51" s="92">
        <f t="shared" si="16"/>
        <v>-1249500</v>
      </c>
      <c r="CE51" s="92"/>
      <c r="CF51" s="92"/>
      <c r="CG51" s="92">
        <f t="shared" si="17"/>
        <v>0</v>
      </c>
      <c r="CH51" s="92">
        <f t="shared" si="18"/>
        <v>697100</v>
      </c>
      <c r="CI51" s="92">
        <f t="shared" si="19"/>
        <v>0</v>
      </c>
      <c r="CJ51" s="91" t="str">
        <f t="shared" si="20"/>
        <v>nein</v>
      </c>
      <c r="CK51" s="91" t="str">
        <f t="shared" si="20"/>
        <v>nein</v>
      </c>
      <c r="CL51" s="91" t="str">
        <f t="shared" si="31"/>
        <v>OK</v>
      </c>
      <c r="CM51" s="92">
        <f t="shared" si="22"/>
        <v>1514800</v>
      </c>
      <c r="CN51" s="91" t="str">
        <f t="shared" si="23"/>
        <v>nein</v>
      </c>
      <c r="CO51" s="91">
        <f t="shared" si="24"/>
        <v>0</v>
      </c>
      <c r="CP51" s="91">
        <f t="shared" si="25"/>
        <v>0</v>
      </c>
      <c r="CQ51" s="91">
        <f t="shared" si="26"/>
        <v>1</v>
      </c>
      <c r="CR51" s="91">
        <f t="shared" si="5"/>
        <v>1</v>
      </c>
      <c r="CS51" s="92"/>
      <c r="CT51" s="92"/>
      <c r="CU51" s="92">
        <f t="shared" si="2"/>
        <v>1151000</v>
      </c>
      <c r="CV51" s="92">
        <f t="shared" si="36"/>
        <v>465200</v>
      </c>
      <c r="CW51" s="153">
        <f t="shared" si="32"/>
        <v>3.15</v>
      </c>
      <c r="CX51" s="153">
        <f t="shared" si="33"/>
        <v>3.8</v>
      </c>
      <c r="CY51" s="153">
        <f t="shared" si="34"/>
        <v>3.45</v>
      </c>
      <c r="CZ51" s="92">
        <f t="shared" si="29"/>
        <v>890100</v>
      </c>
      <c r="DA51" s="92">
        <f t="shared" si="30"/>
        <v>8400</v>
      </c>
      <c r="DB51" s="91">
        <f t="shared" si="9"/>
        <v>0</v>
      </c>
    </row>
    <row r="52" spans="1:106" x14ac:dyDescent="0.25">
      <c r="A52" s="20">
        <v>13075070</v>
      </c>
      <c r="B52" s="21">
        <v>5554</v>
      </c>
      <c r="C52" s="21" t="s">
        <v>91</v>
      </c>
      <c r="D52" s="223">
        <v>652</v>
      </c>
      <c r="E52" s="224">
        <v>600</v>
      </c>
      <c r="F52" s="224">
        <v>600</v>
      </c>
      <c r="G52" s="224">
        <v>0</v>
      </c>
      <c r="H52" s="224">
        <v>0</v>
      </c>
      <c r="I52" s="224">
        <v>75600</v>
      </c>
      <c r="J52" s="224">
        <v>1</v>
      </c>
      <c r="K52" s="224">
        <v>1</v>
      </c>
      <c r="L52" s="224">
        <v>70700</v>
      </c>
      <c r="M52" s="224">
        <v>310</v>
      </c>
      <c r="N52" s="224">
        <v>0</v>
      </c>
      <c r="O52" s="224">
        <v>375</v>
      </c>
      <c r="P52" s="224">
        <v>0</v>
      </c>
      <c r="Q52" s="224">
        <v>340</v>
      </c>
      <c r="R52" s="224">
        <v>0</v>
      </c>
      <c r="S52" s="224">
        <v>0</v>
      </c>
      <c r="T52" s="224">
        <v>230700</v>
      </c>
      <c r="U52" s="224">
        <v>353.83435582822085</v>
      </c>
      <c r="V52" s="22" t="s">
        <v>43</v>
      </c>
      <c r="W52" s="22" t="s">
        <v>43</v>
      </c>
      <c r="X52" s="22" t="s">
        <v>43</v>
      </c>
      <c r="Y52" s="224">
        <v>1900</v>
      </c>
      <c r="Z52" s="282">
        <v>1900</v>
      </c>
      <c r="AA52" s="224">
        <v>0</v>
      </c>
      <c r="AB52" s="224">
        <v>0</v>
      </c>
      <c r="AC52" s="224">
        <v>0</v>
      </c>
      <c r="AD52" s="260">
        <v>0</v>
      </c>
      <c r="AE52" s="222">
        <v>353155.65</v>
      </c>
      <c r="AF52" s="222">
        <v>203300</v>
      </c>
      <c r="AG52" s="281">
        <f t="shared" si="10"/>
        <v>-149855.65000000002</v>
      </c>
      <c r="AH52" s="222">
        <v>177577.54</v>
      </c>
      <c r="AI52" s="281">
        <f t="shared" si="11"/>
        <v>380877.54000000004</v>
      </c>
      <c r="AJ52" s="222">
        <v>231600</v>
      </c>
      <c r="AK52" s="281">
        <f t="shared" si="12"/>
        <v>149277.54000000004</v>
      </c>
      <c r="AL52" s="281">
        <f t="shared" si="13"/>
        <v>1.1392031480570586</v>
      </c>
      <c r="AM52" s="281">
        <f t="shared" si="14"/>
        <v>0.60806945980589977</v>
      </c>
      <c r="AN52" s="222">
        <v>93600</v>
      </c>
      <c r="CA52" s="91" t="str">
        <f t="shared" si="35"/>
        <v>Kruckow</v>
      </c>
      <c r="CB52" s="92">
        <f t="shared" si="35"/>
        <v>652</v>
      </c>
      <c r="CC52" s="92">
        <f t="shared" si="15"/>
        <v>75600</v>
      </c>
      <c r="CD52" s="92">
        <f t="shared" si="16"/>
        <v>-75600</v>
      </c>
      <c r="CE52" s="92"/>
      <c r="CF52" s="92"/>
      <c r="CG52" s="92">
        <f t="shared" si="17"/>
        <v>0</v>
      </c>
      <c r="CH52" s="92">
        <f t="shared" si="18"/>
        <v>600</v>
      </c>
      <c r="CI52" s="92">
        <f t="shared" si="19"/>
        <v>0</v>
      </c>
      <c r="CJ52" s="91" t="str">
        <f t="shared" si="20"/>
        <v>nein</v>
      </c>
      <c r="CK52" s="91" t="str">
        <f t="shared" si="20"/>
        <v>nein</v>
      </c>
      <c r="CL52" s="91" t="str">
        <f t="shared" si="31"/>
        <v>OK</v>
      </c>
      <c r="CM52" s="92">
        <f t="shared" si="22"/>
        <v>70700</v>
      </c>
      <c r="CN52" s="91" t="str">
        <f t="shared" si="23"/>
        <v>nein</v>
      </c>
      <c r="CO52" s="91">
        <f t="shared" si="24"/>
        <v>0</v>
      </c>
      <c r="CP52" s="91">
        <f t="shared" si="25"/>
        <v>0</v>
      </c>
      <c r="CQ52" s="91">
        <f t="shared" si="26"/>
        <v>1</v>
      </c>
      <c r="CR52" s="91">
        <f t="shared" si="5"/>
        <v>1</v>
      </c>
      <c r="CS52" s="92"/>
      <c r="CT52" s="92"/>
      <c r="CU52" s="92">
        <f t="shared" si="2"/>
        <v>231600</v>
      </c>
      <c r="CV52" s="92">
        <f t="shared" si="36"/>
        <v>93600</v>
      </c>
      <c r="CW52" s="153">
        <f t="shared" si="32"/>
        <v>3.1</v>
      </c>
      <c r="CX52" s="153">
        <f t="shared" si="33"/>
        <v>3.75</v>
      </c>
      <c r="CY52" s="153">
        <f t="shared" si="34"/>
        <v>3.4</v>
      </c>
      <c r="CZ52" s="92">
        <f t="shared" si="29"/>
        <v>230700</v>
      </c>
      <c r="DA52" s="92">
        <f t="shared" si="30"/>
        <v>1900</v>
      </c>
      <c r="DB52" s="91">
        <f t="shared" si="9"/>
        <v>0</v>
      </c>
    </row>
    <row r="53" spans="1:106" x14ac:dyDescent="0.25">
      <c r="A53" s="20">
        <v>13075134</v>
      </c>
      <c r="B53" s="21">
        <v>5554</v>
      </c>
      <c r="C53" s="21" t="s">
        <v>92</v>
      </c>
      <c r="D53" s="223">
        <v>1196</v>
      </c>
      <c r="E53" s="224">
        <v>157500</v>
      </c>
      <c r="F53" s="224">
        <v>157500</v>
      </c>
      <c r="G53" s="224">
        <v>0</v>
      </c>
      <c r="H53" s="224">
        <v>0</v>
      </c>
      <c r="I53" s="224">
        <v>384800</v>
      </c>
      <c r="J53" s="224">
        <v>1</v>
      </c>
      <c r="K53" s="224">
        <v>1</v>
      </c>
      <c r="L53" s="224">
        <v>209300</v>
      </c>
      <c r="M53" s="224">
        <v>310</v>
      </c>
      <c r="N53" s="224">
        <v>0</v>
      </c>
      <c r="O53" s="224">
        <v>380</v>
      </c>
      <c r="P53" s="224">
        <v>0</v>
      </c>
      <c r="Q53" s="224">
        <v>345</v>
      </c>
      <c r="R53" s="224">
        <v>0</v>
      </c>
      <c r="S53" s="224">
        <v>0</v>
      </c>
      <c r="T53" s="224">
        <v>1347100</v>
      </c>
      <c r="U53" s="224">
        <v>1126.3377926421404</v>
      </c>
      <c r="V53" s="22" t="s">
        <v>43</v>
      </c>
      <c r="W53" s="22" t="s">
        <v>43</v>
      </c>
      <c r="X53" s="22" t="s">
        <v>43</v>
      </c>
      <c r="Y53" s="224">
        <v>2700</v>
      </c>
      <c r="Z53" s="282">
        <v>2700</v>
      </c>
      <c r="AA53" s="224">
        <v>0</v>
      </c>
      <c r="AB53" s="224">
        <v>0</v>
      </c>
      <c r="AC53" s="224">
        <v>0</v>
      </c>
      <c r="AD53" s="260">
        <v>0</v>
      </c>
      <c r="AE53" s="222">
        <v>549138.81999999995</v>
      </c>
      <c r="AF53" s="222">
        <v>301900</v>
      </c>
      <c r="AG53" s="281">
        <f t="shared" si="10"/>
        <v>-247238.81999999995</v>
      </c>
      <c r="AH53" s="222">
        <v>384944.98</v>
      </c>
      <c r="AI53" s="281">
        <f t="shared" si="11"/>
        <v>686844.98</v>
      </c>
      <c r="AJ53" s="222">
        <v>403500</v>
      </c>
      <c r="AK53" s="281">
        <f t="shared" si="12"/>
        <v>283344.98</v>
      </c>
      <c r="AL53" s="281">
        <f t="shared" si="13"/>
        <v>1.3365352765816496</v>
      </c>
      <c r="AM53" s="281">
        <f t="shared" si="14"/>
        <v>0.58746880555201841</v>
      </c>
      <c r="AN53" s="222">
        <v>163100</v>
      </c>
      <c r="CA53" s="91" t="str">
        <f t="shared" si="35"/>
        <v>Tutow</v>
      </c>
      <c r="CB53" s="92">
        <f t="shared" si="35"/>
        <v>1196</v>
      </c>
      <c r="CC53" s="92">
        <f t="shared" si="15"/>
        <v>384800</v>
      </c>
      <c r="CD53" s="92">
        <f t="shared" si="16"/>
        <v>-384800</v>
      </c>
      <c r="CE53" s="92"/>
      <c r="CF53" s="92"/>
      <c r="CG53" s="92">
        <f t="shared" si="17"/>
        <v>0</v>
      </c>
      <c r="CH53" s="92">
        <f t="shared" si="18"/>
        <v>157500</v>
      </c>
      <c r="CI53" s="92">
        <f t="shared" si="19"/>
        <v>0</v>
      </c>
      <c r="CJ53" s="91" t="str">
        <f t="shared" si="20"/>
        <v>nein</v>
      </c>
      <c r="CK53" s="91" t="str">
        <f t="shared" si="20"/>
        <v>nein</v>
      </c>
      <c r="CL53" s="91" t="str">
        <f t="shared" si="31"/>
        <v>OK</v>
      </c>
      <c r="CM53" s="92">
        <f t="shared" si="22"/>
        <v>209300</v>
      </c>
      <c r="CN53" s="91" t="str">
        <f t="shared" si="23"/>
        <v>nein</v>
      </c>
      <c r="CO53" s="91">
        <f t="shared" si="24"/>
        <v>0</v>
      </c>
      <c r="CP53" s="91">
        <f t="shared" si="25"/>
        <v>0</v>
      </c>
      <c r="CQ53" s="91">
        <f t="shared" si="26"/>
        <v>1</v>
      </c>
      <c r="CR53" s="91">
        <f t="shared" si="5"/>
        <v>1</v>
      </c>
      <c r="CS53" s="92"/>
      <c r="CT53" s="92"/>
      <c r="CU53" s="92">
        <f t="shared" si="2"/>
        <v>403500</v>
      </c>
      <c r="CV53" s="92">
        <f t="shared" si="36"/>
        <v>163100</v>
      </c>
      <c r="CW53" s="153">
        <f t="shared" si="32"/>
        <v>3.1</v>
      </c>
      <c r="CX53" s="153">
        <f t="shared" si="33"/>
        <v>3.8</v>
      </c>
      <c r="CY53" s="153">
        <f t="shared" si="34"/>
        <v>3.45</v>
      </c>
      <c r="CZ53" s="92">
        <f t="shared" si="29"/>
        <v>1347100</v>
      </c>
      <c r="DA53" s="92">
        <f t="shared" si="30"/>
        <v>2700</v>
      </c>
      <c r="DB53" s="91">
        <f t="shared" si="9"/>
        <v>0</v>
      </c>
    </row>
    <row r="54" spans="1:106" x14ac:dyDescent="0.25">
      <c r="A54" s="20">
        <v>13075140</v>
      </c>
      <c r="B54" s="21">
        <v>5554</v>
      </c>
      <c r="C54" s="21" t="s">
        <v>93</v>
      </c>
      <c r="D54" s="223">
        <v>483</v>
      </c>
      <c r="E54" s="224">
        <v>35600</v>
      </c>
      <c r="F54" s="224">
        <v>35600</v>
      </c>
      <c r="G54" s="224">
        <v>0</v>
      </c>
      <c r="H54" s="224">
        <v>0</v>
      </c>
      <c r="I54" s="224">
        <v>129600</v>
      </c>
      <c r="J54" s="224">
        <v>1</v>
      </c>
      <c r="K54" s="224">
        <v>1</v>
      </c>
      <c r="L54" s="224">
        <v>71700</v>
      </c>
      <c r="M54" s="224">
        <v>310</v>
      </c>
      <c r="N54" s="224">
        <v>0</v>
      </c>
      <c r="O54" s="224">
        <v>375</v>
      </c>
      <c r="P54" s="224">
        <v>0</v>
      </c>
      <c r="Q54" s="224">
        <v>340</v>
      </c>
      <c r="R54" s="224">
        <v>0</v>
      </c>
      <c r="S54" s="224">
        <v>0</v>
      </c>
      <c r="T54" s="224">
        <v>256100</v>
      </c>
      <c r="U54" s="224">
        <v>530.22774327122158</v>
      </c>
      <c r="V54" s="22" t="s">
        <v>43</v>
      </c>
      <c r="W54" s="22" t="s">
        <v>43</v>
      </c>
      <c r="X54" s="22" t="s">
        <v>43</v>
      </c>
      <c r="Y54" s="224">
        <v>1700</v>
      </c>
      <c r="Z54" s="282">
        <v>1700</v>
      </c>
      <c r="AA54" s="224">
        <v>0</v>
      </c>
      <c r="AB54" s="224">
        <v>0</v>
      </c>
      <c r="AC54" s="224">
        <v>0</v>
      </c>
      <c r="AD54" s="260">
        <v>0</v>
      </c>
      <c r="AE54" s="222">
        <v>286309.36</v>
      </c>
      <c r="AF54" s="222">
        <v>238100</v>
      </c>
      <c r="AG54" s="281">
        <f t="shared" si="10"/>
        <v>-48209.359999999986</v>
      </c>
      <c r="AH54" s="222">
        <v>116733.5</v>
      </c>
      <c r="AI54" s="281">
        <f t="shared" si="11"/>
        <v>354833.5</v>
      </c>
      <c r="AJ54" s="222">
        <v>194100</v>
      </c>
      <c r="AK54" s="281">
        <f t="shared" si="12"/>
        <v>160733.5</v>
      </c>
      <c r="AL54" s="281">
        <f t="shared" si="13"/>
        <v>0.81520369592608144</v>
      </c>
      <c r="AM54" s="281">
        <f t="shared" si="14"/>
        <v>0.54701712211502018</v>
      </c>
      <c r="AN54" s="222">
        <v>78400</v>
      </c>
      <c r="CA54" s="91" t="str">
        <f t="shared" si="35"/>
        <v>Völschow</v>
      </c>
      <c r="CB54" s="92">
        <f t="shared" si="35"/>
        <v>483</v>
      </c>
      <c r="CC54" s="92">
        <f t="shared" si="15"/>
        <v>129600</v>
      </c>
      <c r="CD54" s="92">
        <f t="shared" si="16"/>
        <v>-129600</v>
      </c>
      <c r="CE54" s="92"/>
      <c r="CF54" s="92"/>
      <c r="CG54" s="92">
        <f t="shared" si="17"/>
        <v>0</v>
      </c>
      <c r="CH54" s="92">
        <f t="shared" si="18"/>
        <v>35600</v>
      </c>
      <c r="CI54" s="92">
        <f t="shared" si="19"/>
        <v>0</v>
      </c>
      <c r="CJ54" s="91" t="str">
        <f t="shared" si="20"/>
        <v>nein</v>
      </c>
      <c r="CK54" s="91" t="str">
        <f t="shared" si="20"/>
        <v>nein</v>
      </c>
      <c r="CL54" s="91" t="str">
        <f t="shared" si="31"/>
        <v>OK</v>
      </c>
      <c r="CM54" s="92">
        <f t="shared" si="22"/>
        <v>71700</v>
      </c>
      <c r="CN54" s="91" t="str">
        <f t="shared" si="23"/>
        <v>nein</v>
      </c>
      <c r="CO54" s="91">
        <f t="shared" si="24"/>
        <v>0</v>
      </c>
      <c r="CP54" s="91">
        <f t="shared" si="25"/>
        <v>0</v>
      </c>
      <c r="CQ54" s="91">
        <f t="shared" si="26"/>
        <v>1</v>
      </c>
      <c r="CR54" s="91">
        <f t="shared" si="5"/>
        <v>1</v>
      </c>
      <c r="CS54" s="92"/>
      <c r="CT54" s="92"/>
      <c r="CU54" s="92">
        <f t="shared" si="2"/>
        <v>194100</v>
      </c>
      <c r="CV54" s="92">
        <f t="shared" si="36"/>
        <v>78400</v>
      </c>
      <c r="CW54" s="153">
        <f t="shared" si="32"/>
        <v>3.1</v>
      </c>
      <c r="CX54" s="153">
        <f t="shared" si="33"/>
        <v>3.75</v>
      </c>
      <c r="CY54" s="153">
        <f t="shared" si="34"/>
        <v>3.4</v>
      </c>
      <c r="CZ54" s="92">
        <f t="shared" si="29"/>
        <v>256100</v>
      </c>
      <c r="DA54" s="92">
        <f t="shared" si="30"/>
        <v>1700</v>
      </c>
      <c r="DB54" s="91">
        <f t="shared" si="9"/>
        <v>0</v>
      </c>
    </row>
    <row r="55" spans="1:106" x14ac:dyDescent="0.25">
      <c r="A55" s="20">
        <v>13075008</v>
      </c>
      <c r="B55" s="21">
        <v>5555</v>
      </c>
      <c r="C55" s="21" t="s">
        <v>94</v>
      </c>
      <c r="D55" s="223">
        <v>766</v>
      </c>
      <c r="E55" s="224">
        <v>87900</v>
      </c>
      <c r="F55" s="224"/>
      <c r="G55" s="224"/>
      <c r="H55" s="224"/>
      <c r="I55" s="224"/>
      <c r="J55" s="224"/>
      <c r="K55" s="224"/>
      <c r="L55" s="224"/>
      <c r="M55" s="224">
        <v>310</v>
      </c>
      <c r="N55" s="224" t="s">
        <v>43</v>
      </c>
      <c r="O55" s="224">
        <v>600</v>
      </c>
      <c r="P55" s="224" t="s">
        <v>43</v>
      </c>
      <c r="Q55" s="224">
        <v>380</v>
      </c>
      <c r="R55" s="224" t="s">
        <v>43</v>
      </c>
      <c r="S55" s="224">
        <v>0</v>
      </c>
      <c r="T55" s="224">
        <v>261675</v>
      </c>
      <c r="U55" s="224">
        <v>341.62</v>
      </c>
      <c r="V55" s="22" t="s">
        <v>43</v>
      </c>
      <c r="W55" s="22" t="s">
        <v>43</v>
      </c>
      <c r="X55" s="22" t="s">
        <v>43</v>
      </c>
      <c r="Y55" s="224">
        <v>2700</v>
      </c>
      <c r="Z55" s="282"/>
      <c r="AA55" s="224">
        <v>0</v>
      </c>
      <c r="AB55" s="224">
        <v>0</v>
      </c>
      <c r="AC55" s="224">
        <v>0</v>
      </c>
      <c r="AD55" s="260">
        <v>0</v>
      </c>
      <c r="AE55" s="222">
        <v>376409.38</v>
      </c>
      <c r="AF55" s="222">
        <v>212113</v>
      </c>
      <c r="AG55" s="281">
        <f t="shared" si="10"/>
        <v>-164296.38</v>
      </c>
      <c r="AH55" s="222">
        <v>222500</v>
      </c>
      <c r="AI55" s="281">
        <f t="shared" si="11"/>
        <v>434613</v>
      </c>
      <c r="AJ55" s="222">
        <v>297900</v>
      </c>
      <c r="AK55" s="281">
        <f t="shared" si="12"/>
        <v>136713</v>
      </c>
      <c r="AL55" s="281">
        <f t="shared" si="13"/>
        <v>1.4044400861804793</v>
      </c>
      <c r="AM55" s="281">
        <f t="shared" si="14"/>
        <v>0.6854373891254979</v>
      </c>
      <c r="AN55" s="222">
        <v>101000</v>
      </c>
      <c r="CA55" s="91" t="str">
        <f t="shared" si="35"/>
        <v>Behrenhoff</v>
      </c>
      <c r="CB55" s="92">
        <f t="shared" si="35"/>
        <v>766</v>
      </c>
      <c r="CC55" s="92">
        <f t="shared" si="15"/>
        <v>0</v>
      </c>
      <c r="CD55" s="92">
        <f t="shared" si="16"/>
        <v>0</v>
      </c>
      <c r="CE55" s="92"/>
      <c r="CF55" s="92"/>
      <c r="CG55" s="92">
        <f t="shared" si="17"/>
        <v>0</v>
      </c>
      <c r="CH55" s="92">
        <f t="shared" si="18"/>
        <v>0</v>
      </c>
      <c r="CI55" s="92">
        <f t="shared" si="19"/>
        <v>0</v>
      </c>
      <c r="CJ55" s="91" t="str">
        <f t="shared" si="20"/>
        <v>nein</v>
      </c>
      <c r="CK55" s="91" t="str">
        <f t="shared" si="20"/>
        <v>nein</v>
      </c>
      <c r="CL55" s="91" t="str">
        <f t="shared" si="31"/>
        <v>keine Daten</v>
      </c>
      <c r="CM55" s="92">
        <f t="shared" si="22"/>
        <v>0</v>
      </c>
      <c r="CN55" s="91" t="str">
        <f t="shared" si="23"/>
        <v>keine Angabe</v>
      </c>
      <c r="CO55" s="91">
        <f t="shared" si="24"/>
        <v>2</v>
      </c>
      <c r="CP55" s="91">
        <f t="shared" si="25"/>
        <v>2</v>
      </c>
      <c r="CQ55" s="91">
        <f t="shared" si="26"/>
        <v>0</v>
      </c>
      <c r="CR55" s="91">
        <f t="shared" si="5"/>
        <v>0</v>
      </c>
      <c r="CS55" s="92"/>
      <c r="CT55" s="92"/>
      <c r="CU55" s="92">
        <f t="shared" si="2"/>
        <v>297900</v>
      </c>
      <c r="CV55" s="92">
        <f t="shared" si="36"/>
        <v>101000</v>
      </c>
      <c r="CW55" s="153">
        <f t="shared" si="32"/>
        <v>3.1</v>
      </c>
      <c r="CX55" s="153">
        <f t="shared" si="33"/>
        <v>6</v>
      </c>
      <c r="CY55" s="153">
        <f t="shared" si="34"/>
        <v>3.8</v>
      </c>
      <c r="CZ55" s="92">
        <f t="shared" si="29"/>
        <v>261675</v>
      </c>
      <c r="DA55" s="92">
        <f t="shared" si="30"/>
        <v>0</v>
      </c>
      <c r="DB55" s="91">
        <f t="shared" si="9"/>
        <v>0</v>
      </c>
    </row>
    <row r="56" spans="1:106" x14ac:dyDescent="0.25">
      <c r="A56" s="20">
        <v>13075025</v>
      </c>
      <c r="B56" s="21">
        <v>5555</v>
      </c>
      <c r="C56" s="21" t="s">
        <v>95</v>
      </c>
      <c r="D56" s="223">
        <v>347</v>
      </c>
      <c r="E56" s="224">
        <v>66500</v>
      </c>
      <c r="F56" s="224"/>
      <c r="G56" s="224"/>
      <c r="H56" s="224"/>
      <c r="I56" s="224"/>
      <c r="J56" s="224"/>
      <c r="K56" s="224"/>
      <c r="L56" s="224"/>
      <c r="M56" s="224">
        <v>310</v>
      </c>
      <c r="N56" s="224" t="s">
        <v>43</v>
      </c>
      <c r="O56" s="224">
        <v>380</v>
      </c>
      <c r="P56" s="224" t="s">
        <v>43</v>
      </c>
      <c r="Q56" s="224">
        <v>350</v>
      </c>
      <c r="R56" s="224" t="s">
        <v>43</v>
      </c>
      <c r="S56" s="224">
        <v>0</v>
      </c>
      <c r="T56" s="224">
        <v>0</v>
      </c>
      <c r="U56" s="224">
        <v>0</v>
      </c>
      <c r="V56" s="22" t="s">
        <v>56</v>
      </c>
      <c r="W56" s="22" t="s">
        <v>43</v>
      </c>
      <c r="X56" s="22" t="s">
        <v>43</v>
      </c>
      <c r="Y56" s="224">
        <v>1500</v>
      </c>
      <c r="Z56" s="282"/>
      <c r="AA56" s="224">
        <v>0</v>
      </c>
      <c r="AB56" s="224">
        <v>0</v>
      </c>
      <c r="AC56" s="224">
        <v>0</v>
      </c>
      <c r="AD56" s="260">
        <v>0</v>
      </c>
      <c r="AE56" s="222">
        <v>182143.85</v>
      </c>
      <c r="AF56" s="222">
        <v>83765</v>
      </c>
      <c r="AG56" s="281">
        <f t="shared" si="10"/>
        <v>-98378.85</v>
      </c>
      <c r="AH56" s="222">
        <v>94000</v>
      </c>
      <c r="AI56" s="281">
        <f t="shared" si="11"/>
        <v>177765</v>
      </c>
      <c r="AJ56" s="222">
        <v>142700</v>
      </c>
      <c r="AK56" s="281">
        <f t="shared" si="12"/>
        <v>35065</v>
      </c>
      <c r="AL56" s="281">
        <f t="shared" si="13"/>
        <v>1.7035754790186832</v>
      </c>
      <c r="AM56" s="281">
        <f t="shared" si="14"/>
        <v>0.80274519731105676</v>
      </c>
      <c r="AN56" s="222">
        <v>48400</v>
      </c>
      <c r="CA56" s="91" t="str">
        <f t="shared" si="35"/>
        <v>Dargelin</v>
      </c>
      <c r="CB56" s="92">
        <f t="shared" si="35"/>
        <v>347</v>
      </c>
      <c r="CC56" s="92">
        <f t="shared" si="15"/>
        <v>0</v>
      </c>
      <c r="CD56" s="92">
        <f t="shared" si="16"/>
        <v>0</v>
      </c>
      <c r="CE56" s="92"/>
      <c r="CF56" s="92"/>
      <c r="CG56" s="92">
        <f t="shared" si="17"/>
        <v>0</v>
      </c>
      <c r="CH56" s="92">
        <f t="shared" si="18"/>
        <v>0</v>
      </c>
      <c r="CI56" s="92">
        <f t="shared" si="19"/>
        <v>0</v>
      </c>
      <c r="CJ56" s="91" t="str">
        <f t="shared" si="20"/>
        <v>ja</v>
      </c>
      <c r="CK56" s="91" t="str">
        <f t="shared" si="20"/>
        <v>nein</v>
      </c>
      <c r="CL56" s="91" t="str">
        <f t="shared" si="31"/>
        <v>keine Daten</v>
      </c>
      <c r="CM56" s="92">
        <f t="shared" si="22"/>
        <v>0</v>
      </c>
      <c r="CN56" s="91" t="str">
        <f t="shared" si="23"/>
        <v>keine Angabe</v>
      </c>
      <c r="CO56" s="91">
        <f t="shared" si="24"/>
        <v>2</v>
      </c>
      <c r="CP56" s="91">
        <f t="shared" si="25"/>
        <v>2</v>
      </c>
      <c r="CQ56" s="91">
        <f t="shared" si="26"/>
        <v>0</v>
      </c>
      <c r="CR56" s="91">
        <f t="shared" si="5"/>
        <v>0</v>
      </c>
      <c r="CS56" s="92"/>
      <c r="CT56" s="92"/>
      <c r="CU56" s="92">
        <f t="shared" si="2"/>
        <v>142700</v>
      </c>
      <c r="CV56" s="92">
        <f t="shared" si="36"/>
        <v>48400</v>
      </c>
      <c r="CW56" s="153">
        <f t="shared" si="32"/>
        <v>3.1</v>
      </c>
      <c r="CX56" s="153">
        <f t="shared" si="33"/>
        <v>3.8</v>
      </c>
      <c r="CY56" s="153">
        <f t="shared" si="34"/>
        <v>3.5</v>
      </c>
      <c r="CZ56" s="92">
        <f t="shared" si="29"/>
        <v>0</v>
      </c>
      <c r="DA56" s="92">
        <f t="shared" si="30"/>
        <v>0</v>
      </c>
      <c r="DB56" s="91">
        <f t="shared" si="9"/>
        <v>0</v>
      </c>
    </row>
    <row r="57" spans="1:106" x14ac:dyDescent="0.25">
      <c r="A57" s="20">
        <v>13075027</v>
      </c>
      <c r="B57" s="21">
        <v>5555</v>
      </c>
      <c r="C57" s="21" t="s">
        <v>96</v>
      </c>
      <c r="D57" s="223">
        <v>1048</v>
      </c>
      <c r="E57" s="224">
        <v>6400</v>
      </c>
      <c r="F57" s="224"/>
      <c r="G57" s="224"/>
      <c r="H57" s="224"/>
      <c r="I57" s="224"/>
      <c r="J57" s="224"/>
      <c r="K57" s="224"/>
      <c r="L57" s="224"/>
      <c r="M57" s="224">
        <v>320</v>
      </c>
      <c r="N57" s="224" t="s">
        <v>43</v>
      </c>
      <c r="O57" s="224">
        <v>373</v>
      </c>
      <c r="P57" s="224" t="s">
        <v>43</v>
      </c>
      <c r="Q57" s="224">
        <v>340</v>
      </c>
      <c r="R57" s="224" t="s">
        <v>43</v>
      </c>
      <c r="S57" s="224">
        <v>0</v>
      </c>
      <c r="T57" s="224">
        <v>1155690</v>
      </c>
      <c r="U57" s="224">
        <v>1102.76</v>
      </c>
      <c r="V57" s="22" t="s">
        <v>43</v>
      </c>
      <c r="W57" s="22" t="s">
        <v>43</v>
      </c>
      <c r="X57" s="22" t="s">
        <v>43</v>
      </c>
      <c r="Y57" s="224">
        <v>3500</v>
      </c>
      <c r="Z57" s="282"/>
      <c r="AA57" s="224">
        <v>0</v>
      </c>
      <c r="AB57" s="224">
        <v>0</v>
      </c>
      <c r="AC57" s="224">
        <v>0</v>
      </c>
      <c r="AD57" s="260">
        <v>0</v>
      </c>
      <c r="AE57" s="222">
        <v>774486.21</v>
      </c>
      <c r="AF57" s="222">
        <v>629935</v>
      </c>
      <c r="AG57" s="281">
        <f t="shared" si="10"/>
        <v>-144551.20999999996</v>
      </c>
      <c r="AH57" s="222">
        <v>154900</v>
      </c>
      <c r="AI57" s="281">
        <f t="shared" si="11"/>
        <v>784835</v>
      </c>
      <c r="AJ57" s="222">
        <v>446900</v>
      </c>
      <c r="AK57" s="281">
        <f t="shared" si="12"/>
        <v>337935</v>
      </c>
      <c r="AL57" s="281">
        <f t="shared" si="13"/>
        <v>0.70943827537761828</v>
      </c>
      <c r="AM57" s="281">
        <f t="shared" si="14"/>
        <v>0.56941904986398417</v>
      </c>
      <c r="AN57" s="222">
        <v>151800</v>
      </c>
      <c r="CA57" s="91" t="str">
        <f t="shared" si="35"/>
        <v>Dersekow</v>
      </c>
      <c r="CB57" s="92">
        <f t="shared" si="35"/>
        <v>1048</v>
      </c>
      <c r="CC57" s="92">
        <f t="shared" si="15"/>
        <v>0</v>
      </c>
      <c r="CD57" s="92">
        <f t="shared" si="16"/>
        <v>0</v>
      </c>
      <c r="CE57" s="92"/>
      <c r="CF57" s="92"/>
      <c r="CG57" s="92">
        <f t="shared" si="17"/>
        <v>0</v>
      </c>
      <c r="CH57" s="92">
        <f t="shared" si="18"/>
        <v>0</v>
      </c>
      <c r="CI57" s="92">
        <f t="shared" si="19"/>
        <v>0</v>
      </c>
      <c r="CJ57" s="91" t="str">
        <f t="shared" si="20"/>
        <v>nein</v>
      </c>
      <c r="CK57" s="91" t="str">
        <f t="shared" si="20"/>
        <v>nein</v>
      </c>
      <c r="CL57" s="91" t="str">
        <f t="shared" si="31"/>
        <v>keine Daten</v>
      </c>
      <c r="CM57" s="92">
        <f t="shared" si="22"/>
        <v>0</v>
      </c>
      <c r="CN57" s="91" t="str">
        <f t="shared" si="23"/>
        <v>keine Angabe</v>
      </c>
      <c r="CO57" s="91">
        <f t="shared" si="24"/>
        <v>2</v>
      </c>
      <c r="CP57" s="91">
        <f t="shared" si="25"/>
        <v>2</v>
      </c>
      <c r="CQ57" s="91">
        <f t="shared" si="26"/>
        <v>0</v>
      </c>
      <c r="CR57" s="91">
        <f t="shared" si="5"/>
        <v>0</v>
      </c>
      <c r="CS57" s="92"/>
      <c r="CT57" s="92"/>
      <c r="CU57" s="92">
        <f t="shared" si="2"/>
        <v>446900</v>
      </c>
      <c r="CV57" s="92">
        <f t="shared" si="36"/>
        <v>151800</v>
      </c>
      <c r="CW57" s="153">
        <f t="shared" si="32"/>
        <v>3.2</v>
      </c>
      <c r="CX57" s="153">
        <f t="shared" si="33"/>
        <v>3.73</v>
      </c>
      <c r="CY57" s="153">
        <f t="shared" si="34"/>
        <v>3.4</v>
      </c>
      <c r="CZ57" s="92">
        <f t="shared" si="29"/>
        <v>1155690</v>
      </c>
      <c r="DA57" s="92">
        <f t="shared" si="30"/>
        <v>0</v>
      </c>
      <c r="DB57" s="91">
        <f t="shared" si="9"/>
        <v>0</v>
      </c>
    </row>
    <row r="58" spans="1:106" x14ac:dyDescent="0.25">
      <c r="A58" s="20">
        <v>13075028</v>
      </c>
      <c r="B58" s="21">
        <v>5555</v>
      </c>
      <c r="C58" s="21" t="s">
        <v>97</v>
      </c>
      <c r="D58" s="223">
        <v>543</v>
      </c>
      <c r="E58" s="224">
        <v>65800</v>
      </c>
      <c r="F58" s="224"/>
      <c r="G58" s="224"/>
      <c r="H58" s="224"/>
      <c r="I58" s="224"/>
      <c r="J58" s="224"/>
      <c r="K58" s="224"/>
      <c r="L58" s="224"/>
      <c r="M58" s="224">
        <v>320</v>
      </c>
      <c r="N58" s="224" t="s">
        <v>43</v>
      </c>
      <c r="O58" s="224">
        <v>400</v>
      </c>
      <c r="P58" s="224" t="s">
        <v>43</v>
      </c>
      <c r="Q58" s="224">
        <v>380</v>
      </c>
      <c r="R58" s="224" t="s">
        <v>43</v>
      </c>
      <c r="S58" s="224">
        <v>0</v>
      </c>
      <c r="T58" s="224">
        <v>57505</v>
      </c>
      <c r="U58" s="224">
        <v>105.91</v>
      </c>
      <c r="V58" s="22" t="s">
        <v>43</v>
      </c>
      <c r="W58" s="22" t="s">
        <v>43</v>
      </c>
      <c r="X58" s="22" t="s">
        <v>43</v>
      </c>
      <c r="Y58" s="224">
        <v>1000</v>
      </c>
      <c r="Z58" s="282"/>
      <c r="AA58" s="224">
        <v>0</v>
      </c>
      <c r="AB58" s="224">
        <v>0</v>
      </c>
      <c r="AC58" s="224">
        <v>0</v>
      </c>
      <c r="AD58" s="260">
        <v>0</v>
      </c>
      <c r="AE58" s="222">
        <v>265409.3</v>
      </c>
      <c r="AF58" s="222">
        <v>83622</v>
      </c>
      <c r="AG58" s="281">
        <f t="shared" si="10"/>
        <v>-181787.3</v>
      </c>
      <c r="AH58" s="222">
        <v>158500</v>
      </c>
      <c r="AI58" s="281">
        <f t="shared" si="11"/>
        <v>242122</v>
      </c>
      <c r="AJ58" s="222">
        <v>208300</v>
      </c>
      <c r="AK58" s="281">
        <f t="shared" si="12"/>
        <v>33822</v>
      </c>
      <c r="AL58" s="281">
        <f t="shared" si="13"/>
        <v>2.4909712755016624</v>
      </c>
      <c r="AM58" s="281">
        <f t="shared" si="14"/>
        <v>0.86031009160671068</v>
      </c>
      <c r="AN58" s="222">
        <v>70900</v>
      </c>
      <c r="CA58" s="91" t="str">
        <f t="shared" si="35"/>
        <v>Diedrichshagen</v>
      </c>
      <c r="CB58" s="92">
        <f t="shared" si="35"/>
        <v>543</v>
      </c>
      <c r="CC58" s="92">
        <f t="shared" si="15"/>
        <v>0</v>
      </c>
      <c r="CD58" s="92">
        <f t="shared" si="16"/>
        <v>0</v>
      </c>
      <c r="CE58" s="92"/>
      <c r="CF58" s="92"/>
      <c r="CG58" s="92">
        <f t="shared" si="17"/>
        <v>0</v>
      </c>
      <c r="CH58" s="92">
        <f t="shared" si="18"/>
        <v>0</v>
      </c>
      <c r="CI58" s="92">
        <f t="shared" si="19"/>
        <v>0</v>
      </c>
      <c r="CJ58" s="91" t="str">
        <f t="shared" si="20"/>
        <v>nein</v>
      </c>
      <c r="CK58" s="91" t="str">
        <f t="shared" si="20"/>
        <v>nein</v>
      </c>
      <c r="CL58" s="91" t="str">
        <f t="shared" si="31"/>
        <v>keine Daten</v>
      </c>
      <c r="CM58" s="92">
        <f t="shared" si="22"/>
        <v>0</v>
      </c>
      <c r="CN58" s="91" t="str">
        <f t="shared" si="23"/>
        <v>keine Angabe</v>
      </c>
      <c r="CO58" s="91">
        <f t="shared" si="24"/>
        <v>2</v>
      </c>
      <c r="CP58" s="91">
        <f t="shared" si="25"/>
        <v>2</v>
      </c>
      <c r="CQ58" s="91">
        <f t="shared" si="26"/>
        <v>0</v>
      </c>
      <c r="CR58" s="91">
        <f t="shared" si="5"/>
        <v>0</v>
      </c>
      <c r="CS58" s="92"/>
      <c r="CT58" s="92"/>
      <c r="CU58" s="92">
        <f t="shared" si="2"/>
        <v>208300</v>
      </c>
      <c r="CV58" s="92">
        <f t="shared" si="36"/>
        <v>70900</v>
      </c>
      <c r="CW58" s="153">
        <f t="shared" si="32"/>
        <v>3.2</v>
      </c>
      <c r="CX58" s="153">
        <f t="shared" si="33"/>
        <v>4</v>
      </c>
      <c r="CY58" s="153">
        <f t="shared" si="34"/>
        <v>3.8</v>
      </c>
      <c r="CZ58" s="92">
        <f t="shared" si="29"/>
        <v>57505</v>
      </c>
      <c r="DA58" s="92">
        <f t="shared" si="30"/>
        <v>0</v>
      </c>
      <c r="DB58" s="91">
        <f t="shared" si="9"/>
        <v>0</v>
      </c>
    </row>
    <row r="59" spans="1:106" x14ac:dyDescent="0.25">
      <c r="A59" s="20">
        <v>13075050</v>
      </c>
      <c r="B59" s="21">
        <v>5555</v>
      </c>
      <c r="C59" s="21" t="s">
        <v>98</v>
      </c>
      <c r="D59" s="223">
        <v>840</v>
      </c>
      <c r="E59" s="224">
        <v>69100</v>
      </c>
      <c r="F59" s="224"/>
      <c r="G59" s="224"/>
      <c r="H59" s="224"/>
      <c r="I59" s="224"/>
      <c r="J59" s="224"/>
      <c r="K59" s="224"/>
      <c r="L59" s="224"/>
      <c r="M59" s="224">
        <v>300</v>
      </c>
      <c r="N59" s="224" t="s">
        <v>43</v>
      </c>
      <c r="O59" s="224">
        <v>400</v>
      </c>
      <c r="P59" s="224" t="s">
        <v>43</v>
      </c>
      <c r="Q59" s="224">
        <v>350</v>
      </c>
      <c r="R59" s="224" t="s">
        <v>43</v>
      </c>
      <c r="S59" s="224">
        <v>0</v>
      </c>
      <c r="T59" s="224">
        <v>0</v>
      </c>
      <c r="U59" s="224">
        <v>0</v>
      </c>
      <c r="V59" s="22" t="s">
        <v>43</v>
      </c>
      <c r="W59" s="22" t="s">
        <v>43</v>
      </c>
      <c r="X59" s="22" t="s">
        <v>43</v>
      </c>
      <c r="Y59" s="224">
        <v>2100</v>
      </c>
      <c r="Z59" s="282"/>
      <c r="AA59" s="224">
        <v>0</v>
      </c>
      <c r="AB59" s="224">
        <v>0</v>
      </c>
      <c r="AC59" s="224">
        <v>0</v>
      </c>
      <c r="AD59" s="260">
        <v>0</v>
      </c>
      <c r="AE59" s="222">
        <v>498185.28</v>
      </c>
      <c r="AF59" s="222">
        <v>153165</v>
      </c>
      <c r="AG59" s="281">
        <f t="shared" si="10"/>
        <v>-345020.28</v>
      </c>
      <c r="AH59" s="222">
        <v>194700</v>
      </c>
      <c r="AI59" s="281">
        <f t="shared" si="11"/>
        <v>347865</v>
      </c>
      <c r="AJ59" s="222">
        <v>338000</v>
      </c>
      <c r="AK59" s="281">
        <f t="shared" si="12"/>
        <v>9865</v>
      </c>
      <c r="AL59" s="281">
        <f t="shared" si="13"/>
        <v>2.2067704762837463</v>
      </c>
      <c r="AM59" s="281">
        <f t="shared" si="14"/>
        <v>0.97164129762982765</v>
      </c>
      <c r="AN59" s="222">
        <v>114800</v>
      </c>
      <c r="CA59" s="91" t="str">
        <f t="shared" si="35"/>
        <v>Hinrichshagen</v>
      </c>
      <c r="CB59" s="92">
        <f t="shared" si="35"/>
        <v>840</v>
      </c>
      <c r="CC59" s="92">
        <f t="shared" si="15"/>
        <v>0</v>
      </c>
      <c r="CD59" s="92">
        <f t="shared" si="16"/>
        <v>0</v>
      </c>
      <c r="CE59" s="92"/>
      <c r="CF59" s="92"/>
      <c r="CG59" s="92">
        <f t="shared" si="17"/>
        <v>0</v>
      </c>
      <c r="CH59" s="92">
        <f t="shared" si="18"/>
        <v>0</v>
      </c>
      <c r="CI59" s="92">
        <f t="shared" si="19"/>
        <v>0</v>
      </c>
      <c r="CJ59" s="91" t="str">
        <f t="shared" si="20"/>
        <v>nein</v>
      </c>
      <c r="CK59" s="91" t="str">
        <f t="shared" si="20"/>
        <v>nein</v>
      </c>
      <c r="CL59" s="91" t="str">
        <f t="shared" si="31"/>
        <v>keine Daten</v>
      </c>
      <c r="CM59" s="92">
        <f t="shared" si="22"/>
        <v>0</v>
      </c>
      <c r="CN59" s="91" t="str">
        <f t="shared" si="23"/>
        <v>keine Angabe</v>
      </c>
      <c r="CO59" s="91">
        <f t="shared" si="24"/>
        <v>2</v>
      </c>
      <c r="CP59" s="91">
        <f t="shared" si="25"/>
        <v>2</v>
      </c>
      <c r="CQ59" s="91">
        <f t="shared" si="26"/>
        <v>0</v>
      </c>
      <c r="CR59" s="91">
        <f t="shared" si="5"/>
        <v>0</v>
      </c>
      <c r="CS59" s="92"/>
      <c r="CT59" s="92"/>
      <c r="CU59" s="92">
        <f t="shared" si="2"/>
        <v>338000</v>
      </c>
      <c r="CV59" s="92">
        <f t="shared" si="36"/>
        <v>114800</v>
      </c>
      <c r="CW59" s="153">
        <f t="shared" si="32"/>
        <v>3</v>
      </c>
      <c r="CX59" s="153">
        <f t="shared" si="33"/>
        <v>4</v>
      </c>
      <c r="CY59" s="153">
        <f t="shared" si="34"/>
        <v>3.5</v>
      </c>
      <c r="CZ59" s="92">
        <f t="shared" si="29"/>
        <v>0</v>
      </c>
      <c r="DA59" s="92">
        <f t="shared" si="30"/>
        <v>0</v>
      </c>
      <c r="DB59" s="91">
        <f t="shared" si="9"/>
        <v>0</v>
      </c>
    </row>
    <row r="60" spans="1:106" x14ac:dyDescent="0.25">
      <c r="A60" s="20">
        <v>13075076</v>
      </c>
      <c r="B60" s="21">
        <v>5555</v>
      </c>
      <c r="C60" s="21" t="s">
        <v>99</v>
      </c>
      <c r="D60" s="223">
        <v>395</v>
      </c>
      <c r="E60" s="224">
        <v>147900</v>
      </c>
      <c r="F60" s="224"/>
      <c r="G60" s="224"/>
      <c r="H60" s="224"/>
      <c r="I60" s="224"/>
      <c r="J60" s="224"/>
      <c r="K60" s="224"/>
      <c r="L60" s="224"/>
      <c r="M60" s="224">
        <v>360</v>
      </c>
      <c r="N60" s="224" t="s">
        <v>43</v>
      </c>
      <c r="O60" s="224">
        <v>373</v>
      </c>
      <c r="P60" s="224" t="s">
        <v>43</v>
      </c>
      <c r="Q60" s="224">
        <v>340</v>
      </c>
      <c r="R60" s="224" t="s">
        <v>43</v>
      </c>
      <c r="S60" s="224">
        <v>0</v>
      </c>
      <c r="T60" s="224">
        <v>71916</v>
      </c>
      <c r="U60" s="224">
        <v>182.07</v>
      </c>
      <c r="V60" s="22" t="s">
        <v>56</v>
      </c>
      <c r="W60" s="22" t="s">
        <v>43</v>
      </c>
      <c r="X60" s="22" t="s">
        <v>43</v>
      </c>
      <c r="Y60" s="224">
        <v>1700</v>
      </c>
      <c r="Z60" s="282"/>
      <c r="AA60" s="224">
        <v>0</v>
      </c>
      <c r="AB60" s="224">
        <v>0</v>
      </c>
      <c r="AC60" s="224">
        <v>0</v>
      </c>
      <c r="AD60" s="260">
        <v>0</v>
      </c>
      <c r="AE60" s="222">
        <v>429243.5</v>
      </c>
      <c r="AF60" s="222">
        <v>126914</v>
      </c>
      <c r="AG60" s="281">
        <f t="shared" si="10"/>
        <v>-302329.5</v>
      </c>
      <c r="AH60" s="222">
        <v>0</v>
      </c>
      <c r="AI60" s="281">
        <f t="shared" si="11"/>
        <v>126914</v>
      </c>
      <c r="AJ60" s="222">
        <v>240600</v>
      </c>
      <c r="AK60" s="281">
        <f t="shared" si="12"/>
        <v>-113686</v>
      </c>
      <c r="AL60" s="281">
        <f t="shared" si="13"/>
        <v>1.8957719400538948</v>
      </c>
      <c r="AM60" s="281">
        <f t="shared" si="14"/>
        <v>1.8957719400538948</v>
      </c>
      <c r="AN60" s="222">
        <v>81900</v>
      </c>
      <c r="CA60" s="91" t="str">
        <f t="shared" si="35"/>
        <v>Levenhagen</v>
      </c>
      <c r="CB60" s="92">
        <f t="shared" si="35"/>
        <v>395</v>
      </c>
      <c r="CC60" s="92">
        <f t="shared" si="15"/>
        <v>0</v>
      </c>
      <c r="CD60" s="92">
        <f t="shared" si="16"/>
        <v>0</v>
      </c>
      <c r="CE60" s="92"/>
      <c r="CF60" s="92"/>
      <c r="CG60" s="92">
        <f t="shared" si="17"/>
        <v>0</v>
      </c>
      <c r="CH60" s="92">
        <f t="shared" si="18"/>
        <v>0</v>
      </c>
      <c r="CI60" s="92">
        <f t="shared" si="19"/>
        <v>0</v>
      </c>
      <c r="CJ60" s="91" t="str">
        <f t="shared" si="20"/>
        <v>ja</v>
      </c>
      <c r="CK60" s="91" t="str">
        <f t="shared" si="20"/>
        <v>nein</v>
      </c>
      <c r="CL60" s="91" t="str">
        <f t="shared" si="31"/>
        <v>keine Daten</v>
      </c>
      <c r="CM60" s="92">
        <f t="shared" si="22"/>
        <v>0</v>
      </c>
      <c r="CN60" s="91" t="str">
        <f t="shared" si="23"/>
        <v>keine Angabe</v>
      </c>
      <c r="CO60" s="91">
        <f t="shared" si="24"/>
        <v>2</v>
      </c>
      <c r="CP60" s="91">
        <f t="shared" si="25"/>
        <v>2</v>
      </c>
      <c r="CQ60" s="91">
        <f t="shared" si="26"/>
        <v>0</v>
      </c>
      <c r="CR60" s="91">
        <f t="shared" si="5"/>
        <v>0</v>
      </c>
      <c r="CS60" s="92"/>
      <c r="CT60" s="92"/>
      <c r="CU60" s="92">
        <f t="shared" si="2"/>
        <v>240600</v>
      </c>
      <c r="CV60" s="92">
        <f t="shared" si="36"/>
        <v>81900</v>
      </c>
      <c r="CW60" s="153">
        <f t="shared" si="32"/>
        <v>3.6</v>
      </c>
      <c r="CX60" s="153">
        <f t="shared" si="33"/>
        <v>3.73</v>
      </c>
      <c r="CY60" s="153">
        <f t="shared" si="34"/>
        <v>3.4</v>
      </c>
      <c r="CZ60" s="92">
        <f t="shared" si="29"/>
        <v>71916</v>
      </c>
      <c r="DA60" s="92">
        <f t="shared" si="30"/>
        <v>0</v>
      </c>
      <c r="DB60" s="91">
        <f t="shared" si="9"/>
        <v>0</v>
      </c>
    </row>
    <row r="61" spans="1:106" x14ac:dyDescent="0.25">
      <c r="A61" s="20">
        <v>13075091</v>
      </c>
      <c r="B61" s="21">
        <v>5555</v>
      </c>
      <c r="C61" s="21" t="s">
        <v>100</v>
      </c>
      <c r="D61" s="223">
        <v>1008</v>
      </c>
      <c r="E61" s="224">
        <v>218600</v>
      </c>
      <c r="F61" s="224"/>
      <c r="G61" s="224"/>
      <c r="H61" s="224"/>
      <c r="I61" s="224"/>
      <c r="J61" s="224"/>
      <c r="K61" s="224"/>
      <c r="L61" s="224"/>
      <c r="M61" s="224">
        <v>310</v>
      </c>
      <c r="N61" s="224" t="s">
        <v>43</v>
      </c>
      <c r="O61" s="224">
        <v>373</v>
      </c>
      <c r="P61" s="224" t="s">
        <v>43</v>
      </c>
      <c r="Q61" s="224">
        <v>336</v>
      </c>
      <c r="R61" s="224" t="s">
        <v>43</v>
      </c>
      <c r="S61" s="224">
        <v>0</v>
      </c>
      <c r="T61" s="224">
        <v>162142</v>
      </c>
      <c r="U61" s="224">
        <v>160.86000000000001</v>
      </c>
      <c r="V61" s="22" t="s">
        <v>43</v>
      </c>
      <c r="W61" s="22" t="s">
        <v>43</v>
      </c>
      <c r="X61" s="22" t="s">
        <v>43</v>
      </c>
      <c r="Y61" s="224">
        <v>2300</v>
      </c>
      <c r="Z61" s="282"/>
      <c r="AA61" s="224">
        <v>0</v>
      </c>
      <c r="AB61" s="224">
        <v>0</v>
      </c>
      <c r="AC61" s="224">
        <v>0</v>
      </c>
      <c r="AD61" s="260">
        <v>0</v>
      </c>
      <c r="AE61" s="222">
        <v>558829.84</v>
      </c>
      <c r="AF61" s="222">
        <v>230296</v>
      </c>
      <c r="AG61" s="281">
        <f t="shared" si="10"/>
        <v>-328533.83999999997</v>
      </c>
      <c r="AH61" s="222">
        <v>243600</v>
      </c>
      <c r="AI61" s="281">
        <f t="shared" si="11"/>
        <v>473896</v>
      </c>
      <c r="AJ61" s="222">
        <v>281000</v>
      </c>
      <c r="AK61" s="281">
        <f t="shared" si="12"/>
        <v>192896</v>
      </c>
      <c r="AL61" s="281">
        <f t="shared" si="13"/>
        <v>1.2201688262062738</v>
      </c>
      <c r="AM61" s="281">
        <f t="shared" si="14"/>
        <v>0.59295710451238248</v>
      </c>
      <c r="AN61" s="222">
        <v>95000</v>
      </c>
      <c r="CA61" s="91" t="str">
        <f t="shared" si="35"/>
        <v>Mesekenhagen</v>
      </c>
      <c r="CB61" s="92">
        <f t="shared" si="35"/>
        <v>1008</v>
      </c>
      <c r="CC61" s="92">
        <f t="shared" si="15"/>
        <v>0</v>
      </c>
      <c r="CD61" s="92">
        <f t="shared" si="16"/>
        <v>0</v>
      </c>
      <c r="CE61" s="92"/>
      <c r="CF61" s="92"/>
      <c r="CG61" s="92">
        <f t="shared" si="17"/>
        <v>0</v>
      </c>
      <c r="CH61" s="92">
        <f t="shared" si="18"/>
        <v>0</v>
      </c>
      <c r="CI61" s="92">
        <f t="shared" si="19"/>
        <v>0</v>
      </c>
      <c r="CJ61" s="91" t="str">
        <f t="shared" si="20"/>
        <v>nein</v>
      </c>
      <c r="CK61" s="91" t="str">
        <f t="shared" si="20"/>
        <v>nein</v>
      </c>
      <c r="CL61" s="91" t="str">
        <f t="shared" si="31"/>
        <v>keine Daten</v>
      </c>
      <c r="CM61" s="92">
        <f t="shared" si="22"/>
        <v>0</v>
      </c>
      <c r="CN61" s="91" t="str">
        <f t="shared" si="23"/>
        <v>keine Angabe</v>
      </c>
      <c r="CO61" s="91">
        <f t="shared" si="24"/>
        <v>2</v>
      </c>
      <c r="CP61" s="91">
        <f t="shared" si="25"/>
        <v>2</v>
      </c>
      <c r="CQ61" s="91">
        <f t="shared" si="26"/>
        <v>0</v>
      </c>
      <c r="CR61" s="91">
        <f t="shared" si="5"/>
        <v>0</v>
      </c>
      <c r="CS61" s="92"/>
      <c r="CT61" s="92"/>
      <c r="CU61" s="92">
        <f t="shared" si="2"/>
        <v>281000</v>
      </c>
      <c r="CV61" s="92">
        <f t="shared" si="36"/>
        <v>95000</v>
      </c>
      <c r="CW61" s="153">
        <f t="shared" si="32"/>
        <v>3.1</v>
      </c>
      <c r="CX61" s="153">
        <f t="shared" si="33"/>
        <v>3.73</v>
      </c>
      <c r="CY61" s="153">
        <f t="shared" si="34"/>
        <v>3.36</v>
      </c>
      <c r="CZ61" s="92">
        <f t="shared" si="29"/>
        <v>162142</v>
      </c>
      <c r="DA61" s="92">
        <f t="shared" si="30"/>
        <v>0</v>
      </c>
      <c r="DB61" s="91">
        <f t="shared" si="9"/>
        <v>0</v>
      </c>
    </row>
    <row r="62" spans="1:106" x14ac:dyDescent="0.25">
      <c r="A62" s="20">
        <v>13075102</v>
      </c>
      <c r="B62" s="21">
        <v>5555</v>
      </c>
      <c r="C62" s="21" t="s">
        <v>80</v>
      </c>
      <c r="D62" s="223">
        <v>2373</v>
      </c>
      <c r="E62" s="224">
        <v>69700</v>
      </c>
      <c r="F62" s="224"/>
      <c r="G62" s="224"/>
      <c r="H62" s="224"/>
      <c r="I62" s="224"/>
      <c r="J62" s="224"/>
      <c r="K62" s="224"/>
      <c r="L62" s="224"/>
      <c r="M62" s="224">
        <v>310</v>
      </c>
      <c r="N62" s="224" t="s">
        <v>43</v>
      </c>
      <c r="O62" s="224">
        <v>400</v>
      </c>
      <c r="P62" s="224" t="s">
        <v>43</v>
      </c>
      <c r="Q62" s="224">
        <v>400</v>
      </c>
      <c r="R62" s="224" t="s">
        <v>43</v>
      </c>
      <c r="S62" s="224">
        <v>0</v>
      </c>
      <c r="T62" s="224">
        <v>374213</v>
      </c>
      <c r="U62" s="224">
        <v>157.69999999999999</v>
      </c>
      <c r="V62" s="22" t="s">
        <v>56</v>
      </c>
      <c r="W62" s="22" t="s">
        <v>43</v>
      </c>
      <c r="X62" s="22" t="s">
        <v>43</v>
      </c>
      <c r="Y62" s="224">
        <v>8000</v>
      </c>
      <c r="Z62" s="282"/>
      <c r="AA62" s="224">
        <v>0</v>
      </c>
      <c r="AB62" s="224">
        <v>0</v>
      </c>
      <c r="AC62" s="224">
        <v>0</v>
      </c>
      <c r="AD62" s="260">
        <v>0</v>
      </c>
      <c r="AE62" s="222">
        <v>1772846.11</v>
      </c>
      <c r="AF62" s="222">
        <v>1251781</v>
      </c>
      <c r="AG62" s="281">
        <f t="shared" si="10"/>
        <v>-521065.1100000001</v>
      </c>
      <c r="AH62" s="222">
        <v>339700</v>
      </c>
      <c r="AI62" s="281">
        <f t="shared" si="11"/>
        <v>1591481</v>
      </c>
      <c r="AJ62" s="222">
        <v>1023800</v>
      </c>
      <c r="AK62" s="281">
        <f t="shared" si="12"/>
        <v>567681</v>
      </c>
      <c r="AL62" s="281">
        <f t="shared" si="13"/>
        <v>0.81787469213864084</v>
      </c>
      <c r="AM62" s="281">
        <f t="shared" si="14"/>
        <v>0.64330017134983075</v>
      </c>
      <c r="AN62" s="222">
        <v>347600</v>
      </c>
      <c r="CA62" s="91" t="str">
        <f t="shared" si="35"/>
        <v>Neuenkirchen</v>
      </c>
      <c r="CB62" s="92">
        <f t="shared" si="35"/>
        <v>2373</v>
      </c>
      <c r="CC62" s="92">
        <f t="shared" si="15"/>
        <v>0</v>
      </c>
      <c r="CD62" s="92">
        <f t="shared" si="16"/>
        <v>0</v>
      </c>
      <c r="CE62" s="92"/>
      <c r="CF62" s="92"/>
      <c r="CG62" s="92">
        <f t="shared" si="17"/>
        <v>0</v>
      </c>
      <c r="CH62" s="92">
        <f t="shared" si="18"/>
        <v>0</v>
      </c>
      <c r="CI62" s="92">
        <f t="shared" si="19"/>
        <v>0</v>
      </c>
      <c r="CJ62" s="91" t="str">
        <f t="shared" si="20"/>
        <v>ja</v>
      </c>
      <c r="CK62" s="91" t="str">
        <f t="shared" si="20"/>
        <v>nein</v>
      </c>
      <c r="CL62" s="91" t="str">
        <f t="shared" si="31"/>
        <v>keine Daten</v>
      </c>
      <c r="CM62" s="92">
        <f t="shared" si="22"/>
        <v>0</v>
      </c>
      <c r="CN62" s="91" t="str">
        <f t="shared" si="23"/>
        <v>keine Angabe</v>
      </c>
      <c r="CO62" s="91">
        <f t="shared" si="24"/>
        <v>2</v>
      </c>
      <c r="CP62" s="91">
        <f t="shared" si="25"/>
        <v>2</v>
      </c>
      <c r="CQ62" s="91">
        <f t="shared" si="26"/>
        <v>0</v>
      </c>
      <c r="CR62" s="91">
        <f t="shared" si="5"/>
        <v>0</v>
      </c>
      <c r="CS62" s="92"/>
      <c r="CT62" s="92"/>
      <c r="CU62" s="92">
        <f t="shared" si="2"/>
        <v>1023800</v>
      </c>
      <c r="CV62" s="92">
        <f t="shared" si="36"/>
        <v>347600</v>
      </c>
      <c r="CW62" s="153">
        <f t="shared" si="32"/>
        <v>3.1</v>
      </c>
      <c r="CX62" s="153">
        <f t="shared" si="33"/>
        <v>4</v>
      </c>
      <c r="CY62" s="153">
        <f t="shared" si="34"/>
        <v>4</v>
      </c>
      <c r="CZ62" s="92">
        <f t="shared" si="29"/>
        <v>374213</v>
      </c>
      <c r="DA62" s="92">
        <f t="shared" si="30"/>
        <v>0</v>
      </c>
      <c r="DB62" s="91">
        <f t="shared" si="9"/>
        <v>0</v>
      </c>
    </row>
    <row r="63" spans="1:106" x14ac:dyDescent="0.25">
      <c r="A63" s="20">
        <v>13075141</v>
      </c>
      <c r="B63" s="21">
        <v>5555</v>
      </c>
      <c r="C63" s="21" t="s">
        <v>101</v>
      </c>
      <c r="D63" s="223">
        <v>1360</v>
      </c>
      <c r="E63" s="224">
        <v>13800</v>
      </c>
      <c r="F63" s="224"/>
      <c r="G63" s="224"/>
      <c r="H63" s="224"/>
      <c r="I63" s="224"/>
      <c r="J63" s="224"/>
      <c r="K63" s="224"/>
      <c r="L63" s="224"/>
      <c r="M63" s="224">
        <v>560</v>
      </c>
      <c r="N63" s="224" t="s">
        <v>43</v>
      </c>
      <c r="O63" s="224">
        <v>700</v>
      </c>
      <c r="P63" s="224" t="s">
        <v>43</v>
      </c>
      <c r="Q63" s="224">
        <v>450</v>
      </c>
      <c r="R63" s="224" t="s">
        <v>43</v>
      </c>
      <c r="S63" s="224">
        <v>0</v>
      </c>
      <c r="T63" s="224">
        <v>324376</v>
      </c>
      <c r="U63" s="224">
        <v>238.52</v>
      </c>
      <c r="V63" s="22" t="s">
        <v>43</v>
      </c>
      <c r="W63" s="22" t="s">
        <v>43</v>
      </c>
      <c r="X63" s="22" t="s">
        <v>43</v>
      </c>
      <c r="Y63" s="224">
        <v>5400</v>
      </c>
      <c r="Z63" s="282"/>
      <c r="AA63" s="224">
        <v>0</v>
      </c>
      <c r="AB63" s="224">
        <v>0</v>
      </c>
      <c r="AC63" s="224">
        <v>0</v>
      </c>
      <c r="AD63" s="260">
        <v>0</v>
      </c>
      <c r="AE63" s="222">
        <v>846664.53</v>
      </c>
      <c r="AF63" s="222">
        <v>273831</v>
      </c>
      <c r="AG63" s="281">
        <f t="shared" si="10"/>
        <v>-572833.53</v>
      </c>
      <c r="AH63" s="222">
        <v>292200</v>
      </c>
      <c r="AI63" s="281">
        <f t="shared" si="11"/>
        <v>566031</v>
      </c>
      <c r="AJ63" s="222">
        <v>561900</v>
      </c>
      <c r="AK63" s="281">
        <f t="shared" si="12"/>
        <v>4131</v>
      </c>
      <c r="AL63" s="281">
        <f t="shared" si="13"/>
        <v>2.0519955739123765</v>
      </c>
      <c r="AM63" s="281">
        <f t="shared" si="14"/>
        <v>0.99270181315157646</v>
      </c>
      <c r="AN63" s="222">
        <v>190400</v>
      </c>
      <c r="CA63" s="91" t="str">
        <f t="shared" si="35"/>
        <v>Wackerow</v>
      </c>
      <c r="CB63" s="92">
        <f t="shared" si="35"/>
        <v>1360</v>
      </c>
      <c r="CC63" s="92">
        <f t="shared" si="15"/>
        <v>0</v>
      </c>
      <c r="CD63" s="92">
        <f t="shared" si="16"/>
        <v>0</v>
      </c>
      <c r="CE63" s="92"/>
      <c r="CF63" s="92"/>
      <c r="CG63" s="92">
        <f t="shared" si="17"/>
        <v>0</v>
      </c>
      <c r="CH63" s="92">
        <f t="shared" si="18"/>
        <v>0</v>
      </c>
      <c r="CI63" s="92">
        <f t="shared" si="19"/>
        <v>0</v>
      </c>
      <c r="CJ63" s="91" t="str">
        <f t="shared" si="20"/>
        <v>nein</v>
      </c>
      <c r="CK63" s="91" t="str">
        <f t="shared" si="20"/>
        <v>nein</v>
      </c>
      <c r="CL63" s="91" t="str">
        <f t="shared" si="31"/>
        <v>keine Daten</v>
      </c>
      <c r="CM63" s="92">
        <f t="shared" si="22"/>
        <v>0</v>
      </c>
      <c r="CN63" s="91" t="str">
        <f t="shared" si="23"/>
        <v>keine Angabe</v>
      </c>
      <c r="CO63" s="91">
        <f t="shared" si="24"/>
        <v>2</v>
      </c>
      <c r="CP63" s="91">
        <f t="shared" si="25"/>
        <v>2</v>
      </c>
      <c r="CQ63" s="91">
        <f t="shared" si="26"/>
        <v>0</v>
      </c>
      <c r="CR63" s="91">
        <f t="shared" si="5"/>
        <v>0</v>
      </c>
      <c r="CS63" s="92"/>
      <c r="CT63" s="92"/>
      <c r="CU63" s="92">
        <f t="shared" si="2"/>
        <v>561900</v>
      </c>
      <c r="CV63" s="92">
        <f t="shared" si="36"/>
        <v>190400</v>
      </c>
      <c r="CW63" s="153">
        <f t="shared" si="32"/>
        <v>5.6</v>
      </c>
      <c r="CX63" s="153">
        <f t="shared" si="33"/>
        <v>7</v>
      </c>
      <c r="CY63" s="153">
        <f t="shared" si="34"/>
        <v>4.5</v>
      </c>
      <c r="CZ63" s="92">
        <f t="shared" si="29"/>
        <v>324376</v>
      </c>
      <c r="DA63" s="92">
        <f t="shared" si="30"/>
        <v>0</v>
      </c>
      <c r="DB63" s="91">
        <f t="shared" si="9"/>
        <v>0</v>
      </c>
    </row>
    <row r="64" spans="1:106" x14ac:dyDescent="0.25">
      <c r="A64" s="20">
        <v>13075142</v>
      </c>
      <c r="B64" s="21">
        <v>5555</v>
      </c>
      <c r="C64" s="21" t="s">
        <v>102</v>
      </c>
      <c r="D64" s="223">
        <v>1469</v>
      </c>
      <c r="E64" s="224">
        <v>13800</v>
      </c>
      <c r="F64" s="224"/>
      <c r="G64" s="224"/>
      <c r="H64" s="224"/>
      <c r="I64" s="224"/>
      <c r="J64" s="224"/>
      <c r="K64" s="224"/>
      <c r="L64" s="224"/>
      <c r="M64" s="224">
        <v>320</v>
      </c>
      <c r="N64" s="224" t="s">
        <v>43</v>
      </c>
      <c r="O64" s="224">
        <v>400</v>
      </c>
      <c r="P64" s="224" t="s">
        <v>43</v>
      </c>
      <c r="Q64" s="224">
        <v>380</v>
      </c>
      <c r="R64" s="224" t="s">
        <v>43</v>
      </c>
      <c r="S64" s="224">
        <v>0</v>
      </c>
      <c r="T64" s="224">
        <v>887364</v>
      </c>
      <c r="U64" s="224">
        <v>604.05999999999995</v>
      </c>
      <c r="V64" s="22" t="s">
        <v>43</v>
      </c>
      <c r="W64" s="22" t="s">
        <v>43</v>
      </c>
      <c r="X64" s="22" t="s">
        <v>43</v>
      </c>
      <c r="Y64" s="224">
        <v>5500</v>
      </c>
      <c r="Z64" s="282"/>
      <c r="AA64" s="224">
        <v>0</v>
      </c>
      <c r="AB64" s="224">
        <v>0</v>
      </c>
      <c r="AC64" s="224">
        <v>0</v>
      </c>
      <c r="AD64" s="260">
        <v>0</v>
      </c>
      <c r="AE64" s="222">
        <v>1398641.18</v>
      </c>
      <c r="AF64" s="222">
        <v>830699</v>
      </c>
      <c r="AG64" s="281">
        <f t="shared" si="10"/>
        <v>-567942.17999999993</v>
      </c>
      <c r="AH64" s="222">
        <v>36800</v>
      </c>
      <c r="AI64" s="281">
        <f t="shared" si="11"/>
        <v>867499</v>
      </c>
      <c r="AJ64" s="222">
        <v>743800</v>
      </c>
      <c r="AK64" s="281">
        <f t="shared" si="12"/>
        <v>123699</v>
      </c>
      <c r="AL64" s="281">
        <f t="shared" si="13"/>
        <v>0.89539050847539237</v>
      </c>
      <c r="AM64" s="281">
        <f t="shared" si="14"/>
        <v>0.85740732842343337</v>
      </c>
      <c r="AN64" s="222">
        <v>247700</v>
      </c>
      <c r="CA64" s="91" t="str">
        <f t="shared" si="35"/>
        <v>Weitenhagen</v>
      </c>
      <c r="CB64" s="92">
        <f t="shared" si="35"/>
        <v>1469</v>
      </c>
      <c r="CC64" s="92">
        <f t="shared" si="15"/>
        <v>0</v>
      </c>
      <c r="CD64" s="92">
        <f t="shared" si="16"/>
        <v>0</v>
      </c>
      <c r="CE64" s="92"/>
      <c r="CF64" s="92"/>
      <c r="CG64" s="92">
        <f t="shared" si="17"/>
        <v>0</v>
      </c>
      <c r="CH64" s="92">
        <f t="shared" si="18"/>
        <v>0</v>
      </c>
      <c r="CI64" s="92">
        <f t="shared" si="19"/>
        <v>0</v>
      </c>
      <c r="CJ64" s="91" t="str">
        <f t="shared" si="20"/>
        <v>nein</v>
      </c>
      <c r="CK64" s="91" t="str">
        <f t="shared" si="20"/>
        <v>nein</v>
      </c>
      <c r="CL64" s="91" t="str">
        <f t="shared" si="31"/>
        <v>keine Daten</v>
      </c>
      <c r="CM64" s="92">
        <f t="shared" si="22"/>
        <v>0</v>
      </c>
      <c r="CN64" s="91" t="str">
        <f t="shared" si="23"/>
        <v>keine Angabe</v>
      </c>
      <c r="CO64" s="91">
        <f t="shared" si="24"/>
        <v>2</v>
      </c>
      <c r="CP64" s="91">
        <f t="shared" si="25"/>
        <v>2</v>
      </c>
      <c r="CQ64" s="91">
        <f t="shared" si="26"/>
        <v>0</v>
      </c>
      <c r="CR64" s="91">
        <f t="shared" si="5"/>
        <v>0</v>
      </c>
      <c r="CS64" s="92"/>
      <c r="CT64" s="92"/>
      <c r="CU64" s="92">
        <f t="shared" si="2"/>
        <v>743800</v>
      </c>
      <c r="CV64" s="92">
        <f t="shared" si="36"/>
        <v>247700</v>
      </c>
      <c r="CW64" s="153">
        <f t="shared" si="32"/>
        <v>3.2</v>
      </c>
      <c r="CX64" s="153">
        <f t="shared" si="33"/>
        <v>4</v>
      </c>
      <c r="CY64" s="153">
        <f t="shared" si="34"/>
        <v>3.8</v>
      </c>
      <c r="CZ64" s="92">
        <f t="shared" si="29"/>
        <v>887364</v>
      </c>
      <c r="DA64" s="92">
        <f t="shared" si="30"/>
        <v>0</v>
      </c>
      <c r="DB64" s="91">
        <f t="shared" si="9"/>
        <v>0</v>
      </c>
    </row>
    <row r="65" spans="1:106" x14ac:dyDescent="0.25">
      <c r="A65" s="20">
        <v>13075011</v>
      </c>
      <c r="B65" s="21">
        <v>5556</v>
      </c>
      <c r="C65" s="21" t="s">
        <v>103</v>
      </c>
      <c r="D65" s="250">
        <v>342</v>
      </c>
      <c r="E65" s="227">
        <v>79800</v>
      </c>
      <c r="F65" s="227">
        <v>79800</v>
      </c>
      <c r="G65" s="227">
        <v>0</v>
      </c>
      <c r="H65" s="227"/>
      <c r="I65" s="227">
        <v>87700</v>
      </c>
      <c r="J65" s="227">
        <v>0</v>
      </c>
      <c r="K65" s="227">
        <v>1</v>
      </c>
      <c r="L65" s="227">
        <v>375769.39999999991</v>
      </c>
      <c r="M65" s="227">
        <v>298</v>
      </c>
      <c r="N65" s="227">
        <v>0</v>
      </c>
      <c r="O65" s="227">
        <v>373</v>
      </c>
      <c r="P65" s="227">
        <v>0</v>
      </c>
      <c r="Q65" s="227">
        <v>350</v>
      </c>
      <c r="R65" s="227">
        <v>0</v>
      </c>
      <c r="S65" s="227">
        <v>0</v>
      </c>
      <c r="T65" s="227">
        <v>163897.96</v>
      </c>
      <c r="U65" s="227">
        <v>479.23380116959061</v>
      </c>
      <c r="V65" s="27" t="s">
        <v>56</v>
      </c>
      <c r="W65" s="27" t="s">
        <v>43</v>
      </c>
      <c r="X65" s="27" t="s">
        <v>43</v>
      </c>
      <c r="Y65" s="227">
        <v>700</v>
      </c>
      <c r="Z65" s="285">
        <v>720</v>
      </c>
      <c r="AA65" s="227"/>
      <c r="AB65" s="227"/>
      <c r="AC65" s="227"/>
      <c r="AD65" s="286"/>
      <c r="AE65" s="287">
        <v>113449.03</v>
      </c>
      <c r="AF65" s="288">
        <v>51093.9</v>
      </c>
      <c r="AG65" s="281">
        <f t="shared" si="10"/>
        <v>-62355.13</v>
      </c>
      <c r="AH65" s="289">
        <v>136241.26999999999</v>
      </c>
      <c r="AI65" s="281">
        <f t="shared" si="11"/>
        <v>187335.16999999998</v>
      </c>
      <c r="AJ65" s="289">
        <v>124638.74</v>
      </c>
      <c r="AK65" s="281">
        <f t="shared" si="12"/>
        <v>62696.429999999978</v>
      </c>
      <c r="AL65" s="281">
        <f t="shared" si="13"/>
        <v>2.4394054867606507</v>
      </c>
      <c r="AM65" s="281">
        <f t="shared" si="14"/>
        <v>0.66532482928859549</v>
      </c>
      <c r="AN65" s="289">
        <v>66562.39</v>
      </c>
      <c r="CA65" s="91" t="str">
        <f t="shared" si="35"/>
        <v>Bergholz</v>
      </c>
      <c r="CB65" s="92">
        <f t="shared" si="35"/>
        <v>342</v>
      </c>
      <c r="CC65" s="92">
        <f t="shared" si="15"/>
        <v>87700</v>
      </c>
      <c r="CD65" s="92">
        <f t="shared" si="16"/>
        <v>-87700</v>
      </c>
      <c r="CE65" s="92"/>
      <c r="CF65" s="92"/>
      <c r="CG65" s="92">
        <f t="shared" si="17"/>
        <v>0</v>
      </c>
      <c r="CH65" s="92">
        <f t="shared" si="18"/>
        <v>79800</v>
      </c>
      <c r="CI65" s="92">
        <f t="shared" si="19"/>
        <v>0</v>
      </c>
      <c r="CJ65" s="91" t="str">
        <f t="shared" si="20"/>
        <v>ja</v>
      </c>
      <c r="CK65" s="91" t="str">
        <f t="shared" si="20"/>
        <v>nein</v>
      </c>
      <c r="CL65" s="91" t="str">
        <f t="shared" si="31"/>
        <v>OK</v>
      </c>
      <c r="CM65" s="92">
        <f t="shared" si="22"/>
        <v>375769.39999999991</v>
      </c>
      <c r="CN65" s="91" t="str">
        <f t="shared" si="23"/>
        <v>nein</v>
      </c>
      <c r="CO65" s="91">
        <f t="shared" si="24"/>
        <v>1</v>
      </c>
      <c r="CP65" s="91">
        <f t="shared" si="25"/>
        <v>0</v>
      </c>
      <c r="CQ65" s="91">
        <f t="shared" si="26"/>
        <v>1</v>
      </c>
      <c r="CR65" s="91">
        <f t="shared" si="5"/>
        <v>0</v>
      </c>
      <c r="CS65" s="92"/>
      <c r="CT65" s="92"/>
      <c r="CU65" s="92">
        <f t="shared" si="2"/>
        <v>124638.74</v>
      </c>
      <c r="CV65" s="92">
        <f t="shared" si="36"/>
        <v>66562.39</v>
      </c>
      <c r="CW65" s="153">
        <f t="shared" si="32"/>
        <v>2.98</v>
      </c>
      <c r="CX65" s="153">
        <f t="shared" si="33"/>
        <v>3.73</v>
      </c>
      <c r="CY65" s="153">
        <f t="shared" si="34"/>
        <v>3.5</v>
      </c>
      <c r="CZ65" s="92">
        <f t="shared" si="29"/>
        <v>163897.96</v>
      </c>
      <c r="DA65" s="92">
        <f t="shared" si="30"/>
        <v>720</v>
      </c>
      <c r="DB65" s="91">
        <f t="shared" si="9"/>
        <v>0</v>
      </c>
    </row>
    <row r="66" spans="1:106" x14ac:dyDescent="0.25">
      <c r="A66" s="20">
        <v>13075012</v>
      </c>
      <c r="B66" s="21">
        <v>5556</v>
      </c>
      <c r="C66" s="21" t="s">
        <v>104</v>
      </c>
      <c r="D66" s="250">
        <v>572</v>
      </c>
      <c r="E66" s="227">
        <v>8500</v>
      </c>
      <c r="F66" s="227">
        <v>8500</v>
      </c>
      <c r="G66" s="227">
        <v>0</v>
      </c>
      <c r="H66" s="227"/>
      <c r="I66" s="227">
        <v>27200</v>
      </c>
      <c r="J66" s="227">
        <v>1</v>
      </c>
      <c r="K66" s="227">
        <v>1</v>
      </c>
      <c r="L66" s="227">
        <v>1607540.86</v>
      </c>
      <c r="M66" s="227">
        <v>310</v>
      </c>
      <c r="N66" s="227">
        <v>0</v>
      </c>
      <c r="O66" s="227">
        <v>385</v>
      </c>
      <c r="P66" s="227">
        <v>0</v>
      </c>
      <c r="Q66" s="227">
        <v>350</v>
      </c>
      <c r="R66" s="227">
        <v>0</v>
      </c>
      <c r="S66" s="227">
        <v>0</v>
      </c>
      <c r="T66" s="227">
        <v>224286.42</v>
      </c>
      <c r="U66" s="227">
        <v>392.10912587412588</v>
      </c>
      <c r="V66" s="27" t="s">
        <v>56</v>
      </c>
      <c r="W66" s="27" t="s">
        <v>43</v>
      </c>
      <c r="X66" s="27" t="s">
        <v>43</v>
      </c>
      <c r="Y66" s="227">
        <v>2300</v>
      </c>
      <c r="Z66" s="285">
        <v>2251.67</v>
      </c>
      <c r="AA66" s="227"/>
      <c r="AB66" s="227"/>
      <c r="AC66" s="227"/>
      <c r="AD66" s="286"/>
      <c r="AE66" s="287">
        <v>126009.32</v>
      </c>
      <c r="AF66" s="287">
        <v>68033.73</v>
      </c>
      <c r="AG66" s="281">
        <f t="shared" si="10"/>
        <v>-57975.590000000011</v>
      </c>
      <c r="AH66" s="289">
        <v>266107.02</v>
      </c>
      <c r="AI66" s="281">
        <f t="shared" si="11"/>
        <v>334140.75</v>
      </c>
      <c r="AJ66" s="289">
        <v>176924.99</v>
      </c>
      <c r="AK66" s="281">
        <f t="shared" si="12"/>
        <v>157215.76</v>
      </c>
      <c r="AL66" s="281">
        <f t="shared" si="13"/>
        <v>2.6005481398712078</v>
      </c>
      <c r="AM66" s="281">
        <f t="shared" si="14"/>
        <v>0.52949240701710276</v>
      </c>
      <c r="AN66" s="289">
        <v>94485.47</v>
      </c>
      <c r="CA66" s="91" t="str">
        <f t="shared" si="35"/>
        <v>Blankensee</v>
      </c>
      <c r="CB66" s="92">
        <f t="shared" si="35"/>
        <v>572</v>
      </c>
      <c r="CC66" s="92">
        <f t="shared" si="15"/>
        <v>27200</v>
      </c>
      <c r="CD66" s="92">
        <f t="shared" si="16"/>
        <v>-27200</v>
      </c>
      <c r="CE66" s="92"/>
      <c r="CF66" s="92"/>
      <c r="CG66" s="92">
        <f t="shared" si="17"/>
        <v>0</v>
      </c>
      <c r="CH66" s="92">
        <f t="shared" si="18"/>
        <v>8500</v>
      </c>
      <c r="CI66" s="92">
        <f t="shared" si="19"/>
        <v>0</v>
      </c>
      <c r="CJ66" s="91" t="str">
        <f t="shared" si="20"/>
        <v>ja</v>
      </c>
      <c r="CK66" s="91" t="str">
        <f t="shared" si="20"/>
        <v>nein</v>
      </c>
      <c r="CL66" s="91" t="str">
        <f t="shared" si="31"/>
        <v>OK</v>
      </c>
      <c r="CM66" s="92">
        <f t="shared" si="22"/>
        <v>1607540.86</v>
      </c>
      <c r="CN66" s="91" t="str">
        <f t="shared" si="23"/>
        <v>nein</v>
      </c>
      <c r="CO66" s="91">
        <f t="shared" si="24"/>
        <v>1</v>
      </c>
      <c r="CP66" s="91">
        <f t="shared" si="25"/>
        <v>0</v>
      </c>
      <c r="CQ66" s="91">
        <f t="shared" si="26"/>
        <v>1</v>
      </c>
      <c r="CR66" s="91">
        <f t="shared" si="5"/>
        <v>1</v>
      </c>
      <c r="CS66" s="92"/>
      <c r="CT66" s="92"/>
      <c r="CU66" s="92">
        <f t="shared" si="2"/>
        <v>176924.99</v>
      </c>
      <c r="CV66" s="92">
        <f t="shared" si="36"/>
        <v>94485.47</v>
      </c>
      <c r="CW66" s="153">
        <f t="shared" si="32"/>
        <v>3.1</v>
      </c>
      <c r="CX66" s="153">
        <f t="shared" si="33"/>
        <v>3.85</v>
      </c>
      <c r="CY66" s="153">
        <f t="shared" si="34"/>
        <v>3.5</v>
      </c>
      <c r="CZ66" s="92">
        <f t="shared" si="29"/>
        <v>224286.42</v>
      </c>
      <c r="DA66" s="92">
        <f t="shared" si="30"/>
        <v>2251.67</v>
      </c>
      <c r="DB66" s="91">
        <f t="shared" si="9"/>
        <v>0</v>
      </c>
    </row>
    <row r="67" spans="1:106" x14ac:dyDescent="0.25">
      <c r="A67" s="20">
        <v>13075016</v>
      </c>
      <c r="B67" s="21">
        <v>5556</v>
      </c>
      <c r="C67" s="21" t="s">
        <v>105</v>
      </c>
      <c r="D67" s="250">
        <v>581</v>
      </c>
      <c r="E67" s="227">
        <v>39200</v>
      </c>
      <c r="F67" s="227">
        <v>39200</v>
      </c>
      <c r="G67" s="227">
        <v>0</v>
      </c>
      <c r="H67" s="227"/>
      <c r="I67" s="227">
        <v>41800</v>
      </c>
      <c r="J67" s="227">
        <v>0</v>
      </c>
      <c r="K67" s="227">
        <v>1</v>
      </c>
      <c r="L67" s="227">
        <v>1050022.1299999999</v>
      </c>
      <c r="M67" s="227">
        <v>298</v>
      </c>
      <c r="N67" s="227">
        <v>0</v>
      </c>
      <c r="O67" s="227">
        <v>373</v>
      </c>
      <c r="P67" s="227">
        <v>0</v>
      </c>
      <c r="Q67" s="227">
        <v>336</v>
      </c>
      <c r="R67" s="227">
        <v>0</v>
      </c>
      <c r="S67" s="227">
        <v>0</v>
      </c>
      <c r="T67" s="227">
        <v>117400</v>
      </c>
      <c r="U67" s="227">
        <v>202.06540447504304</v>
      </c>
      <c r="V67" s="27" t="s">
        <v>56</v>
      </c>
      <c r="W67" s="27" t="s">
        <v>43</v>
      </c>
      <c r="X67" s="27" t="s">
        <v>43</v>
      </c>
      <c r="Y67" s="227">
        <v>1300</v>
      </c>
      <c r="Z67" s="285">
        <v>1304.25</v>
      </c>
      <c r="AA67" s="227"/>
      <c r="AB67" s="227"/>
      <c r="AC67" s="227"/>
      <c r="AD67" s="286"/>
      <c r="AE67" s="287">
        <v>149690.15</v>
      </c>
      <c r="AF67" s="287">
        <v>60581.31</v>
      </c>
      <c r="AG67" s="281">
        <f t="shared" si="10"/>
        <v>-89108.84</v>
      </c>
      <c r="AH67" s="289">
        <v>257275.12</v>
      </c>
      <c r="AI67" s="281">
        <f t="shared" si="11"/>
        <v>317856.43</v>
      </c>
      <c r="AJ67" s="289">
        <v>187014.87</v>
      </c>
      <c r="AK67" s="281">
        <f t="shared" si="12"/>
        <v>130841.56</v>
      </c>
      <c r="AL67" s="281">
        <f t="shared" si="13"/>
        <v>3.087006041962447</v>
      </c>
      <c r="AM67" s="281">
        <f t="shared" si="14"/>
        <v>0.58836270828310755</v>
      </c>
      <c r="AN67" s="289">
        <v>99873.9</v>
      </c>
      <c r="CA67" s="91" t="str">
        <f t="shared" si="35"/>
        <v>Boock</v>
      </c>
      <c r="CB67" s="92">
        <f t="shared" si="35"/>
        <v>581</v>
      </c>
      <c r="CC67" s="92">
        <f t="shared" si="15"/>
        <v>41800</v>
      </c>
      <c r="CD67" s="92">
        <f t="shared" si="16"/>
        <v>-41800</v>
      </c>
      <c r="CE67" s="92"/>
      <c r="CF67" s="92"/>
      <c r="CG67" s="92">
        <f t="shared" si="17"/>
        <v>0</v>
      </c>
      <c r="CH67" s="92">
        <f t="shared" si="18"/>
        <v>39200</v>
      </c>
      <c r="CI67" s="92">
        <f t="shared" si="19"/>
        <v>0</v>
      </c>
      <c r="CJ67" s="91" t="str">
        <f t="shared" si="20"/>
        <v>ja</v>
      </c>
      <c r="CK67" s="91" t="str">
        <f t="shared" si="20"/>
        <v>nein</v>
      </c>
      <c r="CL67" s="91" t="str">
        <f t="shared" si="31"/>
        <v>OK</v>
      </c>
      <c r="CM67" s="92">
        <f t="shared" si="22"/>
        <v>1050022.1299999999</v>
      </c>
      <c r="CN67" s="91" t="str">
        <f t="shared" si="23"/>
        <v>nein</v>
      </c>
      <c r="CO67" s="91">
        <f t="shared" si="24"/>
        <v>1</v>
      </c>
      <c r="CP67" s="91">
        <f t="shared" si="25"/>
        <v>0</v>
      </c>
      <c r="CQ67" s="91">
        <f t="shared" si="26"/>
        <v>1</v>
      </c>
      <c r="CR67" s="91">
        <f t="shared" si="5"/>
        <v>0</v>
      </c>
      <c r="CS67" s="92"/>
      <c r="CT67" s="92"/>
      <c r="CU67" s="92">
        <f t="shared" si="2"/>
        <v>187014.87</v>
      </c>
      <c r="CV67" s="92">
        <f t="shared" si="36"/>
        <v>99873.9</v>
      </c>
      <c r="CW67" s="153">
        <f t="shared" si="32"/>
        <v>2.98</v>
      </c>
      <c r="CX67" s="153">
        <f t="shared" si="33"/>
        <v>3.73</v>
      </c>
      <c r="CY67" s="153">
        <f t="shared" si="34"/>
        <v>3.36</v>
      </c>
      <c r="CZ67" s="92">
        <f t="shared" si="29"/>
        <v>117400</v>
      </c>
      <c r="DA67" s="92">
        <f t="shared" si="30"/>
        <v>1304.25</v>
      </c>
      <c r="DB67" s="91">
        <f t="shared" si="9"/>
        <v>0</v>
      </c>
    </row>
    <row r="68" spans="1:106" x14ac:dyDescent="0.25">
      <c r="A68" s="20">
        <v>13075035</v>
      </c>
      <c r="B68" s="21">
        <v>5556</v>
      </c>
      <c r="C68" s="21" t="s">
        <v>106</v>
      </c>
      <c r="D68" s="250">
        <v>150</v>
      </c>
      <c r="E68" s="227">
        <v>13400</v>
      </c>
      <c r="F68" s="227">
        <v>13400</v>
      </c>
      <c r="G68" s="227">
        <v>0</v>
      </c>
      <c r="H68" s="227"/>
      <c r="I68" s="227">
        <v>8100</v>
      </c>
      <c r="J68" s="227">
        <v>1</v>
      </c>
      <c r="K68" s="227">
        <v>1</v>
      </c>
      <c r="L68" s="227">
        <v>1177197.17</v>
      </c>
      <c r="M68" s="227">
        <v>286</v>
      </c>
      <c r="N68" s="227">
        <v>1</v>
      </c>
      <c r="O68" s="227">
        <v>365</v>
      </c>
      <c r="P68" s="227">
        <v>0</v>
      </c>
      <c r="Q68" s="227">
        <v>330</v>
      </c>
      <c r="R68" s="227">
        <v>0</v>
      </c>
      <c r="S68" s="227">
        <v>0</v>
      </c>
      <c r="T68" s="227">
        <v>332621.28000000003</v>
      </c>
      <c r="U68" s="227">
        <v>2217.4752000000003</v>
      </c>
      <c r="V68" s="27" t="s">
        <v>43</v>
      </c>
      <c r="W68" s="27" t="s">
        <v>43</v>
      </c>
      <c r="X68" s="27" t="s">
        <v>43</v>
      </c>
      <c r="Y68" s="227">
        <v>600</v>
      </c>
      <c r="Z68" s="285">
        <v>541.25</v>
      </c>
      <c r="AA68" s="227"/>
      <c r="AB68" s="227"/>
      <c r="AC68" s="227"/>
      <c r="AD68" s="286"/>
      <c r="AE68" s="287">
        <v>86024.91</v>
      </c>
      <c r="AF68" s="287">
        <v>60002.720000000001</v>
      </c>
      <c r="AG68" s="281">
        <f t="shared" si="10"/>
        <v>-26022.190000000002</v>
      </c>
      <c r="AH68" s="289">
        <v>37995.01</v>
      </c>
      <c r="AI68" s="281">
        <f t="shared" si="11"/>
        <v>97997.73000000001</v>
      </c>
      <c r="AJ68" s="289">
        <v>63699.57</v>
      </c>
      <c r="AK68" s="281">
        <f t="shared" si="12"/>
        <v>34298.160000000011</v>
      </c>
      <c r="AL68" s="281">
        <f t="shared" si="13"/>
        <v>1.0616113736177293</v>
      </c>
      <c r="AM68" s="281">
        <f t="shared" si="14"/>
        <v>0.65001066861446677</v>
      </c>
      <c r="AN68" s="289">
        <v>34018.28</v>
      </c>
      <c r="CA68" s="91" t="str">
        <f t="shared" si="35"/>
        <v>Glasow</v>
      </c>
      <c r="CB68" s="92">
        <f t="shared" si="35"/>
        <v>150</v>
      </c>
      <c r="CC68" s="92">
        <f t="shared" si="15"/>
        <v>8100</v>
      </c>
      <c r="CD68" s="92">
        <f t="shared" si="16"/>
        <v>-8100</v>
      </c>
      <c r="CE68" s="92"/>
      <c r="CF68" s="92"/>
      <c r="CG68" s="92">
        <f t="shared" si="17"/>
        <v>0</v>
      </c>
      <c r="CH68" s="92">
        <f t="shared" si="18"/>
        <v>13400</v>
      </c>
      <c r="CI68" s="92">
        <f t="shared" si="19"/>
        <v>0</v>
      </c>
      <c r="CJ68" s="91" t="str">
        <f t="shared" si="20"/>
        <v>nein</v>
      </c>
      <c r="CK68" s="91" t="str">
        <f t="shared" si="20"/>
        <v>nein</v>
      </c>
      <c r="CL68" s="91" t="str">
        <f t="shared" si="31"/>
        <v>OK</v>
      </c>
      <c r="CM68" s="92">
        <f t="shared" si="22"/>
        <v>1177197.17</v>
      </c>
      <c r="CN68" s="91" t="str">
        <f t="shared" si="23"/>
        <v>nein</v>
      </c>
      <c r="CO68" s="91">
        <f t="shared" si="24"/>
        <v>0</v>
      </c>
      <c r="CP68" s="91">
        <f t="shared" si="25"/>
        <v>0</v>
      </c>
      <c r="CQ68" s="91">
        <f t="shared" si="26"/>
        <v>1</v>
      </c>
      <c r="CR68" s="91">
        <f t="shared" si="5"/>
        <v>1</v>
      </c>
      <c r="CS68" s="92"/>
      <c r="CT68" s="92"/>
      <c r="CU68" s="92">
        <f t="shared" ref="CU68:CU131" si="37">AJ68</f>
        <v>63699.57</v>
      </c>
      <c r="CV68" s="92">
        <f t="shared" si="36"/>
        <v>34018.28</v>
      </c>
      <c r="CW68" s="153">
        <f t="shared" si="32"/>
        <v>2.86</v>
      </c>
      <c r="CX68" s="153">
        <f t="shared" si="33"/>
        <v>3.65</v>
      </c>
      <c r="CY68" s="153">
        <f t="shared" si="34"/>
        <v>3.3</v>
      </c>
      <c r="CZ68" s="92">
        <f t="shared" si="29"/>
        <v>332621.28000000003</v>
      </c>
      <c r="DA68" s="92">
        <f t="shared" si="30"/>
        <v>541.25</v>
      </c>
      <c r="DB68" s="91">
        <f t="shared" si="9"/>
        <v>0</v>
      </c>
    </row>
    <row r="69" spans="1:106" x14ac:dyDescent="0.25">
      <c r="A69" s="20">
        <v>13075038</v>
      </c>
      <c r="B69" s="21">
        <v>5556</v>
      </c>
      <c r="C69" s="21" t="s">
        <v>107</v>
      </c>
      <c r="D69" s="250">
        <v>875</v>
      </c>
      <c r="E69" s="227">
        <v>69100</v>
      </c>
      <c r="F69" s="227">
        <v>69100</v>
      </c>
      <c r="G69" s="227">
        <v>0</v>
      </c>
      <c r="H69" s="227"/>
      <c r="I69" s="227">
        <v>79800</v>
      </c>
      <c r="J69" s="227">
        <v>1</v>
      </c>
      <c r="K69" s="227">
        <v>1</v>
      </c>
      <c r="L69" s="227">
        <v>1987677.2199999997</v>
      </c>
      <c r="M69" s="227">
        <v>300</v>
      </c>
      <c r="N69" s="227">
        <v>0</v>
      </c>
      <c r="O69" s="227">
        <v>380</v>
      </c>
      <c r="P69" s="227">
        <v>0</v>
      </c>
      <c r="Q69" s="227">
        <v>350</v>
      </c>
      <c r="R69" s="227">
        <v>0</v>
      </c>
      <c r="S69" s="227">
        <v>0</v>
      </c>
      <c r="T69" s="227">
        <v>93403.28</v>
      </c>
      <c r="U69" s="227">
        <v>106.74660571428571</v>
      </c>
      <c r="V69" s="27" t="s">
        <v>56</v>
      </c>
      <c r="W69" s="27" t="s">
        <v>43</v>
      </c>
      <c r="X69" s="27" t="s">
        <v>43</v>
      </c>
      <c r="Y69" s="227">
        <v>2500</v>
      </c>
      <c r="Z69" s="285">
        <v>2243.75</v>
      </c>
      <c r="AA69" s="227"/>
      <c r="AB69" s="227"/>
      <c r="AC69" s="227"/>
      <c r="AD69" s="286"/>
      <c r="AE69" s="287">
        <v>286091.24</v>
      </c>
      <c r="AF69" s="287">
        <v>104143.34</v>
      </c>
      <c r="AG69" s="281">
        <f t="shared" si="10"/>
        <v>-181947.9</v>
      </c>
      <c r="AH69" s="289">
        <v>351069.97</v>
      </c>
      <c r="AI69" s="281">
        <f t="shared" si="11"/>
        <v>455213.30999999994</v>
      </c>
      <c r="AJ69" s="289">
        <v>314229.93</v>
      </c>
      <c r="AK69" s="281">
        <f t="shared" si="12"/>
        <v>140983.37999999995</v>
      </c>
      <c r="AL69" s="281">
        <f t="shared" si="13"/>
        <v>3.017283006287296</v>
      </c>
      <c r="AM69" s="281">
        <f t="shared" si="14"/>
        <v>0.69029161295832941</v>
      </c>
      <c r="AN69" s="289">
        <v>167812.15</v>
      </c>
      <c r="CA69" s="91" t="str">
        <f t="shared" si="35"/>
        <v>Grambow</v>
      </c>
      <c r="CB69" s="92">
        <f t="shared" si="35"/>
        <v>875</v>
      </c>
      <c r="CC69" s="92">
        <f t="shared" si="15"/>
        <v>79800</v>
      </c>
      <c r="CD69" s="92">
        <f t="shared" si="16"/>
        <v>-79800</v>
      </c>
      <c r="CE69" s="92"/>
      <c r="CF69" s="92"/>
      <c r="CG69" s="92">
        <f t="shared" si="17"/>
        <v>0</v>
      </c>
      <c r="CH69" s="92">
        <f t="shared" si="18"/>
        <v>69100</v>
      </c>
      <c r="CI69" s="92">
        <f t="shared" si="19"/>
        <v>0</v>
      </c>
      <c r="CJ69" s="91" t="str">
        <f t="shared" si="20"/>
        <v>ja</v>
      </c>
      <c r="CK69" s="91" t="str">
        <f t="shared" si="20"/>
        <v>nein</v>
      </c>
      <c r="CL69" s="91" t="str">
        <f t="shared" si="31"/>
        <v>OK</v>
      </c>
      <c r="CM69" s="92">
        <f t="shared" si="22"/>
        <v>1987677.2199999997</v>
      </c>
      <c r="CN69" s="91" t="str">
        <f t="shared" si="23"/>
        <v>nein</v>
      </c>
      <c r="CO69" s="91">
        <f t="shared" si="24"/>
        <v>1</v>
      </c>
      <c r="CP69" s="91">
        <f t="shared" si="25"/>
        <v>0</v>
      </c>
      <c r="CQ69" s="91">
        <f t="shared" si="26"/>
        <v>1</v>
      </c>
      <c r="CR69" s="91">
        <f t="shared" ref="CR69:CR132" si="38">J69</f>
        <v>1</v>
      </c>
      <c r="CS69" s="92"/>
      <c r="CT69" s="92"/>
      <c r="CU69" s="92">
        <f t="shared" si="37"/>
        <v>314229.93</v>
      </c>
      <c r="CV69" s="92">
        <f t="shared" si="36"/>
        <v>167812.15</v>
      </c>
      <c r="CW69" s="153">
        <f t="shared" si="32"/>
        <v>3</v>
      </c>
      <c r="CX69" s="153">
        <f t="shared" si="33"/>
        <v>3.8</v>
      </c>
      <c r="CY69" s="153">
        <f t="shared" si="34"/>
        <v>3.5</v>
      </c>
      <c r="CZ69" s="92">
        <f t="shared" si="29"/>
        <v>93403.28</v>
      </c>
      <c r="DA69" s="92">
        <f t="shared" si="30"/>
        <v>2243.75</v>
      </c>
      <c r="DB69" s="91">
        <f t="shared" ref="DB69:DB132" si="39">G69</f>
        <v>0</v>
      </c>
    </row>
    <row r="70" spans="1:106" x14ac:dyDescent="0.25">
      <c r="A70" s="20">
        <v>13075067</v>
      </c>
      <c r="B70" s="21">
        <v>5556</v>
      </c>
      <c r="C70" s="21" t="s">
        <v>108</v>
      </c>
      <c r="D70" s="250">
        <v>671</v>
      </c>
      <c r="E70" s="227">
        <v>556600</v>
      </c>
      <c r="F70" s="227">
        <v>556600</v>
      </c>
      <c r="G70" s="227">
        <v>0</v>
      </c>
      <c r="H70" s="227"/>
      <c r="I70" s="227">
        <v>570400</v>
      </c>
      <c r="J70" s="227">
        <v>1</v>
      </c>
      <c r="K70" s="227">
        <v>1</v>
      </c>
      <c r="L70" s="227">
        <v>1978750.6300000001</v>
      </c>
      <c r="M70" s="227">
        <v>298</v>
      </c>
      <c r="N70" s="227">
        <v>0</v>
      </c>
      <c r="O70" s="227">
        <v>373</v>
      </c>
      <c r="P70" s="227">
        <v>0</v>
      </c>
      <c r="Q70" s="227">
        <v>330</v>
      </c>
      <c r="R70" s="227">
        <v>0</v>
      </c>
      <c r="S70" s="227">
        <v>0</v>
      </c>
      <c r="T70" s="227">
        <v>246778.01</v>
      </c>
      <c r="U70" s="227">
        <v>367.77646795827127</v>
      </c>
      <c r="V70" s="27" t="s">
        <v>43</v>
      </c>
      <c r="W70" s="27" t="s">
        <v>43</v>
      </c>
      <c r="X70" s="27" t="s">
        <v>43</v>
      </c>
      <c r="Y70" s="227">
        <v>2300</v>
      </c>
      <c r="Z70" s="285">
        <v>2092.5</v>
      </c>
      <c r="AA70" s="227"/>
      <c r="AB70" s="227"/>
      <c r="AC70" s="227"/>
      <c r="AD70" s="286"/>
      <c r="AE70" s="287">
        <v>866918.15</v>
      </c>
      <c r="AF70" s="287">
        <v>249022.40999999997</v>
      </c>
      <c r="AG70" s="281">
        <f t="shared" ref="AG70:AG133" si="40">AF70-AE70</f>
        <v>-617895.74</v>
      </c>
      <c r="AH70" s="289">
        <v>0</v>
      </c>
      <c r="AI70" s="281">
        <f t="shared" ref="AI70:AI133" si="41">AF70+AH70</f>
        <v>249022.40999999997</v>
      </c>
      <c r="AJ70" s="289">
        <v>461284.83</v>
      </c>
      <c r="AK70" s="281">
        <f t="shared" ref="AK70:AK133" si="42">AI70-AJ70</f>
        <v>-212262.42000000004</v>
      </c>
      <c r="AL70" s="281">
        <f t="shared" ref="AL70:AL133" si="43">AJ70/AF70</f>
        <v>1.8523828036199637</v>
      </c>
      <c r="AM70" s="281">
        <f t="shared" ref="AM70:AM133" si="44">AJ70/AI70</f>
        <v>1.8523828036199637</v>
      </c>
      <c r="AN70" s="289">
        <v>246350.64</v>
      </c>
      <c r="CA70" s="91" t="str">
        <f t="shared" si="35"/>
        <v>Krackow</v>
      </c>
      <c r="CB70" s="92">
        <f t="shared" si="35"/>
        <v>671</v>
      </c>
      <c r="CC70" s="92">
        <f t="shared" ref="CC70:CC133" si="45">IF(I70&lt;0,I70*-1,I70)</f>
        <v>570400</v>
      </c>
      <c r="CD70" s="92">
        <f t="shared" ref="CD70:CD133" si="46">H70-CC70</f>
        <v>-570400</v>
      </c>
      <c r="CE70" s="92"/>
      <c r="CF70" s="92"/>
      <c r="CG70" s="92">
        <f t="shared" ref="CG70:CG133" si="47">CF70-CE70</f>
        <v>0</v>
      </c>
      <c r="CH70" s="92">
        <f t="shared" ref="CH70:CH133" si="48">F70</f>
        <v>556600</v>
      </c>
      <c r="CI70" s="92">
        <f t="shared" ref="CI70:CI133" si="49">S70</f>
        <v>0</v>
      </c>
      <c r="CJ70" s="91" t="str">
        <f t="shared" ref="CJ70:CK133" si="50">V70</f>
        <v>nein</v>
      </c>
      <c r="CK70" s="91" t="str">
        <f t="shared" si="50"/>
        <v>nein</v>
      </c>
      <c r="CL70" s="91" t="str">
        <f t="shared" si="31"/>
        <v>OK</v>
      </c>
      <c r="CM70" s="92">
        <f t="shared" ref="CM70:CM133" si="51">L70</f>
        <v>1978750.6300000001</v>
      </c>
      <c r="CN70" s="91" t="str">
        <f t="shared" ref="CN70:CN133" si="52">IF(CQ70=0,"keine Angabe",IF(CI70="ja","ja","nein"))</f>
        <v>nein</v>
      </c>
      <c r="CO70" s="91">
        <f t="shared" ref="CO70:CO133" si="53">IF(CQ70=0,2,IF(CJ70="ja",1,0))</f>
        <v>0</v>
      </c>
      <c r="CP70" s="91">
        <f t="shared" ref="CP70:CP133" si="54">IF(CQ70=0,2,IF(CK70="ja",1,0))</f>
        <v>0</v>
      </c>
      <c r="CQ70" s="91">
        <f t="shared" ref="CQ70:CQ133" si="55">IF(CL70="OK",1,0)</f>
        <v>1</v>
      </c>
      <c r="CR70" s="91">
        <f t="shared" si="38"/>
        <v>1</v>
      </c>
      <c r="CS70" s="92"/>
      <c r="CT70" s="92"/>
      <c r="CU70" s="92">
        <f t="shared" si="37"/>
        <v>461284.83</v>
      </c>
      <c r="CV70" s="92">
        <f t="shared" si="36"/>
        <v>246350.64</v>
      </c>
      <c r="CW70" s="153">
        <f t="shared" si="32"/>
        <v>2.98</v>
      </c>
      <c r="CX70" s="153">
        <f t="shared" si="33"/>
        <v>3.73</v>
      </c>
      <c r="CY70" s="153">
        <f t="shared" si="34"/>
        <v>3.3</v>
      </c>
      <c r="CZ70" s="92">
        <f t="shared" si="29"/>
        <v>246778.01</v>
      </c>
      <c r="DA70" s="92">
        <f t="shared" si="30"/>
        <v>2092.5</v>
      </c>
      <c r="DB70" s="91">
        <f t="shared" si="39"/>
        <v>0</v>
      </c>
    </row>
    <row r="71" spans="1:106" x14ac:dyDescent="0.25">
      <c r="A71" s="20">
        <v>13075079</v>
      </c>
      <c r="B71" s="21">
        <v>5556</v>
      </c>
      <c r="C71" s="21" t="s">
        <v>109</v>
      </c>
      <c r="D71" s="250">
        <v>3192</v>
      </c>
      <c r="E71" s="227">
        <v>197600</v>
      </c>
      <c r="F71" s="227">
        <v>197600</v>
      </c>
      <c r="G71" s="227">
        <v>0</v>
      </c>
      <c r="H71" s="227"/>
      <c r="I71" s="227">
        <v>342700</v>
      </c>
      <c r="J71" s="227">
        <v>0</v>
      </c>
      <c r="K71" s="227">
        <v>1</v>
      </c>
      <c r="L71" s="227">
        <v>9161190.8499999996</v>
      </c>
      <c r="M71" s="227">
        <v>310</v>
      </c>
      <c r="N71" s="227">
        <v>0</v>
      </c>
      <c r="O71" s="227">
        <v>375</v>
      </c>
      <c r="P71" s="227">
        <v>0</v>
      </c>
      <c r="Q71" s="227">
        <v>340</v>
      </c>
      <c r="R71" s="227">
        <v>0</v>
      </c>
      <c r="S71" s="227">
        <v>0</v>
      </c>
      <c r="T71" s="227">
        <v>995013.91</v>
      </c>
      <c r="U71" s="227">
        <v>311.72114974937347</v>
      </c>
      <c r="V71" s="27" t="s">
        <v>56</v>
      </c>
      <c r="W71" s="27" t="s">
        <v>43</v>
      </c>
      <c r="X71" s="27" t="s">
        <v>43</v>
      </c>
      <c r="Y71" s="227">
        <v>4500</v>
      </c>
      <c r="Z71" s="285">
        <v>4379.18</v>
      </c>
      <c r="AA71" s="227">
        <v>100</v>
      </c>
      <c r="AB71" s="227">
        <v>0</v>
      </c>
      <c r="AC71" s="227"/>
      <c r="AD71" s="286"/>
      <c r="AE71" s="287">
        <v>1220475.56</v>
      </c>
      <c r="AF71" s="287">
        <v>654184.1100000001</v>
      </c>
      <c r="AG71" s="281">
        <f t="shared" si="40"/>
        <v>-566291.44999999995</v>
      </c>
      <c r="AH71" s="289">
        <v>1174614.3999999999</v>
      </c>
      <c r="AI71" s="281">
        <f t="shared" si="41"/>
        <v>1828798.51</v>
      </c>
      <c r="AJ71" s="289">
        <v>1110658.8500000001</v>
      </c>
      <c r="AK71" s="281">
        <f t="shared" si="42"/>
        <v>718139.65999999992</v>
      </c>
      <c r="AL71" s="281">
        <f t="shared" si="43"/>
        <v>1.6977771746855788</v>
      </c>
      <c r="AM71" s="281">
        <f t="shared" si="44"/>
        <v>0.60731613894414216</v>
      </c>
      <c r="AN71" s="289">
        <v>593139.09</v>
      </c>
      <c r="CA71" s="91" t="str">
        <f t="shared" si="35"/>
        <v>Löcknitz</v>
      </c>
      <c r="CB71" s="92">
        <f t="shared" si="35"/>
        <v>3192</v>
      </c>
      <c r="CC71" s="92">
        <f t="shared" si="45"/>
        <v>342700</v>
      </c>
      <c r="CD71" s="92">
        <f t="shared" si="46"/>
        <v>-342700</v>
      </c>
      <c r="CE71" s="92"/>
      <c r="CF71" s="92"/>
      <c r="CG71" s="92">
        <f t="shared" si="47"/>
        <v>0</v>
      </c>
      <c r="CH71" s="92">
        <f t="shared" si="48"/>
        <v>197600</v>
      </c>
      <c r="CI71" s="92">
        <f t="shared" si="49"/>
        <v>0</v>
      </c>
      <c r="CJ71" s="91" t="str">
        <f t="shared" si="50"/>
        <v>ja</v>
      </c>
      <c r="CK71" s="91" t="str">
        <f t="shared" si="50"/>
        <v>nein</v>
      </c>
      <c r="CL71" s="91" t="str">
        <f t="shared" si="31"/>
        <v>OK</v>
      </c>
      <c r="CM71" s="92">
        <f t="shared" si="51"/>
        <v>9161190.8499999996</v>
      </c>
      <c r="CN71" s="91" t="str">
        <f t="shared" si="52"/>
        <v>nein</v>
      </c>
      <c r="CO71" s="91">
        <f t="shared" si="53"/>
        <v>1</v>
      </c>
      <c r="CP71" s="91">
        <f t="shared" si="54"/>
        <v>0</v>
      </c>
      <c r="CQ71" s="91">
        <f t="shared" si="55"/>
        <v>1</v>
      </c>
      <c r="CR71" s="91">
        <f t="shared" si="38"/>
        <v>0</v>
      </c>
      <c r="CS71" s="92"/>
      <c r="CT71" s="92"/>
      <c r="CU71" s="92">
        <f t="shared" si="37"/>
        <v>1110658.8500000001</v>
      </c>
      <c r="CV71" s="92">
        <f t="shared" si="36"/>
        <v>593139.09</v>
      </c>
      <c r="CW71" s="153">
        <f t="shared" si="32"/>
        <v>3.1</v>
      </c>
      <c r="CX71" s="153">
        <f t="shared" si="33"/>
        <v>3.75</v>
      </c>
      <c r="CY71" s="153">
        <f t="shared" si="34"/>
        <v>3.4</v>
      </c>
      <c r="CZ71" s="92">
        <f t="shared" si="29"/>
        <v>995013.91</v>
      </c>
      <c r="DA71" s="92">
        <f t="shared" si="30"/>
        <v>4379.18</v>
      </c>
      <c r="DB71" s="91">
        <f t="shared" si="39"/>
        <v>0</v>
      </c>
    </row>
    <row r="72" spans="1:106" x14ac:dyDescent="0.25">
      <c r="A72" s="20">
        <v>13075095</v>
      </c>
      <c r="B72" s="21">
        <v>5556</v>
      </c>
      <c r="C72" s="21" t="s">
        <v>110</v>
      </c>
      <c r="D72" s="250">
        <v>377</v>
      </c>
      <c r="E72" s="227">
        <v>111300</v>
      </c>
      <c r="F72" s="227">
        <v>111300</v>
      </c>
      <c r="G72" s="227">
        <v>0</v>
      </c>
      <c r="H72" s="227"/>
      <c r="I72" s="227">
        <v>125700</v>
      </c>
      <c r="J72" s="227">
        <v>1</v>
      </c>
      <c r="K72" s="227">
        <v>1</v>
      </c>
      <c r="L72" s="227">
        <v>631023.76</v>
      </c>
      <c r="M72" s="227">
        <v>298</v>
      </c>
      <c r="N72" s="227">
        <v>0</v>
      </c>
      <c r="O72" s="227">
        <v>373</v>
      </c>
      <c r="P72" s="227">
        <v>0</v>
      </c>
      <c r="Q72" s="227">
        <v>336</v>
      </c>
      <c r="R72" s="227">
        <v>0</v>
      </c>
      <c r="S72" s="227">
        <v>0</v>
      </c>
      <c r="T72" s="227">
        <v>235873.37</v>
      </c>
      <c r="U72" s="227">
        <v>625.65880636604777</v>
      </c>
      <c r="V72" s="27" t="s">
        <v>56</v>
      </c>
      <c r="W72" s="27" t="s">
        <v>43</v>
      </c>
      <c r="X72" s="27" t="s">
        <v>43</v>
      </c>
      <c r="Y72" s="227">
        <v>1500</v>
      </c>
      <c r="Z72" s="285">
        <v>1911.65</v>
      </c>
      <c r="AA72" s="227"/>
      <c r="AB72" s="227"/>
      <c r="AC72" s="227"/>
      <c r="AD72" s="286"/>
      <c r="AE72" s="287">
        <v>190874.36</v>
      </c>
      <c r="AF72" s="287">
        <v>139403.72</v>
      </c>
      <c r="AG72" s="281">
        <f t="shared" si="40"/>
        <v>-51470.639999999985</v>
      </c>
      <c r="AH72" s="289">
        <v>110695.06</v>
      </c>
      <c r="AI72" s="281">
        <f t="shared" si="41"/>
        <v>250098.78</v>
      </c>
      <c r="AJ72" s="289">
        <v>164012</v>
      </c>
      <c r="AK72" s="281">
        <f t="shared" si="42"/>
        <v>86086.78</v>
      </c>
      <c r="AL72" s="281">
        <f t="shared" si="43"/>
        <v>1.1765252749352744</v>
      </c>
      <c r="AM72" s="281">
        <f t="shared" si="44"/>
        <v>0.65578888469587893</v>
      </c>
      <c r="AN72" s="289">
        <v>87589.39</v>
      </c>
      <c r="CA72" s="91" t="str">
        <f t="shared" si="35"/>
        <v>Nadrensee</v>
      </c>
      <c r="CB72" s="92">
        <f t="shared" si="35"/>
        <v>377</v>
      </c>
      <c r="CC72" s="92">
        <f t="shared" si="45"/>
        <v>125700</v>
      </c>
      <c r="CD72" s="92">
        <f t="shared" si="46"/>
        <v>-125700</v>
      </c>
      <c r="CE72" s="92"/>
      <c r="CF72" s="92"/>
      <c r="CG72" s="92">
        <f t="shared" si="47"/>
        <v>0</v>
      </c>
      <c r="CH72" s="92">
        <f t="shared" si="48"/>
        <v>111300</v>
      </c>
      <c r="CI72" s="92">
        <f t="shared" si="49"/>
        <v>0</v>
      </c>
      <c r="CJ72" s="91" t="str">
        <f t="shared" si="50"/>
        <v>ja</v>
      </c>
      <c r="CK72" s="91" t="str">
        <f t="shared" si="50"/>
        <v>nein</v>
      </c>
      <c r="CL72" s="91" t="str">
        <f t="shared" si="31"/>
        <v>OK</v>
      </c>
      <c r="CM72" s="92">
        <f t="shared" si="51"/>
        <v>631023.76</v>
      </c>
      <c r="CN72" s="91" t="str">
        <f t="shared" si="52"/>
        <v>nein</v>
      </c>
      <c r="CO72" s="91">
        <f t="shared" si="53"/>
        <v>1</v>
      </c>
      <c r="CP72" s="91">
        <f t="shared" si="54"/>
        <v>0</v>
      </c>
      <c r="CQ72" s="91">
        <f t="shared" si="55"/>
        <v>1</v>
      </c>
      <c r="CR72" s="91">
        <f t="shared" si="38"/>
        <v>1</v>
      </c>
      <c r="CS72" s="92"/>
      <c r="CT72" s="92"/>
      <c r="CU72" s="92">
        <f t="shared" si="37"/>
        <v>164012</v>
      </c>
      <c r="CV72" s="92">
        <f t="shared" si="36"/>
        <v>87589.39</v>
      </c>
      <c r="CW72" s="153">
        <f t="shared" si="32"/>
        <v>2.98</v>
      </c>
      <c r="CX72" s="153">
        <f t="shared" si="33"/>
        <v>3.73</v>
      </c>
      <c r="CY72" s="153">
        <f t="shared" si="34"/>
        <v>3.36</v>
      </c>
      <c r="CZ72" s="92">
        <f t="shared" si="29"/>
        <v>235873.37</v>
      </c>
      <c r="DA72" s="92">
        <f t="shared" si="30"/>
        <v>1911.65</v>
      </c>
      <c r="DB72" s="91">
        <f t="shared" si="39"/>
        <v>0</v>
      </c>
    </row>
    <row r="73" spans="1:106" x14ac:dyDescent="0.25">
      <c r="A73" s="20">
        <v>13075107</v>
      </c>
      <c r="B73" s="21">
        <v>5556</v>
      </c>
      <c r="C73" s="21" t="s">
        <v>111</v>
      </c>
      <c r="D73" s="250">
        <v>1899</v>
      </c>
      <c r="E73" s="227">
        <v>12400</v>
      </c>
      <c r="F73" s="227">
        <v>12400</v>
      </c>
      <c r="G73" s="227">
        <v>0</v>
      </c>
      <c r="H73" s="227"/>
      <c r="I73" s="227">
        <v>196800</v>
      </c>
      <c r="J73" s="227">
        <v>0</v>
      </c>
      <c r="K73" s="227">
        <v>1</v>
      </c>
      <c r="L73" s="227">
        <v>5154716.330000001</v>
      </c>
      <c r="M73" s="227">
        <v>350</v>
      </c>
      <c r="N73" s="227">
        <v>0</v>
      </c>
      <c r="O73" s="227">
        <v>420</v>
      </c>
      <c r="P73" s="227">
        <v>0</v>
      </c>
      <c r="Q73" s="227">
        <v>330</v>
      </c>
      <c r="R73" s="227">
        <v>0</v>
      </c>
      <c r="S73" s="227">
        <v>0</v>
      </c>
      <c r="T73" s="227">
        <v>1689121.56</v>
      </c>
      <c r="U73" s="227">
        <v>889.47949447077417</v>
      </c>
      <c r="V73" s="27" t="s">
        <v>56</v>
      </c>
      <c r="W73" s="27" t="s">
        <v>43</v>
      </c>
      <c r="X73" s="27" t="s">
        <v>43</v>
      </c>
      <c r="Y73" s="227">
        <v>4300</v>
      </c>
      <c r="Z73" s="285">
        <v>4093.35</v>
      </c>
      <c r="AA73" s="227">
        <v>500</v>
      </c>
      <c r="AB73" s="227">
        <v>0</v>
      </c>
      <c r="AC73" s="227"/>
      <c r="AD73" s="286"/>
      <c r="AE73" s="287">
        <v>659236.43000000005</v>
      </c>
      <c r="AF73" s="287">
        <v>471561.82</v>
      </c>
      <c r="AG73" s="281">
        <f t="shared" si="40"/>
        <v>-187674.61000000004</v>
      </c>
      <c r="AH73" s="289">
        <v>738920.11</v>
      </c>
      <c r="AI73" s="281">
        <f t="shared" si="41"/>
        <v>1210481.93</v>
      </c>
      <c r="AJ73" s="289">
        <v>646738.18000000005</v>
      </c>
      <c r="AK73" s="281">
        <f t="shared" si="42"/>
        <v>563743.74999999988</v>
      </c>
      <c r="AL73" s="281">
        <f t="shared" si="43"/>
        <v>1.3714812195779549</v>
      </c>
      <c r="AM73" s="281">
        <f t="shared" si="44"/>
        <v>0.53428156502922775</v>
      </c>
      <c r="AN73" s="289">
        <v>345385.71</v>
      </c>
      <c r="CA73" s="91" t="str">
        <f t="shared" si="35"/>
        <v>Penkun, Stadt</v>
      </c>
      <c r="CB73" s="92">
        <f t="shared" si="35"/>
        <v>1899</v>
      </c>
      <c r="CC73" s="92">
        <f t="shared" si="45"/>
        <v>196800</v>
      </c>
      <c r="CD73" s="92">
        <f t="shared" si="46"/>
        <v>-196800</v>
      </c>
      <c r="CE73" s="92"/>
      <c r="CF73" s="92"/>
      <c r="CG73" s="92">
        <f t="shared" si="47"/>
        <v>0</v>
      </c>
      <c r="CH73" s="92">
        <f t="shared" si="48"/>
        <v>12400</v>
      </c>
      <c r="CI73" s="92">
        <f t="shared" si="49"/>
        <v>0</v>
      </c>
      <c r="CJ73" s="91" t="str">
        <f t="shared" si="50"/>
        <v>ja</v>
      </c>
      <c r="CK73" s="91" t="str">
        <f t="shared" si="50"/>
        <v>nein</v>
      </c>
      <c r="CL73" s="91" t="str">
        <f t="shared" si="31"/>
        <v>OK</v>
      </c>
      <c r="CM73" s="92">
        <f t="shared" si="51"/>
        <v>5154716.330000001</v>
      </c>
      <c r="CN73" s="91" t="str">
        <f t="shared" si="52"/>
        <v>nein</v>
      </c>
      <c r="CO73" s="91">
        <f t="shared" si="53"/>
        <v>1</v>
      </c>
      <c r="CP73" s="91">
        <f t="shared" si="54"/>
        <v>0</v>
      </c>
      <c r="CQ73" s="91">
        <f t="shared" si="55"/>
        <v>1</v>
      </c>
      <c r="CR73" s="91">
        <f t="shared" si="38"/>
        <v>0</v>
      </c>
      <c r="CS73" s="92"/>
      <c r="CT73" s="92"/>
      <c r="CU73" s="92">
        <f t="shared" si="37"/>
        <v>646738.18000000005</v>
      </c>
      <c r="CV73" s="92">
        <f t="shared" si="36"/>
        <v>345385.71</v>
      </c>
      <c r="CW73" s="153">
        <f t="shared" si="32"/>
        <v>3.5</v>
      </c>
      <c r="CX73" s="153">
        <f t="shared" si="33"/>
        <v>4.2</v>
      </c>
      <c r="CY73" s="153">
        <f t="shared" si="34"/>
        <v>3.3</v>
      </c>
      <c r="CZ73" s="92">
        <f t="shared" si="29"/>
        <v>1689121.56</v>
      </c>
      <c r="DA73" s="92">
        <f t="shared" si="30"/>
        <v>4093.35</v>
      </c>
      <c r="DB73" s="91">
        <f t="shared" si="39"/>
        <v>0</v>
      </c>
    </row>
    <row r="74" spans="1:106" x14ac:dyDescent="0.25">
      <c r="A74" s="20">
        <v>13075108</v>
      </c>
      <c r="B74" s="21">
        <v>5556</v>
      </c>
      <c r="C74" s="21" t="s">
        <v>112</v>
      </c>
      <c r="D74" s="250">
        <v>409</v>
      </c>
      <c r="E74" s="227">
        <v>17700</v>
      </c>
      <c r="F74" s="227">
        <v>17700</v>
      </c>
      <c r="G74" s="227">
        <v>0</v>
      </c>
      <c r="H74" s="227"/>
      <c r="I74" s="227">
        <v>19400</v>
      </c>
      <c r="J74" s="227">
        <v>0</v>
      </c>
      <c r="K74" s="227">
        <v>1</v>
      </c>
      <c r="L74" s="227">
        <v>783699.41999999993</v>
      </c>
      <c r="M74" s="227">
        <v>300</v>
      </c>
      <c r="N74" s="227">
        <v>0</v>
      </c>
      <c r="O74" s="227">
        <v>385</v>
      </c>
      <c r="P74" s="227">
        <v>0</v>
      </c>
      <c r="Q74" s="227">
        <v>360</v>
      </c>
      <c r="R74" s="227">
        <v>0</v>
      </c>
      <c r="S74" s="227">
        <v>0</v>
      </c>
      <c r="T74" s="227">
        <v>28922.04</v>
      </c>
      <c r="U74" s="227">
        <v>70.714034229828854</v>
      </c>
      <c r="V74" s="27" t="s">
        <v>56</v>
      </c>
      <c r="W74" s="27" t="s">
        <v>43</v>
      </c>
      <c r="X74" s="27" t="s">
        <v>43</v>
      </c>
      <c r="Y74" s="227">
        <v>1600</v>
      </c>
      <c r="Z74" s="285">
        <v>1552.5</v>
      </c>
      <c r="AA74" s="227"/>
      <c r="AB74" s="227"/>
      <c r="AC74" s="227"/>
      <c r="AD74" s="286"/>
      <c r="AE74" s="287">
        <v>83528.66</v>
      </c>
      <c r="AF74" s="287">
        <v>53225.47</v>
      </c>
      <c r="AG74" s="281">
        <f t="shared" si="40"/>
        <v>-30303.190000000002</v>
      </c>
      <c r="AH74" s="289">
        <v>194219.27</v>
      </c>
      <c r="AI74" s="281">
        <f t="shared" si="41"/>
        <v>247444.74</v>
      </c>
      <c r="AJ74" s="289">
        <v>115791.71</v>
      </c>
      <c r="AK74" s="281">
        <f t="shared" si="42"/>
        <v>131653.02999999997</v>
      </c>
      <c r="AL74" s="281">
        <f t="shared" si="43"/>
        <v>2.1754943638825548</v>
      </c>
      <c r="AM74" s="281">
        <f t="shared" si="44"/>
        <v>0.4679497733514158</v>
      </c>
      <c r="AN74" s="289">
        <v>61837.7</v>
      </c>
      <c r="CA74" s="91" t="str">
        <f t="shared" si="35"/>
        <v>Plöwen</v>
      </c>
      <c r="CB74" s="92">
        <f t="shared" si="35"/>
        <v>409</v>
      </c>
      <c r="CC74" s="92">
        <f t="shared" si="45"/>
        <v>19400</v>
      </c>
      <c r="CD74" s="92">
        <f t="shared" si="46"/>
        <v>-19400</v>
      </c>
      <c r="CE74" s="92"/>
      <c r="CF74" s="92"/>
      <c r="CG74" s="92">
        <f t="shared" si="47"/>
        <v>0</v>
      </c>
      <c r="CH74" s="92">
        <f t="shared" si="48"/>
        <v>17700</v>
      </c>
      <c r="CI74" s="92">
        <f t="shared" si="49"/>
        <v>0</v>
      </c>
      <c r="CJ74" s="91" t="str">
        <f t="shared" si="50"/>
        <v>ja</v>
      </c>
      <c r="CK74" s="91" t="str">
        <f t="shared" si="50"/>
        <v>nein</v>
      </c>
      <c r="CL74" s="91" t="str">
        <f t="shared" si="31"/>
        <v>OK</v>
      </c>
      <c r="CM74" s="92">
        <f t="shared" si="51"/>
        <v>783699.41999999993</v>
      </c>
      <c r="CN74" s="91" t="str">
        <f t="shared" si="52"/>
        <v>nein</v>
      </c>
      <c r="CO74" s="91">
        <f t="shared" si="53"/>
        <v>1</v>
      </c>
      <c r="CP74" s="91">
        <f t="shared" si="54"/>
        <v>0</v>
      </c>
      <c r="CQ74" s="91">
        <f t="shared" si="55"/>
        <v>1</v>
      </c>
      <c r="CR74" s="91">
        <f t="shared" si="38"/>
        <v>0</v>
      </c>
      <c r="CS74" s="92"/>
      <c r="CT74" s="92"/>
      <c r="CU74" s="92">
        <f t="shared" si="37"/>
        <v>115791.71</v>
      </c>
      <c r="CV74" s="92">
        <f t="shared" si="36"/>
        <v>61837.7</v>
      </c>
      <c r="CW74" s="153">
        <f t="shared" ref="CW74:CW137" si="56">M74/100</f>
        <v>3</v>
      </c>
      <c r="CX74" s="153">
        <f t="shared" ref="CX74:CX137" si="57">O74/100</f>
        <v>3.85</v>
      </c>
      <c r="CY74" s="153">
        <f t="shared" ref="CY74:CY137" si="58">Q74/100</f>
        <v>3.6</v>
      </c>
      <c r="CZ74" s="92">
        <f t="shared" ref="CZ74:CZ137" si="59">T74</f>
        <v>28922.04</v>
      </c>
      <c r="DA74" s="92">
        <f t="shared" ref="DA74:DA137" si="60">Z74+AB74+AD74</f>
        <v>1552.5</v>
      </c>
      <c r="DB74" s="91">
        <f t="shared" si="39"/>
        <v>0</v>
      </c>
    </row>
    <row r="75" spans="1:106" x14ac:dyDescent="0.25">
      <c r="A75" s="20">
        <v>13075113</v>
      </c>
      <c r="B75" s="21">
        <v>5556</v>
      </c>
      <c r="C75" s="21" t="s">
        <v>113</v>
      </c>
      <c r="D75" s="250">
        <v>660</v>
      </c>
      <c r="E75" s="227">
        <v>39800</v>
      </c>
      <c r="F75" s="227">
        <v>39800</v>
      </c>
      <c r="G75" s="227">
        <v>0</v>
      </c>
      <c r="H75" s="227"/>
      <c r="I75" s="227">
        <v>43700</v>
      </c>
      <c r="J75" s="227">
        <v>0</v>
      </c>
      <c r="K75" s="227">
        <v>1</v>
      </c>
      <c r="L75" s="227">
        <v>1191510.2599999995</v>
      </c>
      <c r="M75" s="227">
        <v>310</v>
      </c>
      <c r="N75" s="227">
        <v>0</v>
      </c>
      <c r="O75" s="227">
        <v>375</v>
      </c>
      <c r="P75" s="227">
        <v>0</v>
      </c>
      <c r="Q75" s="227">
        <v>340</v>
      </c>
      <c r="R75" s="227">
        <v>0</v>
      </c>
      <c r="S75" s="227">
        <v>0</v>
      </c>
      <c r="T75" s="227">
        <v>71036.97</v>
      </c>
      <c r="U75" s="227">
        <v>107.63177272727273</v>
      </c>
      <c r="V75" s="27" t="s">
        <v>56</v>
      </c>
      <c r="W75" s="27" t="s">
        <v>43</v>
      </c>
      <c r="X75" s="27" t="s">
        <v>43</v>
      </c>
      <c r="Y75" s="227">
        <v>1700</v>
      </c>
      <c r="Z75" s="285">
        <v>1863.75</v>
      </c>
      <c r="AA75" s="227"/>
      <c r="AB75" s="227"/>
      <c r="AC75" s="227"/>
      <c r="AD75" s="286"/>
      <c r="AE75" s="287">
        <v>301336.93</v>
      </c>
      <c r="AF75" s="287">
        <v>198479.96000000002</v>
      </c>
      <c r="AG75" s="281">
        <f t="shared" si="40"/>
        <v>-102856.96999999997</v>
      </c>
      <c r="AH75" s="289">
        <v>213481.62</v>
      </c>
      <c r="AI75" s="281">
        <f t="shared" si="41"/>
        <v>411961.58</v>
      </c>
      <c r="AJ75" s="289">
        <v>215660.92</v>
      </c>
      <c r="AK75" s="281">
        <f t="shared" si="42"/>
        <v>196300.66</v>
      </c>
      <c r="AL75" s="281">
        <f t="shared" si="43"/>
        <v>1.086562693785307</v>
      </c>
      <c r="AM75" s="281">
        <f t="shared" si="44"/>
        <v>0.52349765237816592</v>
      </c>
      <c r="AN75" s="289">
        <v>115172.11</v>
      </c>
      <c r="CA75" s="91" t="str">
        <f t="shared" si="35"/>
        <v>Ramin</v>
      </c>
      <c r="CB75" s="92">
        <f t="shared" si="35"/>
        <v>660</v>
      </c>
      <c r="CC75" s="92">
        <f t="shared" si="45"/>
        <v>43700</v>
      </c>
      <c r="CD75" s="92">
        <f t="shared" si="46"/>
        <v>-43700</v>
      </c>
      <c r="CE75" s="92"/>
      <c r="CF75" s="92"/>
      <c r="CG75" s="92">
        <f t="shared" si="47"/>
        <v>0</v>
      </c>
      <c r="CH75" s="92">
        <f t="shared" si="48"/>
        <v>39800</v>
      </c>
      <c r="CI75" s="92">
        <f t="shared" si="49"/>
        <v>0</v>
      </c>
      <c r="CJ75" s="91" t="str">
        <f t="shared" si="50"/>
        <v>ja</v>
      </c>
      <c r="CK75" s="91" t="str">
        <f t="shared" si="50"/>
        <v>nein</v>
      </c>
      <c r="CL75" s="91" t="str">
        <f t="shared" ref="CL75:CL138" si="61">IF(CB75=0,"keine Daten",IF(CD75=0,"keine Daten",IF(CH75=0,"keine Daten","OK")))</f>
        <v>OK</v>
      </c>
      <c r="CM75" s="92">
        <f t="shared" si="51"/>
        <v>1191510.2599999995</v>
      </c>
      <c r="CN75" s="91" t="str">
        <f t="shared" si="52"/>
        <v>nein</v>
      </c>
      <c r="CO75" s="91">
        <f t="shared" si="53"/>
        <v>1</v>
      </c>
      <c r="CP75" s="91">
        <f t="shared" si="54"/>
        <v>0</v>
      </c>
      <c r="CQ75" s="91">
        <f t="shared" si="55"/>
        <v>1</v>
      </c>
      <c r="CR75" s="91">
        <f t="shared" si="38"/>
        <v>0</v>
      </c>
      <c r="CS75" s="92"/>
      <c r="CT75" s="92"/>
      <c r="CU75" s="92">
        <f t="shared" si="37"/>
        <v>215660.92</v>
      </c>
      <c r="CV75" s="92">
        <f t="shared" si="36"/>
        <v>115172.11</v>
      </c>
      <c r="CW75" s="153">
        <f t="shared" si="56"/>
        <v>3.1</v>
      </c>
      <c r="CX75" s="153">
        <f t="shared" si="57"/>
        <v>3.75</v>
      </c>
      <c r="CY75" s="153">
        <f t="shared" si="58"/>
        <v>3.4</v>
      </c>
      <c r="CZ75" s="92">
        <f t="shared" si="59"/>
        <v>71036.97</v>
      </c>
      <c r="DA75" s="92">
        <f t="shared" si="60"/>
        <v>1863.75</v>
      </c>
      <c r="DB75" s="91">
        <f t="shared" si="39"/>
        <v>0</v>
      </c>
    </row>
    <row r="76" spans="1:106" x14ac:dyDescent="0.25">
      <c r="A76" s="20">
        <v>13075117</v>
      </c>
      <c r="B76" s="21">
        <v>5556</v>
      </c>
      <c r="C76" s="21" t="s">
        <v>114</v>
      </c>
      <c r="D76" s="250">
        <v>440</v>
      </c>
      <c r="E76" s="227">
        <v>98900</v>
      </c>
      <c r="F76" s="227">
        <v>98900</v>
      </c>
      <c r="G76" s="227">
        <v>0</v>
      </c>
      <c r="H76" s="227"/>
      <c r="I76" s="227">
        <v>98900</v>
      </c>
      <c r="J76" s="227">
        <v>0</v>
      </c>
      <c r="K76" s="227">
        <v>1</v>
      </c>
      <c r="L76" s="227">
        <v>986087.9</v>
      </c>
      <c r="M76" s="227">
        <v>298</v>
      </c>
      <c r="N76" s="227">
        <v>0</v>
      </c>
      <c r="O76" s="227">
        <v>373</v>
      </c>
      <c r="P76" s="227">
        <v>0</v>
      </c>
      <c r="Q76" s="227">
        <v>350</v>
      </c>
      <c r="R76" s="227">
        <v>0</v>
      </c>
      <c r="S76" s="227">
        <v>0</v>
      </c>
      <c r="T76" s="227">
        <v>0</v>
      </c>
      <c r="U76" s="227">
        <v>0</v>
      </c>
      <c r="V76" s="27" t="s">
        <v>56</v>
      </c>
      <c r="W76" s="27" t="s">
        <v>43</v>
      </c>
      <c r="X76" s="27" t="s">
        <v>43</v>
      </c>
      <c r="Y76" s="227">
        <v>0</v>
      </c>
      <c r="Z76" s="285">
        <v>1171.25</v>
      </c>
      <c r="AA76" s="227"/>
      <c r="AB76" s="227"/>
      <c r="AC76" s="227"/>
      <c r="AD76" s="286"/>
      <c r="AE76" s="287">
        <v>140698.54</v>
      </c>
      <c r="AF76" s="287">
        <v>73751.850000000006</v>
      </c>
      <c r="AG76" s="281">
        <f t="shared" si="40"/>
        <v>-66946.69</v>
      </c>
      <c r="AH76" s="289">
        <v>178436.73</v>
      </c>
      <c r="AI76" s="281">
        <f t="shared" si="41"/>
        <v>252188.58000000002</v>
      </c>
      <c r="AJ76" s="289">
        <v>155974.6</v>
      </c>
      <c r="AK76" s="281">
        <f t="shared" si="42"/>
        <v>96213.98000000001</v>
      </c>
      <c r="AL76" s="281">
        <f t="shared" si="43"/>
        <v>2.1148567798638269</v>
      </c>
      <c r="AM76" s="281">
        <f t="shared" si="44"/>
        <v>0.61848399320857428</v>
      </c>
      <c r="AN76" s="289">
        <v>83297.08</v>
      </c>
      <c r="CA76" s="91" t="str">
        <f t="shared" si="35"/>
        <v>Rossow</v>
      </c>
      <c r="CB76" s="92">
        <f t="shared" si="35"/>
        <v>440</v>
      </c>
      <c r="CC76" s="92">
        <f t="shared" si="45"/>
        <v>98900</v>
      </c>
      <c r="CD76" s="92">
        <f t="shared" si="46"/>
        <v>-98900</v>
      </c>
      <c r="CE76" s="92"/>
      <c r="CF76" s="92"/>
      <c r="CG76" s="92">
        <f t="shared" si="47"/>
        <v>0</v>
      </c>
      <c r="CH76" s="92">
        <f t="shared" si="48"/>
        <v>98900</v>
      </c>
      <c r="CI76" s="92">
        <f t="shared" si="49"/>
        <v>0</v>
      </c>
      <c r="CJ76" s="91" t="str">
        <f t="shared" si="50"/>
        <v>ja</v>
      </c>
      <c r="CK76" s="91" t="str">
        <f t="shared" si="50"/>
        <v>nein</v>
      </c>
      <c r="CL76" s="91" t="str">
        <f t="shared" si="61"/>
        <v>OK</v>
      </c>
      <c r="CM76" s="92">
        <f t="shared" si="51"/>
        <v>986087.9</v>
      </c>
      <c r="CN76" s="91" t="str">
        <f t="shared" si="52"/>
        <v>nein</v>
      </c>
      <c r="CO76" s="91">
        <f t="shared" si="53"/>
        <v>1</v>
      </c>
      <c r="CP76" s="91">
        <f t="shared" si="54"/>
        <v>0</v>
      </c>
      <c r="CQ76" s="91">
        <f t="shared" si="55"/>
        <v>1</v>
      </c>
      <c r="CR76" s="91">
        <f t="shared" si="38"/>
        <v>0</v>
      </c>
      <c r="CS76" s="92"/>
      <c r="CT76" s="92"/>
      <c r="CU76" s="92">
        <f t="shared" si="37"/>
        <v>155974.6</v>
      </c>
      <c r="CV76" s="92">
        <f t="shared" si="36"/>
        <v>83297.08</v>
      </c>
      <c r="CW76" s="153">
        <f t="shared" si="56"/>
        <v>2.98</v>
      </c>
      <c r="CX76" s="153">
        <f t="shared" si="57"/>
        <v>3.73</v>
      </c>
      <c r="CY76" s="153">
        <f t="shared" si="58"/>
        <v>3.5</v>
      </c>
      <c r="CZ76" s="92">
        <f t="shared" si="59"/>
        <v>0</v>
      </c>
      <c r="DA76" s="92">
        <f t="shared" si="60"/>
        <v>1171.25</v>
      </c>
      <c r="DB76" s="91">
        <f t="shared" si="39"/>
        <v>0</v>
      </c>
    </row>
    <row r="77" spans="1:106" x14ac:dyDescent="0.25">
      <c r="A77" s="20">
        <v>13075119</v>
      </c>
      <c r="B77" s="21">
        <v>5556</v>
      </c>
      <c r="C77" s="21" t="s">
        <v>115</v>
      </c>
      <c r="D77" s="250">
        <v>631</v>
      </c>
      <c r="E77" s="227">
        <v>199700</v>
      </c>
      <c r="F77" s="227">
        <v>199700</v>
      </c>
      <c r="G77" s="227">
        <v>0</v>
      </c>
      <c r="H77" s="227"/>
      <c r="I77" s="227">
        <v>205300</v>
      </c>
      <c r="J77" s="227">
        <v>1</v>
      </c>
      <c r="K77" s="227">
        <v>1</v>
      </c>
      <c r="L77" s="227">
        <v>3574566.85</v>
      </c>
      <c r="M77" s="227">
        <v>310</v>
      </c>
      <c r="N77" s="227">
        <v>0</v>
      </c>
      <c r="O77" s="227">
        <v>375</v>
      </c>
      <c r="P77" s="227">
        <v>0</v>
      </c>
      <c r="Q77" s="227">
        <v>340</v>
      </c>
      <c r="R77" s="227">
        <v>0</v>
      </c>
      <c r="S77" s="227">
        <v>0</v>
      </c>
      <c r="T77" s="227">
        <v>174400</v>
      </c>
      <c r="U77" s="227">
        <v>276.38668779714737</v>
      </c>
      <c r="V77" s="27" t="s">
        <v>56</v>
      </c>
      <c r="W77" s="27" t="s">
        <v>43</v>
      </c>
      <c r="X77" s="27" t="s">
        <v>43</v>
      </c>
      <c r="Y77" s="227">
        <v>2300</v>
      </c>
      <c r="Z77" s="285">
        <v>2217.71</v>
      </c>
      <c r="AA77" s="227"/>
      <c r="AB77" s="227"/>
      <c r="AC77" s="227"/>
      <c r="AD77" s="286"/>
      <c r="AE77" s="287">
        <v>279277.90000000002</v>
      </c>
      <c r="AF77" s="287">
        <v>69316.37</v>
      </c>
      <c r="AG77" s="281">
        <f t="shared" si="40"/>
        <v>-209961.53000000003</v>
      </c>
      <c r="AH77" s="289">
        <v>209392.45</v>
      </c>
      <c r="AI77" s="281">
        <f t="shared" si="41"/>
        <v>278708.82</v>
      </c>
      <c r="AJ77" s="289">
        <v>229362.25</v>
      </c>
      <c r="AK77" s="281">
        <f t="shared" si="42"/>
        <v>49346.570000000007</v>
      </c>
      <c r="AL77" s="281">
        <f t="shared" si="43"/>
        <v>3.3089189465634168</v>
      </c>
      <c r="AM77" s="281">
        <f t="shared" si="44"/>
        <v>0.82294578980313571</v>
      </c>
      <c r="AN77" s="289">
        <v>122489.2</v>
      </c>
      <c r="CA77" s="91" t="str">
        <f t="shared" si="35"/>
        <v>Rothenklempenow</v>
      </c>
      <c r="CB77" s="92">
        <f t="shared" si="35"/>
        <v>631</v>
      </c>
      <c r="CC77" s="92">
        <f t="shared" si="45"/>
        <v>205300</v>
      </c>
      <c r="CD77" s="92">
        <f t="shared" si="46"/>
        <v>-205300</v>
      </c>
      <c r="CE77" s="92"/>
      <c r="CF77" s="92"/>
      <c r="CG77" s="92">
        <f t="shared" si="47"/>
        <v>0</v>
      </c>
      <c r="CH77" s="92">
        <f t="shared" si="48"/>
        <v>199700</v>
      </c>
      <c r="CI77" s="92">
        <f t="shared" si="49"/>
        <v>0</v>
      </c>
      <c r="CJ77" s="91" t="str">
        <f t="shared" si="50"/>
        <v>ja</v>
      </c>
      <c r="CK77" s="91" t="str">
        <f t="shared" si="50"/>
        <v>nein</v>
      </c>
      <c r="CL77" s="91" t="str">
        <f t="shared" si="61"/>
        <v>OK</v>
      </c>
      <c r="CM77" s="92">
        <f t="shared" si="51"/>
        <v>3574566.85</v>
      </c>
      <c r="CN77" s="91" t="str">
        <f t="shared" si="52"/>
        <v>nein</v>
      </c>
      <c r="CO77" s="91">
        <f t="shared" si="53"/>
        <v>1</v>
      </c>
      <c r="CP77" s="91">
        <f t="shared" si="54"/>
        <v>0</v>
      </c>
      <c r="CQ77" s="91">
        <f t="shared" si="55"/>
        <v>1</v>
      </c>
      <c r="CR77" s="91">
        <f t="shared" si="38"/>
        <v>1</v>
      </c>
      <c r="CS77" s="92"/>
      <c r="CT77" s="92"/>
      <c r="CU77" s="92">
        <f t="shared" si="37"/>
        <v>229362.25</v>
      </c>
      <c r="CV77" s="92">
        <f t="shared" si="36"/>
        <v>122489.2</v>
      </c>
      <c r="CW77" s="153">
        <f t="shared" si="56"/>
        <v>3.1</v>
      </c>
      <c r="CX77" s="153">
        <f t="shared" si="57"/>
        <v>3.75</v>
      </c>
      <c r="CY77" s="153">
        <f t="shared" si="58"/>
        <v>3.4</v>
      </c>
      <c r="CZ77" s="92">
        <f t="shared" si="59"/>
        <v>174400</v>
      </c>
      <c r="DA77" s="92">
        <f t="shared" si="60"/>
        <v>2217.71</v>
      </c>
      <c r="DB77" s="91">
        <f t="shared" si="39"/>
        <v>0</v>
      </c>
    </row>
    <row r="78" spans="1:106" x14ac:dyDescent="0.25">
      <c r="A78" s="20">
        <v>13075018</v>
      </c>
      <c r="B78" s="21">
        <v>5557</v>
      </c>
      <c r="C78" s="21" t="s">
        <v>116</v>
      </c>
      <c r="D78" s="251">
        <v>646</v>
      </c>
      <c r="E78" s="251">
        <v>195700</v>
      </c>
      <c r="F78" s="251">
        <v>130131.68</v>
      </c>
      <c r="G78" s="251">
        <v>0</v>
      </c>
      <c r="H78" s="251"/>
      <c r="I78" s="251">
        <v>233768.15</v>
      </c>
      <c r="J78" s="251">
        <v>1</v>
      </c>
      <c r="K78" s="251">
        <v>0</v>
      </c>
      <c r="L78" s="251">
        <v>0</v>
      </c>
      <c r="M78" s="251">
        <v>310</v>
      </c>
      <c r="N78" s="251">
        <v>0</v>
      </c>
      <c r="O78" s="251">
        <v>375</v>
      </c>
      <c r="P78" s="251">
        <v>0</v>
      </c>
      <c r="Q78" s="251">
        <v>340</v>
      </c>
      <c r="R78" s="251">
        <v>0</v>
      </c>
      <c r="S78" s="251">
        <v>0</v>
      </c>
      <c r="T78" s="251">
        <v>169098.47</v>
      </c>
      <c r="U78" s="251">
        <v>261.76</v>
      </c>
      <c r="V78" s="43" t="s">
        <v>43</v>
      </c>
      <c r="W78" s="43" t="s">
        <v>43</v>
      </c>
      <c r="X78" s="43" t="s">
        <v>43</v>
      </c>
      <c r="Y78" s="251">
        <v>1800</v>
      </c>
      <c r="Z78" s="251">
        <v>1876.66</v>
      </c>
      <c r="AA78" s="251">
        <v>0</v>
      </c>
      <c r="AB78" s="251">
        <v>0</v>
      </c>
      <c r="AC78" s="251">
        <v>0</v>
      </c>
      <c r="AD78" s="251">
        <v>0</v>
      </c>
      <c r="AE78" s="251">
        <v>710923</v>
      </c>
      <c r="AF78" s="251">
        <v>350015.14</v>
      </c>
      <c r="AG78" s="281">
        <f t="shared" si="40"/>
        <v>-360907.86</v>
      </c>
      <c r="AH78" s="289">
        <v>0</v>
      </c>
      <c r="AI78" s="281">
        <f t="shared" si="41"/>
        <v>350015.14</v>
      </c>
      <c r="AJ78" s="289">
        <v>296221.3</v>
      </c>
      <c r="AK78" s="281">
        <f t="shared" si="42"/>
        <v>53793.840000000026</v>
      </c>
      <c r="AL78" s="281">
        <f t="shared" si="43"/>
        <v>0.84630996247762302</v>
      </c>
      <c r="AM78" s="281">
        <f t="shared" si="44"/>
        <v>0.84630996247762302</v>
      </c>
      <c r="AN78" s="289">
        <v>85853.72</v>
      </c>
      <c r="CA78" s="91" t="str">
        <f t="shared" si="35"/>
        <v>Brünzow</v>
      </c>
      <c r="CB78" s="92">
        <f t="shared" si="35"/>
        <v>646</v>
      </c>
      <c r="CC78" s="92">
        <f t="shared" si="45"/>
        <v>233768.15</v>
      </c>
      <c r="CD78" s="92">
        <f t="shared" si="46"/>
        <v>-233768.15</v>
      </c>
      <c r="CE78" s="92"/>
      <c r="CF78" s="92"/>
      <c r="CG78" s="92">
        <f t="shared" si="47"/>
        <v>0</v>
      </c>
      <c r="CH78" s="92">
        <f t="shared" si="48"/>
        <v>130131.68</v>
      </c>
      <c r="CI78" s="92">
        <f t="shared" si="49"/>
        <v>0</v>
      </c>
      <c r="CJ78" s="91" t="str">
        <f t="shared" si="50"/>
        <v>nein</v>
      </c>
      <c r="CK78" s="91" t="str">
        <f t="shared" si="50"/>
        <v>nein</v>
      </c>
      <c r="CL78" s="91" t="str">
        <f t="shared" si="61"/>
        <v>OK</v>
      </c>
      <c r="CM78" s="92">
        <f t="shared" si="51"/>
        <v>0</v>
      </c>
      <c r="CN78" s="91" t="str">
        <f t="shared" si="52"/>
        <v>nein</v>
      </c>
      <c r="CO78" s="91">
        <f t="shared" si="53"/>
        <v>0</v>
      </c>
      <c r="CP78" s="91">
        <f t="shared" si="54"/>
        <v>0</v>
      </c>
      <c r="CQ78" s="91">
        <f t="shared" si="55"/>
        <v>1</v>
      </c>
      <c r="CR78" s="91">
        <f t="shared" si="38"/>
        <v>1</v>
      </c>
      <c r="CS78" s="92"/>
      <c r="CT78" s="92"/>
      <c r="CU78" s="92">
        <f t="shared" si="37"/>
        <v>296221.3</v>
      </c>
      <c r="CV78" s="92">
        <f t="shared" si="36"/>
        <v>85853.72</v>
      </c>
      <c r="CW78" s="153">
        <f t="shared" si="56"/>
        <v>3.1</v>
      </c>
      <c r="CX78" s="153">
        <f t="shared" si="57"/>
        <v>3.75</v>
      </c>
      <c r="CY78" s="153">
        <f t="shared" si="58"/>
        <v>3.4</v>
      </c>
      <c r="CZ78" s="92">
        <f t="shared" si="59"/>
        <v>169098.47</v>
      </c>
      <c r="DA78" s="92">
        <f t="shared" si="60"/>
        <v>1876.66</v>
      </c>
      <c r="DB78" s="91">
        <f t="shared" si="39"/>
        <v>0</v>
      </c>
    </row>
    <row r="79" spans="1:106" x14ac:dyDescent="0.25">
      <c r="A79" s="20">
        <v>13075046</v>
      </c>
      <c r="B79" s="21">
        <v>5557</v>
      </c>
      <c r="C79" s="21" t="s">
        <v>117</v>
      </c>
      <c r="D79" s="251">
        <v>984</v>
      </c>
      <c r="E79" s="251">
        <v>14100</v>
      </c>
      <c r="F79" s="251">
        <v>14673.17</v>
      </c>
      <c r="G79" s="251">
        <v>0</v>
      </c>
      <c r="H79" s="251"/>
      <c r="I79" s="251">
        <v>19089.8</v>
      </c>
      <c r="J79" s="251">
        <v>1</v>
      </c>
      <c r="K79" s="251">
        <v>0</v>
      </c>
      <c r="L79" s="251">
        <v>0</v>
      </c>
      <c r="M79" s="251">
        <v>350</v>
      </c>
      <c r="N79" s="251">
        <v>0</v>
      </c>
      <c r="O79" s="251">
        <v>375</v>
      </c>
      <c r="P79" s="251">
        <v>0</v>
      </c>
      <c r="Q79" s="251">
        <v>340</v>
      </c>
      <c r="R79" s="251">
        <v>0</v>
      </c>
      <c r="S79" s="251">
        <v>0</v>
      </c>
      <c r="T79" s="251">
        <v>0</v>
      </c>
      <c r="U79" s="251">
        <v>0</v>
      </c>
      <c r="V79" s="43" t="s">
        <v>43</v>
      </c>
      <c r="W79" s="43" t="s">
        <v>43</v>
      </c>
      <c r="X79" s="43" t="s">
        <v>43</v>
      </c>
      <c r="Y79" s="251">
        <v>3900</v>
      </c>
      <c r="Z79" s="251">
        <v>3888.76</v>
      </c>
      <c r="AA79" s="251">
        <v>0</v>
      </c>
      <c r="AB79" s="251">
        <v>0</v>
      </c>
      <c r="AC79" s="251">
        <v>0</v>
      </c>
      <c r="AD79" s="251">
        <v>0</v>
      </c>
      <c r="AE79" s="251">
        <v>445792</v>
      </c>
      <c r="AF79" s="251">
        <v>145970.23999999999</v>
      </c>
      <c r="AG79" s="281">
        <f t="shared" si="40"/>
        <v>-299821.76</v>
      </c>
      <c r="AH79" s="289">
        <v>190306.2</v>
      </c>
      <c r="AI79" s="281">
        <f t="shared" si="41"/>
        <v>336276.44</v>
      </c>
      <c r="AJ79" s="289">
        <v>275818.90000000002</v>
      </c>
      <c r="AK79" s="281">
        <f t="shared" si="42"/>
        <v>60457.539999999979</v>
      </c>
      <c r="AL79" s="281">
        <f t="shared" si="43"/>
        <v>1.8895557066974751</v>
      </c>
      <c r="AM79" s="281">
        <f t="shared" si="44"/>
        <v>0.82021476140285066</v>
      </c>
      <c r="AN79" s="289">
        <v>82111.87</v>
      </c>
      <c r="CA79" s="91" t="str">
        <f t="shared" si="35"/>
        <v>Hanshagen</v>
      </c>
      <c r="CB79" s="92">
        <f t="shared" si="35"/>
        <v>984</v>
      </c>
      <c r="CC79" s="92">
        <f t="shared" si="45"/>
        <v>19089.8</v>
      </c>
      <c r="CD79" s="92">
        <f t="shared" si="46"/>
        <v>-19089.8</v>
      </c>
      <c r="CE79" s="92"/>
      <c r="CF79" s="92"/>
      <c r="CG79" s="92">
        <f t="shared" si="47"/>
        <v>0</v>
      </c>
      <c r="CH79" s="92">
        <f t="shared" si="48"/>
        <v>14673.17</v>
      </c>
      <c r="CI79" s="92">
        <f t="shared" si="49"/>
        <v>0</v>
      </c>
      <c r="CJ79" s="91" t="str">
        <f t="shared" si="50"/>
        <v>nein</v>
      </c>
      <c r="CK79" s="91" t="str">
        <f t="shared" si="50"/>
        <v>nein</v>
      </c>
      <c r="CL79" s="91" t="str">
        <f t="shared" si="61"/>
        <v>OK</v>
      </c>
      <c r="CM79" s="92">
        <f t="shared" si="51"/>
        <v>0</v>
      </c>
      <c r="CN79" s="91" t="str">
        <f t="shared" si="52"/>
        <v>nein</v>
      </c>
      <c r="CO79" s="91">
        <f t="shared" si="53"/>
        <v>0</v>
      </c>
      <c r="CP79" s="91">
        <f t="shared" si="54"/>
        <v>0</v>
      </c>
      <c r="CQ79" s="91">
        <f t="shared" si="55"/>
        <v>1</v>
      </c>
      <c r="CR79" s="91">
        <f t="shared" si="38"/>
        <v>1</v>
      </c>
      <c r="CS79" s="92"/>
      <c r="CT79" s="92"/>
      <c r="CU79" s="92">
        <f t="shared" si="37"/>
        <v>275818.90000000002</v>
      </c>
      <c r="CV79" s="92">
        <f t="shared" si="36"/>
        <v>82111.87</v>
      </c>
      <c r="CW79" s="153">
        <f t="shared" si="56"/>
        <v>3.5</v>
      </c>
      <c r="CX79" s="153">
        <f t="shared" si="57"/>
        <v>3.75</v>
      </c>
      <c r="CY79" s="153">
        <f t="shared" si="58"/>
        <v>3.4</v>
      </c>
      <c r="CZ79" s="92">
        <f t="shared" si="59"/>
        <v>0</v>
      </c>
      <c r="DA79" s="92">
        <f t="shared" si="60"/>
        <v>3888.76</v>
      </c>
      <c r="DB79" s="91">
        <f t="shared" si="39"/>
        <v>0</v>
      </c>
    </row>
    <row r="80" spans="1:106" x14ac:dyDescent="0.25">
      <c r="A80" s="20">
        <v>13075059</v>
      </c>
      <c r="B80" s="21">
        <v>5557</v>
      </c>
      <c r="C80" s="21" t="s">
        <v>118</v>
      </c>
      <c r="D80" s="251">
        <v>648</v>
      </c>
      <c r="E80" s="251">
        <v>32500</v>
      </c>
      <c r="F80" s="251">
        <v>51787.75</v>
      </c>
      <c r="G80" s="251">
        <v>0</v>
      </c>
      <c r="H80" s="251"/>
      <c r="I80" s="251">
        <v>79228.7</v>
      </c>
      <c r="J80" s="251">
        <v>1</v>
      </c>
      <c r="K80" s="251">
        <v>0</v>
      </c>
      <c r="L80" s="251">
        <v>0</v>
      </c>
      <c r="M80" s="251">
        <v>276</v>
      </c>
      <c r="N80" s="251">
        <v>1</v>
      </c>
      <c r="O80" s="251">
        <v>350</v>
      </c>
      <c r="P80" s="251">
        <v>1</v>
      </c>
      <c r="Q80" s="251">
        <v>318</v>
      </c>
      <c r="R80" s="251">
        <v>1</v>
      </c>
      <c r="S80" s="251">
        <v>1</v>
      </c>
      <c r="T80" s="251">
        <v>83722.78</v>
      </c>
      <c r="U80" s="251">
        <v>129.02000000000001</v>
      </c>
      <c r="V80" s="43" t="s">
        <v>43</v>
      </c>
      <c r="W80" s="43" t="s">
        <v>43</v>
      </c>
      <c r="X80" s="43" t="s">
        <v>43</v>
      </c>
      <c r="Y80" s="251">
        <v>1800</v>
      </c>
      <c r="Z80" s="251">
        <v>1742.5</v>
      </c>
      <c r="AA80" s="251">
        <v>0</v>
      </c>
      <c r="AB80" s="251">
        <v>0</v>
      </c>
      <c r="AC80" s="251">
        <v>0</v>
      </c>
      <c r="AD80" s="251">
        <v>0</v>
      </c>
      <c r="AE80" s="251">
        <v>300516</v>
      </c>
      <c r="AF80" s="251">
        <v>120656.12</v>
      </c>
      <c r="AG80" s="281">
        <f t="shared" si="40"/>
        <v>-179859.88</v>
      </c>
      <c r="AH80" s="289">
        <v>133864.41</v>
      </c>
      <c r="AI80" s="281">
        <f t="shared" si="41"/>
        <v>254520.53</v>
      </c>
      <c r="AJ80" s="289">
        <v>201889.5</v>
      </c>
      <c r="AK80" s="281">
        <f t="shared" si="42"/>
        <v>52631.03</v>
      </c>
      <c r="AL80" s="281">
        <f t="shared" si="43"/>
        <v>1.6732636521048414</v>
      </c>
      <c r="AM80" s="281">
        <f t="shared" si="44"/>
        <v>0.79321499134077711</v>
      </c>
      <c r="AN80" s="289">
        <v>60102.93</v>
      </c>
      <c r="CA80" s="91" t="str">
        <f t="shared" si="35"/>
        <v>Katzow</v>
      </c>
      <c r="CB80" s="92">
        <f t="shared" si="35"/>
        <v>648</v>
      </c>
      <c r="CC80" s="92">
        <f t="shared" si="45"/>
        <v>79228.7</v>
      </c>
      <c r="CD80" s="92">
        <f t="shared" si="46"/>
        <v>-79228.7</v>
      </c>
      <c r="CE80" s="92"/>
      <c r="CF80" s="92"/>
      <c r="CG80" s="92">
        <f t="shared" si="47"/>
        <v>0</v>
      </c>
      <c r="CH80" s="92">
        <f t="shared" si="48"/>
        <v>51787.75</v>
      </c>
      <c r="CI80" s="92">
        <f t="shared" si="49"/>
        <v>1</v>
      </c>
      <c r="CJ80" s="91" t="str">
        <f t="shared" si="50"/>
        <v>nein</v>
      </c>
      <c r="CK80" s="91" t="str">
        <f t="shared" si="50"/>
        <v>nein</v>
      </c>
      <c r="CL80" s="91" t="str">
        <f t="shared" si="61"/>
        <v>OK</v>
      </c>
      <c r="CM80" s="92">
        <f t="shared" si="51"/>
        <v>0</v>
      </c>
      <c r="CN80" s="91" t="str">
        <f t="shared" si="52"/>
        <v>nein</v>
      </c>
      <c r="CO80" s="91">
        <f t="shared" si="53"/>
        <v>0</v>
      </c>
      <c r="CP80" s="91">
        <f t="shared" si="54"/>
        <v>0</v>
      </c>
      <c r="CQ80" s="91">
        <f t="shared" si="55"/>
        <v>1</v>
      </c>
      <c r="CR80" s="91">
        <f t="shared" si="38"/>
        <v>1</v>
      </c>
      <c r="CS80" s="92"/>
      <c r="CT80" s="92"/>
      <c r="CU80" s="92">
        <f t="shared" si="37"/>
        <v>201889.5</v>
      </c>
      <c r="CV80" s="92">
        <f t="shared" si="36"/>
        <v>60102.93</v>
      </c>
      <c r="CW80" s="153">
        <f t="shared" si="56"/>
        <v>2.76</v>
      </c>
      <c r="CX80" s="153">
        <f t="shared" si="57"/>
        <v>3.5</v>
      </c>
      <c r="CY80" s="153">
        <f t="shared" si="58"/>
        <v>3.18</v>
      </c>
      <c r="CZ80" s="92">
        <f t="shared" si="59"/>
        <v>83722.78</v>
      </c>
      <c r="DA80" s="92">
        <f t="shared" si="60"/>
        <v>1742.5</v>
      </c>
      <c r="DB80" s="91">
        <f t="shared" si="39"/>
        <v>0</v>
      </c>
    </row>
    <row r="81" spans="1:106" x14ac:dyDescent="0.25">
      <c r="A81" s="20">
        <v>13075060</v>
      </c>
      <c r="B81" s="21">
        <v>5557</v>
      </c>
      <c r="C81" s="21" t="s">
        <v>119</v>
      </c>
      <c r="D81" s="251">
        <v>1201</v>
      </c>
      <c r="E81" s="251">
        <v>125300</v>
      </c>
      <c r="F81" s="251">
        <v>191552.42</v>
      </c>
      <c r="G81" s="251">
        <v>0</v>
      </c>
      <c r="H81" s="251"/>
      <c r="I81" s="251">
        <v>167022.39000000001</v>
      </c>
      <c r="J81" s="251">
        <v>1</v>
      </c>
      <c r="K81" s="251">
        <v>0</v>
      </c>
      <c r="L81" s="251">
        <v>0</v>
      </c>
      <c r="M81" s="251">
        <v>310</v>
      </c>
      <c r="N81" s="251">
        <v>0</v>
      </c>
      <c r="O81" s="251">
        <v>375</v>
      </c>
      <c r="P81" s="251">
        <v>0</v>
      </c>
      <c r="Q81" s="251">
        <v>340</v>
      </c>
      <c r="R81" s="251">
        <v>0</v>
      </c>
      <c r="S81" s="251">
        <v>0</v>
      </c>
      <c r="T81" s="251">
        <v>19506.71</v>
      </c>
      <c r="U81" s="251">
        <v>16.239999999999998</v>
      </c>
      <c r="V81" s="43" t="s">
        <v>43</v>
      </c>
      <c r="W81" s="43" t="s">
        <v>43</v>
      </c>
      <c r="X81" s="43" t="s">
        <v>43</v>
      </c>
      <c r="Y81" s="251">
        <v>3700</v>
      </c>
      <c r="Z81" s="251">
        <v>3908.5</v>
      </c>
      <c r="AA81" s="251">
        <v>0</v>
      </c>
      <c r="AB81" s="251">
        <v>0</v>
      </c>
      <c r="AC81" s="251">
        <v>0</v>
      </c>
      <c r="AD81" s="251">
        <v>0</v>
      </c>
      <c r="AE81" s="251">
        <v>594532</v>
      </c>
      <c r="AF81" s="251">
        <v>117755.81</v>
      </c>
      <c r="AG81" s="281">
        <f t="shared" si="40"/>
        <v>-476776.19</v>
      </c>
      <c r="AH81" s="289">
        <v>217062.09</v>
      </c>
      <c r="AI81" s="281">
        <f t="shared" si="41"/>
        <v>334817.90000000002</v>
      </c>
      <c r="AJ81" s="289">
        <v>371140.2</v>
      </c>
      <c r="AK81" s="281">
        <f t="shared" si="42"/>
        <v>-36322.299999999988</v>
      </c>
      <c r="AL81" s="281">
        <f t="shared" si="43"/>
        <v>3.1517782434684114</v>
      </c>
      <c r="AM81" s="281">
        <f t="shared" si="44"/>
        <v>1.1084837459407038</v>
      </c>
      <c r="AN81" s="289">
        <v>110489.22</v>
      </c>
      <c r="CA81" s="91" t="str">
        <f t="shared" si="35"/>
        <v>Kemnitz</v>
      </c>
      <c r="CB81" s="92">
        <f t="shared" si="35"/>
        <v>1201</v>
      </c>
      <c r="CC81" s="92">
        <f t="shared" si="45"/>
        <v>167022.39000000001</v>
      </c>
      <c r="CD81" s="92">
        <f t="shared" si="46"/>
        <v>-167022.39000000001</v>
      </c>
      <c r="CE81" s="92"/>
      <c r="CF81" s="92"/>
      <c r="CG81" s="92">
        <f t="shared" si="47"/>
        <v>0</v>
      </c>
      <c r="CH81" s="92">
        <f t="shared" si="48"/>
        <v>191552.42</v>
      </c>
      <c r="CI81" s="92">
        <f t="shared" si="49"/>
        <v>0</v>
      </c>
      <c r="CJ81" s="91" t="str">
        <f t="shared" si="50"/>
        <v>nein</v>
      </c>
      <c r="CK81" s="91" t="str">
        <f t="shared" si="50"/>
        <v>nein</v>
      </c>
      <c r="CL81" s="91" t="str">
        <f t="shared" si="61"/>
        <v>OK</v>
      </c>
      <c r="CM81" s="92">
        <f t="shared" si="51"/>
        <v>0</v>
      </c>
      <c r="CN81" s="91" t="str">
        <f t="shared" si="52"/>
        <v>nein</v>
      </c>
      <c r="CO81" s="91">
        <f t="shared" si="53"/>
        <v>0</v>
      </c>
      <c r="CP81" s="91">
        <f t="shared" si="54"/>
        <v>0</v>
      </c>
      <c r="CQ81" s="91">
        <f t="shared" si="55"/>
        <v>1</v>
      </c>
      <c r="CR81" s="91">
        <f t="shared" si="38"/>
        <v>1</v>
      </c>
      <c r="CS81" s="92"/>
      <c r="CT81" s="92"/>
      <c r="CU81" s="92">
        <f t="shared" si="37"/>
        <v>371140.2</v>
      </c>
      <c r="CV81" s="92">
        <f t="shared" si="36"/>
        <v>110489.22</v>
      </c>
      <c r="CW81" s="153">
        <f t="shared" si="56"/>
        <v>3.1</v>
      </c>
      <c r="CX81" s="153">
        <f t="shared" si="57"/>
        <v>3.75</v>
      </c>
      <c r="CY81" s="153">
        <f t="shared" si="58"/>
        <v>3.4</v>
      </c>
      <c r="CZ81" s="92">
        <f t="shared" si="59"/>
        <v>19506.71</v>
      </c>
      <c r="DA81" s="92">
        <f t="shared" si="60"/>
        <v>3908.5</v>
      </c>
      <c r="DB81" s="91">
        <f t="shared" si="39"/>
        <v>0</v>
      </c>
    </row>
    <row r="82" spans="1:106" x14ac:dyDescent="0.25">
      <c r="A82" s="20">
        <v>13075069</v>
      </c>
      <c r="B82" s="21">
        <v>5557</v>
      </c>
      <c r="C82" s="21" t="s">
        <v>120</v>
      </c>
      <c r="D82" s="251">
        <v>1943</v>
      </c>
      <c r="E82" s="251">
        <v>14900</v>
      </c>
      <c r="F82" s="251">
        <v>3189.49</v>
      </c>
      <c r="G82" s="251">
        <v>1</v>
      </c>
      <c r="H82" s="251"/>
      <c r="I82" s="251">
        <v>254088.1</v>
      </c>
      <c r="J82" s="251">
        <v>1</v>
      </c>
      <c r="K82" s="251">
        <v>0</v>
      </c>
      <c r="L82" s="251">
        <v>0</v>
      </c>
      <c r="M82" s="251">
        <v>310</v>
      </c>
      <c r="N82" s="251">
        <v>0</v>
      </c>
      <c r="O82" s="251">
        <v>375</v>
      </c>
      <c r="P82" s="251">
        <v>0</v>
      </c>
      <c r="Q82" s="251">
        <v>340</v>
      </c>
      <c r="R82" s="251">
        <v>0</v>
      </c>
      <c r="S82" s="251">
        <v>0</v>
      </c>
      <c r="T82" s="251">
        <v>820637.27</v>
      </c>
      <c r="U82" s="251">
        <v>422.36</v>
      </c>
      <c r="V82" s="43" t="s">
        <v>43</v>
      </c>
      <c r="W82" s="43" t="s">
        <v>43</v>
      </c>
      <c r="X82" s="43" t="s">
        <v>43</v>
      </c>
      <c r="Y82" s="251">
        <v>6000</v>
      </c>
      <c r="Z82" s="251">
        <v>6374.59</v>
      </c>
      <c r="AA82" s="251">
        <v>0</v>
      </c>
      <c r="AB82" s="251">
        <v>0</v>
      </c>
      <c r="AC82" s="251">
        <v>27000</v>
      </c>
      <c r="AD82" s="251">
        <v>26883.8</v>
      </c>
      <c r="AE82" s="251">
        <v>896151</v>
      </c>
      <c r="AF82" s="251">
        <v>381140.18</v>
      </c>
      <c r="AG82" s="281">
        <f t="shared" si="40"/>
        <v>-515010.82</v>
      </c>
      <c r="AH82" s="289">
        <v>385815.6</v>
      </c>
      <c r="AI82" s="281">
        <f t="shared" si="41"/>
        <v>766955.78</v>
      </c>
      <c r="AJ82" s="289">
        <v>574104.9</v>
      </c>
      <c r="AK82" s="281">
        <f t="shared" si="42"/>
        <v>192850.88</v>
      </c>
      <c r="AL82" s="281">
        <f t="shared" si="43"/>
        <v>1.5062828064991731</v>
      </c>
      <c r="AM82" s="281">
        <f t="shared" si="44"/>
        <v>0.74855019672711764</v>
      </c>
      <c r="AN82" s="289">
        <v>170912.25</v>
      </c>
      <c r="CA82" s="91" t="str">
        <f t="shared" si="35"/>
        <v>Kröslin</v>
      </c>
      <c r="CB82" s="92">
        <f t="shared" si="35"/>
        <v>1943</v>
      </c>
      <c r="CC82" s="92">
        <f t="shared" si="45"/>
        <v>254088.1</v>
      </c>
      <c r="CD82" s="92">
        <f t="shared" si="46"/>
        <v>-254088.1</v>
      </c>
      <c r="CE82" s="92"/>
      <c r="CF82" s="92"/>
      <c r="CG82" s="92">
        <f t="shared" si="47"/>
        <v>0</v>
      </c>
      <c r="CH82" s="92">
        <f t="shared" si="48"/>
        <v>3189.49</v>
      </c>
      <c r="CI82" s="92">
        <f t="shared" si="49"/>
        <v>0</v>
      </c>
      <c r="CJ82" s="91" t="str">
        <f t="shared" si="50"/>
        <v>nein</v>
      </c>
      <c r="CK82" s="91" t="str">
        <f t="shared" si="50"/>
        <v>nein</v>
      </c>
      <c r="CL82" s="91" t="str">
        <f t="shared" si="61"/>
        <v>OK</v>
      </c>
      <c r="CM82" s="92">
        <f t="shared" si="51"/>
        <v>0</v>
      </c>
      <c r="CN82" s="91" t="str">
        <f t="shared" si="52"/>
        <v>nein</v>
      </c>
      <c r="CO82" s="91">
        <f t="shared" si="53"/>
        <v>0</v>
      </c>
      <c r="CP82" s="91">
        <f t="shared" si="54"/>
        <v>0</v>
      </c>
      <c r="CQ82" s="91">
        <f t="shared" si="55"/>
        <v>1</v>
      </c>
      <c r="CR82" s="91">
        <f t="shared" si="38"/>
        <v>1</v>
      </c>
      <c r="CS82" s="92"/>
      <c r="CT82" s="92"/>
      <c r="CU82" s="92">
        <f t="shared" si="37"/>
        <v>574104.9</v>
      </c>
      <c r="CV82" s="92">
        <f t="shared" si="36"/>
        <v>170912.25</v>
      </c>
      <c r="CW82" s="153">
        <f t="shared" si="56"/>
        <v>3.1</v>
      </c>
      <c r="CX82" s="153">
        <f t="shared" si="57"/>
        <v>3.75</v>
      </c>
      <c r="CY82" s="153">
        <f t="shared" si="58"/>
        <v>3.4</v>
      </c>
      <c r="CZ82" s="92">
        <f t="shared" si="59"/>
        <v>820637.27</v>
      </c>
      <c r="DA82" s="92">
        <f t="shared" si="60"/>
        <v>33258.39</v>
      </c>
      <c r="DB82" s="91">
        <f t="shared" si="39"/>
        <v>1</v>
      </c>
    </row>
    <row r="83" spans="1:106" x14ac:dyDescent="0.25">
      <c r="A83" s="20">
        <v>13075081</v>
      </c>
      <c r="B83" s="21">
        <v>5557</v>
      </c>
      <c r="C83" s="21" t="s">
        <v>121</v>
      </c>
      <c r="D83" s="251">
        <v>952</v>
      </c>
      <c r="E83" s="251">
        <v>35400</v>
      </c>
      <c r="F83" s="251">
        <v>37849.11</v>
      </c>
      <c r="G83" s="251">
        <v>0</v>
      </c>
      <c r="H83" s="251"/>
      <c r="I83" s="251">
        <v>89449.96</v>
      </c>
      <c r="J83" s="251">
        <v>1</v>
      </c>
      <c r="K83" s="251">
        <v>0</v>
      </c>
      <c r="L83" s="251">
        <v>0</v>
      </c>
      <c r="M83" s="251">
        <v>310</v>
      </c>
      <c r="N83" s="251">
        <v>0</v>
      </c>
      <c r="O83" s="251">
        <v>375</v>
      </c>
      <c r="P83" s="251">
        <v>0</v>
      </c>
      <c r="Q83" s="251">
        <v>340</v>
      </c>
      <c r="R83" s="251">
        <v>0</v>
      </c>
      <c r="S83" s="251">
        <v>0</v>
      </c>
      <c r="T83" s="251">
        <v>142420.67000000001</v>
      </c>
      <c r="U83" s="251">
        <v>149.6</v>
      </c>
      <c r="V83" s="43" t="s">
        <v>43</v>
      </c>
      <c r="W83" s="43" t="s">
        <v>43</v>
      </c>
      <c r="X83" s="43" t="s">
        <v>43</v>
      </c>
      <c r="Y83" s="251">
        <v>3000</v>
      </c>
      <c r="Z83" s="251">
        <v>2810.83</v>
      </c>
      <c r="AA83" s="251">
        <v>0</v>
      </c>
      <c r="AB83" s="251">
        <v>0</v>
      </c>
      <c r="AC83" s="251">
        <v>80500</v>
      </c>
      <c r="AD83" s="251">
        <v>80267.33</v>
      </c>
      <c r="AE83" s="251">
        <v>407773</v>
      </c>
      <c r="AF83" s="251">
        <v>284249.01</v>
      </c>
      <c r="AG83" s="281">
        <f t="shared" si="40"/>
        <v>-123523.98999999999</v>
      </c>
      <c r="AH83" s="289">
        <v>157042.26</v>
      </c>
      <c r="AI83" s="281">
        <f t="shared" si="41"/>
        <v>441291.27</v>
      </c>
      <c r="AJ83" s="289">
        <v>240836.6</v>
      </c>
      <c r="AK83" s="281">
        <f t="shared" si="42"/>
        <v>200454.67</v>
      </c>
      <c r="AL83" s="281">
        <f t="shared" si="43"/>
        <v>0.84727331152358276</v>
      </c>
      <c r="AM83" s="281">
        <f t="shared" si="44"/>
        <v>0.54575428152023042</v>
      </c>
      <c r="AN83" s="289">
        <v>71697.56</v>
      </c>
      <c r="CA83" s="91" t="str">
        <f t="shared" si="35"/>
        <v>Loissin</v>
      </c>
      <c r="CB83" s="92">
        <f t="shared" si="35"/>
        <v>952</v>
      </c>
      <c r="CC83" s="92">
        <f t="shared" si="45"/>
        <v>89449.96</v>
      </c>
      <c r="CD83" s="92">
        <f t="shared" si="46"/>
        <v>-89449.96</v>
      </c>
      <c r="CE83" s="92"/>
      <c r="CF83" s="92"/>
      <c r="CG83" s="92">
        <f t="shared" si="47"/>
        <v>0</v>
      </c>
      <c r="CH83" s="92">
        <f t="shared" si="48"/>
        <v>37849.11</v>
      </c>
      <c r="CI83" s="92">
        <f t="shared" si="49"/>
        <v>0</v>
      </c>
      <c r="CJ83" s="91" t="str">
        <f t="shared" si="50"/>
        <v>nein</v>
      </c>
      <c r="CK83" s="91" t="str">
        <f t="shared" si="50"/>
        <v>nein</v>
      </c>
      <c r="CL83" s="91" t="str">
        <f t="shared" si="61"/>
        <v>OK</v>
      </c>
      <c r="CM83" s="92">
        <f t="shared" si="51"/>
        <v>0</v>
      </c>
      <c r="CN83" s="91" t="str">
        <f t="shared" si="52"/>
        <v>nein</v>
      </c>
      <c r="CO83" s="91">
        <f t="shared" si="53"/>
        <v>0</v>
      </c>
      <c r="CP83" s="91">
        <f t="shared" si="54"/>
        <v>0</v>
      </c>
      <c r="CQ83" s="91">
        <f t="shared" si="55"/>
        <v>1</v>
      </c>
      <c r="CR83" s="91">
        <f t="shared" si="38"/>
        <v>1</v>
      </c>
      <c r="CS83" s="92"/>
      <c r="CT83" s="92"/>
      <c r="CU83" s="92">
        <f t="shared" si="37"/>
        <v>240836.6</v>
      </c>
      <c r="CV83" s="92">
        <f t="shared" si="36"/>
        <v>71697.56</v>
      </c>
      <c r="CW83" s="153">
        <f t="shared" si="56"/>
        <v>3.1</v>
      </c>
      <c r="CX83" s="153">
        <f t="shared" si="57"/>
        <v>3.75</v>
      </c>
      <c r="CY83" s="153">
        <f t="shared" si="58"/>
        <v>3.4</v>
      </c>
      <c r="CZ83" s="92">
        <f t="shared" si="59"/>
        <v>142420.67000000001</v>
      </c>
      <c r="DA83" s="92">
        <f t="shared" si="60"/>
        <v>83078.16</v>
      </c>
      <c r="DB83" s="91">
        <f t="shared" si="39"/>
        <v>0</v>
      </c>
    </row>
    <row r="84" spans="1:106" x14ac:dyDescent="0.25">
      <c r="A84" s="20">
        <v>13075083</v>
      </c>
      <c r="B84" s="21">
        <v>5557</v>
      </c>
      <c r="C84" s="21" t="s">
        <v>122</v>
      </c>
      <c r="D84" s="251">
        <v>2337</v>
      </c>
      <c r="E84" s="251">
        <v>109600</v>
      </c>
      <c r="F84" s="251">
        <v>1499247.25</v>
      </c>
      <c r="G84" s="251">
        <v>1</v>
      </c>
      <c r="H84" s="251">
        <v>1137594.94</v>
      </c>
      <c r="I84" s="251"/>
      <c r="J84" s="251">
        <v>1</v>
      </c>
      <c r="K84" s="251">
        <v>0</v>
      </c>
      <c r="L84" s="251">
        <v>0</v>
      </c>
      <c r="M84" s="251">
        <v>310</v>
      </c>
      <c r="N84" s="251">
        <v>0</v>
      </c>
      <c r="O84" s="251">
        <v>375</v>
      </c>
      <c r="P84" s="251">
        <v>0</v>
      </c>
      <c r="Q84" s="251">
        <v>340</v>
      </c>
      <c r="R84" s="251">
        <v>0</v>
      </c>
      <c r="S84" s="251">
        <v>0</v>
      </c>
      <c r="T84" s="251">
        <v>587900.15</v>
      </c>
      <c r="U84" s="251">
        <v>251.56</v>
      </c>
      <c r="V84" s="43" t="s">
        <v>43</v>
      </c>
      <c r="W84" s="43" t="s">
        <v>43</v>
      </c>
      <c r="X84" s="43" t="s">
        <v>43</v>
      </c>
      <c r="Y84" s="251">
        <v>4400</v>
      </c>
      <c r="Z84" s="251">
        <v>4497.5</v>
      </c>
      <c r="AA84" s="251">
        <v>0</v>
      </c>
      <c r="AB84" s="251">
        <v>0</v>
      </c>
      <c r="AC84" s="251">
        <v>85300</v>
      </c>
      <c r="AD84" s="251">
        <v>86442.99</v>
      </c>
      <c r="AE84" s="251">
        <v>3869519</v>
      </c>
      <c r="AF84" s="251">
        <v>3790035.04</v>
      </c>
      <c r="AG84" s="281">
        <f t="shared" si="40"/>
        <v>-79483.959999999963</v>
      </c>
      <c r="AH84" s="289">
        <v>0</v>
      </c>
      <c r="AI84" s="281">
        <f t="shared" si="41"/>
        <v>3790035.04</v>
      </c>
      <c r="AJ84" s="289">
        <v>1253029.76</v>
      </c>
      <c r="AK84" s="281">
        <f t="shared" si="42"/>
        <v>2537005.2800000003</v>
      </c>
      <c r="AL84" s="281">
        <f t="shared" si="43"/>
        <v>0.3306116557698105</v>
      </c>
      <c r="AM84" s="281">
        <f t="shared" si="44"/>
        <v>0.3306116557698105</v>
      </c>
      <c r="AN84" s="289">
        <v>373023.73</v>
      </c>
      <c r="CA84" s="91" t="str">
        <f t="shared" si="35"/>
        <v>Lubmin</v>
      </c>
      <c r="CB84" s="92">
        <f t="shared" si="35"/>
        <v>2337</v>
      </c>
      <c r="CC84" s="92">
        <f t="shared" si="45"/>
        <v>0</v>
      </c>
      <c r="CD84" s="92">
        <f t="shared" si="46"/>
        <v>1137594.94</v>
      </c>
      <c r="CE84" s="92"/>
      <c r="CF84" s="92"/>
      <c r="CG84" s="92">
        <f t="shared" si="47"/>
        <v>0</v>
      </c>
      <c r="CH84" s="92">
        <f t="shared" si="48"/>
        <v>1499247.25</v>
      </c>
      <c r="CI84" s="92">
        <f t="shared" si="49"/>
        <v>0</v>
      </c>
      <c r="CJ84" s="91" t="str">
        <f t="shared" si="50"/>
        <v>nein</v>
      </c>
      <c r="CK84" s="91" t="str">
        <f t="shared" si="50"/>
        <v>nein</v>
      </c>
      <c r="CL84" s="91" t="str">
        <f t="shared" si="61"/>
        <v>OK</v>
      </c>
      <c r="CM84" s="92">
        <f t="shared" si="51"/>
        <v>0</v>
      </c>
      <c r="CN84" s="91" t="str">
        <f t="shared" si="52"/>
        <v>nein</v>
      </c>
      <c r="CO84" s="91">
        <f t="shared" si="53"/>
        <v>0</v>
      </c>
      <c r="CP84" s="91">
        <f t="shared" si="54"/>
        <v>0</v>
      </c>
      <c r="CQ84" s="91">
        <f t="shared" si="55"/>
        <v>1</v>
      </c>
      <c r="CR84" s="91">
        <f t="shared" si="38"/>
        <v>1</v>
      </c>
      <c r="CS84" s="92"/>
      <c r="CT84" s="92"/>
      <c r="CU84" s="92">
        <f t="shared" si="37"/>
        <v>1253029.76</v>
      </c>
      <c r="CV84" s="92">
        <f t="shared" si="36"/>
        <v>373023.73</v>
      </c>
      <c r="CW84" s="153">
        <f t="shared" si="56"/>
        <v>3.1</v>
      </c>
      <c r="CX84" s="153">
        <f t="shared" si="57"/>
        <v>3.75</v>
      </c>
      <c r="CY84" s="153">
        <f t="shared" si="58"/>
        <v>3.4</v>
      </c>
      <c r="CZ84" s="92">
        <f t="shared" si="59"/>
        <v>587900.15</v>
      </c>
      <c r="DA84" s="92">
        <f t="shared" si="60"/>
        <v>90940.49</v>
      </c>
      <c r="DB84" s="91">
        <f t="shared" si="39"/>
        <v>1</v>
      </c>
    </row>
    <row r="85" spans="1:106" x14ac:dyDescent="0.25">
      <c r="A85" s="20">
        <v>13075097</v>
      </c>
      <c r="B85" s="21">
        <v>5557</v>
      </c>
      <c r="C85" s="21" t="s">
        <v>123</v>
      </c>
      <c r="D85" s="251">
        <v>633</v>
      </c>
      <c r="E85" s="251">
        <v>86100</v>
      </c>
      <c r="F85" s="251">
        <v>71908.570000000007</v>
      </c>
      <c r="G85" s="251">
        <v>0</v>
      </c>
      <c r="H85" s="251"/>
      <c r="I85" s="251">
        <v>56365.31</v>
      </c>
      <c r="J85" s="251">
        <v>1</v>
      </c>
      <c r="K85" s="251">
        <v>0</v>
      </c>
      <c r="L85" s="251">
        <v>0</v>
      </c>
      <c r="M85" s="251">
        <v>320</v>
      </c>
      <c r="N85" s="251">
        <v>0</v>
      </c>
      <c r="O85" s="251">
        <v>400</v>
      </c>
      <c r="P85" s="251">
        <v>0</v>
      </c>
      <c r="Q85" s="251">
        <v>340</v>
      </c>
      <c r="R85" s="251">
        <v>0</v>
      </c>
      <c r="S85" s="251">
        <v>0</v>
      </c>
      <c r="T85" s="251">
        <v>0</v>
      </c>
      <c r="U85" s="251">
        <v>0</v>
      </c>
      <c r="V85" s="43" t="s">
        <v>56</v>
      </c>
      <c r="W85" s="43" t="s">
        <v>43</v>
      </c>
      <c r="X85" s="43" t="s">
        <v>43</v>
      </c>
      <c r="Y85" s="251">
        <v>2700</v>
      </c>
      <c r="Z85" s="251">
        <v>2962.5</v>
      </c>
      <c r="AA85" s="251">
        <v>0</v>
      </c>
      <c r="AB85" s="251">
        <v>0</v>
      </c>
      <c r="AC85" s="251">
        <v>0</v>
      </c>
      <c r="AD85" s="251">
        <v>0</v>
      </c>
      <c r="AE85" s="251">
        <v>261720</v>
      </c>
      <c r="AF85" s="251">
        <v>106411.52</v>
      </c>
      <c r="AG85" s="281">
        <f t="shared" si="40"/>
        <v>-155308.47999999998</v>
      </c>
      <c r="AH85" s="289">
        <v>164910.9</v>
      </c>
      <c r="AI85" s="281">
        <f t="shared" si="41"/>
        <v>271322.42</v>
      </c>
      <c r="AJ85" s="289">
        <v>193632.9</v>
      </c>
      <c r="AK85" s="281">
        <f t="shared" si="42"/>
        <v>77689.51999999999</v>
      </c>
      <c r="AL85" s="281">
        <f t="shared" si="43"/>
        <v>1.8196610667717179</v>
      </c>
      <c r="AM85" s="281">
        <f t="shared" si="44"/>
        <v>0.71366347093616522</v>
      </c>
      <c r="AN85" s="289">
        <v>57644.91</v>
      </c>
      <c r="CA85" s="91" t="str">
        <f t="shared" ref="CA85:CB144" si="62">C85</f>
        <v>Neu Boltenhagen</v>
      </c>
      <c r="CB85" s="92">
        <f t="shared" si="62"/>
        <v>633</v>
      </c>
      <c r="CC85" s="92">
        <f t="shared" si="45"/>
        <v>56365.31</v>
      </c>
      <c r="CD85" s="92">
        <f t="shared" si="46"/>
        <v>-56365.31</v>
      </c>
      <c r="CE85" s="92"/>
      <c r="CF85" s="92"/>
      <c r="CG85" s="92">
        <f t="shared" si="47"/>
        <v>0</v>
      </c>
      <c r="CH85" s="92">
        <f t="shared" si="48"/>
        <v>71908.570000000007</v>
      </c>
      <c r="CI85" s="92">
        <f t="shared" si="49"/>
        <v>0</v>
      </c>
      <c r="CJ85" s="91" t="str">
        <f t="shared" si="50"/>
        <v>ja</v>
      </c>
      <c r="CK85" s="91" t="str">
        <f t="shared" si="50"/>
        <v>nein</v>
      </c>
      <c r="CL85" s="91" t="str">
        <f t="shared" si="61"/>
        <v>OK</v>
      </c>
      <c r="CM85" s="92">
        <f t="shared" si="51"/>
        <v>0</v>
      </c>
      <c r="CN85" s="91" t="str">
        <f t="shared" si="52"/>
        <v>nein</v>
      </c>
      <c r="CO85" s="91">
        <f t="shared" si="53"/>
        <v>1</v>
      </c>
      <c r="CP85" s="91">
        <f t="shared" si="54"/>
        <v>0</v>
      </c>
      <c r="CQ85" s="91">
        <f t="shared" si="55"/>
        <v>1</v>
      </c>
      <c r="CR85" s="91">
        <f t="shared" si="38"/>
        <v>1</v>
      </c>
      <c r="CS85" s="92"/>
      <c r="CT85" s="92"/>
      <c r="CU85" s="92">
        <f t="shared" si="37"/>
        <v>193632.9</v>
      </c>
      <c r="CV85" s="92">
        <f t="shared" ref="CV85:CV144" si="63">AN85</f>
        <v>57644.91</v>
      </c>
      <c r="CW85" s="153">
        <f t="shared" si="56"/>
        <v>3.2</v>
      </c>
      <c r="CX85" s="153">
        <f t="shared" si="57"/>
        <v>4</v>
      </c>
      <c r="CY85" s="153">
        <f t="shared" si="58"/>
        <v>3.4</v>
      </c>
      <c r="CZ85" s="92">
        <f t="shared" si="59"/>
        <v>0</v>
      </c>
      <c r="DA85" s="92">
        <f t="shared" si="60"/>
        <v>2962.5</v>
      </c>
      <c r="DB85" s="91">
        <f t="shared" si="39"/>
        <v>0</v>
      </c>
    </row>
    <row r="86" spans="1:106" x14ac:dyDescent="0.25">
      <c r="A86" s="20">
        <v>13075120</v>
      </c>
      <c r="B86" s="21">
        <v>5557</v>
      </c>
      <c r="C86" s="21" t="s">
        <v>124</v>
      </c>
      <c r="D86" s="251">
        <v>844</v>
      </c>
      <c r="E86" s="251">
        <v>4966400</v>
      </c>
      <c r="F86" s="251">
        <v>4136470.14</v>
      </c>
      <c r="G86" s="251">
        <v>0</v>
      </c>
      <c r="H86" s="251"/>
      <c r="I86" s="251">
        <v>4156388.2</v>
      </c>
      <c r="J86" s="251">
        <v>0</v>
      </c>
      <c r="K86" s="251">
        <v>0</v>
      </c>
      <c r="L86" s="251">
        <v>0</v>
      </c>
      <c r="M86" s="251">
        <v>310</v>
      </c>
      <c r="N86" s="251">
        <v>0</v>
      </c>
      <c r="O86" s="251">
        <v>375</v>
      </c>
      <c r="P86" s="251">
        <v>0</v>
      </c>
      <c r="Q86" s="251">
        <v>340</v>
      </c>
      <c r="R86" s="251">
        <v>0</v>
      </c>
      <c r="S86" s="251">
        <v>0</v>
      </c>
      <c r="T86" s="251">
        <v>263618.26</v>
      </c>
      <c r="U86" s="251">
        <v>312.33999999999997</v>
      </c>
      <c r="V86" s="43" t="s">
        <v>43</v>
      </c>
      <c r="W86" s="43" t="s">
        <v>43</v>
      </c>
      <c r="X86" s="43" t="s">
        <v>43</v>
      </c>
      <c r="Y86" s="251">
        <v>3300</v>
      </c>
      <c r="Z86" s="251">
        <v>3231.66</v>
      </c>
      <c r="AA86" s="251">
        <v>0</v>
      </c>
      <c r="AB86" s="251">
        <v>0</v>
      </c>
      <c r="AC86" s="251">
        <v>0</v>
      </c>
      <c r="AD86" s="251">
        <v>0</v>
      </c>
      <c r="AE86" s="251">
        <v>4185265</v>
      </c>
      <c r="AF86" s="251">
        <v>2340466.04</v>
      </c>
      <c r="AG86" s="281">
        <f t="shared" si="40"/>
        <v>-1844798.96</v>
      </c>
      <c r="AH86" s="289">
        <v>0</v>
      </c>
      <c r="AI86" s="281">
        <f t="shared" si="41"/>
        <v>2340466.04</v>
      </c>
      <c r="AJ86" s="289">
        <v>1126136.7</v>
      </c>
      <c r="AK86" s="281">
        <f t="shared" si="42"/>
        <v>1214329.3400000001</v>
      </c>
      <c r="AL86" s="281">
        <f t="shared" si="43"/>
        <v>0.48115917118797413</v>
      </c>
      <c r="AM86" s="281">
        <f t="shared" si="44"/>
        <v>0.48115917118797413</v>
      </c>
      <c r="AN86" s="289">
        <v>335251.09999999998</v>
      </c>
      <c r="CA86" s="91" t="str">
        <f t="shared" si="62"/>
        <v>Rubenow</v>
      </c>
      <c r="CB86" s="92">
        <f t="shared" si="62"/>
        <v>844</v>
      </c>
      <c r="CC86" s="92">
        <f t="shared" si="45"/>
        <v>4156388.2</v>
      </c>
      <c r="CD86" s="92">
        <f t="shared" si="46"/>
        <v>-4156388.2</v>
      </c>
      <c r="CE86" s="92"/>
      <c r="CF86" s="92"/>
      <c r="CG86" s="92">
        <f t="shared" si="47"/>
        <v>0</v>
      </c>
      <c r="CH86" s="92">
        <f t="shared" si="48"/>
        <v>4136470.14</v>
      </c>
      <c r="CI86" s="92">
        <f t="shared" si="49"/>
        <v>0</v>
      </c>
      <c r="CJ86" s="91" t="str">
        <f t="shared" si="50"/>
        <v>nein</v>
      </c>
      <c r="CK86" s="91" t="str">
        <f t="shared" si="50"/>
        <v>nein</v>
      </c>
      <c r="CL86" s="91" t="str">
        <f t="shared" si="61"/>
        <v>OK</v>
      </c>
      <c r="CM86" s="92">
        <f t="shared" si="51"/>
        <v>0</v>
      </c>
      <c r="CN86" s="91" t="str">
        <f t="shared" si="52"/>
        <v>nein</v>
      </c>
      <c r="CO86" s="91">
        <f t="shared" si="53"/>
        <v>0</v>
      </c>
      <c r="CP86" s="91">
        <f t="shared" si="54"/>
        <v>0</v>
      </c>
      <c r="CQ86" s="91">
        <f t="shared" si="55"/>
        <v>1</v>
      </c>
      <c r="CR86" s="91">
        <f t="shared" si="38"/>
        <v>0</v>
      </c>
      <c r="CS86" s="92"/>
      <c r="CT86" s="92"/>
      <c r="CU86" s="92">
        <f t="shared" si="37"/>
        <v>1126136.7</v>
      </c>
      <c r="CV86" s="92">
        <f t="shared" si="63"/>
        <v>335251.09999999998</v>
      </c>
      <c r="CW86" s="153">
        <f t="shared" si="56"/>
        <v>3.1</v>
      </c>
      <c r="CX86" s="153">
        <f t="shared" si="57"/>
        <v>3.75</v>
      </c>
      <c r="CY86" s="153">
        <f t="shared" si="58"/>
        <v>3.4</v>
      </c>
      <c r="CZ86" s="92">
        <f t="shared" si="59"/>
        <v>263618.26</v>
      </c>
      <c r="DA86" s="92">
        <f t="shared" si="60"/>
        <v>3231.66</v>
      </c>
      <c r="DB86" s="91">
        <f t="shared" si="39"/>
        <v>0</v>
      </c>
    </row>
    <row r="87" spans="1:106" x14ac:dyDescent="0.25">
      <c r="A87" s="20">
        <v>13075146</v>
      </c>
      <c r="B87" s="21">
        <v>5557</v>
      </c>
      <c r="C87" s="21" t="s">
        <v>125</v>
      </c>
      <c r="D87" s="251">
        <v>1234</v>
      </c>
      <c r="E87" s="251">
        <v>42800</v>
      </c>
      <c r="F87" s="251">
        <v>143749.71</v>
      </c>
      <c r="G87" s="251">
        <v>1</v>
      </c>
      <c r="H87" s="251"/>
      <c r="I87" s="251">
        <v>145234.07</v>
      </c>
      <c r="J87" s="251">
        <v>1</v>
      </c>
      <c r="K87" s="251">
        <v>0</v>
      </c>
      <c r="L87" s="251">
        <v>0</v>
      </c>
      <c r="M87" s="251">
        <v>276</v>
      </c>
      <c r="N87" s="251">
        <v>1</v>
      </c>
      <c r="O87" s="251">
        <v>350</v>
      </c>
      <c r="P87" s="251">
        <v>1</v>
      </c>
      <c r="Q87" s="251">
        <v>350</v>
      </c>
      <c r="R87" s="251">
        <v>0</v>
      </c>
      <c r="S87" s="251">
        <v>1</v>
      </c>
      <c r="T87" s="251">
        <v>0</v>
      </c>
      <c r="U87" s="251">
        <v>0</v>
      </c>
      <c r="V87" s="43" t="s">
        <v>43</v>
      </c>
      <c r="W87" s="43" t="s">
        <v>43</v>
      </c>
      <c r="X87" s="43" t="s">
        <v>43</v>
      </c>
      <c r="Y87" s="251">
        <v>2600</v>
      </c>
      <c r="Z87" s="251">
        <v>2637.86</v>
      </c>
      <c r="AA87" s="251">
        <v>0</v>
      </c>
      <c r="AB87" s="251">
        <v>0</v>
      </c>
      <c r="AC87" s="251">
        <v>0</v>
      </c>
      <c r="AD87" s="251">
        <v>0</v>
      </c>
      <c r="AE87" s="251">
        <v>740765</v>
      </c>
      <c r="AF87" s="251">
        <v>585251.22</v>
      </c>
      <c r="AG87" s="281">
        <f t="shared" si="40"/>
        <v>-155513.78000000003</v>
      </c>
      <c r="AH87" s="289">
        <v>205190.02</v>
      </c>
      <c r="AI87" s="281">
        <f t="shared" si="41"/>
        <v>790441.24</v>
      </c>
      <c r="AJ87" s="289">
        <v>374482.5</v>
      </c>
      <c r="AK87" s="281">
        <f t="shared" si="42"/>
        <v>415958.74</v>
      </c>
      <c r="AL87" s="281">
        <f t="shared" si="43"/>
        <v>0.63986624410624893</v>
      </c>
      <c r="AM87" s="281">
        <f t="shared" si="44"/>
        <v>0.47376386889935046</v>
      </c>
      <c r="AN87" s="289">
        <v>111484.23</v>
      </c>
      <c r="CA87" s="91" t="str">
        <f t="shared" si="62"/>
        <v>Wusterhusen</v>
      </c>
      <c r="CB87" s="92">
        <f t="shared" si="62"/>
        <v>1234</v>
      </c>
      <c r="CC87" s="92">
        <f t="shared" si="45"/>
        <v>145234.07</v>
      </c>
      <c r="CD87" s="92">
        <f t="shared" si="46"/>
        <v>-145234.07</v>
      </c>
      <c r="CE87" s="92"/>
      <c r="CF87" s="92"/>
      <c r="CG87" s="92">
        <f t="shared" si="47"/>
        <v>0</v>
      </c>
      <c r="CH87" s="92">
        <f t="shared" si="48"/>
        <v>143749.71</v>
      </c>
      <c r="CI87" s="92">
        <f t="shared" si="49"/>
        <v>1</v>
      </c>
      <c r="CJ87" s="91" t="str">
        <f t="shared" si="50"/>
        <v>nein</v>
      </c>
      <c r="CK87" s="91" t="str">
        <f t="shared" si="50"/>
        <v>nein</v>
      </c>
      <c r="CL87" s="91" t="str">
        <f t="shared" si="61"/>
        <v>OK</v>
      </c>
      <c r="CM87" s="92">
        <f t="shared" si="51"/>
        <v>0</v>
      </c>
      <c r="CN87" s="91" t="str">
        <f t="shared" si="52"/>
        <v>nein</v>
      </c>
      <c r="CO87" s="91">
        <f t="shared" si="53"/>
        <v>0</v>
      </c>
      <c r="CP87" s="91">
        <f t="shared" si="54"/>
        <v>0</v>
      </c>
      <c r="CQ87" s="91">
        <f t="shared" si="55"/>
        <v>1</v>
      </c>
      <c r="CR87" s="91">
        <f t="shared" si="38"/>
        <v>1</v>
      </c>
      <c r="CS87" s="92"/>
      <c r="CT87" s="92"/>
      <c r="CU87" s="92">
        <f t="shared" si="37"/>
        <v>374482.5</v>
      </c>
      <c r="CV87" s="92">
        <f t="shared" si="63"/>
        <v>111484.23</v>
      </c>
      <c r="CW87" s="153">
        <f t="shared" si="56"/>
        <v>2.76</v>
      </c>
      <c r="CX87" s="153">
        <f t="shared" si="57"/>
        <v>3.5</v>
      </c>
      <c r="CY87" s="153">
        <f t="shared" si="58"/>
        <v>3.5</v>
      </c>
      <c r="CZ87" s="92">
        <f t="shared" si="59"/>
        <v>0</v>
      </c>
      <c r="DA87" s="92">
        <f t="shared" si="60"/>
        <v>2637.86</v>
      </c>
      <c r="DB87" s="91">
        <f t="shared" si="39"/>
        <v>1</v>
      </c>
    </row>
    <row r="88" spans="1:106" x14ac:dyDescent="0.25">
      <c r="A88" s="20">
        <v>13075036</v>
      </c>
      <c r="B88" s="21">
        <v>5558</v>
      </c>
      <c r="C88" s="21" t="s">
        <v>126</v>
      </c>
      <c r="D88" s="223">
        <v>889</v>
      </c>
      <c r="E88" s="224">
        <v>79300</v>
      </c>
      <c r="F88" s="224">
        <v>79300</v>
      </c>
      <c r="G88" s="224">
        <v>0</v>
      </c>
      <c r="H88" s="224"/>
      <c r="I88" s="224">
        <v>147700</v>
      </c>
      <c r="J88" s="224">
        <v>0</v>
      </c>
      <c r="K88" s="224">
        <v>1</v>
      </c>
      <c r="L88" s="224">
        <v>1252000</v>
      </c>
      <c r="M88" s="224">
        <v>310</v>
      </c>
      <c r="N88" s="224">
        <v>0</v>
      </c>
      <c r="O88" s="224">
        <v>390</v>
      </c>
      <c r="P88" s="224">
        <v>0</v>
      </c>
      <c r="Q88" s="224">
        <v>360</v>
      </c>
      <c r="R88" s="224">
        <v>0</v>
      </c>
      <c r="S88" s="224">
        <v>0</v>
      </c>
      <c r="T88" s="224">
        <v>450424.74</v>
      </c>
      <c r="U88" s="224">
        <v>506.66449943757027</v>
      </c>
      <c r="V88" s="22" t="s">
        <v>43</v>
      </c>
      <c r="W88" s="22" t="s">
        <v>43</v>
      </c>
      <c r="X88" s="22" t="s">
        <v>43</v>
      </c>
      <c r="Y88" s="224">
        <v>3000</v>
      </c>
      <c r="Z88" s="282">
        <v>3128.75</v>
      </c>
      <c r="AA88" s="224">
        <v>0</v>
      </c>
      <c r="AB88" s="224">
        <v>0</v>
      </c>
      <c r="AC88" s="224">
        <v>0</v>
      </c>
      <c r="AD88" s="260">
        <v>0</v>
      </c>
      <c r="AE88" s="222">
        <v>588444.23</v>
      </c>
      <c r="AF88" s="222">
        <v>393600</v>
      </c>
      <c r="AG88" s="281">
        <f t="shared" si="40"/>
        <v>-194844.22999999998</v>
      </c>
      <c r="AH88" s="222">
        <v>177976.71</v>
      </c>
      <c r="AI88" s="281">
        <f t="shared" si="41"/>
        <v>571576.71</v>
      </c>
      <c r="AJ88" s="222">
        <v>388200</v>
      </c>
      <c r="AK88" s="281">
        <f t="shared" si="42"/>
        <v>183376.70999999996</v>
      </c>
      <c r="AL88" s="281">
        <f t="shared" si="43"/>
        <v>0.98628048780487809</v>
      </c>
      <c r="AM88" s="281">
        <f t="shared" si="44"/>
        <v>0.67917392925264575</v>
      </c>
      <c r="AN88" s="222">
        <v>178000</v>
      </c>
      <c r="CA88" s="91" t="str">
        <f t="shared" si="62"/>
        <v>Görmin</v>
      </c>
      <c r="CB88" s="92">
        <f t="shared" si="62"/>
        <v>889</v>
      </c>
      <c r="CC88" s="92">
        <f t="shared" si="45"/>
        <v>147700</v>
      </c>
      <c r="CD88" s="92">
        <f t="shared" si="46"/>
        <v>-147700</v>
      </c>
      <c r="CE88" s="92"/>
      <c r="CF88" s="92"/>
      <c r="CG88" s="92">
        <f t="shared" si="47"/>
        <v>0</v>
      </c>
      <c r="CH88" s="92">
        <f t="shared" si="48"/>
        <v>79300</v>
      </c>
      <c r="CI88" s="92">
        <f t="shared" si="49"/>
        <v>0</v>
      </c>
      <c r="CJ88" s="91" t="str">
        <f t="shared" si="50"/>
        <v>nein</v>
      </c>
      <c r="CK88" s="91" t="str">
        <f t="shared" si="50"/>
        <v>nein</v>
      </c>
      <c r="CL88" s="91" t="str">
        <f t="shared" si="61"/>
        <v>OK</v>
      </c>
      <c r="CM88" s="92">
        <f t="shared" si="51"/>
        <v>1252000</v>
      </c>
      <c r="CN88" s="91" t="str">
        <f t="shared" si="52"/>
        <v>nein</v>
      </c>
      <c r="CO88" s="91">
        <f t="shared" si="53"/>
        <v>0</v>
      </c>
      <c r="CP88" s="91">
        <f t="shared" si="54"/>
        <v>0</v>
      </c>
      <c r="CQ88" s="91">
        <f t="shared" si="55"/>
        <v>1</v>
      </c>
      <c r="CR88" s="91">
        <f t="shared" si="38"/>
        <v>0</v>
      </c>
      <c r="CS88" s="92"/>
      <c r="CT88" s="92"/>
      <c r="CU88" s="92">
        <f t="shared" si="37"/>
        <v>388200</v>
      </c>
      <c r="CV88" s="92">
        <f t="shared" si="63"/>
        <v>178000</v>
      </c>
      <c r="CW88" s="153">
        <f t="shared" si="56"/>
        <v>3.1</v>
      </c>
      <c r="CX88" s="153">
        <f t="shared" si="57"/>
        <v>3.9</v>
      </c>
      <c r="CY88" s="153">
        <f t="shared" si="58"/>
        <v>3.6</v>
      </c>
      <c r="CZ88" s="92">
        <f t="shared" si="59"/>
        <v>450424.74</v>
      </c>
      <c r="DA88" s="92">
        <f t="shared" si="60"/>
        <v>3128.75</v>
      </c>
      <c r="DB88" s="91">
        <f t="shared" si="39"/>
        <v>0</v>
      </c>
    </row>
    <row r="89" spans="1:106" x14ac:dyDescent="0.25">
      <c r="A89" s="20">
        <v>13075082</v>
      </c>
      <c r="B89" s="21">
        <v>5558</v>
      </c>
      <c r="C89" s="21" t="s">
        <v>127</v>
      </c>
      <c r="D89" s="223">
        <v>4420</v>
      </c>
      <c r="E89" s="224">
        <v>449700</v>
      </c>
      <c r="F89" s="224">
        <v>449700</v>
      </c>
      <c r="G89" s="224">
        <v>0</v>
      </c>
      <c r="H89" s="224"/>
      <c r="I89" s="224">
        <v>790900</v>
      </c>
      <c r="J89" s="224">
        <v>1</v>
      </c>
      <c r="K89" s="224">
        <v>1</v>
      </c>
      <c r="L89" s="224">
        <v>6087800</v>
      </c>
      <c r="M89" s="224">
        <v>310</v>
      </c>
      <c r="N89" s="224">
        <v>0</v>
      </c>
      <c r="O89" s="224">
        <v>390</v>
      </c>
      <c r="P89" s="224">
        <v>0</v>
      </c>
      <c r="Q89" s="224">
        <v>360</v>
      </c>
      <c r="R89" s="224">
        <v>0</v>
      </c>
      <c r="S89" s="224">
        <v>0</v>
      </c>
      <c r="T89" s="224">
        <v>6115055.5499999998</v>
      </c>
      <c r="U89" s="224">
        <v>1383.4967307692307</v>
      </c>
      <c r="V89" s="22" t="s">
        <v>43</v>
      </c>
      <c r="W89" s="22" t="s">
        <v>43</v>
      </c>
      <c r="X89" s="22" t="s">
        <v>43</v>
      </c>
      <c r="Y89" s="224">
        <v>10000</v>
      </c>
      <c r="Z89" s="282">
        <v>10377</v>
      </c>
      <c r="AA89" s="224">
        <v>1400</v>
      </c>
      <c r="AB89" s="224">
        <v>1440</v>
      </c>
      <c r="AC89" s="224">
        <v>0</v>
      </c>
      <c r="AD89" s="260">
        <v>0</v>
      </c>
      <c r="AE89" s="222">
        <v>2006337.53</v>
      </c>
      <c r="AF89" s="222">
        <v>918400</v>
      </c>
      <c r="AG89" s="281">
        <f t="shared" si="40"/>
        <v>-1087937.53</v>
      </c>
      <c r="AH89" s="222">
        <v>1436480.01</v>
      </c>
      <c r="AI89" s="281">
        <f t="shared" si="41"/>
        <v>2354880.0099999998</v>
      </c>
      <c r="AJ89" s="222">
        <v>1633500</v>
      </c>
      <c r="AK89" s="281">
        <f t="shared" si="42"/>
        <v>721380.00999999978</v>
      </c>
      <c r="AL89" s="281">
        <f t="shared" si="43"/>
        <v>1.7786367595818815</v>
      </c>
      <c r="AM89" s="281">
        <f t="shared" si="44"/>
        <v>0.69366591633685837</v>
      </c>
      <c r="AN89" s="222">
        <v>709100</v>
      </c>
      <c r="CA89" s="91" t="str">
        <f t="shared" si="62"/>
        <v>Loitz, Stadt</v>
      </c>
      <c r="CB89" s="92">
        <f t="shared" si="62"/>
        <v>4420</v>
      </c>
      <c r="CC89" s="92">
        <f t="shared" si="45"/>
        <v>790900</v>
      </c>
      <c r="CD89" s="92">
        <f t="shared" si="46"/>
        <v>-790900</v>
      </c>
      <c r="CE89" s="92"/>
      <c r="CF89" s="92"/>
      <c r="CG89" s="92">
        <f t="shared" si="47"/>
        <v>0</v>
      </c>
      <c r="CH89" s="92">
        <f t="shared" si="48"/>
        <v>449700</v>
      </c>
      <c r="CI89" s="92">
        <f t="shared" si="49"/>
        <v>0</v>
      </c>
      <c r="CJ89" s="91" t="str">
        <f t="shared" si="50"/>
        <v>nein</v>
      </c>
      <c r="CK89" s="91" t="str">
        <f t="shared" si="50"/>
        <v>nein</v>
      </c>
      <c r="CL89" s="91" t="str">
        <f t="shared" si="61"/>
        <v>OK</v>
      </c>
      <c r="CM89" s="92">
        <f t="shared" si="51"/>
        <v>6087800</v>
      </c>
      <c r="CN89" s="91" t="str">
        <f t="shared" si="52"/>
        <v>nein</v>
      </c>
      <c r="CO89" s="91">
        <f t="shared" si="53"/>
        <v>0</v>
      </c>
      <c r="CP89" s="91">
        <f t="shared" si="54"/>
        <v>0</v>
      </c>
      <c r="CQ89" s="91">
        <f t="shared" si="55"/>
        <v>1</v>
      </c>
      <c r="CR89" s="91">
        <f t="shared" si="38"/>
        <v>1</v>
      </c>
      <c r="CS89" s="92"/>
      <c r="CT89" s="92"/>
      <c r="CU89" s="92">
        <f t="shared" si="37"/>
        <v>1633500</v>
      </c>
      <c r="CV89" s="92">
        <f t="shared" si="63"/>
        <v>709100</v>
      </c>
      <c r="CW89" s="153">
        <f t="shared" si="56"/>
        <v>3.1</v>
      </c>
      <c r="CX89" s="153">
        <f t="shared" si="57"/>
        <v>3.9</v>
      </c>
      <c r="CY89" s="153">
        <f t="shared" si="58"/>
        <v>3.6</v>
      </c>
      <c r="CZ89" s="92">
        <f t="shared" si="59"/>
        <v>6115055.5499999998</v>
      </c>
      <c r="DA89" s="92">
        <f t="shared" si="60"/>
        <v>11817</v>
      </c>
      <c r="DB89" s="91">
        <f t="shared" si="39"/>
        <v>0</v>
      </c>
    </row>
    <row r="90" spans="1:106" x14ac:dyDescent="0.25">
      <c r="A90" s="20">
        <v>13075123</v>
      </c>
      <c r="B90" s="21">
        <v>5558</v>
      </c>
      <c r="C90" s="21" t="s">
        <v>128</v>
      </c>
      <c r="D90" s="223">
        <v>855</v>
      </c>
      <c r="E90" s="224">
        <v>72600</v>
      </c>
      <c r="F90" s="224">
        <v>72600</v>
      </c>
      <c r="G90" s="224">
        <v>0</v>
      </c>
      <c r="H90" s="224"/>
      <c r="I90" s="224">
        <v>176900</v>
      </c>
      <c r="J90" s="224">
        <v>1</v>
      </c>
      <c r="K90" s="224">
        <v>1</v>
      </c>
      <c r="L90" s="224">
        <v>716400</v>
      </c>
      <c r="M90" s="224">
        <v>300</v>
      </c>
      <c r="N90" s="224">
        <v>0</v>
      </c>
      <c r="O90" s="224">
        <v>380</v>
      </c>
      <c r="P90" s="224">
        <v>0</v>
      </c>
      <c r="Q90" s="224">
        <v>350</v>
      </c>
      <c r="R90" s="224">
        <v>0</v>
      </c>
      <c r="S90" s="224">
        <v>0</v>
      </c>
      <c r="T90" s="224">
        <v>720044.61</v>
      </c>
      <c r="U90" s="224">
        <v>842.15743859649126</v>
      </c>
      <c r="V90" s="22" t="s">
        <v>56</v>
      </c>
      <c r="W90" s="22" t="s">
        <v>43</v>
      </c>
      <c r="X90" s="22" t="s">
        <v>43</v>
      </c>
      <c r="Y90" s="224">
        <v>2700</v>
      </c>
      <c r="Z90" s="282">
        <v>2955.5</v>
      </c>
      <c r="AA90" s="224">
        <v>0</v>
      </c>
      <c r="AB90" s="224">
        <v>0</v>
      </c>
      <c r="AC90" s="224">
        <v>0</v>
      </c>
      <c r="AD90" s="260">
        <v>0</v>
      </c>
      <c r="AE90" s="222">
        <v>572813.41</v>
      </c>
      <c r="AF90" s="222">
        <v>306700</v>
      </c>
      <c r="AG90" s="281">
        <f t="shared" si="40"/>
        <v>-266113.41000000003</v>
      </c>
      <c r="AH90" s="222">
        <v>167045.34</v>
      </c>
      <c r="AI90" s="281">
        <f t="shared" si="41"/>
        <v>473745.33999999997</v>
      </c>
      <c r="AJ90" s="222">
        <v>365500</v>
      </c>
      <c r="AK90" s="281">
        <f t="shared" si="42"/>
        <v>108245.33999999997</v>
      </c>
      <c r="AL90" s="281">
        <f t="shared" si="43"/>
        <v>1.1917182914900555</v>
      </c>
      <c r="AM90" s="281">
        <f t="shared" si="44"/>
        <v>0.77151154668877597</v>
      </c>
      <c r="AN90" s="222">
        <v>167300</v>
      </c>
      <c r="CA90" s="91" t="str">
        <f t="shared" si="62"/>
        <v>Sassen-Trantow</v>
      </c>
      <c r="CB90" s="92">
        <f t="shared" si="62"/>
        <v>855</v>
      </c>
      <c r="CC90" s="92">
        <f t="shared" si="45"/>
        <v>176900</v>
      </c>
      <c r="CD90" s="92">
        <f t="shared" si="46"/>
        <v>-176900</v>
      </c>
      <c r="CE90" s="92"/>
      <c r="CF90" s="92"/>
      <c r="CG90" s="92">
        <f t="shared" si="47"/>
        <v>0</v>
      </c>
      <c r="CH90" s="92">
        <f t="shared" si="48"/>
        <v>72600</v>
      </c>
      <c r="CI90" s="92">
        <f t="shared" si="49"/>
        <v>0</v>
      </c>
      <c r="CJ90" s="91" t="str">
        <f t="shared" si="50"/>
        <v>ja</v>
      </c>
      <c r="CK90" s="91" t="str">
        <f t="shared" si="50"/>
        <v>nein</v>
      </c>
      <c r="CL90" s="91" t="str">
        <f t="shared" si="61"/>
        <v>OK</v>
      </c>
      <c r="CM90" s="92">
        <f t="shared" si="51"/>
        <v>716400</v>
      </c>
      <c r="CN90" s="91" t="str">
        <f t="shared" si="52"/>
        <v>nein</v>
      </c>
      <c r="CO90" s="91">
        <f t="shared" si="53"/>
        <v>1</v>
      </c>
      <c r="CP90" s="91">
        <f t="shared" si="54"/>
        <v>0</v>
      </c>
      <c r="CQ90" s="91">
        <f t="shared" si="55"/>
        <v>1</v>
      </c>
      <c r="CR90" s="91">
        <f t="shared" si="38"/>
        <v>1</v>
      </c>
      <c r="CS90" s="92"/>
      <c r="CT90" s="92"/>
      <c r="CU90" s="92">
        <f t="shared" si="37"/>
        <v>365500</v>
      </c>
      <c r="CV90" s="92">
        <f t="shared" si="63"/>
        <v>167300</v>
      </c>
      <c r="CW90" s="153">
        <f t="shared" si="56"/>
        <v>3</v>
      </c>
      <c r="CX90" s="153">
        <f t="shared" si="57"/>
        <v>3.8</v>
      </c>
      <c r="CY90" s="153">
        <f t="shared" si="58"/>
        <v>3.5</v>
      </c>
      <c r="CZ90" s="92">
        <f t="shared" si="59"/>
        <v>720044.61</v>
      </c>
      <c r="DA90" s="92">
        <f t="shared" si="60"/>
        <v>2955.5</v>
      </c>
      <c r="DB90" s="91">
        <f t="shared" si="39"/>
        <v>0</v>
      </c>
    </row>
    <row r="91" spans="1:106" x14ac:dyDescent="0.25">
      <c r="A91" s="20">
        <v>13075004</v>
      </c>
      <c r="B91" s="21">
        <v>5559</v>
      </c>
      <c r="C91" s="21" t="s">
        <v>129</v>
      </c>
      <c r="D91" s="228">
        <v>412</v>
      </c>
      <c r="E91" s="230">
        <v>51200</v>
      </c>
      <c r="F91" s="230">
        <v>20593.650000000001</v>
      </c>
      <c r="G91" s="230">
        <v>1</v>
      </c>
      <c r="H91" s="230"/>
      <c r="I91" s="230">
        <v>53669.98</v>
      </c>
      <c r="J91" s="230">
        <v>0</v>
      </c>
      <c r="K91" s="230"/>
      <c r="L91" s="230"/>
      <c r="M91" s="230">
        <v>350</v>
      </c>
      <c r="N91" s="245">
        <v>0</v>
      </c>
      <c r="O91" s="230">
        <v>400</v>
      </c>
      <c r="P91" s="245">
        <v>0</v>
      </c>
      <c r="Q91" s="230">
        <v>400</v>
      </c>
      <c r="R91" s="245">
        <v>0</v>
      </c>
      <c r="S91" s="245">
        <v>0</v>
      </c>
      <c r="T91" s="230">
        <v>1176934.03</v>
      </c>
      <c r="U91" s="230">
        <v>2856.6359951456311</v>
      </c>
      <c r="V91" s="29" t="s">
        <v>56</v>
      </c>
      <c r="W91" s="29" t="s">
        <v>43</v>
      </c>
      <c r="X91" s="29" t="s">
        <v>43</v>
      </c>
      <c r="Y91" s="230">
        <v>2000</v>
      </c>
      <c r="Z91" s="290">
        <v>2021.67</v>
      </c>
      <c r="AA91" s="230">
        <v>0</v>
      </c>
      <c r="AB91" s="230">
        <v>0</v>
      </c>
      <c r="AC91" s="230">
        <v>0</v>
      </c>
      <c r="AD91" s="291">
        <v>0</v>
      </c>
      <c r="AE91" s="292">
        <v>155667.71</v>
      </c>
      <c r="AF91" s="292">
        <v>80672.259999999995</v>
      </c>
      <c r="AG91" s="281">
        <f t="shared" si="40"/>
        <v>-74995.45</v>
      </c>
      <c r="AH91" s="292">
        <v>152728.01999999999</v>
      </c>
      <c r="AI91" s="281">
        <f t="shared" si="41"/>
        <v>233400.27999999997</v>
      </c>
      <c r="AJ91" s="292">
        <v>149756.64000000001</v>
      </c>
      <c r="AK91" s="281">
        <f t="shared" si="42"/>
        <v>83643.639999999956</v>
      </c>
      <c r="AL91" s="281">
        <f t="shared" si="43"/>
        <v>1.856358554972924</v>
      </c>
      <c r="AM91" s="281">
        <f t="shared" si="44"/>
        <v>0.64163007859287935</v>
      </c>
      <c r="AN91" s="292">
        <v>77860.710000000006</v>
      </c>
      <c r="CA91" s="91" t="str">
        <f t="shared" si="62"/>
        <v>Altwigshagen</v>
      </c>
      <c r="CB91" s="92">
        <f t="shared" si="62"/>
        <v>412</v>
      </c>
      <c r="CC91" s="92">
        <f t="shared" si="45"/>
        <v>53669.98</v>
      </c>
      <c r="CD91" s="92">
        <f t="shared" si="46"/>
        <v>-53669.98</v>
      </c>
      <c r="CE91" s="92"/>
      <c r="CF91" s="92"/>
      <c r="CG91" s="92">
        <f t="shared" si="47"/>
        <v>0</v>
      </c>
      <c r="CH91" s="92">
        <f t="shared" si="48"/>
        <v>20593.650000000001</v>
      </c>
      <c r="CI91" s="92">
        <f t="shared" si="49"/>
        <v>0</v>
      </c>
      <c r="CJ91" s="91" t="str">
        <f t="shared" si="50"/>
        <v>ja</v>
      </c>
      <c r="CK91" s="91" t="str">
        <f t="shared" si="50"/>
        <v>nein</v>
      </c>
      <c r="CL91" s="91" t="str">
        <f t="shared" si="61"/>
        <v>OK</v>
      </c>
      <c r="CM91" s="92">
        <f t="shared" si="51"/>
        <v>0</v>
      </c>
      <c r="CN91" s="91" t="str">
        <f t="shared" si="52"/>
        <v>nein</v>
      </c>
      <c r="CO91" s="91">
        <f t="shared" si="53"/>
        <v>1</v>
      </c>
      <c r="CP91" s="91">
        <f t="shared" si="54"/>
        <v>0</v>
      </c>
      <c r="CQ91" s="91">
        <f t="shared" si="55"/>
        <v>1</v>
      </c>
      <c r="CR91" s="91">
        <f t="shared" si="38"/>
        <v>0</v>
      </c>
      <c r="CS91" s="92"/>
      <c r="CT91" s="92"/>
      <c r="CU91" s="92">
        <f t="shared" si="37"/>
        <v>149756.64000000001</v>
      </c>
      <c r="CV91" s="92">
        <f t="shared" si="63"/>
        <v>77860.710000000006</v>
      </c>
      <c r="CW91" s="153">
        <f t="shared" si="56"/>
        <v>3.5</v>
      </c>
      <c r="CX91" s="153">
        <f t="shared" si="57"/>
        <v>4</v>
      </c>
      <c r="CY91" s="153">
        <f t="shared" si="58"/>
        <v>4</v>
      </c>
      <c r="CZ91" s="92">
        <f t="shared" si="59"/>
        <v>1176934.03</v>
      </c>
      <c r="DA91" s="92">
        <f t="shared" si="60"/>
        <v>2021.67</v>
      </c>
      <c r="DB91" s="91">
        <f t="shared" si="39"/>
        <v>1</v>
      </c>
    </row>
    <row r="92" spans="1:106" x14ac:dyDescent="0.25">
      <c r="A92" s="20">
        <v>13075033</v>
      </c>
      <c r="B92" s="21">
        <v>5559</v>
      </c>
      <c r="C92" s="21" t="s">
        <v>130</v>
      </c>
      <c r="D92" s="228">
        <v>2719</v>
      </c>
      <c r="E92" s="230">
        <v>232200</v>
      </c>
      <c r="F92" s="230">
        <v>182541.34</v>
      </c>
      <c r="G92" s="230">
        <v>0</v>
      </c>
      <c r="H92" s="230"/>
      <c r="I92" s="230">
        <v>129708.51</v>
      </c>
      <c r="J92" s="230">
        <v>0</v>
      </c>
      <c r="K92" s="230"/>
      <c r="L92" s="230"/>
      <c r="M92" s="230">
        <v>350</v>
      </c>
      <c r="N92" s="245">
        <v>0</v>
      </c>
      <c r="O92" s="230">
        <v>400</v>
      </c>
      <c r="P92" s="245">
        <v>0</v>
      </c>
      <c r="Q92" s="230">
        <v>400</v>
      </c>
      <c r="R92" s="245">
        <v>0</v>
      </c>
      <c r="S92" s="245">
        <v>0</v>
      </c>
      <c r="T92" s="230">
        <v>5218963.71</v>
      </c>
      <c r="U92" s="230">
        <v>1919.4423354174328</v>
      </c>
      <c r="V92" s="29" t="s">
        <v>56</v>
      </c>
      <c r="W92" s="29" t="s">
        <v>43</v>
      </c>
      <c r="X92" s="29" t="s">
        <v>43</v>
      </c>
      <c r="Y92" s="230">
        <v>7900</v>
      </c>
      <c r="Z92" s="290">
        <v>8087.91</v>
      </c>
      <c r="AA92" s="230">
        <v>0</v>
      </c>
      <c r="AB92" s="230">
        <v>0</v>
      </c>
      <c r="AC92" s="230">
        <v>0</v>
      </c>
      <c r="AD92" s="291">
        <v>0</v>
      </c>
      <c r="AE92" s="292">
        <v>928076.89</v>
      </c>
      <c r="AF92" s="292">
        <v>641573.86</v>
      </c>
      <c r="AG92" s="281">
        <f t="shared" si="40"/>
        <v>-286503.03000000003</v>
      </c>
      <c r="AH92" s="292">
        <v>1067483.52</v>
      </c>
      <c r="AI92" s="281">
        <f t="shared" si="41"/>
        <v>1709057.38</v>
      </c>
      <c r="AJ92" s="292">
        <v>922716.24</v>
      </c>
      <c r="AK92" s="281">
        <f t="shared" si="42"/>
        <v>786341.1399999999</v>
      </c>
      <c r="AL92" s="281">
        <f t="shared" si="43"/>
        <v>1.4382073484103608</v>
      </c>
      <c r="AM92" s="281">
        <f t="shared" si="44"/>
        <v>0.53989775346220381</v>
      </c>
      <c r="AN92" s="292">
        <v>479733.91</v>
      </c>
      <c r="CA92" s="91" t="str">
        <f t="shared" si="62"/>
        <v>Ferdinandshof</v>
      </c>
      <c r="CB92" s="92">
        <f t="shared" si="62"/>
        <v>2719</v>
      </c>
      <c r="CC92" s="92">
        <f t="shared" si="45"/>
        <v>129708.51</v>
      </c>
      <c r="CD92" s="92">
        <f t="shared" si="46"/>
        <v>-129708.51</v>
      </c>
      <c r="CE92" s="92"/>
      <c r="CF92" s="92"/>
      <c r="CG92" s="92">
        <f t="shared" si="47"/>
        <v>0</v>
      </c>
      <c r="CH92" s="92">
        <f t="shared" si="48"/>
        <v>182541.34</v>
      </c>
      <c r="CI92" s="92">
        <f t="shared" si="49"/>
        <v>0</v>
      </c>
      <c r="CJ92" s="91" t="str">
        <f t="shared" si="50"/>
        <v>ja</v>
      </c>
      <c r="CK92" s="91" t="str">
        <f t="shared" si="50"/>
        <v>nein</v>
      </c>
      <c r="CL92" s="91" t="str">
        <f t="shared" si="61"/>
        <v>OK</v>
      </c>
      <c r="CM92" s="92">
        <f t="shared" si="51"/>
        <v>0</v>
      </c>
      <c r="CN92" s="91" t="str">
        <f t="shared" si="52"/>
        <v>nein</v>
      </c>
      <c r="CO92" s="91">
        <f t="shared" si="53"/>
        <v>1</v>
      </c>
      <c r="CP92" s="91">
        <f t="shared" si="54"/>
        <v>0</v>
      </c>
      <c r="CQ92" s="91">
        <f t="shared" si="55"/>
        <v>1</v>
      </c>
      <c r="CR92" s="91">
        <f t="shared" si="38"/>
        <v>0</v>
      </c>
      <c r="CS92" s="92"/>
      <c r="CT92" s="92"/>
      <c r="CU92" s="92">
        <f t="shared" si="37"/>
        <v>922716.24</v>
      </c>
      <c r="CV92" s="92">
        <f t="shared" si="63"/>
        <v>479733.91</v>
      </c>
      <c r="CW92" s="153">
        <f t="shared" si="56"/>
        <v>3.5</v>
      </c>
      <c r="CX92" s="153">
        <f t="shared" si="57"/>
        <v>4</v>
      </c>
      <c r="CY92" s="153">
        <f t="shared" si="58"/>
        <v>4</v>
      </c>
      <c r="CZ92" s="92">
        <f t="shared" si="59"/>
        <v>5218963.71</v>
      </c>
      <c r="DA92" s="92">
        <f t="shared" si="60"/>
        <v>8087.91</v>
      </c>
      <c r="DB92" s="91">
        <f t="shared" si="39"/>
        <v>0</v>
      </c>
    </row>
    <row r="93" spans="1:106" x14ac:dyDescent="0.25">
      <c r="A93" s="20">
        <v>13075045</v>
      </c>
      <c r="B93" s="21">
        <v>5559</v>
      </c>
      <c r="C93" s="21" t="s">
        <v>131</v>
      </c>
      <c r="D93" s="228">
        <v>478</v>
      </c>
      <c r="E93" s="230">
        <v>39300</v>
      </c>
      <c r="F93" s="230">
        <v>23212.51</v>
      </c>
      <c r="G93" s="230">
        <v>1</v>
      </c>
      <c r="H93" s="230">
        <v>11586.59</v>
      </c>
      <c r="I93" s="230"/>
      <c r="J93" s="230">
        <v>0</v>
      </c>
      <c r="K93" s="230"/>
      <c r="L93" s="230"/>
      <c r="M93" s="230">
        <v>350</v>
      </c>
      <c r="N93" s="245">
        <v>0</v>
      </c>
      <c r="O93" s="230">
        <v>400</v>
      </c>
      <c r="P93" s="245">
        <v>0</v>
      </c>
      <c r="Q93" s="230">
        <v>400</v>
      </c>
      <c r="R93" s="245">
        <v>0</v>
      </c>
      <c r="S93" s="245">
        <v>0</v>
      </c>
      <c r="T93" s="230">
        <v>54047.61</v>
      </c>
      <c r="U93" s="230">
        <v>113.07031380753138</v>
      </c>
      <c r="V93" s="29" t="s">
        <v>56</v>
      </c>
      <c r="W93" s="29" t="s">
        <v>43</v>
      </c>
      <c r="X93" s="29" t="s">
        <v>43</v>
      </c>
      <c r="Y93" s="230">
        <v>1900</v>
      </c>
      <c r="Z93" s="290">
        <v>2032.1</v>
      </c>
      <c r="AA93" s="230">
        <v>0</v>
      </c>
      <c r="AB93" s="230">
        <v>0</v>
      </c>
      <c r="AC93" s="230">
        <v>0</v>
      </c>
      <c r="AD93" s="291">
        <v>0</v>
      </c>
      <c r="AE93" s="292">
        <v>106400.22</v>
      </c>
      <c r="AF93" s="292">
        <v>60346.97</v>
      </c>
      <c r="AG93" s="281">
        <f t="shared" si="40"/>
        <v>-46053.25</v>
      </c>
      <c r="AH93" s="292">
        <v>221716.86</v>
      </c>
      <c r="AI93" s="281">
        <f t="shared" si="41"/>
        <v>282063.82999999996</v>
      </c>
      <c r="AJ93" s="292">
        <v>143410.07999999999</v>
      </c>
      <c r="AK93" s="281">
        <f t="shared" si="42"/>
        <v>138653.74999999997</v>
      </c>
      <c r="AL93" s="281">
        <f t="shared" si="43"/>
        <v>2.3764255272468522</v>
      </c>
      <c r="AM93" s="281">
        <f t="shared" si="44"/>
        <v>0.50843130081584731</v>
      </c>
      <c r="AN93" s="292">
        <v>74561.02</v>
      </c>
      <c r="CA93" s="91" t="str">
        <f t="shared" si="62"/>
        <v>Hammer a. d. Uecker</v>
      </c>
      <c r="CB93" s="92">
        <f t="shared" si="62"/>
        <v>478</v>
      </c>
      <c r="CC93" s="92">
        <f t="shared" si="45"/>
        <v>0</v>
      </c>
      <c r="CD93" s="92">
        <f t="shared" si="46"/>
        <v>11586.59</v>
      </c>
      <c r="CE93" s="92"/>
      <c r="CF93" s="92"/>
      <c r="CG93" s="92">
        <f t="shared" si="47"/>
        <v>0</v>
      </c>
      <c r="CH93" s="92">
        <f t="shared" si="48"/>
        <v>23212.51</v>
      </c>
      <c r="CI93" s="92">
        <f t="shared" si="49"/>
        <v>0</v>
      </c>
      <c r="CJ93" s="91" t="str">
        <f t="shared" si="50"/>
        <v>ja</v>
      </c>
      <c r="CK93" s="91" t="str">
        <f t="shared" si="50"/>
        <v>nein</v>
      </c>
      <c r="CL93" s="91" t="str">
        <f t="shared" si="61"/>
        <v>OK</v>
      </c>
      <c r="CM93" s="92">
        <f t="shared" si="51"/>
        <v>0</v>
      </c>
      <c r="CN93" s="91" t="str">
        <f t="shared" si="52"/>
        <v>nein</v>
      </c>
      <c r="CO93" s="91">
        <f t="shared" si="53"/>
        <v>1</v>
      </c>
      <c r="CP93" s="91">
        <f t="shared" si="54"/>
        <v>0</v>
      </c>
      <c r="CQ93" s="91">
        <f t="shared" si="55"/>
        <v>1</v>
      </c>
      <c r="CR93" s="91">
        <f t="shared" si="38"/>
        <v>0</v>
      </c>
      <c r="CS93" s="92"/>
      <c r="CT93" s="92"/>
      <c r="CU93" s="92">
        <f t="shared" si="37"/>
        <v>143410.07999999999</v>
      </c>
      <c r="CV93" s="92">
        <f t="shared" si="63"/>
        <v>74561.02</v>
      </c>
      <c r="CW93" s="153">
        <f t="shared" si="56"/>
        <v>3.5</v>
      </c>
      <c r="CX93" s="153">
        <f t="shared" si="57"/>
        <v>4</v>
      </c>
      <c r="CY93" s="153">
        <f t="shared" si="58"/>
        <v>4</v>
      </c>
      <c r="CZ93" s="92">
        <f t="shared" si="59"/>
        <v>54047.61</v>
      </c>
      <c r="DA93" s="92">
        <f t="shared" si="60"/>
        <v>2032.1</v>
      </c>
      <c r="DB93" s="91">
        <f t="shared" si="39"/>
        <v>1</v>
      </c>
    </row>
    <row r="94" spans="1:106" x14ac:dyDescent="0.25">
      <c r="A94" s="20">
        <v>13075048</v>
      </c>
      <c r="B94" s="21">
        <v>5559</v>
      </c>
      <c r="C94" s="21" t="s">
        <v>132</v>
      </c>
      <c r="D94" s="228">
        <v>422</v>
      </c>
      <c r="E94" s="230">
        <v>51000</v>
      </c>
      <c r="F94" s="230">
        <v>5387.6</v>
      </c>
      <c r="G94" s="230">
        <v>0</v>
      </c>
      <c r="H94" s="230">
        <v>5594.61</v>
      </c>
      <c r="I94" s="230"/>
      <c r="J94" s="230">
        <v>0</v>
      </c>
      <c r="K94" s="230"/>
      <c r="L94" s="230"/>
      <c r="M94" s="230">
        <v>350</v>
      </c>
      <c r="N94" s="245">
        <v>0</v>
      </c>
      <c r="O94" s="230">
        <v>390</v>
      </c>
      <c r="P94" s="245">
        <v>0</v>
      </c>
      <c r="Q94" s="230">
        <v>400</v>
      </c>
      <c r="R94" s="245">
        <v>0</v>
      </c>
      <c r="S94" s="245">
        <v>0</v>
      </c>
      <c r="T94" s="230">
        <v>0</v>
      </c>
      <c r="U94" s="230">
        <v>0</v>
      </c>
      <c r="V94" s="29" t="s">
        <v>56</v>
      </c>
      <c r="W94" s="29" t="s">
        <v>43</v>
      </c>
      <c r="X94" s="29" t="s">
        <v>43</v>
      </c>
      <c r="Y94" s="230">
        <v>2000</v>
      </c>
      <c r="Z94" s="290">
        <v>2013.33</v>
      </c>
      <c r="AA94" s="230">
        <v>0</v>
      </c>
      <c r="AB94" s="230">
        <v>0</v>
      </c>
      <c r="AC94" s="230">
        <v>0</v>
      </c>
      <c r="AD94" s="291">
        <v>0</v>
      </c>
      <c r="AE94" s="292">
        <v>135691.35999999999</v>
      </c>
      <c r="AF94" s="292">
        <v>94612.43</v>
      </c>
      <c r="AG94" s="281">
        <f t="shared" si="40"/>
        <v>-41078.929999999993</v>
      </c>
      <c r="AH94" s="292">
        <v>170687.82</v>
      </c>
      <c r="AI94" s="281">
        <f t="shared" si="41"/>
        <v>265300.25</v>
      </c>
      <c r="AJ94" s="292">
        <v>144482.16</v>
      </c>
      <c r="AK94" s="281">
        <f t="shared" si="42"/>
        <v>120818.09</v>
      </c>
      <c r="AL94" s="281">
        <f t="shared" si="43"/>
        <v>1.5270949070856759</v>
      </c>
      <c r="AM94" s="281">
        <f t="shared" si="44"/>
        <v>0.54459865755874715</v>
      </c>
      <c r="AN94" s="292">
        <v>75118.42</v>
      </c>
      <c r="CA94" s="91" t="str">
        <f t="shared" si="62"/>
        <v>Heinrichswalde</v>
      </c>
      <c r="CB94" s="92">
        <f t="shared" si="62"/>
        <v>422</v>
      </c>
      <c r="CC94" s="92">
        <f t="shared" si="45"/>
        <v>0</v>
      </c>
      <c r="CD94" s="92">
        <f t="shared" si="46"/>
        <v>5594.61</v>
      </c>
      <c r="CE94" s="92"/>
      <c r="CF94" s="92"/>
      <c r="CG94" s="92">
        <f t="shared" si="47"/>
        <v>0</v>
      </c>
      <c r="CH94" s="92">
        <f t="shared" si="48"/>
        <v>5387.6</v>
      </c>
      <c r="CI94" s="92">
        <f t="shared" si="49"/>
        <v>0</v>
      </c>
      <c r="CJ94" s="91" t="str">
        <f t="shared" si="50"/>
        <v>ja</v>
      </c>
      <c r="CK94" s="91" t="str">
        <f t="shared" si="50"/>
        <v>nein</v>
      </c>
      <c r="CL94" s="91" t="str">
        <f t="shared" si="61"/>
        <v>OK</v>
      </c>
      <c r="CM94" s="92">
        <f t="shared" si="51"/>
        <v>0</v>
      </c>
      <c r="CN94" s="91" t="str">
        <f t="shared" si="52"/>
        <v>nein</v>
      </c>
      <c r="CO94" s="91">
        <f t="shared" si="53"/>
        <v>1</v>
      </c>
      <c r="CP94" s="91">
        <f t="shared" si="54"/>
        <v>0</v>
      </c>
      <c r="CQ94" s="91">
        <f t="shared" si="55"/>
        <v>1</v>
      </c>
      <c r="CR94" s="91">
        <f t="shared" si="38"/>
        <v>0</v>
      </c>
      <c r="CS94" s="92"/>
      <c r="CT94" s="92"/>
      <c r="CU94" s="92">
        <f t="shared" si="37"/>
        <v>144482.16</v>
      </c>
      <c r="CV94" s="92">
        <f t="shared" si="63"/>
        <v>75118.42</v>
      </c>
      <c r="CW94" s="153">
        <f t="shared" si="56"/>
        <v>3.5</v>
      </c>
      <c r="CX94" s="153">
        <f t="shared" si="57"/>
        <v>3.9</v>
      </c>
      <c r="CY94" s="153">
        <f t="shared" si="58"/>
        <v>4</v>
      </c>
      <c r="CZ94" s="92">
        <f t="shared" si="59"/>
        <v>0</v>
      </c>
      <c r="DA94" s="92">
        <f t="shared" si="60"/>
        <v>2013.33</v>
      </c>
      <c r="DB94" s="91">
        <f t="shared" si="39"/>
        <v>0</v>
      </c>
    </row>
    <row r="95" spans="1:106" x14ac:dyDescent="0.25">
      <c r="A95" s="20">
        <v>13075118</v>
      </c>
      <c r="B95" s="21">
        <v>5559</v>
      </c>
      <c r="C95" s="21" t="s">
        <v>133</v>
      </c>
      <c r="D95" s="228">
        <v>301</v>
      </c>
      <c r="E95" s="230">
        <v>4000</v>
      </c>
      <c r="F95" s="230">
        <v>36547.21</v>
      </c>
      <c r="G95" s="230">
        <v>1</v>
      </c>
      <c r="H95" s="230">
        <v>37829.519999999997</v>
      </c>
      <c r="I95" s="230"/>
      <c r="J95" s="230">
        <v>1</v>
      </c>
      <c r="K95" s="230"/>
      <c r="L95" s="230"/>
      <c r="M95" s="230">
        <v>350</v>
      </c>
      <c r="N95" s="245">
        <v>0</v>
      </c>
      <c r="O95" s="230">
        <v>381</v>
      </c>
      <c r="P95" s="245">
        <v>0</v>
      </c>
      <c r="Q95" s="230">
        <v>350</v>
      </c>
      <c r="R95" s="245">
        <v>0</v>
      </c>
      <c r="S95" s="245">
        <v>0</v>
      </c>
      <c r="T95" s="230">
        <v>3554.94</v>
      </c>
      <c r="U95" s="230">
        <v>11.810431893687708</v>
      </c>
      <c r="V95" s="29" t="s">
        <v>43</v>
      </c>
      <c r="W95" s="29" t="s">
        <v>43</v>
      </c>
      <c r="X95" s="29" t="s">
        <v>43</v>
      </c>
      <c r="Y95" s="230">
        <v>1600</v>
      </c>
      <c r="Z95" s="290">
        <v>1678.95</v>
      </c>
      <c r="AA95" s="230">
        <v>0</v>
      </c>
      <c r="AB95" s="230">
        <v>0</v>
      </c>
      <c r="AC95" s="230">
        <v>0</v>
      </c>
      <c r="AD95" s="291">
        <v>0</v>
      </c>
      <c r="AE95" s="292">
        <v>120515.38</v>
      </c>
      <c r="AF95" s="292">
        <v>59148.18</v>
      </c>
      <c r="AG95" s="281">
        <f t="shared" si="40"/>
        <v>-61367.200000000004</v>
      </c>
      <c r="AH95" s="292">
        <v>107508.06</v>
      </c>
      <c r="AI95" s="281">
        <f t="shared" si="41"/>
        <v>166656.24</v>
      </c>
      <c r="AJ95" s="292">
        <v>100067.04</v>
      </c>
      <c r="AK95" s="281">
        <f t="shared" si="42"/>
        <v>66589.2</v>
      </c>
      <c r="AL95" s="281">
        <f t="shared" si="43"/>
        <v>1.6918025203818612</v>
      </c>
      <c r="AM95" s="281">
        <f t="shared" si="44"/>
        <v>0.60043980351410786</v>
      </c>
      <c r="AN95" s="292">
        <v>52026.37</v>
      </c>
      <c r="CA95" s="91" t="str">
        <f t="shared" si="62"/>
        <v>Rothemühl</v>
      </c>
      <c r="CB95" s="92">
        <f t="shared" si="62"/>
        <v>301</v>
      </c>
      <c r="CC95" s="92">
        <f t="shared" si="45"/>
        <v>0</v>
      </c>
      <c r="CD95" s="92">
        <f t="shared" si="46"/>
        <v>37829.519999999997</v>
      </c>
      <c r="CE95" s="92"/>
      <c r="CF95" s="92"/>
      <c r="CG95" s="92">
        <f t="shared" si="47"/>
        <v>0</v>
      </c>
      <c r="CH95" s="92">
        <f t="shared" si="48"/>
        <v>36547.21</v>
      </c>
      <c r="CI95" s="92">
        <f t="shared" si="49"/>
        <v>0</v>
      </c>
      <c r="CJ95" s="91" t="str">
        <f t="shared" si="50"/>
        <v>nein</v>
      </c>
      <c r="CK95" s="91" t="str">
        <f t="shared" si="50"/>
        <v>nein</v>
      </c>
      <c r="CL95" s="91" t="str">
        <f t="shared" si="61"/>
        <v>OK</v>
      </c>
      <c r="CM95" s="92">
        <f t="shared" si="51"/>
        <v>0</v>
      </c>
      <c r="CN95" s="91" t="str">
        <f t="shared" si="52"/>
        <v>nein</v>
      </c>
      <c r="CO95" s="91">
        <f t="shared" si="53"/>
        <v>0</v>
      </c>
      <c r="CP95" s="91">
        <f t="shared" si="54"/>
        <v>0</v>
      </c>
      <c r="CQ95" s="91">
        <f t="shared" si="55"/>
        <v>1</v>
      </c>
      <c r="CR95" s="91">
        <f t="shared" si="38"/>
        <v>1</v>
      </c>
      <c r="CS95" s="92"/>
      <c r="CT95" s="92"/>
      <c r="CU95" s="92">
        <f t="shared" si="37"/>
        <v>100067.04</v>
      </c>
      <c r="CV95" s="92">
        <f t="shared" si="63"/>
        <v>52026.37</v>
      </c>
      <c r="CW95" s="153">
        <f t="shared" si="56"/>
        <v>3.5</v>
      </c>
      <c r="CX95" s="153">
        <f t="shared" si="57"/>
        <v>3.81</v>
      </c>
      <c r="CY95" s="153">
        <f t="shared" si="58"/>
        <v>3.5</v>
      </c>
      <c r="CZ95" s="92">
        <f t="shared" si="59"/>
        <v>3554.94</v>
      </c>
      <c r="DA95" s="92">
        <f t="shared" si="60"/>
        <v>1678.95</v>
      </c>
      <c r="DB95" s="91">
        <f t="shared" si="39"/>
        <v>1</v>
      </c>
    </row>
    <row r="96" spans="1:106" x14ac:dyDescent="0.25">
      <c r="A96" s="20">
        <v>13075131</v>
      </c>
      <c r="B96" s="21">
        <v>5559</v>
      </c>
      <c r="C96" s="21" t="s">
        <v>134</v>
      </c>
      <c r="D96" s="228">
        <v>9436</v>
      </c>
      <c r="E96" s="230">
        <v>42000</v>
      </c>
      <c r="F96" s="230">
        <v>954330.38</v>
      </c>
      <c r="G96" s="230">
        <v>0</v>
      </c>
      <c r="H96" s="230"/>
      <c r="I96" s="230">
        <v>880773.52</v>
      </c>
      <c r="J96" s="230">
        <v>0</v>
      </c>
      <c r="K96" s="230"/>
      <c r="L96" s="230"/>
      <c r="M96" s="230">
        <v>380</v>
      </c>
      <c r="N96" s="245">
        <v>0</v>
      </c>
      <c r="O96" s="230">
        <v>475</v>
      </c>
      <c r="P96" s="245">
        <v>0</v>
      </c>
      <c r="Q96" s="230">
        <v>450</v>
      </c>
      <c r="R96" s="245">
        <v>0</v>
      </c>
      <c r="S96" s="245">
        <v>0</v>
      </c>
      <c r="T96" s="230">
        <v>7276081.3799999999</v>
      </c>
      <c r="U96" s="230">
        <v>771.09806909707504</v>
      </c>
      <c r="V96" s="29" t="s">
        <v>56</v>
      </c>
      <c r="W96" s="29" t="s">
        <v>43</v>
      </c>
      <c r="X96" s="29" t="s">
        <v>43</v>
      </c>
      <c r="Y96" s="230">
        <v>31000</v>
      </c>
      <c r="Z96" s="290">
        <v>30694.76</v>
      </c>
      <c r="AA96" s="230">
        <v>33000</v>
      </c>
      <c r="AB96" s="230">
        <v>24390.9</v>
      </c>
      <c r="AC96" s="230">
        <v>0</v>
      </c>
      <c r="AD96" s="291">
        <v>0</v>
      </c>
      <c r="AE96" s="292">
        <v>4741804.37</v>
      </c>
      <c r="AF96" s="292">
        <v>2591259.96</v>
      </c>
      <c r="AG96" s="281">
        <f t="shared" si="40"/>
        <v>-2150544.41</v>
      </c>
      <c r="AH96" s="292">
        <v>2791980.6</v>
      </c>
      <c r="AI96" s="281">
        <f t="shared" si="41"/>
        <v>5383240.5600000005</v>
      </c>
      <c r="AJ96" s="292">
        <v>3638360.88</v>
      </c>
      <c r="AK96" s="281">
        <f t="shared" si="42"/>
        <v>1744879.6800000006</v>
      </c>
      <c r="AL96" s="281">
        <f t="shared" si="43"/>
        <v>1.4040894916618092</v>
      </c>
      <c r="AM96" s="281">
        <f t="shared" si="44"/>
        <v>0.67586815774771902</v>
      </c>
      <c r="AN96" s="292">
        <v>1891637.98</v>
      </c>
      <c r="CA96" s="91" t="str">
        <f t="shared" si="62"/>
        <v>Torgelow, Stadt</v>
      </c>
      <c r="CB96" s="92">
        <f t="shared" si="62"/>
        <v>9436</v>
      </c>
      <c r="CC96" s="92">
        <f t="shared" si="45"/>
        <v>880773.52</v>
      </c>
      <c r="CD96" s="92">
        <f t="shared" si="46"/>
        <v>-880773.52</v>
      </c>
      <c r="CE96" s="92"/>
      <c r="CF96" s="92"/>
      <c r="CG96" s="92">
        <f t="shared" si="47"/>
        <v>0</v>
      </c>
      <c r="CH96" s="92">
        <f t="shared" si="48"/>
        <v>954330.38</v>
      </c>
      <c r="CI96" s="92">
        <f t="shared" si="49"/>
        <v>0</v>
      </c>
      <c r="CJ96" s="91" t="str">
        <f t="shared" si="50"/>
        <v>ja</v>
      </c>
      <c r="CK96" s="91" t="str">
        <f t="shared" si="50"/>
        <v>nein</v>
      </c>
      <c r="CL96" s="91" t="str">
        <f t="shared" si="61"/>
        <v>OK</v>
      </c>
      <c r="CM96" s="92">
        <f t="shared" si="51"/>
        <v>0</v>
      </c>
      <c r="CN96" s="91" t="str">
        <f t="shared" si="52"/>
        <v>nein</v>
      </c>
      <c r="CO96" s="91">
        <f t="shared" si="53"/>
        <v>1</v>
      </c>
      <c r="CP96" s="91">
        <f t="shared" si="54"/>
        <v>0</v>
      </c>
      <c r="CQ96" s="91">
        <f t="shared" si="55"/>
        <v>1</v>
      </c>
      <c r="CR96" s="91">
        <f t="shared" si="38"/>
        <v>0</v>
      </c>
      <c r="CS96" s="92"/>
      <c r="CT96" s="92"/>
      <c r="CU96" s="92">
        <f t="shared" si="37"/>
        <v>3638360.88</v>
      </c>
      <c r="CV96" s="92">
        <f t="shared" si="63"/>
        <v>1891637.98</v>
      </c>
      <c r="CW96" s="153">
        <f t="shared" si="56"/>
        <v>3.8</v>
      </c>
      <c r="CX96" s="153">
        <f t="shared" si="57"/>
        <v>4.75</v>
      </c>
      <c r="CY96" s="153">
        <f t="shared" si="58"/>
        <v>4.5</v>
      </c>
      <c r="CZ96" s="92">
        <f t="shared" si="59"/>
        <v>7276081.3799999999</v>
      </c>
      <c r="DA96" s="92">
        <f t="shared" si="60"/>
        <v>55085.66</v>
      </c>
      <c r="DB96" s="91">
        <f t="shared" si="39"/>
        <v>0</v>
      </c>
    </row>
    <row r="97" spans="1:106" x14ac:dyDescent="0.25">
      <c r="A97" s="20">
        <v>13075143</v>
      </c>
      <c r="B97" s="21">
        <v>5559</v>
      </c>
      <c r="C97" s="21" t="s">
        <v>135</v>
      </c>
      <c r="D97" s="228">
        <v>777</v>
      </c>
      <c r="E97" s="230">
        <v>293100</v>
      </c>
      <c r="F97" s="230">
        <v>150899.95000000001</v>
      </c>
      <c r="G97" s="230">
        <v>0</v>
      </c>
      <c r="H97" s="230"/>
      <c r="I97" s="230">
        <v>61928.480000000003</v>
      </c>
      <c r="J97" s="230">
        <v>0</v>
      </c>
      <c r="K97" s="230"/>
      <c r="L97" s="230"/>
      <c r="M97" s="230">
        <v>280</v>
      </c>
      <c r="N97" s="245">
        <v>0</v>
      </c>
      <c r="O97" s="230">
        <v>390</v>
      </c>
      <c r="P97" s="245">
        <v>0</v>
      </c>
      <c r="Q97" s="230">
        <v>350</v>
      </c>
      <c r="R97" s="245">
        <v>0</v>
      </c>
      <c r="S97" s="245">
        <v>0</v>
      </c>
      <c r="T97" s="230">
        <v>720003.88</v>
      </c>
      <c r="U97" s="230">
        <v>926.64592020592022</v>
      </c>
      <c r="V97" s="29" t="s">
        <v>56</v>
      </c>
      <c r="W97" s="29" t="s">
        <v>43</v>
      </c>
      <c r="X97" s="29" t="s">
        <v>43</v>
      </c>
      <c r="Y97" s="230">
        <v>3200</v>
      </c>
      <c r="Z97" s="290">
        <v>2999.32</v>
      </c>
      <c r="AA97" s="230">
        <v>0</v>
      </c>
      <c r="AB97" s="230">
        <v>0</v>
      </c>
      <c r="AC97" s="230">
        <v>0</v>
      </c>
      <c r="AD97" s="291">
        <v>0</v>
      </c>
      <c r="AE97" s="292">
        <v>587545.93999999994</v>
      </c>
      <c r="AF97" s="292">
        <v>257809.08</v>
      </c>
      <c r="AG97" s="281">
        <f t="shared" si="40"/>
        <v>-329736.86</v>
      </c>
      <c r="AH97" s="292">
        <v>111651.96</v>
      </c>
      <c r="AI97" s="281">
        <f t="shared" si="41"/>
        <v>369461.04</v>
      </c>
      <c r="AJ97" s="292">
        <v>335370.84000000003</v>
      </c>
      <c r="AK97" s="281">
        <f t="shared" si="42"/>
        <v>34090.199999999953</v>
      </c>
      <c r="AL97" s="281">
        <f t="shared" si="43"/>
        <v>1.3008496054522209</v>
      </c>
      <c r="AM97" s="281">
        <f t="shared" si="44"/>
        <v>0.90772991923586865</v>
      </c>
      <c r="AN97" s="292">
        <v>174364.28</v>
      </c>
      <c r="CA97" s="91" t="str">
        <f t="shared" si="62"/>
        <v>Wilhelmsburg</v>
      </c>
      <c r="CB97" s="92">
        <f t="shared" si="62"/>
        <v>777</v>
      </c>
      <c r="CC97" s="92">
        <f t="shared" si="45"/>
        <v>61928.480000000003</v>
      </c>
      <c r="CD97" s="92">
        <f t="shared" si="46"/>
        <v>-61928.480000000003</v>
      </c>
      <c r="CE97" s="92"/>
      <c r="CF97" s="92"/>
      <c r="CG97" s="92">
        <f t="shared" si="47"/>
        <v>0</v>
      </c>
      <c r="CH97" s="92">
        <f t="shared" si="48"/>
        <v>150899.95000000001</v>
      </c>
      <c r="CI97" s="92">
        <f t="shared" si="49"/>
        <v>0</v>
      </c>
      <c r="CJ97" s="91" t="str">
        <f t="shared" si="50"/>
        <v>ja</v>
      </c>
      <c r="CK97" s="91" t="str">
        <f t="shared" si="50"/>
        <v>nein</v>
      </c>
      <c r="CL97" s="91" t="str">
        <f t="shared" si="61"/>
        <v>OK</v>
      </c>
      <c r="CM97" s="92">
        <f t="shared" si="51"/>
        <v>0</v>
      </c>
      <c r="CN97" s="91" t="str">
        <f t="shared" si="52"/>
        <v>nein</v>
      </c>
      <c r="CO97" s="91">
        <f t="shared" si="53"/>
        <v>1</v>
      </c>
      <c r="CP97" s="91">
        <f t="shared" si="54"/>
        <v>0</v>
      </c>
      <c r="CQ97" s="91">
        <f t="shared" si="55"/>
        <v>1</v>
      </c>
      <c r="CR97" s="91">
        <f t="shared" si="38"/>
        <v>0</v>
      </c>
      <c r="CS97" s="92"/>
      <c r="CT97" s="92"/>
      <c r="CU97" s="92">
        <f t="shared" si="37"/>
        <v>335370.84000000003</v>
      </c>
      <c r="CV97" s="92">
        <f t="shared" si="63"/>
        <v>174364.28</v>
      </c>
      <c r="CW97" s="153">
        <f t="shared" si="56"/>
        <v>2.8</v>
      </c>
      <c r="CX97" s="153">
        <f t="shared" si="57"/>
        <v>3.9</v>
      </c>
      <c r="CY97" s="153">
        <f t="shared" si="58"/>
        <v>3.5</v>
      </c>
      <c r="CZ97" s="92">
        <f t="shared" si="59"/>
        <v>720003.88</v>
      </c>
      <c r="DA97" s="92">
        <f t="shared" si="60"/>
        <v>2999.32</v>
      </c>
      <c r="DB97" s="91">
        <f t="shared" si="39"/>
        <v>0</v>
      </c>
    </row>
    <row r="98" spans="1:106" x14ac:dyDescent="0.25">
      <c r="A98" s="20">
        <v>13075017</v>
      </c>
      <c r="B98" s="21">
        <v>5560</v>
      </c>
      <c r="C98" s="21" t="s">
        <v>136</v>
      </c>
      <c r="D98" s="254">
        <v>198</v>
      </c>
      <c r="E98" s="257">
        <v>460000</v>
      </c>
      <c r="F98" s="255"/>
      <c r="G98" s="255"/>
      <c r="H98" s="255"/>
      <c r="I98" s="255"/>
      <c r="J98" s="255"/>
      <c r="K98" s="255"/>
      <c r="L98" s="255"/>
      <c r="M98" s="255">
        <v>300</v>
      </c>
      <c r="N98" s="255">
        <v>0</v>
      </c>
      <c r="O98" s="255">
        <v>375</v>
      </c>
      <c r="P98" s="255">
        <v>0</v>
      </c>
      <c r="Q98" s="255">
        <v>330</v>
      </c>
      <c r="R98" s="255">
        <v>0</v>
      </c>
      <c r="S98" s="255">
        <v>0</v>
      </c>
      <c r="T98" s="255">
        <v>14773.92</v>
      </c>
      <c r="U98" s="255">
        <v>74.61575757575757</v>
      </c>
      <c r="V98" s="45" t="s">
        <v>43</v>
      </c>
      <c r="W98" s="45" t="s">
        <v>43</v>
      </c>
      <c r="X98" s="45"/>
      <c r="Y98" s="255">
        <v>800</v>
      </c>
      <c r="Z98" s="293">
        <v>762.49</v>
      </c>
      <c r="AA98" s="256"/>
      <c r="AB98" s="256"/>
      <c r="AC98" s="256"/>
      <c r="AD98" s="256"/>
      <c r="AE98" s="289">
        <v>351027.11</v>
      </c>
      <c r="AF98" s="289"/>
      <c r="AG98" s="281">
        <f t="shared" si="40"/>
        <v>-351027.11</v>
      </c>
      <c r="AH98" s="289">
        <v>0</v>
      </c>
      <c r="AI98" s="281">
        <f t="shared" si="41"/>
        <v>0</v>
      </c>
      <c r="AJ98" s="289">
        <v>313926.27</v>
      </c>
      <c r="AK98" s="281">
        <f t="shared" si="42"/>
        <v>-313926.27</v>
      </c>
      <c r="AL98" s="281" t="e">
        <f t="shared" si="43"/>
        <v>#DIV/0!</v>
      </c>
      <c r="AM98" s="281" t="e">
        <f t="shared" si="44"/>
        <v>#DIV/0!</v>
      </c>
      <c r="AN98" s="289">
        <v>137306.73000000001</v>
      </c>
      <c r="CA98" s="91" t="str">
        <f t="shared" si="62"/>
        <v>Brietzig</v>
      </c>
      <c r="CB98" s="92">
        <f t="shared" si="62"/>
        <v>198</v>
      </c>
      <c r="CC98" s="92">
        <f t="shared" si="45"/>
        <v>0</v>
      </c>
      <c r="CD98" s="92">
        <f t="shared" si="46"/>
        <v>0</v>
      </c>
      <c r="CE98" s="92"/>
      <c r="CF98" s="92"/>
      <c r="CG98" s="92">
        <f t="shared" si="47"/>
        <v>0</v>
      </c>
      <c r="CH98" s="92">
        <f t="shared" si="48"/>
        <v>0</v>
      </c>
      <c r="CI98" s="92">
        <f t="shared" si="49"/>
        <v>0</v>
      </c>
      <c r="CJ98" s="91" t="str">
        <f t="shared" si="50"/>
        <v>nein</v>
      </c>
      <c r="CK98" s="91" t="str">
        <f t="shared" si="50"/>
        <v>nein</v>
      </c>
      <c r="CL98" s="91" t="str">
        <f t="shared" si="61"/>
        <v>keine Daten</v>
      </c>
      <c r="CM98" s="92">
        <f t="shared" si="51"/>
        <v>0</v>
      </c>
      <c r="CN98" s="91" t="str">
        <f t="shared" si="52"/>
        <v>keine Angabe</v>
      </c>
      <c r="CO98" s="91">
        <f t="shared" si="53"/>
        <v>2</v>
      </c>
      <c r="CP98" s="91">
        <f t="shared" si="54"/>
        <v>2</v>
      </c>
      <c r="CQ98" s="91">
        <f t="shared" si="55"/>
        <v>0</v>
      </c>
      <c r="CR98" s="91">
        <f t="shared" si="38"/>
        <v>0</v>
      </c>
      <c r="CS98" s="92"/>
      <c r="CT98" s="92"/>
      <c r="CU98" s="92">
        <f t="shared" si="37"/>
        <v>313926.27</v>
      </c>
      <c r="CV98" s="92">
        <f t="shared" si="63"/>
        <v>137306.73000000001</v>
      </c>
      <c r="CW98" s="153">
        <f t="shared" si="56"/>
        <v>3</v>
      </c>
      <c r="CX98" s="153">
        <f t="shared" si="57"/>
        <v>3.75</v>
      </c>
      <c r="CY98" s="153">
        <f t="shared" si="58"/>
        <v>3.3</v>
      </c>
      <c r="CZ98" s="92">
        <f t="shared" si="59"/>
        <v>14773.92</v>
      </c>
      <c r="DA98" s="92">
        <f t="shared" si="60"/>
        <v>762.49</v>
      </c>
      <c r="DB98" s="91">
        <f t="shared" si="39"/>
        <v>0</v>
      </c>
    </row>
    <row r="99" spans="1:106" x14ac:dyDescent="0.25">
      <c r="A99" s="20">
        <v>13075032</v>
      </c>
      <c r="B99" s="21">
        <v>5560</v>
      </c>
      <c r="C99" s="21" t="s">
        <v>137</v>
      </c>
      <c r="D99" s="254">
        <v>309</v>
      </c>
      <c r="E99" s="255">
        <v>187700</v>
      </c>
      <c r="F99" s="255"/>
      <c r="G99" s="255"/>
      <c r="H99" s="255"/>
      <c r="I99" s="255"/>
      <c r="J99" s="255"/>
      <c r="K99" s="255"/>
      <c r="L99" s="255"/>
      <c r="M99" s="255">
        <v>350</v>
      </c>
      <c r="N99" s="255">
        <v>0</v>
      </c>
      <c r="O99" s="255">
        <v>350</v>
      </c>
      <c r="P99" s="255">
        <v>1</v>
      </c>
      <c r="Q99" s="255">
        <v>350</v>
      </c>
      <c r="R99" s="255">
        <v>0</v>
      </c>
      <c r="S99" s="255">
        <v>0</v>
      </c>
      <c r="T99" s="255">
        <v>2958.73</v>
      </c>
      <c r="U99" s="255">
        <v>9.5751779935275074</v>
      </c>
      <c r="V99" s="45" t="s">
        <v>43</v>
      </c>
      <c r="W99" s="45" t="s">
        <v>43</v>
      </c>
      <c r="X99" s="45"/>
      <c r="Y99" s="255">
        <v>2400</v>
      </c>
      <c r="Z99" s="293">
        <v>2375.5100000000002</v>
      </c>
      <c r="AA99" s="256"/>
      <c r="AB99" s="256"/>
      <c r="AC99" s="256"/>
      <c r="AD99" s="256"/>
      <c r="AE99" s="289">
        <v>77793.06</v>
      </c>
      <c r="AF99" s="289"/>
      <c r="AG99" s="281">
        <f t="shared" si="40"/>
        <v>-77793.06</v>
      </c>
      <c r="AH99" s="289">
        <v>137920.66</v>
      </c>
      <c r="AI99" s="281">
        <f t="shared" si="41"/>
        <v>137920.66</v>
      </c>
      <c r="AJ99" s="289">
        <v>44334.04</v>
      </c>
      <c r="AK99" s="281">
        <f t="shared" si="42"/>
        <v>93586.62</v>
      </c>
      <c r="AL99" s="281" t="e">
        <f t="shared" si="43"/>
        <v>#DIV/0!</v>
      </c>
      <c r="AM99" s="281">
        <f t="shared" si="44"/>
        <v>0.3214459675584499</v>
      </c>
      <c r="AN99" s="289">
        <v>18230.53</v>
      </c>
      <c r="CA99" s="91" t="str">
        <f t="shared" si="62"/>
        <v>Fahrenwalde</v>
      </c>
      <c r="CB99" s="92">
        <f t="shared" si="62"/>
        <v>309</v>
      </c>
      <c r="CC99" s="92">
        <f t="shared" si="45"/>
        <v>0</v>
      </c>
      <c r="CD99" s="92">
        <f t="shared" si="46"/>
        <v>0</v>
      </c>
      <c r="CE99" s="92"/>
      <c r="CF99" s="92"/>
      <c r="CG99" s="92">
        <f t="shared" si="47"/>
        <v>0</v>
      </c>
      <c r="CH99" s="92">
        <f t="shared" si="48"/>
        <v>0</v>
      </c>
      <c r="CI99" s="92">
        <f t="shared" si="49"/>
        <v>0</v>
      </c>
      <c r="CJ99" s="91" t="str">
        <f t="shared" si="50"/>
        <v>nein</v>
      </c>
      <c r="CK99" s="91" t="str">
        <f t="shared" si="50"/>
        <v>nein</v>
      </c>
      <c r="CL99" s="91" t="str">
        <f t="shared" si="61"/>
        <v>keine Daten</v>
      </c>
      <c r="CM99" s="92">
        <f t="shared" si="51"/>
        <v>0</v>
      </c>
      <c r="CN99" s="91" t="str">
        <f t="shared" si="52"/>
        <v>keine Angabe</v>
      </c>
      <c r="CO99" s="91">
        <f t="shared" si="53"/>
        <v>2</v>
      </c>
      <c r="CP99" s="91">
        <f t="shared" si="54"/>
        <v>2</v>
      </c>
      <c r="CQ99" s="91">
        <f t="shared" si="55"/>
        <v>0</v>
      </c>
      <c r="CR99" s="91">
        <f t="shared" si="38"/>
        <v>0</v>
      </c>
      <c r="CS99" s="92"/>
      <c r="CT99" s="92"/>
      <c r="CU99" s="92">
        <f t="shared" si="37"/>
        <v>44334.04</v>
      </c>
      <c r="CV99" s="92">
        <f t="shared" si="63"/>
        <v>18230.53</v>
      </c>
      <c r="CW99" s="153">
        <f t="shared" si="56"/>
        <v>3.5</v>
      </c>
      <c r="CX99" s="153">
        <f t="shared" si="57"/>
        <v>3.5</v>
      </c>
      <c r="CY99" s="153">
        <f t="shared" si="58"/>
        <v>3.5</v>
      </c>
      <c r="CZ99" s="92">
        <f t="shared" si="59"/>
        <v>2958.73</v>
      </c>
      <c r="DA99" s="92">
        <f t="shared" si="60"/>
        <v>2375.5100000000002</v>
      </c>
      <c r="DB99" s="91">
        <f t="shared" si="39"/>
        <v>0</v>
      </c>
    </row>
    <row r="100" spans="1:106" x14ac:dyDescent="0.25">
      <c r="A100" s="20">
        <v>13075042</v>
      </c>
      <c r="B100" s="21">
        <v>5560</v>
      </c>
      <c r="C100" s="21" t="s">
        <v>138</v>
      </c>
      <c r="D100" s="254">
        <v>210</v>
      </c>
      <c r="E100" s="257">
        <v>50000</v>
      </c>
      <c r="F100" s="255"/>
      <c r="G100" s="255"/>
      <c r="H100" s="255"/>
      <c r="I100" s="255"/>
      <c r="J100" s="255"/>
      <c r="K100" s="255"/>
      <c r="L100" s="255"/>
      <c r="M100" s="255">
        <v>350</v>
      </c>
      <c r="N100" s="255">
        <v>0</v>
      </c>
      <c r="O100" s="255">
        <v>400</v>
      </c>
      <c r="P100" s="255">
        <v>0</v>
      </c>
      <c r="Q100" s="255">
        <v>350</v>
      </c>
      <c r="R100" s="255">
        <v>0</v>
      </c>
      <c r="S100" s="255">
        <v>0</v>
      </c>
      <c r="T100" s="255">
        <v>10252.469999999999</v>
      </c>
      <c r="U100" s="255">
        <v>48.821285714285715</v>
      </c>
      <c r="V100" s="45" t="s">
        <v>56</v>
      </c>
      <c r="W100" s="45" t="s">
        <v>43</v>
      </c>
      <c r="X100" s="45"/>
      <c r="Y100" s="255">
        <v>1500</v>
      </c>
      <c r="Z100" s="293">
        <v>1470.84</v>
      </c>
      <c r="AA100" s="256"/>
      <c r="AB100" s="256"/>
      <c r="AC100" s="256"/>
      <c r="AD100" s="256"/>
      <c r="AE100" s="289">
        <v>88815.98</v>
      </c>
      <c r="AF100" s="289"/>
      <c r="AG100" s="281">
        <f t="shared" si="40"/>
        <v>-88815.98</v>
      </c>
      <c r="AH100" s="289">
        <v>72164.34</v>
      </c>
      <c r="AI100" s="281">
        <f t="shared" si="41"/>
        <v>72164.34</v>
      </c>
      <c r="AJ100" s="289">
        <v>71972.91</v>
      </c>
      <c r="AK100" s="281">
        <f t="shared" si="42"/>
        <v>191.42999999999302</v>
      </c>
      <c r="AL100" s="281" t="e">
        <f t="shared" si="43"/>
        <v>#DIV/0!</v>
      </c>
      <c r="AM100" s="281">
        <f t="shared" si="44"/>
        <v>0.99734730477684697</v>
      </c>
      <c r="AN100" s="289">
        <v>32499.09</v>
      </c>
      <c r="CA100" s="91" t="str">
        <f t="shared" si="62"/>
        <v>Groß Luckow</v>
      </c>
      <c r="CB100" s="92">
        <f t="shared" si="62"/>
        <v>210</v>
      </c>
      <c r="CC100" s="92">
        <f t="shared" si="45"/>
        <v>0</v>
      </c>
      <c r="CD100" s="92">
        <f t="shared" si="46"/>
        <v>0</v>
      </c>
      <c r="CE100" s="92"/>
      <c r="CF100" s="92"/>
      <c r="CG100" s="92">
        <f t="shared" si="47"/>
        <v>0</v>
      </c>
      <c r="CH100" s="92">
        <f t="shared" si="48"/>
        <v>0</v>
      </c>
      <c r="CI100" s="92">
        <f t="shared" si="49"/>
        <v>0</v>
      </c>
      <c r="CJ100" s="91" t="str">
        <f t="shared" si="50"/>
        <v>ja</v>
      </c>
      <c r="CK100" s="91" t="str">
        <f t="shared" si="50"/>
        <v>nein</v>
      </c>
      <c r="CL100" s="91" t="str">
        <f t="shared" si="61"/>
        <v>keine Daten</v>
      </c>
      <c r="CM100" s="92">
        <f t="shared" si="51"/>
        <v>0</v>
      </c>
      <c r="CN100" s="91" t="str">
        <f t="shared" si="52"/>
        <v>keine Angabe</v>
      </c>
      <c r="CO100" s="91">
        <f t="shared" si="53"/>
        <v>2</v>
      </c>
      <c r="CP100" s="91">
        <f t="shared" si="54"/>
        <v>2</v>
      </c>
      <c r="CQ100" s="91">
        <f t="shared" si="55"/>
        <v>0</v>
      </c>
      <c r="CR100" s="91">
        <f t="shared" si="38"/>
        <v>0</v>
      </c>
      <c r="CS100" s="92"/>
      <c r="CT100" s="92"/>
      <c r="CU100" s="92">
        <f t="shared" si="37"/>
        <v>71972.91</v>
      </c>
      <c r="CV100" s="92">
        <f t="shared" si="63"/>
        <v>32499.09</v>
      </c>
      <c r="CW100" s="153">
        <f t="shared" si="56"/>
        <v>3.5</v>
      </c>
      <c r="CX100" s="153">
        <f t="shared" si="57"/>
        <v>4</v>
      </c>
      <c r="CY100" s="153">
        <f t="shared" si="58"/>
        <v>3.5</v>
      </c>
      <c r="CZ100" s="92">
        <f t="shared" si="59"/>
        <v>10252.469999999999</v>
      </c>
      <c r="DA100" s="92">
        <f t="shared" si="60"/>
        <v>1470.84</v>
      </c>
      <c r="DB100" s="91">
        <f t="shared" si="39"/>
        <v>0</v>
      </c>
    </row>
    <row r="101" spans="1:106" x14ac:dyDescent="0.25">
      <c r="A101" s="20">
        <v>13075055</v>
      </c>
      <c r="B101" s="21">
        <v>5560</v>
      </c>
      <c r="C101" s="21" t="s">
        <v>139</v>
      </c>
      <c r="D101" s="254">
        <v>2278</v>
      </c>
      <c r="E101" s="255">
        <v>113100</v>
      </c>
      <c r="F101" s="255"/>
      <c r="G101" s="255"/>
      <c r="H101" s="255"/>
      <c r="I101" s="255"/>
      <c r="J101" s="255"/>
      <c r="K101" s="255"/>
      <c r="L101" s="255"/>
      <c r="M101" s="255">
        <v>450</v>
      </c>
      <c r="N101" s="255">
        <v>0</v>
      </c>
      <c r="O101" s="255">
        <v>450</v>
      </c>
      <c r="P101" s="255">
        <v>0</v>
      </c>
      <c r="Q101" s="255">
        <v>450</v>
      </c>
      <c r="R101" s="255">
        <v>0</v>
      </c>
      <c r="S101" s="255">
        <v>0</v>
      </c>
      <c r="T101" s="255">
        <v>13207.01</v>
      </c>
      <c r="U101" s="255">
        <v>5.7976338893766464</v>
      </c>
      <c r="V101" s="45" t="s">
        <v>43</v>
      </c>
      <c r="W101" s="45" t="s">
        <v>43</v>
      </c>
      <c r="X101" s="45"/>
      <c r="Y101" s="255">
        <v>16100</v>
      </c>
      <c r="Z101" s="293">
        <v>15704.16</v>
      </c>
      <c r="AA101" s="256"/>
      <c r="AB101" s="256"/>
      <c r="AC101" s="256"/>
      <c r="AD101" s="256"/>
      <c r="AE101" s="289">
        <v>753544.32</v>
      </c>
      <c r="AF101" s="289"/>
      <c r="AG101" s="281">
        <f t="shared" si="40"/>
        <v>-753544.32</v>
      </c>
      <c r="AH101" s="289">
        <v>908749.85</v>
      </c>
      <c r="AI101" s="281">
        <f t="shared" si="41"/>
        <v>908749.85</v>
      </c>
      <c r="AJ101" s="289">
        <v>689173.55</v>
      </c>
      <c r="AK101" s="281">
        <f t="shared" si="42"/>
        <v>219576.29999999993</v>
      </c>
      <c r="AL101" s="281" t="e">
        <f t="shared" si="43"/>
        <v>#DIV/0!</v>
      </c>
      <c r="AM101" s="281">
        <f t="shared" si="44"/>
        <v>0.7583754209147876</v>
      </c>
      <c r="AN101" s="289">
        <v>305523.84000000003</v>
      </c>
      <c r="CA101" s="91" t="str">
        <f t="shared" si="62"/>
        <v>Jatznick</v>
      </c>
      <c r="CB101" s="92">
        <f t="shared" si="62"/>
        <v>2278</v>
      </c>
      <c r="CC101" s="92">
        <f t="shared" si="45"/>
        <v>0</v>
      </c>
      <c r="CD101" s="92">
        <f t="shared" si="46"/>
        <v>0</v>
      </c>
      <c r="CE101" s="92"/>
      <c r="CF101" s="92"/>
      <c r="CG101" s="92">
        <f t="shared" si="47"/>
        <v>0</v>
      </c>
      <c r="CH101" s="92">
        <f t="shared" si="48"/>
        <v>0</v>
      </c>
      <c r="CI101" s="92">
        <f t="shared" si="49"/>
        <v>0</v>
      </c>
      <c r="CJ101" s="91" t="str">
        <f t="shared" si="50"/>
        <v>nein</v>
      </c>
      <c r="CK101" s="91" t="str">
        <f t="shared" si="50"/>
        <v>nein</v>
      </c>
      <c r="CL101" s="91" t="str">
        <f t="shared" si="61"/>
        <v>keine Daten</v>
      </c>
      <c r="CM101" s="92">
        <f t="shared" si="51"/>
        <v>0</v>
      </c>
      <c r="CN101" s="91" t="str">
        <f t="shared" si="52"/>
        <v>keine Angabe</v>
      </c>
      <c r="CO101" s="91">
        <f t="shared" si="53"/>
        <v>2</v>
      </c>
      <c r="CP101" s="91">
        <f t="shared" si="54"/>
        <v>2</v>
      </c>
      <c r="CQ101" s="91">
        <f t="shared" si="55"/>
        <v>0</v>
      </c>
      <c r="CR101" s="91">
        <f t="shared" si="38"/>
        <v>0</v>
      </c>
      <c r="CS101" s="92"/>
      <c r="CT101" s="92"/>
      <c r="CU101" s="92">
        <f t="shared" si="37"/>
        <v>689173.55</v>
      </c>
      <c r="CV101" s="92">
        <f t="shared" si="63"/>
        <v>305523.84000000003</v>
      </c>
      <c r="CW101" s="153">
        <f t="shared" si="56"/>
        <v>4.5</v>
      </c>
      <c r="CX101" s="153">
        <f t="shared" si="57"/>
        <v>4.5</v>
      </c>
      <c r="CY101" s="153">
        <f t="shared" si="58"/>
        <v>4.5</v>
      </c>
      <c r="CZ101" s="92">
        <f t="shared" si="59"/>
        <v>13207.01</v>
      </c>
      <c r="DA101" s="92">
        <f t="shared" si="60"/>
        <v>15704.16</v>
      </c>
      <c r="DB101" s="91">
        <f t="shared" si="39"/>
        <v>0</v>
      </c>
    </row>
    <row r="102" spans="1:106" x14ac:dyDescent="0.25">
      <c r="A102" s="20">
        <v>13075063</v>
      </c>
      <c r="B102" s="21">
        <v>5560</v>
      </c>
      <c r="C102" s="21" t="s">
        <v>140</v>
      </c>
      <c r="D102" s="254">
        <v>210</v>
      </c>
      <c r="E102" s="257">
        <v>33100</v>
      </c>
      <c r="F102" s="255"/>
      <c r="G102" s="255"/>
      <c r="H102" s="255"/>
      <c r="I102" s="255"/>
      <c r="J102" s="255"/>
      <c r="K102" s="255"/>
      <c r="L102" s="255"/>
      <c r="M102" s="255">
        <v>300</v>
      </c>
      <c r="N102" s="255">
        <v>0</v>
      </c>
      <c r="O102" s="255">
        <v>380</v>
      </c>
      <c r="P102" s="255">
        <v>0</v>
      </c>
      <c r="Q102" s="255">
        <v>350</v>
      </c>
      <c r="R102" s="255">
        <v>0</v>
      </c>
      <c r="S102" s="255">
        <v>0</v>
      </c>
      <c r="T102" s="255">
        <v>154830.70000000001</v>
      </c>
      <c r="U102" s="255">
        <v>737.28904761904766</v>
      </c>
      <c r="V102" s="45" t="s">
        <v>43</v>
      </c>
      <c r="W102" s="45" t="s">
        <v>43</v>
      </c>
      <c r="X102" s="45"/>
      <c r="Y102" s="255">
        <v>1000</v>
      </c>
      <c r="Z102" s="293">
        <v>974.09</v>
      </c>
      <c r="AA102" s="256"/>
      <c r="AB102" s="256"/>
      <c r="AC102" s="256"/>
      <c r="AD102" s="256"/>
      <c r="AE102" s="289">
        <v>141285.54</v>
      </c>
      <c r="AF102" s="289"/>
      <c r="AG102" s="281">
        <f t="shared" si="40"/>
        <v>-141285.54</v>
      </c>
      <c r="AH102" s="289">
        <v>40682.61</v>
      </c>
      <c r="AI102" s="281">
        <f t="shared" si="41"/>
        <v>40682.61</v>
      </c>
      <c r="AJ102" s="289">
        <v>96673.12</v>
      </c>
      <c r="AK102" s="281">
        <f t="shared" si="42"/>
        <v>-55990.509999999995</v>
      </c>
      <c r="AL102" s="281" t="e">
        <f t="shared" si="43"/>
        <v>#DIV/0!</v>
      </c>
      <c r="AM102" s="281">
        <f t="shared" si="44"/>
        <v>2.376276251695749</v>
      </c>
      <c r="AN102" s="289">
        <v>43737.25</v>
      </c>
      <c r="CA102" s="91" t="str">
        <f t="shared" si="62"/>
        <v>Koblentz</v>
      </c>
      <c r="CB102" s="92">
        <f t="shared" si="62"/>
        <v>210</v>
      </c>
      <c r="CC102" s="92">
        <f t="shared" si="45"/>
        <v>0</v>
      </c>
      <c r="CD102" s="92">
        <f t="shared" si="46"/>
        <v>0</v>
      </c>
      <c r="CE102" s="92"/>
      <c r="CF102" s="92"/>
      <c r="CG102" s="92">
        <f t="shared" si="47"/>
        <v>0</v>
      </c>
      <c r="CH102" s="92">
        <f t="shared" si="48"/>
        <v>0</v>
      </c>
      <c r="CI102" s="92">
        <f t="shared" si="49"/>
        <v>0</v>
      </c>
      <c r="CJ102" s="91" t="str">
        <f t="shared" si="50"/>
        <v>nein</v>
      </c>
      <c r="CK102" s="91" t="str">
        <f t="shared" si="50"/>
        <v>nein</v>
      </c>
      <c r="CL102" s="91" t="str">
        <f t="shared" si="61"/>
        <v>keine Daten</v>
      </c>
      <c r="CM102" s="92">
        <f t="shared" si="51"/>
        <v>0</v>
      </c>
      <c r="CN102" s="91" t="str">
        <f t="shared" si="52"/>
        <v>keine Angabe</v>
      </c>
      <c r="CO102" s="91">
        <f t="shared" si="53"/>
        <v>2</v>
      </c>
      <c r="CP102" s="91">
        <f t="shared" si="54"/>
        <v>2</v>
      </c>
      <c r="CQ102" s="91">
        <f t="shared" si="55"/>
        <v>0</v>
      </c>
      <c r="CR102" s="91">
        <f t="shared" si="38"/>
        <v>0</v>
      </c>
      <c r="CS102" s="92"/>
      <c r="CT102" s="92"/>
      <c r="CU102" s="92">
        <f t="shared" si="37"/>
        <v>96673.12</v>
      </c>
      <c r="CV102" s="92">
        <f t="shared" si="63"/>
        <v>43737.25</v>
      </c>
      <c r="CW102" s="153">
        <f t="shared" si="56"/>
        <v>3</v>
      </c>
      <c r="CX102" s="153">
        <f t="shared" si="57"/>
        <v>3.8</v>
      </c>
      <c r="CY102" s="153">
        <f t="shared" si="58"/>
        <v>3.5</v>
      </c>
      <c r="CZ102" s="92">
        <f t="shared" si="59"/>
        <v>154830.70000000001</v>
      </c>
      <c r="DA102" s="92">
        <f t="shared" si="60"/>
        <v>974.09</v>
      </c>
      <c r="DB102" s="91">
        <f t="shared" si="39"/>
        <v>0</v>
      </c>
    </row>
    <row r="103" spans="1:106" x14ac:dyDescent="0.25">
      <c r="A103" s="20">
        <v>13075071</v>
      </c>
      <c r="B103" s="21">
        <v>5560</v>
      </c>
      <c r="C103" s="21" t="s">
        <v>141</v>
      </c>
      <c r="D103" s="254">
        <v>409</v>
      </c>
      <c r="E103" s="255">
        <v>83900</v>
      </c>
      <c r="F103" s="255"/>
      <c r="G103" s="255"/>
      <c r="H103" s="255"/>
      <c r="I103" s="255"/>
      <c r="J103" s="255"/>
      <c r="K103" s="255"/>
      <c r="L103" s="255"/>
      <c r="M103" s="255">
        <v>265</v>
      </c>
      <c r="N103" s="255">
        <v>1</v>
      </c>
      <c r="O103" s="255">
        <v>350</v>
      </c>
      <c r="P103" s="255">
        <v>1</v>
      </c>
      <c r="Q103" s="255">
        <v>350</v>
      </c>
      <c r="R103" s="255">
        <v>0</v>
      </c>
      <c r="S103" s="255">
        <v>0</v>
      </c>
      <c r="T103" s="255">
        <v>0</v>
      </c>
      <c r="U103" s="255">
        <v>0</v>
      </c>
      <c r="V103" s="45" t="s">
        <v>43</v>
      </c>
      <c r="W103" s="45" t="s">
        <v>43</v>
      </c>
      <c r="X103" s="45"/>
      <c r="Y103" s="255">
        <v>2200</v>
      </c>
      <c r="Z103" s="293">
        <v>2148.1</v>
      </c>
      <c r="AA103" s="256"/>
      <c r="AB103" s="256"/>
      <c r="AC103" s="256">
        <v>10600</v>
      </c>
      <c r="AD103" s="256">
        <v>10164.74</v>
      </c>
      <c r="AE103" s="289">
        <v>198926.73</v>
      </c>
      <c r="AF103" s="289"/>
      <c r="AG103" s="281">
        <f t="shared" si="40"/>
        <v>-198926.73</v>
      </c>
      <c r="AH103" s="289">
        <v>124980.42</v>
      </c>
      <c r="AI103" s="281">
        <f t="shared" si="41"/>
        <v>124980.42</v>
      </c>
      <c r="AJ103" s="289">
        <v>182105.18</v>
      </c>
      <c r="AK103" s="281">
        <f t="shared" si="42"/>
        <v>-57124.759999999995</v>
      </c>
      <c r="AL103" s="281" t="e">
        <f t="shared" si="43"/>
        <v>#DIV/0!</v>
      </c>
      <c r="AM103" s="281">
        <f t="shared" si="44"/>
        <v>1.4570696753939536</v>
      </c>
      <c r="AN103" s="289">
        <v>82700.66</v>
      </c>
      <c r="CA103" s="91" t="str">
        <f t="shared" si="62"/>
        <v>Krugsdorf</v>
      </c>
      <c r="CB103" s="92">
        <f t="shared" si="62"/>
        <v>409</v>
      </c>
      <c r="CC103" s="92">
        <f t="shared" si="45"/>
        <v>0</v>
      </c>
      <c r="CD103" s="92">
        <f t="shared" si="46"/>
        <v>0</v>
      </c>
      <c r="CE103" s="92"/>
      <c r="CF103" s="92"/>
      <c r="CG103" s="92">
        <f t="shared" si="47"/>
        <v>0</v>
      </c>
      <c r="CH103" s="92">
        <f t="shared" si="48"/>
        <v>0</v>
      </c>
      <c r="CI103" s="92">
        <f t="shared" si="49"/>
        <v>0</v>
      </c>
      <c r="CJ103" s="91" t="str">
        <f t="shared" si="50"/>
        <v>nein</v>
      </c>
      <c r="CK103" s="91" t="str">
        <f t="shared" si="50"/>
        <v>nein</v>
      </c>
      <c r="CL103" s="91" t="str">
        <f t="shared" si="61"/>
        <v>keine Daten</v>
      </c>
      <c r="CM103" s="92">
        <f t="shared" si="51"/>
        <v>0</v>
      </c>
      <c r="CN103" s="91" t="str">
        <f t="shared" si="52"/>
        <v>keine Angabe</v>
      </c>
      <c r="CO103" s="91">
        <f t="shared" si="53"/>
        <v>2</v>
      </c>
      <c r="CP103" s="91">
        <f t="shared" si="54"/>
        <v>2</v>
      </c>
      <c r="CQ103" s="91">
        <f t="shared" si="55"/>
        <v>0</v>
      </c>
      <c r="CR103" s="91">
        <f t="shared" si="38"/>
        <v>0</v>
      </c>
      <c r="CS103" s="92"/>
      <c r="CT103" s="92"/>
      <c r="CU103" s="92">
        <f t="shared" si="37"/>
        <v>182105.18</v>
      </c>
      <c r="CV103" s="92">
        <f t="shared" si="63"/>
        <v>82700.66</v>
      </c>
      <c r="CW103" s="153">
        <f t="shared" si="56"/>
        <v>2.65</v>
      </c>
      <c r="CX103" s="153">
        <f t="shared" si="57"/>
        <v>3.5</v>
      </c>
      <c r="CY103" s="153">
        <f t="shared" si="58"/>
        <v>3.5</v>
      </c>
      <c r="CZ103" s="92">
        <f t="shared" si="59"/>
        <v>0</v>
      </c>
      <c r="DA103" s="92">
        <f t="shared" si="60"/>
        <v>12312.84</v>
      </c>
      <c r="DB103" s="91">
        <f t="shared" si="39"/>
        <v>0</v>
      </c>
    </row>
    <row r="104" spans="1:106" x14ac:dyDescent="0.25">
      <c r="A104" s="20">
        <v>13075103</v>
      </c>
      <c r="B104" s="21">
        <v>5560</v>
      </c>
      <c r="C104" s="21" t="s">
        <v>142</v>
      </c>
      <c r="D104" s="254">
        <v>167</v>
      </c>
      <c r="E104" s="257">
        <v>11900</v>
      </c>
      <c r="F104" s="255"/>
      <c r="G104" s="255"/>
      <c r="H104" s="255"/>
      <c r="I104" s="255"/>
      <c r="J104" s="255"/>
      <c r="K104" s="255"/>
      <c r="L104" s="255"/>
      <c r="M104" s="255">
        <v>298</v>
      </c>
      <c r="N104" s="255">
        <v>0</v>
      </c>
      <c r="O104" s="255">
        <v>373</v>
      </c>
      <c r="P104" s="255">
        <v>0</v>
      </c>
      <c r="Q104" s="255">
        <v>336</v>
      </c>
      <c r="R104" s="255">
        <v>0</v>
      </c>
      <c r="S104" s="255">
        <v>0</v>
      </c>
      <c r="T104" s="255">
        <v>63439.09</v>
      </c>
      <c r="U104" s="255">
        <v>379.87479041916168</v>
      </c>
      <c r="V104" s="45" t="s">
        <v>43</v>
      </c>
      <c r="W104" s="45" t="s">
        <v>43</v>
      </c>
      <c r="X104" s="45"/>
      <c r="Y104" s="255">
        <v>400</v>
      </c>
      <c r="Z104" s="293">
        <v>323.42</v>
      </c>
      <c r="AA104" s="256"/>
      <c r="AB104" s="256"/>
      <c r="AC104" s="256"/>
      <c r="AD104" s="256"/>
      <c r="AE104" s="289">
        <v>51591.33</v>
      </c>
      <c r="AF104" s="289"/>
      <c r="AG104" s="281">
        <f t="shared" si="40"/>
        <v>-51591.33</v>
      </c>
      <c r="AH104" s="289">
        <v>68810.95</v>
      </c>
      <c r="AI104" s="281">
        <f t="shared" si="41"/>
        <v>68810.95</v>
      </c>
      <c r="AJ104" s="289">
        <v>59076.800000000003</v>
      </c>
      <c r="AK104" s="281">
        <f t="shared" si="42"/>
        <v>9734.1499999999942</v>
      </c>
      <c r="AL104" s="281" t="e">
        <f t="shared" si="43"/>
        <v>#DIV/0!</v>
      </c>
      <c r="AM104" s="281">
        <f t="shared" si="44"/>
        <v>0.85853777632775019</v>
      </c>
      <c r="AN104" s="289">
        <v>26492.07</v>
      </c>
      <c r="CA104" s="91" t="str">
        <f t="shared" si="62"/>
        <v>Nieden</v>
      </c>
      <c r="CB104" s="92">
        <f t="shared" si="62"/>
        <v>167</v>
      </c>
      <c r="CC104" s="92">
        <f t="shared" si="45"/>
        <v>0</v>
      </c>
      <c r="CD104" s="92">
        <f t="shared" si="46"/>
        <v>0</v>
      </c>
      <c r="CE104" s="92"/>
      <c r="CF104" s="92"/>
      <c r="CG104" s="92">
        <f t="shared" si="47"/>
        <v>0</v>
      </c>
      <c r="CH104" s="92">
        <f t="shared" si="48"/>
        <v>0</v>
      </c>
      <c r="CI104" s="92">
        <f t="shared" si="49"/>
        <v>0</v>
      </c>
      <c r="CJ104" s="91" t="str">
        <f t="shared" si="50"/>
        <v>nein</v>
      </c>
      <c r="CK104" s="91" t="str">
        <f t="shared" si="50"/>
        <v>nein</v>
      </c>
      <c r="CL104" s="91" t="str">
        <f t="shared" si="61"/>
        <v>keine Daten</v>
      </c>
      <c r="CM104" s="92">
        <f t="shared" si="51"/>
        <v>0</v>
      </c>
      <c r="CN104" s="91" t="str">
        <f t="shared" si="52"/>
        <v>keine Angabe</v>
      </c>
      <c r="CO104" s="91">
        <f t="shared" si="53"/>
        <v>2</v>
      </c>
      <c r="CP104" s="91">
        <f t="shared" si="54"/>
        <v>2</v>
      </c>
      <c r="CQ104" s="91">
        <f t="shared" si="55"/>
        <v>0</v>
      </c>
      <c r="CR104" s="91">
        <f t="shared" si="38"/>
        <v>0</v>
      </c>
      <c r="CS104" s="92"/>
      <c r="CT104" s="92"/>
      <c r="CU104" s="92">
        <f t="shared" si="37"/>
        <v>59076.800000000003</v>
      </c>
      <c r="CV104" s="92">
        <f t="shared" si="63"/>
        <v>26492.07</v>
      </c>
      <c r="CW104" s="153">
        <f t="shared" si="56"/>
        <v>2.98</v>
      </c>
      <c r="CX104" s="153">
        <f t="shared" si="57"/>
        <v>3.73</v>
      </c>
      <c r="CY104" s="153">
        <f t="shared" si="58"/>
        <v>3.36</v>
      </c>
      <c r="CZ104" s="92">
        <f t="shared" si="59"/>
        <v>63439.09</v>
      </c>
      <c r="DA104" s="92">
        <f t="shared" si="60"/>
        <v>323.42</v>
      </c>
      <c r="DB104" s="91">
        <f t="shared" si="39"/>
        <v>0</v>
      </c>
    </row>
    <row r="105" spans="1:106" x14ac:dyDescent="0.25">
      <c r="A105" s="20">
        <v>13075104</v>
      </c>
      <c r="B105" s="21">
        <v>5560</v>
      </c>
      <c r="C105" s="21" t="s">
        <v>143</v>
      </c>
      <c r="D105" s="254">
        <v>223</v>
      </c>
      <c r="E105" s="255">
        <v>55100</v>
      </c>
      <c r="F105" s="255"/>
      <c r="G105" s="255"/>
      <c r="H105" s="255"/>
      <c r="I105" s="255"/>
      <c r="J105" s="255"/>
      <c r="K105" s="255"/>
      <c r="L105" s="255"/>
      <c r="M105" s="255">
        <v>310</v>
      </c>
      <c r="N105" s="255">
        <v>0</v>
      </c>
      <c r="O105" s="255">
        <v>365</v>
      </c>
      <c r="P105" s="255">
        <v>0</v>
      </c>
      <c r="Q105" s="255">
        <v>330</v>
      </c>
      <c r="R105" s="255">
        <v>0</v>
      </c>
      <c r="S105" s="255">
        <v>0</v>
      </c>
      <c r="T105" s="255">
        <v>525.69000000000005</v>
      </c>
      <c r="U105" s="255">
        <v>2.3573542600896862</v>
      </c>
      <c r="V105" s="45" t="s">
        <v>43</v>
      </c>
      <c r="W105" s="45" t="s">
        <v>43</v>
      </c>
      <c r="X105" s="45"/>
      <c r="Y105" s="255">
        <v>1600</v>
      </c>
      <c r="Z105" s="293">
        <v>1639.58</v>
      </c>
      <c r="AA105" s="256"/>
      <c r="AB105" s="256"/>
      <c r="AC105" s="256"/>
      <c r="AD105" s="256"/>
      <c r="AE105" s="289">
        <v>38424.11</v>
      </c>
      <c r="AF105" s="289"/>
      <c r="AG105" s="281">
        <f t="shared" si="40"/>
        <v>-38424.11</v>
      </c>
      <c r="AH105" s="289">
        <v>110165.66</v>
      </c>
      <c r="AI105" s="281">
        <f t="shared" si="41"/>
        <v>110165.66</v>
      </c>
      <c r="AJ105" s="289">
        <v>21452.22</v>
      </c>
      <c r="AK105" s="281">
        <f t="shared" si="42"/>
        <v>88713.44</v>
      </c>
      <c r="AL105" s="281" t="e">
        <f t="shared" si="43"/>
        <v>#DIV/0!</v>
      </c>
      <c r="AM105" s="281">
        <f t="shared" si="44"/>
        <v>0.19472692307203535</v>
      </c>
      <c r="AN105" s="289">
        <v>8462.5300000000007</v>
      </c>
      <c r="CA105" s="91" t="str">
        <f t="shared" si="62"/>
        <v>Papendorf</v>
      </c>
      <c r="CB105" s="92">
        <f t="shared" si="62"/>
        <v>223</v>
      </c>
      <c r="CC105" s="92">
        <f t="shared" si="45"/>
        <v>0</v>
      </c>
      <c r="CD105" s="92">
        <f t="shared" si="46"/>
        <v>0</v>
      </c>
      <c r="CE105" s="92"/>
      <c r="CF105" s="92"/>
      <c r="CG105" s="92">
        <f t="shared" si="47"/>
        <v>0</v>
      </c>
      <c r="CH105" s="92">
        <f t="shared" si="48"/>
        <v>0</v>
      </c>
      <c r="CI105" s="92">
        <f t="shared" si="49"/>
        <v>0</v>
      </c>
      <c r="CJ105" s="91" t="str">
        <f t="shared" si="50"/>
        <v>nein</v>
      </c>
      <c r="CK105" s="91" t="str">
        <f t="shared" si="50"/>
        <v>nein</v>
      </c>
      <c r="CL105" s="91" t="str">
        <f t="shared" si="61"/>
        <v>keine Daten</v>
      </c>
      <c r="CM105" s="92">
        <f t="shared" si="51"/>
        <v>0</v>
      </c>
      <c r="CN105" s="91" t="str">
        <f t="shared" si="52"/>
        <v>keine Angabe</v>
      </c>
      <c r="CO105" s="91">
        <f t="shared" si="53"/>
        <v>2</v>
      </c>
      <c r="CP105" s="91">
        <f t="shared" si="54"/>
        <v>2</v>
      </c>
      <c r="CQ105" s="91">
        <f t="shared" si="55"/>
        <v>0</v>
      </c>
      <c r="CR105" s="91">
        <f t="shared" si="38"/>
        <v>0</v>
      </c>
      <c r="CS105" s="92"/>
      <c r="CT105" s="92"/>
      <c r="CU105" s="92">
        <f t="shared" si="37"/>
        <v>21452.22</v>
      </c>
      <c r="CV105" s="92">
        <f t="shared" si="63"/>
        <v>8462.5300000000007</v>
      </c>
      <c r="CW105" s="153">
        <f t="shared" si="56"/>
        <v>3.1</v>
      </c>
      <c r="CX105" s="153">
        <f t="shared" si="57"/>
        <v>3.65</v>
      </c>
      <c r="CY105" s="153">
        <f t="shared" si="58"/>
        <v>3.3</v>
      </c>
      <c r="CZ105" s="92">
        <f t="shared" si="59"/>
        <v>525.69000000000005</v>
      </c>
      <c r="DA105" s="92">
        <f t="shared" si="60"/>
        <v>1639.58</v>
      </c>
      <c r="DB105" s="91">
        <f t="shared" si="39"/>
        <v>0</v>
      </c>
    </row>
    <row r="106" spans="1:106" x14ac:dyDescent="0.25">
      <c r="A106" s="20">
        <v>13075109</v>
      </c>
      <c r="B106" s="21">
        <v>5560</v>
      </c>
      <c r="C106" s="21" t="s">
        <v>144</v>
      </c>
      <c r="D106" s="254">
        <v>237</v>
      </c>
      <c r="E106" s="257">
        <v>43900</v>
      </c>
      <c r="F106" s="255"/>
      <c r="G106" s="255"/>
      <c r="H106" s="255"/>
      <c r="I106" s="255"/>
      <c r="J106" s="255"/>
      <c r="K106" s="255"/>
      <c r="L106" s="255"/>
      <c r="M106" s="255">
        <v>286</v>
      </c>
      <c r="N106" s="255">
        <v>1</v>
      </c>
      <c r="O106" s="255">
        <v>365</v>
      </c>
      <c r="P106" s="255">
        <v>0</v>
      </c>
      <c r="Q106" s="255">
        <v>330</v>
      </c>
      <c r="R106" s="255">
        <v>0</v>
      </c>
      <c r="S106" s="255">
        <v>0</v>
      </c>
      <c r="T106" s="255">
        <v>12271.05</v>
      </c>
      <c r="U106" s="255">
        <v>51.776582278481008</v>
      </c>
      <c r="V106" s="45" t="s">
        <v>56</v>
      </c>
      <c r="W106" s="45" t="s">
        <v>43</v>
      </c>
      <c r="X106" s="45"/>
      <c r="Y106" s="255">
        <v>800</v>
      </c>
      <c r="Z106" s="293">
        <v>770.84</v>
      </c>
      <c r="AA106" s="256"/>
      <c r="AB106" s="256"/>
      <c r="AC106" s="256"/>
      <c r="AD106" s="256"/>
      <c r="AE106" s="289">
        <v>92888.34</v>
      </c>
      <c r="AF106" s="289"/>
      <c r="AG106" s="281">
        <f t="shared" si="40"/>
        <v>-92888.34</v>
      </c>
      <c r="AH106" s="289">
        <v>85850.72</v>
      </c>
      <c r="AI106" s="281">
        <f t="shared" si="41"/>
        <v>85850.72</v>
      </c>
      <c r="AJ106" s="289">
        <v>89168.93</v>
      </c>
      <c r="AK106" s="281">
        <f t="shared" si="42"/>
        <v>-3318.2099999999919</v>
      </c>
      <c r="AL106" s="281" t="e">
        <f t="shared" si="43"/>
        <v>#DIV/0!</v>
      </c>
      <c r="AM106" s="281">
        <f t="shared" si="44"/>
        <v>1.0386509280294911</v>
      </c>
      <c r="AN106" s="289">
        <v>40096.5</v>
      </c>
      <c r="CA106" s="91" t="str">
        <f t="shared" si="62"/>
        <v>Polzow</v>
      </c>
      <c r="CB106" s="92">
        <f t="shared" si="62"/>
        <v>237</v>
      </c>
      <c r="CC106" s="92">
        <f t="shared" si="45"/>
        <v>0</v>
      </c>
      <c r="CD106" s="92">
        <f t="shared" si="46"/>
        <v>0</v>
      </c>
      <c r="CE106" s="92"/>
      <c r="CF106" s="92"/>
      <c r="CG106" s="92">
        <f t="shared" si="47"/>
        <v>0</v>
      </c>
      <c r="CH106" s="92">
        <f t="shared" si="48"/>
        <v>0</v>
      </c>
      <c r="CI106" s="92">
        <f t="shared" si="49"/>
        <v>0</v>
      </c>
      <c r="CJ106" s="91" t="str">
        <f t="shared" si="50"/>
        <v>ja</v>
      </c>
      <c r="CK106" s="91" t="str">
        <f t="shared" si="50"/>
        <v>nein</v>
      </c>
      <c r="CL106" s="91" t="str">
        <f t="shared" si="61"/>
        <v>keine Daten</v>
      </c>
      <c r="CM106" s="92">
        <f t="shared" si="51"/>
        <v>0</v>
      </c>
      <c r="CN106" s="91" t="str">
        <f t="shared" si="52"/>
        <v>keine Angabe</v>
      </c>
      <c r="CO106" s="91">
        <f t="shared" si="53"/>
        <v>2</v>
      </c>
      <c r="CP106" s="91">
        <f t="shared" si="54"/>
        <v>2</v>
      </c>
      <c r="CQ106" s="91">
        <f t="shared" si="55"/>
        <v>0</v>
      </c>
      <c r="CR106" s="91">
        <f t="shared" si="38"/>
        <v>0</v>
      </c>
      <c r="CS106" s="92"/>
      <c r="CT106" s="92"/>
      <c r="CU106" s="92">
        <f t="shared" si="37"/>
        <v>89168.93</v>
      </c>
      <c r="CV106" s="92">
        <f t="shared" si="63"/>
        <v>40096.5</v>
      </c>
      <c r="CW106" s="153">
        <f t="shared" si="56"/>
        <v>2.86</v>
      </c>
      <c r="CX106" s="153">
        <f t="shared" si="57"/>
        <v>3.65</v>
      </c>
      <c r="CY106" s="153">
        <f t="shared" si="58"/>
        <v>3.3</v>
      </c>
      <c r="CZ106" s="92">
        <f t="shared" si="59"/>
        <v>12271.05</v>
      </c>
      <c r="DA106" s="92">
        <f t="shared" si="60"/>
        <v>770.84</v>
      </c>
      <c r="DB106" s="91">
        <f t="shared" si="39"/>
        <v>0</v>
      </c>
    </row>
    <row r="107" spans="1:106" x14ac:dyDescent="0.25">
      <c r="A107" s="20">
        <v>13075115</v>
      </c>
      <c r="B107" s="21">
        <v>5560</v>
      </c>
      <c r="C107" s="21" t="s">
        <v>145</v>
      </c>
      <c r="D107" s="254">
        <v>925</v>
      </c>
      <c r="E107" s="257">
        <v>28400</v>
      </c>
      <c r="F107" s="255"/>
      <c r="G107" s="255"/>
      <c r="H107" s="255"/>
      <c r="I107" s="255"/>
      <c r="J107" s="255"/>
      <c r="K107" s="255"/>
      <c r="L107" s="255"/>
      <c r="M107" s="255">
        <v>310</v>
      </c>
      <c r="N107" s="255">
        <v>0</v>
      </c>
      <c r="O107" s="255">
        <v>375</v>
      </c>
      <c r="P107" s="255">
        <v>0</v>
      </c>
      <c r="Q107" s="255">
        <v>350</v>
      </c>
      <c r="R107" s="255">
        <v>0</v>
      </c>
      <c r="S107" s="255">
        <v>0</v>
      </c>
      <c r="T107" s="255">
        <v>336749.64</v>
      </c>
      <c r="U107" s="255">
        <v>364.05366486486486</v>
      </c>
      <c r="V107" s="45" t="s">
        <v>56</v>
      </c>
      <c r="W107" s="45" t="s">
        <v>43</v>
      </c>
      <c r="X107" s="45"/>
      <c r="Y107" s="255">
        <v>4700</v>
      </c>
      <c r="Z107" s="293">
        <v>4635.3999999999996</v>
      </c>
      <c r="AA107" s="256"/>
      <c r="AB107" s="256"/>
      <c r="AC107" s="256"/>
      <c r="AD107" s="256"/>
      <c r="AE107" s="289">
        <v>454351.71</v>
      </c>
      <c r="AF107" s="289"/>
      <c r="AG107" s="281">
        <f t="shared" si="40"/>
        <v>-454351.71</v>
      </c>
      <c r="AH107" s="289">
        <v>279983.67</v>
      </c>
      <c r="AI107" s="281">
        <f t="shared" si="41"/>
        <v>279983.67</v>
      </c>
      <c r="AJ107" s="289">
        <v>367914.83</v>
      </c>
      <c r="AK107" s="281">
        <f t="shared" si="42"/>
        <v>-87931.160000000033</v>
      </c>
      <c r="AL107" s="281" t="e">
        <f t="shared" si="43"/>
        <v>#DIV/0!</v>
      </c>
      <c r="AM107" s="281">
        <f t="shared" si="44"/>
        <v>1.3140581734641883</v>
      </c>
      <c r="AN107" s="289">
        <v>165235.39000000001</v>
      </c>
      <c r="CA107" s="91" t="str">
        <f t="shared" si="62"/>
        <v>Rollwitz</v>
      </c>
      <c r="CB107" s="92">
        <f t="shared" si="62"/>
        <v>925</v>
      </c>
      <c r="CC107" s="92">
        <f t="shared" si="45"/>
        <v>0</v>
      </c>
      <c r="CD107" s="92">
        <f t="shared" si="46"/>
        <v>0</v>
      </c>
      <c r="CE107" s="92"/>
      <c r="CF107" s="92"/>
      <c r="CG107" s="92">
        <f t="shared" si="47"/>
        <v>0</v>
      </c>
      <c r="CH107" s="92">
        <f t="shared" si="48"/>
        <v>0</v>
      </c>
      <c r="CI107" s="92">
        <f t="shared" si="49"/>
        <v>0</v>
      </c>
      <c r="CJ107" s="91" t="str">
        <f t="shared" si="50"/>
        <v>ja</v>
      </c>
      <c r="CK107" s="91" t="str">
        <f t="shared" si="50"/>
        <v>nein</v>
      </c>
      <c r="CL107" s="91" t="str">
        <f t="shared" si="61"/>
        <v>keine Daten</v>
      </c>
      <c r="CM107" s="92">
        <f t="shared" si="51"/>
        <v>0</v>
      </c>
      <c r="CN107" s="91" t="str">
        <f t="shared" si="52"/>
        <v>keine Angabe</v>
      </c>
      <c r="CO107" s="91">
        <f t="shared" si="53"/>
        <v>2</v>
      </c>
      <c r="CP107" s="91">
        <f t="shared" si="54"/>
        <v>2</v>
      </c>
      <c r="CQ107" s="91">
        <f t="shared" si="55"/>
        <v>0</v>
      </c>
      <c r="CR107" s="91">
        <f t="shared" si="38"/>
        <v>0</v>
      </c>
      <c r="CS107" s="92"/>
      <c r="CT107" s="92"/>
      <c r="CU107" s="92">
        <f t="shared" si="37"/>
        <v>367914.83</v>
      </c>
      <c r="CV107" s="92">
        <f t="shared" si="63"/>
        <v>165235.39000000001</v>
      </c>
      <c r="CW107" s="153">
        <f t="shared" si="56"/>
        <v>3.1</v>
      </c>
      <c r="CX107" s="153">
        <f t="shared" si="57"/>
        <v>3.75</v>
      </c>
      <c r="CY107" s="153">
        <f t="shared" si="58"/>
        <v>3.5</v>
      </c>
      <c r="CZ107" s="92">
        <f t="shared" si="59"/>
        <v>336749.64</v>
      </c>
      <c r="DA107" s="92">
        <f t="shared" si="60"/>
        <v>4635.3999999999996</v>
      </c>
      <c r="DB107" s="91">
        <f t="shared" si="39"/>
        <v>0</v>
      </c>
    </row>
    <row r="108" spans="1:106" x14ac:dyDescent="0.25">
      <c r="A108" s="20">
        <v>13075126</v>
      </c>
      <c r="B108" s="21">
        <v>5560</v>
      </c>
      <c r="C108" s="21" t="s">
        <v>146</v>
      </c>
      <c r="D108" s="254">
        <v>453</v>
      </c>
      <c r="E108" s="257">
        <v>89000</v>
      </c>
      <c r="F108" s="255"/>
      <c r="G108" s="255"/>
      <c r="H108" s="255"/>
      <c r="I108" s="255"/>
      <c r="J108" s="255"/>
      <c r="K108" s="255"/>
      <c r="L108" s="255"/>
      <c r="M108" s="255">
        <v>360</v>
      </c>
      <c r="N108" s="255">
        <v>0</v>
      </c>
      <c r="O108" s="255">
        <v>300</v>
      </c>
      <c r="P108" s="255">
        <v>1</v>
      </c>
      <c r="Q108" s="255">
        <v>270</v>
      </c>
      <c r="R108" s="255">
        <v>1</v>
      </c>
      <c r="S108" s="255">
        <v>0</v>
      </c>
      <c r="T108" s="255">
        <v>0</v>
      </c>
      <c r="U108" s="255">
        <v>0</v>
      </c>
      <c r="V108" s="45" t="s">
        <v>43</v>
      </c>
      <c r="W108" s="45" t="s">
        <v>43</v>
      </c>
      <c r="X108" s="45"/>
      <c r="Y108" s="255">
        <v>1800</v>
      </c>
      <c r="Z108" s="293">
        <v>1812.5</v>
      </c>
      <c r="AA108" s="256"/>
      <c r="AB108" s="256"/>
      <c r="AC108" s="256">
        <v>1600</v>
      </c>
      <c r="AD108" s="256">
        <v>1663.86</v>
      </c>
      <c r="AE108" s="289">
        <v>161612.65</v>
      </c>
      <c r="AF108" s="289"/>
      <c r="AG108" s="281">
        <f t="shared" si="40"/>
        <v>-161612.65</v>
      </c>
      <c r="AH108" s="289">
        <v>173654.46</v>
      </c>
      <c r="AI108" s="281">
        <f t="shared" si="41"/>
        <v>173654.46</v>
      </c>
      <c r="AJ108" s="289">
        <v>167200.19</v>
      </c>
      <c r="AK108" s="281">
        <f t="shared" si="42"/>
        <v>6454.2699999999895</v>
      </c>
      <c r="AL108" s="281" t="e">
        <f t="shared" si="43"/>
        <v>#DIV/0!</v>
      </c>
      <c r="AM108" s="281">
        <f t="shared" si="44"/>
        <v>0.96283268509199249</v>
      </c>
      <c r="AN108" s="289">
        <v>75134.19</v>
      </c>
      <c r="CA108" s="91" t="str">
        <f t="shared" si="62"/>
        <v>Schönwalde</v>
      </c>
      <c r="CB108" s="92">
        <f t="shared" si="62"/>
        <v>453</v>
      </c>
      <c r="CC108" s="92">
        <f t="shared" si="45"/>
        <v>0</v>
      </c>
      <c r="CD108" s="92">
        <f t="shared" si="46"/>
        <v>0</v>
      </c>
      <c r="CE108" s="92"/>
      <c r="CF108" s="92"/>
      <c r="CG108" s="92">
        <f t="shared" si="47"/>
        <v>0</v>
      </c>
      <c r="CH108" s="92">
        <f t="shared" si="48"/>
        <v>0</v>
      </c>
      <c r="CI108" s="92">
        <f t="shared" si="49"/>
        <v>0</v>
      </c>
      <c r="CJ108" s="91" t="str">
        <f t="shared" si="50"/>
        <v>nein</v>
      </c>
      <c r="CK108" s="91" t="str">
        <f t="shared" si="50"/>
        <v>nein</v>
      </c>
      <c r="CL108" s="91" t="str">
        <f t="shared" si="61"/>
        <v>keine Daten</v>
      </c>
      <c r="CM108" s="92">
        <f t="shared" si="51"/>
        <v>0</v>
      </c>
      <c r="CN108" s="91" t="str">
        <f t="shared" si="52"/>
        <v>keine Angabe</v>
      </c>
      <c r="CO108" s="91">
        <f t="shared" si="53"/>
        <v>2</v>
      </c>
      <c r="CP108" s="91">
        <f t="shared" si="54"/>
        <v>2</v>
      </c>
      <c r="CQ108" s="91">
        <f t="shared" si="55"/>
        <v>0</v>
      </c>
      <c r="CR108" s="91">
        <f t="shared" si="38"/>
        <v>0</v>
      </c>
      <c r="CS108" s="92"/>
      <c r="CT108" s="92"/>
      <c r="CU108" s="92">
        <f t="shared" si="37"/>
        <v>167200.19</v>
      </c>
      <c r="CV108" s="92">
        <f t="shared" si="63"/>
        <v>75134.19</v>
      </c>
      <c r="CW108" s="153">
        <f t="shared" si="56"/>
        <v>3.6</v>
      </c>
      <c r="CX108" s="153">
        <f t="shared" si="57"/>
        <v>3</v>
      </c>
      <c r="CY108" s="153">
        <f t="shared" si="58"/>
        <v>2.7</v>
      </c>
      <c r="CZ108" s="92">
        <f t="shared" si="59"/>
        <v>0</v>
      </c>
      <c r="DA108" s="92">
        <f t="shared" si="60"/>
        <v>3476.3599999999997</v>
      </c>
      <c r="DB108" s="91">
        <f t="shared" si="39"/>
        <v>0</v>
      </c>
    </row>
    <row r="109" spans="1:106" x14ac:dyDescent="0.25">
      <c r="A109" s="20">
        <v>13075138</v>
      </c>
      <c r="B109" s="21">
        <v>5560</v>
      </c>
      <c r="C109" s="21" t="s">
        <v>147</v>
      </c>
      <c r="D109" s="254">
        <v>1049</v>
      </c>
      <c r="E109" s="257">
        <v>160600</v>
      </c>
      <c r="F109" s="255"/>
      <c r="G109" s="255"/>
      <c r="H109" s="255"/>
      <c r="I109" s="255"/>
      <c r="J109" s="255"/>
      <c r="K109" s="255"/>
      <c r="L109" s="255"/>
      <c r="M109" s="255">
        <v>310</v>
      </c>
      <c r="N109" s="255">
        <v>0</v>
      </c>
      <c r="O109" s="255">
        <v>375</v>
      </c>
      <c r="P109" s="255">
        <v>0</v>
      </c>
      <c r="Q109" s="255">
        <v>340</v>
      </c>
      <c r="R109" s="255">
        <v>0</v>
      </c>
      <c r="S109" s="255">
        <v>0</v>
      </c>
      <c r="T109" s="255">
        <v>118188.37</v>
      </c>
      <c r="U109" s="255">
        <v>112.66765490943756</v>
      </c>
      <c r="V109" s="45" t="s">
        <v>56</v>
      </c>
      <c r="W109" s="45" t="s">
        <v>43</v>
      </c>
      <c r="X109" s="45"/>
      <c r="Y109" s="255">
        <v>3400</v>
      </c>
      <c r="Z109" s="293">
        <v>3257.08</v>
      </c>
      <c r="AA109" s="256"/>
      <c r="AB109" s="256"/>
      <c r="AC109" s="256"/>
      <c r="AD109" s="256"/>
      <c r="AE109" s="289">
        <v>553754.81000000006</v>
      </c>
      <c r="AF109" s="289"/>
      <c r="AG109" s="281">
        <f t="shared" si="40"/>
        <v>-553754.81000000006</v>
      </c>
      <c r="AH109" s="289">
        <v>294419.36</v>
      </c>
      <c r="AI109" s="281">
        <f t="shared" si="41"/>
        <v>294419.36</v>
      </c>
      <c r="AJ109" s="289">
        <v>429645.5</v>
      </c>
      <c r="AK109" s="281">
        <f t="shared" si="42"/>
        <v>-135226.14000000001</v>
      </c>
      <c r="AL109" s="281" t="e">
        <f t="shared" si="43"/>
        <v>#DIV/0!</v>
      </c>
      <c r="AM109" s="281">
        <f t="shared" si="44"/>
        <v>1.4592977173783681</v>
      </c>
      <c r="AN109" s="289">
        <v>191788.32</v>
      </c>
      <c r="CA109" s="91" t="str">
        <f t="shared" si="62"/>
        <v>Viereck</v>
      </c>
      <c r="CB109" s="92">
        <f t="shared" si="62"/>
        <v>1049</v>
      </c>
      <c r="CC109" s="92">
        <f t="shared" si="45"/>
        <v>0</v>
      </c>
      <c r="CD109" s="92">
        <f t="shared" si="46"/>
        <v>0</v>
      </c>
      <c r="CE109" s="92"/>
      <c r="CF109" s="92"/>
      <c r="CG109" s="92">
        <f t="shared" si="47"/>
        <v>0</v>
      </c>
      <c r="CH109" s="92">
        <f t="shared" si="48"/>
        <v>0</v>
      </c>
      <c r="CI109" s="92">
        <f t="shared" si="49"/>
        <v>0</v>
      </c>
      <c r="CJ109" s="91" t="str">
        <f t="shared" si="50"/>
        <v>ja</v>
      </c>
      <c r="CK109" s="91" t="str">
        <f t="shared" si="50"/>
        <v>nein</v>
      </c>
      <c r="CL109" s="91" t="str">
        <f t="shared" si="61"/>
        <v>keine Daten</v>
      </c>
      <c r="CM109" s="92">
        <f t="shared" si="51"/>
        <v>0</v>
      </c>
      <c r="CN109" s="91" t="str">
        <f t="shared" si="52"/>
        <v>keine Angabe</v>
      </c>
      <c r="CO109" s="91">
        <f t="shared" si="53"/>
        <v>2</v>
      </c>
      <c r="CP109" s="91">
        <f t="shared" si="54"/>
        <v>2</v>
      </c>
      <c r="CQ109" s="91">
        <f t="shared" si="55"/>
        <v>0</v>
      </c>
      <c r="CR109" s="91">
        <f t="shared" si="38"/>
        <v>0</v>
      </c>
      <c r="CS109" s="92"/>
      <c r="CT109" s="92"/>
      <c r="CU109" s="92">
        <f t="shared" si="37"/>
        <v>429645.5</v>
      </c>
      <c r="CV109" s="92">
        <f t="shared" si="63"/>
        <v>191788.32</v>
      </c>
      <c r="CW109" s="153">
        <f t="shared" si="56"/>
        <v>3.1</v>
      </c>
      <c r="CX109" s="153">
        <f t="shared" si="57"/>
        <v>3.75</v>
      </c>
      <c r="CY109" s="153">
        <f t="shared" si="58"/>
        <v>3.4</v>
      </c>
      <c r="CZ109" s="92">
        <f t="shared" si="59"/>
        <v>118188.37</v>
      </c>
      <c r="DA109" s="92">
        <f t="shared" si="60"/>
        <v>3257.08</v>
      </c>
      <c r="DB109" s="91">
        <f t="shared" si="39"/>
        <v>0</v>
      </c>
    </row>
    <row r="110" spans="1:106" x14ac:dyDescent="0.25">
      <c r="A110" s="20">
        <v>13075149</v>
      </c>
      <c r="B110" s="21">
        <v>5560</v>
      </c>
      <c r="C110" s="21" t="s">
        <v>148</v>
      </c>
      <c r="D110" s="254">
        <v>467</v>
      </c>
      <c r="E110" s="257">
        <v>56000</v>
      </c>
      <c r="F110" s="255"/>
      <c r="G110" s="255"/>
      <c r="H110" s="255"/>
      <c r="I110" s="255"/>
      <c r="J110" s="255"/>
      <c r="K110" s="255"/>
      <c r="L110" s="255"/>
      <c r="M110" s="255">
        <v>300</v>
      </c>
      <c r="N110" s="255">
        <v>0</v>
      </c>
      <c r="O110" s="255">
        <v>373</v>
      </c>
      <c r="P110" s="255">
        <v>0</v>
      </c>
      <c r="Q110" s="255">
        <v>350</v>
      </c>
      <c r="R110" s="255">
        <v>0</v>
      </c>
      <c r="S110" s="255">
        <v>0</v>
      </c>
      <c r="T110" s="255">
        <v>0</v>
      </c>
      <c r="U110" s="255">
        <v>0</v>
      </c>
      <c r="V110" s="45" t="s">
        <v>43</v>
      </c>
      <c r="W110" s="45" t="s">
        <v>43</v>
      </c>
      <c r="X110" s="45"/>
      <c r="Y110" s="255">
        <v>1200</v>
      </c>
      <c r="Z110" s="293">
        <v>1220.57</v>
      </c>
      <c r="AA110" s="256"/>
      <c r="AB110" s="256"/>
      <c r="AC110" s="256"/>
      <c r="AD110" s="256"/>
      <c r="AE110" s="289">
        <v>142332.49</v>
      </c>
      <c r="AF110" s="289"/>
      <c r="AG110" s="281">
        <f t="shared" si="40"/>
        <v>-142332.49</v>
      </c>
      <c r="AH110" s="289">
        <v>193586.15</v>
      </c>
      <c r="AI110" s="281">
        <f t="shared" si="41"/>
        <v>193586.15</v>
      </c>
      <c r="AJ110" s="289">
        <v>158097.32999999999</v>
      </c>
      <c r="AK110" s="281">
        <f t="shared" si="42"/>
        <v>35488.820000000007</v>
      </c>
      <c r="AL110" s="281" t="e">
        <f t="shared" si="43"/>
        <v>#DIV/0!</v>
      </c>
      <c r="AM110" s="281">
        <f t="shared" si="44"/>
        <v>0.81667686453808808</v>
      </c>
      <c r="AN110" s="289">
        <v>70992.899999999994</v>
      </c>
      <c r="CA110" s="91" t="str">
        <f t="shared" si="62"/>
        <v>Zerrenthin</v>
      </c>
      <c r="CB110" s="92">
        <f t="shared" si="62"/>
        <v>467</v>
      </c>
      <c r="CC110" s="92">
        <f t="shared" si="45"/>
        <v>0</v>
      </c>
      <c r="CD110" s="92">
        <f t="shared" si="46"/>
        <v>0</v>
      </c>
      <c r="CE110" s="92"/>
      <c r="CF110" s="92"/>
      <c r="CG110" s="92">
        <f t="shared" si="47"/>
        <v>0</v>
      </c>
      <c r="CH110" s="92">
        <f t="shared" si="48"/>
        <v>0</v>
      </c>
      <c r="CI110" s="92">
        <f t="shared" si="49"/>
        <v>0</v>
      </c>
      <c r="CJ110" s="91" t="str">
        <f t="shared" si="50"/>
        <v>nein</v>
      </c>
      <c r="CK110" s="91" t="str">
        <f t="shared" si="50"/>
        <v>nein</v>
      </c>
      <c r="CL110" s="91" t="str">
        <f t="shared" si="61"/>
        <v>keine Daten</v>
      </c>
      <c r="CM110" s="92">
        <f t="shared" si="51"/>
        <v>0</v>
      </c>
      <c r="CN110" s="91" t="str">
        <f t="shared" si="52"/>
        <v>keine Angabe</v>
      </c>
      <c r="CO110" s="91">
        <f t="shared" si="53"/>
        <v>2</v>
      </c>
      <c r="CP110" s="91">
        <f t="shared" si="54"/>
        <v>2</v>
      </c>
      <c r="CQ110" s="91">
        <f t="shared" si="55"/>
        <v>0</v>
      </c>
      <c r="CR110" s="91">
        <f t="shared" si="38"/>
        <v>0</v>
      </c>
      <c r="CS110" s="92"/>
      <c r="CT110" s="92"/>
      <c r="CU110" s="92">
        <f t="shared" si="37"/>
        <v>158097.32999999999</v>
      </c>
      <c r="CV110" s="92">
        <f t="shared" si="63"/>
        <v>70992.899999999994</v>
      </c>
      <c r="CW110" s="153">
        <f t="shared" si="56"/>
        <v>3</v>
      </c>
      <c r="CX110" s="153">
        <f t="shared" si="57"/>
        <v>3.73</v>
      </c>
      <c r="CY110" s="153">
        <f t="shared" si="58"/>
        <v>3.5</v>
      </c>
      <c r="CZ110" s="92">
        <f t="shared" si="59"/>
        <v>0</v>
      </c>
      <c r="DA110" s="92">
        <f t="shared" si="60"/>
        <v>1220.57</v>
      </c>
      <c r="DB110" s="91">
        <f t="shared" si="39"/>
        <v>0</v>
      </c>
    </row>
    <row r="111" spans="1:106" x14ac:dyDescent="0.25">
      <c r="A111" s="20">
        <v>13075058</v>
      </c>
      <c r="B111" s="21">
        <v>5561</v>
      </c>
      <c r="C111" s="21" t="s">
        <v>149</v>
      </c>
      <c r="D111" s="223"/>
      <c r="E111" s="224"/>
      <c r="F111" s="224"/>
      <c r="G111" s="224"/>
      <c r="H111" s="224"/>
      <c r="I111" s="224"/>
      <c r="J111" s="224"/>
      <c r="K111" s="224"/>
      <c r="L111" s="224"/>
      <c r="M111" s="224"/>
      <c r="N111" s="224"/>
      <c r="O111" s="224"/>
      <c r="P111" s="224"/>
      <c r="Q111" s="224"/>
      <c r="R111" s="224"/>
      <c r="S111" s="224"/>
      <c r="T111" s="224"/>
      <c r="U111" s="224"/>
      <c r="V111" s="22"/>
      <c r="W111" s="22"/>
      <c r="X111" s="22"/>
      <c r="Y111" s="224"/>
      <c r="Z111" s="282"/>
      <c r="AA111" s="224"/>
      <c r="AB111" s="224"/>
      <c r="AC111" s="224"/>
      <c r="AD111" s="260"/>
      <c r="AE111" s="222"/>
      <c r="AF111" s="222"/>
      <c r="AG111" s="281">
        <f t="shared" si="40"/>
        <v>0</v>
      </c>
      <c r="AH111" s="222"/>
      <c r="AI111" s="281">
        <f t="shared" si="41"/>
        <v>0</v>
      </c>
      <c r="AJ111" s="222"/>
      <c r="AK111" s="281">
        <f t="shared" si="42"/>
        <v>0</v>
      </c>
      <c r="AL111" s="281" t="e">
        <f t="shared" si="43"/>
        <v>#DIV/0!</v>
      </c>
      <c r="AM111" s="281" t="e">
        <f t="shared" si="44"/>
        <v>#DIV/0!</v>
      </c>
      <c r="AN111" s="222"/>
      <c r="CA111" s="91" t="str">
        <f t="shared" si="62"/>
        <v>Karlshagen</v>
      </c>
      <c r="CB111" s="92">
        <f t="shared" si="62"/>
        <v>0</v>
      </c>
      <c r="CC111" s="92">
        <f t="shared" si="45"/>
        <v>0</v>
      </c>
      <c r="CD111" s="92">
        <f t="shared" si="46"/>
        <v>0</v>
      </c>
      <c r="CE111" s="92"/>
      <c r="CF111" s="92"/>
      <c r="CG111" s="92">
        <f t="shared" si="47"/>
        <v>0</v>
      </c>
      <c r="CH111" s="92">
        <f t="shared" si="48"/>
        <v>0</v>
      </c>
      <c r="CI111" s="92">
        <f t="shared" si="49"/>
        <v>0</v>
      </c>
      <c r="CJ111" s="91">
        <f t="shared" si="50"/>
        <v>0</v>
      </c>
      <c r="CK111" s="91">
        <f t="shared" si="50"/>
        <v>0</v>
      </c>
      <c r="CL111" s="91" t="str">
        <f t="shared" si="61"/>
        <v>keine Daten</v>
      </c>
      <c r="CM111" s="92">
        <f t="shared" si="51"/>
        <v>0</v>
      </c>
      <c r="CN111" s="91" t="str">
        <f t="shared" si="52"/>
        <v>keine Angabe</v>
      </c>
      <c r="CO111" s="91">
        <f t="shared" si="53"/>
        <v>2</v>
      </c>
      <c r="CP111" s="91">
        <f t="shared" si="54"/>
        <v>2</v>
      </c>
      <c r="CQ111" s="91">
        <f t="shared" si="55"/>
        <v>0</v>
      </c>
      <c r="CR111" s="91">
        <f t="shared" si="38"/>
        <v>0</v>
      </c>
      <c r="CS111" s="92"/>
      <c r="CT111" s="92"/>
      <c r="CU111" s="92">
        <f t="shared" si="37"/>
        <v>0</v>
      </c>
      <c r="CV111" s="92">
        <f t="shared" si="63"/>
        <v>0</v>
      </c>
      <c r="CW111" s="153">
        <f t="shared" si="56"/>
        <v>0</v>
      </c>
      <c r="CX111" s="153">
        <f t="shared" si="57"/>
        <v>0</v>
      </c>
      <c r="CY111" s="153">
        <f t="shared" si="58"/>
        <v>0</v>
      </c>
      <c r="CZ111" s="92">
        <f t="shared" si="59"/>
        <v>0</v>
      </c>
      <c r="DA111" s="92">
        <f t="shared" si="60"/>
        <v>0</v>
      </c>
      <c r="DB111" s="91">
        <f t="shared" si="39"/>
        <v>0</v>
      </c>
    </row>
    <row r="112" spans="1:106" x14ac:dyDescent="0.25">
      <c r="A112" s="20">
        <v>13075092</v>
      </c>
      <c r="B112" s="21">
        <v>5561</v>
      </c>
      <c r="C112" s="21" t="s">
        <v>150</v>
      </c>
      <c r="D112" s="223"/>
      <c r="E112" s="224"/>
      <c r="F112" s="224"/>
      <c r="G112" s="224"/>
      <c r="H112" s="224"/>
      <c r="I112" s="224"/>
      <c r="J112" s="224"/>
      <c r="K112" s="224"/>
      <c r="L112" s="224"/>
      <c r="M112" s="224"/>
      <c r="N112" s="224"/>
      <c r="O112" s="224"/>
      <c r="P112" s="224"/>
      <c r="Q112" s="224"/>
      <c r="R112" s="224"/>
      <c r="S112" s="224"/>
      <c r="T112" s="224"/>
      <c r="U112" s="224"/>
      <c r="V112" s="22"/>
      <c r="W112" s="22"/>
      <c r="X112" s="22"/>
      <c r="Y112" s="224"/>
      <c r="Z112" s="282"/>
      <c r="AA112" s="224"/>
      <c r="AB112" s="224"/>
      <c r="AC112" s="224"/>
      <c r="AD112" s="260"/>
      <c r="AE112" s="222"/>
      <c r="AF112" s="222"/>
      <c r="AG112" s="281">
        <f t="shared" si="40"/>
        <v>0</v>
      </c>
      <c r="AH112" s="222"/>
      <c r="AI112" s="281">
        <f t="shared" si="41"/>
        <v>0</v>
      </c>
      <c r="AJ112" s="222"/>
      <c r="AK112" s="281">
        <f t="shared" si="42"/>
        <v>0</v>
      </c>
      <c r="AL112" s="281" t="e">
        <f t="shared" si="43"/>
        <v>#DIV/0!</v>
      </c>
      <c r="AM112" s="281" t="e">
        <f t="shared" si="44"/>
        <v>#DIV/0!</v>
      </c>
      <c r="AN112" s="222"/>
      <c r="CA112" s="91" t="str">
        <f t="shared" si="62"/>
        <v>Mölschow</v>
      </c>
      <c r="CB112" s="92">
        <f t="shared" si="62"/>
        <v>0</v>
      </c>
      <c r="CC112" s="92">
        <f t="shared" si="45"/>
        <v>0</v>
      </c>
      <c r="CD112" s="92">
        <f t="shared" si="46"/>
        <v>0</v>
      </c>
      <c r="CE112" s="92"/>
      <c r="CF112" s="92"/>
      <c r="CG112" s="92">
        <f t="shared" si="47"/>
        <v>0</v>
      </c>
      <c r="CH112" s="92">
        <f t="shared" si="48"/>
        <v>0</v>
      </c>
      <c r="CI112" s="92">
        <f t="shared" si="49"/>
        <v>0</v>
      </c>
      <c r="CJ112" s="91">
        <f t="shared" si="50"/>
        <v>0</v>
      </c>
      <c r="CK112" s="91">
        <f t="shared" si="50"/>
        <v>0</v>
      </c>
      <c r="CL112" s="91" t="str">
        <f t="shared" si="61"/>
        <v>keine Daten</v>
      </c>
      <c r="CM112" s="92">
        <f t="shared" si="51"/>
        <v>0</v>
      </c>
      <c r="CN112" s="91" t="str">
        <f t="shared" si="52"/>
        <v>keine Angabe</v>
      </c>
      <c r="CO112" s="91">
        <f t="shared" si="53"/>
        <v>2</v>
      </c>
      <c r="CP112" s="91">
        <f t="shared" si="54"/>
        <v>2</v>
      </c>
      <c r="CQ112" s="91">
        <f t="shared" si="55"/>
        <v>0</v>
      </c>
      <c r="CR112" s="91">
        <f t="shared" si="38"/>
        <v>0</v>
      </c>
      <c r="CS112" s="92"/>
      <c r="CT112" s="92"/>
      <c r="CU112" s="92">
        <f t="shared" si="37"/>
        <v>0</v>
      </c>
      <c r="CV112" s="92">
        <f t="shared" si="63"/>
        <v>0</v>
      </c>
      <c r="CW112" s="153">
        <f t="shared" si="56"/>
        <v>0</v>
      </c>
      <c r="CX112" s="153">
        <f t="shared" si="57"/>
        <v>0</v>
      </c>
      <c r="CY112" s="153">
        <f t="shared" si="58"/>
        <v>0</v>
      </c>
      <c r="CZ112" s="92">
        <f t="shared" si="59"/>
        <v>0</v>
      </c>
      <c r="DA112" s="92">
        <f t="shared" si="60"/>
        <v>0</v>
      </c>
      <c r="DB112" s="91">
        <f t="shared" si="39"/>
        <v>0</v>
      </c>
    </row>
    <row r="113" spans="1:106" x14ac:dyDescent="0.25">
      <c r="A113" s="20">
        <v>13075106</v>
      </c>
      <c r="B113" s="21">
        <v>5561</v>
      </c>
      <c r="C113" s="21" t="s">
        <v>151</v>
      </c>
      <c r="D113" s="223"/>
      <c r="E113" s="224"/>
      <c r="F113" s="224"/>
      <c r="G113" s="224"/>
      <c r="H113" s="224"/>
      <c r="I113" s="224"/>
      <c r="J113" s="224"/>
      <c r="K113" s="224"/>
      <c r="L113" s="224"/>
      <c r="M113" s="224"/>
      <c r="N113" s="224"/>
      <c r="O113" s="224"/>
      <c r="P113" s="224"/>
      <c r="Q113" s="224"/>
      <c r="R113" s="224"/>
      <c r="S113" s="224"/>
      <c r="T113" s="224"/>
      <c r="U113" s="224"/>
      <c r="V113" s="22"/>
      <c r="W113" s="22"/>
      <c r="X113" s="22"/>
      <c r="Y113" s="224"/>
      <c r="Z113" s="282"/>
      <c r="AA113" s="224"/>
      <c r="AB113" s="224"/>
      <c r="AC113" s="224"/>
      <c r="AD113" s="260"/>
      <c r="AE113" s="222"/>
      <c r="AF113" s="222"/>
      <c r="AG113" s="281">
        <f t="shared" si="40"/>
        <v>0</v>
      </c>
      <c r="AH113" s="222"/>
      <c r="AI113" s="281">
        <f t="shared" si="41"/>
        <v>0</v>
      </c>
      <c r="AJ113" s="222"/>
      <c r="AK113" s="281">
        <f t="shared" si="42"/>
        <v>0</v>
      </c>
      <c r="AL113" s="281" t="e">
        <f t="shared" si="43"/>
        <v>#DIV/0!</v>
      </c>
      <c r="AM113" s="281" t="e">
        <f t="shared" si="44"/>
        <v>#DIV/0!</v>
      </c>
      <c r="AN113" s="222"/>
      <c r="CA113" s="91" t="str">
        <f t="shared" si="62"/>
        <v>Peenemünde</v>
      </c>
      <c r="CB113" s="92">
        <f t="shared" si="62"/>
        <v>0</v>
      </c>
      <c r="CC113" s="92">
        <f t="shared" si="45"/>
        <v>0</v>
      </c>
      <c r="CD113" s="92">
        <f t="shared" si="46"/>
        <v>0</v>
      </c>
      <c r="CE113" s="92"/>
      <c r="CF113" s="92"/>
      <c r="CG113" s="92">
        <f t="shared" si="47"/>
        <v>0</v>
      </c>
      <c r="CH113" s="92">
        <f t="shared" si="48"/>
        <v>0</v>
      </c>
      <c r="CI113" s="92">
        <f t="shared" si="49"/>
        <v>0</v>
      </c>
      <c r="CJ113" s="91">
        <f t="shared" si="50"/>
        <v>0</v>
      </c>
      <c r="CK113" s="91">
        <f t="shared" si="50"/>
        <v>0</v>
      </c>
      <c r="CL113" s="91" t="str">
        <f t="shared" si="61"/>
        <v>keine Daten</v>
      </c>
      <c r="CM113" s="92">
        <f t="shared" si="51"/>
        <v>0</v>
      </c>
      <c r="CN113" s="91" t="str">
        <f t="shared" si="52"/>
        <v>keine Angabe</v>
      </c>
      <c r="CO113" s="91">
        <f t="shared" si="53"/>
        <v>2</v>
      </c>
      <c r="CP113" s="91">
        <f t="shared" si="54"/>
        <v>2</v>
      </c>
      <c r="CQ113" s="91">
        <f t="shared" si="55"/>
        <v>0</v>
      </c>
      <c r="CR113" s="91">
        <f t="shared" si="38"/>
        <v>0</v>
      </c>
      <c r="CS113" s="92"/>
      <c r="CT113" s="92"/>
      <c r="CU113" s="92">
        <f t="shared" si="37"/>
        <v>0</v>
      </c>
      <c r="CV113" s="92">
        <f t="shared" si="63"/>
        <v>0</v>
      </c>
      <c r="CW113" s="153">
        <f t="shared" si="56"/>
        <v>0</v>
      </c>
      <c r="CX113" s="153">
        <f t="shared" si="57"/>
        <v>0</v>
      </c>
      <c r="CY113" s="153">
        <f t="shared" si="58"/>
        <v>0</v>
      </c>
      <c r="CZ113" s="92">
        <f t="shared" si="59"/>
        <v>0</v>
      </c>
      <c r="DA113" s="92">
        <f t="shared" si="60"/>
        <v>0</v>
      </c>
      <c r="DB113" s="91">
        <f t="shared" si="39"/>
        <v>0</v>
      </c>
    </row>
    <row r="114" spans="1:106" x14ac:dyDescent="0.25">
      <c r="A114" s="20">
        <v>13075133</v>
      </c>
      <c r="B114" s="21">
        <v>5561</v>
      </c>
      <c r="C114" s="21" t="s">
        <v>152</v>
      </c>
      <c r="D114" s="223"/>
      <c r="E114" s="224"/>
      <c r="F114" s="224"/>
      <c r="G114" s="224"/>
      <c r="H114" s="224"/>
      <c r="I114" s="224"/>
      <c r="J114" s="224"/>
      <c r="K114" s="224"/>
      <c r="L114" s="224"/>
      <c r="M114" s="224"/>
      <c r="N114" s="224"/>
      <c r="O114" s="224"/>
      <c r="P114" s="224"/>
      <c r="Q114" s="224"/>
      <c r="R114" s="224"/>
      <c r="S114" s="224"/>
      <c r="T114" s="224"/>
      <c r="U114" s="224"/>
      <c r="V114" s="22"/>
      <c r="W114" s="22"/>
      <c r="X114" s="22"/>
      <c r="Y114" s="224"/>
      <c r="Z114" s="282"/>
      <c r="AA114" s="224"/>
      <c r="AB114" s="224"/>
      <c r="AC114" s="224"/>
      <c r="AD114" s="260"/>
      <c r="AE114" s="222"/>
      <c r="AF114" s="222"/>
      <c r="AG114" s="281">
        <f t="shared" si="40"/>
        <v>0</v>
      </c>
      <c r="AH114" s="222"/>
      <c r="AI114" s="281">
        <f t="shared" si="41"/>
        <v>0</v>
      </c>
      <c r="AJ114" s="222"/>
      <c r="AK114" s="281">
        <f t="shared" si="42"/>
        <v>0</v>
      </c>
      <c r="AL114" s="281" t="e">
        <f t="shared" si="43"/>
        <v>#DIV/0!</v>
      </c>
      <c r="AM114" s="281" t="e">
        <f t="shared" si="44"/>
        <v>#DIV/0!</v>
      </c>
      <c r="AN114" s="222"/>
      <c r="CA114" s="91" t="str">
        <f t="shared" si="62"/>
        <v>Trassenheide</v>
      </c>
      <c r="CB114" s="92">
        <f t="shared" si="62"/>
        <v>0</v>
      </c>
      <c r="CC114" s="92">
        <f t="shared" si="45"/>
        <v>0</v>
      </c>
      <c r="CD114" s="92">
        <f t="shared" si="46"/>
        <v>0</v>
      </c>
      <c r="CE114" s="92"/>
      <c r="CF114" s="92"/>
      <c r="CG114" s="92">
        <f t="shared" si="47"/>
        <v>0</v>
      </c>
      <c r="CH114" s="92">
        <f t="shared" si="48"/>
        <v>0</v>
      </c>
      <c r="CI114" s="92">
        <f t="shared" si="49"/>
        <v>0</v>
      </c>
      <c r="CJ114" s="91">
        <f t="shared" si="50"/>
        <v>0</v>
      </c>
      <c r="CK114" s="91">
        <f t="shared" si="50"/>
        <v>0</v>
      </c>
      <c r="CL114" s="91" t="str">
        <f t="shared" si="61"/>
        <v>keine Daten</v>
      </c>
      <c r="CM114" s="92">
        <f t="shared" si="51"/>
        <v>0</v>
      </c>
      <c r="CN114" s="91" t="str">
        <f t="shared" si="52"/>
        <v>keine Angabe</v>
      </c>
      <c r="CO114" s="91">
        <f t="shared" si="53"/>
        <v>2</v>
      </c>
      <c r="CP114" s="91">
        <f t="shared" si="54"/>
        <v>2</v>
      </c>
      <c r="CQ114" s="91">
        <f t="shared" si="55"/>
        <v>0</v>
      </c>
      <c r="CR114" s="91">
        <f t="shared" si="38"/>
        <v>0</v>
      </c>
      <c r="CS114" s="92"/>
      <c r="CT114" s="92"/>
      <c r="CU114" s="92">
        <f t="shared" si="37"/>
        <v>0</v>
      </c>
      <c r="CV114" s="92">
        <f t="shared" si="63"/>
        <v>0</v>
      </c>
      <c r="CW114" s="153">
        <f t="shared" si="56"/>
        <v>0</v>
      </c>
      <c r="CX114" s="153">
        <f t="shared" si="57"/>
        <v>0</v>
      </c>
      <c r="CY114" s="153">
        <f t="shared" si="58"/>
        <v>0</v>
      </c>
      <c r="CZ114" s="92">
        <f t="shared" si="59"/>
        <v>0</v>
      </c>
      <c r="DA114" s="92">
        <f t="shared" si="60"/>
        <v>0</v>
      </c>
      <c r="DB114" s="91">
        <f t="shared" si="39"/>
        <v>0</v>
      </c>
    </row>
    <row r="115" spans="1:106" x14ac:dyDescent="0.25">
      <c r="A115" s="20">
        <v>13075151</v>
      </c>
      <c r="B115" s="21">
        <v>5561</v>
      </c>
      <c r="C115" s="21" t="s">
        <v>153</v>
      </c>
      <c r="D115" s="223"/>
      <c r="E115" s="224"/>
      <c r="F115" s="224"/>
      <c r="G115" s="224"/>
      <c r="H115" s="224"/>
      <c r="I115" s="224"/>
      <c r="J115" s="224"/>
      <c r="K115" s="224"/>
      <c r="L115" s="224"/>
      <c r="M115" s="224"/>
      <c r="N115" s="224"/>
      <c r="O115" s="224"/>
      <c r="P115" s="224"/>
      <c r="Q115" s="224"/>
      <c r="R115" s="224"/>
      <c r="S115" s="224"/>
      <c r="T115" s="224"/>
      <c r="U115" s="224"/>
      <c r="V115" s="22"/>
      <c r="W115" s="22"/>
      <c r="X115" s="22"/>
      <c r="Y115" s="224"/>
      <c r="Z115" s="282"/>
      <c r="AA115" s="224"/>
      <c r="AB115" s="224"/>
      <c r="AC115" s="224"/>
      <c r="AD115" s="260"/>
      <c r="AE115" s="222"/>
      <c r="AF115" s="222"/>
      <c r="AG115" s="281">
        <f t="shared" si="40"/>
        <v>0</v>
      </c>
      <c r="AH115" s="222"/>
      <c r="AI115" s="281">
        <f t="shared" si="41"/>
        <v>0</v>
      </c>
      <c r="AJ115" s="222"/>
      <c r="AK115" s="281">
        <f t="shared" si="42"/>
        <v>0</v>
      </c>
      <c r="AL115" s="281" t="e">
        <f t="shared" si="43"/>
        <v>#DIV/0!</v>
      </c>
      <c r="AM115" s="281" t="e">
        <f t="shared" si="44"/>
        <v>#DIV/0!</v>
      </c>
      <c r="AN115" s="222"/>
      <c r="CA115" s="91" t="str">
        <f t="shared" si="62"/>
        <v>Zinnowitz</v>
      </c>
      <c r="CB115" s="92">
        <f t="shared" si="62"/>
        <v>0</v>
      </c>
      <c r="CC115" s="92">
        <f t="shared" si="45"/>
        <v>0</v>
      </c>
      <c r="CD115" s="92">
        <f t="shared" si="46"/>
        <v>0</v>
      </c>
      <c r="CE115" s="92"/>
      <c r="CF115" s="92"/>
      <c r="CG115" s="92">
        <f t="shared" si="47"/>
        <v>0</v>
      </c>
      <c r="CH115" s="92">
        <f t="shared" si="48"/>
        <v>0</v>
      </c>
      <c r="CI115" s="92">
        <f t="shared" si="49"/>
        <v>0</v>
      </c>
      <c r="CJ115" s="91">
        <f t="shared" si="50"/>
        <v>0</v>
      </c>
      <c r="CK115" s="91">
        <f t="shared" si="50"/>
        <v>0</v>
      </c>
      <c r="CL115" s="91" t="str">
        <f t="shared" si="61"/>
        <v>keine Daten</v>
      </c>
      <c r="CM115" s="92">
        <f t="shared" si="51"/>
        <v>0</v>
      </c>
      <c r="CN115" s="91" t="str">
        <f t="shared" si="52"/>
        <v>keine Angabe</v>
      </c>
      <c r="CO115" s="91">
        <f t="shared" si="53"/>
        <v>2</v>
      </c>
      <c r="CP115" s="91">
        <f t="shared" si="54"/>
        <v>2</v>
      </c>
      <c r="CQ115" s="91">
        <f t="shared" si="55"/>
        <v>0</v>
      </c>
      <c r="CR115" s="91">
        <f t="shared" si="38"/>
        <v>0</v>
      </c>
      <c r="CS115" s="92"/>
      <c r="CT115" s="92"/>
      <c r="CU115" s="92">
        <f t="shared" si="37"/>
        <v>0</v>
      </c>
      <c r="CV115" s="92">
        <f t="shared" si="63"/>
        <v>0</v>
      </c>
      <c r="CW115" s="153">
        <f t="shared" si="56"/>
        <v>0</v>
      </c>
      <c r="CX115" s="153">
        <f t="shared" si="57"/>
        <v>0</v>
      </c>
      <c r="CY115" s="153">
        <f t="shared" si="58"/>
        <v>0</v>
      </c>
      <c r="CZ115" s="92">
        <f t="shared" si="59"/>
        <v>0</v>
      </c>
      <c r="DA115" s="92">
        <f t="shared" si="60"/>
        <v>0</v>
      </c>
      <c r="DB115" s="91">
        <f t="shared" si="39"/>
        <v>0</v>
      </c>
    </row>
    <row r="116" spans="1:106" x14ac:dyDescent="0.25">
      <c r="A116" s="20">
        <v>13075010</v>
      </c>
      <c r="B116" s="21">
        <v>5562</v>
      </c>
      <c r="C116" s="21" t="s">
        <v>154</v>
      </c>
      <c r="D116" s="223"/>
      <c r="E116" s="224"/>
      <c r="F116" s="224"/>
      <c r="G116" s="224"/>
      <c r="H116" s="224"/>
      <c r="I116" s="224"/>
      <c r="J116" s="224"/>
      <c r="K116" s="224"/>
      <c r="L116" s="224"/>
      <c r="M116" s="224"/>
      <c r="N116" s="224"/>
      <c r="O116" s="224"/>
      <c r="P116" s="224"/>
      <c r="Q116" s="224"/>
      <c r="R116" s="224"/>
      <c r="S116" s="224"/>
      <c r="T116" s="224"/>
      <c r="U116" s="224"/>
      <c r="V116" s="22"/>
      <c r="W116" s="22"/>
      <c r="X116" s="22"/>
      <c r="Y116" s="224"/>
      <c r="Z116" s="282"/>
      <c r="AA116" s="224"/>
      <c r="AB116" s="224"/>
      <c r="AC116" s="224"/>
      <c r="AD116" s="260"/>
      <c r="AE116" s="222"/>
      <c r="AF116" s="222"/>
      <c r="AG116" s="281">
        <f t="shared" si="40"/>
        <v>0</v>
      </c>
      <c r="AH116" s="222"/>
      <c r="AI116" s="281">
        <f t="shared" si="41"/>
        <v>0</v>
      </c>
      <c r="AJ116" s="222"/>
      <c r="AK116" s="281">
        <f t="shared" si="42"/>
        <v>0</v>
      </c>
      <c r="AL116" s="281" t="e">
        <f t="shared" si="43"/>
        <v>#DIV/0!</v>
      </c>
      <c r="AM116" s="281" t="e">
        <f t="shared" si="44"/>
        <v>#DIV/0!</v>
      </c>
      <c r="AN116" s="222"/>
      <c r="CA116" s="91" t="str">
        <f t="shared" si="62"/>
        <v>Benz</v>
      </c>
      <c r="CB116" s="92">
        <f t="shared" si="62"/>
        <v>0</v>
      </c>
      <c r="CC116" s="92">
        <f t="shared" si="45"/>
        <v>0</v>
      </c>
      <c r="CD116" s="92">
        <f t="shared" si="46"/>
        <v>0</v>
      </c>
      <c r="CE116" s="92"/>
      <c r="CF116" s="92"/>
      <c r="CG116" s="92">
        <f t="shared" si="47"/>
        <v>0</v>
      </c>
      <c r="CH116" s="92">
        <f t="shared" si="48"/>
        <v>0</v>
      </c>
      <c r="CI116" s="92">
        <f t="shared" si="49"/>
        <v>0</v>
      </c>
      <c r="CJ116" s="91">
        <f t="shared" si="50"/>
        <v>0</v>
      </c>
      <c r="CK116" s="91">
        <f t="shared" si="50"/>
        <v>0</v>
      </c>
      <c r="CL116" s="91" t="str">
        <f t="shared" si="61"/>
        <v>keine Daten</v>
      </c>
      <c r="CM116" s="92">
        <f t="shared" si="51"/>
        <v>0</v>
      </c>
      <c r="CN116" s="91" t="str">
        <f t="shared" si="52"/>
        <v>keine Angabe</v>
      </c>
      <c r="CO116" s="91">
        <f t="shared" si="53"/>
        <v>2</v>
      </c>
      <c r="CP116" s="91">
        <f t="shared" si="54"/>
        <v>2</v>
      </c>
      <c r="CQ116" s="91">
        <f t="shared" si="55"/>
        <v>0</v>
      </c>
      <c r="CR116" s="91">
        <f t="shared" si="38"/>
        <v>0</v>
      </c>
      <c r="CS116" s="92"/>
      <c r="CT116" s="92"/>
      <c r="CU116" s="92">
        <f t="shared" si="37"/>
        <v>0</v>
      </c>
      <c r="CV116" s="92">
        <f t="shared" si="63"/>
        <v>0</v>
      </c>
      <c r="CW116" s="153">
        <f t="shared" si="56"/>
        <v>0</v>
      </c>
      <c r="CX116" s="153">
        <f t="shared" si="57"/>
        <v>0</v>
      </c>
      <c r="CY116" s="153">
        <f t="shared" si="58"/>
        <v>0</v>
      </c>
      <c r="CZ116" s="92">
        <f t="shared" si="59"/>
        <v>0</v>
      </c>
      <c r="DA116" s="92">
        <f t="shared" si="60"/>
        <v>0</v>
      </c>
      <c r="DB116" s="91">
        <f t="shared" si="39"/>
        <v>0</v>
      </c>
    </row>
    <row r="117" spans="1:106" x14ac:dyDescent="0.25">
      <c r="A117" s="20">
        <v>13075026</v>
      </c>
      <c r="B117" s="21">
        <v>5562</v>
      </c>
      <c r="C117" s="21" t="s">
        <v>155</v>
      </c>
      <c r="D117" s="223"/>
      <c r="E117" s="224"/>
      <c r="F117" s="224"/>
      <c r="G117" s="224"/>
      <c r="H117" s="224"/>
      <c r="I117" s="224"/>
      <c r="J117" s="224"/>
      <c r="K117" s="224"/>
      <c r="L117" s="224"/>
      <c r="M117" s="224"/>
      <c r="N117" s="224"/>
      <c r="O117" s="224"/>
      <c r="P117" s="224"/>
      <c r="Q117" s="224"/>
      <c r="R117" s="224"/>
      <c r="S117" s="224"/>
      <c r="T117" s="224"/>
      <c r="U117" s="224"/>
      <c r="V117" s="22"/>
      <c r="W117" s="22"/>
      <c r="X117" s="22"/>
      <c r="Y117" s="224"/>
      <c r="Z117" s="282"/>
      <c r="AA117" s="224"/>
      <c r="AB117" s="224"/>
      <c r="AC117" s="224"/>
      <c r="AD117" s="260"/>
      <c r="AE117" s="222"/>
      <c r="AF117" s="222"/>
      <c r="AG117" s="281">
        <f t="shared" si="40"/>
        <v>0</v>
      </c>
      <c r="AH117" s="222"/>
      <c r="AI117" s="281">
        <f t="shared" si="41"/>
        <v>0</v>
      </c>
      <c r="AJ117" s="222"/>
      <c r="AK117" s="281">
        <f t="shared" si="42"/>
        <v>0</v>
      </c>
      <c r="AL117" s="281" t="e">
        <f t="shared" si="43"/>
        <v>#DIV/0!</v>
      </c>
      <c r="AM117" s="281" t="e">
        <f t="shared" si="44"/>
        <v>#DIV/0!</v>
      </c>
      <c r="AN117" s="222"/>
      <c r="CA117" s="91" t="str">
        <f t="shared" si="62"/>
        <v>Dargen</v>
      </c>
      <c r="CB117" s="92">
        <f t="shared" si="62"/>
        <v>0</v>
      </c>
      <c r="CC117" s="92">
        <f t="shared" si="45"/>
        <v>0</v>
      </c>
      <c r="CD117" s="92">
        <f t="shared" si="46"/>
        <v>0</v>
      </c>
      <c r="CE117" s="92"/>
      <c r="CF117" s="92"/>
      <c r="CG117" s="92">
        <f t="shared" si="47"/>
        <v>0</v>
      </c>
      <c r="CH117" s="92">
        <f t="shared" si="48"/>
        <v>0</v>
      </c>
      <c r="CI117" s="92">
        <f t="shared" si="49"/>
        <v>0</v>
      </c>
      <c r="CJ117" s="91">
        <f t="shared" si="50"/>
        <v>0</v>
      </c>
      <c r="CK117" s="91">
        <f t="shared" si="50"/>
        <v>0</v>
      </c>
      <c r="CL117" s="91" t="str">
        <f t="shared" si="61"/>
        <v>keine Daten</v>
      </c>
      <c r="CM117" s="92">
        <f t="shared" si="51"/>
        <v>0</v>
      </c>
      <c r="CN117" s="91" t="str">
        <f t="shared" si="52"/>
        <v>keine Angabe</v>
      </c>
      <c r="CO117" s="91">
        <f t="shared" si="53"/>
        <v>2</v>
      </c>
      <c r="CP117" s="91">
        <f t="shared" si="54"/>
        <v>2</v>
      </c>
      <c r="CQ117" s="91">
        <f t="shared" si="55"/>
        <v>0</v>
      </c>
      <c r="CR117" s="91">
        <f t="shared" si="38"/>
        <v>0</v>
      </c>
      <c r="CS117" s="92"/>
      <c r="CT117" s="92"/>
      <c r="CU117" s="92">
        <f t="shared" si="37"/>
        <v>0</v>
      </c>
      <c r="CV117" s="92">
        <f t="shared" si="63"/>
        <v>0</v>
      </c>
      <c r="CW117" s="153">
        <f t="shared" si="56"/>
        <v>0</v>
      </c>
      <c r="CX117" s="153">
        <f t="shared" si="57"/>
        <v>0</v>
      </c>
      <c r="CY117" s="153">
        <f t="shared" si="58"/>
        <v>0</v>
      </c>
      <c r="CZ117" s="92">
        <f t="shared" si="59"/>
        <v>0</v>
      </c>
      <c r="DA117" s="92">
        <f t="shared" si="60"/>
        <v>0</v>
      </c>
      <c r="DB117" s="91">
        <f t="shared" si="39"/>
        <v>0</v>
      </c>
    </row>
    <row r="118" spans="1:106" x14ac:dyDescent="0.25">
      <c r="A118" s="20">
        <v>13075034</v>
      </c>
      <c r="B118" s="21">
        <v>5562</v>
      </c>
      <c r="C118" s="21" t="s">
        <v>156</v>
      </c>
      <c r="D118" s="223"/>
      <c r="E118" s="224"/>
      <c r="F118" s="224"/>
      <c r="G118" s="224"/>
      <c r="H118" s="224"/>
      <c r="I118" s="224"/>
      <c r="J118" s="224"/>
      <c r="K118" s="224"/>
      <c r="L118" s="224"/>
      <c r="M118" s="224"/>
      <c r="N118" s="224"/>
      <c r="O118" s="224"/>
      <c r="P118" s="224"/>
      <c r="Q118" s="224"/>
      <c r="R118" s="224"/>
      <c r="S118" s="224"/>
      <c r="T118" s="224"/>
      <c r="U118" s="224"/>
      <c r="V118" s="22"/>
      <c r="W118" s="22"/>
      <c r="X118" s="22"/>
      <c r="Y118" s="224"/>
      <c r="Z118" s="282"/>
      <c r="AA118" s="224"/>
      <c r="AB118" s="224"/>
      <c r="AC118" s="224"/>
      <c r="AD118" s="260"/>
      <c r="AE118" s="222"/>
      <c r="AF118" s="222"/>
      <c r="AG118" s="281">
        <f t="shared" si="40"/>
        <v>0</v>
      </c>
      <c r="AH118" s="222"/>
      <c r="AI118" s="281">
        <f t="shared" si="41"/>
        <v>0</v>
      </c>
      <c r="AJ118" s="222"/>
      <c r="AK118" s="281">
        <f t="shared" si="42"/>
        <v>0</v>
      </c>
      <c r="AL118" s="281" t="e">
        <f t="shared" si="43"/>
        <v>#DIV/0!</v>
      </c>
      <c r="AM118" s="281" t="e">
        <f t="shared" si="44"/>
        <v>#DIV/0!</v>
      </c>
      <c r="AN118" s="222"/>
      <c r="CA118" s="91" t="str">
        <f t="shared" si="62"/>
        <v>Garz</v>
      </c>
      <c r="CB118" s="92">
        <f t="shared" si="62"/>
        <v>0</v>
      </c>
      <c r="CC118" s="92">
        <f t="shared" si="45"/>
        <v>0</v>
      </c>
      <c r="CD118" s="92">
        <f t="shared" si="46"/>
        <v>0</v>
      </c>
      <c r="CE118" s="92"/>
      <c r="CF118" s="92"/>
      <c r="CG118" s="92">
        <f t="shared" si="47"/>
        <v>0</v>
      </c>
      <c r="CH118" s="92">
        <f t="shared" si="48"/>
        <v>0</v>
      </c>
      <c r="CI118" s="92">
        <f t="shared" si="49"/>
        <v>0</v>
      </c>
      <c r="CJ118" s="91">
        <f t="shared" si="50"/>
        <v>0</v>
      </c>
      <c r="CK118" s="91">
        <f t="shared" si="50"/>
        <v>0</v>
      </c>
      <c r="CL118" s="91" t="str">
        <f t="shared" si="61"/>
        <v>keine Daten</v>
      </c>
      <c r="CM118" s="92">
        <f t="shared" si="51"/>
        <v>0</v>
      </c>
      <c r="CN118" s="91" t="str">
        <f t="shared" si="52"/>
        <v>keine Angabe</v>
      </c>
      <c r="CO118" s="91">
        <f t="shared" si="53"/>
        <v>2</v>
      </c>
      <c r="CP118" s="91">
        <f t="shared" si="54"/>
        <v>2</v>
      </c>
      <c r="CQ118" s="91">
        <f t="shared" si="55"/>
        <v>0</v>
      </c>
      <c r="CR118" s="91">
        <f t="shared" si="38"/>
        <v>0</v>
      </c>
      <c r="CS118" s="92"/>
      <c r="CT118" s="92"/>
      <c r="CU118" s="92">
        <f t="shared" si="37"/>
        <v>0</v>
      </c>
      <c r="CV118" s="92">
        <f t="shared" si="63"/>
        <v>0</v>
      </c>
      <c r="CW118" s="153">
        <f t="shared" si="56"/>
        <v>0</v>
      </c>
      <c r="CX118" s="153">
        <f t="shared" si="57"/>
        <v>0</v>
      </c>
      <c r="CY118" s="153">
        <f t="shared" si="58"/>
        <v>0</v>
      </c>
      <c r="CZ118" s="92">
        <f t="shared" si="59"/>
        <v>0</v>
      </c>
      <c r="DA118" s="92">
        <f t="shared" si="60"/>
        <v>0</v>
      </c>
      <c r="DB118" s="91">
        <f t="shared" si="39"/>
        <v>0</v>
      </c>
    </row>
    <row r="119" spans="1:106" x14ac:dyDescent="0.25">
      <c r="A119" s="20">
        <v>13075056</v>
      </c>
      <c r="B119" s="21">
        <v>5562</v>
      </c>
      <c r="C119" s="21" t="s">
        <v>157</v>
      </c>
      <c r="D119" s="223"/>
      <c r="E119" s="224"/>
      <c r="F119" s="224"/>
      <c r="G119" s="224"/>
      <c r="H119" s="224"/>
      <c r="I119" s="224"/>
      <c r="J119" s="224"/>
      <c r="K119" s="224"/>
      <c r="L119" s="224"/>
      <c r="M119" s="224"/>
      <c r="N119" s="224"/>
      <c r="O119" s="224"/>
      <c r="P119" s="224"/>
      <c r="Q119" s="224"/>
      <c r="R119" s="224"/>
      <c r="S119" s="224"/>
      <c r="T119" s="224"/>
      <c r="U119" s="224"/>
      <c r="V119" s="22"/>
      <c r="W119" s="22"/>
      <c r="X119" s="22"/>
      <c r="Y119" s="224"/>
      <c r="Z119" s="282"/>
      <c r="AA119" s="224"/>
      <c r="AB119" s="224"/>
      <c r="AC119" s="224"/>
      <c r="AD119" s="260"/>
      <c r="AE119" s="222"/>
      <c r="AF119" s="222"/>
      <c r="AG119" s="281">
        <f t="shared" si="40"/>
        <v>0</v>
      </c>
      <c r="AH119" s="222"/>
      <c r="AI119" s="281">
        <f t="shared" si="41"/>
        <v>0</v>
      </c>
      <c r="AJ119" s="222"/>
      <c r="AK119" s="281">
        <f t="shared" si="42"/>
        <v>0</v>
      </c>
      <c r="AL119" s="281" t="e">
        <f t="shared" si="43"/>
        <v>#DIV/0!</v>
      </c>
      <c r="AM119" s="281" t="e">
        <f t="shared" si="44"/>
        <v>#DIV/0!</v>
      </c>
      <c r="AN119" s="222"/>
      <c r="CA119" s="91" t="str">
        <f t="shared" si="62"/>
        <v>Kamminke</v>
      </c>
      <c r="CB119" s="92">
        <f t="shared" si="62"/>
        <v>0</v>
      </c>
      <c r="CC119" s="92">
        <f t="shared" si="45"/>
        <v>0</v>
      </c>
      <c r="CD119" s="92">
        <f t="shared" si="46"/>
        <v>0</v>
      </c>
      <c r="CE119" s="92"/>
      <c r="CF119" s="92"/>
      <c r="CG119" s="92">
        <f t="shared" si="47"/>
        <v>0</v>
      </c>
      <c r="CH119" s="92">
        <f t="shared" si="48"/>
        <v>0</v>
      </c>
      <c r="CI119" s="92">
        <f t="shared" si="49"/>
        <v>0</v>
      </c>
      <c r="CJ119" s="91">
        <f t="shared" si="50"/>
        <v>0</v>
      </c>
      <c r="CK119" s="91">
        <f t="shared" si="50"/>
        <v>0</v>
      </c>
      <c r="CL119" s="91" t="str">
        <f t="shared" si="61"/>
        <v>keine Daten</v>
      </c>
      <c r="CM119" s="92">
        <f t="shared" si="51"/>
        <v>0</v>
      </c>
      <c r="CN119" s="91" t="str">
        <f t="shared" si="52"/>
        <v>keine Angabe</v>
      </c>
      <c r="CO119" s="91">
        <f t="shared" si="53"/>
        <v>2</v>
      </c>
      <c r="CP119" s="91">
        <f t="shared" si="54"/>
        <v>2</v>
      </c>
      <c r="CQ119" s="91">
        <f t="shared" si="55"/>
        <v>0</v>
      </c>
      <c r="CR119" s="91">
        <f t="shared" si="38"/>
        <v>0</v>
      </c>
      <c r="CS119" s="92"/>
      <c r="CT119" s="92"/>
      <c r="CU119" s="92">
        <f t="shared" si="37"/>
        <v>0</v>
      </c>
      <c r="CV119" s="92">
        <f t="shared" si="63"/>
        <v>0</v>
      </c>
      <c r="CW119" s="153">
        <f t="shared" si="56"/>
        <v>0</v>
      </c>
      <c r="CX119" s="153">
        <f t="shared" si="57"/>
        <v>0</v>
      </c>
      <c r="CY119" s="153">
        <f t="shared" si="58"/>
        <v>0</v>
      </c>
      <c r="CZ119" s="92">
        <f t="shared" si="59"/>
        <v>0</v>
      </c>
      <c r="DA119" s="92">
        <f t="shared" si="60"/>
        <v>0</v>
      </c>
      <c r="DB119" s="91">
        <f t="shared" si="39"/>
        <v>0</v>
      </c>
    </row>
    <row r="120" spans="1:106" x14ac:dyDescent="0.25">
      <c r="A120" s="20">
        <v>13075065</v>
      </c>
      <c r="B120" s="21">
        <v>5562</v>
      </c>
      <c r="C120" s="21" t="s">
        <v>158</v>
      </c>
      <c r="D120" s="223"/>
      <c r="E120" s="224"/>
      <c r="F120" s="224"/>
      <c r="G120" s="224"/>
      <c r="H120" s="224"/>
      <c r="I120" s="224"/>
      <c r="J120" s="224"/>
      <c r="K120" s="224"/>
      <c r="L120" s="224"/>
      <c r="M120" s="224"/>
      <c r="N120" s="224"/>
      <c r="O120" s="224"/>
      <c r="P120" s="224"/>
      <c r="Q120" s="224"/>
      <c r="R120" s="224"/>
      <c r="S120" s="224"/>
      <c r="T120" s="224"/>
      <c r="U120" s="224"/>
      <c r="V120" s="22"/>
      <c r="W120" s="22"/>
      <c r="X120" s="22"/>
      <c r="Y120" s="224"/>
      <c r="Z120" s="282"/>
      <c r="AA120" s="224"/>
      <c r="AB120" s="224"/>
      <c r="AC120" s="224"/>
      <c r="AD120" s="260"/>
      <c r="AE120" s="222"/>
      <c r="AF120" s="222"/>
      <c r="AG120" s="281">
        <f t="shared" si="40"/>
        <v>0</v>
      </c>
      <c r="AH120" s="222"/>
      <c r="AI120" s="281">
        <f t="shared" si="41"/>
        <v>0</v>
      </c>
      <c r="AJ120" s="222"/>
      <c r="AK120" s="281">
        <f t="shared" si="42"/>
        <v>0</v>
      </c>
      <c r="AL120" s="281" t="e">
        <f t="shared" si="43"/>
        <v>#DIV/0!</v>
      </c>
      <c r="AM120" s="281" t="e">
        <f t="shared" si="44"/>
        <v>#DIV/0!</v>
      </c>
      <c r="AN120" s="222"/>
      <c r="CA120" s="91" t="str">
        <f t="shared" si="62"/>
        <v>Korswandt</v>
      </c>
      <c r="CB120" s="92">
        <f t="shared" si="62"/>
        <v>0</v>
      </c>
      <c r="CC120" s="92">
        <f t="shared" si="45"/>
        <v>0</v>
      </c>
      <c r="CD120" s="92">
        <f t="shared" si="46"/>
        <v>0</v>
      </c>
      <c r="CE120" s="92"/>
      <c r="CF120" s="92"/>
      <c r="CG120" s="92">
        <f t="shared" si="47"/>
        <v>0</v>
      </c>
      <c r="CH120" s="92">
        <f t="shared" si="48"/>
        <v>0</v>
      </c>
      <c r="CI120" s="92">
        <f t="shared" si="49"/>
        <v>0</v>
      </c>
      <c r="CJ120" s="91">
        <f t="shared" si="50"/>
        <v>0</v>
      </c>
      <c r="CK120" s="91">
        <f t="shared" si="50"/>
        <v>0</v>
      </c>
      <c r="CL120" s="91" t="str">
        <f t="shared" si="61"/>
        <v>keine Daten</v>
      </c>
      <c r="CM120" s="92">
        <f t="shared" si="51"/>
        <v>0</v>
      </c>
      <c r="CN120" s="91" t="str">
        <f t="shared" si="52"/>
        <v>keine Angabe</v>
      </c>
      <c r="CO120" s="91">
        <f t="shared" si="53"/>
        <v>2</v>
      </c>
      <c r="CP120" s="91">
        <f t="shared" si="54"/>
        <v>2</v>
      </c>
      <c r="CQ120" s="91">
        <f t="shared" si="55"/>
        <v>0</v>
      </c>
      <c r="CR120" s="91">
        <f t="shared" si="38"/>
        <v>0</v>
      </c>
      <c r="CS120" s="92"/>
      <c r="CT120" s="92"/>
      <c r="CU120" s="92">
        <f t="shared" si="37"/>
        <v>0</v>
      </c>
      <c r="CV120" s="92">
        <f t="shared" si="63"/>
        <v>0</v>
      </c>
      <c r="CW120" s="153">
        <f t="shared" si="56"/>
        <v>0</v>
      </c>
      <c r="CX120" s="153">
        <f t="shared" si="57"/>
        <v>0</v>
      </c>
      <c r="CY120" s="153">
        <f t="shared" si="58"/>
        <v>0</v>
      </c>
      <c r="CZ120" s="92">
        <f t="shared" si="59"/>
        <v>0</v>
      </c>
      <c r="DA120" s="92">
        <f t="shared" si="60"/>
        <v>0</v>
      </c>
      <c r="DB120" s="91">
        <f t="shared" si="39"/>
        <v>0</v>
      </c>
    </row>
    <row r="121" spans="1:106" x14ac:dyDescent="0.25">
      <c r="A121" s="20">
        <v>13075066</v>
      </c>
      <c r="B121" s="21">
        <v>5562</v>
      </c>
      <c r="C121" s="21" t="s">
        <v>159</v>
      </c>
      <c r="D121" s="223"/>
      <c r="E121" s="224"/>
      <c r="F121" s="224"/>
      <c r="G121" s="224"/>
      <c r="H121" s="224"/>
      <c r="I121" s="224"/>
      <c r="J121" s="224"/>
      <c r="K121" s="224"/>
      <c r="L121" s="224"/>
      <c r="M121" s="224"/>
      <c r="N121" s="224"/>
      <c r="O121" s="224"/>
      <c r="P121" s="224"/>
      <c r="Q121" s="224"/>
      <c r="R121" s="224"/>
      <c r="S121" s="224"/>
      <c r="T121" s="224"/>
      <c r="U121" s="224"/>
      <c r="V121" s="22"/>
      <c r="W121" s="22"/>
      <c r="X121" s="22"/>
      <c r="Y121" s="224"/>
      <c r="Z121" s="282"/>
      <c r="AA121" s="224"/>
      <c r="AB121" s="224"/>
      <c r="AC121" s="224"/>
      <c r="AD121" s="260"/>
      <c r="AE121" s="222"/>
      <c r="AF121" s="222"/>
      <c r="AG121" s="281">
        <f t="shared" si="40"/>
        <v>0</v>
      </c>
      <c r="AH121" s="222"/>
      <c r="AI121" s="281">
        <f t="shared" si="41"/>
        <v>0</v>
      </c>
      <c r="AJ121" s="222"/>
      <c r="AK121" s="281">
        <f t="shared" si="42"/>
        <v>0</v>
      </c>
      <c r="AL121" s="281" t="e">
        <f t="shared" si="43"/>
        <v>#DIV/0!</v>
      </c>
      <c r="AM121" s="281" t="e">
        <f t="shared" si="44"/>
        <v>#DIV/0!</v>
      </c>
      <c r="AN121" s="222"/>
      <c r="CA121" s="91" t="str">
        <f t="shared" si="62"/>
        <v>Koserow</v>
      </c>
      <c r="CB121" s="92">
        <f t="shared" si="62"/>
        <v>0</v>
      </c>
      <c r="CC121" s="92">
        <f t="shared" si="45"/>
        <v>0</v>
      </c>
      <c r="CD121" s="92">
        <f t="shared" si="46"/>
        <v>0</v>
      </c>
      <c r="CE121" s="92"/>
      <c r="CF121" s="92"/>
      <c r="CG121" s="92">
        <f t="shared" si="47"/>
        <v>0</v>
      </c>
      <c r="CH121" s="92">
        <f t="shared" si="48"/>
        <v>0</v>
      </c>
      <c r="CI121" s="92">
        <f t="shared" si="49"/>
        <v>0</v>
      </c>
      <c r="CJ121" s="91">
        <f t="shared" si="50"/>
        <v>0</v>
      </c>
      <c r="CK121" s="91">
        <f t="shared" si="50"/>
        <v>0</v>
      </c>
      <c r="CL121" s="91" t="str">
        <f t="shared" si="61"/>
        <v>keine Daten</v>
      </c>
      <c r="CM121" s="92">
        <f t="shared" si="51"/>
        <v>0</v>
      </c>
      <c r="CN121" s="91" t="str">
        <f t="shared" si="52"/>
        <v>keine Angabe</v>
      </c>
      <c r="CO121" s="91">
        <f t="shared" si="53"/>
        <v>2</v>
      </c>
      <c r="CP121" s="91">
        <f t="shared" si="54"/>
        <v>2</v>
      </c>
      <c r="CQ121" s="91">
        <f t="shared" si="55"/>
        <v>0</v>
      </c>
      <c r="CR121" s="91">
        <f t="shared" si="38"/>
        <v>0</v>
      </c>
      <c r="CS121" s="92"/>
      <c r="CT121" s="92"/>
      <c r="CU121" s="92">
        <f t="shared" si="37"/>
        <v>0</v>
      </c>
      <c r="CV121" s="92">
        <f t="shared" si="63"/>
        <v>0</v>
      </c>
      <c r="CW121" s="153">
        <f t="shared" si="56"/>
        <v>0</v>
      </c>
      <c r="CX121" s="153">
        <f t="shared" si="57"/>
        <v>0</v>
      </c>
      <c r="CY121" s="153">
        <f t="shared" si="58"/>
        <v>0</v>
      </c>
      <c r="CZ121" s="92">
        <f t="shared" si="59"/>
        <v>0</v>
      </c>
      <c r="DA121" s="92">
        <f t="shared" si="60"/>
        <v>0</v>
      </c>
      <c r="DB121" s="91">
        <f t="shared" si="39"/>
        <v>0</v>
      </c>
    </row>
    <row r="122" spans="1:106" x14ac:dyDescent="0.25">
      <c r="A122" s="20">
        <v>13075080</v>
      </c>
      <c r="B122" s="21">
        <v>5562</v>
      </c>
      <c r="C122" s="21" t="s">
        <v>160</v>
      </c>
      <c r="D122" s="223"/>
      <c r="E122" s="224"/>
      <c r="F122" s="224"/>
      <c r="G122" s="224"/>
      <c r="H122" s="224"/>
      <c r="I122" s="224"/>
      <c r="J122" s="224"/>
      <c r="K122" s="224"/>
      <c r="L122" s="224"/>
      <c r="M122" s="224"/>
      <c r="N122" s="224"/>
      <c r="O122" s="224"/>
      <c r="P122" s="224"/>
      <c r="Q122" s="224"/>
      <c r="R122" s="224"/>
      <c r="S122" s="224"/>
      <c r="T122" s="224"/>
      <c r="U122" s="224"/>
      <c r="V122" s="22"/>
      <c r="W122" s="22"/>
      <c r="X122" s="22"/>
      <c r="Y122" s="224"/>
      <c r="Z122" s="282"/>
      <c r="AA122" s="224"/>
      <c r="AB122" s="224"/>
      <c r="AC122" s="224"/>
      <c r="AD122" s="260"/>
      <c r="AE122" s="222"/>
      <c r="AF122" s="222"/>
      <c r="AG122" s="281">
        <f t="shared" si="40"/>
        <v>0</v>
      </c>
      <c r="AH122" s="222"/>
      <c r="AI122" s="281">
        <f t="shared" si="41"/>
        <v>0</v>
      </c>
      <c r="AJ122" s="222"/>
      <c r="AK122" s="281">
        <f t="shared" si="42"/>
        <v>0</v>
      </c>
      <c r="AL122" s="281" t="e">
        <f t="shared" si="43"/>
        <v>#DIV/0!</v>
      </c>
      <c r="AM122" s="281" t="e">
        <f t="shared" si="44"/>
        <v>#DIV/0!</v>
      </c>
      <c r="AN122" s="222"/>
      <c r="CA122" s="91" t="str">
        <f t="shared" si="62"/>
        <v>Loddin</v>
      </c>
      <c r="CB122" s="92">
        <f t="shared" si="62"/>
        <v>0</v>
      </c>
      <c r="CC122" s="92">
        <f t="shared" si="45"/>
        <v>0</v>
      </c>
      <c r="CD122" s="92">
        <f t="shared" si="46"/>
        <v>0</v>
      </c>
      <c r="CE122" s="92"/>
      <c r="CF122" s="92"/>
      <c r="CG122" s="92">
        <f t="shared" si="47"/>
        <v>0</v>
      </c>
      <c r="CH122" s="92">
        <f t="shared" si="48"/>
        <v>0</v>
      </c>
      <c r="CI122" s="92">
        <f t="shared" si="49"/>
        <v>0</v>
      </c>
      <c r="CJ122" s="91">
        <f t="shared" si="50"/>
        <v>0</v>
      </c>
      <c r="CK122" s="91">
        <f t="shared" si="50"/>
        <v>0</v>
      </c>
      <c r="CL122" s="91" t="str">
        <f t="shared" si="61"/>
        <v>keine Daten</v>
      </c>
      <c r="CM122" s="92">
        <f t="shared" si="51"/>
        <v>0</v>
      </c>
      <c r="CN122" s="91" t="str">
        <f t="shared" si="52"/>
        <v>keine Angabe</v>
      </c>
      <c r="CO122" s="91">
        <f t="shared" si="53"/>
        <v>2</v>
      </c>
      <c r="CP122" s="91">
        <f t="shared" si="54"/>
        <v>2</v>
      </c>
      <c r="CQ122" s="91">
        <f t="shared" si="55"/>
        <v>0</v>
      </c>
      <c r="CR122" s="91">
        <f t="shared" si="38"/>
        <v>0</v>
      </c>
      <c r="CS122" s="92"/>
      <c r="CT122" s="92"/>
      <c r="CU122" s="92">
        <f t="shared" si="37"/>
        <v>0</v>
      </c>
      <c r="CV122" s="92">
        <f t="shared" si="63"/>
        <v>0</v>
      </c>
      <c r="CW122" s="153">
        <f t="shared" si="56"/>
        <v>0</v>
      </c>
      <c r="CX122" s="153">
        <f t="shared" si="57"/>
        <v>0</v>
      </c>
      <c r="CY122" s="153">
        <f t="shared" si="58"/>
        <v>0</v>
      </c>
      <c r="CZ122" s="92">
        <f t="shared" si="59"/>
        <v>0</v>
      </c>
      <c r="DA122" s="92">
        <f t="shared" si="60"/>
        <v>0</v>
      </c>
      <c r="DB122" s="91">
        <f t="shared" si="39"/>
        <v>0</v>
      </c>
    </row>
    <row r="123" spans="1:106" x14ac:dyDescent="0.25">
      <c r="A123" s="20">
        <v>13075090</v>
      </c>
      <c r="B123" s="21">
        <v>5562</v>
      </c>
      <c r="C123" s="21" t="s">
        <v>161</v>
      </c>
      <c r="D123" s="223"/>
      <c r="E123" s="224"/>
      <c r="F123" s="224"/>
      <c r="G123" s="224"/>
      <c r="H123" s="224"/>
      <c r="I123" s="224"/>
      <c r="J123" s="224"/>
      <c r="K123" s="224"/>
      <c r="L123" s="224"/>
      <c r="M123" s="224"/>
      <c r="N123" s="224"/>
      <c r="O123" s="224"/>
      <c r="P123" s="224"/>
      <c r="Q123" s="224"/>
      <c r="R123" s="224"/>
      <c r="S123" s="224"/>
      <c r="T123" s="224"/>
      <c r="U123" s="224"/>
      <c r="V123" s="22"/>
      <c r="W123" s="22"/>
      <c r="X123" s="22"/>
      <c r="Y123" s="224"/>
      <c r="Z123" s="282"/>
      <c r="AA123" s="224"/>
      <c r="AB123" s="224"/>
      <c r="AC123" s="224"/>
      <c r="AD123" s="260"/>
      <c r="AE123" s="222"/>
      <c r="AF123" s="222"/>
      <c r="AG123" s="281">
        <f t="shared" si="40"/>
        <v>0</v>
      </c>
      <c r="AH123" s="222"/>
      <c r="AI123" s="281">
        <f t="shared" si="41"/>
        <v>0</v>
      </c>
      <c r="AJ123" s="222"/>
      <c r="AK123" s="281">
        <f t="shared" si="42"/>
        <v>0</v>
      </c>
      <c r="AL123" s="281" t="e">
        <f t="shared" si="43"/>
        <v>#DIV/0!</v>
      </c>
      <c r="AM123" s="281" t="e">
        <f t="shared" si="44"/>
        <v>#DIV/0!</v>
      </c>
      <c r="AN123" s="222"/>
      <c r="CA123" s="91" t="str">
        <f t="shared" si="62"/>
        <v>Mellenthin</v>
      </c>
      <c r="CB123" s="92">
        <f t="shared" si="62"/>
        <v>0</v>
      </c>
      <c r="CC123" s="92">
        <f t="shared" si="45"/>
        <v>0</v>
      </c>
      <c r="CD123" s="92">
        <f t="shared" si="46"/>
        <v>0</v>
      </c>
      <c r="CE123" s="92"/>
      <c r="CF123" s="92"/>
      <c r="CG123" s="92">
        <f t="shared" si="47"/>
        <v>0</v>
      </c>
      <c r="CH123" s="92">
        <f t="shared" si="48"/>
        <v>0</v>
      </c>
      <c r="CI123" s="92">
        <f t="shared" si="49"/>
        <v>0</v>
      </c>
      <c r="CJ123" s="91">
        <f t="shared" si="50"/>
        <v>0</v>
      </c>
      <c r="CK123" s="91">
        <f t="shared" si="50"/>
        <v>0</v>
      </c>
      <c r="CL123" s="91" t="str">
        <f t="shared" si="61"/>
        <v>keine Daten</v>
      </c>
      <c r="CM123" s="92">
        <f t="shared" si="51"/>
        <v>0</v>
      </c>
      <c r="CN123" s="91" t="str">
        <f t="shared" si="52"/>
        <v>keine Angabe</v>
      </c>
      <c r="CO123" s="91">
        <f t="shared" si="53"/>
        <v>2</v>
      </c>
      <c r="CP123" s="91">
        <f t="shared" si="54"/>
        <v>2</v>
      </c>
      <c r="CQ123" s="91">
        <f t="shared" si="55"/>
        <v>0</v>
      </c>
      <c r="CR123" s="91">
        <f t="shared" si="38"/>
        <v>0</v>
      </c>
      <c r="CS123" s="92"/>
      <c r="CT123" s="92"/>
      <c r="CU123" s="92">
        <f t="shared" si="37"/>
        <v>0</v>
      </c>
      <c r="CV123" s="92">
        <f t="shared" si="63"/>
        <v>0</v>
      </c>
      <c r="CW123" s="153">
        <f t="shared" si="56"/>
        <v>0</v>
      </c>
      <c r="CX123" s="153">
        <f t="shared" si="57"/>
        <v>0</v>
      </c>
      <c r="CY123" s="153">
        <f t="shared" si="58"/>
        <v>0</v>
      </c>
      <c r="CZ123" s="92">
        <f t="shared" si="59"/>
        <v>0</v>
      </c>
      <c r="DA123" s="92">
        <f t="shared" si="60"/>
        <v>0</v>
      </c>
      <c r="DB123" s="91">
        <f t="shared" si="39"/>
        <v>0</v>
      </c>
    </row>
    <row r="124" spans="1:106" x14ac:dyDescent="0.25">
      <c r="A124" s="20">
        <v>13075111</v>
      </c>
      <c r="B124" s="21">
        <v>5562</v>
      </c>
      <c r="C124" s="21" t="s">
        <v>162</v>
      </c>
      <c r="D124" s="223"/>
      <c r="E124" s="224"/>
      <c r="F124" s="224"/>
      <c r="G124" s="224"/>
      <c r="H124" s="224"/>
      <c r="I124" s="224"/>
      <c r="J124" s="224"/>
      <c r="K124" s="224"/>
      <c r="L124" s="224"/>
      <c r="M124" s="224"/>
      <c r="N124" s="224"/>
      <c r="O124" s="224"/>
      <c r="P124" s="224"/>
      <c r="Q124" s="224"/>
      <c r="R124" s="224"/>
      <c r="S124" s="224"/>
      <c r="T124" s="224"/>
      <c r="U124" s="224"/>
      <c r="V124" s="22"/>
      <c r="W124" s="22"/>
      <c r="X124" s="22"/>
      <c r="Y124" s="224"/>
      <c r="Z124" s="282"/>
      <c r="AA124" s="224"/>
      <c r="AB124" s="224"/>
      <c r="AC124" s="224"/>
      <c r="AD124" s="260"/>
      <c r="AE124" s="222"/>
      <c r="AF124" s="222"/>
      <c r="AG124" s="281">
        <f t="shared" si="40"/>
        <v>0</v>
      </c>
      <c r="AH124" s="222"/>
      <c r="AI124" s="281">
        <f t="shared" si="41"/>
        <v>0</v>
      </c>
      <c r="AJ124" s="222"/>
      <c r="AK124" s="281">
        <f t="shared" si="42"/>
        <v>0</v>
      </c>
      <c r="AL124" s="281" t="e">
        <f t="shared" si="43"/>
        <v>#DIV/0!</v>
      </c>
      <c r="AM124" s="281" t="e">
        <f t="shared" si="44"/>
        <v>#DIV/0!</v>
      </c>
      <c r="AN124" s="222"/>
      <c r="CA124" s="91" t="str">
        <f t="shared" si="62"/>
        <v>Pudagla</v>
      </c>
      <c r="CB124" s="92">
        <f t="shared" si="62"/>
        <v>0</v>
      </c>
      <c r="CC124" s="92">
        <f t="shared" si="45"/>
        <v>0</v>
      </c>
      <c r="CD124" s="92">
        <f t="shared" si="46"/>
        <v>0</v>
      </c>
      <c r="CE124" s="92"/>
      <c r="CF124" s="92"/>
      <c r="CG124" s="92">
        <f t="shared" si="47"/>
        <v>0</v>
      </c>
      <c r="CH124" s="92">
        <f t="shared" si="48"/>
        <v>0</v>
      </c>
      <c r="CI124" s="92">
        <f t="shared" si="49"/>
        <v>0</v>
      </c>
      <c r="CJ124" s="91">
        <f t="shared" si="50"/>
        <v>0</v>
      </c>
      <c r="CK124" s="91">
        <f t="shared" si="50"/>
        <v>0</v>
      </c>
      <c r="CL124" s="91" t="str">
        <f t="shared" si="61"/>
        <v>keine Daten</v>
      </c>
      <c r="CM124" s="92">
        <f t="shared" si="51"/>
        <v>0</v>
      </c>
      <c r="CN124" s="91" t="str">
        <f t="shared" si="52"/>
        <v>keine Angabe</v>
      </c>
      <c r="CO124" s="91">
        <f t="shared" si="53"/>
        <v>2</v>
      </c>
      <c r="CP124" s="91">
        <f t="shared" si="54"/>
        <v>2</v>
      </c>
      <c r="CQ124" s="91">
        <f t="shared" si="55"/>
        <v>0</v>
      </c>
      <c r="CR124" s="91">
        <f t="shared" si="38"/>
        <v>0</v>
      </c>
      <c r="CS124" s="92"/>
      <c r="CT124" s="92"/>
      <c r="CU124" s="92">
        <f t="shared" si="37"/>
        <v>0</v>
      </c>
      <c r="CV124" s="92">
        <f t="shared" si="63"/>
        <v>0</v>
      </c>
      <c r="CW124" s="153">
        <f t="shared" si="56"/>
        <v>0</v>
      </c>
      <c r="CX124" s="153">
        <f t="shared" si="57"/>
        <v>0</v>
      </c>
      <c r="CY124" s="153">
        <f t="shared" si="58"/>
        <v>0</v>
      </c>
      <c r="CZ124" s="92">
        <f t="shared" si="59"/>
        <v>0</v>
      </c>
      <c r="DA124" s="92">
        <f t="shared" si="60"/>
        <v>0</v>
      </c>
      <c r="DB124" s="91">
        <f t="shared" si="39"/>
        <v>0</v>
      </c>
    </row>
    <row r="125" spans="1:106" x14ac:dyDescent="0.25">
      <c r="A125" s="20">
        <v>13075114</v>
      </c>
      <c r="B125" s="21">
        <v>5562</v>
      </c>
      <c r="C125" s="21" t="s">
        <v>163</v>
      </c>
      <c r="D125" s="223"/>
      <c r="E125" s="224"/>
      <c r="F125" s="224"/>
      <c r="G125" s="224"/>
      <c r="H125" s="224"/>
      <c r="I125" s="224"/>
      <c r="J125" s="224"/>
      <c r="K125" s="224"/>
      <c r="L125" s="224"/>
      <c r="M125" s="224"/>
      <c r="N125" s="224"/>
      <c r="O125" s="224"/>
      <c r="P125" s="224"/>
      <c r="Q125" s="224"/>
      <c r="R125" s="224"/>
      <c r="S125" s="224"/>
      <c r="T125" s="224"/>
      <c r="U125" s="224"/>
      <c r="V125" s="22"/>
      <c r="W125" s="22"/>
      <c r="X125" s="22"/>
      <c r="Y125" s="224"/>
      <c r="Z125" s="282"/>
      <c r="AA125" s="224"/>
      <c r="AB125" s="224"/>
      <c r="AC125" s="224"/>
      <c r="AD125" s="260"/>
      <c r="AE125" s="222"/>
      <c r="AF125" s="222"/>
      <c r="AG125" s="281">
        <f t="shared" si="40"/>
        <v>0</v>
      </c>
      <c r="AH125" s="222"/>
      <c r="AI125" s="281">
        <f t="shared" si="41"/>
        <v>0</v>
      </c>
      <c r="AJ125" s="222"/>
      <c r="AK125" s="281">
        <f t="shared" si="42"/>
        <v>0</v>
      </c>
      <c r="AL125" s="281" t="e">
        <f t="shared" si="43"/>
        <v>#DIV/0!</v>
      </c>
      <c r="AM125" s="281" t="e">
        <f t="shared" si="44"/>
        <v>#DIV/0!</v>
      </c>
      <c r="AN125" s="222"/>
      <c r="CA125" s="91" t="str">
        <f t="shared" si="62"/>
        <v>Rankwitz</v>
      </c>
      <c r="CB125" s="92">
        <f t="shared" si="62"/>
        <v>0</v>
      </c>
      <c r="CC125" s="92">
        <f t="shared" si="45"/>
        <v>0</v>
      </c>
      <c r="CD125" s="92">
        <f t="shared" si="46"/>
        <v>0</v>
      </c>
      <c r="CE125" s="92"/>
      <c r="CF125" s="92"/>
      <c r="CG125" s="92">
        <f t="shared" si="47"/>
        <v>0</v>
      </c>
      <c r="CH125" s="92">
        <f t="shared" si="48"/>
        <v>0</v>
      </c>
      <c r="CI125" s="92">
        <f t="shared" si="49"/>
        <v>0</v>
      </c>
      <c r="CJ125" s="91">
        <f t="shared" si="50"/>
        <v>0</v>
      </c>
      <c r="CK125" s="91">
        <f t="shared" si="50"/>
        <v>0</v>
      </c>
      <c r="CL125" s="91" t="str">
        <f t="shared" si="61"/>
        <v>keine Daten</v>
      </c>
      <c r="CM125" s="92">
        <f t="shared" si="51"/>
        <v>0</v>
      </c>
      <c r="CN125" s="91" t="str">
        <f t="shared" si="52"/>
        <v>keine Angabe</v>
      </c>
      <c r="CO125" s="91">
        <f t="shared" si="53"/>
        <v>2</v>
      </c>
      <c r="CP125" s="91">
        <f t="shared" si="54"/>
        <v>2</v>
      </c>
      <c r="CQ125" s="91">
        <f t="shared" si="55"/>
        <v>0</v>
      </c>
      <c r="CR125" s="91">
        <f t="shared" si="38"/>
        <v>0</v>
      </c>
      <c r="CS125" s="92"/>
      <c r="CT125" s="92"/>
      <c r="CU125" s="92">
        <f t="shared" si="37"/>
        <v>0</v>
      </c>
      <c r="CV125" s="92">
        <f t="shared" si="63"/>
        <v>0</v>
      </c>
      <c r="CW125" s="153">
        <f t="shared" si="56"/>
        <v>0</v>
      </c>
      <c r="CX125" s="153">
        <f t="shared" si="57"/>
        <v>0</v>
      </c>
      <c r="CY125" s="153">
        <f t="shared" si="58"/>
        <v>0</v>
      </c>
      <c r="CZ125" s="92">
        <f t="shared" si="59"/>
        <v>0</v>
      </c>
      <c r="DA125" s="92">
        <f t="shared" si="60"/>
        <v>0</v>
      </c>
      <c r="DB125" s="91">
        <f t="shared" si="39"/>
        <v>0</v>
      </c>
    </row>
    <row r="126" spans="1:106" x14ac:dyDescent="0.25">
      <c r="A126" s="20">
        <v>13075129</v>
      </c>
      <c r="B126" s="21">
        <v>5562</v>
      </c>
      <c r="C126" s="21" t="s">
        <v>164</v>
      </c>
      <c r="D126" s="223"/>
      <c r="E126" s="224"/>
      <c r="F126" s="224"/>
      <c r="G126" s="224"/>
      <c r="H126" s="224"/>
      <c r="I126" s="224"/>
      <c r="J126" s="224"/>
      <c r="K126" s="224"/>
      <c r="L126" s="224"/>
      <c r="M126" s="224"/>
      <c r="N126" s="224"/>
      <c r="O126" s="224"/>
      <c r="P126" s="224"/>
      <c r="Q126" s="224"/>
      <c r="R126" s="224"/>
      <c r="S126" s="224"/>
      <c r="T126" s="224"/>
      <c r="U126" s="224"/>
      <c r="V126" s="22"/>
      <c r="W126" s="22"/>
      <c r="X126" s="22"/>
      <c r="Y126" s="224"/>
      <c r="Z126" s="282"/>
      <c r="AA126" s="224"/>
      <c r="AB126" s="224"/>
      <c r="AC126" s="224"/>
      <c r="AD126" s="260"/>
      <c r="AE126" s="222"/>
      <c r="AF126" s="222"/>
      <c r="AG126" s="281">
        <f t="shared" si="40"/>
        <v>0</v>
      </c>
      <c r="AH126" s="222"/>
      <c r="AI126" s="281">
        <f t="shared" si="41"/>
        <v>0</v>
      </c>
      <c r="AJ126" s="222"/>
      <c r="AK126" s="281">
        <f t="shared" si="42"/>
        <v>0</v>
      </c>
      <c r="AL126" s="281" t="e">
        <f t="shared" si="43"/>
        <v>#DIV/0!</v>
      </c>
      <c r="AM126" s="281" t="e">
        <f t="shared" si="44"/>
        <v>#DIV/0!</v>
      </c>
      <c r="AN126" s="222"/>
      <c r="CA126" s="91" t="str">
        <f t="shared" si="62"/>
        <v>Stolpe auf Usedom</v>
      </c>
      <c r="CB126" s="92">
        <f t="shared" si="62"/>
        <v>0</v>
      </c>
      <c r="CC126" s="92">
        <f t="shared" si="45"/>
        <v>0</v>
      </c>
      <c r="CD126" s="92">
        <f t="shared" si="46"/>
        <v>0</v>
      </c>
      <c r="CE126" s="92"/>
      <c r="CF126" s="92"/>
      <c r="CG126" s="92">
        <f t="shared" si="47"/>
        <v>0</v>
      </c>
      <c r="CH126" s="92">
        <f t="shared" si="48"/>
        <v>0</v>
      </c>
      <c r="CI126" s="92">
        <f t="shared" si="49"/>
        <v>0</v>
      </c>
      <c r="CJ126" s="91">
        <f t="shared" si="50"/>
        <v>0</v>
      </c>
      <c r="CK126" s="91">
        <f t="shared" si="50"/>
        <v>0</v>
      </c>
      <c r="CL126" s="91" t="str">
        <f t="shared" si="61"/>
        <v>keine Daten</v>
      </c>
      <c r="CM126" s="92">
        <f t="shared" si="51"/>
        <v>0</v>
      </c>
      <c r="CN126" s="91" t="str">
        <f t="shared" si="52"/>
        <v>keine Angabe</v>
      </c>
      <c r="CO126" s="91">
        <f t="shared" si="53"/>
        <v>2</v>
      </c>
      <c r="CP126" s="91">
        <f t="shared" si="54"/>
        <v>2</v>
      </c>
      <c r="CQ126" s="91">
        <f t="shared" si="55"/>
        <v>0</v>
      </c>
      <c r="CR126" s="91">
        <f t="shared" si="38"/>
        <v>0</v>
      </c>
      <c r="CS126" s="92"/>
      <c r="CT126" s="92"/>
      <c r="CU126" s="92">
        <f t="shared" si="37"/>
        <v>0</v>
      </c>
      <c r="CV126" s="92">
        <f t="shared" si="63"/>
        <v>0</v>
      </c>
      <c r="CW126" s="153">
        <f t="shared" si="56"/>
        <v>0</v>
      </c>
      <c r="CX126" s="153">
        <f t="shared" si="57"/>
        <v>0</v>
      </c>
      <c r="CY126" s="153">
        <f t="shared" si="58"/>
        <v>0</v>
      </c>
      <c r="CZ126" s="92">
        <f t="shared" si="59"/>
        <v>0</v>
      </c>
      <c r="DA126" s="92">
        <f t="shared" si="60"/>
        <v>0</v>
      </c>
      <c r="DB126" s="91">
        <f t="shared" si="39"/>
        <v>0</v>
      </c>
    </row>
    <row r="127" spans="1:106" x14ac:dyDescent="0.25">
      <c r="A127" s="20">
        <v>13075135</v>
      </c>
      <c r="B127" s="21">
        <v>5562</v>
      </c>
      <c r="C127" s="21" t="s">
        <v>165</v>
      </c>
      <c r="D127" s="223"/>
      <c r="E127" s="224"/>
      <c r="F127" s="224"/>
      <c r="G127" s="224"/>
      <c r="H127" s="224"/>
      <c r="I127" s="224"/>
      <c r="J127" s="224"/>
      <c r="K127" s="224"/>
      <c r="L127" s="224"/>
      <c r="M127" s="224"/>
      <c r="N127" s="224"/>
      <c r="O127" s="224"/>
      <c r="P127" s="224"/>
      <c r="Q127" s="224"/>
      <c r="R127" s="224"/>
      <c r="S127" s="224"/>
      <c r="T127" s="224"/>
      <c r="U127" s="224"/>
      <c r="V127" s="22"/>
      <c r="W127" s="22"/>
      <c r="X127" s="22"/>
      <c r="Y127" s="224"/>
      <c r="Z127" s="282"/>
      <c r="AA127" s="224"/>
      <c r="AB127" s="224"/>
      <c r="AC127" s="224"/>
      <c r="AD127" s="260"/>
      <c r="AE127" s="222"/>
      <c r="AF127" s="222"/>
      <c r="AG127" s="281">
        <f t="shared" si="40"/>
        <v>0</v>
      </c>
      <c r="AH127" s="222"/>
      <c r="AI127" s="281">
        <f t="shared" si="41"/>
        <v>0</v>
      </c>
      <c r="AJ127" s="222"/>
      <c r="AK127" s="281">
        <f t="shared" si="42"/>
        <v>0</v>
      </c>
      <c r="AL127" s="281" t="e">
        <f t="shared" si="43"/>
        <v>#DIV/0!</v>
      </c>
      <c r="AM127" s="281" t="e">
        <f t="shared" si="44"/>
        <v>#DIV/0!</v>
      </c>
      <c r="AN127" s="222"/>
      <c r="CA127" s="91" t="str">
        <f t="shared" si="62"/>
        <v>Ückeritz</v>
      </c>
      <c r="CB127" s="92">
        <f t="shared" si="62"/>
        <v>0</v>
      </c>
      <c r="CC127" s="92">
        <f t="shared" si="45"/>
        <v>0</v>
      </c>
      <c r="CD127" s="92">
        <f t="shared" si="46"/>
        <v>0</v>
      </c>
      <c r="CE127" s="92"/>
      <c r="CF127" s="92"/>
      <c r="CG127" s="92">
        <f t="shared" si="47"/>
        <v>0</v>
      </c>
      <c r="CH127" s="92">
        <f t="shared" si="48"/>
        <v>0</v>
      </c>
      <c r="CI127" s="92">
        <f t="shared" si="49"/>
        <v>0</v>
      </c>
      <c r="CJ127" s="91">
        <f t="shared" si="50"/>
        <v>0</v>
      </c>
      <c r="CK127" s="91">
        <f t="shared" si="50"/>
        <v>0</v>
      </c>
      <c r="CL127" s="91" t="str">
        <f t="shared" si="61"/>
        <v>keine Daten</v>
      </c>
      <c r="CM127" s="92">
        <f t="shared" si="51"/>
        <v>0</v>
      </c>
      <c r="CN127" s="91" t="str">
        <f t="shared" si="52"/>
        <v>keine Angabe</v>
      </c>
      <c r="CO127" s="91">
        <f t="shared" si="53"/>
        <v>2</v>
      </c>
      <c r="CP127" s="91">
        <f t="shared" si="54"/>
        <v>2</v>
      </c>
      <c r="CQ127" s="91">
        <f t="shared" si="55"/>
        <v>0</v>
      </c>
      <c r="CR127" s="91">
        <f t="shared" si="38"/>
        <v>0</v>
      </c>
      <c r="CS127" s="92"/>
      <c r="CT127" s="92"/>
      <c r="CU127" s="92">
        <f t="shared" si="37"/>
        <v>0</v>
      </c>
      <c r="CV127" s="92">
        <f t="shared" si="63"/>
        <v>0</v>
      </c>
      <c r="CW127" s="153">
        <f t="shared" si="56"/>
        <v>0</v>
      </c>
      <c r="CX127" s="153">
        <f t="shared" si="57"/>
        <v>0</v>
      </c>
      <c r="CY127" s="153">
        <f t="shared" si="58"/>
        <v>0</v>
      </c>
      <c r="CZ127" s="92">
        <f t="shared" si="59"/>
        <v>0</v>
      </c>
      <c r="DA127" s="92">
        <f t="shared" si="60"/>
        <v>0</v>
      </c>
      <c r="DB127" s="91">
        <f t="shared" si="39"/>
        <v>0</v>
      </c>
    </row>
    <row r="128" spans="1:106" x14ac:dyDescent="0.25">
      <c r="A128" s="20">
        <v>13075137</v>
      </c>
      <c r="B128" s="21">
        <v>5562</v>
      </c>
      <c r="C128" s="21" t="s">
        <v>166</v>
      </c>
      <c r="D128" s="223"/>
      <c r="E128" s="224"/>
      <c r="F128" s="224"/>
      <c r="G128" s="224"/>
      <c r="H128" s="224"/>
      <c r="I128" s="224"/>
      <c r="J128" s="224"/>
      <c r="K128" s="224"/>
      <c r="L128" s="224"/>
      <c r="M128" s="224"/>
      <c r="N128" s="224"/>
      <c r="O128" s="224"/>
      <c r="P128" s="224"/>
      <c r="Q128" s="224"/>
      <c r="R128" s="224"/>
      <c r="S128" s="224"/>
      <c r="T128" s="224"/>
      <c r="U128" s="224"/>
      <c r="V128" s="22"/>
      <c r="W128" s="22"/>
      <c r="X128" s="22"/>
      <c r="Y128" s="224"/>
      <c r="Z128" s="282"/>
      <c r="AA128" s="224"/>
      <c r="AB128" s="224"/>
      <c r="AC128" s="224"/>
      <c r="AD128" s="260"/>
      <c r="AE128" s="222"/>
      <c r="AF128" s="222"/>
      <c r="AG128" s="281">
        <f t="shared" si="40"/>
        <v>0</v>
      </c>
      <c r="AH128" s="222"/>
      <c r="AI128" s="281">
        <f t="shared" si="41"/>
        <v>0</v>
      </c>
      <c r="AJ128" s="222"/>
      <c r="AK128" s="281">
        <f t="shared" si="42"/>
        <v>0</v>
      </c>
      <c r="AL128" s="281" t="e">
        <f t="shared" si="43"/>
        <v>#DIV/0!</v>
      </c>
      <c r="AM128" s="281" t="e">
        <f t="shared" si="44"/>
        <v>#DIV/0!</v>
      </c>
      <c r="AN128" s="222"/>
      <c r="CA128" s="91" t="str">
        <f t="shared" si="62"/>
        <v>Usedom, Stadt</v>
      </c>
      <c r="CB128" s="92">
        <f t="shared" si="62"/>
        <v>0</v>
      </c>
      <c r="CC128" s="92">
        <f t="shared" si="45"/>
        <v>0</v>
      </c>
      <c r="CD128" s="92">
        <f t="shared" si="46"/>
        <v>0</v>
      </c>
      <c r="CE128" s="92"/>
      <c r="CF128" s="92"/>
      <c r="CG128" s="92">
        <f t="shared" si="47"/>
        <v>0</v>
      </c>
      <c r="CH128" s="92">
        <f t="shared" si="48"/>
        <v>0</v>
      </c>
      <c r="CI128" s="92">
        <f t="shared" si="49"/>
        <v>0</v>
      </c>
      <c r="CJ128" s="91">
        <f t="shared" si="50"/>
        <v>0</v>
      </c>
      <c r="CK128" s="91">
        <f t="shared" si="50"/>
        <v>0</v>
      </c>
      <c r="CL128" s="91" t="str">
        <f t="shared" si="61"/>
        <v>keine Daten</v>
      </c>
      <c r="CM128" s="92">
        <f t="shared" si="51"/>
        <v>0</v>
      </c>
      <c r="CN128" s="91" t="str">
        <f t="shared" si="52"/>
        <v>keine Angabe</v>
      </c>
      <c r="CO128" s="91">
        <f t="shared" si="53"/>
        <v>2</v>
      </c>
      <c r="CP128" s="91">
        <f t="shared" si="54"/>
        <v>2</v>
      </c>
      <c r="CQ128" s="91">
        <f t="shared" si="55"/>
        <v>0</v>
      </c>
      <c r="CR128" s="91">
        <f t="shared" si="38"/>
        <v>0</v>
      </c>
      <c r="CS128" s="92"/>
      <c r="CT128" s="92"/>
      <c r="CU128" s="92">
        <f t="shared" si="37"/>
        <v>0</v>
      </c>
      <c r="CV128" s="92">
        <f t="shared" si="63"/>
        <v>0</v>
      </c>
      <c r="CW128" s="153">
        <f t="shared" si="56"/>
        <v>0</v>
      </c>
      <c r="CX128" s="153">
        <f t="shared" si="57"/>
        <v>0</v>
      </c>
      <c r="CY128" s="153">
        <f t="shared" si="58"/>
        <v>0</v>
      </c>
      <c r="CZ128" s="92">
        <f t="shared" si="59"/>
        <v>0</v>
      </c>
      <c r="DA128" s="92">
        <f t="shared" si="60"/>
        <v>0</v>
      </c>
      <c r="DB128" s="91">
        <f t="shared" si="39"/>
        <v>0</v>
      </c>
    </row>
    <row r="129" spans="1:106" x14ac:dyDescent="0.25">
      <c r="A129" s="20">
        <v>13075148</v>
      </c>
      <c r="B129" s="21">
        <v>5562</v>
      </c>
      <c r="C129" s="21" t="s">
        <v>167</v>
      </c>
      <c r="D129" s="223"/>
      <c r="E129" s="224"/>
      <c r="F129" s="224"/>
      <c r="G129" s="224"/>
      <c r="H129" s="224"/>
      <c r="I129" s="224"/>
      <c r="J129" s="224"/>
      <c r="K129" s="224"/>
      <c r="L129" s="224"/>
      <c r="M129" s="224"/>
      <c r="N129" s="224"/>
      <c r="O129" s="224"/>
      <c r="P129" s="224"/>
      <c r="Q129" s="224"/>
      <c r="R129" s="224"/>
      <c r="S129" s="224"/>
      <c r="T129" s="224"/>
      <c r="U129" s="224"/>
      <c r="V129" s="22"/>
      <c r="W129" s="22"/>
      <c r="X129" s="22"/>
      <c r="Y129" s="224"/>
      <c r="Z129" s="282"/>
      <c r="AA129" s="224"/>
      <c r="AB129" s="224"/>
      <c r="AC129" s="224"/>
      <c r="AD129" s="260"/>
      <c r="AE129" s="222"/>
      <c r="AF129" s="222"/>
      <c r="AG129" s="281">
        <f t="shared" si="40"/>
        <v>0</v>
      </c>
      <c r="AH129" s="222"/>
      <c r="AI129" s="281">
        <f t="shared" si="41"/>
        <v>0</v>
      </c>
      <c r="AJ129" s="222"/>
      <c r="AK129" s="281">
        <f t="shared" si="42"/>
        <v>0</v>
      </c>
      <c r="AL129" s="281" t="e">
        <f t="shared" si="43"/>
        <v>#DIV/0!</v>
      </c>
      <c r="AM129" s="281" t="e">
        <f t="shared" si="44"/>
        <v>#DIV/0!</v>
      </c>
      <c r="AN129" s="222"/>
      <c r="CA129" s="91" t="str">
        <f t="shared" si="62"/>
        <v>Zempin</v>
      </c>
      <c r="CB129" s="92">
        <f t="shared" si="62"/>
        <v>0</v>
      </c>
      <c r="CC129" s="92">
        <f t="shared" si="45"/>
        <v>0</v>
      </c>
      <c r="CD129" s="92">
        <f t="shared" si="46"/>
        <v>0</v>
      </c>
      <c r="CE129" s="92"/>
      <c r="CF129" s="92"/>
      <c r="CG129" s="92">
        <f t="shared" si="47"/>
        <v>0</v>
      </c>
      <c r="CH129" s="92">
        <f t="shared" si="48"/>
        <v>0</v>
      </c>
      <c r="CI129" s="92">
        <f t="shared" si="49"/>
        <v>0</v>
      </c>
      <c r="CJ129" s="91">
        <f t="shared" si="50"/>
        <v>0</v>
      </c>
      <c r="CK129" s="91">
        <f t="shared" si="50"/>
        <v>0</v>
      </c>
      <c r="CL129" s="91" t="str">
        <f t="shared" si="61"/>
        <v>keine Daten</v>
      </c>
      <c r="CM129" s="92">
        <f t="shared" si="51"/>
        <v>0</v>
      </c>
      <c r="CN129" s="91" t="str">
        <f t="shared" si="52"/>
        <v>keine Angabe</v>
      </c>
      <c r="CO129" s="91">
        <f t="shared" si="53"/>
        <v>2</v>
      </c>
      <c r="CP129" s="91">
        <f t="shared" si="54"/>
        <v>2</v>
      </c>
      <c r="CQ129" s="91">
        <f t="shared" si="55"/>
        <v>0</v>
      </c>
      <c r="CR129" s="91">
        <f t="shared" si="38"/>
        <v>0</v>
      </c>
      <c r="CS129" s="92"/>
      <c r="CT129" s="92"/>
      <c r="CU129" s="92">
        <f t="shared" si="37"/>
        <v>0</v>
      </c>
      <c r="CV129" s="92">
        <f t="shared" si="63"/>
        <v>0</v>
      </c>
      <c r="CW129" s="153">
        <f t="shared" si="56"/>
        <v>0</v>
      </c>
      <c r="CX129" s="153">
        <f t="shared" si="57"/>
        <v>0</v>
      </c>
      <c r="CY129" s="153">
        <f t="shared" si="58"/>
        <v>0</v>
      </c>
      <c r="CZ129" s="92">
        <f t="shared" si="59"/>
        <v>0</v>
      </c>
      <c r="DA129" s="92">
        <f t="shared" si="60"/>
        <v>0</v>
      </c>
      <c r="DB129" s="91">
        <f t="shared" si="39"/>
        <v>0</v>
      </c>
    </row>
    <row r="130" spans="1:106" ht="15.75" thickBot="1" x14ac:dyDescent="0.3">
      <c r="A130" s="20">
        <v>13075152</v>
      </c>
      <c r="B130" s="21">
        <v>5562</v>
      </c>
      <c r="C130" s="21" t="s">
        <v>168</v>
      </c>
      <c r="D130" s="223"/>
      <c r="E130" s="224"/>
      <c r="F130" s="224"/>
      <c r="G130" s="224"/>
      <c r="H130" s="224"/>
      <c r="I130" s="224"/>
      <c r="J130" s="224"/>
      <c r="K130" s="224"/>
      <c r="L130" s="224"/>
      <c r="M130" s="224"/>
      <c r="N130" s="224"/>
      <c r="O130" s="224"/>
      <c r="P130" s="224"/>
      <c r="Q130" s="224"/>
      <c r="R130" s="224"/>
      <c r="S130" s="224"/>
      <c r="T130" s="224"/>
      <c r="U130" s="224"/>
      <c r="V130" s="22"/>
      <c r="W130" s="22"/>
      <c r="X130" s="22"/>
      <c r="Y130" s="224"/>
      <c r="Z130" s="282"/>
      <c r="AA130" s="224"/>
      <c r="AB130" s="224"/>
      <c r="AC130" s="224"/>
      <c r="AD130" s="260"/>
      <c r="AE130" s="222"/>
      <c r="AF130" s="222"/>
      <c r="AG130" s="281">
        <f t="shared" si="40"/>
        <v>0</v>
      </c>
      <c r="AH130" s="222"/>
      <c r="AI130" s="281">
        <f t="shared" si="41"/>
        <v>0</v>
      </c>
      <c r="AJ130" s="222"/>
      <c r="AK130" s="281">
        <f t="shared" si="42"/>
        <v>0</v>
      </c>
      <c r="AL130" s="281" t="e">
        <f t="shared" si="43"/>
        <v>#DIV/0!</v>
      </c>
      <c r="AM130" s="281" t="e">
        <f t="shared" si="44"/>
        <v>#DIV/0!</v>
      </c>
      <c r="AN130" s="222"/>
      <c r="CA130" s="91" t="str">
        <f t="shared" si="62"/>
        <v>Zirchow</v>
      </c>
      <c r="CB130" s="92">
        <f t="shared" si="62"/>
        <v>0</v>
      </c>
      <c r="CC130" s="92">
        <f t="shared" si="45"/>
        <v>0</v>
      </c>
      <c r="CD130" s="92">
        <f t="shared" si="46"/>
        <v>0</v>
      </c>
      <c r="CE130" s="92"/>
      <c r="CF130" s="92"/>
      <c r="CG130" s="92">
        <f t="shared" si="47"/>
        <v>0</v>
      </c>
      <c r="CH130" s="92">
        <f t="shared" si="48"/>
        <v>0</v>
      </c>
      <c r="CI130" s="92">
        <f t="shared" si="49"/>
        <v>0</v>
      </c>
      <c r="CJ130" s="91">
        <f t="shared" si="50"/>
        <v>0</v>
      </c>
      <c r="CK130" s="91">
        <f t="shared" si="50"/>
        <v>0</v>
      </c>
      <c r="CL130" s="91" t="str">
        <f t="shared" si="61"/>
        <v>keine Daten</v>
      </c>
      <c r="CM130" s="92">
        <f t="shared" si="51"/>
        <v>0</v>
      </c>
      <c r="CN130" s="91" t="str">
        <f t="shared" si="52"/>
        <v>keine Angabe</v>
      </c>
      <c r="CO130" s="91">
        <f t="shared" si="53"/>
        <v>2</v>
      </c>
      <c r="CP130" s="91">
        <f t="shared" si="54"/>
        <v>2</v>
      </c>
      <c r="CQ130" s="91">
        <f t="shared" si="55"/>
        <v>0</v>
      </c>
      <c r="CR130" s="91">
        <f t="shared" si="38"/>
        <v>0</v>
      </c>
      <c r="CS130" s="92"/>
      <c r="CT130" s="92"/>
      <c r="CU130" s="92">
        <f t="shared" si="37"/>
        <v>0</v>
      </c>
      <c r="CV130" s="92">
        <f t="shared" si="63"/>
        <v>0</v>
      </c>
      <c r="CW130" s="153">
        <f t="shared" si="56"/>
        <v>0</v>
      </c>
      <c r="CX130" s="153">
        <f t="shared" si="57"/>
        <v>0</v>
      </c>
      <c r="CY130" s="153">
        <f t="shared" si="58"/>
        <v>0</v>
      </c>
      <c r="CZ130" s="92">
        <f t="shared" si="59"/>
        <v>0</v>
      </c>
      <c r="DA130" s="92">
        <f t="shared" si="60"/>
        <v>0</v>
      </c>
      <c r="DB130" s="91">
        <f t="shared" si="39"/>
        <v>0</v>
      </c>
    </row>
    <row r="131" spans="1:106" x14ac:dyDescent="0.25">
      <c r="A131" s="20">
        <v>13075006</v>
      </c>
      <c r="B131" s="21">
        <v>5563</v>
      </c>
      <c r="C131" s="21" t="s">
        <v>169</v>
      </c>
      <c r="D131" s="240">
        <v>528</v>
      </c>
      <c r="E131" s="222">
        <v>700200</v>
      </c>
      <c r="F131" s="222">
        <v>497800.29</v>
      </c>
      <c r="G131" s="222">
        <v>0</v>
      </c>
      <c r="H131" s="222">
        <v>0</v>
      </c>
      <c r="I131" s="222">
        <v>487334.61</v>
      </c>
      <c r="J131" s="222">
        <v>0</v>
      </c>
      <c r="K131" s="222">
        <v>1</v>
      </c>
      <c r="L131" s="222">
        <v>4571636.4800000004</v>
      </c>
      <c r="M131" s="222">
        <v>320</v>
      </c>
      <c r="N131" s="222">
        <v>0</v>
      </c>
      <c r="O131" s="222">
        <v>380</v>
      </c>
      <c r="P131" s="222">
        <v>0</v>
      </c>
      <c r="Q131" s="222">
        <v>345</v>
      </c>
      <c r="R131" s="222">
        <v>0</v>
      </c>
      <c r="S131" s="222">
        <v>0</v>
      </c>
      <c r="T131" s="222">
        <v>60185</v>
      </c>
      <c r="U131" s="222">
        <v>112</v>
      </c>
      <c r="V131" s="19" t="s">
        <v>56</v>
      </c>
      <c r="W131" s="19" t="s">
        <v>43</v>
      </c>
      <c r="X131" s="19" t="s">
        <v>43</v>
      </c>
      <c r="Y131" s="278">
        <v>2500</v>
      </c>
      <c r="Z131" s="279">
        <v>2571.67</v>
      </c>
      <c r="AA131" s="278">
        <v>0</v>
      </c>
      <c r="AB131" s="278">
        <v>0</v>
      </c>
      <c r="AC131" s="278">
        <v>0</v>
      </c>
      <c r="AD131" s="280">
        <v>0</v>
      </c>
      <c r="AE131" s="222">
        <v>885813</v>
      </c>
      <c r="AF131" s="222">
        <v>86900.800000000003</v>
      </c>
      <c r="AG131" s="281">
        <f t="shared" si="40"/>
        <v>-798912.2</v>
      </c>
      <c r="AH131" s="222">
        <v>0</v>
      </c>
      <c r="AI131" s="281">
        <f t="shared" si="41"/>
        <v>86900.800000000003</v>
      </c>
      <c r="AJ131" s="222">
        <v>376669.18</v>
      </c>
      <c r="AK131" s="281">
        <f t="shared" si="42"/>
        <v>-289768.38</v>
      </c>
      <c r="AL131" s="281">
        <f t="shared" si="43"/>
        <v>4.3344731003627119</v>
      </c>
      <c r="AM131" s="281">
        <f t="shared" si="44"/>
        <v>4.3344731003627119</v>
      </c>
      <c r="AN131" s="222">
        <v>183894.7</v>
      </c>
      <c r="CA131" s="91" t="str">
        <f t="shared" si="62"/>
        <v>Bandelin</v>
      </c>
      <c r="CB131" s="92">
        <f t="shared" si="62"/>
        <v>528</v>
      </c>
      <c r="CC131" s="92">
        <f t="shared" si="45"/>
        <v>487334.61</v>
      </c>
      <c r="CD131" s="92">
        <f t="shared" si="46"/>
        <v>-487334.61</v>
      </c>
      <c r="CE131" s="92"/>
      <c r="CF131" s="92"/>
      <c r="CG131" s="92">
        <f t="shared" si="47"/>
        <v>0</v>
      </c>
      <c r="CH131" s="92">
        <f t="shared" si="48"/>
        <v>497800.29</v>
      </c>
      <c r="CI131" s="92">
        <f t="shared" si="49"/>
        <v>0</v>
      </c>
      <c r="CJ131" s="91" t="str">
        <f t="shared" si="50"/>
        <v>ja</v>
      </c>
      <c r="CK131" s="91" t="str">
        <f t="shared" si="50"/>
        <v>nein</v>
      </c>
      <c r="CL131" s="91" t="str">
        <f t="shared" si="61"/>
        <v>OK</v>
      </c>
      <c r="CM131" s="92">
        <f t="shared" si="51"/>
        <v>4571636.4800000004</v>
      </c>
      <c r="CN131" s="91" t="str">
        <f>IF(CQ131=0,"keine Angabe",IF(CI131="ja","ja","nein"))</f>
        <v>nein</v>
      </c>
      <c r="CO131" s="91">
        <f t="shared" si="53"/>
        <v>1</v>
      </c>
      <c r="CP131" s="91">
        <f t="shared" si="54"/>
        <v>0</v>
      </c>
      <c r="CQ131" s="91">
        <f t="shared" si="55"/>
        <v>1</v>
      </c>
      <c r="CR131" s="91">
        <f t="shared" si="38"/>
        <v>0</v>
      </c>
      <c r="CS131" s="92"/>
      <c r="CT131" s="92"/>
      <c r="CU131" s="92">
        <f t="shared" si="37"/>
        <v>376669.18</v>
      </c>
      <c r="CV131" s="92">
        <f t="shared" si="63"/>
        <v>183894.7</v>
      </c>
      <c r="CW131" s="153">
        <f t="shared" si="56"/>
        <v>3.2</v>
      </c>
      <c r="CX131" s="153">
        <f t="shared" si="57"/>
        <v>3.8</v>
      </c>
      <c r="CY131" s="153">
        <f t="shared" si="58"/>
        <v>3.45</v>
      </c>
      <c r="CZ131" s="92">
        <f t="shared" si="59"/>
        <v>60185</v>
      </c>
      <c r="DA131" s="92">
        <f t="shared" si="60"/>
        <v>2571.67</v>
      </c>
      <c r="DB131" s="91">
        <f t="shared" si="39"/>
        <v>0</v>
      </c>
    </row>
    <row r="132" spans="1:106" x14ac:dyDescent="0.25">
      <c r="A132" s="20">
        <v>13075040</v>
      </c>
      <c r="B132" s="21">
        <v>5563</v>
      </c>
      <c r="C132" s="21" t="s">
        <v>170</v>
      </c>
      <c r="D132" s="236">
        <v>158</v>
      </c>
      <c r="E132" s="224">
        <v>7900</v>
      </c>
      <c r="F132" s="224">
        <v>58.51</v>
      </c>
      <c r="G132" s="224">
        <v>0</v>
      </c>
      <c r="H132" s="224">
        <v>3215.44</v>
      </c>
      <c r="I132" s="224">
        <v>0</v>
      </c>
      <c r="J132" s="224">
        <v>1</v>
      </c>
      <c r="K132" s="224">
        <v>1</v>
      </c>
      <c r="L132" s="224">
        <v>1490127.65</v>
      </c>
      <c r="M132" s="224">
        <v>400</v>
      </c>
      <c r="N132" s="224">
        <v>0</v>
      </c>
      <c r="O132" s="224">
        <v>400</v>
      </c>
      <c r="P132" s="224">
        <v>0</v>
      </c>
      <c r="Q132" s="224">
        <v>380</v>
      </c>
      <c r="R132" s="224">
        <v>0</v>
      </c>
      <c r="S132" s="224">
        <v>0</v>
      </c>
      <c r="T132" s="224">
        <v>73191</v>
      </c>
      <c r="U132" s="224">
        <v>463</v>
      </c>
      <c r="V132" s="22" t="s">
        <v>56</v>
      </c>
      <c r="W132" s="22" t="s">
        <v>43</v>
      </c>
      <c r="X132" s="22" t="s">
        <v>43</v>
      </c>
      <c r="Y132" s="224">
        <v>1300</v>
      </c>
      <c r="Z132" s="282">
        <v>1509.59</v>
      </c>
      <c r="AA132" s="224">
        <v>0</v>
      </c>
      <c r="AB132" s="224">
        <v>0</v>
      </c>
      <c r="AC132" s="224">
        <v>0</v>
      </c>
      <c r="AD132" s="260">
        <v>0</v>
      </c>
      <c r="AE132" s="222">
        <v>64256</v>
      </c>
      <c r="AF132" s="222">
        <v>63374.55</v>
      </c>
      <c r="AG132" s="281">
        <f t="shared" si="40"/>
        <v>-881.44999999999709</v>
      </c>
      <c r="AH132" s="222">
        <v>55835.33</v>
      </c>
      <c r="AI132" s="281">
        <f t="shared" si="41"/>
        <v>119209.88</v>
      </c>
      <c r="AJ132" s="222">
        <v>64443.01</v>
      </c>
      <c r="AK132" s="281">
        <f t="shared" si="42"/>
        <v>54766.87</v>
      </c>
      <c r="AL132" s="281">
        <f t="shared" si="43"/>
        <v>1.0168594491006249</v>
      </c>
      <c r="AM132" s="281">
        <f t="shared" si="44"/>
        <v>0.54058447168976265</v>
      </c>
      <c r="AN132" s="222">
        <v>31461.9</v>
      </c>
      <c r="CA132" s="91" t="str">
        <f t="shared" si="62"/>
        <v>Gribow</v>
      </c>
      <c r="CB132" s="92">
        <f t="shared" si="62"/>
        <v>158</v>
      </c>
      <c r="CC132" s="92">
        <f t="shared" si="45"/>
        <v>0</v>
      </c>
      <c r="CD132" s="92">
        <f t="shared" si="46"/>
        <v>3215.44</v>
      </c>
      <c r="CE132" s="92"/>
      <c r="CF132" s="92"/>
      <c r="CG132" s="92">
        <f t="shared" si="47"/>
        <v>0</v>
      </c>
      <c r="CH132" s="92">
        <f t="shared" si="48"/>
        <v>58.51</v>
      </c>
      <c r="CI132" s="92">
        <f t="shared" si="49"/>
        <v>0</v>
      </c>
      <c r="CJ132" s="91" t="str">
        <f t="shared" si="50"/>
        <v>ja</v>
      </c>
      <c r="CK132" s="91" t="str">
        <f t="shared" si="50"/>
        <v>nein</v>
      </c>
      <c r="CL132" s="91" t="str">
        <f t="shared" si="61"/>
        <v>OK</v>
      </c>
      <c r="CM132" s="92">
        <f t="shared" si="51"/>
        <v>1490127.65</v>
      </c>
      <c r="CN132" s="91" t="str">
        <f t="shared" si="52"/>
        <v>nein</v>
      </c>
      <c r="CO132" s="91">
        <f t="shared" si="53"/>
        <v>1</v>
      </c>
      <c r="CP132" s="91">
        <f t="shared" si="54"/>
        <v>0</v>
      </c>
      <c r="CQ132" s="91">
        <f t="shared" si="55"/>
        <v>1</v>
      </c>
      <c r="CR132" s="91">
        <f t="shared" si="38"/>
        <v>1</v>
      </c>
      <c r="CS132" s="92"/>
      <c r="CT132" s="92"/>
      <c r="CU132" s="92">
        <f t="shared" ref="CU132:CU144" si="64">AJ132</f>
        <v>64443.01</v>
      </c>
      <c r="CV132" s="92">
        <f t="shared" si="63"/>
        <v>31461.9</v>
      </c>
      <c r="CW132" s="153">
        <f t="shared" si="56"/>
        <v>4</v>
      </c>
      <c r="CX132" s="153">
        <f t="shared" si="57"/>
        <v>4</v>
      </c>
      <c r="CY132" s="153">
        <f t="shared" si="58"/>
        <v>3.8</v>
      </c>
      <c r="CZ132" s="92">
        <f t="shared" si="59"/>
        <v>73191</v>
      </c>
      <c r="DA132" s="92">
        <f t="shared" si="60"/>
        <v>1509.59</v>
      </c>
      <c r="DB132" s="91">
        <f t="shared" si="39"/>
        <v>0</v>
      </c>
    </row>
    <row r="133" spans="1:106" x14ac:dyDescent="0.25">
      <c r="A133" s="20">
        <v>13075041</v>
      </c>
      <c r="B133" s="21">
        <v>5563</v>
      </c>
      <c r="C133" s="21" t="s">
        <v>171</v>
      </c>
      <c r="D133" s="236">
        <v>1252</v>
      </c>
      <c r="E133" s="224">
        <v>261900</v>
      </c>
      <c r="F133" s="224">
        <v>129672.47</v>
      </c>
      <c r="G133" s="224">
        <v>0</v>
      </c>
      <c r="H133" s="224">
        <v>0</v>
      </c>
      <c r="I133" s="224">
        <v>116687.3</v>
      </c>
      <c r="J133" s="224">
        <v>0</v>
      </c>
      <c r="K133" s="224">
        <v>1</v>
      </c>
      <c r="L133" s="224">
        <v>4576781</v>
      </c>
      <c r="M133" s="224">
        <v>310</v>
      </c>
      <c r="N133" s="224">
        <v>0</v>
      </c>
      <c r="O133" s="224">
        <v>380</v>
      </c>
      <c r="P133" s="224">
        <v>0</v>
      </c>
      <c r="Q133" s="224">
        <v>380</v>
      </c>
      <c r="R133" s="224">
        <v>0</v>
      </c>
      <c r="S133" s="224">
        <v>0</v>
      </c>
      <c r="T133" s="224">
        <v>121440</v>
      </c>
      <c r="U133" s="224">
        <v>96.99</v>
      </c>
      <c r="V133" s="22" t="s">
        <v>56</v>
      </c>
      <c r="W133" s="22" t="s">
        <v>43</v>
      </c>
      <c r="X133" s="22" t="s">
        <v>43</v>
      </c>
      <c r="Y133" s="224">
        <v>6800</v>
      </c>
      <c r="Z133" s="282">
        <v>7000.83</v>
      </c>
      <c r="AA133" s="224">
        <v>0</v>
      </c>
      <c r="AB133" s="224">
        <v>0</v>
      </c>
      <c r="AC133" s="224">
        <v>0</v>
      </c>
      <c r="AD133" s="224">
        <v>0</v>
      </c>
      <c r="AE133" s="222">
        <v>507135</v>
      </c>
      <c r="AF133" s="222">
        <v>211757.74</v>
      </c>
      <c r="AG133" s="281">
        <f t="shared" si="40"/>
        <v>-295377.26</v>
      </c>
      <c r="AH133" s="222">
        <v>443663.58</v>
      </c>
      <c r="AI133" s="281">
        <f t="shared" si="41"/>
        <v>655421.32000000007</v>
      </c>
      <c r="AJ133" s="222">
        <v>449241.12</v>
      </c>
      <c r="AK133" s="281">
        <f t="shared" si="42"/>
        <v>206180.20000000007</v>
      </c>
      <c r="AL133" s="281">
        <f t="shared" si="43"/>
        <v>2.1214861851094557</v>
      </c>
      <c r="AM133" s="281">
        <f t="shared" si="44"/>
        <v>0.68542341588766131</v>
      </c>
      <c r="AN133" s="222">
        <v>219325.25</v>
      </c>
      <c r="CA133" s="91" t="str">
        <f t="shared" si="62"/>
        <v>Groß Kiesow</v>
      </c>
      <c r="CB133" s="92">
        <f t="shared" si="62"/>
        <v>1252</v>
      </c>
      <c r="CC133" s="92">
        <f t="shared" si="45"/>
        <v>116687.3</v>
      </c>
      <c r="CD133" s="92">
        <f t="shared" si="46"/>
        <v>-116687.3</v>
      </c>
      <c r="CE133" s="92"/>
      <c r="CF133" s="92"/>
      <c r="CG133" s="92">
        <f t="shared" si="47"/>
        <v>0</v>
      </c>
      <c r="CH133" s="92">
        <f t="shared" si="48"/>
        <v>129672.47</v>
      </c>
      <c r="CI133" s="92">
        <f t="shared" si="49"/>
        <v>0</v>
      </c>
      <c r="CJ133" s="91" t="str">
        <f t="shared" si="50"/>
        <v>ja</v>
      </c>
      <c r="CK133" s="91" t="str">
        <f t="shared" si="50"/>
        <v>nein</v>
      </c>
      <c r="CL133" s="91" t="str">
        <f t="shared" si="61"/>
        <v>OK</v>
      </c>
      <c r="CM133" s="92">
        <f t="shared" si="51"/>
        <v>4576781</v>
      </c>
      <c r="CN133" s="91" t="str">
        <f t="shared" si="52"/>
        <v>nein</v>
      </c>
      <c r="CO133" s="91">
        <f t="shared" si="53"/>
        <v>1</v>
      </c>
      <c r="CP133" s="91">
        <f t="shared" si="54"/>
        <v>0</v>
      </c>
      <c r="CQ133" s="91">
        <f t="shared" si="55"/>
        <v>1</v>
      </c>
      <c r="CR133" s="91">
        <f t="shared" ref="CR133:CR144" si="65">J133</f>
        <v>0</v>
      </c>
      <c r="CS133" s="92"/>
      <c r="CT133" s="92"/>
      <c r="CU133" s="92">
        <f t="shared" si="64"/>
        <v>449241.12</v>
      </c>
      <c r="CV133" s="92">
        <f t="shared" si="63"/>
        <v>219325.25</v>
      </c>
      <c r="CW133" s="153">
        <f t="shared" si="56"/>
        <v>3.1</v>
      </c>
      <c r="CX133" s="153">
        <f t="shared" si="57"/>
        <v>3.8</v>
      </c>
      <c r="CY133" s="153">
        <f t="shared" si="58"/>
        <v>3.8</v>
      </c>
      <c r="CZ133" s="92">
        <f t="shared" si="59"/>
        <v>121440</v>
      </c>
      <c r="DA133" s="92">
        <f t="shared" si="60"/>
        <v>7000.83</v>
      </c>
      <c r="DB133" s="91">
        <f t="shared" ref="DB133:DB144" si="66">G133</f>
        <v>0</v>
      </c>
    </row>
    <row r="134" spans="1:106" x14ac:dyDescent="0.25">
      <c r="A134" s="20">
        <v>13075043</v>
      </c>
      <c r="B134" s="21">
        <v>5563</v>
      </c>
      <c r="C134" s="21" t="s">
        <v>172</v>
      </c>
      <c r="D134" s="221">
        <v>408</v>
      </c>
      <c r="E134" s="222">
        <v>9200</v>
      </c>
      <c r="F134" s="222">
        <v>12950.16</v>
      </c>
      <c r="G134" s="222">
        <v>0</v>
      </c>
      <c r="H134" s="222">
        <v>22581.56</v>
      </c>
      <c r="I134" s="222">
        <v>0</v>
      </c>
      <c r="J134" s="224">
        <v>1</v>
      </c>
      <c r="K134" s="222">
        <v>1</v>
      </c>
      <c r="L134" s="222">
        <v>1232074.4099999999</v>
      </c>
      <c r="M134" s="222">
        <v>330</v>
      </c>
      <c r="N134" s="222">
        <v>0</v>
      </c>
      <c r="O134" s="222">
        <v>380</v>
      </c>
      <c r="P134" s="222">
        <v>0</v>
      </c>
      <c r="Q134" s="222">
        <v>380</v>
      </c>
      <c r="R134" s="222">
        <v>0</v>
      </c>
      <c r="S134" s="222">
        <v>0</v>
      </c>
      <c r="T134" s="222">
        <v>754776</v>
      </c>
      <c r="U134" s="222">
        <v>1849.9411764705883</v>
      </c>
      <c r="V134" s="19" t="s">
        <v>56</v>
      </c>
      <c r="W134" s="19" t="s">
        <v>43</v>
      </c>
      <c r="X134" s="19" t="s">
        <v>43</v>
      </c>
      <c r="Y134" s="222">
        <v>3200</v>
      </c>
      <c r="Z134" s="294">
        <v>2966.67</v>
      </c>
      <c r="AA134" s="222">
        <v>0</v>
      </c>
      <c r="AB134" s="222">
        <v>0</v>
      </c>
      <c r="AC134" s="222">
        <v>0</v>
      </c>
      <c r="AD134" s="295">
        <v>0</v>
      </c>
      <c r="AE134" s="222">
        <v>153858.29</v>
      </c>
      <c r="AF134" s="222">
        <v>69004.25</v>
      </c>
      <c r="AG134" s="281">
        <f t="shared" ref="AG134:AG144" si="67">AF134-AE134</f>
        <v>-84854.040000000008</v>
      </c>
      <c r="AH134" s="222">
        <v>151403.03</v>
      </c>
      <c r="AI134" s="281">
        <f t="shared" ref="AI134:AI144" si="68">AF134+AH134</f>
        <v>220407.28</v>
      </c>
      <c r="AJ134" s="222">
        <v>142987.68</v>
      </c>
      <c r="AK134" s="281">
        <f t="shared" ref="AK134:AK144" si="69">AI134-AJ134</f>
        <v>77419.600000000006</v>
      </c>
      <c r="AL134" s="281">
        <f t="shared" ref="AL134:AL144" si="70">AJ134/AF134</f>
        <v>2.0721575844966069</v>
      </c>
      <c r="AM134" s="281">
        <f t="shared" ref="AM134:AM144" si="71">AJ134/AI134</f>
        <v>0.64874299977750283</v>
      </c>
      <c r="AN134" s="222">
        <v>69808.41</v>
      </c>
      <c r="CA134" s="91" t="str">
        <f t="shared" si="62"/>
        <v>Groß Polzin</v>
      </c>
      <c r="CB134" s="92">
        <f t="shared" si="62"/>
        <v>408</v>
      </c>
      <c r="CC134" s="92">
        <f t="shared" ref="CC134:CC144" si="72">IF(I134&lt;0,I134*-1,I134)</f>
        <v>0</v>
      </c>
      <c r="CD134" s="92">
        <f t="shared" ref="CD134:CD144" si="73">H134-CC134</f>
        <v>22581.56</v>
      </c>
      <c r="CE134" s="92"/>
      <c r="CF134" s="92"/>
      <c r="CG134" s="92">
        <f t="shared" ref="CG134:CG145" si="74">CF134-CE134</f>
        <v>0</v>
      </c>
      <c r="CH134" s="92">
        <f t="shared" ref="CH134:CH144" si="75">F134</f>
        <v>12950.16</v>
      </c>
      <c r="CI134" s="92">
        <f t="shared" ref="CI134:CI144" si="76">S134</f>
        <v>0</v>
      </c>
      <c r="CJ134" s="91" t="str">
        <f t="shared" ref="CJ134:CK144" si="77">V134</f>
        <v>ja</v>
      </c>
      <c r="CK134" s="91" t="str">
        <f t="shared" si="77"/>
        <v>nein</v>
      </c>
      <c r="CL134" s="91" t="str">
        <f t="shared" si="61"/>
        <v>OK</v>
      </c>
      <c r="CM134" s="92">
        <f t="shared" ref="CM134:CM144" si="78">L134</f>
        <v>1232074.4099999999</v>
      </c>
      <c r="CN134" s="91" t="str">
        <f t="shared" ref="CN134:CN144" si="79">IF(CQ134=0,"keine Angabe",IF(CI134="ja","ja","nein"))</f>
        <v>nein</v>
      </c>
      <c r="CO134" s="91">
        <f t="shared" ref="CO134:CO148" si="80">IF(CQ134=0,2,IF(CJ134="ja",1,0))</f>
        <v>1</v>
      </c>
      <c r="CP134" s="91">
        <f t="shared" ref="CP134:CP148" si="81">IF(CQ134=0,2,IF(CK134="ja",1,0))</f>
        <v>0</v>
      </c>
      <c r="CQ134" s="91">
        <f t="shared" ref="CQ134:CQ148" si="82">IF(CL134="OK",1,0)</f>
        <v>1</v>
      </c>
      <c r="CR134" s="91">
        <f t="shared" si="65"/>
        <v>1</v>
      </c>
      <c r="CS134" s="92"/>
      <c r="CT134" s="92"/>
      <c r="CU134" s="92">
        <f t="shared" si="64"/>
        <v>142987.68</v>
      </c>
      <c r="CV134" s="92">
        <f t="shared" si="63"/>
        <v>69808.41</v>
      </c>
      <c r="CW134" s="153">
        <f t="shared" si="56"/>
        <v>3.3</v>
      </c>
      <c r="CX134" s="153">
        <f t="shared" si="57"/>
        <v>3.8</v>
      </c>
      <c r="CY134" s="153">
        <f t="shared" si="58"/>
        <v>3.8</v>
      </c>
      <c r="CZ134" s="92">
        <f t="shared" si="59"/>
        <v>754776</v>
      </c>
      <c r="DA134" s="92">
        <f t="shared" si="60"/>
        <v>2966.67</v>
      </c>
      <c r="DB134" s="91">
        <f t="shared" si="66"/>
        <v>0</v>
      </c>
    </row>
    <row r="135" spans="1:106" x14ac:dyDescent="0.25">
      <c r="A135" s="20">
        <v>13075044</v>
      </c>
      <c r="B135" s="21">
        <v>5563</v>
      </c>
      <c r="C135" s="21" t="s">
        <v>173</v>
      </c>
      <c r="D135" s="277">
        <v>3093</v>
      </c>
      <c r="E135" s="224">
        <v>78100</v>
      </c>
      <c r="F135" s="224">
        <v>204532.28</v>
      </c>
      <c r="G135" s="224">
        <v>0</v>
      </c>
      <c r="H135" s="224">
        <v>0</v>
      </c>
      <c r="I135" s="224">
        <v>6339.56</v>
      </c>
      <c r="J135" s="224">
        <v>1</v>
      </c>
      <c r="K135" s="224">
        <v>1</v>
      </c>
      <c r="L135" s="224">
        <v>17171609.629999999</v>
      </c>
      <c r="M135" s="224">
        <v>330</v>
      </c>
      <c r="N135" s="224">
        <v>0</v>
      </c>
      <c r="O135" s="224">
        <v>380</v>
      </c>
      <c r="P135" s="224">
        <v>0</v>
      </c>
      <c r="Q135" s="224">
        <v>340</v>
      </c>
      <c r="R135" s="224">
        <v>0</v>
      </c>
      <c r="S135" s="224">
        <v>0</v>
      </c>
      <c r="T135" s="224">
        <v>4820104</v>
      </c>
      <c r="U135" s="224">
        <v>1558</v>
      </c>
      <c r="V135" s="22" t="s">
        <v>56</v>
      </c>
      <c r="W135" s="22" t="s">
        <v>43</v>
      </c>
      <c r="X135" s="22" t="s">
        <v>43</v>
      </c>
      <c r="Y135" s="224">
        <v>14400</v>
      </c>
      <c r="Z135" s="282">
        <v>14567.89</v>
      </c>
      <c r="AA135" s="224">
        <v>0</v>
      </c>
      <c r="AB135" s="224">
        <v>0</v>
      </c>
      <c r="AC135" s="224">
        <v>0</v>
      </c>
      <c r="AD135" s="260">
        <v>0</v>
      </c>
      <c r="AE135" s="222">
        <v>1573019</v>
      </c>
      <c r="AF135" s="222">
        <v>757907.69</v>
      </c>
      <c r="AG135" s="281">
        <f t="shared" si="67"/>
        <v>-815111.31</v>
      </c>
      <c r="AH135" s="222">
        <v>903945.67</v>
      </c>
      <c r="AI135" s="281">
        <f t="shared" si="68"/>
        <v>1661853.3599999999</v>
      </c>
      <c r="AJ135" s="222">
        <v>1241794.67</v>
      </c>
      <c r="AK135" s="281">
        <f t="shared" si="69"/>
        <v>420058.68999999994</v>
      </c>
      <c r="AL135" s="281">
        <f t="shared" si="70"/>
        <v>1.6384510757503992</v>
      </c>
      <c r="AM135" s="281">
        <f t="shared" si="71"/>
        <v>0.74723480415865329</v>
      </c>
      <c r="AN135" s="222">
        <v>606260.01</v>
      </c>
      <c r="CA135" s="91" t="str">
        <f t="shared" si="62"/>
        <v>Gützkow, Stadt</v>
      </c>
      <c r="CB135" s="92">
        <f t="shared" si="62"/>
        <v>3093</v>
      </c>
      <c r="CC135" s="92">
        <f t="shared" si="72"/>
        <v>6339.56</v>
      </c>
      <c r="CD135" s="92">
        <f t="shared" si="73"/>
        <v>-6339.56</v>
      </c>
      <c r="CE135" s="92"/>
      <c r="CF135" s="92"/>
      <c r="CG135" s="92">
        <f t="shared" si="74"/>
        <v>0</v>
      </c>
      <c r="CH135" s="92">
        <f t="shared" si="75"/>
        <v>204532.28</v>
      </c>
      <c r="CI135" s="92">
        <f t="shared" si="76"/>
        <v>0</v>
      </c>
      <c r="CJ135" s="91" t="str">
        <f t="shared" si="77"/>
        <v>ja</v>
      </c>
      <c r="CK135" s="91" t="str">
        <f t="shared" si="77"/>
        <v>nein</v>
      </c>
      <c r="CL135" s="91" t="str">
        <f t="shared" si="61"/>
        <v>OK</v>
      </c>
      <c r="CM135" s="92">
        <f t="shared" si="78"/>
        <v>17171609.629999999</v>
      </c>
      <c r="CN135" s="91" t="str">
        <f t="shared" si="79"/>
        <v>nein</v>
      </c>
      <c r="CO135" s="91">
        <f t="shared" si="80"/>
        <v>1</v>
      </c>
      <c r="CP135" s="91">
        <f t="shared" si="81"/>
        <v>0</v>
      </c>
      <c r="CQ135" s="91">
        <f t="shared" si="82"/>
        <v>1</v>
      </c>
      <c r="CR135" s="91">
        <f t="shared" si="65"/>
        <v>1</v>
      </c>
      <c r="CS135" s="92"/>
      <c r="CT135" s="92"/>
      <c r="CU135" s="92">
        <f t="shared" si="64"/>
        <v>1241794.67</v>
      </c>
      <c r="CV135" s="92">
        <f t="shared" si="63"/>
        <v>606260.01</v>
      </c>
      <c r="CW135" s="153">
        <f t="shared" si="56"/>
        <v>3.3</v>
      </c>
      <c r="CX135" s="153">
        <f t="shared" si="57"/>
        <v>3.8</v>
      </c>
      <c r="CY135" s="153">
        <f t="shared" si="58"/>
        <v>3.4</v>
      </c>
      <c r="CZ135" s="92">
        <f t="shared" si="59"/>
        <v>4820104</v>
      </c>
      <c r="DA135" s="92">
        <f t="shared" si="60"/>
        <v>14567.89</v>
      </c>
      <c r="DB135" s="91">
        <f t="shared" si="66"/>
        <v>0</v>
      </c>
    </row>
    <row r="136" spans="1:106" x14ac:dyDescent="0.25">
      <c r="A136" s="20">
        <v>13075057</v>
      </c>
      <c r="B136" s="21">
        <v>5563</v>
      </c>
      <c r="C136" s="21" t="s">
        <v>174</v>
      </c>
      <c r="D136" s="277">
        <v>1263</v>
      </c>
      <c r="E136" s="224">
        <v>77800</v>
      </c>
      <c r="F136" s="224">
        <v>64864.53</v>
      </c>
      <c r="G136" s="224">
        <v>0</v>
      </c>
      <c r="H136" s="224">
        <v>0</v>
      </c>
      <c r="I136" s="224">
        <v>69080.78</v>
      </c>
      <c r="J136" s="224">
        <v>0</v>
      </c>
      <c r="K136" s="224">
        <v>1</v>
      </c>
      <c r="L136" s="224">
        <v>7952422.7999999998</v>
      </c>
      <c r="M136" s="224">
        <v>400</v>
      </c>
      <c r="N136" s="224">
        <v>0</v>
      </c>
      <c r="O136" s="224">
        <v>400</v>
      </c>
      <c r="P136" s="224">
        <v>0</v>
      </c>
      <c r="Q136" s="224">
        <v>400</v>
      </c>
      <c r="R136" s="224">
        <v>0</v>
      </c>
      <c r="S136" s="224">
        <v>0</v>
      </c>
      <c r="T136" s="224">
        <v>321837.28000000003</v>
      </c>
      <c r="U136" s="224">
        <v>254.82</v>
      </c>
      <c r="V136" s="22" t="s">
        <v>56</v>
      </c>
      <c r="W136" s="22" t="s">
        <v>43</v>
      </c>
      <c r="X136" s="22" t="s">
        <v>43</v>
      </c>
      <c r="Y136" s="224">
        <v>4500</v>
      </c>
      <c r="Z136" s="282">
        <v>4839.4399999999996</v>
      </c>
      <c r="AA136" s="224">
        <v>0</v>
      </c>
      <c r="AB136" s="224">
        <v>0</v>
      </c>
      <c r="AC136" s="224">
        <v>0</v>
      </c>
      <c r="AD136" s="260">
        <v>0</v>
      </c>
      <c r="AE136" s="296">
        <v>630508</v>
      </c>
      <c r="AF136" s="222">
        <v>244458.76</v>
      </c>
      <c r="AG136" s="281">
        <f t="shared" si="67"/>
        <v>-386049.24</v>
      </c>
      <c r="AH136" s="222">
        <v>376211.1</v>
      </c>
      <c r="AI136" s="281">
        <f t="shared" si="68"/>
        <v>620669.86</v>
      </c>
      <c r="AJ136" s="222">
        <v>479660.76</v>
      </c>
      <c r="AK136" s="281">
        <f t="shared" si="69"/>
        <v>141009.09999999998</v>
      </c>
      <c r="AL136" s="281">
        <f t="shared" si="70"/>
        <v>1.9621336539545566</v>
      </c>
      <c r="AM136" s="281">
        <f t="shared" si="71"/>
        <v>0.77281142667375535</v>
      </c>
      <c r="AN136" s="222">
        <v>234176.5</v>
      </c>
      <c r="CA136" s="91" t="str">
        <f t="shared" si="62"/>
        <v>Karlsburg</v>
      </c>
      <c r="CB136" s="92">
        <f t="shared" si="62"/>
        <v>1263</v>
      </c>
      <c r="CC136" s="92">
        <f t="shared" si="72"/>
        <v>69080.78</v>
      </c>
      <c r="CD136" s="92">
        <f t="shared" si="73"/>
        <v>-69080.78</v>
      </c>
      <c r="CE136" s="92"/>
      <c r="CF136" s="92"/>
      <c r="CG136" s="92">
        <f t="shared" si="74"/>
        <v>0</v>
      </c>
      <c r="CH136" s="92">
        <f t="shared" si="75"/>
        <v>64864.53</v>
      </c>
      <c r="CI136" s="92">
        <f t="shared" si="76"/>
        <v>0</v>
      </c>
      <c r="CJ136" s="91" t="str">
        <f t="shared" si="77"/>
        <v>ja</v>
      </c>
      <c r="CK136" s="91" t="str">
        <f t="shared" si="77"/>
        <v>nein</v>
      </c>
      <c r="CL136" s="91" t="str">
        <f t="shared" si="61"/>
        <v>OK</v>
      </c>
      <c r="CM136" s="92">
        <f t="shared" si="78"/>
        <v>7952422.7999999998</v>
      </c>
      <c r="CN136" s="91" t="str">
        <f t="shared" si="79"/>
        <v>nein</v>
      </c>
      <c r="CO136" s="91">
        <f t="shared" si="80"/>
        <v>1</v>
      </c>
      <c r="CP136" s="91">
        <f t="shared" si="81"/>
        <v>0</v>
      </c>
      <c r="CQ136" s="91">
        <f t="shared" si="82"/>
        <v>1</v>
      </c>
      <c r="CR136" s="91">
        <f t="shared" si="65"/>
        <v>0</v>
      </c>
      <c r="CS136" s="92"/>
      <c r="CT136" s="92"/>
      <c r="CU136" s="92">
        <f t="shared" si="64"/>
        <v>479660.76</v>
      </c>
      <c r="CV136" s="92">
        <f t="shared" si="63"/>
        <v>234176.5</v>
      </c>
      <c r="CW136" s="153">
        <f t="shared" si="56"/>
        <v>4</v>
      </c>
      <c r="CX136" s="153">
        <f t="shared" si="57"/>
        <v>4</v>
      </c>
      <c r="CY136" s="153">
        <f t="shared" si="58"/>
        <v>4</v>
      </c>
      <c r="CZ136" s="92">
        <f t="shared" si="59"/>
        <v>321837.28000000003</v>
      </c>
      <c r="DA136" s="92">
        <f t="shared" si="60"/>
        <v>4839.4399999999996</v>
      </c>
      <c r="DB136" s="91">
        <f t="shared" si="66"/>
        <v>0</v>
      </c>
    </row>
    <row r="137" spans="1:106" x14ac:dyDescent="0.25">
      <c r="A137" s="20">
        <v>13075061</v>
      </c>
      <c r="B137" s="21">
        <v>5563</v>
      </c>
      <c r="C137" s="21" t="s">
        <v>175</v>
      </c>
      <c r="D137" s="223">
        <v>711</v>
      </c>
      <c r="E137" s="224">
        <v>74400</v>
      </c>
      <c r="F137" s="224">
        <v>14777.13</v>
      </c>
      <c r="G137" s="224">
        <v>1</v>
      </c>
      <c r="H137" s="224">
        <v>63427.12</v>
      </c>
      <c r="I137" s="224">
        <v>0</v>
      </c>
      <c r="J137" s="224">
        <v>1</v>
      </c>
      <c r="K137" s="224">
        <v>1</v>
      </c>
      <c r="L137" s="224">
        <v>2628378.13</v>
      </c>
      <c r="M137" s="224">
        <v>310</v>
      </c>
      <c r="N137" s="222">
        <v>0</v>
      </c>
      <c r="O137" s="224">
        <v>375</v>
      </c>
      <c r="P137" s="222">
        <v>0</v>
      </c>
      <c r="Q137" s="224">
        <v>350</v>
      </c>
      <c r="R137" s="222">
        <v>0</v>
      </c>
      <c r="S137" s="224">
        <v>0</v>
      </c>
      <c r="T137" s="224">
        <v>568243</v>
      </c>
      <c r="U137" s="222">
        <v>799.21659634317859</v>
      </c>
      <c r="V137" s="19" t="s">
        <v>56</v>
      </c>
      <c r="W137" s="19" t="s">
        <v>43</v>
      </c>
      <c r="X137" s="19" t="s">
        <v>43</v>
      </c>
      <c r="Y137" s="224">
        <v>4000</v>
      </c>
      <c r="Z137" s="282">
        <v>4629.1400000000003</v>
      </c>
      <c r="AA137" s="224">
        <v>0</v>
      </c>
      <c r="AB137" s="224">
        <v>0</v>
      </c>
      <c r="AC137" s="224">
        <v>0</v>
      </c>
      <c r="AD137" s="260">
        <v>0</v>
      </c>
      <c r="AE137" s="222">
        <v>539129.89</v>
      </c>
      <c r="AF137" s="222">
        <v>359247.24</v>
      </c>
      <c r="AG137" s="281">
        <f t="shared" si="67"/>
        <v>-179882.65000000002</v>
      </c>
      <c r="AH137" s="222">
        <v>101236.53</v>
      </c>
      <c r="AI137" s="281">
        <f t="shared" si="68"/>
        <v>460483.77</v>
      </c>
      <c r="AJ137" s="222">
        <v>270049.21999999997</v>
      </c>
      <c r="AK137" s="281">
        <f t="shared" si="69"/>
        <v>190434.55000000005</v>
      </c>
      <c r="AL137" s="281">
        <f t="shared" si="70"/>
        <v>0.75170854478937676</v>
      </c>
      <c r="AM137" s="281">
        <f t="shared" si="71"/>
        <v>0.586446770968714</v>
      </c>
      <c r="AN137" s="222">
        <v>131841.48000000001</v>
      </c>
      <c r="CA137" s="91" t="str">
        <f t="shared" si="62"/>
        <v>Klein Bünzow</v>
      </c>
      <c r="CB137" s="92">
        <f t="shared" si="62"/>
        <v>711</v>
      </c>
      <c r="CC137" s="92">
        <f t="shared" si="72"/>
        <v>0</v>
      </c>
      <c r="CD137" s="92">
        <f t="shared" si="73"/>
        <v>63427.12</v>
      </c>
      <c r="CE137" s="92"/>
      <c r="CF137" s="92"/>
      <c r="CG137" s="92">
        <f t="shared" si="74"/>
        <v>0</v>
      </c>
      <c r="CH137" s="92">
        <f t="shared" si="75"/>
        <v>14777.13</v>
      </c>
      <c r="CI137" s="92">
        <f t="shared" si="76"/>
        <v>0</v>
      </c>
      <c r="CJ137" s="91" t="str">
        <f t="shared" si="77"/>
        <v>ja</v>
      </c>
      <c r="CK137" s="91" t="str">
        <f t="shared" si="77"/>
        <v>nein</v>
      </c>
      <c r="CL137" s="91" t="str">
        <f t="shared" si="61"/>
        <v>OK</v>
      </c>
      <c r="CM137" s="92">
        <f t="shared" si="78"/>
        <v>2628378.13</v>
      </c>
      <c r="CN137" s="91" t="str">
        <f t="shared" si="79"/>
        <v>nein</v>
      </c>
      <c r="CO137" s="91">
        <f t="shared" si="80"/>
        <v>1</v>
      </c>
      <c r="CP137" s="91">
        <f t="shared" si="81"/>
        <v>0</v>
      </c>
      <c r="CQ137" s="91">
        <f t="shared" si="82"/>
        <v>1</v>
      </c>
      <c r="CR137" s="91">
        <f t="shared" si="65"/>
        <v>1</v>
      </c>
      <c r="CS137" s="92"/>
      <c r="CT137" s="92"/>
      <c r="CU137" s="92">
        <f t="shared" si="64"/>
        <v>270049.21999999997</v>
      </c>
      <c r="CV137" s="92">
        <f t="shared" si="63"/>
        <v>131841.48000000001</v>
      </c>
      <c r="CW137" s="153">
        <f t="shared" si="56"/>
        <v>3.1</v>
      </c>
      <c r="CX137" s="153">
        <f t="shared" si="57"/>
        <v>3.75</v>
      </c>
      <c r="CY137" s="153">
        <f t="shared" si="58"/>
        <v>3.5</v>
      </c>
      <c r="CZ137" s="92">
        <f t="shared" si="59"/>
        <v>568243</v>
      </c>
      <c r="DA137" s="92">
        <f t="shared" si="60"/>
        <v>4629.1400000000003</v>
      </c>
      <c r="DB137" s="91">
        <f t="shared" si="66"/>
        <v>1</v>
      </c>
    </row>
    <row r="138" spans="1:106" x14ac:dyDescent="0.25">
      <c r="A138" s="20">
        <v>13075086</v>
      </c>
      <c r="B138" s="21">
        <v>5563</v>
      </c>
      <c r="C138" s="21" t="s">
        <v>177</v>
      </c>
      <c r="D138" s="277">
        <v>669</v>
      </c>
      <c r="E138" s="224">
        <v>151500</v>
      </c>
      <c r="F138" s="224">
        <v>158090.17000000001</v>
      </c>
      <c r="G138" s="224">
        <v>0</v>
      </c>
      <c r="H138" s="224">
        <v>0</v>
      </c>
      <c r="I138" s="224">
        <v>146791.10999999999</v>
      </c>
      <c r="J138" s="224">
        <v>0</v>
      </c>
      <c r="K138" s="224">
        <v>1</v>
      </c>
      <c r="L138" s="224">
        <v>1225047.1499999999</v>
      </c>
      <c r="M138" s="224">
        <v>310</v>
      </c>
      <c r="N138" s="224">
        <v>0</v>
      </c>
      <c r="O138" s="224">
        <v>375</v>
      </c>
      <c r="P138" s="224">
        <v>0</v>
      </c>
      <c r="Q138" s="224">
        <v>380</v>
      </c>
      <c r="R138" s="224">
        <v>0</v>
      </c>
      <c r="S138" s="224">
        <v>0</v>
      </c>
      <c r="T138" s="224">
        <v>198794.12</v>
      </c>
      <c r="U138" s="224">
        <v>297.14999999999998</v>
      </c>
      <c r="V138" s="22" t="s">
        <v>56</v>
      </c>
      <c r="W138" s="22" t="s">
        <v>43</v>
      </c>
      <c r="X138" s="22" t="s">
        <v>43</v>
      </c>
      <c r="Y138" s="224">
        <v>3000</v>
      </c>
      <c r="Z138" s="282">
        <v>3015.83</v>
      </c>
      <c r="AA138" s="224">
        <v>0</v>
      </c>
      <c r="AB138" s="224">
        <v>0</v>
      </c>
      <c r="AC138" s="224">
        <v>0</v>
      </c>
      <c r="AD138" s="260">
        <v>0</v>
      </c>
      <c r="AE138" s="222">
        <v>318400</v>
      </c>
      <c r="AF138" s="222">
        <v>72176.05</v>
      </c>
      <c r="AG138" s="281">
        <f t="shared" si="67"/>
        <v>-246223.95</v>
      </c>
      <c r="AH138" s="222">
        <v>208620.66</v>
      </c>
      <c r="AI138" s="281">
        <f t="shared" si="68"/>
        <v>280796.71000000002</v>
      </c>
      <c r="AJ138" s="222">
        <v>262571.86</v>
      </c>
      <c r="AK138" s="281">
        <f t="shared" si="69"/>
        <v>18224.850000000035</v>
      </c>
      <c r="AL138" s="281">
        <f t="shared" si="70"/>
        <v>3.6379361297826631</v>
      </c>
      <c r="AM138" s="281">
        <f t="shared" si="71"/>
        <v>0.93509592758405169</v>
      </c>
      <c r="AN138" s="222">
        <v>128190.93</v>
      </c>
      <c r="CA138" s="91" t="str">
        <f t="shared" si="62"/>
        <v>Lühmannsdorf</v>
      </c>
      <c r="CB138" s="92">
        <f t="shared" si="62"/>
        <v>669</v>
      </c>
      <c r="CC138" s="92">
        <f t="shared" si="72"/>
        <v>146791.10999999999</v>
      </c>
      <c r="CD138" s="92">
        <f t="shared" si="73"/>
        <v>-146791.10999999999</v>
      </c>
      <c r="CE138" s="92"/>
      <c r="CF138" s="92"/>
      <c r="CG138" s="92">
        <f t="shared" si="74"/>
        <v>0</v>
      </c>
      <c r="CH138" s="92">
        <f t="shared" si="75"/>
        <v>158090.17000000001</v>
      </c>
      <c r="CI138" s="92">
        <f t="shared" si="76"/>
        <v>0</v>
      </c>
      <c r="CJ138" s="91" t="str">
        <f t="shared" si="77"/>
        <v>ja</v>
      </c>
      <c r="CK138" s="91" t="str">
        <f t="shared" si="77"/>
        <v>nein</v>
      </c>
      <c r="CL138" s="91" t="str">
        <f t="shared" si="61"/>
        <v>OK</v>
      </c>
      <c r="CM138" s="92">
        <f t="shared" si="78"/>
        <v>1225047.1499999999</v>
      </c>
      <c r="CN138" s="91" t="str">
        <f t="shared" si="79"/>
        <v>nein</v>
      </c>
      <c r="CO138" s="91">
        <f t="shared" si="80"/>
        <v>1</v>
      </c>
      <c r="CP138" s="91">
        <f t="shared" si="81"/>
        <v>0</v>
      </c>
      <c r="CQ138" s="91">
        <f t="shared" si="82"/>
        <v>1</v>
      </c>
      <c r="CR138" s="91">
        <f t="shared" si="65"/>
        <v>0</v>
      </c>
      <c r="CS138" s="92"/>
      <c r="CT138" s="92"/>
      <c r="CU138" s="92">
        <f t="shared" si="64"/>
        <v>262571.86</v>
      </c>
      <c r="CV138" s="92">
        <f t="shared" si="63"/>
        <v>128190.93</v>
      </c>
      <c r="CW138" s="153">
        <f t="shared" ref="CW138:CW144" si="83">M138/100</f>
        <v>3.1</v>
      </c>
      <c r="CX138" s="153">
        <f t="shared" ref="CX138:CX144" si="84">O138/100</f>
        <v>3.75</v>
      </c>
      <c r="CY138" s="153">
        <f t="shared" ref="CY138:CY144" si="85">Q138/100</f>
        <v>3.8</v>
      </c>
      <c r="CZ138" s="92">
        <f t="shared" ref="CZ138:CZ144" si="86">T138</f>
        <v>198794.12</v>
      </c>
      <c r="DA138" s="92">
        <f t="shared" ref="DA138:DA144" si="87">Z138+AB138+AD138</f>
        <v>3015.83</v>
      </c>
      <c r="DB138" s="91">
        <f t="shared" si="66"/>
        <v>0</v>
      </c>
    </row>
    <row r="139" spans="1:106" x14ac:dyDescent="0.25">
      <c r="A139" s="20">
        <v>13075094</v>
      </c>
      <c r="B139" s="21">
        <v>5563</v>
      </c>
      <c r="C139" s="21" t="s">
        <v>178</v>
      </c>
      <c r="D139" s="223">
        <v>833</v>
      </c>
      <c r="E139" s="224">
        <v>67100</v>
      </c>
      <c r="F139" s="224">
        <v>37170.839999999997</v>
      </c>
      <c r="G139" s="224">
        <v>0</v>
      </c>
      <c r="H139" s="224">
        <v>25365.23</v>
      </c>
      <c r="I139" s="224">
        <v>0</v>
      </c>
      <c r="J139" s="224">
        <v>1</v>
      </c>
      <c r="K139" s="224">
        <v>1</v>
      </c>
      <c r="L139" s="224">
        <v>3078126.89</v>
      </c>
      <c r="M139" s="224">
        <v>310</v>
      </c>
      <c r="N139" s="222">
        <v>0</v>
      </c>
      <c r="O139" s="224">
        <v>375</v>
      </c>
      <c r="P139" s="222">
        <v>0</v>
      </c>
      <c r="Q139" s="224">
        <v>380</v>
      </c>
      <c r="R139" s="222">
        <v>0</v>
      </c>
      <c r="S139" s="224">
        <v>0</v>
      </c>
      <c r="T139" s="224">
        <v>393412</v>
      </c>
      <c r="U139" s="222">
        <v>472.28331332533014</v>
      </c>
      <c r="V139" s="19" t="s">
        <v>56</v>
      </c>
      <c r="W139" s="19" t="s">
        <v>43</v>
      </c>
      <c r="X139" s="19" t="s">
        <v>43</v>
      </c>
      <c r="Y139" s="224">
        <v>4800</v>
      </c>
      <c r="Z139" s="282">
        <v>4564.58</v>
      </c>
      <c r="AA139" s="224">
        <v>0</v>
      </c>
      <c r="AB139" s="224">
        <v>0</v>
      </c>
      <c r="AC139" s="224">
        <v>0</v>
      </c>
      <c r="AD139" s="260">
        <v>0</v>
      </c>
      <c r="AE139" s="222">
        <v>555794.76</v>
      </c>
      <c r="AF139" s="222">
        <v>352181.48</v>
      </c>
      <c r="AG139" s="281">
        <f t="shared" si="67"/>
        <v>-203613.28000000003</v>
      </c>
      <c r="AH139" s="222">
        <v>164114.07</v>
      </c>
      <c r="AI139" s="281">
        <f t="shared" si="68"/>
        <v>516295.55</v>
      </c>
      <c r="AJ139" s="222">
        <v>343814.2</v>
      </c>
      <c r="AK139" s="281">
        <f t="shared" si="69"/>
        <v>172481.34999999998</v>
      </c>
      <c r="AL139" s="281">
        <f t="shared" si="70"/>
        <v>0.97624156727378175</v>
      </c>
      <c r="AM139" s="281">
        <f t="shared" si="71"/>
        <v>0.66592516631220244</v>
      </c>
      <c r="AN139" s="222">
        <v>167854.49</v>
      </c>
      <c r="CA139" s="91" t="str">
        <f t="shared" si="62"/>
        <v>Murchin</v>
      </c>
      <c r="CB139" s="92">
        <f t="shared" si="62"/>
        <v>833</v>
      </c>
      <c r="CC139" s="92">
        <f t="shared" si="72"/>
        <v>0</v>
      </c>
      <c r="CD139" s="92">
        <f t="shared" si="73"/>
        <v>25365.23</v>
      </c>
      <c r="CE139" s="92"/>
      <c r="CF139" s="92"/>
      <c r="CG139" s="92">
        <f t="shared" si="74"/>
        <v>0</v>
      </c>
      <c r="CH139" s="92">
        <f t="shared" si="75"/>
        <v>37170.839999999997</v>
      </c>
      <c r="CI139" s="92">
        <f t="shared" si="76"/>
        <v>0</v>
      </c>
      <c r="CJ139" s="91" t="str">
        <f t="shared" si="77"/>
        <v>ja</v>
      </c>
      <c r="CK139" s="91" t="str">
        <f t="shared" si="77"/>
        <v>nein</v>
      </c>
      <c r="CL139" s="91" t="str">
        <f t="shared" ref="CL139:CL144" si="88">IF(CB139=0,"keine Daten",IF(CD139=0,"keine Daten",IF(CH139=0,"keine Daten","OK")))</f>
        <v>OK</v>
      </c>
      <c r="CM139" s="92">
        <f t="shared" si="78"/>
        <v>3078126.89</v>
      </c>
      <c r="CN139" s="91" t="str">
        <f t="shared" si="79"/>
        <v>nein</v>
      </c>
      <c r="CO139" s="91">
        <f t="shared" si="80"/>
        <v>1</v>
      </c>
      <c r="CP139" s="91">
        <f t="shared" si="81"/>
        <v>0</v>
      </c>
      <c r="CQ139" s="91">
        <f t="shared" si="82"/>
        <v>1</v>
      </c>
      <c r="CR139" s="91">
        <f t="shared" si="65"/>
        <v>1</v>
      </c>
      <c r="CS139" s="92"/>
      <c r="CT139" s="92"/>
      <c r="CU139" s="92">
        <f t="shared" si="64"/>
        <v>343814.2</v>
      </c>
      <c r="CV139" s="92">
        <f t="shared" si="63"/>
        <v>167854.49</v>
      </c>
      <c r="CW139" s="153">
        <f t="shared" si="83"/>
        <v>3.1</v>
      </c>
      <c r="CX139" s="153">
        <f t="shared" si="84"/>
        <v>3.75</v>
      </c>
      <c r="CY139" s="153">
        <f t="shared" si="85"/>
        <v>3.8</v>
      </c>
      <c r="CZ139" s="92">
        <f t="shared" si="86"/>
        <v>393412</v>
      </c>
      <c r="DA139" s="92">
        <f t="shared" si="87"/>
        <v>4564.58</v>
      </c>
      <c r="DB139" s="91">
        <f t="shared" si="66"/>
        <v>0</v>
      </c>
    </row>
    <row r="140" spans="1:106" x14ac:dyDescent="0.25">
      <c r="A140" s="20">
        <v>13075121</v>
      </c>
      <c r="B140" s="21">
        <v>5563</v>
      </c>
      <c r="C140" s="21" t="s">
        <v>179</v>
      </c>
      <c r="D140" s="223">
        <v>645</v>
      </c>
      <c r="E140" s="224">
        <v>63100</v>
      </c>
      <c r="F140" s="224">
        <v>20537.87</v>
      </c>
      <c r="G140" s="224">
        <v>0</v>
      </c>
      <c r="H140" s="224">
        <v>0</v>
      </c>
      <c r="I140" s="224">
        <v>12148.49</v>
      </c>
      <c r="J140" s="224">
        <v>0</v>
      </c>
      <c r="K140" s="224">
        <v>1</v>
      </c>
      <c r="L140" s="224">
        <v>1631918.46</v>
      </c>
      <c r="M140" s="224">
        <v>375</v>
      </c>
      <c r="N140" s="222">
        <v>0</v>
      </c>
      <c r="O140" s="224">
        <v>375</v>
      </c>
      <c r="P140" s="222">
        <v>0</v>
      </c>
      <c r="Q140" s="224">
        <v>350</v>
      </c>
      <c r="R140" s="222">
        <v>0</v>
      </c>
      <c r="S140" s="224">
        <v>0</v>
      </c>
      <c r="T140" s="224">
        <v>607379</v>
      </c>
      <c r="U140" s="222">
        <v>941.67286821705432</v>
      </c>
      <c r="V140" s="19" t="s">
        <v>56</v>
      </c>
      <c r="W140" s="19" t="s">
        <v>43</v>
      </c>
      <c r="X140" s="19" t="s">
        <v>43</v>
      </c>
      <c r="Y140" s="224">
        <v>2500</v>
      </c>
      <c r="Z140" s="282">
        <v>3011.67</v>
      </c>
      <c r="AA140" s="224">
        <v>0</v>
      </c>
      <c r="AB140" s="224">
        <v>0</v>
      </c>
      <c r="AC140" s="224">
        <v>0</v>
      </c>
      <c r="AD140" s="260">
        <v>0</v>
      </c>
      <c r="AE140" s="222">
        <v>230224.65</v>
      </c>
      <c r="AF140" s="222">
        <v>75761.64</v>
      </c>
      <c r="AG140" s="281">
        <f t="shared" si="67"/>
        <v>-154463.01</v>
      </c>
      <c r="AH140" s="222">
        <v>247154.7</v>
      </c>
      <c r="AI140" s="281">
        <f t="shared" si="68"/>
        <v>322916.34000000003</v>
      </c>
      <c r="AJ140" s="222">
        <v>208697.7</v>
      </c>
      <c r="AK140" s="281">
        <f t="shared" si="69"/>
        <v>114218.64000000001</v>
      </c>
      <c r="AL140" s="281">
        <f t="shared" si="70"/>
        <v>2.7546618579006474</v>
      </c>
      <c r="AM140" s="281">
        <f t="shared" si="71"/>
        <v>0.6462903054085154</v>
      </c>
      <c r="AN140" s="222">
        <v>101888.88</v>
      </c>
      <c r="CA140" s="91" t="str">
        <f t="shared" si="62"/>
        <v>Rubkow</v>
      </c>
      <c r="CB140" s="92">
        <f t="shared" si="62"/>
        <v>645</v>
      </c>
      <c r="CC140" s="92">
        <f t="shared" si="72"/>
        <v>12148.49</v>
      </c>
      <c r="CD140" s="92">
        <f t="shared" si="73"/>
        <v>-12148.49</v>
      </c>
      <c r="CE140" s="92"/>
      <c r="CF140" s="92"/>
      <c r="CG140" s="92">
        <f t="shared" si="74"/>
        <v>0</v>
      </c>
      <c r="CH140" s="92">
        <f t="shared" si="75"/>
        <v>20537.87</v>
      </c>
      <c r="CI140" s="92">
        <f t="shared" si="76"/>
        <v>0</v>
      </c>
      <c r="CJ140" s="91" t="str">
        <f t="shared" si="77"/>
        <v>ja</v>
      </c>
      <c r="CK140" s="91" t="str">
        <f t="shared" si="77"/>
        <v>nein</v>
      </c>
      <c r="CL140" s="91" t="str">
        <f t="shared" si="88"/>
        <v>OK</v>
      </c>
      <c r="CM140" s="92">
        <f t="shared" si="78"/>
        <v>1631918.46</v>
      </c>
      <c r="CN140" s="91" t="str">
        <f t="shared" si="79"/>
        <v>nein</v>
      </c>
      <c r="CO140" s="91">
        <f t="shared" si="80"/>
        <v>1</v>
      </c>
      <c r="CP140" s="91">
        <f t="shared" si="81"/>
        <v>0</v>
      </c>
      <c r="CQ140" s="91">
        <f t="shared" si="82"/>
        <v>1</v>
      </c>
      <c r="CR140" s="91">
        <f t="shared" si="65"/>
        <v>0</v>
      </c>
      <c r="CS140" s="92"/>
      <c r="CT140" s="92"/>
      <c r="CU140" s="92">
        <f t="shared" si="64"/>
        <v>208697.7</v>
      </c>
      <c r="CV140" s="92">
        <f t="shared" si="63"/>
        <v>101888.88</v>
      </c>
      <c r="CW140" s="153">
        <f t="shared" si="83"/>
        <v>3.75</v>
      </c>
      <c r="CX140" s="153">
        <f t="shared" si="84"/>
        <v>3.75</v>
      </c>
      <c r="CY140" s="153">
        <f t="shared" si="85"/>
        <v>3.5</v>
      </c>
      <c r="CZ140" s="92">
        <f t="shared" si="86"/>
        <v>607379</v>
      </c>
      <c r="DA140" s="92">
        <f t="shared" si="87"/>
        <v>3011.67</v>
      </c>
      <c r="DB140" s="91">
        <f t="shared" si="66"/>
        <v>0</v>
      </c>
    </row>
    <row r="141" spans="1:106" x14ac:dyDescent="0.25">
      <c r="A141" s="20">
        <v>13075125</v>
      </c>
      <c r="B141" s="21">
        <v>5563</v>
      </c>
      <c r="C141" s="21" t="s">
        <v>180</v>
      </c>
      <c r="D141" s="223">
        <v>304</v>
      </c>
      <c r="E141" s="224">
        <v>179400</v>
      </c>
      <c r="F141" s="224">
        <v>31113.85</v>
      </c>
      <c r="G141" s="224">
        <v>0</v>
      </c>
      <c r="H141" s="224">
        <v>45958.48</v>
      </c>
      <c r="I141" s="224">
        <v>0</v>
      </c>
      <c r="J141" s="224">
        <v>0</v>
      </c>
      <c r="K141" s="224">
        <v>1</v>
      </c>
      <c r="L141" s="224">
        <v>1012685.93</v>
      </c>
      <c r="M141" s="224">
        <v>310</v>
      </c>
      <c r="N141" s="222">
        <v>0</v>
      </c>
      <c r="O141" s="224">
        <v>380</v>
      </c>
      <c r="P141" s="222">
        <v>0</v>
      </c>
      <c r="Q141" s="224">
        <v>380</v>
      </c>
      <c r="R141" s="222">
        <v>0</v>
      </c>
      <c r="S141" s="224">
        <v>0</v>
      </c>
      <c r="T141" s="224">
        <v>209802</v>
      </c>
      <c r="U141" s="222">
        <v>690.13815789473688</v>
      </c>
      <c r="V141" s="19" t="s">
        <v>56</v>
      </c>
      <c r="W141" s="19" t="s">
        <v>43</v>
      </c>
      <c r="X141" s="19" t="s">
        <v>43</v>
      </c>
      <c r="Y141" s="224">
        <v>1700</v>
      </c>
      <c r="Z141" s="282">
        <v>1633</v>
      </c>
      <c r="AA141" s="224">
        <v>0</v>
      </c>
      <c r="AB141" s="224">
        <v>0</v>
      </c>
      <c r="AC141" s="224">
        <v>0</v>
      </c>
      <c r="AD141" s="260">
        <v>0</v>
      </c>
      <c r="AE141" s="222">
        <v>127505.12</v>
      </c>
      <c r="AF141" s="222">
        <v>69731.8</v>
      </c>
      <c r="AG141" s="281">
        <f t="shared" si="67"/>
        <v>-57773.319999999992</v>
      </c>
      <c r="AH141" s="222">
        <v>105090.73</v>
      </c>
      <c r="AI141" s="281">
        <f t="shared" si="68"/>
        <v>174822.53</v>
      </c>
      <c r="AJ141" s="222">
        <v>109054.63</v>
      </c>
      <c r="AK141" s="281">
        <f t="shared" si="69"/>
        <v>65767.899999999994</v>
      </c>
      <c r="AL141" s="281">
        <f t="shared" si="70"/>
        <v>1.5639153155375309</v>
      </c>
      <c r="AM141" s="281">
        <f t="shared" si="71"/>
        <v>0.62380192072497753</v>
      </c>
      <c r="AN141" s="222">
        <v>53241.86</v>
      </c>
      <c r="CA141" s="91" t="str">
        <f t="shared" si="62"/>
        <v>Schmatzin</v>
      </c>
      <c r="CB141" s="92">
        <f t="shared" si="62"/>
        <v>304</v>
      </c>
      <c r="CC141" s="92">
        <f t="shared" si="72"/>
        <v>0</v>
      </c>
      <c r="CD141" s="92">
        <f t="shared" si="73"/>
        <v>45958.48</v>
      </c>
      <c r="CE141" s="92"/>
      <c r="CF141" s="92"/>
      <c r="CG141" s="92">
        <f t="shared" si="74"/>
        <v>0</v>
      </c>
      <c r="CH141" s="92">
        <f t="shared" si="75"/>
        <v>31113.85</v>
      </c>
      <c r="CI141" s="92">
        <f t="shared" si="76"/>
        <v>0</v>
      </c>
      <c r="CJ141" s="91" t="str">
        <f t="shared" si="77"/>
        <v>ja</v>
      </c>
      <c r="CK141" s="91" t="str">
        <f t="shared" si="77"/>
        <v>nein</v>
      </c>
      <c r="CL141" s="91" t="str">
        <f t="shared" si="88"/>
        <v>OK</v>
      </c>
      <c r="CM141" s="92">
        <f t="shared" si="78"/>
        <v>1012685.93</v>
      </c>
      <c r="CN141" s="91" t="str">
        <f t="shared" si="79"/>
        <v>nein</v>
      </c>
      <c r="CO141" s="91">
        <f t="shared" si="80"/>
        <v>1</v>
      </c>
      <c r="CP141" s="91">
        <f t="shared" si="81"/>
        <v>0</v>
      </c>
      <c r="CQ141" s="91">
        <f t="shared" si="82"/>
        <v>1</v>
      </c>
      <c r="CR141" s="91">
        <f t="shared" si="65"/>
        <v>0</v>
      </c>
      <c r="CS141" s="92"/>
      <c r="CT141" s="92"/>
      <c r="CU141" s="92">
        <f t="shared" si="64"/>
        <v>109054.63</v>
      </c>
      <c r="CV141" s="92">
        <f t="shared" si="63"/>
        <v>53241.86</v>
      </c>
      <c r="CW141" s="153">
        <f t="shared" si="83"/>
        <v>3.1</v>
      </c>
      <c r="CX141" s="153">
        <f t="shared" si="84"/>
        <v>3.8</v>
      </c>
      <c r="CY141" s="153">
        <f t="shared" si="85"/>
        <v>3.8</v>
      </c>
      <c r="CZ141" s="92">
        <f t="shared" si="86"/>
        <v>209802</v>
      </c>
      <c r="DA141" s="92">
        <f t="shared" si="87"/>
        <v>1633</v>
      </c>
      <c r="DB141" s="91">
        <f t="shared" si="66"/>
        <v>0</v>
      </c>
    </row>
    <row r="142" spans="1:106" x14ac:dyDescent="0.25">
      <c r="A142" s="20">
        <v>13075145</v>
      </c>
      <c r="B142" s="21">
        <v>5563</v>
      </c>
      <c r="C142" s="21" t="s">
        <v>181</v>
      </c>
      <c r="D142" s="223">
        <v>196</v>
      </c>
      <c r="E142" s="224">
        <v>104300</v>
      </c>
      <c r="F142" s="224">
        <v>52288.25</v>
      </c>
      <c r="G142" s="224">
        <v>0</v>
      </c>
      <c r="H142" s="224">
        <v>0</v>
      </c>
      <c r="I142" s="224">
        <v>100119.19</v>
      </c>
      <c r="J142" s="224">
        <v>0</v>
      </c>
      <c r="K142" s="224">
        <v>1</v>
      </c>
      <c r="L142" s="224">
        <v>1586667.85</v>
      </c>
      <c r="M142" s="224">
        <v>310</v>
      </c>
      <c r="N142" s="222">
        <v>0</v>
      </c>
      <c r="O142" s="224">
        <v>380</v>
      </c>
      <c r="P142" s="222">
        <v>0</v>
      </c>
      <c r="Q142" s="224">
        <v>380</v>
      </c>
      <c r="R142" s="222">
        <v>0</v>
      </c>
      <c r="S142" s="224">
        <v>0</v>
      </c>
      <c r="T142" s="224">
        <v>51200</v>
      </c>
      <c r="U142" s="222">
        <v>261.22448979591837</v>
      </c>
      <c r="V142" s="19" t="s">
        <v>56</v>
      </c>
      <c r="W142" s="19" t="s">
        <v>43</v>
      </c>
      <c r="X142" s="19" t="s">
        <v>43</v>
      </c>
      <c r="Y142" s="224">
        <v>1700</v>
      </c>
      <c r="Z142" s="282">
        <v>1839.16</v>
      </c>
      <c r="AA142" s="224">
        <v>0</v>
      </c>
      <c r="AB142" s="224">
        <v>0</v>
      </c>
      <c r="AC142" s="224">
        <v>0</v>
      </c>
      <c r="AD142" s="260">
        <v>0</v>
      </c>
      <c r="AE142" s="222">
        <v>73797.05</v>
      </c>
      <c r="AF142" s="222">
        <v>38520.239999999998</v>
      </c>
      <c r="AG142" s="281">
        <f t="shared" si="67"/>
        <v>-35276.810000000005</v>
      </c>
      <c r="AH142" s="222">
        <v>72801.990000000005</v>
      </c>
      <c r="AI142" s="281">
        <f t="shared" si="68"/>
        <v>111322.23000000001</v>
      </c>
      <c r="AJ142" s="222">
        <v>73863.649999999994</v>
      </c>
      <c r="AK142" s="281">
        <f t="shared" si="69"/>
        <v>37458.580000000016</v>
      </c>
      <c r="AL142" s="281">
        <f t="shared" si="70"/>
        <v>1.9175282916201974</v>
      </c>
      <c r="AM142" s="281">
        <f t="shared" si="71"/>
        <v>0.66351213050618896</v>
      </c>
      <c r="AN142" s="222">
        <v>36061.18</v>
      </c>
      <c r="CA142" s="91" t="str">
        <f t="shared" si="62"/>
        <v>Wrangelsburg</v>
      </c>
      <c r="CB142" s="92">
        <f t="shared" si="62"/>
        <v>196</v>
      </c>
      <c r="CC142" s="92">
        <f t="shared" si="72"/>
        <v>100119.19</v>
      </c>
      <c r="CD142" s="92">
        <f t="shared" si="73"/>
        <v>-100119.19</v>
      </c>
      <c r="CE142" s="92"/>
      <c r="CF142" s="92"/>
      <c r="CG142" s="92">
        <f t="shared" si="74"/>
        <v>0</v>
      </c>
      <c r="CH142" s="92">
        <f t="shared" si="75"/>
        <v>52288.25</v>
      </c>
      <c r="CI142" s="92">
        <f t="shared" si="76"/>
        <v>0</v>
      </c>
      <c r="CJ142" s="91" t="str">
        <f t="shared" si="77"/>
        <v>ja</v>
      </c>
      <c r="CK142" s="91" t="str">
        <f t="shared" si="77"/>
        <v>nein</v>
      </c>
      <c r="CL142" s="91" t="str">
        <f t="shared" si="88"/>
        <v>OK</v>
      </c>
      <c r="CM142" s="92">
        <f t="shared" si="78"/>
        <v>1586667.85</v>
      </c>
      <c r="CN142" s="91" t="str">
        <f t="shared" si="79"/>
        <v>nein</v>
      </c>
      <c r="CO142" s="91">
        <f t="shared" si="80"/>
        <v>1</v>
      </c>
      <c r="CP142" s="91">
        <f t="shared" si="81"/>
        <v>0</v>
      </c>
      <c r="CQ142" s="91">
        <f t="shared" si="82"/>
        <v>1</v>
      </c>
      <c r="CR142" s="91">
        <f t="shared" si="65"/>
        <v>0</v>
      </c>
      <c r="CS142" s="92"/>
      <c r="CT142" s="92"/>
      <c r="CU142" s="92">
        <f t="shared" si="64"/>
        <v>73863.649999999994</v>
      </c>
      <c r="CV142" s="92">
        <f t="shared" si="63"/>
        <v>36061.18</v>
      </c>
      <c r="CW142" s="153">
        <f t="shared" si="83"/>
        <v>3.1</v>
      </c>
      <c r="CX142" s="153">
        <f t="shared" si="84"/>
        <v>3.8</v>
      </c>
      <c r="CY142" s="153">
        <f t="shared" si="85"/>
        <v>3.8</v>
      </c>
      <c r="CZ142" s="92">
        <f t="shared" si="86"/>
        <v>51200</v>
      </c>
      <c r="DA142" s="92">
        <f t="shared" si="87"/>
        <v>1839.16</v>
      </c>
      <c r="DB142" s="91">
        <f t="shared" si="66"/>
        <v>0</v>
      </c>
    </row>
    <row r="143" spans="1:106" x14ac:dyDescent="0.25">
      <c r="A143" s="20">
        <v>13075150</v>
      </c>
      <c r="B143" s="21">
        <v>5563</v>
      </c>
      <c r="C143" s="21" t="s">
        <v>182</v>
      </c>
      <c r="D143" s="223">
        <v>469</v>
      </c>
      <c r="E143" s="224">
        <v>31800</v>
      </c>
      <c r="F143" s="224">
        <v>12548.02</v>
      </c>
      <c r="G143" s="224">
        <v>0</v>
      </c>
      <c r="H143" s="224">
        <v>0</v>
      </c>
      <c r="I143" s="224">
        <v>7578.36</v>
      </c>
      <c r="J143" s="224">
        <v>0</v>
      </c>
      <c r="K143" s="224">
        <v>1</v>
      </c>
      <c r="L143" s="224">
        <v>1291858.29</v>
      </c>
      <c r="M143" s="224">
        <v>330</v>
      </c>
      <c r="N143" s="222">
        <v>0</v>
      </c>
      <c r="O143" s="224">
        <v>375</v>
      </c>
      <c r="P143" s="222">
        <v>0</v>
      </c>
      <c r="Q143" s="224">
        <v>350</v>
      </c>
      <c r="R143" s="222">
        <v>0</v>
      </c>
      <c r="S143" s="224">
        <v>0</v>
      </c>
      <c r="T143" s="224">
        <v>497238</v>
      </c>
      <c r="U143" s="222">
        <v>1060.2089552238806</v>
      </c>
      <c r="V143" s="19" t="s">
        <v>56</v>
      </c>
      <c r="W143" s="19" t="s">
        <v>43</v>
      </c>
      <c r="X143" s="19" t="s">
        <v>43</v>
      </c>
      <c r="Y143" s="224">
        <v>1700</v>
      </c>
      <c r="Z143" s="282">
        <v>1579.58</v>
      </c>
      <c r="AA143" s="224">
        <v>0</v>
      </c>
      <c r="AB143" s="224">
        <v>0</v>
      </c>
      <c r="AC143" s="224">
        <v>0</v>
      </c>
      <c r="AD143" s="260">
        <v>0</v>
      </c>
      <c r="AE143" s="222">
        <v>188763.36</v>
      </c>
      <c r="AF143" s="222">
        <v>119242.96</v>
      </c>
      <c r="AG143" s="281">
        <f t="shared" si="67"/>
        <v>-69520.39999999998</v>
      </c>
      <c r="AH143" s="222">
        <v>166898.22</v>
      </c>
      <c r="AI143" s="281">
        <f t="shared" si="68"/>
        <v>286141.18</v>
      </c>
      <c r="AJ143" s="222">
        <v>164999.06</v>
      </c>
      <c r="AK143" s="281">
        <f t="shared" si="69"/>
        <v>121142.12</v>
      </c>
      <c r="AL143" s="281">
        <f t="shared" si="70"/>
        <v>1.3837216050322803</v>
      </c>
      <c r="AM143" s="281">
        <f t="shared" si="71"/>
        <v>0.57663514213508171</v>
      </c>
      <c r="AN143" s="222">
        <v>80554.649999999994</v>
      </c>
      <c r="CA143" s="91" t="str">
        <f t="shared" si="62"/>
        <v>Ziethen</v>
      </c>
      <c r="CB143" s="92">
        <f t="shared" si="62"/>
        <v>469</v>
      </c>
      <c r="CC143" s="92">
        <f t="shared" si="72"/>
        <v>7578.36</v>
      </c>
      <c r="CD143" s="92">
        <f t="shared" si="73"/>
        <v>-7578.36</v>
      </c>
      <c r="CE143" s="92"/>
      <c r="CF143" s="92"/>
      <c r="CG143" s="92">
        <f t="shared" si="74"/>
        <v>0</v>
      </c>
      <c r="CH143" s="92">
        <f t="shared" si="75"/>
        <v>12548.02</v>
      </c>
      <c r="CI143" s="92">
        <f t="shared" si="76"/>
        <v>0</v>
      </c>
      <c r="CJ143" s="91" t="str">
        <f t="shared" si="77"/>
        <v>ja</v>
      </c>
      <c r="CK143" s="91" t="str">
        <f t="shared" si="77"/>
        <v>nein</v>
      </c>
      <c r="CL143" s="91" t="str">
        <f t="shared" si="88"/>
        <v>OK</v>
      </c>
      <c r="CM143" s="92">
        <f t="shared" si="78"/>
        <v>1291858.29</v>
      </c>
      <c r="CN143" s="91" t="str">
        <f t="shared" si="79"/>
        <v>nein</v>
      </c>
      <c r="CO143" s="91">
        <f t="shared" si="80"/>
        <v>1</v>
      </c>
      <c r="CP143" s="91">
        <f t="shared" si="81"/>
        <v>0</v>
      </c>
      <c r="CQ143" s="91">
        <f t="shared" si="82"/>
        <v>1</v>
      </c>
      <c r="CR143" s="91">
        <f t="shared" si="65"/>
        <v>0</v>
      </c>
      <c r="CS143" s="92"/>
      <c r="CT143" s="92"/>
      <c r="CU143" s="92">
        <f t="shared" si="64"/>
        <v>164999.06</v>
      </c>
      <c r="CV143" s="92">
        <f t="shared" si="63"/>
        <v>80554.649999999994</v>
      </c>
      <c r="CW143" s="153">
        <f t="shared" si="83"/>
        <v>3.3</v>
      </c>
      <c r="CX143" s="153">
        <f t="shared" si="84"/>
        <v>3.75</v>
      </c>
      <c r="CY143" s="153">
        <f t="shared" si="85"/>
        <v>3.5</v>
      </c>
      <c r="CZ143" s="92">
        <f t="shared" si="86"/>
        <v>497238</v>
      </c>
      <c r="DA143" s="92">
        <f t="shared" si="87"/>
        <v>1579.58</v>
      </c>
      <c r="DB143" s="91">
        <f t="shared" si="66"/>
        <v>0</v>
      </c>
    </row>
    <row r="144" spans="1:106" x14ac:dyDescent="0.25">
      <c r="A144" s="20">
        <v>13075154</v>
      </c>
      <c r="B144" s="21">
        <v>5563</v>
      </c>
      <c r="C144" s="21" t="s">
        <v>183</v>
      </c>
      <c r="D144" s="236">
        <v>1318</v>
      </c>
      <c r="E144" s="224">
        <v>4000</v>
      </c>
      <c r="F144" s="224">
        <v>109658.76</v>
      </c>
      <c r="G144" s="224">
        <v>1</v>
      </c>
      <c r="H144" s="224">
        <v>192786.05</v>
      </c>
      <c r="I144" s="224">
        <v>0</v>
      </c>
      <c r="J144" s="224">
        <v>0</v>
      </c>
      <c r="K144" s="224">
        <v>1</v>
      </c>
      <c r="L144" s="224">
        <v>8430194.6300000008</v>
      </c>
      <c r="M144" s="224">
        <v>310</v>
      </c>
      <c r="N144" s="224">
        <v>0</v>
      </c>
      <c r="O144" s="224">
        <v>375</v>
      </c>
      <c r="P144" s="224">
        <v>0</v>
      </c>
      <c r="Q144" s="224">
        <v>380</v>
      </c>
      <c r="R144" s="224">
        <v>0</v>
      </c>
      <c r="S144" s="224">
        <v>0</v>
      </c>
      <c r="T144" s="224">
        <v>312765.28999999998</v>
      </c>
      <c r="U144" s="224">
        <v>237.3</v>
      </c>
      <c r="V144" s="22" t="s">
        <v>56</v>
      </c>
      <c r="W144" s="22" t="s">
        <v>43</v>
      </c>
      <c r="X144" s="22" t="s">
        <v>43</v>
      </c>
      <c r="Y144" s="224">
        <v>5000</v>
      </c>
      <c r="Z144" s="282">
        <v>5417.91</v>
      </c>
      <c r="AA144" s="224">
        <v>0</v>
      </c>
      <c r="AB144" s="224">
        <v>0</v>
      </c>
      <c r="AC144" s="224">
        <v>0</v>
      </c>
      <c r="AD144" s="260">
        <v>0</v>
      </c>
      <c r="AE144" s="222">
        <v>732303</v>
      </c>
      <c r="AF144" s="222">
        <v>409220.14</v>
      </c>
      <c r="AG144" s="281">
        <f t="shared" si="67"/>
        <v>-323082.86</v>
      </c>
      <c r="AH144" s="222">
        <v>347990.75</v>
      </c>
      <c r="AI144" s="281">
        <f t="shared" si="68"/>
        <v>757210.89</v>
      </c>
      <c r="AJ144" s="222">
        <v>379779.37</v>
      </c>
      <c r="AK144" s="281">
        <f t="shared" si="69"/>
        <v>377431.52</v>
      </c>
      <c r="AL144" s="281">
        <f t="shared" si="70"/>
        <v>0.92805640015664914</v>
      </c>
      <c r="AM144" s="281">
        <f t="shared" si="71"/>
        <v>0.50155032767687746</v>
      </c>
      <c r="AN144" s="222">
        <v>185413.14</v>
      </c>
      <c r="CA144" s="91" t="str">
        <f t="shared" si="62"/>
        <v>Züssow</v>
      </c>
      <c r="CB144" s="92">
        <f t="shared" si="62"/>
        <v>1318</v>
      </c>
      <c r="CC144" s="92">
        <f t="shared" si="72"/>
        <v>0</v>
      </c>
      <c r="CD144" s="92">
        <f t="shared" si="73"/>
        <v>192786.05</v>
      </c>
      <c r="CE144" s="92"/>
      <c r="CF144" s="92"/>
      <c r="CG144" s="92">
        <f t="shared" si="74"/>
        <v>0</v>
      </c>
      <c r="CH144" s="92">
        <f t="shared" si="75"/>
        <v>109658.76</v>
      </c>
      <c r="CI144" s="92">
        <f t="shared" si="76"/>
        <v>0</v>
      </c>
      <c r="CJ144" s="91" t="str">
        <f t="shared" si="77"/>
        <v>ja</v>
      </c>
      <c r="CK144" s="91" t="str">
        <f t="shared" si="77"/>
        <v>nein</v>
      </c>
      <c r="CL144" s="91" t="str">
        <f t="shared" si="88"/>
        <v>OK</v>
      </c>
      <c r="CM144" s="92">
        <f t="shared" si="78"/>
        <v>8430194.6300000008</v>
      </c>
      <c r="CN144" s="91" t="str">
        <f t="shared" si="79"/>
        <v>nein</v>
      </c>
      <c r="CO144" s="91">
        <f t="shared" si="80"/>
        <v>1</v>
      </c>
      <c r="CP144" s="91">
        <f t="shared" si="81"/>
        <v>0</v>
      </c>
      <c r="CQ144" s="91">
        <f t="shared" si="82"/>
        <v>1</v>
      </c>
      <c r="CR144" s="91">
        <f t="shared" si="65"/>
        <v>0</v>
      </c>
      <c r="CS144" s="92"/>
      <c r="CT144" s="92"/>
      <c r="CU144" s="92">
        <f t="shared" si="64"/>
        <v>379779.37</v>
      </c>
      <c r="CV144" s="92">
        <f t="shared" si="63"/>
        <v>185413.14</v>
      </c>
      <c r="CW144" s="153">
        <f t="shared" si="83"/>
        <v>3.1</v>
      </c>
      <c r="CX144" s="153">
        <f t="shared" si="84"/>
        <v>3.75</v>
      </c>
      <c r="CY144" s="153">
        <f t="shared" si="85"/>
        <v>3.8</v>
      </c>
      <c r="CZ144" s="92">
        <f t="shared" si="86"/>
        <v>312765.28999999998</v>
      </c>
      <c r="DA144" s="92">
        <f t="shared" si="87"/>
        <v>5417.91</v>
      </c>
      <c r="DB144" s="91">
        <f t="shared" si="66"/>
        <v>1</v>
      </c>
    </row>
    <row r="145" spans="79:106" x14ac:dyDescent="0.25">
      <c r="CA145" s="93" t="s">
        <v>478</v>
      </c>
      <c r="CB145" s="94">
        <f>SUM(CB5:CB144)</f>
        <v>136697</v>
      </c>
      <c r="CC145" s="94">
        <f t="shared" ref="CC145:CM145" si="89">SUM(CC5:CC144)</f>
        <v>18644956.180000003</v>
      </c>
      <c r="CD145" s="94">
        <f t="shared" si="89"/>
        <v>-17099016.640000001</v>
      </c>
      <c r="CE145" s="94">
        <f t="shared" si="89"/>
        <v>0</v>
      </c>
      <c r="CF145" s="94">
        <f t="shared" si="89"/>
        <v>0</v>
      </c>
      <c r="CG145" s="94">
        <f t="shared" si="74"/>
        <v>0</v>
      </c>
      <c r="CH145" s="94">
        <f t="shared" si="89"/>
        <v>16388296.67</v>
      </c>
      <c r="CI145" s="94">
        <f>COUNTIFS(CI5:CI144,"1",CL5:CL144,"OK")</f>
        <v>2</v>
      </c>
      <c r="CJ145" s="94">
        <f>COUNTIFS(CJ5:CJ144,"ja",CL5:CL144,"OK")</f>
        <v>47</v>
      </c>
      <c r="CK145" s="94">
        <f>COUNTIFS(CK5:CK144,"ja",CL5:CL144,"OK")</f>
        <v>1</v>
      </c>
      <c r="CL145" s="94">
        <f>COUNTIF(CL5:CL144,"OK")</f>
        <v>69</v>
      </c>
      <c r="CM145" s="94">
        <f t="shared" si="89"/>
        <v>158565987.78999999</v>
      </c>
      <c r="CN145" s="94">
        <f>COUNTIFS(CN5:CN144,"ja",CL5:CL144,"OK")</f>
        <v>0</v>
      </c>
      <c r="CO145" s="94">
        <f>COUNTIFS(CO5:CO144,"1",CL5:CL144,"OK")</f>
        <v>47</v>
      </c>
      <c r="CP145" s="94">
        <f>COUNTIFS(CP5:CP144,"1",CL5:CL144,"OK")</f>
        <v>1</v>
      </c>
      <c r="CQ145" s="94">
        <f>COUNTIFS(CQ5:CQ144,"1",CL5:CL144,"OK")</f>
        <v>69</v>
      </c>
      <c r="CR145" s="94">
        <f>COUNTIFS(CR5:CR144,"1",CL5:CL144,"OK")</f>
        <v>31</v>
      </c>
      <c r="CS145" s="92"/>
      <c r="CT145" s="92"/>
      <c r="CU145" s="94">
        <f t="shared" ref="CU145:DA145" si="90">SUM(CU5:CU144)</f>
        <v>51787878.819999985</v>
      </c>
      <c r="CV145" s="94">
        <f t="shared" si="90"/>
        <v>17805264.749999996</v>
      </c>
      <c r="CW145" s="173">
        <f>CW146</f>
        <v>2.5207857142857151</v>
      </c>
      <c r="CX145" s="173">
        <f>CX146</f>
        <v>3.0366428571428568</v>
      </c>
      <c r="CY145" s="173">
        <f>CY146</f>
        <v>2.7947857142857164</v>
      </c>
      <c r="CZ145" s="94">
        <f t="shared" si="90"/>
        <v>79008474.770000011</v>
      </c>
      <c r="DA145" s="94">
        <f t="shared" si="90"/>
        <v>853685.75999999966</v>
      </c>
      <c r="DB145" s="94">
        <f>COUNTIFS(DB5:DB144,"1",CL5:CL144,"OK")</f>
        <v>9</v>
      </c>
    </row>
    <row r="146" spans="79:106" x14ac:dyDescent="0.25">
      <c r="CA146" s="93" t="s">
        <v>426</v>
      </c>
      <c r="CB146" s="96">
        <f>AVERAGE(CB5:CB144)</f>
        <v>976.40714285714284</v>
      </c>
      <c r="CC146" s="96">
        <f>IFERROR(AVERAGE(CC5:CC144),0)</f>
        <v>133178.25842857145</v>
      </c>
      <c r="CD146" s="96">
        <f t="shared" ref="CD146:CH146" si="91">AVERAGE(CD5:CD144)</f>
        <v>-122135.83314285714</v>
      </c>
      <c r="CE146" s="96">
        <f>IFERROR(AVERAGE(CE5:CE144),0)</f>
        <v>0</v>
      </c>
      <c r="CF146" s="96">
        <f>IFERROR(AVERAGE(CF5:CF144),0)</f>
        <v>0</v>
      </c>
      <c r="CG146" s="96">
        <f t="shared" si="91"/>
        <v>0</v>
      </c>
      <c r="CH146" s="96">
        <f t="shared" si="91"/>
        <v>117059.26192857143</v>
      </c>
      <c r="CI146" s="96" t="str">
        <f>IF(CI145&gt;CI149,"ja","nein")</f>
        <v>nein</v>
      </c>
      <c r="CJ146" s="96" t="str">
        <f t="shared" ref="CJ146:CK146" si="92">IF(CJ145&gt;CJ149,"ja","nein")</f>
        <v>ja</v>
      </c>
      <c r="CK146" s="96" t="str">
        <f t="shared" si="92"/>
        <v>nein</v>
      </c>
      <c r="CL146" s="97">
        <f>CL145/CL147</f>
        <v>0.49285714285714288</v>
      </c>
      <c r="CM146" s="96">
        <f>IFERROR(AVERAGE(CM5:CM144),0)</f>
        <v>1132614.1984999999</v>
      </c>
      <c r="CN146" s="96" t="str">
        <f t="shared" ref="CN146" si="93">IF(CN145&gt;CN149,"ja","nein")</f>
        <v>nein</v>
      </c>
      <c r="CO146" s="96" t="str">
        <f t="shared" ref="CO146" si="94">CJ146</f>
        <v>ja</v>
      </c>
      <c r="CP146" s="96" t="str">
        <f>CK146</f>
        <v>nein</v>
      </c>
      <c r="CQ146" s="97">
        <f>CL146</f>
        <v>0.49285714285714288</v>
      </c>
      <c r="CR146" s="96" t="str">
        <f>IF(CR145&gt;CR149,"ja","nein")</f>
        <v>nein</v>
      </c>
      <c r="CS146" s="92"/>
      <c r="CT146" s="92"/>
      <c r="CU146" s="96">
        <f t="shared" ref="CU146:CV146" si="95">AVERAGE(CU5:CU144)</f>
        <v>369913.42014285707</v>
      </c>
      <c r="CV146" s="96">
        <f t="shared" si="95"/>
        <v>128095.42985611508</v>
      </c>
      <c r="CW146" s="173">
        <f>AVERAGE(CW5:CW144)</f>
        <v>2.5207857142857151</v>
      </c>
      <c r="CX146" s="173">
        <f>AVERAGE(CX5:CX144)</f>
        <v>3.0366428571428568</v>
      </c>
      <c r="CY146" s="173">
        <f>AVERAGE(CY5:CY144)</f>
        <v>2.7947857142857164</v>
      </c>
      <c r="CZ146" s="96">
        <f t="shared" ref="CZ146:DA146" si="96">AVERAGE(CZ5:CZ144)</f>
        <v>564346.2483571429</v>
      </c>
      <c r="DA146" s="96">
        <f t="shared" si="96"/>
        <v>6097.7554285714259</v>
      </c>
      <c r="DB146" s="96" t="str">
        <f>IF(DB145&gt;DB149,"ja","nein")</f>
        <v>nein</v>
      </c>
    </row>
    <row r="147" spans="79:106" x14ac:dyDescent="0.25">
      <c r="CA147" s="93" t="s">
        <v>427</v>
      </c>
      <c r="CB147" s="93"/>
      <c r="CC147" s="93"/>
      <c r="CD147" s="93"/>
      <c r="CE147" s="93"/>
      <c r="CF147" s="93"/>
      <c r="CG147" s="93"/>
      <c r="CH147" s="93"/>
      <c r="CI147" s="93"/>
      <c r="CJ147" s="93"/>
      <c r="CK147" s="93"/>
      <c r="CL147" s="93">
        <f>COUNTA(CL5:CL144)</f>
        <v>140</v>
      </c>
      <c r="CM147" s="95">
        <f>COUNTIF(CM5:CM144,"&gt;0")</f>
        <v>50</v>
      </c>
      <c r="CN147" s="93">
        <f t="shared" ref="CN147:CN148" si="97">IF(CQ147=0,2,IF(CI147="ja",1,0))</f>
        <v>2</v>
      </c>
      <c r="CO147" s="93">
        <f t="shared" si="80"/>
        <v>2</v>
      </c>
      <c r="CP147" s="93">
        <f t="shared" si="81"/>
        <v>2</v>
      </c>
      <c r="CQ147" s="93">
        <f t="shared" si="82"/>
        <v>0</v>
      </c>
      <c r="CR147" s="95">
        <f t="shared" ref="CR147:CS147" si="98">COUNTIF(CR5:CR144,"&gt;0")</f>
        <v>31</v>
      </c>
      <c r="CS147" s="95">
        <f t="shared" si="98"/>
        <v>0</v>
      </c>
      <c r="CT147" s="95">
        <f>COUNTIF(CT5:CT144,"&gt;0")</f>
        <v>0</v>
      </c>
      <c r="CU147" s="182"/>
      <c r="CV147" s="182"/>
      <c r="CW147" s="182"/>
      <c r="CX147" s="182"/>
      <c r="CY147" s="182"/>
      <c r="CZ147" s="182"/>
      <c r="DA147" s="182"/>
      <c r="DB147" s="95">
        <f t="shared" ref="DB147" si="99">COUNTIF(DB5:DB144,"&gt;0")</f>
        <v>9</v>
      </c>
    </row>
    <row r="148" spans="79:106" x14ac:dyDescent="0.25">
      <c r="CA148" s="93" t="s">
        <v>428</v>
      </c>
      <c r="CB148" s="93"/>
      <c r="CC148" s="93"/>
      <c r="CD148" s="93"/>
      <c r="CE148" s="93"/>
      <c r="CF148" s="93"/>
      <c r="CG148" s="93"/>
      <c r="CH148" s="93"/>
      <c r="CI148" s="93"/>
      <c r="CJ148" s="93"/>
      <c r="CK148" s="93"/>
      <c r="CL148" s="97">
        <f>CL149/CL147</f>
        <v>0.50714285714285712</v>
      </c>
      <c r="CM148" s="93"/>
      <c r="CN148" s="93">
        <f t="shared" si="97"/>
        <v>2</v>
      </c>
      <c r="CO148" s="93">
        <f t="shared" si="80"/>
        <v>2</v>
      </c>
      <c r="CP148" s="93">
        <f t="shared" si="81"/>
        <v>2</v>
      </c>
      <c r="CQ148" s="93">
        <f t="shared" si="82"/>
        <v>0</v>
      </c>
      <c r="CR148" s="93"/>
      <c r="CS148" s="92"/>
      <c r="CT148" s="92"/>
      <c r="CU148" s="182"/>
      <c r="CV148" s="182"/>
      <c r="CW148" s="182"/>
      <c r="CX148" s="182"/>
      <c r="CY148" s="182"/>
      <c r="CZ148" s="182"/>
      <c r="DA148" s="182"/>
    </row>
    <row r="149" spans="79:106" x14ac:dyDescent="0.25">
      <c r="CA149" s="93"/>
      <c r="CB149" s="93"/>
      <c r="CC149" s="93"/>
      <c r="CD149" s="93"/>
      <c r="CE149" s="93"/>
      <c r="CF149" s="93"/>
      <c r="CG149" s="93"/>
      <c r="CH149" s="93"/>
      <c r="CI149" s="93">
        <f>COUNTIFS(CI5:CI144,"0",CL5:CL144,"OK")</f>
        <v>67</v>
      </c>
      <c r="CJ149" s="93">
        <f>COUNTIFS(CJ5:CJ144,"nein",CL5:CL144,"OK")</f>
        <v>21</v>
      </c>
      <c r="CK149" s="93">
        <f>COUNTIFS(CK5:CK144,"nein",CL5:CL144,"OK")</f>
        <v>68</v>
      </c>
      <c r="CL149" s="93">
        <f>COUNTIF(CL5:CL144,"keine Daten")</f>
        <v>71</v>
      </c>
      <c r="CM149" s="93"/>
      <c r="CN149" s="93">
        <f>COUNTIFS(CN5:CN144,"nein",CL5:CL144,"OK")</f>
        <v>69</v>
      </c>
      <c r="CO149" s="93">
        <f>COUNTIFS(CO5:CO144,"0",CL5:CL144,"OK")</f>
        <v>22</v>
      </c>
      <c r="CP149" s="93">
        <f>COUNTIFS(CP5:CP144,"0",CL5:CL144,"OK")</f>
        <v>68</v>
      </c>
      <c r="CQ149" s="93">
        <f>COUNTIFS(CQ5:CQ144,"0",CL5:CL144,"OK")</f>
        <v>0</v>
      </c>
      <c r="CR149" s="93">
        <f>COUNTIFS(CR5:CR144,"0",CL5:CL144,"OK")</f>
        <v>38</v>
      </c>
      <c r="CS149" s="92"/>
      <c r="CT149" s="92"/>
      <c r="CU149" s="182"/>
      <c r="CV149" s="182"/>
      <c r="CW149" s="182"/>
      <c r="CX149" s="182"/>
      <c r="CY149" s="182"/>
      <c r="CZ149" s="182"/>
      <c r="DA149" s="182"/>
      <c r="DB149" s="93">
        <f>COUNTIFS(DB5:DB144,"0",CL5:CL144,"OK")</f>
        <v>60</v>
      </c>
    </row>
    <row r="150" spans="79:106" x14ac:dyDescent="0.25">
      <c r="CA150" t="s">
        <v>18</v>
      </c>
      <c r="CB150" t="s">
        <v>361</v>
      </c>
      <c r="CC150" t="s">
        <v>420</v>
      </c>
      <c r="CD150" t="s">
        <v>421</v>
      </c>
      <c r="CG150" t="s">
        <v>422</v>
      </c>
      <c r="CH150" t="s">
        <v>406</v>
      </c>
      <c r="CI150" t="s">
        <v>4</v>
      </c>
      <c r="CJ150" t="s">
        <v>33</v>
      </c>
      <c r="CK150" t="s">
        <v>34</v>
      </c>
      <c r="CL150" t="s">
        <v>423</v>
      </c>
      <c r="CM150" t="s">
        <v>23</v>
      </c>
      <c r="CN150" t="s">
        <v>4</v>
      </c>
      <c r="CO150" t="s">
        <v>33</v>
      </c>
      <c r="CP150" t="s">
        <v>34</v>
      </c>
      <c r="CQ150" t="s">
        <v>423</v>
      </c>
      <c r="CR150" t="s">
        <v>266</v>
      </c>
      <c r="CS150" t="s">
        <v>424</v>
      </c>
      <c r="CT150" t="s">
        <v>425</v>
      </c>
    </row>
  </sheetData>
  <mergeCells count="18">
    <mergeCell ref="K2:K4"/>
    <mergeCell ref="N2:N4"/>
    <mergeCell ref="P2:P4"/>
    <mergeCell ref="R2:R4"/>
    <mergeCell ref="Y2:AD2"/>
    <mergeCell ref="AL2:AL4"/>
    <mergeCell ref="AM2:AM4"/>
    <mergeCell ref="AN2:AN4"/>
    <mergeCell ref="Y3:Z3"/>
    <mergeCell ref="AA3:AB3"/>
    <mergeCell ref="AC3:AD3"/>
    <mergeCell ref="AF2:AF4"/>
    <mergeCell ref="AG2:AG4"/>
    <mergeCell ref="AH2:AH4"/>
    <mergeCell ref="AI2:AI4"/>
    <mergeCell ref="AJ2:AJ4"/>
    <mergeCell ref="AK2:AK4"/>
    <mergeCell ref="AE2:AE4"/>
  </mergeCells>
  <conditionalFormatting sqref="CA3:CT3">
    <cfRule type="containsText" dxfId="8" priority="3" operator="containsText" text="falsch">
      <formula>NOT(ISERROR(SEARCH("falsch",CA3)))</formula>
    </cfRule>
  </conditionalFormatting>
  <conditionalFormatting sqref="CB4:CT4">
    <cfRule type="containsText" dxfId="7" priority="2" operator="containsText" text="falsch">
      <formula>NOT(ISERROR(SEARCH("falsch",CB4)))</formula>
    </cfRule>
  </conditionalFormatting>
  <conditionalFormatting sqref="CA4">
    <cfRule type="containsText" dxfId="6" priority="1" operator="containsText" text="falsch">
      <formula>NOT(ISERROR(SEARCH("falsch",CA4)))</formula>
    </cfRule>
  </conditionalFormatting>
  <pageMargins left="0.7" right="0.7" top="0.78740157499999996" bottom="0.78740157499999996"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zoomScaleNormal="100" workbookViewId="0">
      <selection activeCell="E146" sqref="E146"/>
    </sheetView>
  </sheetViews>
  <sheetFormatPr baseColWidth="10" defaultRowHeight="15" x14ac:dyDescent="0.25"/>
  <cols>
    <col min="2" max="4" width="15.7109375" customWidth="1"/>
  </cols>
  <sheetData>
    <row r="1" spans="1:4" x14ac:dyDescent="0.25">
      <c r="A1" t="s">
        <v>409</v>
      </c>
    </row>
    <row r="3" spans="1:4" ht="15.75" x14ac:dyDescent="0.25">
      <c r="A3" s="76" t="s">
        <v>410</v>
      </c>
      <c r="B3" s="77" t="s">
        <v>411</v>
      </c>
      <c r="C3" s="77" t="s">
        <v>412</v>
      </c>
      <c r="D3" s="77" t="s">
        <v>413</v>
      </c>
    </row>
    <row r="4" spans="1:4" x14ac:dyDescent="0.25">
      <c r="A4" s="78">
        <v>2005</v>
      </c>
      <c r="B4" s="79">
        <v>2.39</v>
      </c>
      <c r="C4" s="79">
        <v>3.18</v>
      </c>
      <c r="D4" s="79">
        <v>2.69</v>
      </c>
    </row>
    <row r="5" spans="1:4" x14ac:dyDescent="0.25">
      <c r="A5" s="78">
        <v>2006</v>
      </c>
      <c r="B5" s="79">
        <v>2.41</v>
      </c>
      <c r="C5" s="79">
        <v>3.2</v>
      </c>
      <c r="D5" s="79">
        <v>2.79</v>
      </c>
    </row>
    <row r="6" spans="1:4" x14ac:dyDescent="0.25">
      <c r="A6" s="78">
        <v>2007</v>
      </c>
      <c r="B6" s="79">
        <v>2.4500000000000002</v>
      </c>
      <c r="C6" s="79">
        <v>3.22</v>
      </c>
      <c r="D6" s="79">
        <v>2.87</v>
      </c>
    </row>
    <row r="7" spans="1:4" x14ac:dyDescent="0.25">
      <c r="A7" s="78">
        <v>2008</v>
      </c>
      <c r="B7" s="79">
        <v>2.4740000000000002</v>
      </c>
      <c r="C7" s="79">
        <v>3.2339000000000002</v>
      </c>
      <c r="D7" s="79">
        <v>2.9476</v>
      </c>
    </row>
    <row r="8" spans="1:4" x14ac:dyDescent="0.25">
      <c r="A8" s="78">
        <v>2009</v>
      </c>
      <c r="B8" s="79">
        <v>2.4866000000000001</v>
      </c>
      <c r="C8" s="79">
        <v>3.2403</v>
      </c>
      <c r="D8" s="79">
        <v>2.9758</v>
      </c>
    </row>
    <row r="9" spans="1:4" x14ac:dyDescent="0.25">
      <c r="A9" s="78">
        <v>2010</v>
      </c>
      <c r="B9" s="79">
        <v>2.5579000000000001</v>
      </c>
      <c r="C9" s="79">
        <v>3.3454000000000002</v>
      </c>
      <c r="D9" s="79">
        <v>3.0486</v>
      </c>
    </row>
    <row r="10" spans="1:4" x14ac:dyDescent="0.25">
      <c r="A10" s="78">
        <v>2011</v>
      </c>
      <c r="B10" s="79">
        <v>2.6339999999999999</v>
      </c>
      <c r="C10" s="79">
        <v>3.4015</v>
      </c>
      <c r="D10" s="79">
        <v>3.0310999999999999</v>
      </c>
    </row>
    <row r="11" spans="1:4" x14ac:dyDescent="0.25">
      <c r="A11" s="78">
        <v>2012</v>
      </c>
      <c r="B11" s="79">
        <v>2.6657999999999999</v>
      </c>
      <c r="C11" s="79">
        <v>3.4411999999999998</v>
      </c>
      <c r="D11" s="79">
        <v>3.1587999999999998</v>
      </c>
    </row>
    <row r="12" spans="1:4" x14ac:dyDescent="0.25">
      <c r="A12" s="78">
        <v>2013</v>
      </c>
      <c r="B12" s="79">
        <v>2.7541000000000002</v>
      </c>
      <c r="C12" s="79">
        <v>3.4933000000000001</v>
      </c>
      <c r="D12" s="79">
        <v>3.1739000000000002</v>
      </c>
    </row>
    <row r="13" spans="1:4" x14ac:dyDescent="0.25">
      <c r="A13" s="78">
        <v>2014</v>
      </c>
      <c r="B13" s="79">
        <v>2.8146</v>
      </c>
      <c r="C13" s="79">
        <v>3.5327999999999999</v>
      </c>
      <c r="D13" s="79">
        <v>3.2164999999999999</v>
      </c>
    </row>
    <row r="14" spans="1:4" x14ac:dyDescent="0.25">
      <c r="A14" s="78">
        <v>2015</v>
      </c>
      <c r="B14" s="79">
        <v>2.9327999999999999</v>
      </c>
      <c r="C14" s="79">
        <v>3.6124999999999998</v>
      </c>
      <c r="D14" s="79">
        <v>3.2618</v>
      </c>
    </row>
  </sheetData>
  <pageMargins left="0.7" right="0.7" top="0.78740157499999996" bottom="0.78740157499999996" header="0.3" footer="0.3"/>
  <pageSetup paperSize="9" orientation="landscape"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
  <sheetViews>
    <sheetView workbookViewId="0">
      <pane xSplit="1" ySplit="3" topLeftCell="Q4" activePane="bottomRight" state="frozen"/>
      <selection pane="topRight" activeCell="B1" sqref="B1"/>
      <selection pane="bottomLeft" activeCell="A4" sqref="A4"/>
      <selection pane="bottomRight" activeCell="X12" sqref="X12"/>
    </sheetView>
  </sheetViews>
  <sheetFormatPr baseColWidth="10" defaultRowHeight="15" x14ac:dyDescent="0.25"/>
  <cols>
    <col min="1" max="1" width="30.5703125" customWidth="1"/>
    <col min="2" max="3" width="18.5703125" customWidth="1"/>
    <col min="4" max="4" width="17.140625" customWidth="1"/>
    <col min="5" max="5" width="16.85546875" customWidth="1"/>
    <col min="6" max="6" width="19" customWidth="1"/>
    <col min="7" max="7" width="30.7109375" customWidth="1"/>
    <col min="8" max="8" width="28.140625" customWidth="1"/>
    <col min="9" max="9" width="25.140625" customWidth="1"/>
    <col min="10" max="10" width="30.85546875" customWidth="1"/>
    <col min="11" max="11" width="19.42578125" customWidth="1"/>
    <col min="12" max="12" width="20.85546875" customWidth="1"/>
    <col min="13" max="13" width="18.28515625" customWidth="1"/>
    <col min="14" max="14" width="19" customWidth="1"/>
    <col min="15" max="15" width="20.5703125" customWidth="1"/>
    <col min="16" max="16" width="14.85546875" customWidth="1"/>
    <col min="17" max="17" width="18.85546875" customWidth="1"/>
    <col min="18" max="18" width="17.5703125" customWidth="1"/>
    <col min="19" max="19" width="20.85546875" customWidth="1"/>
    <col min="20" max="20" width="23.7109375" customWidth="1"/>
    <col min="21" max="21" width="16.42578125" customWidth="1"/>
  </cols>
  <sheetData>
    <row r="1" spans="1:22" ht="15" customHeight="1" thickBot="1" x14ac:dyDescent="0.3">
      <c r="A1" s="7"/>
      <c r="B1" s="7"/>
      <c r="C1" s="7"/>
      <c r="D1" s="7"/>
      <c r="E1" s="7"/>
      <c r="F1" s="7"/>
      <c r="G1" s="7"/>
      <c r="H1" s="7"/>
      <c r="I1" s="7"/>
      <c r="J1" s="7"/>
      <c r="K1" s="530" t="s">
        <v>252</v>
      </c>
      <c r="L1" s="7"/>
      <c r="M1" s="7"/>
      <c r="N1" s="7"/>
      <c r="O1" s="7"/>
      <c r="P1" s="7"/>
      <c r="Q1" s="530" t="s">
        <v>256</v>
      </c>
      <c r="R1" s="570" t="s">
        <v>257</v>
      </c>
      <c r="S1" s="570" t="s">
        <v>248</v>
      </c>
      <c r="T1" s="570" t="s">
        <v>417</v>
      </c>
      <c r="U1" s="570" t="s">
        <v>416</v>
      </c>
      <c r="V1" s="86"/>
    </row>
    <row r="2" spans="1:22" ht="114" customHeight="1" thickBot="1" x14ac:dyDescent="0.3">
      <c r="A2" s="8" t="s">
        <v>260</v>
      </c>
      <c r="B2" s="9" t="s">
        <v>261</v>
      </c>
      <c r="C2" s="8" t="s">
        <v>262</v>
      </c>
      <c r="D2" s="8" t="s">
        <v>263</v>
      </c>
      <c r="E2" s="8" t="s">
        <v>264</v>
      </c>
      <c r="F2" s="8" t="s">
        <v>265</v>
      </c>
      <c r="G2" s="8" t="s">
        <v>266</v>
      </c>
      <c r="H2" s="8" t="s">
        <v>267</v>
      </c>
      <c r="I2" s="8" t="s">
        <v>268</v>
      </c>
      <c r="J2" s="8" t="s">
        <v>242</v>
      </c>
      <c r="K2" s="531"/>
      <c r="L2" s="8" t="s">
        <v>23</v>
      </c>
      <c r="M2" s="8" t="s">
        <v>269</v>
      </c>
      <c r="N2" s="8" t="s">
        <v>270</v>
      </c>
      <c r="O2" s="8" t="s">
        <v>271</v>
      </c>
      <c r="P2" s="8" t="s">
        <v>272</v>
      </c>
      <c r="Q2" s="533"/>
      <c r="R2" s="571"/>
      <c r="S2" s="570"/>
      <c r="T2" s="570"/>
      <c r="U2" s="570"/>
      <c r="V2" s="86"/>
    </row>
    <row r="3" spans="1:22" ht="15.75" thickBot="1" x14ac:dyDescent="0.3">
      <c r="A3" s="10"/>
      <c r="B3" s="10"/>
      <c r="C3" s="10"/>
      <c r="D3" s="10"/>
      <c r="E3" s="10"/>
      <c r="F3" s="10"/>
      <c r="G3" s="10"/>
      <c r="H3" s="10"/>
      <c r="I3" s="10"/>
      <c r="J3" s="10"/>
      <c r="K3" s="532"/>
      <c r="L3" s="10"/>
      <c r="M3" s="10"/>
      <c r="N3" s="10"/>
      <c r="O3" s="10"/>
      <c r="P3" s="10"/>
      <c r="Q3" s="534"/>
      <c r="R3" s="571"/>
      <c r="S3" s="570"/>
      <c r="T3" s="570"/>
      <c r="U3" s="570"/>
      <c r="V3" s="86"/>
    </row>
    <row r="4" spans="1:22" x14ac:dyDescent="0.25">
      <c r="A4" t="s">
        <v>415</v>
      </c>
      <c r="B4" s="85">
        <v>-1850000</v>
      </c>
      <c r="C4" s="84">
        <v>-258835.17</v>
      </c>
      <c r="D4">
        <v>0</v>
      </c>
      <c r="E4">
        <v>0</v>
      </c>
      <c r="F4" s="84">
        <v>258835.17</v>
      </c>
      <c r="G4">
        <v>1</v>
      </c>
      <c r="H4" s="84">
        <v>2784325.12</v>
      </c>
      <c r="I4">
        <v>2016</v>
      </c>
      <c r="J4">
        <v>0</v>
      </c>
      <c r="K4">
        <v>1</v>
      </c>
      <c r="L4" s="84">
        <v>32008699.989999998</v>
      </c>
      <c r="M4">
        <v>0</v>
      </c>
      <c r="N4">
        <v>0</v>
      </c>
      <c r="O4">
        <v>1</v>
      </c>
      <c r="P4" s="84">
        <v>2581469.13</v>
      </c>
      <c r="Q4" s="84">
        <v>-258835.17</v>
      </c>
      <c r="R4" s="84">
        <v>2784325.12</v>
      </c>
      <c r="S4" s="83"/>
      <c r="T4" s="83"/>
    </row>
    <row r="5" spans="1:22" x14ac:dyDescent="0.25">
      <c r="A5" t="s">
        <v>414</v>
      </c>
    </row>
    <row r="6" spans="1:22" x14ac:dyDescent="0.25">
      <c r="A6" s="21" t="s">
        <v>55</v>
      </c>
      <c r="B6" s="23">
        <v>-230500</v>
      </c>
      <c r="C6" s="23">
        <v>-75765.289999999994</v>
      </c>
      <c r="D6" s="22">
        <v>0</v>
      </c>
      <c r="E6" s="32">
        <v>0</v>
      </c>
      <c r="F6" s="32">
        <v>266768.34000000003</v>
      </c>
      <c r="G6" s="22">
        <v>0</v>
      </c>
      <c r="H6" s="22"/>
      <c r="I6" s="22" t="s">
        <v>281</v>
      </c>
      <c r="J6" s="22">
        <v>1</v>
      </c>
      <c r="K6" s="22">
        <v>1</v>
      </c>
      <c r="L6" s="22">
        <v>1559624.79</v>
      </c>
      <c r="M6" s="22">
        <v>1</v>
      </c>
      <c r="N6" s="35">
        <v>661468.88</v>
      </c>
      <c r="O6" s="22">
        <v>1</v>
      </c>
      <c r="P6" s="35">
        <v>92757.38</v>
      </c>
      <c r="Q6" s="82">
        <v>-75765.289999999994</v>
      </c>
      <c r="R6" s="81">
        <v>-568711.5</v>
      </c>
      <c r="S6" s="22">
        <v>1549778.92</v>
      </c>
      <c r="T6" s="22">
        <v>-124762.07</v>
      </c>
      <c r="U6" s="23">
        <v>-568410.5</v>
      </c>
    </row>
    <row r="7" spans="1:22" x14ac:dyDescent="0.25">
      <c r="A7" s="21" t="s">
        <v>57</v>
      </c>
      <c r="B7" s="23">
        <v>110900</v>
      </c>
      <c r="C7" s="23">
        <v>-43269.21</v>
      </c>
      <c r="D7" s="22">
        <v>1</v>
      </c>
      <c r="E7" s="32">
        <v>55587.8</v>
      </c>
      <c r="F7" s="32">
        <v>0</v>
      </c>
      <c r="G7" s="22">
        <v>1</v>
      </c>
      <c r="H7" s="22">
        <v>484632.69</v>
      </c>
      <c r="I7" s="22"/>
      <c r="J7" s="22">
        <v>0</v>
      </c>
      <c r="K7" s="22">
        <v>1</v>
      </c>
      <c r="L7" s="22">
        <v>2848265.97</v>
      </c>
      <c r="M7" s="22">
        <v>0</v>
      </c>
      <c r="N7" s="35">
        <v>0</v>
      </c>
      <c r="O7" s="22">
        <v>1</v>
      </c>
      <c r="P7" s="35">
        <v>484632.69</v>
      </c>
      <c r="Q7" s="82">
        <v>-43269.21</v>
      </c>
      <c r="R7" s="81">
        <v>484632.68999999994</v>
      </c>
      <c r="S7" s="22">
        <v>2840770.8</v>
      </c>
      <c r="T7" s="22">
        <v>-135464.69</v>
      </c>
      <c r="U7" s="23">
        <v>323476.40999999997</v>
      </c>
    </row>
    <row r="8" spans="1:22" x14ac:dyDescent="0.25">
      <c r="A8" s="21" t="s">
        <v>58</v>
      </c>
      <c r="B8" s="23">
        <v>-1308900</v>
      </c>
      <c r="C8" s="23">
        <v>-950385.36</v>
      </c>
      <c r="D8" s="22">
        <v>0</v>
      </c>
      <c r="E8" s="32">
        <v>0</v>
      </c>
      <c r="F8" s="32">
        <v>609993.51</v>
      </c>
      <c r="G8" s="22">
        <v>0</v>
      </c>
      <c r="H8" s="22"/>
      <c r="I8" s="22" t="s">
        <v>281</v>
      </c>
      <c r="J8" s="22">
        <v>1</v>
      </c>
      <c r="K8" s="22">
        <v>0</v>
      </c>
      <c r="L8" s="22">
        <v>0</v>
      </c>
      <c r="M8" s="22">
        <v>1</v>
      </c>
      <c r="N8" s="42">
        <v>9912414.0099999998</v>
      </c>
      <c r="O8" s="22">
        <v>1</v>
      </c>
      <c r="P8" s="35">
        <v>87585.99</v>
      </c>
      <c r="Q8" s="82">
        <v>-950385.36</v>
      </c>
      <c r="R8" s="81">
        <v>-9828542.6400000006</v>
      </c>
      <c r="S8" s="22">
        <v>-16665648.199999999</v>
      </c>
      <c r="T8" s="22">
        <v>-1295175.06</v>
      </c>
      <c r="U8" s="23">
        <v>-9985491.3300000001</v>
      </c>
    </row>
    <row r="9" spans="1:22" x14ac:dyDescent="0.25">
      <c r="A9" s="21" t="s">
        <v>59</v>
      </c>
      <c r="B9" s="23">
        <v>-62100</v>
      </c>
      <c r="C9" s="23">
        <v>-12351</v>
      </c>
      <c r="D9" s="22">
        <v>0</v>
      </c>
      <c r="E9" s="32">
        <v>0</v>
      </c>
      <c r="F9" s="32">
        <v>52846.01</v>
      </c>
      <c r="G9" s="22">
        <v>1</v>
      </c>
      <c r="H9" s="22">
        <v>93992.18</v>
      </c>
      <c r="I9" s="22"/>
      <c r="J9" s="22">
        <v>0</v>
      </c>
      <c r="K9" s="22">
        <v>1</v>
      </c>
      <c r="L9" s="22">
        <v>748897.83</v>
      </c>
      <c r="M9" s="22">
        <v>0</v>
      </c>
      <c r="N9" s="35">
        <v>0</v>
      </c>
      <c r="O9" s="22">
        <v>1</v>
      </c>
      <c r="P9" s="35">
        <v>93992.18</v>
      </c>
      <c r="Q9" s="82">
        <v>-12351</v>
      </c>
      <c r="R9" s="81">
        <v>93992.180000000051</v>
      </c>
      <c r="S9" s="22">
        <v>743140.5</v>
      </c>
      <c r="T9" s="22">
        <v>0</v>
      </c>
      <c r="U9" s="23">
        <v>98472.67</v>
      </c>
    </row>
    <row r="10" spans="1:22" x14ac:dyDescent="0.25">
      <c r="A10" s="21" t="s">
        <v>60</v>
      </c>
      <c r="B10" s="23">
        <v>-5200</v>
      </c>
      <c r="C10" s="23">
        <v>6305.59</v>
      </c>
      <c r="D10" s="22">
        <v>1</v>
      </c>
      <c r="E10" s="32">
        <v>22966.09</v>
      </c>
      <c r="F10" s="32">
        <v>0</v>
      </c>
      <c r="G10" s="22">
        <v>1</v>
      </c>
      <c r="H10" s="22">
        <v>55069.96</v>
      </c>
      <c r="I10" s="22"/>
      <c r="J10" s="22">
        <v>0</v>
      </c>
      <c r="K10" s="22">
        <v>1</v>
      </c>
      <c r="L10" s="22">
        <v>554092.81999999995</v>
      </c>
      <c r="M10" s="22">
        <v>0</v>
      </c>
      <c r="N10" s="35">
        <v>0</v>
      </c>
      <c r="O10" s="22">
        <v>0</v>
      </c>
      <c r="P10" s="35">
        <v>55069.96</v>
      </c>
      <c r="Q10" s="82">
        <v>6305.59</v>
      </c>
      <c r="R10" s="81">
        <v>55069.959999999992</v>
      </c>
      <c r="S10" s="22">
        <v>543730.03</v>
      </c>
      <c r="T10" s="22">
        <v>-17744.05</v>
      </c>
      <c r="U10" s="23">
        <v>21677.84</v>
      </c>
    </row>
    <row r="11" spans="1:22" x14ac:dyDescent="0.25">
      <c r="A11" s="21" t="s">
        <v>61</v>
      </c>
      <c r="B11" s="23">
        <v>68600</v>
      </c>
      <c r="C11" s="23">
        <v>56006.1</v>
      </c>
      <c r="D11" s="22">
        <v>1</v>
      </c>
      <c r="E11" s="32">
        <v>14561.66</v>
      </c>
      <c r="F11" s="32">
        <v>0</v>
      </c>
      <c r="G11" s="22">
        <v>1</v>
      </c>
      <c r="H11" s="22">
        <v>224399.63</v>
      </c>
      <c r="I11" s="22"/>
      <c r="J11" s="22">
        <v>0</v>
      </c>
      <c r="K11" s="22">
        <v>1</v>
      </c>
      <c r="L11" s="22">
        <v>783293.03</v>
      </c>
      <c r="M11" s="22">
        <v>0</v>
      </c>
      <c r="N11" s="35">
        <v>0</v>
      </c>
      <c r="O11" s="22">
        <v>1</v>
      </c>
      <c r="P11" s="35">
        <v>224399.63</v>
      </c>
      <c r="Q11" s="82">
        <v>56006.1</v>
      </c>
      <c r="R11" s="81">
        <v>224399.63</v>
      </c>
      <c r="S11" s="22">
        <v>755019.33</v>
      </c>
      <c r="T11" s="22">
        <v>0</v>
      </c>
      <c r="U11" s="23">
        <v>158744.28</v>
      </c>
    </row>
    <row r="12" spans="1:22" x14ac:dyDescent="0.25">
      <c r="A12" s="21" t="s">
        <v>62</v>
      </c>
      <c r="B12" s="23">
        <v>-113800</v>
      </c>
      <c r="C12" s="22">
        <v>1516.17</v>
      </c>
      <c r="D12" s="22">
        <v>0</v>
      </c>
      <c r="E12" s="32">
        <v>0</v>
      </c>
      <c r="F12" s="32">
        <v>167523.09</v>
      </c>
      <c r="G12" s="22">
        <v>0</v>
      </c>
      <c r="H12" s="22"/>
      <c r="I12" s="22" t="s">
        <v>281</v>
      </c>
      <c r="J12" s="22">
        <v>1</v>
      </c>
      <c r="K12" s="22">
        <v>1</v>
      </c>
      <c r="L12" s="22">
        <v>381155.51</v>
      </c>
      <c r="M12" s="22">
        <v>1</v>
      </c>
      <c r="N12" s="35">
        <v>159089.5</v>
      </c>
      <c r="O12" s="22">
        <v>0</v>
      </c>
      <c r="P12" s="35">
        <v>0</v>
      </c>
      <c r="Q12" s="82">
        <v>1516.17</v>
      </c>
      <c r="R12" s="81">
        <v>-159089.5</v>
      </c>
      <c r="S12" s="22">
        <v>369961.37</v>
      </c>
      <c r="T12" s="22">
        <v>-34921.360000000001</v>
      </c>
      <c r="U12" s="23">
        <v>-78094.44</v>
      </c>
    </row>
    <row r="13" spans="1:22" x14ac:dyDescent="0.25">
      <c r="A13" s="21" t="s">
        <v>63</v>
      </c>
      <c r="B13" s="23">
        <v>-43500</v>
      </c>
      <c r="C13" s="23">
        <v>-6823.05</v>
      </c>
      <c r="D13" s="22">
        <v>1</v>
      </c>
      <c r="E13" s="32">
        <v>25829.119999999999</v>
      </c>
      <c r="F13" s="32">
        <v>0</v>
      </c>
      <c r="G13" s="22">
        <v>0</v>
      </c>
      <c r="H13" s="22"/>
      <c r="I13" s="22" t="s">
        <v>281</v>
      </c>
      <c r="J13" s="22">
        <v>1</v>
      </c>
      <c r="K13" s="22">
        <v>1</v>
      </c>
      <c r="L13" s="22">
        <v>934174.89</v>
      </c>
      <c r="M13" s="22">
        <v>1</v>
      </c>
      <c r="N13" s="35">
        <v>21522.12</v>
      </c>
      <c r="O13" s="22">
        <v>0</v>
      </c>
      <c r="P13" s="35">
        <v>0</v>
      </c>
      <c r="Q13" s="82">
        <v>-6823.05</v>
      </c>
      <c r="R13" s="81">
        <v>-21522.12</v>
      </c>
      <c r="S13" s="22">
        <v>928763.12</v>
      </c>
      <c r="T13" s="22">
        <v>-49383.45</v>
      </c>
      <c r="U13" s="23">
        <v>-61569.45</v>
      </c>
    </row>
    <row r="14" spans="1:22" x14ac:dyDescent="0.25">
      <c r="A14" s="21" t="s">
        <v>64</v>
      </c>
      <c r="B14" s="23">
        <v>-126000</v>
      </c>
      <c r="C14" s="23">
        <v>-104023.42</v>
      </c>
      <c r="D14" s="22">
        <v>0</v>
      </c>
      <c r="E14" s="32">
        <v>0</v>
      </c>
      <c r="F14" s="32">
        <v>177324.43</v>
      </c>
      <c r="G14" s="22">
        <v>0</v>
      </c>
      <c r="H14" s="22"/>
      <c r="I14" s="22" t="s">
        <v>281</v>
      </c>
      <c r="J14" s="22">
        <v>1</v>
      </c>
      <c r="K14" s="22">
        <v>1</v>
      </c>
      <c r="L14" s="22">
        <v>993356.06</v>
      </c>
      <c r="M14" s="22">
        <v>1</v>
      </c>
      <c r="N14" s="35">
        <v>97332.2</v>
      </c>
      <c r="O14" s="22">
        <v>1</v>
      </c>
      <c r="P14" s="35">
        <v>9394.09</v>
      </c>
      <c r="Q14" s="82">
        <v>-104023.42</v>
      </c>
      <c r="R14" s="81">
        <v>-87938.11</v>
      </c>
      <c r="S14" s="22">
        <v>971058.96</v>
      </c>
      <c r="T14" s="22">
        <v>-91969.69</v>
      </c>
      <c r="U14" s="23">
        <v>-60931.69</v>
      </c>
    </row>
    <row r="15" spans="1:22" x14ac:dyDescent="0.25">
      <c r="A15" s="21" t="s">
        <v>65</v>
      </c>
      <c r="B15" s="23">
        <v>-47400</v>
      </c>
      <c r="C15" s="23">
        <v>-29777.18</v>
      </c>
      <c r="D15" s="22">
        <v>0</v>
      </c>
      <c r="E15" s="32">
        <v>0</v>
      </c>
      <c r="F15" s="32">
        <v>33109.800000000003</v>
      </c>
      <c r="G15" s="22">
        <v>0</v>
      </c>
      <c r="H15" s="22"/>
      <c r="I15" s="22" t="s">
        <v>281</v>
      </c>
      <c r="J15" s="22">
        <v>1</v>
      </c>
      <c r="K15" s="22">
        <v>1</v>
      </c>
      <c r="L15" s="22">
        <v>252370.06</v>
      </c>
      <c r="M15" s="22">
        <v>1</v>
      </c>
      <c r="N15" s="35">
        <v>14492.7</v>
      </c>
      <c r="O15" s="22">
        <v>0</v>
      </c>
      <c r="P15" s="35">
        <v>0</v>
      </c>
      <c r="Q15" s="82">
        <v>-29777.18</v>
      </c>
      <c r="R15" s="81">
        <v>-14492.700000000003</v>
      </c>
      <c r="S15" s="22">
        <v>245419.48</v>
      </c>
      <c r="T15" s="22">
        <v>-35333.279999999999</v>
      </c>
      <c r="U15" s="23">
        <v>-30659.599999999999</v>
      </c>
    </row>
    <row r="16" spans="1:22" x14ac:dyDescent="0.25">
      <c r="A16" s="21" t="s">
        <v>66</v>
      </c>
      <c r="B16" s="23">
        <v>-51500</v>
      </c>
      <c r="C16" s="23">
        <v>10512.01</v>
      </c>
      <c r="D16" s="22">
        <v>1</v>
      </c>
      <c r="E16" s="32">
        <v>11074.16</v>
      </c>
      <c r="F16" s="32">
        <v>0</v>
      </c>
      <c r="G16" s="22">
        <v>1</v>
      </c>
      <c r="H16" s="22">
        <v>37163.03</v>
      </c>
      <c r="I16" s="22"/>
      <c r="J16" s="22">
        <v>0</v>
      </c>
      <c r="K16" s="22">
        <v>1</v>
      </c>
      <c r="L16" s="22">
        <v>1566819.95</v>
      </c>
      <c r="M16" s="22">
        <v>0</v>
      </c>
      <c r="N16" s="35">
        <v>0</v>
      </c>
      <c r="O16" s="22">
        <v>1</v>
      </c>
      <c r="P16" s="35">
        <v>37163.03</v>
      </c>
      <c r="Q16" s="82">
        <v>10512.01</v>
      </c>
      <c r="R16" s="81">
        <v>37163.03</v>
      </c>
      <c r="S16" s="22">
        <v>1542198.79</v>
      </c>
      <c r="T16" s="22">
        <v>-18639.669999999998</v>
      </c>
      <c r="U16" s="23">
        <v>-6835.13</v>
      </c>
    </row>
    <row r="17" spans="1:21" x14ac:dyDescent="0.25">
      <c r="A17" s="21" t="s">
        <v>67</v>
      </c>
      <c r="B17" s="23">
        <v>-62600</v>
      </c>
      <c r="C17" s="23">
        <v>-34479.01</v>
      </c>
      <c r="D17" s="22">
        <v>0</v>
      </c>
      <c r="E17" s="32">
        <v>0</v>
      </c>
      <c r="F17" s="32">
        <v>48436.32</v>
      </c>
      <c r="G17" s="22">
        <v>0</v>
      </c>
      <c r="H17" s="22"/>
      <c r="I17" s="22">
        <v>2010</v>
      </c>
      <c r="J17" s="22">
        <v>0</v>
      </c>
      <c r="K17" s="22">
        <v>1</v>
      </c>
      <c r="L17" s="22">
        <v>615123.29</v>
      </c>
      <c r="M17" s="22">
        <v>1</v>
      </c>
      <c r="N17" s="35">
        <v>17109.080000000002</v>
      </c>
      <c r="O17" s="22">
        <v>0</v>
      </c>
      <c r="P17" s="35">
        <v>0</v>
      </c>
      <c r="Q17" s="82">
        <v>-34479.01</v>
      </c>
      <c r="R17" s="81">
        <v>-17109.079999999994</v>
      </c>
      <c r="S17" s="22">
        <v>609806.93999999994</v>
      </c>
      <c r="T17" s="22">
        <v>-55632.95</v>
      </c>
      <c r="U17" s="23">
        <v>-61055.8</v>
      </c>
    </row>
    <row r="18" spans="1:21" x14ac:dyDescent="0.25">
      <c r="A18" s="80" t="s">
        <v>414</v>
      </c>
    </row>
  </sheetData>
  <mergeCells count="6">
    <mergeCell ref="U1:U3"/>
    <mergeCell ref="S1:S3"/>
    <mergeCell ref="T1:T3"/>
    <mergeCell ref="K1:K3"/>
    <mergeCell ref="Q1:Q3"/>
    <mergeCell ref="R1:R3"/>
  </mergeCells>
  <pageMargins left="0.7" right="0.7" top="0.78740157499999996" bottom="0.78740157499999996"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
  <sheetViews>
    <sheetView workbookViewId="0">
      <pane xSplit="1" ySplit="3" topLeftCell="P4" activePane="bottomRight" state="frozen"/>
      <selection pane="topRight" activeCell="B1" sqref="B1"/>
      <selection pane="bottomLeft" activeCell="A4" sqref="A4"/>
      <selection pane="bottomRight" activeCell="U21" sqref="U21"/>
    </sheetView>
  </sheetViews>
  <sheetFormatPr baseColWidth="10" defaultRowHeight="15" x14ac:dyDescent="0.25"/>
  <cols>
    <col min="1" max="1" width="30.140625" customWidth="1"/>
    <col min="2" max="2" width="19.140625" customWidth="1"/>
    <col min="3" max="3" width="17.5703125" customWidth="1"/>
    <col min="4" max="4" width="18" customWidth="1"/>
    <col min="5" max="5" width="17.5703125" customWidth="1"/>
    <col min="6" max="6" width="16.5703125" customWidth="1"/>
    <col min="7" max="7" width="17.5703125" customWidth="1"/>
    <col min="8" max="8" width="19.5703125" customWidth="1"/>
    <col min="9" max="9" width="17.140625" customWidth="1"/>
    <col min="10" max="10" width="16.140625" customWidth="1"/>
    <col min="11" max="11" width="18.28515625" customWidth="1"/>
    <col min="12" max="12" width="17.28515625" customWidth="1"/>
    <col min="13" max="13" width="18.85546875" customWidth="1"/>
    <col min="14" max="14" width="18.28515625" customWidth="1"/>
    <col min="15" max="15" width="19.7109375" customWidth="1"/>
    <col min="16" max="16" width="18.28515625" customWidth="1"/>
    <col min="17" max="17" width="20" customWidth="1"/>
    <col min="18" max="18" width="19.140625" customWidth="1"/>
    <col min="19" max="19" width="18" customWidth="1"/>
    <col min="20" max="20" width="17.85546875" customWidth="1"/>
  </cols>
  <sheetData>
    <row r="1" spans="1:20" ht="15" customHeight="1" x14ac:dyDescent="0.25">
      <c r="A1" s="7"/>
      <c r="B1" s="7"/>
      <c r="C1" s="7"/>
      <c r="D1" s="7"/>
      <c r="E1" s="7"/>
      <c r="F1" s="7"/>
      <c r="G1" s="7"/>
      <c r="H1" s="7"/>
      <c r="I1" s="7"/>
      <c r="J1" s="7"/>
      <c r="K1" s="530" t="s">
        <v>252</v>
      </c>
      <c r="L1" s="7"/>
      <c r="M1" s="7"/>
      <c r="N1" s="7"/>
      <c r="O1" s="7"/>
      <c r="P1" s="7"/>
      <c r="Q1" s="530" t="s">
        <v>256</v>
      </c>
      <c r="R1" s="530" t="s">
        <v>257</v>
      </c>
      <c r="S1" s="530" t="s">
        <v>417</v>
      </c>
      <c r="T1" s="530" t="s">
        <v>416</v>
      </c>
    </row>
    <row r="2" spans="1:20" ht="114" customHeight="1" x14ac:dyDescent="0.25">
      <c r="A2" s="8" t="s">
        <v>260</v>
      </c>
      <c r="B2" s="9" t="s">
        <v>261</v>
      </c>
      <c r="C2" s="8" t="s">
        <v>262</v>
      </c>
      <c r="D2" s="8" t="s">
        <v>263</v>
      </c>
      <c r="E2" s="8" t="s">
        <v>264</v>
      </c>
      <c r="F2" s="8" t="s">
        <v>265</v>
      </c>
      <c r="G2" s="8" t="s">
        <v>266</v>
      </c>
      <c r="H2" s="8" t="s">
        <v>267</v>
      </c>
      <c r="I2" s="8" t="s">
        <v>268</v>
      </c>
      <c r="J2" s="8" t="s">
        <v>242</v>
      </c>
      <c r="K2" s="531"/>
      <c r="L2" s="8" t="s">
        <v>23</v>
      </c>
      <c r="M2" s="8" t="s">
        <v>269</v>
      </c>
      <c r="N2" s="8" t="s">
        <v>270</v>
      </c>
      <c r="O2" s="8" t="s">
        <v>271</v>
      </c>
      <c r="P2" s="8" t="s">
        <v>272</v>
      </c>
      <c r="Q2" s="533"/>
      <c r="R2" s="533"/>
      <c r="S2" s="533"/>
      <c r="T2" s="533"/>
    </row>
    <row r="3" spans="1:20" ht="15.75" thickBot="1" x14ac:dyDescent="0.3">
      <c r="A3" s="10"/>
      <c r="B3" s="10"/>
      <c r="C3" s="10"/>
      <c r="D3" s="10"/>
      <c r="E3" s="10"/>
      <c r="F3" s="10"/>
      <c r="G3" s="10"/>
      <c r="H3" s="10"/>
      <c r="I3" s="10"/>
      <c r="J3" s="10"/>
      <c r="K3" s="532"/>
      <c r="L3" s="10"/>
      <c r="M3" s="10"/>
      <c r="N3" s="10"/>
      <c r="O3" s="10"/>
      <c r="P3" s="10"/>
      <c r="Q3" s="534"/>
      <c r="R3" s="534"/>
      <c r="S3" s="534"/>
      <c r="T3" s="534"/>
    </row>
    <row r="4" spans="1:20" x14ac:dyDescent="0.25">
      <c r="A4" t="s">
        <v>419</v>
      </c>
      <c r="B4" s="85">
        <v>-1296700</v>
      </c>
      <c r="C4" s="84">
        <v>54959.13</v>
      </c>
      <c r="D4">
        <v>1</v>
      </c>
      <c r="E4" s="84">
        <v>54959.13</v>
      </c>
      <c r="F4">
        <v>0</v>
      </c>
      <c r="G4">
        <v>1</v>
      </c>
      <c r="H4" s="84">
        <v>2664079.3599999999</v>
      </c>
      <c r="I4">
        <v>2016</v>
      </c>
      <c r="J4">
        <v>0</v>
      </c>
      <c r="K4">
        <v>1</v>
      </c>
      <c r="L4" s="84">
        <v>33521018.789999999</v>
      </c>
      <c r="M4">
        <v>0</v>
      </c>
      <c r="N4">
        <v>0</v>
      </c>
      <c r="O4">
        <v>1</v>
      </c>
      <c r="P4" s="84">
        <v>2064301.32</v>
      </c>
      <c r="Q4" s="84">
        <v>54959.13</v>
      </c>
      <c r="R4" s="84">
        <v>2664079.3599999999</v>
      </c>
    </row>
    <row r="5" spans="1:20" x14ac:dyDescent="0.25">
      <c r="A5" t="s">
        <v>418</v>
      </c>
    </row>
    <row r="6" spans="1:20" x14ac:dyDescent="0.25">
      <c r="A6" s="21" t="s">
        <v>55</v>
      </c>
      <c r="B6" s="23">
        <v>-139100</v>
      </c>
      <c r="C6" s="23">
        <v>3994.06</v>
      </c>
      <c r="D6" s="22">
        <v>0</v>
      </c>
      <c r="E6" s="22"/>
      <c r="F6" s="22">
        <v>32882.65</v>
      </c>
      <c r="G6" s="22">
        <v>0</v>
      </c>
      <c r="H6" s="22"/>
      <c r="I6" s="22" t="s">
        <v>281</v>
      </c>
      <c r="J6" s="22">
        <v>1</v>
      </c>
      <c r="K6" s="22">
        <v>1</v>
      </c>
      <c r="L6" s="22">
        <v>1559624.79</v>
      </c>
      <c r="M6" s="22">
        <v>1</v>
      </c>
      <c r="N6" s="35">
        <v>694351.53</v>
      </c>
      <c r="O6" s="22">
        <v>1</v>
      </c>
      <c r="P6" s="35">
        <v>53878.51</v>
      </c>
      <c r="Q6" s="87">
        <v>3994.06</v>
      </c>
      <c r="R6" s="54">
        <v>-640473.02</v>
      </c>
      <c r="S6" s="22">
        <v>-194073.95</v>
      </c>
      <c r="T6" s="23">
        <v>-654825.68000000005</v>
      </c>
    </row>
    <row r="7" spans="1:20" x14ac:dyDescent="0.25">
      <c r="A7" s="21" t="s">
        <v>57</v>
      </c>
      <c r="B7" s="23">
        <v>-115800</v>
      </c>
      <c r="C7" s="23">
        <v>-50587.82</v>
      </c>
      <c r="D7" s="22">
        <v>1</v>
      </c>
      <c r="E7" s="22">
        <v>33979.21</v>
      </c>
      <c r="F7" s="22"/>
      <c r="G7" s="22">
        <v>0</v>
      </c>
      <c r="H7" s="22">
        <v>479781.17</v>
      </c>
      <c r="I7" s="22"/>
      <c r="J7" s="22">
        <v>0</v>
      </c>
      <c r="K7" s="22">
        <v>1</v>
      </c>
      <c r="L7" s="22">
        <v>2848265.97</v>
      </c>
      <c r="M7" s="22">
        <v>0</v>
      </c>
      <c r="N7" s="35">
        <v>0</v>
      </c>
      <c r="O7" s="22">
        <v>1</v>
      </c>
      <c r="P7" s="35">
        <v>479781.17</v>
      </c>
      <c r="Q7" s="58">
        <v>-50587.82</v>
      </c>
      <c r="R7" s="23">
        <v>491815.07</v>
      </c>
      <c r="S7" s="22">
        <v>-297427.01</v>
      </c>
      <c r="T7" s="23">
        <v>267503.17</v>
      </c>
    </row>
    <row r="8" spans="1:20" x14ac:dyDescent="0.25">
      <c r="A8" s="21" t="s">
        <v>58</v>
      </c>
      <c r="B8" s="23">
        <v>-1304400</v>
      </c>
      <c r="C8" s="23">
        <v>-623131.96</v>
      </c>
      <c r="D8" s="22">
        <v>0</v>
      </c>
      <c r="E8" s="22"/>
      <c r="F8" s="22">
        <v>382209.87</v>
      </c>
      <c r="G8" s="22">
        <v>0</v>
      </c>
      <c r="H8" s="22"/>
      <c r="I8" s="22" t="s">
        <v>281</v>
      </c>
      <c r="J8" s="22">
        <v>1</v>
      </c>
      <c r="K8" s="22">
        <v>0</v>
      </c>
      <c r="L8" s="22"/>
      <c r="M8" s="22">
        <v>1</v>
      </c>
      <c r="N8" s="42">
        <v>11330204.140000001</v>
      </c>
      <c r="O8" s="22">
        <v>1</v>
      </c>
      <c r="P8" s="35">
        <v>469795.86</v>
      </c>
      <c r="Q8" s="54">
        <v>-623131.96</v>
      </c>
      <c r="R8" s="23">
        <v>-10654130.130000001</v>
      </c>
      <c r="S8" s="22">
        <v>-2295116.34</v>
      </c>
      <c r="T8" s="23">
        <v>-11446126.52</v>
      </c>
    </row>
    <row r="9" spans="1:20" x14ac:dyDescent="0.25">
      <c r="A9" s="21" t="s">
        <v>59</v>
      </c>
      <c r="B9" s="23">
        <v>-86100</v>
      </c>
      <c r="C9" s="23">
        <v>-11842.15</v>
      </c>
      <c r="D9" s="22">
        <v>0</v>
      </c>
      <c r="E9" s="22"/>
      <c r="F9" s="22">
        <v>162991.56</v>
      </c>
      <c r="G9" s="22">
        <v>0</v>
      </c>
      <c r="H9" s="22"/>
      <c r="I9" s="22">
        <v>2011</v>
      </c>
      <c r="J9" s="22">
        <v>0</v>
      </c>
      <c r="K9" s="22">
        <v>1</v>
      </c>
      <c r="L9" s="22">
        <v>748897.83</v>
      </c>
      <c r="M9" s="22">
        <v>1</v>
      </c>
      <c r="N9" s="35">
        <v>99711.58</v>
      </c>
      <c r="O9" s="22">
        <v>1</v>
      </c>
      <c r="P9" s="35">
        <v>33237.620000000003</v>
      </c>
      <c r="Q9" s="54">
        <v>-11842.15</v>
      </c>
      <c r="R9" s="23">
        <v>-66473.960000000006</v>
      </c>
      <c r="S9" s="22">
        <v>-23999.3</v>
      </c>
      <c r="T9" s="23">
        <v>67998.97</v>
      </c>
    </row>
    <row r="10" spans="1:20" x14ac:dyDescent="0.25">
      <c r="A10" s="21" t="s">
        <v>60</v>
      </c>
      <c r="B10" s="23">
        <v>-19600</v>
      </c>
      <c r="C10" s="23">
        <v>1773.86</v>
      </c>
      <c r="D10" s="22">
        <v>0</v>
      </c>
      <c r="E10" s="22"/>
      <c r="F10" s="22">
        <v>43825.49</v>
      </c>
      <c r="G10" s="22">
        <v>0</v>
      </c>
      <c r="H10" s="22">
        <v>11244.47</v>
      </c>
      <c r="I10" s="22"/>
      <c r="J10" s="22">
        <v>0</v>
      </c>
      <c r="K10" s="22">
        <v>1</v>
      </c>
      <c r="L10" s="22">
        <v>554092.81999999995</v>
      </c>
      <c r="M10" s="22">
        <v>0</v>
      </c>
      <c r="N10" s="35">
        <v>0</v>
      </c>
      <c r="O10" s="22">
        <v>0</v>
      </c>
      <c r="P10" s="35">
        <v>11244.47</v>
      </c>
      <c r="Q10" s="54">
        <v>1773.86</v>
      </c>
      <c r="R10" s="23">
        <v>11244.47</v>
      </c>
      <c r="S10" s="22">
        <v>-51914.78</v>
      </c>
      <c r="T10" s="23">
        <v>14896.63</v>
      </c>
    </row>
    <row r="11" spans="1:20" x14ac:dyDescent="0.25">
      <c r="A11" s="21" t="s">
        <v>61</v>
      </c>
      <c r="B11" s="23">
        <v>-118800</v>
      </c>
      <c r="C11" s="23">
        <v>4107.1499999999996</v>
      </c>
      <c r="D11" s="22">
        <v>0</v>
      </c>
      <c r="E11" s="22"/>
      <c r="F11" s="22">
        <v>35168.82</v>
      </c>
      <c r="G11" s="22">
        <v>1</v>
      </c>
      <c r="H11" s="22">
        <v>178621.66</v>
      </c>
      <c r="I11" s="22"/>
      <c r="J11" s="22">
        <v>0</v>
      </c>
      <c r="K11" s="22">
        <v>1</v>
      </c>
      <c r="L11" s="22">
        <v>783293.03</v>
      </c>
      <c r="M11" s="22">
        <v>0</v>
      </c>
      <c r="N11" s="35">
        <v>0</v>
      </c>
      <c r="O11" s="22">
        <v>1</v>
      </c>
      <c r="P11" s="35">
        <v>178621.66</v>
      </c>
      <c r="Q11" s="54">
        <v>4107.1499999999996</v>
      </c>
      <c r="R11" s="23">
        <v>179227.54</v>
      </c>
      <c r="S11" s="22">
        <v>0</v>
      </c>
      <c r="T11" s="23">
        <v>113995.52</v>
      </c>
    </row>
    <row r="12" spans="1:20" x14ac:dyDescent="0.25">
      <c r="A12" s="21" t="s">
        <v>62</v>
      </c>
      <c r="B12" s="23">
        <v>-77000</v>
      </c>
      <c r="C12" s="22">
        <v>-29056.21</v>
      </c>
      <c r="D12" s="22">
        <v>1</v>
      </c>
      <c r="E12" s="22">
        <v>57202.19</v>
      </c>
      <c r="F12" s="22"/>
      <c r="G12" s="22">
        <v>0</v>
      </c>
      <c r="H12" s="22"/>
      <c r="I12" s="22" t="s">
        <v>281</v>
      </c>
      <c r="J12" s="22">
        <v>1</v>
      </c>
      <c r="K12" s="22">
        <v>1</v>
      </c>
      <c r="L12" s="22">
        <v>381155.51</v>
      </c>
      <c r="M12" s="22">
        <v>1</v>
      </c>
      <c r="N12" s="35">
        <v>101887.31</v>
      </c>
      <c r="O12" s="22">
        <v>0</v>
      </c>
      <c r="P12" s="35">
        <v>0</v>
      </c>
      <c r="Q12" s="54">
        <v>-29056.21</v>
      </c>
      <c r="R12" s="23">
        <v>-101887.31</v>
      </c>
      <c r="S12" s="22">
        <v>-111431.57</v>
      </c>
      <c r="T12" s="23">
        <v>-178172.62</v>
      </c>
    </row>
    <row r="13" spans="1:20" x14ac:dyDescent="0.25">
      <c r="A13" s="21" t="s">
        <v>63</v>
      </c>
      <c r="B13" s="23">
        <v>-96300</v>
      </c>
      <c r="C13" s="23">
        <v>-21956.15</v>
      </c>
      <c r="D13" s="22">
        <v>0</v>
      </c>
      <c r="E13" s="22"/>
      <c r="F13" s="22">
        <v>171975.08</v>
      </c>
      <c r="G13" s="22">
        <v>0</v>
      </c>
      <c r="H13" s="22"/>
      <c r="I13" s="22" t="s">
        <v>281</v>
      </c>
      <c r="J13" s="22">
        <v>1</v>
      </c>
      <c r="K13" s="22">
        <v>1</v>
      </c>
      <c r="L13" s="22">
        <v>934174.89</v>
      </c>
      <c r="M13" s="22">
        <v>1</v>
      </c>
      <c r="N13" s="35">
        <v>193497.2</v>
      </c>
      <c r="O13" s="22">
        <v>0</v>
      </c>
      <c r="P13" s="35">
        <v>0</v>
      </c>
      <c r="Q13" s="54">
        <v>-21956.15</v>
      </c>
      <c r="R13" s="23">
        <v>-193497.2</v>
      </c>
      <c r="S13" s="22">
        <v>-65901.89</v>
      </c>
      <c r="T13" s="23">
        <v>-95147.58</v>
      </c>
    </row>
    <row r="14" spans="1:20" x14ac:dyDescent="0.25">
      <c r="A14" s="21" t="s">
        <v>64</v>
      </c>
      <c r="B14" s="23">
        <v>-156400</v>
      </c>
      <c r="C14" s="23">
        <v>-47617.86</v>
      </c>
      <c r="D14" s="22">
        <v>0</v>
      </c>
      <c r="E14" s="22"/>
      <c r="F14" s="22">
        <v>54.98</v>
      </c>
      <c r="G14" s="22">
        <v>0</v>
      </c>
      <c r="H14" s="22"/>
      <c r="I14" s="22" t="s">
        <v>281</v>
      </c>
      <c r="J14" s="22">
        <v>1</v>
      </c>
      <c r="K14" s="22">
        <v>1</v>
      </c>
      <c r="L14" s="22">
        <v>993356.06</v>
      </c>
      <c r="M14" s="22">
        <v>1</v>
      </c>
      <c r="N14" s="35">
        <v>97387.18</v>
      </c>
      <c r="O14" s="22">
        <v>1</v>
      </c>
      <c r="P14" s="35">
        <v>13451.72</v>
      </c>
      <c r="Q14" s="54">
        <v>-47617.86</v>
      </c>
      <c r="R14" s="23">
        <v>-83935.46</v>
      </c>
      <c r="S14" s="22">
        <v>-236333.82</v>
      </c>
      <c r="T14" s="23">
        <v>-176860.3</v>
      </c>
    </row>
    <row r="15" spans="1:20" x14ac:dyDescent="0.25">
      <c r="A15" s="21" t="s">
        <v>65</v>
      </c>
      <c r="B15" s="23">
        <v>-69700</v>
      </c>
      <c r="C15" s="23">
        <v>-48517.08</v>
      </c>
      <c r="D15" s="22">
        <v>0</v>
      </c>
      <c r="E15" s="22"/>
      <c r="F15" s="22">
        <v>36652.080000000002</v>
      </c>
      <c r="G15" s="22">
        <v>0</v>
      </c>
      <c r="H15" s="22"/>
      <c r="I15" s="22" t="s">
        <v>281</v>
      </c>
      <c r="J15" s="22">
        <v>1</v>
      </c>
      <c r="K15" s="22">
        <v>1</v>
      </c>
      <c r="L15" s="22">
        <v>252370.06</v>
      </c>
      <c r="M15" s="22">
        <v>1</v>
      </c>
      <c r="N15" s="35">
        <v>51144.78</v>
      </c>
      <c r="O15" s="22">
        <v>0</v>
      </c>
      <c r="P15" s="35">
        <v>0</v>
      </c>
      <c r="Q15" s="54">
        <v>-48517.08</v>
      </c>
      <c r="R15" s="23">
        <v>-51144.78</v>
      </c>
      <c r="S15" s="22">
        <v>-95712.95</v>
      </c>
      <c r="T15" s="23">
        <v>-86091.22</v>
      </c>
    </row>
    <row r="16" spans="1:20" x14ac:dyDescent="0.25">
      <c r="A16" s="21" t="s">
        <v>66</v>
      </c>
      <c r="B16" s="23">
        <v>-40000</v>
      </c>
      <c r="C16" s="23">
        <v>25887.15</v>
      </c>
      <c r="D16" s="22">
        <v>0</v>
      </c>
      <c r="E16" s="22"/>
      <c r="F16" s="22">
        <v>6575.46</v>
      </c>
      <c r="G16" s="22">
        <v>0</v>
      </c>
      <c r="H16" s="22">
        <v>30587.31</v>
      </c>
      <c r="I16" s="22"/>
      <c r="J16" s="22">
        <v>0</v>
      </c>
      <c r="K16" s="22">
        <v>1</v>
      </c>
      <c r="L16" s="22">
        <v>1566819.95</v>
      </c>
      <c r="M16" s="22">
        <v>0</v>
      </c>
      <c r="N16" s="35">
        <v>0</v>
      </c>
      <c r="O16" s="22">
        <v>0</v>
      </c>
      <c r="P16" s="35">
        <v>30587.31</v>
      </c>
      <c r="Q16" s="54">
        <v>25900.32</v>
      </c>
      <c r="R16" s="23">
        <v>30587.31</v>
      </c>
      <c r="S16" s="22">
        <v>-61139.02</v>
      </c>
      <c r="T16" s="23">
        <v>1198.02</v>
      </c>
    </row>
    <row r="17" spans="1:20" x14ac:dyDescent="0.25">
      <c r="A17" s="21" t="s">
        <v>67</v>
      </c>
      <c r="B17" s="23">
        <v>-75600</v>
      </c>
      <c r="C17" s="23">
        <v>-30819.52</v>
      </c>
      <c r="D17" s="22">
        <v>0</v>
      </c>
      <c r="E17" s="22"/>
      <c r="F17" s="22">
        <v>15833.19</v>
      </c>
      <c r="G17" s="22">
        <v>0</v>
      </c>
      <c r="H17" s="22"/>
      <c r="I17" s="22">
        <v>2010</v>
      </c>
      <c r="J17" s="22">
        <v>0</v>
      </c>
      <c r="K17" s="22">
        <v>1</v>
      </c>
      <c r="L17" s="22">
        <v>619730.04</v>
      </c>
      <c r="M17" s="22">
        <v>1</v>
      </c>
      <c r="N17" s="35">
        <v>32942.269999999997</v>
      </c>
      <c r="O17" s="22">
        <v>0</v>
      </c>
      <c r="P17" s="35">
        <v>0</v>
      </c>
      <c r="Q17" s="54">
        <v>-30819.52</v>
      </c>
      <c r="R17" s="23">
        <v>-32942.269999999997</v>
      </c>
      <c r="S17" s="22">
        <v>-101713.70999999999</v>
      </c>
      <c r="T17" s="23">
        <v>-101679.53</v>
      </c>
    </row>
    <row r="18" spans="1:20" x14ac:dyDescent="0.25">
      <c r="A18" t="s">
        <v>418</v>
      </c>
    </row>
  </sheetData>
  <mergeCells count="5">
    <mergeCell ref="K1:K3"/>
    <mergeCell ref="Q1:Q3"/>
    <mergeCell ref="R1:R3"/>
    <mergeCell ref="S1:S3"/>
    <mergeCell ref="T1:T3"/>
  </mergeCells>
  <pageMargins left="0.7" right="0.7" top="0.78740157499999996" bottom="0.78740157499999996"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5"/>
  <sheetViews>
    <sheetView topLeftCell="A6" workbookViewId="0">
      <selection activeCell="T119" sqref="T119"/>
    </sheetView>
  </sheetViews>
  <sheetFormatPr baseColWidth="10" defaultRowHeight="15" x14ac:dyDescent="0.25"/>
  <cols>
    <col min="18" max="18" width="24.7109375" customWidth="1"/>
  </cols>
  <sheetData>
    <row r="1" spans="1:18" x14ac:dyDescent="0.25">
      <c r="A1" s="577" t="s">
        <v>447</v>
      </c>
      <c r="B1" s="578"/>
      <c r="C1" s="578"/>
      <c r="D1" s="578"/>
      <c r="E1" s="578"/>
      <c r="F1" s="578"/>
      <c r="G1" s="578"/>
      <c r="H1" s="578"/>
      <c r="I1" s="578"/>
      <c r="J1" s="578"/>
      <c r="K1" s="578"/>
      <c r="L1" s="579"/>
      <c r="M1" s="112"/>
      <c r="N1" s="112"/>
      <c r="O1" s="112"/>
      <c r="P1" s="113" t="s">
        <v>457</v>
      </c>
    </row>
    <row r="2" spans="1:18" ht="15.75" thickBot="1" x14ac:dyDescent="0.3">
      <c r="A2" s="114"/>
      <c r="B2" s="114"/>
      <c r="C2" s="114"/>
      <c r="D2" s="114"/>
      <c r="E2" s="114"/>
      <c r="F2" s="114"/>
    </row>
    <row r="3" spans="1:18" ht="18.75" thickBot="1" x14ac:dyDescent="0.3">
      <c r="A3" s="580" t="s">
        <v>450</v>
      </c>
      <c r="B3" s="581"/>
      <c r="C3" s="581"/>
      <c r="D3" s="581"/>
      <c r="E3" s="581"/>
      <c r="F3" s="581"/>
      <c r="G3" s="581"/>
      <c r="H3" s="581"/>
      <c r="I3" s="581"/>
      <c r="J3" s="581"/>
      <c r="K3" s="581"/>
      <c r="L3" s="581"/>
      <c r="M3" s="581"/>
      <c r="N3" s="581"/>
      <c r="O3" s="581"/>
      <c r="P3" s="582"/>
    </row>
    <row r="4" spans="1:18" ht="18.75" thickBot="1" x14ac:dyDescent="0.3">
      <c r="A4" s="115"/>
      <c r="B4" s="114"/>
      <c r="C4" s="114"/>
      <c r="D4" s="114"/>
      <c r="E4" s="114"/>
      <c r="F4" s="114"/>
    </row>
    <row r="5" spans="1:18" x14ac:dyDescent="0.25">
      <c r="A5" s="572" t="s">
        <v>444</v>
      </c>
      <c r="B5" s="575" t="s">
        <v>445</v>
      </c>
      <c r="C5" s="572">
        <v>2014</v>
      </c>
      <c r="D5" s="573"/>
      <c r="E5" s="574"/>
      <c r="F5" s="575"/>
      <c r="G5" s="572">
        <v>2015</v>
      </c>
      <c r="H5" s="573"/>
      <c r="I5" s="573"/>
      <c r="J5" s="574"/>
      <c r="K5" s="575"/>
      <c r="L5" s="572">
        <v>2016</v>
      </c>
      <c r="M5" s="573"/>
      <c r="N5" s="573"/>
      <c r="O5" s="574"/>
      <c r="P5" s="575"/>
    </row>
    <row r="6" spans="1:18" x14ac:dyDescent="0.25">
      <c r="A6" s="584"/>
      <c r="B6" s="583"/>
      <c r="C6" s="585" t="s">
        <v>451</v>
      </c>
      <c r="D6" s="576" t="s">
        <v>452</v>
      </c>
      <c r="E6" s="588" t="s">
        <v>456</v>
      </c>
      <c r="F6" s="586" t="s">
        <v>448</v>
      </c>
      <c r="G6" s="585" t="s">
        <v>453</v>
      </c>
      <c r="H6" s="576" t="s">
        <v>454</v>
      </c>
      <c r="I6" s="576" t="s">
        <v>449</v>
      </c>
      <c r="J6" s="588" t="s">
        <v>456</v>
      </c>
      <c r="K6" s="586" t="s">
        <v>448</v>
      </c>
      <c r="L6" s="585" t="s">
        <v>455</v>
      </c>
      <c r="M6" s="576" t="s">
        <v>454</v>
      </c>
      <c r="N6" s="591" t="s">
        <v>449</v>
      </c>
      <c r="O6" s="588" t="s">
        <v>456</v>
      </c>
      <c r="P6" s="586" t="s">
        <v>448</v>
      </c>
      <c r="Q6" s="587"/>
    </row>
    <row r="7" spans="1:18" x14ac:dyDescent="0.25">
      <c r="A7" s="584"/>
      <c r="B7" s="583"/>
      <c r="C7" s="585"/>
      <c r="D7" s="576"/>
      <c r="E7" s="589"/>
      <c r="F7" s="586"/>
      <c r="G7" s="585"/>
      <c r="H7" s="576"/>
      <c r="I7" s="576"/>
      <c r="J7" s="589"/>
      <c r="K7" s="586"/>
      <c r="L7" s="585"/>
      <c r="M7" s="576"/>
      <c r="N7" s="591"/>
      <c r="O7" s="589"/>
      <c r="P7" s="586"/>
      <c r="Q7" s="587"/>
    </row>
    <row r="8" spans="1:18" x14ac:dyDescent="0.25">
      <c r="A8" s="584"/>
      <c r="B8" s="583"/>
      <c r="C8" s="585"/>
      <c r="D8" s="576"/>
      <c r="E8" s="590"/>
      <c r="F8" s="586"/>
      <c r="G8" s="585"/>
      <c r="H8" s="576"/>
      <c r="I8" s="576"/>
      <c r="J8" s="590"/>
      <c r="K8" s="586"/>
      <c r="L8" s="585"/>
      <c r="M8" s="576"/>
      <c r="N8" s="591"/>
      <c r="O8" s="590"/>
      <c r="P8" s="586"/>
      <c r="Q8" s="587"/>
    </row>
    <row r="9" spans="1:18" x14ac:dyDescent="0.25">
      <c r="A9" s="116">
        <v>1</v>
      </c>
      <c r="B9" s="117">
        <v>2</v>
      </c>
      <c r="C9" s="116">
        <v>3</v>
      </c>
      <c r="D9" s="118">
        <v>4</v>
      </c>
      <c r="E9" s="119">
        <v>5</v>
      </c>
      <c r="F9" s="117">
        <v>6</v>
      </c>
      <c r="G9" s="116">
        <v>7</v>
      </c>
      <c r="H9" s="118">
        <v>8</v>
      </c>
      <c r="I9" s="118">
        <v>9</v>
      </c>
      <c r="J9" s="119">
        <v>10</v>
      </c>
      <c r="K9" s="117">
        <v>11</v>
      </c>
      <c r="L9" s="116">
        <v>12</v>
      </c>
      <c r="M9" s="118">
        <v>13</v>
      </c>
      <c r="N9" s="120">
        <v>14</v>
      </c>
      <c r="O9" s="121">
        <v>15</v>
      </c>
      <c r="P9" s="117">
        <v>16</v>
      </c>
      <c r="Q9" s="122"/>
      <c r="R9" s="91" t="s">
        <v>55</v>
      </c>
    </row>
    <row r="10" spans="1:18" x14ac:dyDescent="0.25">
      <c r="A10" s="123">
        <v>1</v>
      </c>
      <c r="B10" s="124" t="s">
        <v>55</v>
      </c>
      <c r="C10" s="125">
        <v>206145.91510000001</v>
      </c>
      <c r="D10" s="126">
        <v>100879.91589999999</v>
      </c>
      <c r="E10" s="127"/>
      <c r="F10" s="128">
        <v>307025.83100000001</v>
      </c>
      <c r="G10" s="129">
        <v>213190.6605</v>
      </c>
      <c r="H10" s="130">
        <v>106912.848255</v>
      </c>
      <c r="I10" s="130">
        <v>10115.799999999999</v>
      </c>
      <c r="J10" s="131"/>
      <c r="K10" s="132">
        <v>330219.30875500001</v>
      </c>
      <c r="L10" s="129">
        <v>214742.81200000001</v>
      </c>
      <c r="M10" s="130">
        <v>114115.24409599999</v>
      </c>
      <c r="N10" s="130">
        <v>10115.799999999999</v>
      </c>
      <c r="O10" s="131"/>
      <c r="P10" s="133">
        <v>338973.856096</v>
      </c>
      <c r="Q10" s="122"/>
      <c r="R10" s="91" t="s">
        <v>87</v>
      </c>
    </row>
    <row r="11" spans="1:18" x14ac:dyDescent="0.25">
      <c r="A11" s="123">
        <v>2</v>
      </c>
      <c r="B11" s="124" t="s">
        <v>87</v>
      </c>
      <c r="C11" s="125">
        <v>129681.35190000001</v>
      </c>
      <c r="D11" s="126">
        <v>58494.567240000004</v>
      </c>
      <c r="E11" s="127"/>
      <c r="F11" s="128">
        <v>188175.91914000001</v>
      </c>
      <c r="G11" s="129">
        <v>146570.24730000002</v>
      </c>
      <c r="H11" s="130">
        <v>62276.762522999998</v>
      </c>
      <c r="I11" s="130"/>
      <c r="J11" s="131"/>
      <c r="K11" s="132">
        <v>208847.009823</v>
      </c>
      <c r="L11" s="129">
        <v>174044.0221</v>
      </c>
      <c r="M11" s="130">
        <v>68765.904051000005</v>
      </c>
      <c r="N11" s="130"/>
      <c r="O11" s="131"/>
      <c r="P11" s="133">
        <v>242809.92615100002</v>
      </c>
      <c r="Q11" s="122"/>
      <c r="R11" s="91" t="s">
        <v>57</v>
      </c>
    </row>
    <row r="12" spans="1:18" x14ac:dyDescent="0.25">
      <c r="A12" s="123">
        <v>3</v>
      </c>
      <c r="B12" s="124" t="s">
        <v>57</v>
      </c>
      <c r="C12" s="125">
        <v>144714.13269999999</v>
      </c>
      <c r="D12" s="126">
        <v>70817.554300000003</v>
      </c>
      <c r="E12" s="127"/>
      <c r="F12" s="128">
        <v>215531.68699999998</v>
      </c>
      <c r="G12" s="129">
        <v>144968.39800000002</v>
      </c>
      <c r="H12" s="130">
        <v>72700.109380000009</v>
      </c>
      <c r="I12" s="130">
        <v>7572.52</v>
      </c>
      <c r="J12" s="131"/>
      <c r="K12" s="132">
        <v>225241.02738000001</v>
      </c>
      <c r="L12" s="129">
        <v>152443.98300000001</v>
      </c>
      <c r="M12" s="130">
        <v>81009.381264000011</v>
      </c>
      <c r="N12" s="130">
        <v>7572.52</v>
      </c>
      <c r="O12" s="131"/>
      <c r="P12" s="133">
        <v>241025.88426400002</v>
      </c>
      <c r="Q12" s="122"/>
      <c r="R12" s="91" t="s">
        <v>129</v>
      </c>
    </row>
    <row r="13" spans="1:18" x14ac:dyDescent="0.25">
      <c r="A13" s="123">
        <v>4</v>
      </c>
      <c r="B13" s="124" t="s">
        <v>129</v>
      </c>
      <c r="C13" s="125">
        <v>127932.1482</v>
      </c>
      <c r="D13" s="126">
        <v>66742.473912000001</v>
      </c>
      <c r="E13" s="127"/>
      <c r="F13" s="128">
        <v>194674.62211200001</v>
      </c>
      <c r="G13" s="129">
        <v>137282.38459999999</v>
      </c>
      <c r="H13" s="130">
        <v>74862.713133999991</v>
      </c>
      <c r="I13" s="130">
        <v>6570.47</v>
      </c>
      <c r="J13" s="131"/>
      <c r="K13" s="132">
        <v>218715.56773399998</v>
      </c>
      <c r="L13" s="129">
        <v>138036.88029999999</v>
      </c>
      <c r="M13" s="130">
        <v>78331.524137899993</v>
      </c>
      <c r="N13" s="130">
        <v>6570.47</v>
      </c>
      <c r="O13" s="131"/>
      <c r="P13" s="133">
        <v>222938.8744379</v>
      </c>
      <c r="Q13" s="122"/>
      <c r="R13" s="91" t="s">
        <v>42</v>
      </c>
    </row>
    <row r="14" spans="1:18" x14ac:dyDescent="0.25">
      <c r="A14" s="123">
        <v>5</v>
      </c>
      <c r="B14" s="124" t="s">
        <v>42</v>
      </c>
      <c r="C14" s="125">
        <v>4641024.8277000003</v>
      </c>
      <c r="D14" s="126"/>
      <c r="E14" s="127"/>
      <c r="F14" s="128">
        <v>4641024.8277000003</v>
      </c>
      <c r="G14" s="129">
        <v>5401123.6937999995</v>
      </c>
      <c r="H14" s="130"/>
      <c r="I14" s="130">
        <v>95560.76</v>
      </c>
      <c r="J14" s="131"/>
      <c r="K14" s="132">
        <v>5496684.4537999993</v>
      </c>
      <c r="L14" s="129">
        <v>4601308.0652000001</v>
      </c>
      <c r="M14" s="130"/>
      <c r="N14" s="130">
        <v>95560.76</v>
      </c>
      <c r="O14" s="131"/>
      <c r="P14" s="133">
        <v>4696868.8251999998</v>
      </c>
      <c r="Q14" s="122"/>
      <c r="R14" s="91" t="s">
        <v>169</v>
      </c>
    </row>
    <row r="15" spans="1:18" x14ac:dyDescent="0.25">
      <c r="A15" s="123">
        <v>6</v>
      </c>
      <c r="B15" s="124" t="s">
        <v>169</v>
      </c>
      <c r="C15" s="125">
        <v>402237.28</v>
      </c>
      <c r="D15" s="126">
        <v>195384.61919999999</v>
      </c>
      <c r="E15" s="127">
        <v>131140.37</v>
      </c>
      <c r="F15" s="128">
        <v>597621.89919999999</v>
      </c>
      <c r="G15" s="129">
        <v>350623.9339</v>
      </c>
      <c r="H15" s="130">
        <v>182399.04646499999</v>
      </c>
      <c r="I15" s="130">
        <v>6096.68</v>
      </c>
      <c r="J15" s="131">
        <v>75617.83</v>
      </c>
      <c r="K15" s="132">
        <v>539119.66036500002</v>
      </c>
      <c r="L15" s="129">
        <v>386424.70339999994</v>
      </c>
      <c r="M15" s="130">
        <v>202075.45447159998</v>
      </c>
      <c r="N15" s="130">
        <v>6096.68</v>
      </c>
      <c r="O15" s="131">
        <v>105172.15</v>
      </c>
      <c r="P15" s="133">
        <v>594596.83787159994</v>
      </c>
      <c r="Q15" s="122"/>
      <c r="R15" s="91" t="s">
        <v>68</v>
      </c>
    </row>
    <row r="16" spans="1:18" x14ac:dyDescent="0.25">
      <c r="A16" s="123">
        <v>7</v>
      </c>
      <c r="B16" s="124" t="s">
        <v>68</v>
      </c>
      <c r="C16" s="125">
        <v>193217.94</v>
      </c>
      <c r="D16" s="126">
        <v>108284.2668</v>
      </c>
      <c r="E16" s="127">
        <v>19911.310000000001</v>
      </c>
      <c r="F16" s="128">
        <v>301502.20679999999</v>
      </c>
      <c r="G16" s="129">
        <v>120344.0781</v>
      </c>
      <c r="H16" s="130">
        <v>81603.527001000009</v>
      </c>
      <c r="I16" s="130">
        <v>2903.18</v>
      </c>
      <c r="J16" s="131"/>
      <c r="K16" s="132">
        <v>204850.78510099999</v>
      </c>
      <c r="L16" s="129">
        <v>132330.12150000001</v>
      </c>
      <c r="M16" s="130">
        <v>73372.829069999992</v>
      </c>
      <c r="N16" s="130">
        <v>2903.18</v>
      </c>
      <c r="O16" s="131"/>
      <c r="P16" s="133">
        <v>208606.13056999998</v>
      </c>
      <c r="Q16" s="122"/>
      <c r="R16" s="91" t="s">
        <v>94</v>
      </c>
    </row>
    <row r="17" spans="1:18" x14ac:dyDescent="0.25">
      <c r="A17" s="123">
        <v>8</v>
      </c>
      <c r="B17" s="124" t="s">
        <v>94</v>
      </c>
      <c r="C17" s="125">
        <v>245309.68030000001</v>
      </c>
      <c r="D17" s="126">
        <v>84657.936477999989</v>
      </c>
      <c r="E17" s="127"/>
      <c r="F17" s="128">
        <v>329967.61677800003</v>
      </c>
      <c r="G17" s="129">
        <v>271028.6067</v>
      </c>
      <c r="H17" s="130">
        <v>93533.702141999995</v>
      </c>
      <c r="I17" s="130">
        <v>4822.2700000000004</v>
      </c>
      <c r="J17" s="131"/>
      <c r="K17" s="132">
        <v>369384.57884199999</v>
      </c>
      <c r="L17" s="129">
        <v>256092.81979999997</v>
      </c>
      <c r="M17" s="130">
        <v>88379.266747999995</v>
      </c>
      <c r="N17" s="130">
        <v>4822.2700000000004</v>
      </c>
      <c r="O17" s="131"/>
      <c r="P17" s="133">
        <v>349294.35654800001</v>
      </c>
      <c r="Q17" s="122"/>
      <c r="R17" s="91" t="s">
        <v>88</v>
      </c>
    </row>
    <row r="18" spans="1:18" x14ac:dyDescent="0.25">
      <c r="A18" s="123">
        <v>9</v>
      </c>
      <c r="B18" s="124" t="s">
        <v>88</v>
      </c>
      <c r="C18" s="125">
        <v>253566.25020000004</v>
      </c>
      <c r="D18" s="126">
        <v>114374.56392000002</v>
      </c>
      <c r="E18" s="127"/>
      <c r="F18" s="128">
        <v>367940.81412000005</v>
      </c>
      <c r="G18" s="129">
        <v>283318.8529</v>
      </c>
      <c r="H18" s="130">
        <v>120380.37217899998</v>
      </c>
      <c r="I18" s="130"/>
      <c r="J18" s="131"/>
      <c r="K18" s="132">
        <v>403699.225079</v>
      </c>
      <c r="L18" s="129">
        <v>258507.72210000001</v>
      </c>
      <c r="M18" s="130">
        <v>102138.051051</v>
      </c>
      <c r="N18" s="130"/>
      <c r="O18" s="131"/>
      <c r="P18" s="133">
        <v>360645.77315100003</v>
      </c>
      <c r="Q18" s="122"/>
      <c r="R18" s="91" t="s">
        <v>154</v>
      </c>
    </row>
    <row r="19" spans="1:18" x14ac:dyDescent="0.25">
      <c r="A19" s="123">
        <v>10</v>
      </c>
      <c r="B19" s="124" t="s">
        <v>154</v>
      </c>
      <c r="C19" s="125">
        <v>302903.29229999997</v>
      </c>
      <c r="D19" s="126">
        <v>124061.45482499999</v>
      </c>
      <c r="E19" s="127"/>
      <c r="F19" s="128">
        <v>426964.74712499999</v>
      </c>
      <c r="G19" s="129">
        <v>347706.32429999998</v>
      </c>
      <c r="H19" s="130">
        <v>139156.50978899997</v>
      </c>
      <c r="I19" s="130">
        <v>6378.92</v>
      </c>
      <c r="J19" s="131"/>
      <c r="K19" s="132">
        <v>493241.75408899994</v>
      </c>
      <c r="L19" s="129">
        <v>389074.29079999996</v>
      </c>
      <c r="M19" s="130">
        <v>168046.98092</v>
      </c>
      <c r="N19" s="130">
        <v>6378.92</v>
      </c>
      <c r="O19" s="131"/>
      <c r="P19" s="133">
        <v>563500.19172</v>
      </c>
      <c r="Q19" s="122"/>
      <c r="R19" s="91" t="s">
        <v>103</v>
      </c>
    </row>
    <row r="20" spans="1:18" x14ac:dyDescent="0.25">
      <c r="A20" s="123">
        <v>11</v>
      </c>
      <c r="B20" s="124" t="s">
        <v>103</v>
      </c>
      <c r="C20" s="125">
        <v>102303.32549999999</v>
      </c>
      <c r="D20" s="126">
        <v>54438.429165000001</v>
      </c>
      <c r="E20" s="127"/>
      <c r="F20" s="128">
        <v>156741.75466499999</v>
      </c>
      <c r="G20" s="129">
        <v>104497.02230000001</v>
      </c>
      <c r="H20" s="130">
        <v>58184.831353000001</v>
      </c>
      <c r="I20" s="130">
        <v>5542.53</v>
      </c>
      <c r="J20" s="131"/>
      <c r="K20" s="132">
        <v>168224.38365300003</v>
      </c>
      <c r="L20" s="129">
        <v>111150.7841</v>
      </c>
      <c r="M20" s="130">
        <v>62986.547948139996</v>
      </c>
      <c r="N20" s="130">
        <v>5542.53</v>
      </c>
      <c r="O20" s="131"/>
      <c r="P20" s="133">
        <v>179679.86204814</v>
      </c>
      <c r="Q20" s="122"/>
      <c r="R20" s="91" t="s">
        <v>104</v>
      </c>
    </row>
    <row r="21" spans="1:18" x14ac:dyDescent="0.25">
      <c r="A21" s="123">
        <v>12</v>
      </c>
      <c r="B21" s="124" t="s">
        <v>104</v>
      </c>
      <c r="C21" s="125">
        <v>164310.90489999999</v>
      </c>
      <c r="D21" s="126">
        <v>87434.377267000003</v>
      </c>
      <c r="E21" s="127"/>
      <c r="F21" s="128">
        <v>251745.282167</v>
      </c>
      <c r="G21" s="129">
        <v>164704.16800000001</v>
      </c>
      <c r="H21" s="130">
        <v>91708.682480000018</v>
      </c>
      <c r="I21" s="130">
        <v>7394.27</v>
      </c>
      <c r="J21" s="131"/>
      <c r="K21" s="132">
        <v>263807.12048000004</v>
      </c>
      <c r="L21" s="129">
        <v>180994.1612</v>
      </c>
      <c r="M21" s="130">
        <v>102565.15511848</v>
      </c>
      <c r="N21" s="130">
        <v>7394.27</v>
      </c>
      <c r="O21" s="131"/>
      <c r="P21" s="133">
        <v>290953.58631848003</v>
      </c>
      <c r="Q21" s="122"/>
      <c r="R21" s="91" t="s">
        <v>70</v>
      </c>
    </row>
    <row r="22" spans="1:18" x14ac:dyDescent="0.25">
      <c r="A22" s="123">
        <v>13</v>
      </c>
      <c r="B22" s="124" t="s">
        <v>70</v>
      </c>
      <c r="C22" s="125">
        <v>76620.626699999993</v>
      </c>
      <c r="D22" s="126">
        <v>42940.155473999999</v>
      </c>
      <c r="E22" s="127"/>
      <c r="F22" s="128">
        <v>119560.78217399999</v>
      </c>
      <c r="G22" s="129">
        <v>76821.138100000011</v>
      </c>
      <c r="H22" s="130">
        <v>52091.269601000007</v>
      </c>
      <c r="I22" s="130">
        <v>1540.96</v>
      </c>
      <c r="J22" s="131"/>
      <c r="K22" s="132">
        <v>130453.36770100002</v>
      </c>
      <c r="L22" s="129">
        <v>76590.997900000002</v>
      </c>
      <c r="M22" s="130">
        <v>42467.263941999998</v>
      </c>
      <c r="N22" s="130">
        <v>1540.96</v>
      </c>
      <c r="O22" s="131"/>
      <c r="P22" s="133">
        <v>120599.22184200001</v>
      </c>
      <c r="Q22" s="122"/>
      <c r="R22" s="91" t="s">
        <v>71</v>
      </c>
    </row>
    <row r="23" spans="1:18" x14ac:dyDescent="0.25">
      <c r="A23" s="123">
        <v>14</v>
      </c>
      <c r="B23" s="124" t="s">
        <v>71</v>
      </c>
      <c r="C23" s="125">
        <v>195441.698</v>
      </c>
      <c r="D23" s="126">
        <v>109530.51756000001</v>
      </c>
      <c r="E23" s="127"/>
      <c r="F23" s="128">
        <v>304972.21556000004</v>
      </c>
      <c r="G23" s="129">
        <v>228543.04599999997</v>
      </c>
      <c r="H23" s="130">
        <v>154971.63566</v>
      </c>
      <c r="I23" s="130">
        <v>4779.43</v>
      </c>
      <c r="J23" s="131"/>
      <c r="K23" s="132">
        <v>388294.11166</v>
      </c>
      <c r="L23" s="129">
        <v>226159.57260000001</v>
      </c>
      <c r="M23" s="130">
        <v>125398.26514799999</v>
      </c>
      <c r="N23" s="130">
        <v>4779.43</v>
      </c>
      <c r="O23" s="131"/>
      <c r="P23" s="133">
        <v>356337.26774799998</v>
      </c>
      <c r="Q23" s="122"/>
      <c r="R23" s="91" t="s">
        <v>105</v>
      </c>
    </row>
    <row r="24" spans="1:18" x14ac:dyDescent="0.25">
      <c r="A24" s="123">
        <v>15</v>
      </c>
      <c r="B24" s="124" t="s">
        <v>105</v>
      </c>
      <c r="C24" s="125">
        <v>163877.57430000001</v>
      </c>
      <c r="D24" s="126">
        <v>87203.79006900001</v>
      </c>
      <c r="E24" s="127"/>
      <c r="F24" s="128">
        <v>251081.36436900002</v>
      </c>
      <c r="G24" s="129">
        <v>175091.63800000001</v>
      </c>
      <c r="H24" s="130">
        <v>97492.514180000013</v>
      </c>
      <c r="I24" s="130">
        <v>8128.56</v>
      </c>
      <c r="J24" s="131"/>
      <c r="K24" s="132">
        <v>280712.71218000003</v>
      </c>
      <c r="L24" s="129">
        <v>179710.70870000002</v>
      </c>
      <c r="M24" s="130">
        <v>101837.85262498001</v>
      </c>
      <c r="N24" s="130">
        <v>8128.56</v>
      </c>
      <c r="O24" s="131"/>
      <c r="P24" s="133">
        <v>289677.12132497999</v>
      </c>
      <c r="Q24" s="122"/>
      <c r="R24" s="91" t="s">
        <v>136</v>
      </c>
    </row>
    <row r="25" spans="1:18" x14ac:dyDescent="0.25">
      <c r="A25" s="123">
        <v>16</v>
      </c>
      <c r="B25" s="124" t="s">
        <v>136</v>
      </c>
      <c r="C25" s="125">
        <v>118453.63</v>
      </c>
      <c r="D25" s="126">
        <v>57260.988799999999</v>
      </c>
      <c r="E25" s="127">
        <v>11372.65</v>
      </c>
      <c r="F25" s="128">
        <v>175714.6188</v>
      </c>
      <c r="G25" s="129">
        <v>113015.00619999999</v>
      </c>
      <c r="H25" s="130">
        <v>58286.888303999993</v>
      </c>
      <c r="I25" s="130">
        <v>3999.19</v>
      </c>
      <c r="J25" s="131">
        <v>13217.12</v>
      </c>
      <c r="K25" s="132">
        <v>175301.08450399997</v>
      </c>
      <c r="L25" s="129">
        <v>-154038.64600000001</v>
      </c>
      <c r="M25" s="130">
        <v>-77510.935699999987</v>
      </c>
      <c r="N25" s="130">
        <v>3999.19</v>
      </c>
      <c r="O25" s="131"/>
      <c r="P25" s="133">
        <v>-227550.39169999998</v>
      </c>
      <c r="Q25" s="122"/>
      <c r="R25" s="91" t="s">
        <v>116</v>
      </c>
    </row>
    <row r="26" spans="1:18" x14ac:dyDescent="0.25">
      <c r="A26" s="123">
        <v>17</v>
      </c>
      <c r="B26" s="124" t="s">
        <v>116</v>
      </c>
      <c r="C26" s="125">
        <v>287399.88640000002</v>
      </c>
      <c r="D26" s="126">
        <v>84507.796384000001</v>
      </c>
      <c r="E26" s="127"/>
      <c r="F26" s="128">
        <v>371907.682784</v>
      </c>
      <c r="G26" s="129">
        <v>206857.8946</v>
      </c>
      <c r="H26" s="130">
        <v>65534.341502000003</v>
      </c>
      <c r="I26" s="130">
        <v>4664.9799999999996</v>
      </c>
      <c r="J26" s="131"/>
      <c r="K26" s="132">
        <v>277057.21610199998</v>
      </c>
      <c r="L26" s="129">
        <v>247561.77929999997</v>
      </c>
      <c r="M26" s="130">
        <v>74740.481352239993</v>
      </c>
      <c r="N26" s="130">
        <v>4664.9799999999996</v>
      </c>
      <c r="O26" s="131"/>
      <c r="P26" s="133">
        <v>326967.24065223994</v>
      </c>
      <c r="Q26" s="122"/>
      <c r="R26" s="91" t="s">
        <v>72</v>
      </c>
    </row>
    <row r="27" spans="1:18" x14ac:dyDescent="0.25">
      <c r="A27" s="123">
        <v>18</v>
      </c>
      <c r="B27" s="124" t="s">
        <v>72</v>
      </c>
      <c r="C27" s="125">
        <v>81524.639599999995</v>
      </c>
      <c r="D27" s="126">
        <v>45688.489512</v>
      </c>
      <c r="E27" s="127"/>
      <c r="F27" s="128">
        <v>127213.129112</v>
      </c>
      <c r="G27" s="129">
        <v>87047.257099999988</v>
      </c>
      <c r="H27" s="130">
        <v>59025.448591</v>
      </c>
      <c r="I27" s="130">
        <v>1839.48</v>
      </c>
      <c r="J27" s="131"/>
      <c r="K27" s="132">
        <v>147912.18569099999</v>
      </c>
      <c r="L27" s="129">
        <v>90436.572799999994</v>
      </c>
      <c r="M27" s="130">
        <v>50144.193343999992</v>
      </c>
      <c r="N27" s="130">
        <v>1839.48</v>
      </c>
      <c r="O27" s="131"/>
      <c r="P27" s="133">
        <v>142420.246144</v>
      </c>
      <c r="Q27" s="122"/>
      <c r="R27" s="91" t="s">
        <v>48</v>
      </c>
    </row>
    <row r="28" spans="1:18" x14ac:dyDescent="0.25">
      <c r="A28" s="123">
        <v>19</v>
      </c>
      <c r="B28" s="124" t="s">
        <v>48</v>
      </c>
      <c r="C28" s="125">
        <v>66206.305600000007</v>
      </c>
      <c r="D28" s="126">
        <v>35779.577919999996</v>
      </c>
      <c r="E28" s="127"/>
      <c r="F28" s="128">
        <v>101985.88352</v>
      </c>
      <c r="G28" s="129">
        <v>119672.73480000001</v>
      </c>
      <c r="H28" s="130">
        <v>58716.026903999998</v>
      </c>
      <c r="I28" s="130">
        <v>1651.85</v>
      </c>
      <c r="J28" s="131"/>
      <c r="K28" s="132">
        <v>180040.61170400001</v>
      </c>
      <c r="L28" s="129">
        <v>66096.523000000001</v>
      </c>
      <c r="M28" s="130">
        <v>32429.485539999994</v>
      </c>
      <c r="N28" s="130">
        <v>1651.85</v>
      </c>
      <c r="O28" s="131"/>
      <c r="P28" s="133">
        <v>100177.85854</v>
      </c>
      <c r="Q28" s="122"/>
      <c r="R28" s="91" t="s">
        <v>73</v>
      </c>
    </row>
    <row r="29" spans="1:18" x14ac:dyDescent="0.25">
      <c r="A29" s="123">
        <v>20</v>
      </c>
      <c r="B29" s="124" t="s">
        <v>73</v>
      </c>
      <c r="C29" s="125">
        <v>148392.31040000002</v>
      </c>
      <c r="D29" s="126">
        <v>83162.839487999998</v>
      </c>
      <c r="E29" s="127"/>
      <c r="F29" s="128">
        <v>231555.14988800001</v>
      </c>
      <c r="G29" s="129">
        <v>148451.40820000001</v>
      </c>
      <c r="H29" s="130">
        <v>100662.688922</v>
      </c>
      <c r="I29" s="130">
        <v>2970.04</v>
      </c>
      <c r="J29" s="131"/>
      <c r="K29" s="132">
        <v>252084.13712200001</v>
      </c>
      <c r="L29" s="129">
        <v>146323.7464</v>
      </c>
      <c r="M29" s="130">
        <v>81131.847471999994</v>
      </c>
      <c r="N29" s="130">
        <v>2970.04</v>
      </c>
      <c r="O29" s="131"/>
      <c r="P29" s="133">
        <v>230425.63387200001</v>
      </c>
      <c r="Q29" s="122"/>
      <c r="R29" s="91" t="s">
        <v>89</v>
      </c>
    </row>
    <row r="30" spans="1:18" x14ac:dyDescent="0.25">
      <c r="A30" s="123">
        <v>21</v>
      </c>
      <c r="B30" s="124" t="s">
        <v>89</v>
      </c>
      <c r="C30" s="125">
        <v>97538.42790000001</v>
      </c>
      <c r="D30" s="126">
        <v>43996.056840000005</v>
      </c>
      <c r="E30" s="127"/>
      <c r="F30" s="128">
        <v>141534.48474000001</v>
      </c>
      <c r="G30" s="129">
        <v>111810.3398</v>
      </c>
      <c r="H30" s="130">
        <v>47507.499698</v>
      </c>
      <c r="I30" s="130"/>
      <c r="J30" s="131"/>
      <c r="K30" s="132">
        <v>159317.83949799999</v>
      </c>
      <c r="L30" s="129">
        <v>111316.9667</v>
      </c>
      <c r="M30" s="130">
        <v>43982.044076999991</v>
      </c>
      <c r="N30" s="130"/>
      <c r="O30" s="131"/>
      <c r="P30" s="133">
        <v>155299.01077699999</v>
      </c>
      <c r="Q30" s="122"/>
      <c r="R30" s="91" t="s">
        <v>95</v>
      </c>
    </row>
    <row r="31" spans="1:18" x14ac:dyDescent="0.25">
      <c r="A31" s="123">
        <v>22</v>
      </c>
      <c r="B31" s="124" t="s">
        <v>95</v>
      </c>
      <c r="C31" s="125">
        <v>123425.57670000001</v>
      </c>
      <c r="D31" s="126">
        <v>42594.95434199999</v>
      </c>
      <c r="E31" s="127"/>
      <c r="F31" s="128">
        <v>166020.53104199999</v>
      </c>
      <c r="G31" s="129">
        <v>110264.1808</v>
      </c>
      <c r="H31" s="130">
        <v>38052.872607999998</v>
      </c>
      <c r="I31" s="130">
        <v>2446.75</v>
      </c>
      <c r="J31" s="131"/>
      <c r="K31" s="132">
        <v>150763.80340800001</v>
      </c>
      <c r="L31" s="129">
        <v>124185.5432</v>
      </c>
      <c r="M31" s="130">
        <v>42857.223631999994</v>
      </c>
      <c r="N31" s="130">
        <v>2446.75</v>
      </c>
      <c r="O31" s="131"/>
      <c r="P31" s="133">
        <v>169489.51683199999</v>
      </c>
      <c r="Q31" s="122"/>
      <c r="R31" s="91" t="s">
        <v>155</v>
      </c>
    </row>
    <row r="32" spans="1:18" x14ac:dyDescent="0.25">
      <c r="A32" s="123">
        <v>23</v>
      </c>
      <c r="B32" s="124" t="s">
        <v>155</v>
      </c>
      <c r="C32" s="125">
        <v>156551.5668</v>
      </c>
      <c r="D32" s="126">
        <v>64119.524699999994</v>
      </c>
      <c r="E32" s="127"/>
      <c r="F32" s="128">
        <v>220671.09149999998</v>
      </c>
      <c r="G32" s="129">
        <v>172594.99330000003</v>
      </c>
      <c r="H32" s="130">
        <v>69074.719658999995</v>
      </c>
      <c r="I32" s="130">
        <v>3427.82</v>
      </c>
      <c r="J32" s="131"/>
      <c r="K32" s="132">
        <v>245097.53295900003</v>
      </c>
      <c r="L32" s="129">
        <v>176071.6538</v>
      </c>
      <c r="M32" s="130">
        <v>76047.969620000003</v>
      </c>
      <c r="N32" s="130">
        <v>3427.82</v>
      </c>
      <c r="O32" s="131"/>
      <c r="P32" s="133">
        <v>255547.44342000003</v>
      </c>
      <c r="Q32" s="122"/>
      <c r="R32" s="91" t="s">
        <v>96</v>
      </c>
    </row>
    <row r="33" spans="1:18" x14ac:dyDescent="0.25">
      <c r="A33" s="123">
        <v>24</v>
      </c>
      <c r="B33" s="124" t="s">
        <v>96</v>
      </c>
      <c r="C33" s="125">
        <v>294834.995</v>
      </c>
      <c r="D33" s="126">
        <v>101749.4387</v>
      </c>
      <c r="E33" s="127"/>
      <c r="F33" s="128">
        <v>396584.43369999999</v>
      </c>
      <c r="G33" s="129">
        <v>398351.47039999999</v>
      </c>
      <c r="H33" s="130">
        <v>137473.63510399999</v>
      </c>
      <c r="I33" s="130">
        <v>6966.4</v>
      </c>
      <c r="J33" s="131"/>
      <c r="K33" s="132">
        <v>542791.505504</v>
      </c>
      <c r="L33" s="129">
        <v>483821.7365</v>
      </c>
      <c r="M33" s="130">
        <v>166969.96948999996</v>
      </c>
      <c r="N33" s="130">
        <v>6966.4</v>
      </c>
      <c r="O33" s="131"/>
      <c r="P33" s="133">
        <v>657758.10598999995</v>
      </c>
      <c r="Q33" s="122"/>
      <c r="R33" s="91" t="s">
        <v>97</v>
      </c>
    </row>
    <row r="34" spans="1:18" x14ac:dyDescent="0.25">
      <c r="A34" s="123">
        <v>25</v>
      </c>
      <c r="B34" s="124" t="s">
        <v>97</v>
      </c>
      <c r="C34" s="125">
        <v>168816.66330000001</v>
      </c>
      <c r="D34" s="126">
        <v>58259.708058000004</v>
      </c>
      <c r="E34" s="127"/>
      <c r="F34" s="128">
        <v>227076.37135800003</v>
      </c>
      <c r="G34" s="129">
        <v>167486.34239999999</v>
      </c>
      <c r="H34" s="130">
        <v>57800.605823999998</v>
      </c>
      <c r="I34" s="130">
        <v>2981.71</v>
      </c>
      <c r="J34" s="131"/>
      <c r="K34" s="132">
        <v>228268.65822399998</v>
      </c>
      <c r="L34" s="129">
        <v>177803.15729999999</v>
      </c>
      <c r="M34" s="130">
        <v>61361.004497999995</v>
      </c>
      <c r="N34" s="130">
        <v>2981.71</v>
      </c>
      <c r="O34" s="131"/>
      <c r="P34" s="133">
        <v>242145.87179799998</v>
      </c>
      <c r="Q34" s="122"/>
      <c r="R34" s="91" t="s">
        <v>74</v>
      </c>
    </row>
    <row r="35" spans="1:18" x14ac:dyDescent="0.25">
      <c r="A35" s="123">
        <v>26</v>
      </c>
      <c r="B35" s="124" t="s">
        <v>74</v>
      </c>
      <c r="C35" s="125">
        <v>880979.48209999991</v>
      </c>
      <c r="D35" s="126">
        <v>493723.39486199996</v>
      </c>
      <c r="E35" s="127"/>
      <c r="F35" s="128">
        <v>1374702.8769619998</v>
      </c>
      <c r="G35" s="129">
        <v>797092.04909999995</v>
      </c>
      <c r="H35" s="130">
        <v>540496.24691099999</v>
      </c>
      <c r="I35" s="130">
        <v>17020.169999999998</v>
      </c>
      <c r="J35" s="131"/>
      <c r="K35" s="132">
        <v>1354608.4660109999</v>
      </c>
      <c r="L35" s="129">
        <v>885267.11820000003</v>
      </c>
      <c r="M35" s="130">
        <v>490852.36383599997</v>
      </c>
      <c r="N35" s="130">
        <v>17020.169999999998</v>
      </c>
      <c r="O35" s="131"/>
      <c r="P35" s="133">
        <v>1393139.652036</v>
      </c>
      <c r="Q35" s="122"/>
      <c r="R35" s="91" t="s">
        <v>58</v>
      </c>
    </row>
    <row r="36" spans="1:18" x14ac:dyDescent="0.25">
      <c r="A36" s="123">
        <v>27</v>
      </c>
      <c r="B36" s="124" t="s">
        <v>58</v>
      </c>
      <c r="C36" s="125">
        <v>1632646.1862999999</v>
      </c>
      <c r="D36" s="126">
        <v>798954.51670000004</v>
      </c>
      <c r="E36" s="127"/>
      <c r="F36" s="128">
        <v>2431600.7029999997</v>
      </c>
      <c r="G36" s="129">
        <v>1515957.1384000001</v>
      </c>
      <c r="H36" s="130">
        <v>760236.37770399998</v>
      </c>
      <c r="I36" s="130">
        <v>78613.05</v>
      </c>
      <c r="J36" s="131"/>
      <c r="K36" s="132">
        <v>2354806.566104</v>
      </c>
      <c r="L36" s="129">
        <v>1816362.2773</v>
      </c>
      <c r="M36" s="130">
        <v>965222.64335839986</v>
      </c>
      <c r="N36" s="130">
        <v>78613.05</v>
      </c>
      <c r="O36" s="131"/>
      <c r="P36" s="133">
        <v>2860197.9706583996</v>
      </c>
      <c r="Q36" s="122"/>
      <c r="R36" s="91" t="s">
        <v>137</v>
      </c>
    </row>
    <row r="37" spans="1:18" x14ac:dyDescent="0.25">
      <c r="A37" s="123">
        <v>28</v>
      </c>
      <c r="B37" s="124" t="s">
        <v>137</v>
      </c>
      <c r="C37" s="125">
        <v>107491.6649</v>
      </c>
      <c r="D37" s="126">
        <v>51961.928224000003</v>
      </c>
      <c r="E37" s="127"/>
      <c r="F37" s="128">
        <v>159453.59312400001</v>
      </c>
      <c r="G37" s="129">
        <v>63971.629500000003</v>
      </c>
      <c r="H37" s="130">
        <v>32993.02764</v>
      </c>
      <c r="I37" s="130">
        <v>5429.47</v>
      </c>
      <c r="J37" s="131"/>
      <c r="K37" s="132">
        <v>102394.12714</v>
      </c>
      <c r="L37" s="129">
        <v>189760.22519999999</v>
      </c>
      <c r="M37" s="130">
        <v>95485.73033999998</v>
      </c>
      <c r="N37" s="130">
        <v>5429.47</v>
      </c>
      <c r="O37" s="131"/>
      <c r="P37" s="133">
        <v>290675.42553999997</v>
      </c>
      <c r="Q37" s="122"/>
      <c r="R37" s="91" t="s">
        <v>130</v>
      </c>
    </row>
    <row r="38" spans="1:18" x14ac:dyDescent="0.25">
      <c r="A38" s="123">
        <v>29</v>
      </c>
      <c r="B38" s="124" t="s">
        <v>130</v>
      </c>
      <c r="C38" s="125">
        <v>820075.09609999997</v>
      </c>
      <c r="D38" s="126">
        <v>427834.92247599998</v>
      </c>
      <c r="E38" s="127"/>
      <c r="F38" s="128">
        <v>1247910.0185759999</v>
      </c>
      <c r="G38" s="129">
        <v>820889.22070000006</v>
      </c>
      <c r="H38" s="130">
        <v>447646.61120300001</v>
      </c>
      <c r="I38" s="130">
        <v>41330.589999999997</v>
      </c>
      <c r="J38" s="131"/>
      <c r="K38" s="132">
        <v>1309866.4219030002</v>
      </c>
      <c r="L38" s="129">
        <v>849531.41079999995</v>
      </c>
      <c r="M38" s="130">
        <v>482081.9629244</v>
      </c>
      <c r="N38" s="130">
        <v>41330.589999999997</v>
      </c>
      <c r="O38" s="131"/>
      <c r="P38" s="133">
        <v>1372943.9637244001</v>
      </c>
      <c r="Q38" s="122"/>
      <c r="R38" s="91" t="s">
        <v>156</v>
      </c>
    </row>
    <row r="39" spans="1:18" x14ac:dyDescent="0.25">
      <c r="A39" s="123">
        <v>30</v>
      </c>
      <c r="B39" s="124" t="s">
        <v>156</v>
      </c>
      <c r="C39" s="125">
        <v>69211.156600000002</v>
      </c>
      <c r="D39" s="126">
        <v>28347.122650000001</v>
      </c>
      <c r="E39" s="127"/>
      <c r="F39" s="128">
        <v>97558.279250000007</v>
      </c>
      <c r="G39" s="129">
        <v>74768.384900000005</v>
      </c>
      <c r="H39" s="130">
        <v>29923.262127000002</v>
      </c>
      <c r="I39" s="130">
        <v>1211.58</v>
      </c>
      <c r="J39" s="131"/>
      <c r="K39" s="132">
        <v>105903.227027</v>
      </c>
      <c r="L39" s="129">
        <v>75290.122499999998</v>
      </c>
      <c r="M39" s="130">
        <v>32518.92525</v>
      </c>
      <c r="N39" s="130">
        <v>1211.58</v>
      </c>
      <c r="O39" s="131"/>
      <c r="P39" s="133">
        <v>109020.62775</v>
      </c>
      <c r="Q39" s="122"/>
      <c r="R39" s="91" t="s">
        <v>106</v>
      </c>
    </row>
    <row r="40" spans="1:18" x14ac:dyDescent="0.25">
      <c r="A40" s="123">
        <v>31</v>
      </c>
      <c r="B40" s="124" t="s">
        <v>106</v>
      </c>
      <c r="C40" s="125">
        <v>59311.823899999996</v>
      </c>
      <c r="D40" s="126">
        <v>31561.462037000001</v>
      </c>
      <c r="E40" s="127"/>
      <c r="F40" s="128">
        <v>90873.285936999993</v>
      </c>
      <c r="G40" s="129">
        <v>71472.392399999997</v>
      </c>
      <c r="H40" s="130">
        <v>39796.436364000008</v>
      </c>
      <c r="I40" s="130">
        <v>2473.02</v>
      </c>
      <c r="J40" s="131"/>
      <c r="K40" s="132">
        <v>113741.84876400001</v>
      </c>
      <c r="L40" s="129">
        <v>41902.516299999996</v>
      </c>
      <c r="M40" s="130">
        <v>23745.175290020001</v>
      </c>
      <c r="N40" s="130">
        <v>2473.02</v>
      </c>
      <c r="O40" s="131"/>
      <c r="P40" s="133">
        <v>68120.711590020001</v>
      </c>
      <c r="Q40" s="122"/>
      <c r="R40" s="91" t="s">
        <v>126</v>
      </c>
    </row>
    <row r="41" spans="1:18" x14ac:dyDescent="0.25">
      <c r="A41" s="123">
        <v>32</v>
      </c>
      <c r="B41" s="124" t="s">
        <v>126</v>
      </c>
      <c r="C41" s="125">
        <v>334005.65979999996</v>
      </c>
      <c r="D41" s="126">
        <v>143835.62881599998</v>
      </c>
      <c r="E41" s="127"/>
      <c r="F41" s="128">
        <v>477841.28861599998</v>
      </c>
      <c r="G41" s="129">
        <v>368630.6961</v>
      </c>
      <c r="H41" s="130">
        <v>165962.24530800001</v>
      </c>
      <c r="I41" s="130"/>
      <c r="J41" s="131"/>
      <c r="K41" s="132">
        <v>534592.94140799996</v>
      </c>
      <c r="L41" s="129">
        <v>287937.42540000001</v>
      </c>
      <c r="M41" s="130">
        <v>134448.39867719999</v>
      </c>
      <c r="N41" s="130"/>
      <c r="O41" s="131"/>
      <c r="P41" s="133">
        <v>422385.82407720003</v>
      </c>
      <c r="Q41" s="122"/>
      <c r="R41" s="91" t="s">
        <v>59</v>
      </c>
    </row>
    <row r="42" spans="1:18" x14ac:dyDescent="0.25">
      <c r="A42" s="123">
        <v>33</v>
      </c>
      <c r="B42" s="124" t="s">
        <v>59</v>
      </c>
      <c r="C42" s="125">
        <v>153913.1372</v>
      </c>
      <c r="D42" s="126">
        <v>75319.194799999997</v>
      </c>
      <c r="E42" s="127"/>
      <c r="F42" s="128">
        <v>229232.33199999999</v>
      </c>
      <c r="G42" s="129">
        <v>125786.10940000002</v>
      </c>
      <c r="H42" s="130">
        <v>63080.395714000006</v>
      </c>
      <c r="I42" s="130">
        <v>6560.16</v>
      </c>
      <c r="J42" s="131"/>
      <c r="K42" s="132">
        <v>195426.66511400003</v>
      </c>
      <c r="L42" s="129">
        <v>140427.5024</v>
      </c>
      <c r="M42" s="130">
        <v>74623.77233919999</v>
      </c>
      <c r="N42" s="130">
        <v>6560.16</v>
      </c>
      <c r="O42" s="131"/>
      <c r="P42" s="133">
        <v>221611.43473919999</v>
      </c>
      <c r="Q42" s="122"/>
      <c r="R42" s="91" t="s">
        <v>107</v>
      </c>
    </row>
    <row r="43" spans="1:18" x14ac:dyDescent="0.25">
      <c r="A43" s="123">
        <v>34</v>
      </c>
      <c r="B43" s="124" t="s">
        <v>107</v>
      </c>
      <c r="C43" s="125">
        <v>253314.58399999997</v>
      </c>
      <c r="D43" s="126">
        <v>134795.69672000001</v>
      </c>
      <c r="E43" s="127"/>
      <c r="F43" s="128">
        <v>388110.28071999998</v>
      </c>
      <c r="G43" s="129">
        <v>273673.07579999999</v>
      </c>
      <c r="H43" s="130">
        <v>152383.49773800001</v>
      </c>
      <c r="I43" s="130">
        <v>13990.81</v>
      </c>
      <c r="J43" s="131"/>
      <c r="K43" s="132">
        <v>440047.38353799999</v>
      </c>
      <c r="L43" s="129">
        <v>286870.23869999999</v>
      </c>
      <c r="M43" s="130">
        <v>162562.65028698</v>
      </c>
      <c r="N43" s="130">
        <v>13990.81</v>
      </c>
      <c r="O43" s="131"/>
      <c r="P43" s="133">
        <v>463423.69898697996</v>
      </c>
      <c r="Q43" s="122"/>
      <c r="R43" s="91" t="s">
        <v>41</v>
      </c>
    </row>
    <row r="44" spans="1:18" x14ac:dyDescent="0.25">
      <c r="A44" s="123">
        <v>35</v>
      </c>
      <c r="B44" s="124" t="s">
        <v>41</v>
      </c>
      <c r="C44" s="125">
        <v>21195195.613600001</v>
      </c>
      <c r="D44" s="126"/>
      <c r="E44" s="127"/>
      <c r="F44" s="128">
        <v>21195195.613600001</v>
      </c>
      <c r="G44" s="129">
        <v>20707996.123399999</v>
      </c>
      <c r="H44" s="130"/>
      <c r="I44" s="130"/>
      <c r="J44" s="131"/>
      <c r="K44" s="132">
        <v>20707996.123399999</v>
      </c>
      <c r="L44" s="129">
        <v>21233396.715399999</v>
      </c>
      <c r="M44" s="130"/>
      <c r="N44" s="130"/>
      <c r="O44" s="131"/>
      <c r="P44" s="133">
        <v>21233396.715399999</v>
      </c>
      <c r="Q44" s="122"/>
      <c r="R44" s="91" t="s">
        <v>170</v>
      </c>
    </row>
    <row r="45" spans="1:18" x14ac:dyDescent="0.25">
      <c r="A45" s="123">
        <v>36</v>
      </c>
      <c r="B45" s="124" t="s">
        <v>170</v>
      </c>
      <c r="C45" s="125">
        <v>48175.752</v>
      </c>
      <c r="D45" s="126">
        <v>23401.115279999998</v>
      </c>
      <c r="E45" s="127"/>
      <c r="F45" s="128">
        <v>71576.867280000006</v>
      </c>
      <c r="G45" s="129">
        <v>50133.997599999995</v>
      </c>
      <c r="H45" s="130">
        <v>26080.345559999998</v>
      </c>
      <c r="I45" s="130">
        <v>1174.5</v>
      </c>
      <c r="J45" s="131"/>
      <c r="K45" s="132">
        <v>77388.843159999989</v>
      </c>
      <c r="L45" s="129">
        <v>53341.155400000003</v>
      </c>
      <c r="M45" s="130">
        <v>27894.019519600002</v>
      </c>
      <c r="N45" s="130">
        <v>1174.5</v>
      </c>
      <c r="O45" s="131"/>
      <c r="P45" s="133">
        <v>82409.674919600002</v>
      </c>
      <c r="Q45" s="122"/>
      <c r="R45" s="91" t="s">
        <v>171</v>
      </c>
    </row>
    <row r="46" spans="1:18" x14ac:dyDescent="0.25">
      <c r="A46" s="123">
        <v>37</v>
      </c>
      <c r="B46" s="124" t="s">
        <v>171</v>
      </c>
      <c r="C46" s="125">
        <v>390975.25750000001</v>
      </c>
      <c r="D46" s="126">
        <v>189914.15167499997</v>
      </c>
      <c r="E46" s="127"/>
      <c r="F46" s="128">
        <v>580889.40917499992</v>
      </c>
      <c r="G46" s="129">
        <v>405226.97350000002</v>
      </c>
      <c r="H46" s="130">
        <v>210804.244725</v>
      </c>
      <c r="I46" s="130">
        <v>8642.16</v>
      </c>
      <c r="J46" s="131"/>
      <c r="K46" s="132">
        <v>624673.37822499999</v>
      </c>
      <c r="L46" s="129">
        <v>440480.0661</v>
      </c>
      <c r="M46" s="130">
        <v>230342.95882139998</v>
      </c>
      <c r="N46" s="130">
        <v>8642.16</v>
      </c>
      <c r="O46" s="131"/>
      <c r="P46" s="133">
        <v>679465.18492140004</v>
      </c>
      <c r="Q46" s="122"/>
      <c r="R46" s="91" t="s">
        <v>138</v>
      </c>
    </row>
    <row r="47" spans="1:18" x14ac:dyDescent="0.25">
      <c r="A47" s="123">
        <v>38</v>
      </c>
      <c r="B47" s="124" t="s">
        <v>138</v>
      </c>
      <c r="C47" s="125">
        <v>91222.440999999992</v>
      </c>
      <c r="D47" s="126">
        <v>44097.316159999995</v>
      </c>
      <c r="E47" s="127"/>
      <c r="F47" s="128">
        <v>135319.75715999998</v>
      </c>
      <c r="G47" s="129">
        <v>56562.070099999997</v>
      </c>
      <c r="H47" s="130">
        <v>29171.586791999998</v>
      </c>
      <c r="I47" s="130">
        <v>2618.77</v>
      </c>
      <c r="J47" s="131"/>
      <c r="K47" s="132">
        <v>88352.426892000003</v>
      </c>
      <c r="L47" s="129">
        <v>80864.839500000002</v>
      </c>
      <c r="M47" s="130">
        <v>40690.499024999997</v>
      </c>
      <c r="N47" s="130">
        <v>2618.77</v>
      </c>
      <c r="O47" s="131"/>
      <c r="P47" s="133">
        <v>124174.108525</v>
      </c>
      <c r="Q47" s="122"/>
      <c r="R47" s="91" t="s">
        <v>172</v>
      </c>
    </row>
    <row r="48" spans="1:18" x14ac:dyDescent="0.25">
      <c r="A48" s="123">
        <v>39</v>
      </c>
      <c r="B48" s="124" t="s">
        <v>172</v>
      </c>
      <c r="C48" s="125">
        <v>122758.125</v>
      </c>
      <c r="D48" s="126">
        <v>59629.106249999997</v>
      </c>
      <c r="E48" s="127"/>
      <c r="F48" s="128">
        <v>182387.23125000001</v>
      </c>
      <c r="G48" s="129">
        <v>129147.07470000001</v>
      </c>
      <c r="H48" s="130">
        <v>67183.956944999998</v>
      </c>
      <c r="I48" s="130">
        <v>28133.18</v>
      </c>
      <c r="J48" s="131"/>
      <c r="K48" s="132">
        <v>224464.211645</v>
      </c>
      <c r="L48" s="129">
        <v>135138.8462</v>
      </c>
      <c r="M48" s="130">
        <v>70668.990678799993</v>
      </c>
      <c r="N48" s="130">
        <v>28133.18</v>
      </c>
      <c r="O48" s="131"/>
      <c r="P48" s="133">
        <v>233941.0168788</v>
      </c>
      <c r="Q48" s="122"/>
      <c r="R48" s="91" t="s">
        <v>173</v>
      </c>
    </row>
    <row r="49" spans="1:18" x14ac:dyDescent="0.25">
      <c r="A49" s="123">
        <v>40</v>
      </c>
      <c r="B49" s="124" t="s">
        <v>173</v>
      </c>
      <c r="C49" s="134">
        <v>1024602.82</v>
      </c>
      <c r="D49" s="135">
        <v>497695.36979999999</v>
      </c>
      <c r="E49" s="127"/>
      <c r="F49" s="128">
        <v>1522298.1897999998</v>
      </c>
      <c r="G49" s="129">
        <v>1016962.9794</v>
      </c>
      <c r="H49" s="130">
        <v>529037.12439000001</v>
      </c>
      <c r="I49" s="130">
        <v>20664.57</v>
      </c>
      <c r="J49" s="131"/>
      <c r="K49" s="132">
        <v>1566664.6737900001</v>
      </c>
      <c r="L49" s="129">
        <v>1039134.2753000002</v>
      </c>
      <c r="M49" s="130">
        <v>543400.89826220006</v>
      </c>
      <c r="N49" s="130">
        <v>20664.57</v>
      </c>
      <c r="O49" s="131"/>
      <c r="P49" s="133">
        <v>1603199.7435622003</v>
      </c>
      <c r="Q49" s="136"/>
      <c r="R49" s="91" t="s">
        <v>131</v>
      </c>
    </row>
    <row r="50" spans="1:18" x14ac:dyDescent="0.25">
      <c r="A50" s="123">
        <v>41</v>
      </c>
      <c r="B50" s="124" t="s">
        <v>131</v>
      </c>
      <c r="C50" s="125">
        <v>136883.48149999999</v>
      </c>
      <c r="D50" s="126">
        <v>71412.403539999999</v>
      </c>
      <c r="E50" s="127"/>
      <c r="F50" s="128">
        <v>208295.88503999999</v>
      </c>
      <c r="G50" s="129">
        <v>129650.66089999997</v>
      </c>
      <c r="H50" s="130">
        <v>70700.988060999982</v>
      </c>
      <c r="I50" s="130">
        <v>6975.61</v>
      </c>
      <c r="J50" s="131"/>
      <c r="K50" s="132">
        <v>207327.25896099996</v>
      </c>
      <c r="L50" s="129">
        <v>155859.82550000001</v>
      </c>
      <c r="M50" s="130">
        <v>88445.476721500003</v>
      </c>
      <c r="N50" s="130">
        <v>6975.61</v>
      </c>
      <c r="O50" s="131"/>
      <c r="P50" s="133">
        <v>251280.91222150001</v>
      </c>
      <c r="Q50" s="136"/>
      <c r="R50" s="91" t="s">
        <v>117</v>
      </c>
    </row>
    <row r="51" spans="1:18" x14ac:dyDescent="0.25">
      <c r="A51" s="123">
        <v>42</v>
      </c>
      <c r="B51" s="124" t="s">
        <v>117</v>
      </c>
      <c r="C51" s="125">
        <v>293407.40289999999</v>
      </c>
      <c r="D51" s="126">
        <v>86274.261874000003</v>
      </c>
      <c r="E51" s="127"/>
      <c r="F51" s="128">
        <v>379681.664774</v>
      </c>
      <c r="G51" s="129">
        <v>320451.36270000006</v>
      </c>
      <c r="H51" s="130">
        <v>101521.71894900002</v>
      </c>
      <c r="I51" s="130">
        <v>5889.82</v>
      </c>
      <c r="J51" s="131"/>
      <c r="K51" s="132">
        <v>427862.90164900006</v>
      </c>
      <c r="L51" s="129">
        <v>315848.7279</v>
      </c>
      <c r="M51" s="130">
        <v>95356.747008720005</v>
      </c>
      <c r="N51" s="130">
        <v>5889.82</v>
      </c>
      <c r="O51" s="131"/>
      <c r="P51" s="133">
        <v>417095.29490872001</v>
      </c>
      <c r="R51" s="91" t="s">
        <v>132</v>
      </c>
    </row>
    <row r="52" spans="1:18" x14ac:dyDescent="0.25">
      <c r="A52" s="123">
        <v>43</v>
      </c>
      <c r="B52" s="124" t="s">
        <v>132</v>
      </c>
      <c r="C52" s="125">
        <v>125870.3052</v>
      </c>
      <c r="D52" s="126">
        <v>68344.897631999993</v>
      </c>
      <c r="E52" s="127"/>
      <c r="F52" s="128">
        <v>194215.20283199998</v>
      </c>
      <c r="G52" s="129">
        <v>135688.46419999999</v>
      </c>
      <c r="H52" s="130">
        <v>73993.517817999993</v>
      </c>
      <c r="I52" s="130">
        <v>6662.76</v>
      </c>
      <c r="J52" s="131"/>
      <c r="K52" s="132">
        <v>216344.74201799999</v>
      </c>
      <c r="L52" s="129">
        <v>128621.15410000001</v>
      </c>
      <c r="M52" s="130">
        <v>72988.400021300011</v>
      </c>
      <c r="N52" s="130">
        <v>6662.76</v>
      </c>
      <c r="O52" s="131"/>
      <c r="P52" s="133">
        <v>208272.31412130003</v>
      </c>
      <c r="Q52" s="136"/>
      <c r="R52" s="91" t="s">
        <v>44</v>
      </c>
    </row>
    <row r="53" spans="1:18" x14ac:dyDescent="0.25">
      <c r="A53" s="123">
        <v>44</v>
      </c>
      <c r="B53" s="124" t="s">
        <v>44</v>
      </c>
      <c r="C53" s="125">
        <v>3179469.4937</v>
      </c>
      <c r="D53" s="126"/>
      <c r="E53" s="127"/>
      <c r="F53" s="128">
        <v>3179469.4937</v>
      </c>
      <c r="G53" s="129">
        <v>3574780.5011999998</v>
      </c>
      <c r="H53" s="130"/>
      <c r="I53" s="130">
        <v>66077.289999999994</v>
      </c>
      <c r="J53" s="131"/>
      <c r="K53" s="132">
        <v>3640857.7911999999</v>
      </c>
      <c r="L53" s="129">
        <v>3685416.2169999997</v>
      </c>
      <c r="M53" s="130"/>
      <c r="N53" s="130">
        <v>66077.289999999994</v>
      </c>
      <c r="O53" s="131"/>
      <c r="P53" s="133">
        <v>3751493.5069999998</v>
      </c>
      <c r="Q53" s="136"/>
      <c r="R53" s="91" t="s">
        <v>98</v>
      </c>
    </row>
    <row r="54" spans="1:18" x14ac:dyDescent="0.25">
      <c r="A54" s="123">
        <v>45</v>
      </c>
      <c r="B54" s="124" t="s">
        <v>98</v>
      </c>
      <c r="C54" s="125">
        <v>272602.53330000001</v>
      </c>
      <c r="D54" s="126">
        <v>94076.874257999996</v>
      </c>
      <c r="E54" s="127"/>
      <c r="F54" s="128">
        <v>366679.40755800001</v>
      </c>
      <c r="G54" s="129">
        <v>284053.82949999999</v>
      </c>
      <c r="H54" s="130">
        <v>98028.789669999984</v>
      </c>
      <c r="I54" s="130">
        <v>5332.06</v>
      </c>
      <c r="J54" s="131"/>
      <c r="K54" s="132">
        <v>387414.67916999996</v>
      </c>
      <c r="L54" s="129">
        <v>319375.21309999999</v>
      </c>
      <c r="M54" s="130">
        <v>110218.42460599999</v>
      </c>
      <c r="N54" s="130">
        <v>5332.06</v>
      </c>
      <c r="O54" s="131"/>
      <c r="P54" s="133">
        <v>434925.69770600001</v>
      </c>
      <c r="Q54" s="137"/>
      <c r="R54" s="91" t="s">
        <v>60</v>
      </c>
    </row>
    <row r="55" spans="1:18" x14ac:dyDescent="0.25">
      <c r="A55" s="123">
        <v>46</v>
      </c>
      <c r="B55" s="124" t="s">
        <v>60</v>
      </c>
      <c r="C55" s="125">
        <v>101325.4623</v>
      </c>
      <c r="D55" s="126">
        <v>49584.8007</v>
      </c>
      <c r="E55" s="127"/>
      <c r="F55" s="128">
        <v>150910.26300000001</v>
      </c>
      <c r="G55" s="129">
        <v>113144.50529999999</v>
      </c>
      <c r="H55" s="130">
        <v>56740.765742999996</v>
      </c>
      <c r="I55" s="130">
        <v>4764.1400000000003</v>
      </c>
      <c r="J55" s="131"/>
      <c r="K55" s="132">
        <v>174649.411043</v>
      </c>
      <c r="L55" s="129">
        <v>103421.5542</v>
      </c>
      <c r="M55" s="130">
        <v>54958.65399359999</v>
      </c>
      <c r="N55" s="130">
        <v>4764.1400000000003</v>
      </c>
      <c r="O55" s="131"/>
      <c r="P55" s="133">
        <v>163144.34819360002</v>
      </c>
      <c r="Q55" s="122"/>
      <c r="R55" s="91" t="s">
        <v>75</v>
      </c>
    </row>
    <row r="56" spans="1:18" x14ac:dyDescent="0.25">
      <c r="A56" s="123">
        <v>47</v>
      </c>
      <c r="B56" s="124" t="s">
        <v>75</v>
      </c>
      <c r="C56" s="125">
        <v>61214.741100000007</v>
      </c>
      <c r="D56" s="126">
        <v>34306.303842000001</v>
      </c>
      <c r="E56" s="127"/>
      <c r="F56" s="128">
        <v>95521.044942000008</v>
      </c>
      <c r="G56" s="129">
        <v>57000.204100000003</v>
      </c>
      <c r="H56" s="130">
        <v>38650.989461000005</v>
      </c>
      <c r="I56" s="130">
        <v>1309.1500000000001</v>
      </c>
      <c r="J56" s="131"/>
      <c r="K56" s="132">
        <v>96960.343561000002</v>
      </c>
      <c r="L56" s="129">
        <v>67799.892299999992</v>
      </c>
      <c r="M56" s="130">
        <v>37592.876453999997</v>
      </c>
      <c r="N56" s="130">
        <v>1309.1500000000001</v>
      </c>
      <c r="O56" s="131"/>
      <c r="P56" s="133">
        <v>106701.91875399998</v>
      </c>
      <c r="Q56" s="122"/>
      <c r="R56" s="91" t="s">
        <v>90</v>
      </c>
    </row>
    <row r="57" spans="1:18" x14ac:dyDescent="0.25">
      <c r="A57" s="123">
        <v>48</v>
      </c>
      <c r="B57" s="124" t="s">
        <v>90</v>
      </c>
      <c r="C57" s="125">
        <v>1032872.9071000001</v>
      </c>
      <c r="D57" s="126">
        <v>465891.60915999999</v>
      </c>
      <c r="E57" s="127"/>
      <c r="F57" s="128">
        <v>1498764.5162599999</v>
      </c>
      <c r="G57" s="129">
        <v>907713.3406</v>
      </c>
      <c r="H57" s="130">
        <v>385681.604506</v>
      </c>
      <c r="I57" s="130"/>
      <c r="J57" s="131"/>
      <c r="K57" s="132">
        <v>1293394.9451059999</v>
      </c>
      <c r="L57" s="129">
        <v>1077652.3121999998</v>
      </c>
      <c r="M57" s="130">
        <v>425787.30718199996</v>
      </c>
      <c r="N57" s="130"/>
      <c r="O57" s="131"/>
      <c r="P57" s="133">
        <v>1503439.6193819998</v>
      </c>
      <c r="Q57" s="122"/>
      <c r="R57" s="91" t="s">
        <v>139</v>
      </c>
    </row>
    <row r="58" spans="1:18" x14ac:dyDescent="0.25">
      <c r="A58" s="123">
        <v>49</v>
      </c>
      <c r="B58" s="124" t="s">
        <v>139</v>
      </c>
      <c r="C58" s="125">
        <v>787045.58760000009</v>
      </c>
      <c r="D58" s="126">
        <v>380461.18617599999</v>
      </c>
      <c r="E58" s="127"/>
      <c r="F58" s="128">
        <v>1167506.7737760001</v>
      </c>
      <c r="G58" s="129">
        <v>659827.21900000004</v>
      </c>
      <c r="H58" s="130">
        <v>340302.37847999996</v>
      </c>
      <c r="I58" s="130">
        <v>37175.410000000003</v>
      </c>
      <c r="J58" s="131"/>
      <c r="K58" s="132">
        <v>1037305.00748</v>
      </c>
      <c r="L58" s="129">
        <v>939060.64390000002</v>
      </c>
      <c r="M58" s="130">
        <v>472527.324005</v>
      </c>
      <c r="N58" s="130">
        <v>37175.410000000003</v>
      </c>
      <c r="O58" s="131"/>
      <c r="P58" s="133">
        <v>1448763.377905</v>
      </c>
      <c r="Q58" s="122"/>
      <c r="R58" s="91" t="s">
        <v>157</v>
      </c>
    </row>
    <row r="59" spans="1:18" x14ac:dyDescent="0.25">
      <c r="A59" s="123">
        <v>50</v>
      </c>
      <c r="B59" s="124" t="s">
        <v>157</v>
      </c>
      <c r="C59" s="125">
        <v>81233.154999999999</v>
      </c>
      <c r="D59" s="126">
        <v>33271.026250000003</v>
      </c>
      <c r="E59" s="127"/>
      <c r="F59" s="128">
        <v>114504.18124999999</v>
      </c>
      <c r="G59" s="129">
        <v>85480.747099999993</v>
      </c>
      <c r="H59" s="130">
        <v>34210.499400000001</v>
      </c>
      <c r="I59" s="130">
        <v>1681.49</v>
      </c>
      <c r="J59" s="131"/>
      <c r="K59" s="132">
        <v>121372.7365</v>
      </c>
      <c r="L59" s="129">
        <v>79772.493699999992</v>
      </c>
      <c r="M59" s="130">
        <v>34454.92813</v>
      </c>
      <c r="N59" s="130">
        <v>1681.49</v>
      </c>
      <c r="O59" s="131"/>
      <c r="P59" s="133">
        <v>115908.91183</v>
      </c>
      <c r="Q59" s="122"/>
      <c r="R59" s="91" t="s">
        <v>174</v>
      </c>
    </row>
    <row r="60" spans="1:18" x14ac:dyDescent="0.25">
      <c r="A60" s="123">
        <v>51</v>
      </c>
      <c r="B60" s="124" t="s">
        <v>174</v>
      </c>
      <c r="C60" s="125">
        <v>411894.94810000004</v>
      </c>
      <c r="D60" s="126">
        <v>200075.78010899998</v>
      </c>
      <c r="E60" s="127"/>
      <c r="F60" s="128">
        <v>611970.72820900008</v>
      </c>
      <c r="G60" s="129">
        <v>432266.91949999996</v>
      </c>
      <c r="H60" s="130">
        <v>224870.76982499997</v>
      </c>
      <c r="I60" s="130">
        <v>9196.48</v>
      </c>
      <c r="J60" s="131"/>
      <c r="K60" s="132">
        <v>666334.16932499991</v>
      </c>
      <c r="L60" s="129">
        <v>446889.33860000002</v>
      </c>
      <c r="M60" s="130">
        <v>233694.59923639998</v>
      </c>
      <c r="N60" s="130">
        <v>9196.48</v>
      </c>
      <c r="O60" s="131"/>
      <c r="P60" s="133">
        <v>689780.41783639998</v>
      </c>
      <c r="Q60" s="122"/>
      <c r="R60" s="91" t="s">
        <v>149</v>
      </c>
    </row>
    <row r="61" spans="1:18" x14ac:dyDescent="0.25">
      <c r="A61" s="123">
        <v>52</v>
      </c>
      <c r="B61" s="124" t="s">
        <v>149</v>
      </c>
      <c r="C61" s="125">
        <v>941838.26399999997</v>
      </c>
      <c r="D61" s="126">
        <v>447874.1532</v>
      </c>
      <c r="E61" s="127"/>
      <c r="F61" s="128">
        <v>1389712.4172</v>
      </c>
      <c r="G61" s="129">
        <v>1041665.7846000001</v>
      </c>
      <c r="H61" s="130">
        <v>495345.32523000007</v>
      </c>
      <c r="I61" s="130">
        <v>19902.060000000001</v>
      </c>
      <c r="J61" s="131"/>
      <c r="K61" s="132">
        <v>1556913.1698300003</v>
      </c>
      <c r="L61" s="129">
        <v>1106057.1006</v>
      </c>
      <c r="M61" s="130">
        <v>499608.34565399995</v>
      </c>
      <c r="N61" s="130">
        <v>19902.060000000001</v>
      </c>
      <c r="O61" s="131"/>
      <c r="P61" s="133">
        <v>1625567.5062540001</v>
      </c>
      <c r="Q61" s="122"/>
      <c r="R61" s="91" t="s">
        <v>118</v>
      </c>
    </row>
    <row r="62" spans="1:18" x14ac:dyDescent="0.25">
      <c r="A62" s="123">
        <v>53</v>
      </c>
      <c r="B62" s="124" t="s">
        <v>118</v>
      </c>
      <c r="C62" s="125">
        <v>186316.11690000002</v>
      </c>
      <c r="D62" s="126">
        <v>54784.866714000003</v>
      </c>
      <c r="E62" s="127"/>
      <c r="F62" s="128">
        <v>241100.98361400003</v>
      </c>
      <c r="G62" s="129">
        <v>235464.94750000001</v>
      </c>
      <c r="H62" s="130">
        <v>74597.299325</v>
      </c>
      <c r="I62" s="130">
        <v>3998.78</v>
      </c>
      <c r="J62" s="131"/>
      <c r="K62" s="132">
        <v>314061.02682500007</v>
      </c>
      <c r="L62" s="129">
        <v>177638.02280000001</v>
      </c>
      <c r="M62" s="130">
        <v>53630.052943040006</v>
      </c>
      <c r="N62" s="130">
        <v>3998.78</v>
      </c>
      <c r="O62" s="131"/>
      <c r="P62" s="133">
        <v>235266.85574304001</v>
      </c>
      <c r="Q62" s="122"/>
      <c r="R62" s="91" t="s">
        <v>119</v>
      </c>
    </row>
    <row r="63" spans="1:18" x14ac:dyDescent="0.25">
      <c r="A63" s="123">
        <v>54</v>
      </c>
      <c r="B63" s="124" t="s">
        <v>119</v>
      </c>
      <c r="C63" s="125">
        <v>332964.9388</v>
      </c>
      <c r="D63" s="126">
        <v>97905.860728000014</v>
      </c>
      <c r="E63" s="127"/>
      <c r="F63" s="128">
        <v>430870.799528</v>
      </c>
      <c r="G63" s="129">
        <v>352707.59899999999</v>
      </c>
      <c r="H63" s="130">
        <v>111740.76913</v>
      </c>
      <c r="I63" s="130">
        <v>7399.83</v>
      </c>
      <c r="J63" s="131"/>
      <c r="K63" s="132">
        <v>471848.19812999998</v>
      </c>
      <c r="L63" s="129">
        <v>379309.11490000004</v>
      </c>
      <c r="M63" s="130">
        <v>114515.84291032002</v>
      </c>
      <c r="N63" s="130">
        <v>7399.83</v>
      </c>
      <c r="O63" s="131"/>
      <c r="P63" s="133">
        <v>501224.78781032009</v>
      </c>
      <c r="Q63" s="122"/>
      <c r="R63" s="91" t="s">
        <v>175</v>
      </c>
    </row>
    <row r="64" spans="1:18" x14ac:dyDescent="0.25">
      <c r="A64" s="123">
        <v>55</v>
      </c>
      <c r="B64" s="124" t="s">
        <v>175</v>
      </c>
      <c r="C64" s="125">
        <v>518082.88</v>
      </c>
      <c r="D64" s="126">
        <v>251656.00319999998</v>
      </c>
      <c r="E64" s="127">
        <v>63958.69</v>
      </c>
      <c r="F64" s="128">
        <v>769738.88320000004</v>
      </c>
      <c r="G64" s="129">
        <v>356124.04310000001</v>
      </c>
      <c r="H64" s="130">
        <v>185260.27348499998</v>
      </c>
      <c r="I64" s="130">
        <v>6115.1</v>
      </c>
      <c r="J64" s="131"/>
      <c r="K64" s="132">
        <v>547499.416585</v>
      </c>
      <c r="L64" s="129">
        <v>314708.76169999997</v>
      </c>
      <c r="M64" s="130">
        <v>164572.5945758</v>
      </c>
      <c r="N64" s="130">
        <v>6115.1</v>
      </c>
      <c r="O64" s="131"/>
      <c r="P64" s="133">
        <v>485396.45627579995</v>
      </c>
      <c r="Q64" s="122"/>
      <c r="R64" s="91" t="s">
        <v>140</v>
      </c>
    </row>
    <row r="65" spans="1:18" x14ac:dyDescent="0.25">
      <c r="A65" s="123">
        <v>56</v>
      </c>
      <c r="B65" s="124" t="s">
        <v>140</v>
      </c>
      <c r="C65" s="125">
        <v>67544.386199999994</v>
      </c>
      <c r="D65" s="126">
        <v>32651.243711999996</v>
      </c>
      <c r="E65" s="127"/>
      <c r="F65" s="128">
        <v>100195.62991199999</v>
      </c>
      <c r="G65" s="129">
        <v>66236.691099999996</v>
      </c>
      <c r="H65" s="130">
        <v>34161.221111999999</v>
      </c>
      <c r="I65" s="130">
        <v>3336.36</v>
      </c>
      <c r="J65" s="131"/>
      <c r="K65" s="132">
        <v>103734.272212</v>
      </c>
      <c r="L65" s="129">
        <v>90335.485199999996</v>
      </c>
      <c r="M65" s="130">
        <v>45456.047340000005</v>
      </c>
      <c r="N65" s="130">
        <v>3336.36</v>
      </c>
      <c r="O65" s="131"/>
      <c r="P65" s="133">
        <v>139127.89253999997</v>
      </c>
      <c r="Q65" s="122"/>
      <c r="R65" s="91" t="s">
        <v>158</v>
      </c>
    </row>
    <row r="66" spans="1:18" x14ac:dyDescent="0.25">
      <c r="A66" s="123">
        <v>57</v>
      </c>
      <c r="B66" s="124" t="s">
        <v>158</v>
      </c>
      <c r="C66" s="125">
        <v>173943.4797</v>
      </c>
      <c r="D66" s="126">
        <v>71242.808174999998</v>
      </c>
      <c r="E66" s="127"/>
      <c r="F66" s="128">
        <v>245186.28787499998</v>
      </c>
      <c r="G66" s="129">
        <v>181454.1643</v>
      </c>
      <c r="H66" s="130">
        <v>72620.272989000005</v>
      </c>
      <c r="I66" s="130">
        <v>3437.27</v>
      </c>
      <c r="J66" s="131"/>
      <c r="K66" s="132">
        <v>257511.70728900001</v>
      </c>
      <c r="L66" s="129">
        <v>196836.64859999999</v>
      </c>
      <c r="M66" s="130">
        <v>85016.680140000011</v>
      </c>
      <c r="N66" s="130">
        <v>3437.27</v>
      </c>
      <c r="O66" s="131"/>
      <c r="P66" s="133">
        <v>285290.59874000004</v>
      </c>
      <c r="Q66" s="122"/>
      <c r="R66" s="91" t="s">
        <v>159</v>
      </c>
    </row>
    <row r="67" spans="1:18" x14ac:dyDescent="0.25">
      <c r="A67" s="123">
        <v>58</v>
      </c>
      <c r="B67" s="124" t="s">
        <v>159</v>
      </c>
      <c r="C67" s="125">
        <v>664575.43160000001</v>
      </c>
      <c r="D67" s="126">
        <v>272193.12890000001</v>
      </c>
      <c r="E67" s="127"/>
      <c r="F67" s="128">
        <v>936768.56050000002</v>
      </c>
      <c r="G67" s="129">
        <v>630785.42550000001</v>
      </c>
      <c r="H67" s="130">
        <v>252448.37986499994</v>
      </c>
      <c r="I67" s="130">
        <v>11448.06</v>
      </c>
      <c r="J67" s="131"/>
      <c r="K67" s="132">
        <v>894681.86536499998</v>
      </c>
      <c r="L67" s="129">
        <v>690920.0784</v>
      </c>
      <c r="M67" s="130">
        <v>298418.67216000002</v>
      </c>
      <c r="N67" s="130">
        <v>11448.06</v>
      </c>
      <c r="O67" s="131"/>
      <c r="P67" s="133">
        <v>1000786.8105600001</v>
      </c>
      <c r="Q67" s="122"/>
      <c r="R67" s="91" t="s">
        <v>108</v>
      </c>
    </row>
    <row r="68" spans="1:18" x14ac:dyDescent="0.25">
      <c r="A68" s="123">
        <v>59</v>
      </c>
      <c r="B68" s="124" t="s">
        <v>108</v>
      </c>
      <c r="C68" s="125">
        <v>274309.01869999996</v>
      </c>
      <c r="D68" s="126">
        <v>145967.41612099999</v>
      </c>
      <c r="E68" s="127"/>
      <c r="F68" s="128">
        <v>420276.43482099997</v>
      </c>
      <c r="G68" s="129">
        <v>313559.29210000002</v>
      </c>
      <c r="H68" s="130">
        <v>174592.48243100001</v>
      </c>
      <c r="I68" s="130">
        <v>11774.39</v>
      </c>
      <c r="J68" s="131"/>
      <c r="K68" s="132">
        <v>499926.16453100007</v>
      </c>
      <c r="L68" s="129">
        <v>212184.16960000002</v>
      </c>
      <c r="M68" s="130">
        <v>120239.80289984001</v>
      </c>
      <c r="N68" s="130">
        <v>11774.39</v>
      </c>
      <c r="O68" s="131"/>
      <c r="P68" s="133">
        <v>344198.36249984003</v>
      </c>
      <c r="Q68" s="122"/>
      <c r="R68" s="91" t="s">
        <v>76</v>
      </c>
    </row>
    <row r="69" spans="1:18" x14ac:dyDescent="0.25">
      <c r="A69" s="123">
        <v>60</v>
      </c>
      <c r="B69" s="124" t="s">
        <v>76</v>
      </c>
      <c r="C69" s="125">
        <v>231101.8247</v>
      </c>
      <c r="D69" s="126">
        <v>129515.36303400001</v>
      </c>
      <c r="E69" s="127"/>
      <c r="F69" s="128">
        <v>360617.18773400004</v>
      </c>
      <c r="G69" s="129">
        <v>271244.04060000001</v>
      </c>
      <c r="H69" s="130">
        <v>183926.54412599999</v>
      </c>
      <c r="I69" s="130">
        <v>5206.12</v>
      </c>
      <c r="J69" s="131"/>
      <c r="K69" s="132">
        <v>460376.70472599997</v>
      </c>
      <c r="L69" s="129">
        <v>287996.17070000002</v>
      </c>
      <c r="M69" s="130">
        <v>159684.68528599999</v>
      </c>
      <c r="N69" s="130">
        <v>5206.12</v>
      </c>
      <c r="O69" s="131"/>
      <c r="P69" s="133">
        <v>452886.97598600003</v>
      </c>
      <c r="Q69" s="122"/>
      <c r="R69" s="91" t="s">
        <v>120</v>
      </c>
    </row>
    <row r="70" spans="1:18" x14ac:dyDescent="0.25">
      <c r="A70" s="123">
        <v>61</v>
      </c>
      <c r="B70" s="124" t="s">
        <v>120</v>
      </c>
      <c r="C70" s="125">
        <v>609036.76769999997</v>
      </c>
      <c r="D70" s="126">
        <v>179082.72616200001</v>
      </c>
      <c r="E70" s="127"/>
      <c r="F70" s="128">
        <v>788119.49386199994</v>
      </c>
      <c r="G70" s="129">
        <v>582223.59200000006</v>
      </c>
      <c r="H70" s="130">
        <v>184453.38904000004</v>
      </c>
      <c r="I70" s="130">
        <v>11563.22</v>
      </c>
      <c r="J70" s="131"/>
      <c r="K70" s="132">
        <v>778240.20104000007</v>
      </c>
      <c r="L70" s="129">
        <v>605342.68519999995</v>
      </c>
      <c r="M70" s="130">
        <v>182756.82055136</v>
      </c>
      <c r="N70" s="130">
        <v>11563.22</v>
      </c>
      <c r="O70" s="131"/>
      <c r="P70" s="133">
        <v>799662.72575135995</v>
      </c>
      <c r="Q70" s="122"/>
      <c r="R70" s="91" t="s">
        <v>91</v>
      </c>
    </row>
    <row r="71" spans="1:18" x14ac:dyDescent="0.25">
      <c r="A71" s="123">
        <v>62</v>
      </c>
      <c r="B71" s="124" t="s">
        <v>91</v>
      </c>
      <c r="C71" s="125">
        <v>189876.61599999998</v>
      </c>
      <c r="D71" s="126">
        <v>85646.473599999998</v>
      </c>
      <c r="E71" s="127"/>
      <c r="F71" s="128">
        <v>275523.08959999995</v>
      </c>
      <c r="G71" s="129">
        <v>282610.52059999999</v>
      </c>
      <c r="H71" s="130">
        <v>120079.406306</v>
      </c>
      <c r="I71" s="130"/>
      <c r="J71" s="131"/>
      <c r="K71" s="132">
        <v>402689.92690600001</v>
      </c>
      <c r="L71" s="129">
        <v>244783.3273</v>
      </c>
      <c r="M71" s="130">
        <v>96715.455063000001</v>
      </c>
      <c r="N71" s="130"/>
      <c r="O71" s="131"/>
      <c r="P71" s="133">
        <v>341498.78236299998</v>
      </c>
      <c r="Q71" s="122"/>
      <c r="R71" s="91" t="s">
        <v>141</v>
      </c>
    </row>
    <row r="72" spans="1:18" x14ac:dyDescent="0.25">
      <c r="A72" s="123">
        <v>63</v>
      </c>
      <c r="B72" s="124" t="s">
        <v>141</v>
      </c>
      <c r="C72" s="125">
        <v>118534.2068</v>
      </c>
      <c r="D72" s="126">
        <v>57299.939967999999</v>
      </c>
      <c r="E72" s="127"/>
      <c r="F72" s="128">
        <v>175834.14676800001</v>
      </c>
      <c r="G72" s="129">
        <v>150617.57709999999</v>
      </c>
      <c r="H72" s="130">
        <v>77680.214231999998</v>
      </c>
      <c r="I72" s="130">
        <v>5619.18</v>
      </c>
      <c r="J72" s="131"/>
      <c r="K72" s="132">
        <v>233916.97133199999</v>
      </c>
      <c r="L72" s="129">
        <v>112719.67700000001</v>
      </c>
      <c r="M72" s="130">
        <v>56719.582150000002</v>
      </c>
      <c r="N72" s="130">
        <v>5619.18</v>
      </c>
      <c r="O72" s="131"/>
      <c r="P72" s="133">
        <v>175058.43914999999</v>
      </c>
      <c r="Q72" s="122"/>
      <c r="R72" s="91" t="s">
        <v>49</v>
      </c>
    </row>
    <row r="73" spans="1:18" x14ac:dyDescent="0.25">
      <c r="A73" s="123">
        <v>64</v>
      </c>
      <c r="B73" s="124" t="s">
        <v>49</v>
      </c>
      <c r="C73" s="125">
        <v>76715.482099999994</v>
      </c>
      <c r="D73" s="126">
        <v>41459.005219999992</v>
      </c>
      <c r="E73" s="127"/>
      <c r="F73" s="128">
        <v>118174.48731999999</v>
      </c>
      <c r="G73" s="129">
        <v>77484.059000000008</v>
      </c>
      <c r="H73" s="130">
        <v>38016.646820000002</v>
      </c>
      <c r="I73" s="130">
        <v>1560.09</v>
      </c>
      <c r="J73" s="131"/>
      <c r="K73" s="132">
        <v>117060.79582</v>
      </c>
      <c r="L73" s="129">
        <v>86602.35040000001</v>
      </c>
      <c r="M73" s="130">
        <v>42490.429792000003</v>
      </c>
      <c r="N73" s="130">
        <v>1560.09</v>
      </c>
      <c r="O73" s="131"/>
      <c r="P73" s="133">
        <v>130652.870192</v>
      </c>
      <c r="Q73" s="122"/>
      <c r="R73" s="91" t="s">
        <v>77</v>
      </c>
    </row>
    <row r="74" spans="1:18" x14ac:dyDescent="0.25">
      <c r="A74" s="123">
        <v>65</v>
      </c>
      <c r="B74" s="124" t="s">
        <v>77</v>
      </c>
      <c r="C74" s="125">
        <v>51591.947</v>
      </c>
      <c r="D74" s="126">
        <v>28913.444340000002</v>
      </c>
      <c r="E74" s="127"/>
      <c r="F74" s="128">
        <v>80505.391340000002</v>
      </c>
      <c r="G74" s="129">
        <v>53537.690599999994</v>
      </c>
      <c r="H74" s="130">
        <v>36303.110626000002</v>
      </c>
      <c r="I74" s="130">
        <v>1069.1099999999999</v>
      </c>
      <c r="J74" s="131"/>
      <c r="K74" s="132">
        <v>90909.911225999997</v>
      </c>
      <c r="L74" s="129">
        <v>54076.8511</v>
      </c>
      <c r="M74" s="130">
        <v>29983.888078</v>
      </c>
      <c r="N74" s="130">
        <v>1069.1099999999999</v>
      </c>
      <c r="O74" s="131"/>
      <c r="P74" s="133">
        <v>85129.849178000004</v>
      </c>
      <c r="Q74" s="122"/>
      <c r="R74" s="91" t="s">
        <v>50</v>
      </c>
    </row>
    <row r="75" spans="1:18" x14ac:dyDescent="0.25">
      <c r="A75" s="123">
        <v>66</v>
      </c>
      <c r="B75" s="124" t="s">
        <v>50</v>
      </c>
      <c r="C75" s="125">
        <v>464901.98050000006</v>
      </c>
      <c r="D75" s="126">
        <v>251244.90009999997</v>
      </c>
      <c r="E75" s="127"/>
      <c r="F75" s="128">
        <v>716146.88060000003</v>
      </c>
      <c r="G75" s="129">
        <v>570271.58130000008</v>
      </c>
      <c r="H75" s="130">
        <v>279797.07797399996</v>
      </c>
      <c r="I75" s="130">
        <v>10053.56</v>
      </c>
      <c r="J75" s="131"/>
      <c r="K75" s="132">
        <v>860122.21927400003</v>
      </c>
      <c r="L75" s="129">
        <v>495613.46779999998</v>
      </c>
      <c r="M75" s="130">
        <v>243166.948244</v>
      </c>
      <c r="N75" s="130">
        <v>10053.56</v>
      </c>
      <c r="O75" s="131"/>
      <c r="P75" s="133">
        <v>748833.97604400001</v>
      </c>
      <c r="Q75" s="122"/>
      <c r="R75" s="91" t="s">
        <v>61</v>
      </c>
    </row>
    <row r="76" spans="1:18" x14ac:dyDescent="0.25">
      <c r="A76" s="123">
        <v>67</v>
      </c>
      <c r="B76" s="124" t="s">
        <v>61</v>
      </c>
      <c r="C76" s="125">
        <v>189834.10919999998</v>
      </c>
      <c r="D76" s="126">
        <v>92897.542799999996</v>
      </c>
      <c r="E76" s="127"/>
      <c r="F76" s="128">
        <v>282731.652</v>
      </c>
      <c r="G76" s="129">
        <v>207254.52289999998</v>
      </c>
      <c r="H76" s="130">
        <v>103935.93839900001</v>
      </c>
      <c r="I76" s="130">
        <v>10371.459999999999</v>
      </c>
      <c r="J76" s="131"/>
      <c r="K76" s="132">
        <v>321561.92129899998</v>
      </c>
      <c r="L76" s="129">
        <v>217806.47409999999</v>
      </c>
      <c r="M76" s="130">
        <v>115743.2871728</v>
      </c>
      <c r="N76" s="130">
        <v>10371.459999999999</v>
      </c>
      <c r="O76" s="131"/>
      <c r="P76" s="133">
        <v>343921.2212728</v>
      </c>
      <c r="Q76" s="122"/>
      <c r="R76" s="91" t="s">
        <v>99</v>
      </c>
    </row>
    <row r="77" spans="1:18" x14ac:dyDescent="0.25">
      <c r="A77" s="123">
        <v>68</v>
      </c>
      <c r="B77" s="124" t="s">
        <v>99</v>
      </c>
      <c r="C77" s="125">
        <v>133232.07500000001</v>
      </c>
      <c r="D77" s="126">
        <v>45979.239499999996</v>
      </c>
      <c r="E77" s="127"/>
      <c r="F77" s="128">
        <v>179211.31450000001</v>
      </c>
      <c r="G77" s="129">
        <v>166420.02050000001</v>
      </c>
      <c r="H77" s="130">
        <v>57432.611330000007</v>
      </c>
      <c r="I77" s="130">
        <v>3134.62</v>
      </c>
      <c r="J77" s="131"/>
      <c r="K77" s="132">
        <v>226987.25183000002</v>
      </c>
      <c r="L77" s="129">
        <v>138028.2323</v>
      </c>
      <c r="M77" s="130">
        <v>47634.423997999998</v>
      </c>
      <c r="N77" s="130">
        <v>3134.62</v>
      </c>
      <c r="O77" s="131"/>
      <c r="P77" s="133">
        <v>188797.27629800001</v>
      </c>
      <c r="Q77" s="122"/>
      <c r="R77" s="91" t="s">
        <v>62</v>
      </c>
    </row>
    <row r="78" spans="1:18" x14ac:dyDescent="0.25">
      <c r="A78" s="123">
        <v>69</v>
      </c>
      <c r="B78" s="124" t="s">
        <v>62</v>
      </c>
      <c r="C78" s="125">
        <v>240529.6863</v>
      </c>
      <c r="D78" s="126">
        <v>117706.01669999999</v>
      </c>
      <c r="E78" s="127"/>
      <c r="F78" s="128">
        <v>358235.70299999998</v>
      </c>
      <c r="G78" s="129">
        <v>265353.2721</v>
      </c>
      <c r="H78" s="130">
        <v>133071.843051</v>
      </c>
      <c r="I78" s="130">
        <v>11723.31</v>
      </c>
      <c r="J78" s="131"/>
      <c r="K78" s="132">
        <v>410148.42515099997</v>
      </c>
      <c r="L78" s="129">
        <v>250805.87909999999</v>
      </c>
      <c r="M78" s="130">
        <v>133279.31141280002</v>
      </c>
      <c r="N78" s="130">
        <v>11723.31</v>
      </c>
      <c r="O78" s="131"/>
      <c r="P78" s="133">
        <v>395808.5005128</v>
      </c>
      <c r="Q78" s="122"/>
      <c r="R78" s="91" t="s">
        <v>109</v>
      </c>
    </row>
    <row r="79" spans="1:18" x14ac:dyDescent="0.25">
      <c r="A79" s="123">
        <v>70</v>
      </c>
      <c r="B79" s="124" t="s">
        <v>109</v>
      </c>
      <c r="C79" s="125">
        <v>960494.32649999997</v>
      </c>
      <c r="D79" s="126">
        <v>511105.59799500002</v>
      </c>
      <c r="E79" s="127"/>
      <c r="F79" s="128">
        <v>1471599.9244949999</v>
      </c>
      <c r="G79" s="129">
        <v>1020843.1725</v>
      </c>
      <c r="H79" s="130">
        <v>568414.16647499998</v>
      </c>
      <c r="I79" s="130">
        <v>42776</v>
      </c>
      <c r="J79" s="131"/>
      <c r="K79" s="132">
        <v>1632033.338975</v>
      </c>
      <c r="L79" s="129">
        <v>1059762.6035</v>
      </c>
      <c r="M79" s="130">
        <v>600542.66444890003</v>
      </c>
      <c r="N79" s="130">
        <v>42776</v>
      </c>
      <c r="O79" s="131"/>
      <c r="P79" s="133">
        <v>1703081.2679488999</v>
      </c>
      <c r="Q79" s="122"/>
      <c r="R79" s="91" t="s">
        <v>160</v>
      </c>
    </row>
    <row r="80" spans="1:18" x14ac:dyDescent="0.25">
      <c r="A80" s="123">
        <v>71</v>
      </c>
      <c r="B80" s="124" t="s">
        <v>160</v>
      </c>
      <c r="C80" s="125">
        <v>359952.0944</v>
      </c>
      <c r="D80" s="126">
        <v>147427.1876</v>
      </c>
      <c r="E80" s="127"/>
      <c r="F80" s="128">
        <v>507379.28200000001</v>
      </c>
      <c r="G80" s="129">
        <v>371385.50709999999</v>
      </c>
      <c r="H80" s="130">
        <v>148633.22103300001</v>
      </c>
      <c r="I80" s="130">
        <v>7210.59</v>
      </c>
      <c r="J80" s="131"/>
      <c r="K80" s="132">
        <v>527229.31813299994</v>
      </c>
      <c r="L80" s="129">
        <v>382627.52640000003</v>
      </c>
      <c r="M80" s="130">
        <v>165262.52736000001</v>
      </c>
      <c r="N80" s="130">
        <v>7210.59</v>
      </c>
      <c r="O80" s="131"/>
      <c r="P80" s="133">
        <v>555100.64376000001</v>
      </c>
      <c r="Q80" s="122"/>
      <c r="R80" s="91" t="s">
        <v>121</v>
      </c>
    </row>
    <row r="81" spans="1:18" x14ac:dyDescent="0.25">
      <c r="A81" s="123">
        <v>72</v>
      </c>
      <c r="B81" s="124" t="s">
        <v>121</v>
      </c>
      <c r="C81" s="125">
        <v>248003.9553</v>
      </c>
      <c r="D81" s="126">
        <v>72923.716218000001</v>
      </c>
      <c r="E81" s="127"/>
      <c r="F81" s="128">
        <v>320927.67151800002</v>
      </c>
      <c r="G81" s="129">
        <v>292228.92020000005</v>
      </c>
      <c r="H81" s="130">
        <v>92580.608974000017</v>
      </c>
      <c r="I81" s="130">
        <v>5299.24</v>
      </c>
      <c r="J81" s="131"/>
      <c r="K81" s="132">
        <v>390108.76917400007</v>
      </c>
      <c r="L81" s="129">
        <v>273874.84210000001</v>
      </c>
      <c r="M81" s="130">
        <v>82684.562967280013</v>
      </c>
      <c r="N81" s="130">
        <v>5299.24</v>
      </c>
      <c r="O81" s="131"/>
      <c r="P81" s="133">
        <v>361858.64506728004</v>
      </c>
      <c r="Q81" s="122"/>
      <c r="R81" s="91" t="s">
        <v>127</v>
      </c>
    </row>
    <row r="82" spans="1:18" x14ac:dyDescent="0.25">
      <c r="A82" s="123">
        <v>73</v>
      </c>
      <c r="B82" s="124" t="s">
        <v>127</v>
      </c>
      <c r="C82" s="125">
        <v>1348601.8884000001</v>
      </c>
      <c r="D82" s="126">
        <v>580759.621728</v>
      </c>
      <c r="E82" s="127"/>
      <c r="F82" s="128">
        <v>1929361.5101280001</v>
      </c>
      <c r="G82" s="129">
        <v>1435893.0990000002</v>
      </c>
      <c r="H82" s="130">
        <v>646457.40372000006</v>
      </c>
      <c r="I82" s="130"/>
      <c r="J82" s="131"/>
      <c r="K82" s="132">
        <v>2082350.5027200002</v>
      </c>
      <c r="L82" s="129">
        <v>1554364.9227</v>
      </c>
      <c r="M82" s="130">
        <v>725789.2041186</v>
      </c>
      <c r="N82" s="130"/>
      <c r="O82" s="131"/>
      <c r="P82" s="133">
        <v>2280154.1268186001</v>
      </c>
      <c r="Q82" s="122"/>
      <c r="R82" s="91" t="s">
        <v>122</v>
      </c>
    </row>
    <row r="83" spans="1:18" x14ac:dyDescent="0.25">
      <c r="A83" s="123">
        <v>74</v>
      </c>
      <c r="B83" s="124" t="s">
        <v>122</v>
      </c>
      <c r="C83" s="125">
        <v>974700.5183</v>
      </c>
      <c r="D83" s="126">
        <v>286603.42899799999</v>
      </c>
      <c r="E83" s="127"/>
      <c r="F83" s="128">
        <v>1261303.9472980001</v>
      </c>
      <c r="G83" s="129">
        <v>946319.31920000003</v>
      </c>
      <c r="H83" s="130">
        <v>299802.01410400006</v>
      </c>
      <c r="I83" s="130">
        <v>14591.16</v>
      </c>
      <c r="J83" s="131"/>
      <c r="K83" s="132">
        <v>1260712.493304</v>
      </c>
      <c r="L83" s="129">
        <v>1184635.9494</v>
      </c>
      <c r="M83" s="130">
        <v>357649.15462992003</v>
      </c>
      <c r="N83" s="130">
        <v>14591.16</v>
      </c>
      <c r="O83" s="131">
        <v>85736.53</v>
      </c>
      <c r="P83" s="133">
        <v>1556876.2640299199</v>
      </c>
      <c r="Q83" s="122"/>
      <c r="R83" s="91" t="s">
        <v>63</v>
      </c>
    </row>
    <row r="84" spans="1:18" x14ac:dyDescent="0.25">
      <c r="A84" s="123">
        <v>75</v>
      </c>
      <c r="B84" s="124" t="s">
        <v>63</v>
      </c>
      <c r="C84" s="125">
        <v>120322.0257</v>
      </c>
      <c r="D84" s="126">
        <v>58880.991300000002</v>
      </c>
      <c r="E84" s="127"/>
      <c r="F84" s="128">
        <v>179203.01699999999</v>
      </c>
      <c r="G84" s="129">
        <v>117140.10220000001</v>
      </c>
      <c r="H84" s="130">
        <v>58744.515081999998</v>
      </c>
      <c r="I84" s="130">
        <v>5690.93</v>
      </c>
      <c r="J84" s="131"/>
      <c r="K84" s="132">
        <v>181575.54728200001</v>
      </c>
      <c r="L84" s="129">
        <v>106973.6262</v>
      </c>
      <c r="M84" s="130">
        <v>56846.240169599994</v>
      </c>
      <c r="N84" s="130">
        <v>5690.93</v>
      </c>
      <c r="O84" s="131"/>
      <c r="P84" s="133">
        <v>169510.79636959999</v>
      </c>
      <c r="Q84" s="122"/>
      <c r="R84" s="91" t="s">
        <v>64</v>
      </c>
    </row>
    <row r="85" spans="1:18" x14ac:dyDescent="0.25">
      <c r="A85" s="123">
        <v>76</v>
      </c>
      <c r="B85" s="124" t="s">
        <v>64</v>
      </c>
      <c r="C85" s="125">
        <v>186483.04210000002</v>
      </c>
      <c r="D85" s="126">
        <v>91257.658900000009</v>
      </c>
      <c r="E85" s="127"/>
      <c r="F85" s="128">
        <v>277740.701</v>
      </c>
      <c r="G85" s="129">
        <v>177054.58830000003</v>
      </c>
      <c r="H85" s="130">
        <v>88790.992473000006</v>
      </c>
      <c r="I85" s="130">
        <v>9296.43</v>
      </c>
      <c r="J85" s="131"/>
      <c r="K85" s="132">
        <v>275142.01077300002</v>
      </c>
      <c r="L85" s="129">
        <v>200040.3848</v>
      </c>
      <c r="M85" s="130">
        <v>106302.31171840001</v>
      </c>
      <c r="N85" s="130">
        <v>9296.43</v>
      </c>
      <c r="O85" s="131"/>
      <c r="P85" s="133">
        <v>315639.12651839998</v>
      </c>
      <c r="Q85" s="122"/>
      <c r="R85" s="91" t="s">
        <v>177</v>
      </c>
    </row>
    <row r="86" spans="1:18" x14ac:dyDescent="0.25">
      <c r="A86" s="123">
        <v>77</v>
      </c>
      <c r="B86" s="124" t="s">
        <v>177</v>
      </c>
      <c r="C86" s="125">
        <v>224082.3841</v>
      </c>
      <c r="D86" s="126">
        <v>108846.826149</v>
      </c>
      <c r="E86" s="127"/>
      <c r="F86" s="128">
        <v>332929.210249</v>
      </c>
      <c r="G86" s="129">
        <v>218322.79730000001</v>
      </c>
      <c r="H86" s="130">
        <v>113574.306255</v>
      </c>
      <c r="I86" s="130">
        <v>4622.43</v>
      </c>
      <c r="J86" s="131"/>
      <c r="K86" s="132">
        <v>336519.53355500003</v>
      </c>
      <c r="L86" s="129">
        <v>228002.57889999999</v>
      </c>
      <c r="M86" s="130">
        <v>119230.7954086</v>
      </c>
      <c r="N86" s="130">
        <v>4622.43</v>
      </c>
      <c r="O86" s="131"/>
      <c r="P86" s="133">
        <v>351855.80430859997</v>
      </c>
      <c r="Q86" s="122"/>
      <c r="R86" s="91" t="s">
        <v>51</v>
      </c>
    </row>
    <row r="87" spans="1:18" x14ac:dyDescent="0.25">
      <c r="A87" s="123">
        <v>78</v>
      </c>
      <c r="B87" s="124" t="s">
        <v>51</v>
      </c>
      <c r="C87" s="125">
        <v>184195.82</v>
      </c>
      <c r="D87" s="126">
        <v>98133.262400000007</v>
      </c>
      <c r="E87" s="127">
        <v>6389.39</v>
      </c>
      <c r="F87" s="128">
        <v>282329.08240000001</v>
      </c>
      <c r="G87" s="129">
        <v>161998.1195</v>
      </c>
      <c r="H87" s="130">
        <v>79482.481609999988</v>
      </c>
      <c r="I87" s="130">
        <v>5004.3100000000004</v>
      </c>
      <c r="J87" s="131">
        <v>8692.14</v>
      </c>
      <c r="K87" s="132">
        <v>246484.91110999999</v>
      </c>
      <c r="L87" s="129">
        <v>204505.96289999998</v>
      </c>
      <c r="M87" s="130">
        <v>100338.457542</v>
      </c>
      <c r="N87" s="130">
        <v>5004.3100000000004</v>
      </c>
      <c r="O87" s="131"/>
      <c r="P87" s="133">
        <v>309848.73044199997</v>
      </c>
      <c r="Q87" s="122"/>
      <c r="R87" s="91" t="s">
        <v>78</v>
      </c>
    </row>
    <row r="88" spans="1:18" x14ac:dyDescent="0.25">
      <c r="A88" s="123">
        <v>79</v>
      </c>
      <c r="B88" s="124" t="s">
        <v>78</v>
      </c>
      <c r="C88" s="125">
        <v>232564.92059999998</v>
      </c>
      <c r="D88" s="126">
        <v>130335.319332</v>
      </c>
      <c r="E88" s="127"/>
      <c r="F88" s="128">
        <v>362900.239932</v>
      </c>
      <c r="G88" s="129">
        <v>208307.03150000001</v>
      </c>
      <c r="H88" s="130">
        <v>141249.89561500002</v>
      </c>
      <c r="I88" s="130">
        <v>3740.42</v>
      </c>
      <c r="J88" s="131"/>
      <c r="K88" s="132">
        <v>353297.34711500001</v>
      </c>
      <c r="L88" s="129">
        <v>213988.66409999999</v>
      </c>
      <c r="M88" s="130">
        <v>118649.88481799999</v>
      </c>
      <c r="N88" s="130">
        <v>3740.42</v>
      </c>
      <c r="O88" s="131"/>
      <c r="P88" s="133">
        <v>336378.96891799994</v>
      </c>
      <c r="Q88" s="122"/>
      <c r="R88" s="91" t="s">
        <v>65</v>
      </c>
    </row>
    <row r="89" spans="1:18" x14ac:dyDescent="0.25">
      <c r="A89" s="123">
        <v>80</v>
      </c>
      <c r="B89" s="124" t="s">
        <v>65</v>
      </c>
      <c r="C89" s="125">
        <v>116328.01269999999</v>
      </c>
      <c r="D89" s="126">
        <v>56926.474299999994</v>
      </c>
      <c r="E89" s="127"/>
      <c r="F89" s="128">
        <v>173254.48699999999</v>
      </c>
      <c r="G89" s="129">
        <v>120477.1351</v>
      </c>
      <c r="H89" s="130">
        <v>60418.001580999997</v>
      </c>
      <c r="I89" s="130">
        <v>6101.79</v>
      </c>
      <c r="J89" s="131"/>
      <c r="K89" s="132">
        <v>186996.92668100001</v>
      </c>
      <c r="L89" s="129">
        <v>127059.9175</v>
      </c>
      <c r="M89" s="130">
        <v>67520.180840000001</v>
      </c>
      <c r="N89" s="130">
        <v>6101.79</v>
      </c>
      <c r="O89" s="131"/>
      <c r="P89" s="133">
        <v>200681.88834</v>
      </c>
      <c r="Q89" s="122"/>
      <c r="R89" s="91" t="s">
        <v>161</v>
      </c>
    </row>
    <row r="90" spans="1:18" x14ac:dyDescent="0.25">
      <c r="A90" s="123">
        <v>81</v>
      </c>
      <c r="B90" s="124" t="s">
        <v>161</v>
      </c>
      <c r="C90" s="125">
        <v>149430.0422</v>
      </c>
      <c r="D90" s="126">
        <v>61202.730049999998</v>
      </c>
      <c r="E90" s="127"/>
      <c r="F90" s="128">
        <v>210632.77224999998</v>
      </c>
      <c r="G90" s="129">
        <v>152940.19489999997</v>
      </c>
      <c r="H90" s="130">
        <v>61208.618426999987</v>
      </c>
      <c r="I90" s="130">
        <v>3007.61</v>
      </c>
      <c r="J90" s="131"/>
      <c r="K90" s="132">
        <v>217156.42332699994</v>
      </c>
      <c r="L90" s="129">
        <v>198213.98360000001</v>
      </c>
      <c r="M90" s="130">
        <v>85611.571640000009</v>
      </c>
      <c r="N90" s="130">
        <v>3007.61</v>
      </c>
      <c r="O90" s="131"/>
      <c r="P90" s="133">
        <v>286833.16524</v>
      </c>
      <c r="Q90" s="122"/>
      <c r="R90" s="91" t="s">
        <v>100</v>
      </c>
    </row>
    <row r="91" spans="1:18" x14ac:dyDescent="0.25">
      <c r="A91" s="123">
        <v>82</v>
      </c>
      <c r="B91" s="124" t="s">
        <v>100</v>
      </c>
      <c r="C91" s="125">
        <v>354634.04910000006</v>
      </c>
      <c r="D91" s="126">
        <v>122386.47396599999</v>
      </c>
      <c r="E91" s="127"/>
      <c r="F91" s="128">
        <v>477020.52306600008</v>
      </c>
      <c r="G91" s="129">
        <v>440658.74600000004</v>
      </c>
      <c r="H91" s="130">
        <v>152074.14595999999</v>
      </c>
      <c r="I91" s="130">
        <v>7221.08</v>
      </c>
      <c r="J91" s="131"/>
      <c r="K91" s="132">
        <v>599953.97196</v>
      </c>
      <c r="L91" s="129">
        <v>513084.64149999997</v>
      </c>
      <c r="M91" s="130">
        <v>177068.78478999998</v>
      </c>
      <c r="N91" s="130">
        <v>7221.08</v>
      </c>
      <c r="O91" s="131"/>
      <c r="P91" s="133">
        <v>697374.50628999993</v>
      </c>
      <c r="Q91" s="122"/>
      <c r="R91" s="91" t="s">
        <v>150</v>
      </c>
    </row>
    <row r="92" spans="1:18" x14ac:dyDescent="0.25">
      <c r="A92" s="123">
        <v>83</v>
      </c>
      <c r="B92" s="124" t="s">
        <v>150</v>
      </c>
      <c r="C92" s="125">
        <v>245446.64300000001</v>
      </c>
      <c r="D92" s="126">
        <v>116717.71215000002</v>
      </c>
      <c r="E92" s="127"/>
      <c r="F92" s="128">
        <v>362164.35515000002</v>
      </c>
      <c r="G92" s="129">
        <v>266019.04119999998</v>
      </c>
      <c r="H92" s="130">
        <v>126500.54406</v>
      </c>
      <c r="I92" s="130">
        <v>5119.72</v>
      </c>
      <c r="J92" s="131"/>
      <c r="K92" s="132">
        <v>397639.30525999994</v>
      </c>
      <c r="L92" s="129">
        <v>273575.38630000001</v>
      </c>
      <c r="M92" s="130">
        <v>123574.584067</v>
      </c>
      <c r="N92" s="130">
        <v>5119.72</v>
      </c>
      <c r="O92" s="131"/>
      <c r="P92" s="133">
        <v>402269.690367</v>
      </c>
      <c r="Q92" s="122"/>
      <c r="R92" s="91" t="s">
        <v>66</v>
      </c>
    </row>
    <row r="93" spans="1:18" x14ac:dyDescent="0.25">
      <c r="A93" s="123">
        <v>84</v>
      </c>
      <c r="B93" s="124" t="s">
        <v>66</v>
      </c>
      <c r="C93" s="125">
        <v>227457.5246</v>
      </c>
      <c r="D93" s="126">
        <v>111309.00140000001</v>
      </c>
      <c r="E93" s="127"/>
      <c r="F93" s="128">
        <v>338766.52600000001</v>
      </c>
      <c r="G93" s="129">
        <v>247954.78390000001</v>
      </c>
      <c r="H93" s="130">
        <v>124346.686309</v>
      </c>
      <c r="I93" s="130">
        <v>11049.88</v>
      </c>
      <c r="J93" s="131"/>
      <c r="K93" s="132">
        <v>383351.350209</v>
      </c>
      <c r="L93" s="129">
        <v>262138.38750000001</v>
      </c>
      <c r="M93" s="130">
        <v>139301.4546</v>
      </c>
      <c r="N93" s="130">
        <v>11049.88</v>
      </c>
      <c r="O93" s="131"/>
      <c r="P93" s="133">
        <v>412489.72210000001</v>
      </c>
      <c r="Q93" s="122"/>
      <c r="R93" s="91" t="s">
        <v>178</v>
      </c>
    </row>
    <row r="94" spans="1:18" x14ac:dyDescent="0.25">
      <c r="A94" s="123">
        <v>85</v>
      </c>
      <c r="B94" s="124" t="s">
        <v>178</v>
      </c>
      <c r="C94" s="125">
        <v>288588.42710000003</v>
      </c>
      <c r="D94" s="126">
        <v>140180.29341899999</v>
      </c>
      <c r="E94" s="127"/>
      <c r="F94" s="128">
        <v>428768.72051900002</v>
      </c>
      <c r="G94" s="129">
        <v>299803.17229999998</v>
      </c>
      <c r="H94" s="130">
        <v>155961.43750499998</v>
      </c>
      <c r="I94" s="130">
        <v>6102.44</v>
      </c>
      <c r="J94" s="131"/>
      <c r="K94" s="132">
        <v>461867.04980499996</v>
      </c>
      <c r="L94" s="129">
        <v>311792.61850000004</v>
      </c>
      <c r="M94" s="130">
        <v>163047.637819</v>
      </c>
      <c r="N94" s="130">
        <v>6102.44</v>
      </c>
      <c r="O94" s="131"/>
      <c r="P94" s="133">
        <v>480942.69631900004</v>
      </c>
      <c r="Q94" s="122"/>
      <c r="R94" s="91" t="s">
        <v>110</v>
      </c>
    </row>
    <row r="95" spans="1:18" x14ac:dyDescent="0.25">
      <c r="A95" s="123">
        <v>86</v>
      </c>
      <c r="B95" s="124" t="s">
        <v>110</v>
      </c>
      <c r="C95" s="125">
        <v>92612.268599999996</v>
      </c>
      <c r="D95" s="126">
        <v>49281.549738000009</v>
      </c>
      <c r="E95" s="127"/>
      <c r="F95" s="128">
        <v>141893.81833800001</v>
      </c>
      <c r="G95" s="129">
        <v>117117.6691</v>
      </c>
      <c r="H95" s="130">
        <v>65212.114901000001</v>
      </c>
      <c r="I95" s="130">
        <v>5002.6099999999997</v>
      </c>
      <c r="J95" s="131"/>
      <c r="K95" s="132">
        <v>187332.39400099998</v>
      </c>
      <c r="L95" s="129">
        <v>132001.1403</v>
      </c>
      <c r="M95" s="130">
        <v>74801.956819619998</v>
      </c>
      <c r="N95" s="130">
        <v>5002.6099999999997</v>
      </c>
      <c r="O95" s="131"/>
      <c r="P95" s="133">
        <v>211805.70711962</v>
      </c>
      <c r="Q95" s="122"/>
      <c r="R95" s="91" t="s">
        <v>86</v>
      </c>
    </row>
    <row r="96" spans="1:18" x14ac:dyDescent="0.25">
      <c r="A96" s="123">
        <v>87</v>
      </c>
      <c r="B96" s="124" t="s">
        <v>86</v>
      </c>
      <c r="C96" s="125">
        <v>266633.58500000002</v>
      </c>
      <c r="D96" s="126">
        <v>149428.26869999999</v>
      </c>
      <c r="E96" s="127"/>
      <c r="F96" s="128">
        <v>416061.85369999998</v>
      </c>
      <c r="G96" s="129">
        <v>283039.82799999998</v>
      </c>
      <c r="H96" s="130">
        <v>191925.09188000002</v>
      </c>
      <c r="I96" s="130">
        <v>5785.48</v>
      </c>
      <c r="J96" s="131"/>
      <c r="K96" s="132">
        <v>480750.39987999998</v>
      </c>
      <c r="L96" s="129">
        <v>272402.29450000002</v>
      </c>
      <c r="M96" s="130">
        <v>151038.37860999999</v>
      </c>
      <c r="N96" s="130">
        <v>5785.48</v>
      </c>
      <c r="O96" s="131"/>
      <c r="P96" s="133">
        <v>429226.15310999996</v>
      </c>
      <c r="Q96" s="122"/>
      <c r="R96" s="91" t="s">
        <v>123</v>
      </c>
    </row>
    <row r="97" spans="1:18" x14ac:dyDescent="0.25">
      <c r="A97" s="123">
        <v>88</v>
      </c>
      <c r="B97" s="124" t="s">
        <v>123</v>
      </c>
      <c r="C97" s="125">
        <v>174700.26430000001</v>
      </c>
      <c r="D97" s="126">
        <v>51369.311758000003</v>
      </c>
      <c r="E97" s="127"/>
      <c r="F97" s="128">
        <v>226069.57605800001</v>
      </c>
      <c r="G97" s="129">
        <v>183799.25750000001</v>
      </c>
      <c r="H97" s="130">
        <v>58229.169024999996</v>
      </c>
      <c r="I97" s="130">
        <v>3796.47</v>
      </c>
      <c r="J97" s="131"/>
      <c r="K97" s="132">
        <v>245824.89652500002</v>
      </c>
      <c r="L97" s="129">
        <v>194936.32580000002</v>
      </c>
      <c r="M97" s="130">
        <v>58852.521033439996</v>
      </c>
      <c r="N97" s="130">
        <v>3796.47</v>
      </c>
      <c r="O97" s="131"/>
      <c r="P97" s="133">
        <v>257585.31683344001</v>
      </c>
      <c r="Q97" s="122"/>
      <c r="R97" s="91" t="s">
        <v>79</v>
      </c>
    </row>
    <row r="98" spans="1:18" x14ac:dyDescent="0.25">
      <c r="A98" s="123">
        <v>89</v>
      </c>
      <c r="B98" s="124" t="s">
        <v>79</v>
      </c>
      <c r="C98" s="125">
        <v>227681.1741</v>
      </c>
      <c r="D98" s="126">
        <v>127598.343102</v>
      </c>
      <c r="E98" s="127"/>
      <c r="F98" s="128">
        <v>355279.51720200002</v>
      </c>
      <c r="G98" s="129">
        <v>184499.9711</v>
      </c>
      <c r="H98" s="130">
        <v>125106.682531</v>
      </c>
      <c r="I98" s="130">
        <v>3915.23</v>
      </c>
      <c r="J98" s="131"/>
      <c r="K98" s="132">
        <v>313521.88363099995</v>
      </c>
      <c r="L98" s="129">
        <v>258383.4541</v>
      </c>
      <c r="M98" s="130">
        <v>143265.37901799998</v>
      </c>
      <c r="N98" s="130">
        <v>3915.23</v>
      </c>
      <c r="O98" s="131"/>
      <c r="P98" s="133">
        <v>405564.06311799993</v>
      </c>
      <c r="Q98" s="122"/>
      <c r="R98" s="91" t="s">
        <v>80</v>
      </c>
    </row>
    <row r="99" spans="1:18" x14ac:dyDescent="0.25">
      <c r="A99" s="123">
        <v>90</v>
      </c>
      <c r="B99" s="124" t="s">
        <v>80</v>
      </c>
      <c r="C99" s="125">
        <v>60059.513999999996</v>
      </c>
      <c r="D99" s="126">
        <v>33658.88508</v>
      </c>
      <c r="E99" s="127"/>
      <c r="F99" s="128">
        <v>93718.399080000003</v>
      </c>
      <c r="G99" s="129">
        <v>118631.4498</v>
      </c>
      <c r="H99" s="130">
        <v>80442.219257999997</v>
      </c>
      <c r="I99" s="130">
        <v>2171.79</v>
      </c>
      <c r="J99" s="131"/>
      <c r="K99" s="132">
        <v>201245.45905800001</v>
      </c>
      <c r="L99" s="129">
        <v>83798.518400000001</v>
      </c>
      <c r="M99" s="130">
        <v>46463.604031999996</v>
      </c>
      <c r="N99" s="130">
        <v>2171.79</v>
      </c>
      <c r="O99" s="131"/>
      <c r="P99" s="133">
        <v>132433.91243200001</v>
      </c>
      <c r="Q99" s="122"/>
      <c r="R99" s="91" t="s">
        <v>80</v>
      </c>
    </row>
    <row r="100" spans="1:18" x14ac:dyDescent="0.25">
      <c r="A100" s="123">
        <v>91</v>
      </c>
      <c r="B100" s="124" t="s">
        <v>80</v>
      </c>
      <c r="C100" s="125">
        <v>863972.15610000002</v>
      </c>
      <c r="D100" s="126">
        <v>298162.30578599998</v>
      </c>
      <c r="E100" s="127"/>
      <c r="F100" s="128">
        <v>1162134.4618859999</v>
      </c>
      <c r="G100" s="129">
        <v>922473.12190000003</v>
      </c>
      <c r="H100" s="130">
        <v>318351.362494</v>
      </c>
      <c r="I100" s="130">
        <v>16767.41</v>
      </c>
      <c r="J100" s="131"/>
      <c r="K100" s="132">
        <v>1257591.8943939998</v>
      </c>
      <c r="L100" s="129">
        <v>919064.45629999996</v>
      </c>
      <c r="M100" s="130">
        <v>317175.01023799996</v>
      </c>
      <c r="N100" s="130">
        <v>16767.41</v>
      </c>
      <c r="O100" s="131"/>
      <c r="P100" s="133">
        <v>1253006.8765379998</v>
      </c>
      <c r="Q100" s="122"/>
      <c r="R100" s="91" t="s">
        <v>142</v>
      </c>
    </row>
    <row r="101" spans="1:18" x14ac:dyDescent="0.25">
      <c r="A101" s="123">
        <v>92</v>
      </c>
      <c r="B101" s="124" t="s">
        <v>142</v>
      </c>
      <c r="C101" s="125">
        <v>50977.727500000001</v>
      </c>
      <c r="D101" s="126">
        <v>24642.850399999999</v>
      </c>
      <c r="E101" s="127"/>
      <c r="F101" s="128">
        <v>75620.577900000004</v>
      </c>
      <c r="G101" s="129">
        <v>52334.960599999999</v>
      </c>
      <c r="H101" s="130">
        <v>26991.477551999997</v>
      </c>
      <c r="I101" s="130">
        <v>2541.83</v>
      </c>
      <c r="J101" s="131"/>
      <c r="K101" s="132">
        <v>81868.26815199999</v>
      </c>
      <c r="L101" s="129">
        <v>54616.721299999997</v>
      </c>
      <c r="M101" s="130">
        <v>27482.669334999999</v>
      </c>
      <c r="N101" s="130">
        <v>2541.83</v>
      </c>
      <c r="O101" s="131"/>
      <c r="P101" s="133">
        <v>84641.220634999991</v>
      </c>
      <c r="Q101" s="122"/>
      <c r="R101" s="91" t="s">
        <v>143</v>
      </c>
    </row>
    <row r="102" spans="1:18" x14ac:dyDescent="0.25">
      <c r="A102" s="123">
        <v>93</v>
      </c>
      <c r="B102" s="124" t="s">
        <v>143</v>
      </c>
      <c r="C102" s="125">
        <v>68126.960600000006</v>
      </c>
      <c r="D102" s="126">
        <v>32932.862655999998</v>
      </c>
      <c r="E102" s="127"/>
      <c r="F102" s="128">
        <v>101059.823256</v>
      </c>
      <c r="G102" s="129">
        <v>66460.096199999985</v>
      </c>
      <c r="H102" s="130">
        <v>34276.441103999998</v>
      </c>
      <c r="I102" s="130">
        <v>3392.89</v>
      </c>
      <c r="J102" s="131"/>
      <c r="K102" s="132">
        <v>104129.42730399998</v>
      </c>
      <c r="L102" s="129">
        <v>168605.1586</v>
      </c>
      <c r="M102" s="130">
        <v>84840.680869999997</v>
      </c>
      <c r="N102" s="130">
        <v>3392.89</v>
      </c>
      <c r="O102" s="131">
        <v>1679.34</v>
      </c>
      <c r="P102" s="133">
        <v>256838.72947000002</v>
      </c>
      <c r="Q102" s="122"/>
      <c r="R102" s="91" t="s">
        <v>45</v>
      </c>
    </row>
    <row r="103" spans="1:18" x14ac:dyDescent="0.25">
      <c r="A103" s="123">
        <v>94</v>
      </c>
      <c r="B103" s="124" t="s">
        <v>45</v>
      </c>
      <c r="C103" s="125">
        <v>3799839.6768999998</v>
      </c>
      <c r="D103" s="126"/>
      <c r="E103" s="127"/>
      <c r="F103" s="128">
        <v>3799839.6768999998</v>
      </c>
      <c r="G103" s="129">
        <v>3429572.6664</v>
      </c>
      <c r="H103" s="130"/>
      <c r="I103" s="130">
        <v>175093.41</v>
      </c>
      <c r="J103" s="131"/>
      <c r="K103" s="132">
        <v>3604666.0764000001</v>
      </c>
      <c r="L103" s="129">
        <v>3654346.9657000001</v>
      </c>
      <c r="M103" s="130"/>
      <c r="N103" s="130">
        <v>175093.41</v>
      </c>
      <c r="O103" s="131"/>
      <c r="P103" s="133">
        <v>3829440.3757000002</v>
      </c>
      <c r="Q103" s="122"/>
      <c r="R103" s="91" t="s">
        <v>151</v>
      </c>
    </row>
    <row r="104" spans="1:18" x14ac:dyDescent="0.25">
      <c r="A104" s="123">
        <v>95</v>
      </c>
      <c r="B104" s="124" t="s">
        <v>151</v>
      </c>
      <c r="C104" s="125">
        <v>143511.67999999999</v>
      </c>
      <c r="D104" s="126">
        <v>68244.384000000005</v>
      </c>
      <c r="E104" s="127">
        <v>16421.37</v>
      </c>
      <c r="F104" s="128">
        <v>211756.06400000001</v>
      </c>
      <c r="G104" s="129">
        <v>111596.9927</v>
      </c>
      <c r="H104" s="130">
        <v>53067.931635000008</v>
      </c>
      <c r="I104" s="130">
        <v>2379.17</v>
      </c>
      <c r="J104" s="131">
        <v>16459.400000000001</v>
      </c>
      <c r="K104" s="132">
        <v>167044.09433500003</v>
      </c>
      <c r="L104" s="129">
        <v>146542.0661</v>
      </c>
      <c r="M104" s="130">
        <v>66567.513005000015</v>
      </c>
      <c r="N104" s="130">
        <v>2379.17</v>
      </c>
      <c r="O104" s="131"/>
      <c r="P104" s="133">
        <v>215488.74910500002</v>
      </c>
      <c r="Q104" s="122"/>
      <c r="R104" s="91" t="s">
        <v>111</v>
      </c>
    </row>
    <row r="105" spans="1:18" x14ac:dyDescent="0.25">
      <c r="A105" s="123">
        <v>96</v>
      </c>
      <c r="B105" s="124" t="s">
        <v>111</v>
      </c>
      <c r="C105" s="125">
        <v>596745.9105</v>
      </c>
      <c r="D105" s="126">
        <v>317545.00471499999</v>
      </c>
      <c r="E105" s="127"/>
      <c r="F105" s="128">
        <v>914290.91521500004</v>
      </c>
      <c r="G105" s="129">
        <v>586459.62679999997</v>
      </c>
      <c r="H105" s="130">
        <v>326545.71134800004</v>
      </c>
      <c r="I105" s="130">
        <v>28346.85</v>
      </c>
      <c r="J105" s="131"/>
      <c r="K105" s="132">
        <v>941352.18814799993</v>
      </c>
      <c r="L105" s="129">
        <v>617029.72399999993</v>
      </c>
      <c r="M105" s="130">
        <v>349656.30346959998</v>
      </c>
      <c r="N105" s="130">
        <v>28346.85</v>
      </c>
      <c r="O105" s="131"/>
      <c r="P105" s="133">
        <v>995032.87746959983</v>
      </c>
      <c r="Q105" s="122"/>
      <c r="R105" s="91" t="s">
        <v>112</v>
      </c>
    </row>
    <row r="106" spans="1:18" x14ac:dyDescent="0.25">
      <c r="A106" s="123">
        <v>97</v>
      </c>
      <c r="B106" s="124" t="s">
        <v>112</v>
      </c>
      <c r="C106" s="125">
        <v>81528.60639999999</v>
      </c>
      <c r="D106" s="126">
        <v>43383.626512000003</v>
      </c>
      <c r="E106" s="127"/>
      <c r="F106" s="128">
        <v>124912.23291199999</v>
      </c>
      <c r="G106" s="129">
        <v>90601.650899999993</v>
      </c>
      <c r="H106" s="130">
        <v>50447.770299000003</v>
      </c>
      <c r="I106" s="130">
        <v>4092.42</v>
      </c>
      <c r="J106" s="131"/>
      <c r="K106" s="132">
        <v>145141.84119900002</v>
      </c>
      <c r="L106" s="129">
        <v>99202.697900000014</v>
      </c>
      <c r="M106" s="130">
        <v>56215.847134660005</v>
      </c>
      <c r="N106" s="130">
        <v>4092.42</v>
      </c>
      <c r="O106" s="131"/>
      <c r="P106" s="133">
        <v>159510.96503466004</v>
      </c>
      <c r="Q106" s="122"/>
      <c r="R106" s="91" t="s">
        <v>144</v>
      </c>
    </row>
    <row r="107" spans="1:18" x14ac:dyDescent="0.25">
      <c r="A107" s="123">
        <v>98</v>
      </c>
      <c r="B107" s="124" t="s">
        <v>144</v>
      </c>
      <c r="C107" s="125">
        <v>77000.005999999994</v>
      </c>
      <c r="D107" s="126">
        <v>37222.130559999991</v>
      </c>
      <c r="E107" s="127"/>
      <c r="F107" s="128">
        <v>114222.13655999998</v>
      </c>
      <c r="G107" s="129">
        <v>78171.250700000004</v>
      </c>
      <c r="H107" s="130">
        <v>40316.406744</v>
      </c>
      <c r="I107" s="130">
        <v>3601.66</v>
      </c>
      <c r="J107" s="131"/>
      <c r="K107" s="132">
        <v>122089.31744400001</v>
      </c>
      <c r="L107" s="129">
        <v>85006.526500000007</v>
      </c>
      <c r="M107" s="130">
        <v>42774.560675000001</v>
      </c>
      <c r="N107" s="130">
        <v>3601.66</v>
      </c>
      <c r="O107" s="131"/>
      <c r="P107" s="133">
        <v>131382.747175</v>
      </c>
      <c r="Q107" s="122"/>
      <c r="R107" s="91" t="s">
        <v>81</v>
      </c>
    </row>
    <row r="108" spans="1:18" x14ac:dyDescent="0.25">
      <c r="A108" s="123">
        <v>99</v>
      </c>
      <c r="B108" s="124" t="s">
        <v>81</v>
      </c>
      <c r="C108" s="125">
        <v>95880.371300000013</v>
      </c>
      <c r="D108" s="126">
        <v>53733.808086000005</v>
      </c>
      <c r="E108" s="127"/>
      <c r="F108" s="128">
        <v>149614.17938600003</v>
      </c>
      <c r="G108" s="129">
        <v>154952.796</v>
      </c>
      <c r="H108" s="130">
        <v>105071.18316</v>
      </c>
      <c r="I108" s="130">
        <v>2357.0300000000002</v>
      </c>
      <c r="J108" s="131"/>
      <c r="K108" s="132">
        <v>262381.00916000002</v>
      </c>
      <c r="L108" s="129">
        <v>120116.50410000001</v>
      </c>
      <c r="M108" s="130">
        <v>66600.768018000002</v>
      </c>
      <c r="N108" s="130">
        <v>2357.0300000000002</v>
      </c>
      <c r="O108" s="131"/>
      <c r="P108" s="133">
        <v>189074.30211800002</v>
      </c>
      <c r="Q108" s="122"/>
      <c r="R108" s="91" t="s">
        <v>162</v>
      </c>
    </row>
    <row r="109" spans="1:18" x14ac:dyDescent="0.25">
      <c r="A109" s="123">
        <v>100</v>
      </c>
      <c r="B109" s="124" t="s">
        <v>162</v>
      </c>
      <c r="C109" s="125">
        <v>139758.14720000001</v>
      </c>
      <c r="D109" s="126">
        <v>57241.368799999997</v>
      </c>
      <c r="E109" s="127"/>
      <c r="F109" s="128">
        <v>196999.516</v>
      </c>
      <c r="G109" s="129">
        <v>179821.9295</v>
      </c>
      <c r="H109" s="130">
        <v>71967.031784999999</v>
      </c>
      <c r="I109" s="130">
        <v>2809.61</v>
      </c>
      <c r="J109" s="131"/>
      <c r="K109" s="132">
        <v>254598.57128499998</v>
      </c>
      <c r="L109" s="129">
        <v>148201.44809999998</v>
      </c>
      <c r="M109" s="130">
        <v>64010.412689999997</v>
      </c>
      <c r="N109" s="130">
        <v>2809.61</v>
      </c>
      <c r="O109" s="131"/>
      <c r="P109" s="133">
        <v>215021.47078999996</v>
      </c>
      <c r="Q109" s="122"/>
      <c r="R109" s="91" t="s">
        <v>113</v>
      </c>
    </row>
    <row r="110" spans="1:18" x14ac:dyDescent="0.25">
      <c r="A110" s="123">
        <v>101</v>
      </c>
      <c r="B110" s="124" t="s">
        <v>113</v>
      </c>
      <c r="C110" s="125">
        <v>202872.01730000001</v>
      </c>
      <c r="D110" s="126">
        <v>107953.811759</v>
      </c>
      <c r="E110" s="127"/>
      <c r="F110" s="128">
        <v>310825.82905900001</v>
      </c>
      <c r="G110" s="129">
        <v>209190.26019999999</v>
      </c>
      <c r="H110" s="130">
        <v>116478.917222</v>
      </c>
      <c r="I110" s="130">
        <v>9517.3700000000008</v>
      </c>
      <c r="J110" s="131"/>
      <c r="K110" s="132">
        <v>335186.54742199997</v>
      </c>
      <c r="L110" s="129">
        <v>295248.09210000001</v>
      </c>
      <c r="M110" s="130">
        <v>167310.18373134002</v>
      </c>
      <c r="N110" s="130">
        <v>9517.3700000000008</v>
      </c>
      <c r="O110" s="131"/>
      <c r="P110" s="133">
        <v>472075.64583133999</v>
      </c>
      <c r="Q110" s="122"/>
      <c r="R110" s="91" t="s">
        <v>163</v>
      </c>
    </row>
    <row r="111" spans="1:18" x14ac:dyDescent="0.25">
      <c r="A111" s="123">
        <v>102</v>
      </c>
      <c r="B111" s="124" t="s">
        <v>163</v>
      </c>
      <c r="C111" s="125">
        <v>194890.19059999997</v>
      </c>
      <c r="D111" s="126">
        <v>79822.046149999995</v>
      </c>
      <c r="E111" s="127"/>
      <c r="F111" s="128">
        <v>274712.23674999998</v>
      </c>
      <c r="G111" s="129">
        <v>199018.78809999998</v>
      </c>
      <c r="H111" s="130">
        <v>79649.859662999996</v>
      </c>
      <c r="I111" s="130">
        <v>3952.61</v>
      </c>
      <c r="J111" s="131"/>
      <c r="K111" s="132">
        <v>282621.25776299997</v>
      </c>
      <c r="L111" s="129">
        <v>197119.3536</v>
      </c>
      <c r="M111" s="130">
        <v>85138.784639999998</v>
      </c>
      <c r="N111" s="130">
        <v>3952.61</v>
      </c>
      <c r="O111" s="131"/>
      <c r="P111" s="133">
        <v>286210.74823999999</v>
      </c>
      <c r="Q111" s="122"/>
      <c r="R111" s="91" t="s">
        <v>145</v>
      </c>
    </row>
    <row r="112" spans="1:18" x14ac:dyDescent="0.25">
      <c r="A112" s="123">
        <v>103</v>
      </c>
      <c r="B112" s="124" t="s">
        <v>145</v>
      </c>
      <c r="C112" s="125">
        <v>356313.37789999996</v>
      </c>
      <c r="D112" s="126">
        <v>172243.40310399997</v>
      </c>
      <c r="E112" s="127"/>
      <c r="F112" s="128">
        <v>528556.78100399999</v>
      </c>
      <c r="G112" s="129">
        <v>358422.10810000001</v>
      </c>
      <c r="H112" s="130">
        <v>184854.29575199998</v>
      </c>
      <c r="I112" s="130">
        <v>15296.95</v>
      </c>
      <c r="J112" s="131"/>
      <c r="K112" s="132">
        <v>558573.35385199997</v>
      </c>
      <c r="L112" s="129">
        <v>284187.16380000004</v>
      </c>
      <c r="M112" s="130">
        <v>143000.56221</v>
      </c>
      <c r="N112" s="130">
        <v>15296.95</v>
      </c>
      <c r="O112" s="131"/>
      <c r="P112" s="133">
        <v>442484.67601000005</v>
      </c>
      <c r="Q112" s="122"/>
      <c r="R112" s="91" t="s">
        <v>82</v>
      </c>
    </row>
    <row r="113" spans="1:18" x14ac:dyDescent="0.25">
      <c r="A113" s="123">
        <v>104</v>
      </c>
      <c r="B113" s="124" t="s">
        <v>82</v>
      </c>
      <c r="C113" s="125">
        <v>43579.988600000004</v>
      </c>
      <c r="D113" s="126">
        <v>24423.338292</v>
      </c>
      <c r="E113" s="127"/>
      <c r="F113" s="128">
        <v>68003.326892000012</v>
      </c>
      <c r="G113" s="129">
        <v>46790.882899999997</v>
      </c>
      <c r="H113" s="130">
        <v>31728.200809000005</v>
      </c>
      <c r="I113" s="130">
        <v>919.34</v>
      </c>
      <c r="J113" s="131"/>
      <c r="K113" s="132">
        <v>79438.423708999995</v>
      </c>
      <c r="L113" s="129">
        <v>48676.922400000003</v>
      </c>
      <c r="M113" s="130">
        <v>26989.799951999998</v>
      </c>
      <c r="N113" s="130">
        <v>919.34</v>
      </c>
      <c r="O113" s="131"/>
      <c r="P113" s="133">
        <v>76586.062351999994</v>
      </c>
      <c r="Q113" s="122"/>
      <c r="R113" s="91" t="s">
        <v>114</v>
      </c>
    </row>
    <row r="114" spans="1:18" x14ac:dyDescent="0.25">
      <c r="A114" s="123">
        <v>105</v>
      </c>
      <c r="B114" s="124" t="s">
        <v>114</v>
      </c>
      <c r="C114" s="125">
        <v>124375.00019999999</v>
      </c>
      <c r="D114" s="126">
        <v>66183.377765999991</v>
      </c>
      <c r="E114" s="127"/>
      <c r="F114" s="128">
        <v>190558.377966</v>
      </c>
      <c r="G114" s="129">
        <v>127969.56959999999</v>
      </c>
      <c r="H114" s="130">
        <v>71254.545455999993</v>
      </c>
      <c r="I114" s="130">
        <v>6607.37</v>
      </c>
      <c r="J114" s="131"/>
      <c r="K114" s="132">
        <v>205831.48505599998</v>
      </c>
      <c r="L114" s="129">
        <v>132042.8763</v>
      </c>
      <c r="M114" s="130">
        <v>74825.607634019994</v>
      </c>
      <c r="N114" s="130">
        <v>6607.37</v>
      </c>
      <c r="O114" s="131"/>
      <c r="P114" s="133">
        <v>213475.85393401998</v>
      </c>
      <c r="Q114" s="122"/>
      <c r="R114" s="91" t="s">
        <v>133</v>
      </c>
    </row>
    <row r="115" spans="1:18" x14ac:dyDescent="0.25">
      <c r="A115" s="123">
        <v>106</v>
      </c>
      <c r="B115" s="124" t="s">
        <v>133</v>
      </c>
      <c r="C115" s="125">
        <v>97710.386799999993</v>
      </c>
      <c r="D115" s="126">
        <v>50975.716688</v>
      </c>
      <c r="E115" s="127"/>
      <c r="F115" s="128">
        <v>148686.10348799999</v>
      </c>
      <c r="G115" s="129">
        <v>96007.182000000015</v>
      </c>
      <c r="H115" s="130">
        <v>52354.554779999999</v>
      </c>
      <c r="I115" s="130">
        <v>4601.3</v>
      </c>
      <c r="J115" s="131"/>
      <c r="K115" s="132">
        <v>152963.03677999999</v>
      </c>
      <c r="L115" s="129">
        <v>114972.17549999998</v>
      </c>
      <c r="M115" s="130">
        <v>65243.040271499995</v>
      </c>
      <c r="N115" s="130">
        <v>4601.3</v>
      </c>
      <c r="O115" s="131"/>
      <c r="P115" s="133">
        <v>184816.51577149995</v>
      </c>
      <c r="Q115" s="122"/>
      <c r="R115" s="91" t="s">
        <v>115</v>
      </c>
    </row>
    <row r="116" spans="1:18" x14ac:dyDescent="0.25">
      <c r="A116" s="123">
        <v>107</v>
      </c>
      <c r="B116" s="124" t="s">
        <v>115</v>
      </c>
      <c r="C116" s="125">
        <v>183948.07830000002</v>
      </c>
      <c r="D116" s="126">
        <v>97883.860389000009</v>
      </c>
      <c r="E116" s="127"/>
      <c r="F116" s="128">
        <v>281831.93868900003</v>
      </c>
      <c r="G116" s="129">
        <v>202440.50089999998</v>
      </c>
      <c r="H116" s="130">
        <v>112720.59379899999</v>
      </c>
      <c r="I116" s="130">
        <v>9669.17</v>
      </c>
      <c r="J116" s="131"/>
      <c r="K116" s="132">
        <v>324830.26469899999</v>
      </c>
      <c r="L116" s="129">
        <v>225402.49660000001</v>
      </c>
      <c r="M116" s="130">
        <v>127730.31944564002</v>
      </c>
      <c r="N116" s="130">
        <v>9669.17</v>
      </c>
      <c r="O116" s="131"/>
      <c r="P116" s="133">
        <v>362801.98604564002</v>
      </c>
      <c r="Q116" s="122"/>
      <c r="R116" s="91" t="s">
        <v>124</v>
      </c>
    </row>
    <row r="117" spans="1:18" x14ac:dyDescent="0.25">
      <c r="A117" s="123">
        <v>108</v>
      </c>
      <c r="B117" s="124" t="s">
        <v>124</v>
      </c>
      <c r="C117" s="125">
        <v>495285.53</v>
      </c>
      <c r="D117" s="126">
        <v>145635.02179999999</v>
      </c>
      <c r="E117" s="127">
        <v>73131.37</v>
      </c>
      <c r="F117" s="128">
        <v>640920.55180000002</v>
      </c>
      <c r="G117" s="129">
        <v>563559.99069999997</v>
      </c>
      <c r="H117" s="130">
        <v>178540.60130900002</v>
      </c>
      <c r="I117" s="130">
        <v>7433.13</v>
      </c>
      <c r="J117" s="131">
        <v>137752.65</v>
      </c>
      <c r="K117" s="132">
        <v>749533.72200900002</v>
      </c>
      <c r="L117" s="129">
        <v>476919.58439999999</v>
      </c>
      <c r="M117" s="130">
        <v>143985.06669792</v>
      </c>
      <c r="N117" s="130">
        <v>7433.13</v>
      </c>
      <c r="O117" s="131">
        <v>57188.77</v>
      </c>
      <c r="P117" s="133">
        <v>628337.78109792003</v>
      </c>
      <c r="Q117" s="122"/>
      <c r="R117" s="91" t="s">
        <v>179</v>
      </c>
    </row>
    <row r="118" spans="1:18" x14ac:dyDescent="0.25">
      <c r="A118" s="123">
        <v>109</v>
      </c>
      <c r="B118" s="124" t="s">
        <v>179</v>
      </c>
      <c r="C118" s="125">
        <v>191727.64989999999</v>
      </c>
      <c r="D118" s="126">
        <v>93130.686110999988</v>
      </c>
      <c r="E118" s="127"/>
      <c r="F118" s="128">
        <v>284858.33601099998</v>
      </c>
      <c r="G118" s="129">
        <v>216844.1961</v>
      </c>
      <c r="H118" s="130">
        <v>112805.119035</v>
      </c>
      <c r="I118" s="130">
        <v>4373.2</v>
      </c>
      <c r="J118" s="131"/>
      <c r="K118" s="132">
        <v>334022.51513499999</v>
      </c>
      <c r="L118" s="129">
        <v>250320.9284</v>
      </c>
      <c r="M118" s="130">
        <v>130901.86762159999</v>
      </c>
      <c r="N118" s="130">
        <v>4373.2</v>
      </c>
      <c r="O118" s="131"/>
      <c r="P118" s="133">
        <v>385595.99602160003</v>
      </c>
      <c r="Q118" s="122"/>
      <c r="R118" s="91" t="s">
        <v>83</v>
      </c>
    </row>
    <row r="119" spans="1:18" x14ac:dyDescent="0.25">
      <c r="A119" s="123">
        <v>110</v>
      </c>
      <c r="B119" s="124" t="s">
        <v>83</v>
      </c>
      <c r="C119" s="125">
        <v>134483.08339999997</v>
      </c>
      <c r="D119" s="126">
        <v>75367.753547999993</v>
      </c>
      <c r="E119" s="127"/>
      <c r="F119" s="128">
        <v>209850.83694799995</v>
      </c>
      <c r="G119" s="129">
        <v>163044.70140000002</v>
      </c>
      <c r="H119" s="130">
        <v>110558.18369400001</v>
      </c>
      <c r="I119" s="130">
        <v>3028.85</v>
      </c>
      <c r="J119" s="131"/>
      <c r="K119" s="132">
        <v>276631.735094</v>
      </c>
      <c r="L119" s="129">
        <v>141212.8254</v>
      </c>
      <c r="M119" s="130">
        <v>78298.004891999997</v>
      </c>
      <c r="N119" s="130">
        <v>3028.85</v>
      </c>
      <c r="O119" s="131"/>
      <c r="P119" s="133">
        <v>222539.680292</v>
      </c>
      <c r="Q119" s="122"/>
      <c r="R119" s="91" t="s">
        <v>128</v>
      </c>
    </row>
    <row r="120" spans="1:18" x14ac:dyDescent="0.25">
      <c r="A120" s="123">
        <v>111</v>
      </c>
      <c r="B120" s="124" t="s">
        <v>128</v>
      </c>
      <c r="C120" s="125">
        <v>250381.50199999998</v>
      </c>
      <c r="D120" s="126">
        <v>107823.86383999999</v>
      </c>
      <c r="E120" s="127"/>
      <c r="F120" s="128">
        <v>358205.36583999998</v>
      </c>
      <c r="G120" s="129">
        <v>279571.21390000003</v>
      </c>
      <c r="H120" s="130">
        <v>125866.529492</v>
      </c>
      <c r="I120" s="130"/>
      <c r="J120" s="131"/>
      <c r="K120" s="132">
        <v>405437.74339200003</v>
      </c>
      <c r="L120" s="129">
        <v>376630.7353</v>
      </c>
      <c r="M120" s="130">
        <v>175862.51312540003</v>
      </c>
      <c r="N120" s="130"/>
      <c r="O120" s="131"/>
      <c r="P120" s="133">
        <v>552493.2484254</v>
      </c>
      <c r="Q120" s="122"/>
      <c r="R120" s="91" t="s">
        <v>52</v>
      </c>
    </row>
    <row r="121" spans="1:18" x14ac:dyDescent="0.25">
      <c r="A121" s="123">
        <v>112</v>
      </c>
      <c r="B121" s="124" t="s">
        <v>52</v>
      </c>
      <c r="C121" s="125">
        <v>149178.94469999999</v>
      </c>
      <c r="D121" s="126">
        <v>80620.110539999994</v>
      </c>
      <c r="E121" s="127"/>
      <c r="F121" s="128">
        <v>229799.05523999999</v>
      </c>
      <c r="G121" s="129">
        <v>153497.2248</v>
      </c>
      <c r="H121" s="130">
        <v>75311.617104000004</v>
      </c>
      <c r="I121" s="130">
        <v>2651.67</v>
      </c>
      <c r="J121" s="131"/>
      <c r="K121" s="132">
        <v>231460.51190400001</v>
      </c>
      <c r="L121" s="129">
        <v>146841.35739999998</v>
      </c>
      <c r="M121" s="130">
        <v>72045.99365199999</v>
      </c>
      <c r="N121" s="130">
        <v>2651.67</v>
      </c>
      <c r="O121" s="131"/>
      <c r="P121" s="133">
        <v>221539.02105199997</v>
      </c>
      <c r="Q121" s="122"/>
      <c r="R121" s="91" t="s">
        <v>180</v>
      </c>
    </row>
    <row r="122" spans="1:18" x14ac:dyDescent="0.25">
      <c r="A122" s="123">
        <v>113</v>
      </c>
      <c r="B122" s="124" t="s">
        <v>180</v>
      </c>
      <c r="C122" s="125">
        <v>94150.2402</v>
      </c>
      <c r="D122" s="126">
        <v>45732.978378</v>
      </c>
      <c r="E122" s="127"/>
      <c r="F122" s="128">
        <v>139883.218578</v>
      </c>
      <c r="G122" s="129">
        <v>95965.995899999994</v>
      </c>
      <c r="H122" s="130">
        <v>49922.736164999995</v>
      </c>
      <c r="I122" s="130">
        <v>1996.07</v>
      </c>
      <c r="J122" s="131"/>
      <c r="K122" s="132">
        <v>147884.802065</v>
      </c>
      <c r="L122" s="129">
        <v>99303.089900000006</v>
      </c>
      <c r="M122" s="130">
        <v>51929.177522600003</v>
      </c>
      <c r="N122" s="130">
        <v>1996.07</v>
      </c>
      <c r="O122" s="131"/>
      <c r="P122" s="133">
        <v>153228.33742260002</v>
      </c>
      <c r="Q122" s="122"/>
      <c r="R122" s="91" t="s">
        <v>146</v>
      </c>
    </row>
    <row r="123" spans="1:18" x14ac:dyDescent="0.25">
      <c r="A123" s="123">
        <v>114</v>
      </c>
      <c r="B123" s="124" t="s">
        <v>146</v>
      </c>
      <c r="C123" s="125">
        <v>141700.67129999999</v>
      </c>
      <c r="D123" s="126">
        <v>68498.707487999985</v>
      </c>
      <c r="E123" s="127"/>
      <c r="F123" s="128">
        <v>210199.37878799997</v>
      </c>
      <c r="G123" s="129">
        <v>144338.82829999999</v>
      </c>
      <c r="H123" s="130">
        <v>74441.982936</v>
      </c>
      <c r="I123" s="130">
        <v>6861.3</v>
      </c>
      <c r="J123" s="131"/>
      <c r="K123" s="132">
        <v>225642.11123599997</v>
      </c>
      <c r="L123" s="129">
        <v>151541.54070000001</v>
      </c>
      <c r="M123" s="130">
        <v>76254.413564999995</v>
      </c>
      <c r="N123" s="130">
        <v>6861.3</v>
      </c>
      <c r="O123" s="131"/>
      <c r="P123" s="133">
        <v>234657.254265</v>
      </c>
      <c r="Q123" s="122"/>
      <c r="R123" s="91" t="s">
        <v>84</v>
      </c>
    </row>
    <row r="124" spans="1:18" x14ac:dyDescent="0.25">
      <c r="A124" s="123">
        <v>115</v>
      </c>
      <c r="B124" s="124" t="s">
        <v>84</v>
      </c>
      <c r="C124" s="125">
        <v>477423.10479999997</v>
      </c>
      <c r="D124" s="126">
        <v>267560.09745599999</v>
      </c>
      <c r="E124" s="127"/>
      <c r="F124" s="128">
        <v>744983.2022559999</v>
      </c>
      <c r="G124" s="129">
        <v>390720.6961</v>
      </c>
      <c r="H124" s="130">
        <v>264941.88478100003</v>
      </c>
      <c r="I124" s="130">
        <v>9334.81</v>
      </c>
      <c r="J124" s="131"/>
      <c r="K124" s="132">
        <v>664997.39088100009</v>
      </c>
      <c r="L124" s="129">
        <v>438752.17689999996</v>
      </c>
      <c r="M124" s="130">
        <v>243274.07936199999</v>
      </c>
      <c r="N124" s="130">
        <v>9334.81</v>
      </c>
      <c r="O124" s="131"/>
      <c r="P124" s="133">
        <v>691361.06626200001</v>
      </c>
      <c r="Q124" s="122"/>
      <c r="R124" s="91" t="s">
        <v>85</v>
      </c>
    </row>
    <row r="125" spans="1:18" x14ac:dyDescent="0.25">
      <c r="A125" s="123">
        <v>116</v>
      </c>
      <c r="B125" s="124" t="s">
        <v>85</v>
      </c>
      <c r="C125" s="125">
        <v>124739.31129999999</v>
      </c>
      <c r="D125" s="126">
        <v>69907.094885999992</v>
      </c>
      <c r="E125" s="127"/>
      <c r="F125" s="128">
        <v>194646.40618599998</v>
      </c>
      <c r="G125" s="129">
        <v>-533191.22739999997</v>
      </c>
      <c r="H125" s="130">
        <v>-361549.03015399998</v>
      </c>
      <c r="I125" s="130">
        <v>3577.1</v>
      </c>
      <c r="J125" s="131"/>
      <c r="K125" s="132">
        <v>-891163.15755400003</v>
      </c>
      <c r="L125" s="129">
        <v>466863.95319999999</v>
      </c>
      <c r="M125" s="130">
        <v>258861.162136</v>
      </c>
      <c r="N125" s="130">
        <v>3577.1</v>
      </c>
      <c r="O125" s="131"/>
      <c r="P125" s="133">
        <v>729302.21533599996</v>
      </c>
      <c r="Q125" s="122"/>
      <c r="R125" s="91" t="s">
        <v>164</v>
      </c>
    </row>
    <row r="126" spans="1:18" x14ac:dyDescent="0.25">
      <c r="A126" s="123">
        <v>117</v>
      </c>
      <c r="B126" s="124" t="s">
        <v>164</v>
      </c>
      <c r="C126" s="125">
        <v>118510.5517</v>
      </c>
      <c r="D126" s="126">
        <v>48538.896174999994</v>
      </c>
      <c r="E126" s="127"/>
      <c r="F126" s="128">
        <v>167049.44787499998</v>
      </c>
      <c r="G126" s="129">
        <v>126446.55809999998</v>
      </c>
      <c r="H126" s="130">
        <v>50605.526762999994</v>
      </c>
      <c r="I126" s="130">
        <v>2285.35</v>
      </c>
      <c r="J126" s="131"/>
      <c r="K126" s="132">
        <v>179337.43486299997</v>
      </c>
      <c r="L126" s="129">
        <v>128622.42309999999</v>
      </c>
      <c r="M126" s="130">
        <v>55553.940189999994</v>
      </c>
      <c r="N126" s="130">
        <v>2285.35</v>
      </c>
      <c r="O126" s="131"/>
      <c r="P126" s="133">
        <v>186461.71328999999</v>
      </c>
      <c r="Q126" s="122"/>
      <c r="R126" s="91" t="s">
        <v>46</v>
      </c>
    </row>
    <row r="127" spans="1:18" x14ac:dyDescent="0.25">
      <c r="A127" s="123">
        <v>118</v>
      </c>
      <c r="B127" s="124" t="s">
        <v>46</v>
      </c>
      <c r="C127" s="125">
        <v>1585978.4716</v>
      </c>
      <c r="D127" s="126"/>
      <c r="E127" s="127"/>
      <c r="F127" s="128">
        <v>1585978.4716</v>
      </c>
      <c r="G127" s="129">
        <v>1612294.3732</v>
      </c>
      <c r="H127" s="130"/>
      <c r="I127" s="138">
        <v>81377.75</v>
      </c>
      <c r="J127" s="139"/>
      <c r="K127" s="132">
        <v>1693672.1232</v>
      </c>
      <c r="L127" s="129">
        <v>1808563.0362</v>
      </c>
      <c r="M127" s="130"/>
      <c r="N127" s="130">
        <v>81377.75</v>
      </c>
      <c r="O127" s="131"/>
      <c r="P127" s="133">
        <v>1889940.7862</v>
      </c>
      <c r="Q127" s="122"/>
      <c r="R127" s="91" t="s">
        <v>134</v>
      </c>
    </row>
    <row r="128" spans="1:18" x14ac:dyDescent="0.25">
      <c r="A128" s="123">
        <v>119</v>
      </c>
      <c r="B128" s="124" t="s">
        <v>134</v>
      </c>
      <c r="C128" s="125">
        <v>3075439.3835</v>
      </c>
      <c r="D128" s="126">
        <v>1604463.2698600001</v>
      </c>
      <c r="E128" s="127"/>
      <c r="F128" s="128">
        <v>4679902.6533599999</v>
      </c>
      <c r="G128" s="129">
        <v>3132364.8575999998</v>
      </c>
      <c r="H128" s="130">
        <v>1708138.5383039999</v>
      </c>
      <c r="I128" s="130">
        <v>161831.82999999999</v>
      </c>
      <c r="J128" s="131"/>
      <c r="K128" s="132">
        <v>5002335.225904</v>
      </c>
      <c r="L128" s="129">
        <v>3128824.4980000001</v>
      </c>
      <c r="M128" s="130">
        <v>1775508.046514</v>
      </c>
      <c r="N128" s="130">
        <v>161831.82999999999</v>
      </c>
      <c r="O128" s="131"/>
      <c r="P128" s="133">
        <v>5066164.3745140005</v>
      </c>
      <c r="Q128" s="122"/>
      <c r="R128" s="91" t="s">
        <v>152</v>
      </c>
    </row>
    <row r="129" spans="1:18" x14ac:dyDescent="0.25">
      <c r="A129" s="123">
        <v>120</v>
      </c>
      <c r="B129" s="124" t="s">
        <v>152</v>
      </c>
      <c r="C129" s="125">
        <v>358134.11089999997</v>
      </c>
      <c r="D129" s="126">
        <v>170304.19954500001</v>
      </c>
      <c r="E129" s="127"/>
      <c r="F129" s="128">
        <v>528438.31044499995</v>
      </c>
      <c r="G129" s="129">
        <v>375496.69579999999</v>
      </c>
      <c r="H129" s="130">
        <v>178560.66279000003</v>
      </c>
      <c r="I129" s="130">
        <v>6729.36</v>
      </c>
      <c r="J129" s="131"/>
      <c r="K129" s="132">
        <v>560786.71859000006</v>
      </c>
      <c r="L129" s="129">
        <v>438995.01649999997</v>
      </c>
      <c r="M129" s="130">
        <v>199415.821325</v>
      </c>
      <c r="N129" s="130">
        <v>6729.36</v>
      </c>
      <c r="O129" s="131"/>
      <c r="P129" s="133">
        <v>645140.19782499992</v>
      </c>
      <c r="Q129" s="122"/>
      <c r="R129" s="91" t="s">
        <v>92</v>
      </c>
    </row>
    <row r="130" spans="1:18" x14ac:dyDescent="0.25">
      <c r="A130" s="123">
        <v>121</v>
      </c>
      <c r="B130" s="124" t="s">
        <v>92</v>
      </c>
      <c r="C130" s="125">
        <v>383938.54439999996</v>
      </c>
      <c r="D130" s="126">
        <v>173180.79024</v>
      </c>
      <c r="E130" s="127"/>
      <c r="F130" s="128">
        <v>557119.33464000002</v>
      </c>
      <c r="G130" s="129">
        <v>416937.6862</v>
      </c>
      <c r="H130" s="130">
        <v>177154.16156199999</v>
      </c>
      <c r="I130" s="130"/>
      <c r="J130" s="131"/>
      <c r="K130" s="132">
        <v>594091.84776200005</v>
      </c>
      <c r="L130" s="129">
        <v>471962.95030000003</v>
      </c>
      <c r="M130" s="130">
        <v>186475.57419300001</v>
      </c>
      <c r="N130" s="130"/>
      <c r="O130" s="131"/>
      <c r="P130" s="133">
        <v>658438.524493</v>
      </c>
      <c r="Q130" s="122"/>
      <c r="R130" s="91" t="s">
        <v>165</v>
      </c>
    </row>
    <row r="131" spans="1:18" x14ac:dyDescent="0.25">
      <c r="A131" s="123">
        <v>122</v>
      </c>
      <c r="B131" s="124" t="s">
        <v>165</v>
      </c>
      <c r="C131" s="125">
        <v>343069.67089999997</v>
      </c>
      <c r="D131" s="126">
        <v>140512.57797499999</v>
      </c>
      <c r="E131" s="127"/>
      <c r="F131" s="128">
        <v>483582.24887499993</v>
      </c>
      <c r="G131" s="129">
        <v>397773.01319999999</v>
      </c>
      <c r="H131" s="130">
        <v>159193.83783600002</v>
      </c>
      <c r="I131" s="130">
        <v>6667.6</v>
      </c>
      <c r="J131" s="131"/>
      <c r="K131" s="132">
        <v>563634.45103600004</v>
      </c>
      <c r="L131" s="129">
        <v>368425.78080000001</v>
      </c>
      <c r="M131" s="130">
        <v>159128.58192000003</v>
      </c>
      <c r="N131" s="130">
        <v>6667.6</v>
      </c>
      <c r="O131" s="131"/>
      <c r="P131" s="133">
        <v>534221.96272000007</v>
      </c>
      <c r="Q131" s="122"/>
      <c r="R131" s="91" t="s">
        <v>47</v>
      </c>
    </row>
    <row r="132" spans="1:18" x14ac:dyDescent="0.25">
      <c r="A132" s="123">
        <v>123</v>
      </c>
      <c r="B132" s="124" t="s">
        <v>47</v>
      </c>
      <c r="C132" s="125">
        <v>3137534.8857999998</v>
      </c>
      <c r="D132" s="126"/>
      <c r="E132" s="127"/>
      <c r="F132" s="128">
        <v>3137534.8857999998</v>
      </c>
      <c r="G132" s="129">
        <v>2933494.7211000002</v>
      </c>
      <c r="H132" s="130"/>
      <c r="I132" s="130">
        <v>147315.67000000001</v>
      </c>
      <c r="J132" s="131"/>
      <c r="K132" s="132">
        <v>3080810.3911000001</v>
      </c>
      <c r="L132" s="129">
        <v>3171485.1243000003</v>
      </c>
      <c r="M132" s="130"/>
      <c r="N132" s="130">
        <v>147315.67000000001</v>
      </c>
      <c r="O132" s="131"/>
      <c r="P132" s="133">
        <v>3318800.7943000002</v>
      </c>
      <c r="Q132" s="122"/>
      <c r="R132" s="91" t="s">
        <v>166</v>
      </c>
    </row>
    <row r="133" spans="1:18" x14ac:dyDescent="0.25">
      <c r="A133" s="123">
        <v>124</v>
      </c>
      <c r="B133" s="124" t="s">
        <v>166</v>
      </c>
      <c r="C133" s="125">
        <v>555295.58120000002</v>
      </c>
      <c r="D133" s="126">
        <v>227434.89230000001</v>
      </c>
      <c r="E133" s="127"/>
      <c r="F133" s="128">
        <v>782730.47350000008</v>
      </c>
      <c r="G133" s="129">
        <v>580499.77299999993</v>
      </c>
      <c r="H133" s="130">
        <v>232323.41978999999</v>
      </c>
      <c r="I133" s="130">
        <v>11672.21</v>
      </c>
      <c r="J133" s="131"/>
      <c r="K133" s="132">
        <v>824495.40278999985</v>
      </c>
      <c r="L133" s="129">
        <v>567168.1666</v>
      </c>
      <c r="M133" s="130">
        <v>244968.37834000002</v>
      </c>
      <c r="N133" s="130">
        <v>11672.21</v>
      </c>
      <c r="O133" s="131"/>
      <c r="P133" s="133">
        <v>823808.75494000001</v>
      </c>
      <c r="Q133" s="122"/>
      <c r="R133" s="91" t="s">
        <v>147</v>
      </c>
    </row>
    <row r="134" spans="1:18" x14ac:dyDescent="0.25">
      <c r="A134" s="123">
        <v>125</v>
      </c>
      <c r="B134" s="124" t="s">
        <v>147</v>
      </c>
      <c r="C134" s="125">
        <v>400829.17410000006</v>
      </c>
      <c r="D134" s="126">
        <v>193762.52841600002</v>
      </c>
      <c r="E134" s="127"/>
      <c r="F134" s="128">
        <v>594591.70251600002</v>
      </c>
      <c r="G134" s="129">
        <v>382191.00449999998</v>
      </c>
      <c r="H134" s="130">
        <v>197112.97764</v>
      </c>
      <c r="I134" s="130">
        <v>20362.79</v>
      </c>
      <c r="J134" s="131"/>
      <c r="K134" s="132">
        <v>599666.77214000002</v>
      </c>
      <c r="L134" s="129">
        <v>379726.66759999999</v>
      </c>
      <c r="M134" s="130">
        <v>191075.22741999998</v>
      </c>
      <c r="N134" s="130">
        <v>20362.79</v>
      </c>
      <c r="O134" s="131"/>
      <c r="P134" s="133">
        <v>591164.68501999998</v>
      </c>
      <c r="Q134" s="122"/>
      <c r="R134" s="91" t="s">
        <v>67</v>
      </c>
    </row>
    <row r="135" spans="1:18" x14ac:dyDescent="0.25">
      <c r="A135" s="123">
        <v>126</v>
      </c>
      <c r="B135" s="124" t="s">
        <v>67</v>
      </c>
      <c r="C135" s="125">
        <v>98318.218999999997</v>
      </c>
      <c r="D135" s="126">
        <v>48113.171000000002</v>
      </c>
      <c r="E135" s="127"/>
      <c r="F135" s="128">
        <v>146431.39000000001</v>
      </c>
      <c r="G135" s="129">
        <v>108300.70880000001</v>
      </c>
      <c r="H135" s="130">
        <v>54311.653328</v>
      </c>
      <c r="I135" s="130">
        <v>5388.18</v>
      </c>
      <c r="J135" s="131"/>
      <c r="K135" s="132">
        <v>168000.542128</v>
      </c>
      <c r="L135" s="129">
        <v>118147.0349</v>
      </c>
      <c r="M135" s="130">
        <v>62783.837099200005</v>
      </c>
      <c r="N135" s="130">
        <v>5388.18</v>
      </c>
      <c r="O135" s="131"/>
      <c r="P135" s="133">
        <v>186319.05199919999</v>
      </c>
      <c r="Q135" s="122"/>
      <c r="R135" s="91" t="s">
        <v>93</v>
      </c>
    </row>
    <row r="136" spans="1:18" x14ac:dyDescent="0.25">
      <c r="A136" s="123">
        <v>127</v>
      </c>
      <c r="B136" s="124" t="s">
        <v>93</v>
      </c>
      <c r="C136" s="125">
        <v>126771.0555</v>
      </c>
      <c r="D136" s="126">
        <v>57181.837800000001</v>
      </c>
      <c r="E136" s="127"/>
      <c r="F136" s="128">
        <v>183952.8933</v>
      </c>
      <c r="G136" s="129">
        <v>184848.66409999999</v>
      </c>
      <c r="H136" s="130">
        <v>78541.017490999991</v>
      </c>
      <c r="I136" s="130"/>
      <c r="J136" s="131"/>
      <c r="K136" s="132">
        <v>263389.681591</v>
      </c>
      <c r="L136" s="129">
        <v>195786.77669999999</v>
      </c>
      <c r="M136" s="130">
        <v>77356.60517699999</v>
      </c>
      <c r="N136" s="130"/>
      <c r="O136" s="131"/>
      <c r="P136" s="133">
        <v>273143.38187699998</v>
      </c>
      <c r="Q136" s="122"/>
      <c r="R136" s="91" t="s">
        <v>101</v>
      </c>
    </row>
    <row r="137" spans="1:18" x14ac:dyDescent="0.25">
      <c r="A137" s="123">
        <v>128</v>
      </c>
      <c r="B137" s="124" t="s">
        <v>101</v>
      </c>
      <c r="C137" s="125">
        <v>447047.02360000001</v>
      </c>
      <c r="D137" s="126">
        <v>154278.78133599999</v>
      </c>
      <c r="E137" s="127"/>
      <c r="F137" s="128">
        <v>601325.80493600003</v>
      </c>
      <c r="G137" s="129">
        <v>488800.91649999999</v>
      </c>
      <c r="H137" s="130">
        <v>168688.31628999996</v>
      </c>
      <c r="I137" s="130">
        <v>10157.049999999999</v>
      </c>
      <c r="J137" s="131"/>
      <c r="K137" s="132">
        <v>667646.28278999997</v>
      </c>
      <c r="L137" s="129">
        <v>509928.83119999996</v>
      </c>
      <c r="M137" s="130">
        <v>175979.69451199996</v>
      </c>
      <c r="N137" s="130">
        <v>10157.049999999999</v>
      </c>
      <c r="O137" s="131"/>
      <c r="P137" s="133">
        <v>696065.57571200002</v>
      </c>
      <c r="Q137" s="122"/>
      <c r="R137" s="91" t="s">
        <v>102</v>
      </c>
    </row>
    <row r="138" spans="1:18" x14ac:dyDescent="0.25">
      <c r="A138" s="123">
        <v>129</v>
      </c>
      <c r="B138" s="124" t="s">
        <v>102</v>
      </c>
      <c r="C138" s="125">
        <v>547231.88989999995</v>
      </c>
      <c r="D138" s="126">
        <v>188853.21817399998</v>
      </c>
      <c r="E138" s="127"/>
      <c r="F138" s="128">
        <v>736085.10807399987</v>
      </c>
      <c r="G138" s="129">
        <v>606449.83130000008</v>
      </c>
      <c r="H138" s="130">
        <v>209289.707738</v>
      </c>
      <c r="I138" s="130">
        <v>10772.54</v>
      </c>
      <c r="J138" s="131"/>
      <c r="K138" s="132">
        <v>826512.07903800008</v>
      </c>
      <c r="L138" s="129">
        <v>664618.59169999999</v>
      </c>
      <c r="M138" s="130">
        <v>229364.118242</v>
      </c>
      <c r="N138" s="130">
        <v>10772.54</v>
      </c>
      <c r="O138" s="131"/>
      <c r="P138" s="133">
        <v>904755.24994200002</v>
      </c>
      <c r="Q138" s="122"/>
      <c r="R138" s="91" t="s">
        <v>135</v>
      </c>
    </row>
    <row r="139" spans="1:18" x14ac:dyDescent="0.25">
      <c r="A139" s="123">
        <v>130</v>
      </c>
      <c r="B139" s="124" t="s">
        <v>135</v>
      </c>
      <c r="C139" s="125">
        <v>264130.65639999998</v>
      </c>
      <c r="D139" s="126">
        <v>137797.52542399999</v>
      </c>
      <c r="E139" s="127"/>
      <c r="F139" s="128">
        <v>401928.18182399997</v>
      </c>
      <c r="G139" s="129">
        <v>305028.2328</v>
      </c>
      <c r="H139" s="130">
        <v>166337.73631199999</v>
      </c>
      <c r="I139" s="130">
        <v>12270.77</v>
      </c>
      <c r="J139" s="131"/>
      <c r="K139" s="132">
        <v>483636.73911199998</v>
      </c>
      <c r="L139" s="129">
        <v>349646.20229999995</v>
      </c>
      <c r="M139" s="130">
        <v>198413.06088390001</v>
      </c>
      <c r="N139" s="130">
        <v>12270.77</v>
      </c>
      <c r="O139" s="131"/>
      <c r="P139" s="133">
        <v>560330.03318389994</v>
      </c>
      <c r="Q139" s="122"/>
      <c r="R139" s="91" t="s">
        <v>53</v>
      </c>
    </row>
    <row r="140" spans="1:18" x14ac:dyDescent="0.25">
      <c r="A140" s="123">
        <v>131</v>
      </c>
      <c r="B140" s="124" t="s">
        <v>53</v>
      </c>
      <c r="C140" s="125">
        <v>4000407.4910000004</v>
      </c>
      <c r="D140" s="126">
        <v>2131280.9271200001</v>
      </c>
      <c r="E140" s="127"/>
      <c r="F140" s="128">
        <v>6131688.4181200005</v>
      </c>
      <c r="G140" s="129">
        <v>4358801.8879000004</v>
      </c>
      <c r="H140" s="130">
        <v>2138595.1390419998</v>
      </c>
      <c r="I140" s="130">
        <v>90810.83</v>
      </c>
      <c r="J140" s="131"/>
      <c r="K140" s="132">
        <v>6588207.8569419999</v>
      </c>
      <c r="L140" s="129">
        <v>4567042.0525000002</v>
      </c>
      <c r="M140" s="130">
        <v>2240765.7389499997</v>
      </c>
      <c r="N140" s="130">
        <v>90810.83</v>
      </c>
      <c r="O140" s="131"/>
      <c r="P140" s="133">
        <v>6898618.6214499995</v>
      </c>
      <c r="Q140" s="122"/>
      <c r="R140" s="91" t="s">
        <v>181</v>
      </c>
    </row>
    <row r="141" spans="1:18" x14ac:dyDescent="0.25">
      <c r="A141" s="123">
        <v>132</v>
      </c>
      <c r="B141" s="124" t="s">
        <v>181</v>
      </c>
      <c r="C141" s="125">
        <v>53376.546399999999</v>
      </c>
      <c r="D141" s="126">
        <v>25927.373496</v>
      </c>
      <c r="E141" s="127"/>
      <c r="F141" s="128">
        <v>79303.919896000007</v>
      </c>
      <c r="G141" s="129">
        <v>66134.560100000002</v>
      </c>
      <c r="H141" s="130">
        <v>34404.042434999996</v>
      </c>
      <c r="I141" s="130">
        <v>1432.03</v>
      </c>
      <c r="J141" s="131"/>
      <c r="K141" s="132">
        <v>101970.632535</v>
      </c>
      <c r="L141" s="129">
        <v>62510.578100000006</v>
      </c>
      <c r="M141" s="130">
        <v>32689.0423094</v>
      </c>
      <c r="N141" s="130">
        <v>1432.03</v>
      </c>
      <c r="O141" s="131"/>
      <c r="P141" s="133">
        <v>96631.650409399997</v>
      </c>
      <c r="Q141" s="122"/>
      <c r="R141" s="91" t="s">
        <v>125</v>
      </c>
    </row>
    <row r="142" spans="1:18" x14ac:dyDescent="0.25">
      <c r="A142" s="123">
        <v>133</v>
      </c>
      <c r="B142" s="124" t="s">
        <v>125</v>
      </c>
      <c r="C142" s="125">
        <v>418950.47529999999</v>
      </c>
      <c r="D142" s="126">
        <v>123189.267418</v>
      </c>
      <c r="E142" s="127"/>
      <c r="F142" s="128">
        <v>542139.74271799996</v>
      </c>
      <c r="G142" s="129">
        <v>356644.56339999998</v>
      </c>
      <c r="H142" s="130">
        <v>112988.03295800001</v>
      </c>
      <c r="I142" s="130">
        <v>9635.2099999999991</v>
      </c>
      <c r="J142" s="131"/>
      <c r="K142" s="132">
        <v>479267.80635800003</v>
      </c>
      <c r="L142" s="129">
        <v>496843.5235999999</v>
      </c>
      <c r="M142" s="130">
        <v>150000.23111647999</v>
      </c>
      <c r="N142" s="130">
        <v>9635.2099999999991</v>
      </c>
      <c r="O142" s="131"/>
      <c r="P142" s="133">
        <v>656478.96471647988</v>
      </c>
      <c r="Q142" s="122"/>
      <c r="R142" s="91" t="s">
        <v>54</v>
      </c>
    </row>
    <row r="143" spans="1:18" x14ac:dyDescent="0.25">
      <c r="A143" s="123">
        <v>134</v>
      </c>
      <c r="B143" s="124" t="s">
        <v>54</v>
      </c>
      <c r="C143" s="125">
        <v>215648.18239999999</v>
      </c>
      <c r="D143" s="126">
        <v>114890.01036799999</v>
      </c>
      <c r="E143" s="127"/>
      <c r="F143" s="128">
        <v>330538.19276799995</v>
      </c>
      <c r="G143" s="129">
        <v>242210.9374</v>
      </c>
      <c r="H143" s="130">
        <v>118837.962052</v>
      </c>
      <c r="I143" s="130">
        <v>5026.91</v>
      </c>
      <c r="J143" s="131"/>
      <c r="K143" s="132">
        <v>366075.80945199996</v>
      </c>
      <c r="L143" s="129">
        <v>236062.34570000001</v>
      </c>
      <c r="M143" s="130">
        <v>115821.22748599999</v>
      </c>
      <c r="N143" s="130">
        <v>5026.91</v>
      </c>
      <c r="O143" s="131"/>
      <c r="P143" s="133">
        <v>356910.48318599997</v>
      </c>
      <c r="Q143" s="122"/>
      <c r="R143" s="91" t="s">
        <v>167</v>
      </c>
    </row>
    <row r="144" spans="1:18" x14ac:dyDescent="0.25">
      <c r="A144" s="123">
        <v>135</v>
      </c>
      <c r="B144" s="124" t="s">
        <v>167</v>
      </c>
      <c r="C144" s="125">
        <v>298542.3456</v>
      </c>
      <c r="D144" s="126">
        <v>122275.3224</v>
      </c>
      <c r="E144" s="127"/>
      <c r="F144" s="128">
        <v>420817.66800000001</v>
      </c>
      <c r="G144" s="129">
        <v>360286.17509999999</v>
      </c>
      <c r="H144" s="130">
        <v>144191.12667299999</v>
      </c>
      <c r="I144" s="130">
        <v>6142.15</v>
      </c>
      <c r="J144" s="131"/>
      <c r="K144" s="132">
        <v>510619.45177300001</v>
      </c>
      <c r="L144" s="129">
        <v>359580.22100000002</v>
      </c>
      <c r="M144" s="130">
        <v>155308.05290000001</v>
      </c>
      <c r="N144" s="130">
        <v>6142.15</v>
      </c>
      <c r="O144" s="131"/>
      <c r="P144" s="133">
        <v>521030.42390000005</v>
      </c>
      <c r="Q144" s="122"/>
      <c r="R144" s="91" t="s">
        <v>148</v>
      </c>
    </row>
    <row r="145" spans="1:18" x14ac:dyDescent="0.25">
      <c r="A145" s="123">
        <v>136</v>
      </c>
      <c r="B145" s="124" t="s">
        <v>148</v>
      </c>
      <c r="C145" s="125">
        <v>135995.62330000001</v>
      </c>
      <c r="D145" s="126">
        <v>65740.863008</v>
      </c>
      <c r="E145" s="127"/>
      <c r="F145" s="128">
        <v>201736.48630799999</v>
      </c>
      <c r="G145" s="129">
        <v>147080.6814</v>
      </c>
      <c r="H145" s="130">
        <v>75856.079087999999</v>
      </c>
      <c r="I145" s="130">
        <v>6596.1</v>
      </c>
      <c r="J145" s="131"/>
      <c r="K145" s="132">
        <v>229532.86048800001</v>
      </c>
      <c r="L145" s="129">
        <v>150411.91449999998</v>
      </c>
      <c r="M145" s="130">
        <v>75685.995274999994</v>
      </c>
      <c r="N145" s="130">
        <v>6596.1</v>
      </c>
      <c r="O145" s="131"/>
      <c r="P145" s="133">
        <v>232694.00977499998</v>
      </c>
      <c r="Q145" s="122"/>
      <c r="R145" s="91" t="s">
        <v>182</v>
      </c>
    </row>
    <row r="146" spans="1:18" x14ac:dyDescent="0.25">
      <c r="A146" s="123">
        <v>137</v>
      </c>
      <c r="B146" s="124" t="s">
        <v>182</v>
      </c>
      <c r="C146" s="125">
        <v>179867.82500000001</v>
      </c>
      <c r="D146" s="126">
        <v>87369.83924999999</v>
      </c>
      <c r="E146" s="127"/>
      <c r="F146" s="128">
        <v>267237.66425000003</v>
      </c>
      <c r="G146" s="129">
        <v>155815.81940000001</v>
      </c>
      <c r="H146" s="130">
        <v>81057.378390000013</v>
      </c>
      <c r="I146" s="130">
        <v>2731.75</v>
      </c>
      <c r="J146" s="131"/>
      <c r="K146" s="132">
        <v>239604.94779000001</v>
      </c>
      <c r="L146" s="129">
        <v>164217.33260000002</v>
      </c>
      <c r="M146" s="130">
        <v>85875.182992400005</v>
      </c>
      <c r="N146" s="130">
        <v>2731.75</v>
      </c>
      <c r="O146" s="131"/>
      <c r="P146" s="133">
        <v>252824.26559240004</v>
      </c>
      <c r="Q146" s="122"/>
      <c r="R146" s="91" t="s">
        <v>153</v>
      </c>
    </row>
    <row r="147" spans="1:18" x14ac:dyDescent="0.25">
      <c r="A147" s="123">
        <v>138</v>
      </c>
      <c r="B147" s="124" t="s">
        <v>153</v>
      </c>
      <c r="C147" s="125">
        <v>1422389.1765000001</v>
      </c>
      <c r="D147" s="126">
        <v>676391.44882500009</v>
      </c>
      <c r="E147" s="127"/>
      <c r="F147" s="128">
        <v>2098780.6253249999</v>
      </c>
      <c r="G147" s="129">
        <v>1541066.2915000001</v>
      </c>
      <c r="H147" s="130">
        <v>732826.2045750001</v>
      </c>
      <c r="I147" s="130">
        <v>25527.08</v>
      </c>
      <c r="J147" s="131"/>
      <c r="K147" s="132">
        <v>2299419.5760750002</v>
      </c>
      <c r="L147" s="129">
        <v>1425776.2268000001</v>
      </c>
      <c r="M147" s="130">
        <v>644026.15521200001</v>
      </c>
      <c r="N147" s="130">
        <v>25527.08</v>
      </c>
      <c r="O147" s="131"/>
      <c r="P147" s="133">
        <v>2095329.4620120001</v>
      </c>
      <c r="Q147" s="122"/>
      <c r="R147" s="91" t="s">
        <v>168</v>
      </c>
    </row>
    <row r="148" spans="1:18" x14ac:dyDescent="0.25">
      <c r="A148" s="123">
        <v>139</v>
      </c>
      <c r="B148" s="124" t="s">
        <v>168</v>
      </c>
      <c r="C148" s="125">
        <v>190415.85169999997</v>
      </c>
      <c r="D148" s="126">
        <v>77989.471174999999</v>
      </c>
      <c r="E148" s="127"/>
      <c r="F148" s="128">
        <v>268405.32287499995</v>
      </c>
      <c r="G148" s="129">
        <v>161863.92510000002</v>
      </c>
      <c r="H148" s="130">
        <v>64780.009172999999</v>
      </c>
      <c r="I148" s="130">
        <v>3618.23</v>
      </c>
      <c r="J148" s="131"/>
      <c r="K148" s="132">
        <v>230262.16427300003</v>
      </c>
      <c r="L148" s="129">
        <v>165848.1997</v>
      </c>
      <c r="M148" s="130">
        <v>71632.307530000005</v>
      </c>
      <c r="N148" s="130">
        <v>3618.23</v>
      </c>
      <c r="O148" s="131"/>
      <c r="P148" s="133">
        <v>241098.73723</v>
      </c>
      <c r="Q148" s="122"/>
      <c r="R148" s="91" t="s">
        <v>183</v>
      </c>
    </row>
    <row r="149" spans="1:18" x14ac:dyDescent="0.25">
      <c r="A149" s="123">
        <v>140</v>
      </c>
      <c r="B149" s="124" t="s">
        <v>183</v>
      </c>
      <c r="C149" s="125">
        <v>526931.93660000002</v>
      </c>
      <c r="D149" s="126">
        <v>255954.385374</v>
      </c>
      <c r="E149" s="127"/>
      <c r="F149" s="128">
        <v>782886.32197399996</v>
      </c>
      <c r="G149" s="129">
        <v>545579.00329999998</v>
      </c>
      <c r="H149" s="130">
        <v>283817.16235499998</v>
      </c>
      <c r="I149" s="130">
        <v>9721.15</v>
      </c>
      <c r="J149" s="131"/>
      <c r="K149" s="132">
        <v>839117.31565499993</v>
      </c>
      <c r="L149" s="129">
        <v>650657.97959999996</v>
      </c>
      <c r="M149" s="130">
        <v>340252.59197040001</v>
      </c>
      <c r="N149" s="130">
        <v>9721.15</v>
      </c>
      <c r="O149" s="131"/>
      <c r="P149" s="133">
        <v>1000631.7215703999</v>
      </c>
      <c r="Q149" s="122"/>
      <c r="R149" s="93" t="s">
        <v>478</v>
      </c>
    </row>
    <row r="150" spans="1:18" ht="15.75" thickBot="1" x14ac:dyDescent="0.3">
      <c r="A150" s="140"/>
      <c r="B150" s="141" t="s">
        <v>478</v>
      </c>
      <c r="C150" s="142">
        <v>83132886.4507</v>
      </c>
      <c r="D150" s="143">
        <v>21229787.659690998</v>
      </c>
      <c r="E150" s="144">
        <v>322325.15000000002</v>
      </c>
      <c r="F150" s="145">
        <v>104684999.260391</v>
      </c>
      <c r="G150" s="142">
        <v>84122189.102899969</v>
      </c>
      <c r="H150" s="143">
        <v>22129050.355089992</v>
      </c>
      <c r="I150" s="143">
        <v>1825774.0000000009</v>
      </c>
      <c r="J150" s="144">
        <v>251739.13999999998</v>
      </c>
      <c r="K150" s="146">
        <v>108328752.59798996</v>
      </c>
      <c r="L150" s="142">
        <v>87960160.025499985</v>
      </c>
      <c r="M150" s="143">
        <v>23926197.962754298</v>
      </c>
      <c r="N150" s="143">
        <v>1825774.0000000009</v>
      </c>
      <c r="O150" s="144">
        <v>249776.78999999998</v>
      </c>
      <c r="P150" s="146">
        <v>113963871.12825428</v>
      </c>
    </row>
    <row r="151" spans="1:18" ht="16.5" x14ac:dyDescent="0.3">
      <c r="A151" s="147"/>
      <c r="B151" s="148"/>
      <c r="C151" s="149"/>
      <c r="D151" s="149"/>
      <c r="E151" s="149"/>
      <c r="F151" s="149"/>
      <c r="G151" s="147"/>
      <c r="H151" s="147"/>
      <c r="I151" s="147"/>
      <c r="J151" s="147"/>
      <c r="K151" s="147"/>
      <c r="L151" s="147"/>
      <c r="M151" s="147"/>
      <c r="N151" s="147"/>
      <c r="O151" s="147"/>
      <c r="P151" s="147"/>
    </row>
    <row r="152" spans="1:18" ht="16.5" x14ac:dyDescent="0.3">
      <c r="A152" s="150"/>
      <c r="B152" s="151" t="s">
        <v>446</v>
      </c>
      <c r="C152" s="149"/>
      <c r="D152" s="149"/>
      <c r="E152" s="149"/>
      <c r="F152" s="149"/>
      <c r="G152" s="147"/>
      <c r="H152" s="147"/>
      <c r="I152" s="147"/>
      <c r="J152" s="147"/>
      <c r="K152" s="147"/>
      <c r="L152" s="147"/>
      <c r="M152" s="147"/>
      <c r="N152" s="147"/>
      <c r="O152" s="147"/>
      <c r="P152" s="147"/>
    </row>
    <row r="153" spans="1:18" x14ac:dyDescent="0.25">
      <c r="A153" s="152"/>
      <c r="C153" s="152"/>
      <c r="D153" s="152"/>
      <c r="E153" s="152"/>
      <c r="F153" s="152"/>
    </row>
    <row r="154" spans="1:18" x14ac:dyDescent="0.25">
      <c r="A154" s="152"/>
      <c r="B154" s="114"/>
      <c r="C154" s="114"/>
      <c r="D154" s="114"/>
      <c r="E154" s="114"/>
      <c r="F154" s="114"/>
    </row>
    <row r="155" spans="1:18" x14ac:dyDescent="0.25">
      <c r="A155" s="114"/>
    </row>
  </sheetData>
  <sortState ref="R9:R149">
    <sortCondition ref="R9"/>
  </sortState>
  <mergeCells count="22">
    <mergeCell ref="Q6:Q8"/>
    <mergeCell ref="M6:M8"/>
    <mergeCell ref="K6:K8"/>
    <mergeCell ref="E6:E8"/>
    <mergeCell ref="J6:J8"/>
    <mergeCell ref="O6:O8"/>
    <mergeCell ref="P6:P8"/>
    <mergeCell ref="N6:N8"/>
    <mergeCell ref="I6:I8"/>
    <mergeCell ref="C5:F5"/>
    <mergeCell ref="H6:H8"/>
    <mergeCell ref="D6:D8"/>
    <mergeCell ref="A1:L1"/>
    <mergeCell ref="A3:P3"/>
    <mergeCell ref="B5:B8"/>
    <mergeCell ref="A5:A8"/>
    <mergeCell ref="C6:C8"/>
    <mergeCell ref="G6:G8"/>
    <mergeCell ref="L6:L8"/>
    <mergeCell ref="G5:K5"/>
    <mergeCell ref="L5:P5"/>
    <mergeCell ref="F6:F8"/>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B4:M143"/>
  <sheetViews>
    <sheetView zoomScale="70" zoomScaleNormal="70" workbookViewId="0">
      <selection activeCell="K73" sqref="K73"/>
    </sheetView>
  </sheetViews>
  <sheetFormatPr baseColWidth="10" defaultRowHeight="15" x14ac:dyDescent="0.25"/>
  <cols>
    <col min="1" max="1" width="3.7109375" style="110" customWidth="1"/>
    <col min="2" max="2" width="19.140625" style="110" customWidth="1"/>
    <col min="3" max="3" width="44.7109375" style="110" customWidth="1"/>
    <col min="4" max="4" width="39.140625" style="110" customWidth="1"/>
    <col min="5" max="6" width="12.7109375" style="110" bestFit="1" customWidth="1"/>
    <col min="7" max="7" width="13.5703125" style="110" customWidth="1"/>
    <col min="8" max="8" width="14" style="110" customWidth="1"/>
    <col min="9" max="9" width="4.140625" style="110" customWidth="1"/>
    <col min="10" max="10" width="11.42578125" style="110"/>
    <col min="11" max="11" width="13" style="110" customWidth="1"/>
    <col min="12" max="12" width="21.28515625" style="110" customWidth="1"/>
    <col min="13" max="14" width="11.42578125" style="110"/>
    <col min="15" max="15" width="5.28515625" style="110" customWidth="1"/>
    <col min="16" max="16" width="28.7109375" style="110" bestFit="1" customWidth="1"/>
    <col min="17" max="18" width="11.140625" style="110" bestFit="1" customWidth="1"/>
    <col min="19" max="19" width="13.85546875" style="110" bestFit="1" customWidth="1"/>
    <col min="20" max="20" width="11.42578125" style="110"/>
    <col min="21" max="21" width="6.42578125" style="110" customWidth="1"/>
    <col min="22" max="22" width="28.7109375" style="110" bestFit="1" customWidth="1"/>
    <col min="23" max="23" width="18.5703125" style="110" customWidth="1"/>
    <col min="24" max="16384" width="11.42578125" style="110"/>
  </cols>
  <sheetData>
    <row r="4" spans="2:11" ht="15.75" thickBot="1" x14ac:dyDescent="0.3"/>
    <row r="5" spans="2:11" ht="24" thickBot="1" x14ac:dyDescent="0.4">
      <c r="B5" s="494" t="s">
        <v>838</v>
      </c>
      <c r="C5" s="495"/>
      <c r="D5" s="495"/>
      <c r="E5" s="495"/>
      <c r="F5" s="495"/>
      <c r="G5" s="495"/>
      <c r="H5" s="496"/>
      <c r="J5" s="431"/>
    </row>
    <row r="6" spans="2:11" x14ac:dyDescent="0.25">
      <c r="J6" s="431"/>
      <c r="K6" s="431"/>
    </row>
    <row r="7" spans="2:11" x14ac:dyDescent="0.25">
      <c r="J7" s="431"/>
      <c r="K7" s="431"/>
    </row>
    <row r="8" spans="2:11" x14ac:dyDescent="0.25">
      <c r="B8" s="440" t="s">
        <v>839</v>
      </c>
      <c r="C8" s="439"/>
      <c r="D8" s="439" t="s">
        <v>840</v>
      </c>
      <c r="E8" s="439"/>
      <c r="F8" s="439" t="s">
        <v>841</v>
      </c>
      <c r="G8" s="439"/>
      <c r="H8" s="439"/>
      <c r="I8" s="431"/>
      <c r="J8" s="431"/>
      <c r="K8" s="431"/>
    </row>
    <row r="9" spans="2:11" x14ac:dyDescent="0.25">
      <c r="B9" s="431"/>
      <c r="C9" s="431"/>
      <c r="D9" s="431"/>
      <c r="E9" s="431"/>
      <c r="F9" s="431"/>
      <c r="G9" s="431"/>
      <c r="H9" s="431"/>
      <c r="I9" s="431"/>
      <c r="J9" s="431"/>
      <c r="K9" s="431"/>
    </row>
    <row r="10" spans="2:11" x14ac:dyDescent="0.25">
      <c r="B10" s="431"/>
      <c r="C10" s="431"/>
      <c r="D10" s="431"/>
      <c r="E10" s="431"/>
      <c r="F10" s="431"/>
      <c r="G10" s="431"/>
      <c r="H10" s="431"/>
      <c r="I10" s="431"/>
      <c r="J10" s="431"/>
      <c r="K10" s="431"/>
    </row>
    <row r="11" spans="2:11" x14ac:dyDescent="0.25">
      <c r="B11" s="431"/>
      <c r="C11" s="431"/>
      <c r="D11" s="431"/>
      <c r="E11" s="431"/>
      <c r="F11" s="431"/>
      <c r="G11" s="431"/>
      <c r="H11" s="431"/>
      <c r="I11" s="431"/>
      <c r="J11" s="431"/>
      <c r="K11" s="431"/>
    </row>
    <row r="12" spans="2:11" x14ac:dyDescent="0.25">
      <c r="B12" s="431"/>
      <c r="C12" s="431"/>
      <c r="D12" s="431"/>
      <c r="E12" s="431"/>
      <c r="F12" s="431"/>
      <c r="G12" s="431"/>
      <c r="H12" s="431"/>
      <c r="I12" s="431"/>
      <c r="J12" s="431"/>
      <c r="K12" s="431"/>
    </row>
    <row r="13" spans="2:11" x14ac:dyDescent="0.25">
      <c r="B13" s="431"/>
      <c r="C13" s="431"/>
      <c r="D13" s="431"/>
      <c r="E13" s="431"/>
      <c r="F13" s="431"/>
      <c r="G13" s="431"/>
      <c r="H13" s="431"/>
      <c r="I13" s="431"/>
      <c r="J13" s="431"/>
      <c r="K13" s="431"/>
    </row>
    <row r="14" spans="2:11" x14ac:dyDescent="0.25">
      <c r="B14" s="431"/>
      <c r="C14" s="431"/>
      <c r="D14" s="431"/>
      <c r="E14" s="431"/>
      <c r="F14" s="431"/>
      <c r="G14" s="431"/>
      <c r="H14" s="431"/>
      <c r="I14" s="431"/>
      <c r="J14" s="431"/>
      <c r="K14" s="431"/>
    </row>
    <row r="15" spans="2:11" x14ac:dyDescent="0.25">
      <c r="B15" s="431"/>
      <c r="C15" s="431"/>
      <c r="D15" s="431"/>
      <c r="E15" s="431"/>
      <c r="F15" s="431"/>
      <c r="G15" s="431"/>
      <c r="H15" s="431"/>
      <c r="I15" s="431"/>
      <c r="J15" s="431"/>
      <c r="K15" s="431"/>
    </row>
    <row r="16" spans="2:11" x14ac:dyDescent="0.25">
      <c r="B16" s="431"/>
      <c r="C16" s="431"/>
      <c r="D16" s="431"/>
      <c r="E16" s="431"/>
      <c r="F16" s="431"/>
      <c r="G16" s="431"/>
      <c r="H16" s="431"/>
      <c r="I16" s="431"/>
      <c r="J16" s="431"/>
      <c r="K16" s="431"/>
    </row>
    <row r="17" spans="2:11" x14ac:dyDescent="0.25">
      <c r="B17" s="431"/>
      <c r="C17" s="431"/>
      <c r="D17" s="431"/>
      <c r="E17" s="431"/>
      <c r="F17" s="431"/>
      <c r="G17" s="431"/>
      <c r="H17" s="431"/>
      <c r="I17" s="431"/>
      <c r="J17" s="431"/>
      <c r="K17" s="431"/>
    </row>
    <row r="18" spans="2:11" x14ac:dyDescent="0.25">
      <c r="B18" s="431"/>
      <c r="C18" s="431"/>
      <c r="D18" s="431"/>
      <c r="E18" s="431"/>
      <c r="F18" s="431"/>
      <c r="G18" s="431"/>
      <c r="H18" s="431"/>
      <c r="I18" s="431"/>
      <c r="J18" s="431"/>
      <c r="K18" s="431"/>
    </row>
    <row r="19" spans="2:11" x14ac:dyDescent="0.25">
      <c r="B19" s="431"/>
      <c r="C19" s="431"/>
      <c r="D19" s="431"/>
      <c r="E19" s="431"/>
      <c r="F19" s="431"/>
      <c r="G19" s="431"/>
      <c r="H19" s="431"/>
      <c r="I19" s="431"/>
      <c r="J19" s="431"/>
      <c r="K19" s="431"/>
    </row>
    <row r="20" spans="2:11" x14ac:dyDescent="0.25">
      <c r="B20" s="431"/>
      <c r="C20" s="431"/>
      <c r="D20" s="431"/>
      <c r="E20" s="431"/>
      <c r="F20" s="431"/>
      <c r="G20" s="431"/>
      <c r="H20" s="431"/>
      <c r="I20" s="431"/>
      <c r="J20" s="431"/>
      <c r="K20" s="431"/>
    </row>
    <row r="21" spans="2:11" ht="22.5" customHeight="1" x14ac:dyDescent="0.25">
      <c r="B21" s="431"/>
      <c r="C21" s="431"/>
      <c r="D21" s="431"/>
      <c r="E21" s="431"/>
      <c r="F21" s="431"/>
      <c r="G21" s="431"/>
      <c r="H21" s="431"/>
      <c r="I21" s="431"/>
      <c r="J21" s="431"/>
      <c r="K21" s="431"/>
    </row>
    <row r="22" spans="2:11" ht="15.75" thickBot="1" x14ac:dyDescent="0.3">
      <c r="B22" s="431"/>
      <c r="C22" s="431"/>
      <c r="D22" s="431"/>
      <c r="E22" s="431"/>
      <c r="F22" s="431"/>
      <c r="G22" s="431"/>
      <c r="H22" s="431"/>
      <c r="I22" s="431"/>
      <c r="J22" s="431"/>
      <c r="K22" s="431"/>
    </row>
    <row r="23" spans="2:11" ht="24" thickBot="1" x14ac:dyDescent="0.4">
      <c r="B23" s="494" t="s">
        <v>834</v>
      </c>
      <c r="C23" s="495"/>
      <c r="D23" s="495"/>
      <c r="E23" s="495"/>
      <c r="F23" s="495"/>
      <c r="G23" s="495"/>
      <c r="H23" s="496"/>
    </row>
    <row r="24" spans="2:11" ht="19.5" thickBot="1" x14ac:dyDescent="0.35">
      <c r="C24" s="404"/>
      <c r="D24" s="404"/>
      <c r="E24" s="404"/>
      <c r="F24" s="404"/>
      <c r="G24" s="404"/>
      <c r="H24" s="404"/>
      <c r="K24" s="405"/>
    </row>
    <row r="25" spans="2:11" ht="15.75" thickBot="1" x14ac:dyDescent="0.3">
      <c r="B25" s="492" t="s">
        <v>835</v>
      </c>
      <c r="C25" s="406"/>
      <c r="D25" s="407" t="s">
        <v>410</v>
      </c>
      <c r="E25" s="408">
        <v>2015</v>
      </c>
      <c r="F25" s="408">
        <v>2016</v>
      </c>
      <c r="G25" s="408">
        <v>2017</v>
      </c>
      <c r="H25" s="409">
        <v>2018</v>
      </c>
    </row>
    <row r="26" spans="2:11" ht="15" customHeight="1" x14ac:dyDescent="0.25">
      <c r="B26" s="497"/>
      <c r="C26" s="410" t="s">
        <v>836</v>
      </c>
      <c r="D26" s="498" t="s">
        <v>478</v>
      </c>
      <c r="E26" s="411">
        <f>VLOOKUP($D$26,'§ 23 - 2015'!$C$8:$E$148,3,0)</f>
        <v>118514199.86</v>
      </c>
      <c r="F26" s="411">
        <f>VLOOKUP($D$26,'§ 23 - 2016'!$C$8:$E$148,3,0)</f>
        <v>123997713.48</v>
      </c>
      <c r="G26" s="411">
        <f>VLOOKUP($D$26,'§ 23 - 2017'!$C$8:$E$148,3,0)</f>
        <v>139062239.97999999</v>
      </c>
      <c r="H26" s="412">
        <f>VLOOKUP($D$26,'§ 23 - 2018'!$C$8:$E$148,3,0)</f>
        <v>141583718.97</v>
      </c>
    </row>
    <row r="27" spans="2:11" ht="15" customHeight="1" x14ac:dyDescent="0.25">
      <c r="B27" s="497"/>
      <c r="C27" s="413" t="s">
        <v>837</v>
      </c>
      <c r="D27" s="499"/>
      <c r="E27" s="414">
        <f>VLOOKUP($D$26,'§ 23 - 2015'!$C$8:$F$148,4,0)</f>
        <v>60731949.840000004</v>
      </c>
      <c r="F27" s="414">
        <f>VLOOKUP($D$26,'§ 23 - 2016'!$C$8:$F$148,4,0)</f>
        <v>63424849.600000001</v>
      </c>
      <c r="G27" s="414">
        <f>VLOOKUP($D$26,'§ 23 - 2017'!$C$8:$F$148,4,0)</f>
        <v>66305676.829999998</v>
      </c>
      <c r="H27" s="415">
        <f>VLOOKUP($D$26,'§ 23 - 2018'!$C$8:$J$148,8,0)</f>
        <v>66396881.780000001</v>
      </c>
      <c r="K27" s="405"/>
    </row>
    <row r="28" spans="2:11" ht="15.75" customHeight="1" thickBot="1" x14ac:dyDescent="0.3">
      <c r="B28" s="493"/>
      <c r="C28" s="367" t="s">
        <v>832</v>
      </c>
      <c r="D28" s="500"/>
      <c r="E28" s="368">
        <f>VLOOKUP($D$26,'§ 23 - 2015'!$C$8:$H$148,6,0)</f>
        <v>179017106.43000001</v>
      </c>
      <c r="F28" s="368">
        <f>VLOOKUP($D$26,'§ 23 - 2016'!$C$8:$H$148,6,0)</f>
        <v>187145931.65000001</v>
      </c>
      <c r="G28" s="368">
        <f>VLOOKUP($D$26,'§ 23 - 2017'!$C$8:$H$148,6,0)</f>
        <v>203965167.55000001</v>
      </c>
      <c r="H28" s="369">
        <f>VLOOKUP($D$26,'§ 23 - 2018'!$C$8:$I$148,7,0)</f>
        <v>206813758.93000001</v>
      </c>
    </row>
    <row r="30" spans="2:11" x14ac:dyDescent="0.25">
      <c r="H30" s="416"/>
    </row>
    <row r="49" spans="2:13" ht="15.75" thickBot="1" x14ac:dyDescent="0.3"/>
    <row r="50" spans="2:13" ht="24" thickBot="1" x14ac:dyDescent="0.4">
      <c r="B50" s="494" t="s">
        <v>842</v>
      </c>
      <c r="C50" s="495"/>
      <c r="D50" s="495"/>
      <c r="E50" s="495"/>
      <c r="F50" s="495"/>
      <c r="G50" s="495"/>
      <c r="H50" s="496"/>
    </row>
    <row r="52" spans="2:13" ht="15.75" thickBot="1" x14ac:dyDescent="0.3"/>
    <row r="53" spans="2:13" ht="15.75" thickBot="1" x14ac:dyDescent="0.3">
      <c r="B53" s="492" t="s">
        <v>843</v>
      </c>
      <c r="C53" s="417"/>
      <c r="D53" s="407" t="s">
        <v>410</v>
      </c>
      <c r="E53" s="408">
        <v>2015</v>
      </c>
      <c r="F53" s="408">
        <v>2016</v>
      </c>
      <c r="G53" s="408">
        <v>2017</v>
      </c>
      <c r="H53" s="409">
        <v>2018</v>
      </c>
    </row>
    <row r="54" spans="2:13" ht="15.75" thickBot="1" x14ac:dyDescent="0.3">
      <c r="B54" s="493"/>
      <c r="C54" s="418" t="s">
        <v>845</v>
      </c>
      <c r="D54" s="419" t="s">
        <v>478</v>
      </c>
      <c r="E54" s="420">
        <f>VLOOKUP(D54,'§ 13 - 2015'!B8:R14,17,0)</f>
        <v>71781613.5</v>
      </c>
      <c r="F54" s="420">
        <f>VLOOKUP(D54,'§ 13 - 2016'!B8:R14,17,0)</f>
        <v>73094884.340000004</v>
      </c>
      <c r="G54" s="420">
        <f>VLOOKUP(D54,'§ 13 - 2017'!B8:R14,17,0)</f>
        <v>70999699.050000012</v>
      </c>
      <c r="H54" s="421">
        <f>VLOOKUP(D54,'§ 13 - 2018'!B8:S15,18,0)</f>
        <v>73119405.319999993</v>
      </c>
      <c r="L54" s="422"/>
      <c r="M54" s="422"/>
    </row>
    <row r="70" spans="2:8" ht="15.75" thickBot="1" x14ac:dyDescent="0.3"/>
    <row r="71" spans="2:8" ht="15.75" thickBot="1" x14ac:dyDescent="0.3">
      <c r="B71" s="492" t="s">
        <v>849</v>
      </c>
      <c r="C71" s="417"/>
      <c r="D71" s="407" t="s">
        <v>410</v>
      </c>
      <c r="E71" s="408">
        <v>2015</v>
      </c>
      <c r="F71" s="408">
        <v>2016</v>
      </c>
      <c r="G71" s="408">
        <v>2017</v>
      </c>
      <c r="H71" s="409">
        <v>2018</v>
      </c>
    </row>
    <row r="72" spans="2:8" ht="25.5" customHeight="1" thickBot="1" x14ac:dyDescent="0.3">
      <c r="B72" s="493"/>
      <c r="C72" s="430" t="s">
        <v>845</v>
      </c>
      <c r="D72" s="419" t="s">
        <v>478</v>
      </c>
      <c r="E72" s="420">
        <f>VLOOKUP(D72,'§ 13 - 2015'!B7:M14,12,0)</f>
        <v>44438997.789999999</v>
      </c>
      <c r="F72" s="420">
        <f>VLOOKUP(D72,'§ 13 - 2016'!B8:M14,12,0)</f>
        <v>45801528.759999998</v>
      </c>
      <c r="G72" s="420">
        <f>VLOOKUP(D72,'§ 13 - 2017'!B8:M14,12,0)</f>
        <v>43626059.840000004</v>
      </c>
      <c r="H72" s="421">
        <f>VLOOKUP(D72,'§ 13 - 2018'!B9:N15,13,0)</f>
        <v>47215006.93</v>
      </c>
    </row>
    <row r="73" spans="2:8" x14ac:dyDescent="0.25">
      <c r="E73" s="431"/>
      <c r="F73" s="431"/>
      <c r="G73" s="431"/>
      <c r="H73" s="431"/>
    </row>
    <row r="74" spans="2:8" x14ac:dyDescent="0.25">
      <c r="E74" s="431"/>
      <c r="F74" s="431"/>
      <c r="G74" s="431"/>
      <c r="H74" s="431"/>
    </row>
    <row r="75" spans="2:8" x14ac:dyDescent="0.25">
      <c r="E75" s="431"/>
      <c r="F75" s="431"/>
      <c r="G75" s="431"/>
      <c r="H75" s="431"/>
    </row>
    <row r="76" spans="2:8" x14ac:dyDescent="0.25">
      <c r="E76" s="431"/>
      <c r="F76" s="431"/>
      <c r="G76" s="431"/>
      <c r="H76" s="431"/>
    </row>
    <row r="77" spans="2:8" x14ac:dyDescent="0.25">
      <c r="E77" s="431"/>
      <c r="F77" s="431"/>
      <c r="G77" s="431"/>
      <c r="H77" s="431"/>
    </row>
    <row r="78" spans="2:8" x14ac:dyDescent="0.25">
      <c r="E78" s="431"/>
      <c r="F78" s="431"/>
      <c r="G78" s="431"/>
      <c r="H78" s="431"/>
    </row>
    <row r="79" spans="2:8" x14ac:dyDescent="0.25">
      <c r="E79" s="431"/>
      <c r="F79" s="431"/>
      <c r="G79" s="431"/>
      <c r="H79" s="431"/>
    </row>
    <row r="80" spans="2:8" x14ac:dyDescent="0.25">
      <c r="E80" s="431"/>
      <c r="F80" s="431"/>
      <c r="G80" s="431"/>
      <c r="H80" s="431"/>
    </row>
    <row r="81" spans="2:8" x14ac:dyDescent="0.25">
      <c r="E81" s="431"/>
      <c r="F81" s="431"/>
      <c r="G81" s="431"/>
      <c r="H81" s="431"/>
    </row>
    <row r="82" spans="2:8" x14ac:dyDescent="0.25">
      <c r="E82" s="431"/>
      <c r="F82" s="431"/>
      <c r="G82" s="431"/>
      <c r="H82" s="431"/>
    </row>
    <row r="83" spans="2:8" x14ac:dyDescent="0.25">
      <c r="E83" s="431"/>
      <c r="F83" s="431"/>
      <c r="G83" s="431"/>
      <c r="H83" s="431"/>
    </row>
    <row r="84" spans="2:8" x14ac:dyDescent="0.25">
      <c r="E84" s="431"/>
      <c r="F84" s="431"/>
      <c r="G84" s="431"/>
      <c r="H84" s="431"/>
    </row>
    <row r="85" spans="2:8" x14ac:dyDescent="0.25">
      <c r="E85" s="431"/>
      <c r="F85" s="431"/>
      <c r="G85" s="431"/>
      <c r="H85" s="431"/>
    </row>
    <row r="86" spans="2:8" x14ac:dyDescent="0.25">
      <c r="E86" s="431"/>
      <c r="F86" s="431"/>
      <c r="G86" s="431"/>
      <c r="H86" s="431"/>
    </row>
    <row r="87" spans="2:8" x14ac:dyDescent="0.25">
      <c r="E87" s="431"/>
      <c r="F87" s="431"/>
      <c r="G87" s="431"/>
      <c r="H87" s="431"/>
    </row>
    <row r="88" spans="2:8" x14ac:dyDescent="0.25">
      <c r="E88" s="431"/>
      <c r="F88" s="431"/>
      <c r="G88" s="431"/>
      <c r="H88" s="431"/>
    </row>
    <row r="89" spans="2:8" x14ac:dyDescent="0.25">
      <c r="E89" s="431"/>
      <c r="F89" s="431"/>
      <c r="G89" s="431"/>
      <c r="H89" s="431"/>
    </row>
    <row r="90" spans="2:8" x14ac:dyDescent="0.25">
      <c r="E90" s="431"/>
      <c r="F90" s="431"/>
      <c r="G90" s="431"/>
      <c r="H90" s="431"/>
    </row>
    <row r="91" spans="2:8" x14ac:dyDescent="0.25">
      <c r="E91" s="431"/>
      <c r="F91" s="431"/>
      <c r="G91" s="431"/>
      <c r="H91" s="431"/>
    </row>
    <row r="92" spans="2:8" x14ac:dyDescent="0.25">
      <c r="E92" s="431"/>
      <c r="F92" s="431"/>
      <c r="G92" s="431"/>
      <c r="H92" s="431"/>
    </row>
    <row r="93" spans="2:8" ht="15.75" thickBot="1" x14ac:dyDescent="0.3">
      <c r="E93" s="431"/>
      <c r="F93" s="431"/>
      <c r="G93" s="431"/>
      <c r="H93" s="431"/>
    </row>
    <row r="94" spans="2:8" ht="15.75" thickBot="1" x14ac:dyDescent="0.3">
      <c r="B94" s="492" t="s">
        <v>850</v>
      </c>
      <c r="C94" s="406"/>
      <c r="D94" s="407" t="s">
        <v>410</v>
      </c>
      <c r="E94" s="408">
        <v>2015</v>
      </c>
      <c r="F94" s="408">
        <v>2016</v>
      </c>
      <c r="G94" s="408">
        <v>2017</v>
      </c>
      <c r="H94" s="409">
        <v>2018</v>
      </c>
    </row>
    <row r="95" spans="2:8" x14ac:dyDescent="0.25">
      <c r="B95" s="497"/>
      <c r="C95" s="410" t="s">
        <v>851</v>
      </c>
      <c r="D95" s="501" t="s">
        <v>478</v>
      </c>
      <c r="E95" s="411">
        <f>VLOOKUP(D95,'§ 15 II - 2015'!B7:G13,6,0)</f>
        <v>18979472.390000001</v>
      </c>
      <c r="F95" s="411">
        <f>VLOOKUP(D95,'§ 15 II - 2016'!B7:G13,6,0)</f>
        <v>18937469.73</v>
      </c>
      <c r="G95" s="411">
        <f>VLOOKUP(D95,'§ 15 II - 2017'!B7:G13,6,0)</f>
        <v>18907151</v>
      </c>
      <c r="H95" s="432">
        <f>VLOOKUP(D95,'§ 15 II - 2018'!B7:G13,6,0)</f>
        <v>17823349.77</v>
      </c>
    </row>
    <row r="96" spans="2:8" ht="15.75" thickBot="1" x14ac:dyDescent="0.3">
      <c r="B96" s="433"/>
      <c r="C96" s="367" t="s">
        <v>852</v>
      </c>
      <c r="D96" s="502"/>
      <c r="E96" s="368">
        <f>VLOOKUP(D95,'§ 15 IV - 2015'!B7:L16,11,0)</f>
        <v>4238565.99</v>
      </c>
      <c r="F96" s="368">
        <f>VLOOKUP(D95,'§ 15 IV - 2016'!B7:L16,11,0)</f>
        <v>4235138.3099999996</v>
      </c>
      <c r="G96" s="368">
        <f>VLOOKUP(D95,'§ 15 IV - 2017'!B7:L16,11,0)</f>
        <v>4226341.13</v>
      </c>
      <c r="H96" s="429">
        <f>VLOOKUP(D95,'§ 15 IV - 2018'!B7:L16,11,0)</f>
        <v>3845066.24</v>
      </c>
    </row>
    <row r="117" spans="2:8" ht="15.75" thickBot="1" x14ac:dyDescent="0.3"/>
    <row r="118" spans="2:8" ht="15.75" thickBot="1" x14ac:dyDescent="0.3">
      <c r="B118" s="492" t="s">
        <v>853</v>
      </c>
      <c r="C118" s="417"/>
      <c r="D118" s="407" t="s">
        <v>410</v>
      </c>
      <c r="E118" s="408">
        <v>2015</v>
      </c>
      <c r="F118" s="408">
        <v>2016</v>
      </c>
      <c r="G118" s="408">
        <v>2017</v>
      </c>
      <c r="H118" s="409">
        <v>2018</v>
      </c>
    </row>
    <row r="119" spans="2:8" ht="15.75" thickBot="1" x14ac:dyDescent="0.3">
      <c r="B119" s="493"/>
      <c r="C119" s="434" t="s">
        <v>732</v>
      </c>
      <c r="D119" s="435" t="s">
        <v>478</v>
      </c>
      <c r="E119" s="420">
        <f>VLOOKUP(D119,'§ 17 - 2015'!B9:G15,6,0)</f>
        <v>2006769.45</v>
      </c>
      <c r="F119" s="420">
        <f>VLOOKUP(D119,'§ 17 - 2016'!B9:G15,6,0)</f>
        <v>2009222.01</v>
      </c>
      <c r="G119" s="420">
        <f>VLOOKUP(D119,'§ 17 - 2017'!B9:G15,6,0)</f>
        <v>2108838.5499999998</v>
      </c>
      <c r="H119" s="421">
        <f>VLOOKUP(D119,'§ 17 - 2018'!B9:G15,6,0)</f>
        <v>2089359.07</v>
      </c>
    </row>
    <row r="141" spans="2:8" ht="15.75" thickBot="1" x14ac:dyDescent="0.3"/>
    <row r="142" spans="2:8" ht="15.75" thickBot="1" x14ac:dyDescent="0.3">
      <c r="B142" s="492" t="s">
        <v>854</v>
      </c>
      <c r="C142" s="417"/>
      <c r="D142" s="407" t="s">
        <v>410</v>
      </c>
      <c r="E142" s="408">
        <v>2015</v>
      </c>
      <c r="F142" s="408">
        <v>2016</v>
      </c>
      <c r="G142" s="408">
        <v>2017</v>
      </c>
      <c r="H142" s="409">
        <v>2018</v>
      </c>
    </row>
    <row r="143" spans="2:8" ht="15.75" thickBot="1" x14ac:dyDescent="0.3">
      <c r="B143" s="493"/>
      <c r="C143" s="434" t="s">
        <v>855</v>
      </c>
      <c r="D143" s="419" t="s">
        <v>478</v>
      </c>
      <c r="E143" s="420">
        <f>VLOOKUP(D143,'§ 18 - 2015'!B8:I17,8,0)</f>
        <v>2117807.88</v>
      </c>
      <c r="F143" s="420">
        <f>VLOOKUP(D143,'§ 18 - 2016'!B8:I17,8,0)</f>
        <v>2111525.5299999998</v>
      </c>
      <c r="G143" s="420">
        <f>VLOOKUP(D143,'§ 18 - 2017'!B8:I17,8,0)</f>
        <v>2131308.5299999998</v>
      </c>
      <c r="H143" s="421">
        <f>VLOOKUP(D143,'§ 18 - 2018'!B8:I17,8,0)</f>
        <v>2146623.31</v>
      </c>
    </row>
  </sheetData>
  <mergeCells count="11">
    <mergeCell ref="B5:H5"/>
    <mergeCell ref="B71:B72"/>
    <mergeCell ref="B94:B95"/>
    <mergeCell ref="D95:D96"/>
    <mergeCell ref="B118:B119"/>
    <mergeCell ref="B142:B143"/>
    <mergeCell ref="B50:H50"/>
    <mergeCell ref="B53:B54"/>
    <mergeCell ref="B23:H23"/>
    <mergeCell ref="B25:B28"/>
    <mergeCell ref="D26:D28"/>
  </mergeCells>
  <pageMargins left="0.7" right="0.7" top="0.78740157499999996" bottom="0.78740157499999996" header="0.3" footer="0.3"/>
  <pageSetup paperSize="9" orientation="portrait" verticalDpi="0"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'[1]§ 18 - 2015'!#REF!</xm:f>
          </x14:formula1>
          <xm:sqref>D143</xm:sqref>
        </x14:dataValidation>
        <x14:dataValidation type="list" allowBlank="1" showInputMessage="1" showErrorMessage="1">
          <x14:formula1>
            <xm:f>'[1]§ 17 - 2015'!#REF!</xm:f>
          </x14:formula1>
          <xm:sqref>D119</xm:sqref>
        </x14:dataValidation>
        <x14:dataValidation type="list" allowBlank="1" showInputMessage="1" showErrorMessage="1">
          <x14:formula1>
            <xm:f>'[1]§ 15 II - 2015'!#REF!</xm:f>
          </x14:formula1>
          <xm:sqref>D95</xm:sqref>
        </x14:dataValidation>
        <x14:dataValidation type="list" allowBlank="1" showInputMessage="1" showErrorMessage="1">
          <x14:formula1>
            <xm:f>'[1]§ 13 - 2015'!#REF!</xm:f>
          </x14:formula1>
          <xm:sqref>D72 D54</xm:sqref>
        </x14:dataValidation>
        <x14:dataValidation type="list" allowBlank="1" showInputMessage="1" showErrorMessage="1">
          <x14:formula1>
            <xm:f>Altfehlbetrag!$R$9:$R$149</xm:f>
          </x14:formula1>
          <xm:sqref>D26:D28</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6"/>
  <sheetViews>
    <sheetView topLeftCell="H1" workbookViewId="0">
      <selection activeCell="R14" sqref="R14"/>
    </sheetView>
  </sheetViews>
  <sheetFormatPr baseColWidth="10" defaultRowHeight="15" x14ac:dyDescent="0.25"/>
  <cols>
    <col min="4" max="4" width="20.28515625" customWidth="1"/>
    <col min="5" max="5" width="26.7109375" customWidth="1"/>
    <col min="6" max="6" width="20.28515625" customWidth="1"/>
    <col min="7" max="7" width="33.85546875" customWidth="1"/>
    <col min="8" max="8" width="42.42578125" customWidth="1"/>
    <col min="9" max="9" width="39" customWidth="1"/>
    <col min="10" max="10" width="24.28515625" customWidth="1"/>
    <col min="11" max="11" width="18.7109375" customWidth="1"/>
    <col min="12" max="12" width="26" customWidth="1"/>
    <col min="13" max="13" width="29.140625" customWidth="1"/>
    <col min="14" max="14" width="48.85546875" customWidth="1"/>
    <col min="15" max="15" width="35.5703125" customWidth="1"/>
    <col min="16" max="16" width="37.140625" customWidth="1"/>
    <col min="17" max="17" width="37.5703125" customWidth="1"/>
  </cols>
  <sheetData>
    <row r="1" spans="1:18" ht="26.25" x14ac:dyDescent="0.25">
      <c r="A1" s="162" t="s">
        <v>410</v>
      </c>
      <c r="B1" s="162" t="s">
        <v>480</v>
      </c>
      <c r="C1" s="162" t="s">
        <v>481</v>
      </c>
      <c r="D1" s="162" t="s">
        <v>482</v>
      </c>
      <c r="E1" s="162" t="s">
        <v>483</v>
      </c>
      <c r="F1" s="162" t="s">
        <v>484</v>
      </c>
      <c r="G1" s="162" t="s">
        <v>485</v>
      </c>
      <c r="H1" s="162" t="s">
        <v>486</v>
      </c>
      <c r="I1" s="162" t="s">
        <v>487</v>
      </c>
      <c r="J1" s="162" t="s">
        <v>488</v>
      </c>
      <c r="K1" s="162" t="s">
        <v>489</v>
      </c>
      <c r="L1" s="162" t="s">
        <v>490</v>
      </c>
      <c r="M1" s="162" t="s">
        <v>491</v>
      </c>
      <c r="N1" s="162" t="s">
        <v>492</v>
      </c>
      <c r="O1" s="162" t="s">
        <v>493</v>
      </c>
      <c r="P1" s="162" t="s">
        <v>494</v>
      </c>
      <c r="Q1" s="162" t="s">
        <v>495</v>
      </c>
      <c r="R1" s="445" t="s">
        <v>856</v>
      </c>
    </row>
    <row r="2" spans="1:18" x14ac:dyDescent="0.25">
      <c r="A2" s="162">
        <v>2016</v>
      </c>
      <c r="B2" s="162">
        <v>4</v>
      </c>
      <c r="C2" s="164" t="s">
        <v>496</v>
      </c>
      <c r="D2" s="164" t="s">
        <v>55</v>
      </c>
      <c r="E2" s="163">
        <v>4792</v>
      </c>
      <c r="F2" s="163">
        <v>53084</v>
      </c>
      <c r="G2" s="163">
        <v>9595</v>
      </c>
      <c r="H2" s="163">
        <v>118661</v>
      </c>
      <c r="I2" s="163">
        <v>9049</v>
      </c>
      <c r="J2" s="162">
        <v>0</v>
      </c>
      <c r="K2" s="163">
        <v>3567</v>
      </c>
      <c r="L2" s="163">
        <v>3565</v>
      </c>
      <c r="M2" s="162">
        <v>0</v>
      </c>
      <c r="N2" s="163">
        <v>20142</v>
      </c>
      <c r="O2" s="163">
        <v>229978</v>
      </c>
      <c r="P2" s="163">
        <v>21915</v>
      </c>
      <c r="Q2" s="162">
        <v>579</v>
      </c>
      <c r="R2" s="85">
        <f>G2-Q2</f>
        <v>9016</v>
      </c>
    </row>
    <row r="3" spans="1:18" x14ac:dyDescent="0.25">
      <c r="A3" s="162">
        <v>2016</v>
      </c>
      <c r="B3" s="162">
        <v>4</v>
      </c>
      <c r="C3" s="164" t="s">
        <v>497</v>
      </c>
      <c r="D3" s="164" t="s">
        <v>87</v>
      </c>
      <c r="E3" s="163">
        <v>20047</v>
      </c>
      <c r="F3" s="163">
        <v>27932</v>
      </c>
      <c r="G3" s="163">
        <v>53064</v>
      </c>
      <c r="H3" s="163">
        <v>79693</v>
      </c>
      <c r="I3" s="163">
        <v>8920</v>
      </c>
      <c r="J3" s="162">
        <v>0</v>
      </c>
      <c r="K3" s="163">
        <v>1138</v>
      </c>
      <c r="L3" s="162">
        <v>0</v>
      </c>
      <c r="M3" s="162">
        <v>0</v>
      </c>
      <c r="N3" s="163">
        <v>13527</v>
      </c>
      <c r="O3" s="163">
        <v>61263</v>
      </c>
      <c r="P3" s="163">
        <v>47838</v>
      </c>
      <c r="Q3" s="163">
        <v>5229</v>
      </c>
      <c r="R3" s="85">
        <f t="shared" ref="R3:R66" si="0">G3-Q3</f>
        <v>47835</v>
      </c>
    </row>
    <row r="4" spans="1:18" x14ac:dyDescent="0.25">
      <c r="A4" s="162">
        <v>2016</v>
      </c>
      <c r="B4" s="162">
        <v>4</v>
      </c>
      <c r="C4" s="164" t="s">
        <v>498</v>
      </c>
      <c r="D4" s="164" t="s">
        <v>57</v>
      </c>
      <c r="E4" s="163">
        <v>1840</v>
      </c>
      <c r="F4" s="163">
        <v>41396</v>
      </c>
      <c r="G4" s="163">
        <v>11380</v>
      </c>
      <c r="H4" s="163">
        <v>89075</v>
      </c>
      <c r="I4" s="163">
        <v>1590</v>
      </c>
      <c r="J4" s="162">
        <v>0</v>
      </c>
      <c r="K4" s="163">
        <v>1157</v>
      </c>
      <c r="L4" s="163">
        <v>6475</v>
      </c>
      <c r="M4" s="162">
        <v>0</v>
      </c>
      <c r="N4" s="163">
        <v>15120</v>
      </c>
      <c r="O4" s="163">
        <v>187217</v>
      </c>
      <c r="P4" s="163">
        <v>17840</v>
      </c>
      <c r="Q4" s="162">
        <v>954</v>
      </c>
      <c r="R4" s="85">
        <f t="shared" si="0"/>
        <v>10426</v>
      </c>
    </row>
    <row r="5" spans="1:18" x14ac:dyDescent="0.25">
      <c r="A5" s="162">
        <v>2016</v>
      </c>
      <c r="B5" s="162">
        <v>4</v>
      </c>
      <c r="C5" s="164" t="s">
        <v>499</v>
      </c>
      <c r="D5" s="164" t="s">
        <v>129</v>
      </c>
      <c r="E5" s="163">
        <v>20155</v>
      </c>
      <c r="F5" s="163">
        <v>28110</v>
      </c>
      <c r="G5" s="163">
        <v>20056</v>
      </c>
      <c r="H5" s="163">
        <v>73025</v>
      </c>
      <c r="I5" s="163">
        <v>3610</v>
      </c>
      <c r="J5" s="162">
        <v>0</v>
      </c>
      <c r="K5" s="163">
        <v>1894</v>
      </c>
      <c r="L5" s="162">
        <v>0</v>
      </c>
      <c r="M5" s="162">
        <v>0</v>
      </c>
      <c r="N5" s="163">
        <v>12395</v>
      </c>
      <c r="O5" s="163">
        <v>156445</v>
      </c>
      <c r="P5" s="163">
        <v>35093</v>
      </c>
      <c r="Q5" s="163">
        <v>1657</v>
      </c>
      <c r="R5" s="85">
        <f t="shared" si="0"/>
        <v>18399</v>
      </c>
    </row>
    <row r="6" spans="1:18" x14ac:dyDescent="0.25">
      <c r="A6" s="162">
        <v>2016</v>
      </c>
      <c r="B6" s="162">
        <v>4</v>
      </c>
      <c r="C6" s="164" t="s">
        <v>500</v>
      </c>
      <c r="D6" s="164" t="s">
        <v>42</v>
      </c>
      <c r="E6" s="163">
        <v>35476</v>
      </c>
      <c r="F6" s="163">
        <v>1502098</v>
      </c>
      <c r="G6" s="163">
        <v>2258937</v>
      </c>
      <c r="H6" s="163">
        <v>2410546</v>
      </c>
      <c r="I6" s="163">
        <v>618799</v>
      </c>
      <c r="J6" s="163">
        <v>168506</v>
      </c>
      <c r="K6" s="163">
        <v>35441</v>
      </c>
      <c r="L6" s="162">
        <v>0</v>
      </c>
      <c r="M6" s="162">
        <v>0</v>
      </c>
      <c r="N6" s="163">
        <v>409172</v>
      </c>
      <c r="O6" s="163">
        <v>2327869</v>
      </c>
      <c r="P6" s="163">
        <v>3515659</v>
      </c>
      <c r="Q6" s="163">
        <v>170928</v>
      </c>
      <c r="R6" s="85">
        <f t="shared" si="0"/>
        <v>2088009</v>
      </c>
    </row>
    <row r="7" spans="1:18" x14ac:dyDescent="0.25">
      <c r="A7" s="162">
        <v>2016</v>
      </c>
      <c r="B7" s="162">
        <v>4</v>
      </c>
      <c r="C7" s="164" t="s">
        <v>501</v>
      </c>
      <c r="D7" s="164" t="s">
        <v>169</v>
      </c>
      <c r="E7" s="163">
        <v>14439</v>
      </c>
      <c r="F7" s="163">
        <v>39331</v>
      </c>
      <c r="G7" s="163">
        <v>871763</v>
      </c>
      <c r="H7" s="163">
        <v>106922</v>
      </c>
      <c r="I7" s="163">
        <v>17443</v>
      </c>
      <c r="J7" s="162">
        <v>0</v>
      </c>
      <c r="K7" s="163">
        <v>2533</v>
      </c>
      <c r="L7" s="162">
        <v>0</v>
      </c>
      <c r="M7" s="162">
        <v>0</v>
      </c>
      <c r="N7" s="163">
        <v>18149</v>
      </c>
      <c r="O7" s="162">
        <v>0</v>
      </c>
      <c r="P7" s="162">
        <v>0</v>
      </c>
      <c r="Q7" s="163">
        <v>54862</v>
      </c>
      <c r="R7" s="85">
        <f t="shared" si="0"/>
        <v>816901</v>
      </c>
    </row>
    <row r="8" spans="1:18" x14ac:dyDescent="0.25">
      <c r="A8" s="162">
        <v>2016</v>
      </c>
      <c r="B8" s="162">
        <v>4</v>
      </c>
      <c r="C8" s="164" t="s">
        <v>502</v>
      </c>
      <c r="D8" s="164" t="s">
        <v>68</v>
      </c>
      <c r="E8" s="163">
        <v>13440</v>
      </c>
      <c r="F8" s="163">
        <v>23700</v>
      </c>
      <c r="G8" s="163">
        <v>365465</v>
      </c>
      <c r="H8" s="163">
        <v>76698</v>
      </c>
      <c r="I8" s="163">
        <v>14303</v>
      </c>
      <c r="J8" s="162">
        <v>0</v>
      </c>
      <c r="K8" s="163">
        <v>1223</v>
      </c>
      <c r="L8" s="162">
        <v>0</v>
      </c>
      <c r="M8" s="162">
        <v>0</v>
      </c>
      <c r="N8" s="163">
        <v>13018</v>
      </c>
      <c r="O8" s="163">
        <v>34042</v>
      </c>
      <c r="P8" s="163">
        <v>4605</v>
      </c>
      <c r="Q8" s="163">
        <v>39357</v>
      </c>
      <c r="R8" s="85">
        <f t="shared" si="0"/>
        <v>326108</v>
      </c>
    </row>
    <row r="9" spans="1:18" x14ac:dyDescent="0.25">
      <c r="A9" s="162">
        <v>2016</v>
      </c>
      <c r="B9" s="162">
        <v>4</v>
      </c>
      <c r="C9" s="164" t="s">
        <v>503</v>
      </c>
      <c r="D9" s="164" t="s">
        <v>94</v>
      </c>
      <c r="E9" s="163">
        <v>22387</v>
      </c>
      <c r="F9" s="163">
        <v>91856</v>
      </c>
      <c r="G9" s="163">
        <v>98387</v>
      </c>
      <c r="H9" s="163">
        <v>170525</v>
      </c>
      <c r="I9" s="163">
        <v>15194</v>
      </c>
      <c r="J9" s="162">
        <v>0</v>
      </c>
      <c r="K9" s="163">
        <v>2780</v>
      </c>
      <c r="L9" s="162">
        <v>0</v>
      </c>
      <c r="M9" s="162">
        <v>0</v>
      </c>
      <c r="N9" s="163">
        <v>28945</v>
      </c>
      <c r="O9" s="163">
        <v>236181</v>
      </c>
      <c r="P9" s="163">
        <v>254284</v>
      </c>
      <c r="Q9" s="163">
        <v>4803</v>
      </c>
      <c r="R9" s="85">
        <f t="shared" si="0"/>
        <v>93584</v>
      </c>
    </row>
    <row r="10" spans="1:18" x14ac:dyDescent="0.25">
      <c r="A10" s="162">
        <v>2016</v>
      </c>
      <c r="B10" s="162">
        <v>4</v>
      </c>
      <c r="C10" s="164" t="s">
        <v>504</v>
      </c>
      <c r="D10" s="164" t="s">
        <v>88</v>
      </c>
      <c r="E10" s="163">
        <v>34028</v>
      </c>
      <c r="F10" s="163">
        <v>70422</v>
      </c>
      <c r="G10" s="163">
        <v>220513</v>
      </c>
      <c r="H10" s="163">
        <v>134671</v>
      </c>
      <c r="I10" s="163">
        <v>21852</v>
      </c>
      <c r="J10" s="162">
        <v>0</v>
      </c>
      <c r="K10" s="163">
        <v>5854</v>
      </c>
      <c r="L10" s="162">
        <v>0</v>
      </c>
      <c r="M10" s="162">
        <v>0</v>
      </c>
      <c r="N10" s="163">
        <v>22859</v>
      </c>
      <c r="O10" s="163">
        <v>282000</v>
      </c>
      <c r="P10" s="163">
        <v>26872</v>
      </c>
      <c r="Q10" s="163">
        <v>34393</v>
      </c>
      <c r="R10" s="85">
        <f t="shared" si="0"/>
        <v>186120</v>
      </c>
    </row>
    <row r="11" spans="1:18" x14ac:dyDescent="0.25">
      <c r="A11" s="162">
        <v>2016</v>
      </c>
      <c r="B11" s="162">
        <v>4</v>
      </c>
      <c r="C11" s="164" t="s">
        <v>505</v>
      </c>
      <c r="D11" s="164" t="s">
        <v>154</v>
      </c>
      <c r="E11" s="163">
        <v>12042</v>
      </c>
      <c r="F11" s="163">
        <v>127280</v>
      </c>
      <c r="G11" s="163">
        <v>182678</v>
      </c>
      <c r="H11" s="163">
        <v>209094</v>
      </c>
      <c r="I11" s="163">
        <v>17846</v>
      </c>
      <c r="J11" s="162">
        <v>0</v>
      </c>
      <c r="K11" s="163">
        <v>3859</v>
      </c>
      <c r="L11" s="163">
        <v>41794</v>
      </c>
      <c r="M11" s="162">
        <v>0</v>
      </c>
      <c r="N11" s="163">
        <v>35492</v>
      </c>
      <c r="O11" s="163">
        <v>236591</v>
      </c>
      <c r="P11" s="163">
        <v>31749</v>
      </c>
      <c r="Q11" s="163">
        <v>38469</v>
      </c>
      <c r="R11" s="85">
        <f t="shared" si="0"/>
        <v>144209</v>
      </c>
    </row>
    <row r="12" spans="1:18" x14ac:dyDescent="0.25">
      <c r="A12" s="162">
        <v>2016</v>
      </c>
      <c r="B12" s="162">
        <v>4</v>
      </c>
      <c r="C12" s="164" t="s">
        <v>506</v>
      </c>
      <c r="D12" s="164" t="s">
        <v>103</v>
      </c>
      <c r="E12" s="163">
        <v>18962</v>
      </c>
      <c r="F12" s="163">
        <v>25398</v>
      </c>
      <c r="G12" s="163">
        <v>5884</v>
      </c>
      <c r="H12" s="163">
        <v>48750</v>
      </c>
      <c r="I12" s="163">
        <v>1737</v>
      </c>
      <c r="J12" s="162">
        <v>0</v>
      </c>
      <c r="K12" s="162">
        <v>660</v>
      </c>
      <c r="L12" s="162">
        <v>0</v>
      </c>
      <c r="M12" s="162">
        <v>0</v>
      </c>
      <c r="N12" s="163">
        <v>8275</v>
      </c>
      <c r="O12" s="163">
        <v>145670</v>
      </c>
      <c r="P12" s="163">
        <v>9388</v>
      </c>
      <c r="Q12" s="163">
        <v>1483</v>
      </c>
      <c r="R12" s="85">
        <f t="shared" si="0"/>
        <v>4401</v>
      </c>
    </row>
    <row r="13" spans="1:18" x14ac:dyDescent="0.25">
      <c r="A13" s="162">
        <v>2016</v>
      </c>
      <c r="B13" s="162">
        <v>4</v>
      </c>
      <c r="C13" s="164" t="s">
        <v>507</v>
      </c>
      <c r="D13" s="164" t="s">
        <v>104</v>
      </c>
      <c r="E13" s="163">
        <v>11381</v>
      </c>
      <c r="F13" s="163">
        <v>33881</v>
      </c>
      <c r="G13" s="163">
        <v>-7176</v>
      </c>
      <c r="H13" s="163">
        <v>55737</v>
      </c>
      <c r="I13" s="163">
        <v>2131</v>
      </c>
      <c r="J13" s="162">
        <v>0</v>
      </c>
      <c r="K13" s="163">
        <v>2332</v>
      </c>
      <c r="L13" s="162">
        <v>0</v>
      </c>
      <c r="M13" s="162">
        <v>0</v>
      </c>
      <c r="N13" s="163">
        <v>9461</v>
      </c>
      <c r="O13" s="163">
        <v>240410</v>
      </c>
      <c r="P13" s="163">
        <v>97384</v>
      </c>
      <c r="Q13" s="162">
        <v>13</v>
      </c>
      <c r="R13" s="85">
        <f>G13-Q13</f>
        <v>-7189</v>
      </c>
    </row>
    <row r="14" spans="1:18" x14ac:dyDescent="0.25">
      <c r="A14" s="162">
        <v>2016</v>
      </c>
      <c r="B14" s="162">
        <v>4</v>
      </c>
      <c r="C14" s="164" t="s">
        <v>508</v>
      </c>
      <c r="D14" s="164" t="s">
        <v>70</v>
      </c>
      <c r="E14" s="163">
        <v>9796</v>
      </c>
      <c r="F14" s="163">
        <v>16977</v>
      </c>
      <c r="G14" s="162">
        <v>822</v>
      </c>
      <c r="H14" s="163">
        <v>48231</v>
      </c>
      <c r="I14" s="163">
        <v>1570</v>
      </c>
      <c r="J14" s="162">
        <v>0</v>
      </c>
      <c r="K14" s="162">
        <v>851</v>
      </c>
      <c r="L14" s="162">
        <v>0</v>
      </c>
      <c r="M14" s="162">
        <v>0</v>
      </c>
      <c r="N14" s="163">
        <v>8186</v>
      </c>
      <c r="O14" s="163">
        <v>86581</v>
      </c>
      <c r="P14" s="163">
        <v>5922</v>
      </c>
      <c r="Q14" s="162">
        <v>44</v>
      </c>
      <c r="R14" s="85">
        <f t="shared" si="0"/>
        <v>778</v>
      </c>
    </row>
    <row r="15" spans="1:18" x14ac:dyDescent="0.25">
      <c r="A15" s="162">
        <v>2016</v>
      </c>
      <c r="B15" s="162">
        <v>4</v>
      </c>
      <c r="C15" s="164" t="s">
        <v>509</v>
      </c>
      <c r="D15" s="164" t="s">
        <v>71</v>
      </c>
      <c r="E15" s="163">
        <v>30471</v>
      </c>
      <c r="F15" s="163">
        <v>50353</v>
      </c>
      <c r="G15" s="163">
        <v>106796</v>
      </c>
      <c r="H15" s="163">
        <v>120298</v>
      </c>
      <c r="I15" s="163">
        <v>4656</v>
      </c>
      <c r="J15" s="162">
        <v>0</v>
      </c>
      <c r="K15" s="163">
        <v>3075</v>
      </c>
      <c r="L15" s="162">
        <v>0</v>
      </c>
      <c r="M15" s="162">
        <v>0</v>
      </c>
      <c r="N15" s="163">
        <v>20419</v>
      </c>
      <c r="O15" s="163">
        <v>243185</v>
      </c>
      <c r="P15" s="163">
        <v>17996</v>
      </c>
      <c r="Q15" s="163">
        <v>10393</v>
      </c>
      <c r="R15" s="85">
        <f t="shared" si="0"/>
        <v>96403</v>
      </c>
    </row>
    <row r="16" spans="1:18" x14ac:dyDescent="0.25">
      <c r="A16" s="162">
        <v>2016</v>
      </c>
      <c r="B16" s="162">
        <v>4</v>
      </c>
      <c r="C16" s="164" t="s">
        <v>510</v>
      </c>
      <c r="D16" s="164" t="s">
        <v>105</v>
      </c>
      <c r="E16" s="163">
        <v>5932</v>
      </c>
      <c r="F16" s="163">
        <v>32748</v>
      </c>
      <c r="G16" s="163">
        <v>29390</v>
      </c>
      <c r="H16" s="163">
        <v>73065</v>
      </c>
      <c r="I16" s="163">
        <v>7611</v>
      </c>
      <c r="J16" s="162">
        <v>0</v>
      </c>
      <c r="K16" s="163">
        <v>1339</v>
      </c>
      <c r="L16" s="162">
        <v>0</v>
      </c>
      <c r="M16" s="162">
        <v>0</v>
      </c>
      <c r="N16" s="163">
        <v>12402</v>
      </c>
      <c r="O16" s="163">
        <v>238285</v>
      </c>
      <c r="P16" s="163">
        <v>9929</v>
      </c>
      <c r="Q16" s="163">
        <v>1761</v>
      </c>
      <c r="R16" s="85">
        <f t="shared" si="0"/>
        <v>27629</v>
      </c>
    </row>
    <row r="17" spans="1:18" x14ac:dyDescent="0.25">
      <c r="A17" s="162">
        <v>2016</v>
      </c>
      <c r="B17" s="162">
        <v>4</v>
      </c>
      <c r="C17" s="164" t="s">
        <v>511</v>
      </c>
      <c r="D17" s="164" t="s">
        <v>136</v>
      </c>
      <c r="E17" s="163">
        <v>10623</v>
      </c>
      <c r="F17" s="163">
        <v>13284</v>
      </c>
      <c r="G17" s="163">
        <v>12963</v>
      </c>
      <c r="H17" s="163">
        <v>35774</v>
      </c>
      <c r="I17" s="163">
        <v>4809</v>
      </c>
      <c r="J17" s="162">
        <v>0</v>
      </c>
      <c r="K17" s="162">
        <v>831</v>
      </c>
      <c r="L17" s="162">
        <v>0</v>
      </c>
      <c r="M17" s="162">
        <v>0</v>
      </c>
      <c r="N17" s="163">
        <v>6072</v>
      </c>
      <c r="O17" s="163">
        <v>297325</v>
      </c>
      <c r="P17" s="163">
        <v>12389</v>
      </c>
      <c r="Q17" s="163">
        <v>15724</v>
      </c>
      <c r="R17" s="85">
        <f t="shared" si="0"/>
        <v>-2761</v>
      </c>
    </row>
    <row r="18" spans="1:18" x14ac:dyDescent="0.25">
      <c r="A18" s="162">
        <v>2016</v>
      </c>
      <c r="B18" s="162">
        <v>4</v>
      </c>
      <c r="C18" s="164" t="s">
        <v>512</v>
      </c>
      <c r="D18" s="164" t="s">
        <v>116</v>
      </c>
      <c r="E18" s="163">
        <v>13252</v>
      </c>
      <c r="F18" s="163">
        <v>80922</v>
      </c>
      <c r="G18" s="163">
        <v>61754</v>
      </c>
      <c r="H18" s="163">
        <v>164975</v>
      </c>
      <c r="I18" s="163">
        <v>10530</v>
      </c>
      <c r="J18" s="162">
        <v>0</v>
      </c>
      <c r="K18" s="163">
        <v>1869</v>
      </c>
      <c r="L18" s="162">
        <v>0</v>
      </c>
      <c r="M18" s="162">
        <v>0</v>
      </c>
      <c r="N18" s="163">
        <v>28003</v>
      </c>
      <c r="O18" s="163">
        <v>91429</v>
      </c>
      <c r="P18" s="163">
        <v>8712</v>
      </c>
      <c r="Q18" s="163">
        <v>22346</v>
      </c>
      <c r="R18" s="85">
        <f t="shared" si="0"/>
        <v>39408</v>
      </c>
    </row>
    <row r="19" spans="1:18" x14ac:dyDescent="0.25">
      <c r="A19" s="162">
        <v>2016</v>
      </c>
      <c r="B19" s="162">
        <v>4</v>
      </c>
      <c r="C19" s="164" t="s">
        <v>513</v>
      </c>
      <c r="D19" s="164" t="s">
        <v>72</v>
      </c>
      <c r="E19" s="163">
        <v>17108</v>
      </c>
      <c r="F19" s="163">
        <v>27588</v>
      </c>
      <c r="G19" s="163">
        <v>18597</v>
      </c>
      <c r="H19" s="163">
        <v>39846</v>
      </c>
      <c r="I19" s="162">
        <v>270</v>
      </c>
      <c r="J19" s="162">
        <v>0</v>
      </c>
      <c r="K19" s="163">
        <v>1276</v>
      </c>
      <c r="L19" s="162">
        <v>0</v>
      </c>
      <c r="M19" s="162">
        <v>0</v>
      </c>
      <c r="N19" s="163">
        <v>6763</v>
      </c>
      <c r="O19" s="163">
        <v>113132</v>
      </c>
      <c r="P19" s="163">
        <v>7422</v>
      </c>
      <c r="Q19" s="163">
        <v>3572</v>
      </c>
      <c r="R19" s="85">
        <f t="shared" si="0"/>
        <v>15025</v>
      </c>
    </row>
    <row r="20" spans="1:18" x14ac:dyDescent="0.25">
      <c r="A20" s="162">
        <v>2016</v>
      </c>
      <c r="B20" s="162">
        <v>4</v>
      </c>
      <c r="C20" s="164" t="s">
        <v>514</v>
      </c>
      <c r="D20" s="164" t="s">
        <v>48</v>
      </c>
      <c r="E20" s="163">
        <v>11058</v>
      </c>
      <c r="F20" s="163">
        <v>19160</v>
      </c>
      <c r="G20" s="163">
        <v>1425</v>
      </c>
      <c r="H20" s="163">
        <v>28547</v>
      </c>
      <c r="I20" s="162">
        <v>707</v>
      </c>
      <c r="J20" s="162">
        <v>0</v>
      </c>
      <c r="K20" s="163">
        <v>1705</v>
      </c>
      <c r="L20" s="163">
        <v>5291</v>
      </c>
      <c r="M20" s="162">
        <v>0</v>
      </c>
      <c r="N20" s="163">
        <v>4846</v>
      </c>
      <c r="O20" s="163">
        <v>57390</v>
      </c>
      <c r="P20" s="163">
        <v>2391</v>
      </c>
      <c r="Q20" s="163">
        <v>3536</v>
      </c>
      <c r="R20" s="85">
        <f t="shared" si="0"/>
        <v>-2111</v>
      </c>
    </row>
    <row r="21" spans="1:18" x14ac:dyDescent="0.25">
      <c r="A21" s="162">
        <v>2016</v>
      </c>
      <c r="B21" s="162">
        <v>4</v>
      </c>
      <c r="C21" s="164" t="s">
        <v>515</v>
      </c>
      <c r="D21" s="164" t="s">
        <v>73</v>
      </c>
      <c r="E21" s="163">
        <v>10146</v>
      </c>
      <c r="F21" s="163">
        <v>30495</v>
      </c>
      <c r="G21" s="163">
        <v>28245</v>
      </c>
      <c r="H21" s="163">
        <v>121895</v>
      </c>
      <c r="I21" s="163">
        <v>3770</v>
      </c>
      <c r="J21" s="162">
        <v>0</v>
      </c>
      <c r="K21" s="163">
        <v>2918</v>
      </c>
      <c r="L21" s="162">
        <v>0</v>
      </c>
      <c r="M21" s="162">
        <v>0</v>
      </c>
      <c r="N21" s="163">
        <v>20690</v>
      </c>
      <c r="O21" s="163">
        <v>142030</v>
      </c>
      <c r="P21" s="163">
        <v>10004</v>
      </c>
      <c r="Q21" s="162">
        <v>-26</v>
      </c>
      <c r="R21" s="85">
        <f t="shared" si="0"/>
        <v>28271</v>
      </c>
    </row>
    <row r="22" spans="1:18" x14ac:dyDescent="0.25">
      <c r="A22" s="162">
        <v>2016</v>
      </c>
      <c r="B22" s="162">
        <v>4</v>
      </c>
      <c r="C22" s="164" t="s">
        <v>516</v>
      </c>
      <c r="D22" s="164" t="s">
        <v>89</v>
      </c>
      <c r="E22" s="163">
        <v>15879</v>
      </c>
      <c r="F22" s="163">
        <v>33249</v>
      </c>
      <c r="G22" s="163">
        <v>37920</v>
      </c>
      <c r="H22" s="163">
        <v>48111</v>
      </c>
      <c r="I22" s="163">
        <v>4864</v>
      </c>
      <c r="J22" s="162">
        <v>0</v>
      </c>
      <c r="K22" s="163">
        <v>1456</v>
      </c>
      <c r="L22" s="162">
        <v>0</v>
      </c>
      <c r="M22" s="162">
        <v>0</v>
      </c>
      <c r="N22" s="163">
        <v>8167</v>
      </c>
      <c r="O22" s="163">
        <v>122743</v>
      </c>
      <c r="P22" s="163">
        <v>53637</v>
      </c>
      <c r="Q22" s="163">
        <v>3971</v>
      </c>
      <c r="R22" s="85">
        <f t="shared" si="0"/>
        <v>33949</v>
      </c>
    </row>
    <row r="23" spans="1:18" x14ac:dyDescent="0.25">
      <c r="A23" s="162">
        <v>2016</v>
      </c>
      <c r="B23" s="162">
        <v>4</v>
      </c>
      <c r="C23" s="164" t="s">
        <v>517</v>
      </c>
      <c r="D23" s="164" t="s">
        <v>95</v>
      </c>
      <c r="E23" s="163">
        <v>12477</v>
      </c>
      <c r="F23" s="163">
        <v>30976</v>
      </c>
      <c r="G23" s="163">
        <v>32336</v>
      </c>
      <c r="H23" s="163">
        <v>87399</v>
      </c>
      <c r="I23" s="163">
        <v>2228</v>
      </c>
      <c r="J23" s="162">
        <v>0</v>
      </c>
      <c r="K23" s="163">
        <v>1480</v>
      </c>
      <c r="L23" s="162">
        <v>0</v>
      </c>
      <c r="M23" s="162">
        <v>0</v>
      </c>
      <c r="N23" s="163">
        <v>14835</v>
      </c>
      <c r="O23" s="163">
        <v>111575</v>
      </c>
      <c r="P23" s="163">
        <v>8155</v>
      </c>
      <c r="Q23" s="162">
        <v>741</v>
      </c>
      <c r="R23" s="85">
        <f t="shared" si="0"/>
        <v>31595</v>
      </c>
    </row>
    <row r="24" spans="1:18" x14ac:dyDescent="0.25">
      <c r="A24" s="162">
        <v>2016</v>
      </c>
      <c r="B24" s="162">
        <v>4</v>
      </c>
      <c r="C24" s="164" t="s">
        <v>518</v>
      </c>
      <c r="D24" s="164" t="s">
        <v>155</v>
      </c>
      <c r="E24" s="163">
        <v>14401</v>
      </c>
      <c r="F24" s="163">
        <v>49597</v>
      </c>
      <c r="G24" s="163">
        <v>60559</v>
      </c>
      <c r="H24" s="163">
        <v>99137</v>
      </c>
      <c r="I24" s="163">
        <v>4317</v>
      </c>
      <c r="J24" s="162">
        <v>0</v>
      </c>
      <c r="K24" s="163">
        <v>2701</v>
      </c>
      <c r="L24" s="163">
        <v>8208</v>
      </c>
      <c r="M24" s="162">
        <v>0</v>
      </c>
      <c r="N24" s="163">
        <v>16827</v>
      </c>
      <c r="O24" s="163">
        <v>197903</v>
      </c>
      <c r="P24" s="163">
        <v>13845</v>
      </c>
      <c r="Q24" s="163">
        <v>4806</v>
      </c>
      <c r="R24" s="85">
        <f t="shared" si="0"/>
        <v>55753</v>
      </c>
    </row>
    <row r="25" spans="1:18" x14ac:dyDescent="0.25">
      <c r="A25" s="162">
        <v>2016</v>
      </c>
      <c r="B25" s="162">
        <v>4</v>
      </c>
      <c r="C25" s="164" t="s">
        <v>519</v>
      </c>
      <c r="D25" s="164" t="s">
        <v>96</v>
      </c>
      <c r="E25" s="163">
        <v>24890</v>
      </c>
      <c r="F25" s="163">
        <v>66316</v>
      </c>
      <c r="G25" s="163">
        <v>327045</v>
      </c>
      <c r="H25" s="163">
        <v>253971</v>
      </c>
      <c r="I25" s="163">
        <v>11120</v>
      </c>
      <c r="J25" s="162">
        <v>0</v>
      </c>
      <c r="K25" s="163">
        <v>3555</v>
      </c>
      <c r="L25" s="162">
        <v>0</v>
      </c>
      <c r="M25" s="162">
        <v>0</v>
      </c>
      <c r="N25" s="163">
        <v>43110</v>
      </c>
      <c r="O25" s="163">
        <v>154938</v>
      </c>
      <c r="P25" s="163">
        <v>60448</v>
      </c>
      <c r="Q25" s="163">
        <v>23151</v>
      </c>
      <c r="R25" s="85">
        <f t="shared" si="0"/>
        <v>303894</v>
      </c>
    </row>
    <row r="26" spans="1:18" x14ac:dyDescent="0.25">
      <c r="A26" s="162">
        <v>2016</v>
      </c>
      <c r="B26" s="162">
        <v>4</v>
      </c>
      <c r="C26" s="164" t="s">
        <v>520</v>
      </c>
      <c r="D26" s="164" t="s">
        <v>97</v>
      </c>
      <c r="E26" s="163">
        <v>10504</v>
      </c>
      <c r="F26" s="163">
        <v>41962</v>
      </c>
      <c r="G26" s="163">
        <v>48394</v>
      </c>
      <c r="H26" s="163">
        <v>167491</v>
      </c>
      <c r="I26" s="163">
        <v>5941</v>
      </c>
      <c r="J26" s="162">
        <v>0</v>
      </c>
      <c r="K26" s="162">
        <v>922</v>
      </c>
      <c r="L26" s="162">
        <v>0</v>
      </c>
      <c r="M26" s="162">
        <v>0</v>
      </c>
      <c r="N26" s="163">
        <v>28430</v>
      </c>
      <c r="O26" s="163">
        <v>164467</v>
      </c>
      <c r="P26" s="163">
        <v>11688</v>
      </c>
      <c r="Q26" s="163">
        <v>4806</v>
      </c>
      <c r="R26" s="85">
        <f t="shared" si="0"/>
        <v>43588</v>
      </c>
    </row>
    <row r="27" spans="1:18" x14ac:dyDescent="0.25">
      <c r="A27" s="162">
        <v>2016</v>
      </c>
      <c r="B27" s="162">
        <v>4</v>
      </c>
      <c r="C27" s="164" t="s">
        <v>521</v>
      </c>
      <c r="D27" s="164" t="s">
        <v>74</v>
      </c>
      <c r="E27" s="163">
        <v>49298</v>
      </c>
      <c r="F27" s="163">
        <v>197276</v>
      </c>
      <c r="G27" s="163">
        <v>133413</v>
      </c>
      <c r="H27" s="163">
        <v>370835</v>
      </c>
      <c r="I27" s="163">
        <v>49522</v>
      </c>
      <c r="J27" s="162">
        <v>0</v>
      </c>
      <c r="K27" s="163">
        <v>8426</v>
      </c>
      <c r="L27" s="162">
        <v>0</v>
      </c>
      <c r="M27" s="162">
        <v>0</v>
      </c>
      <c r="N27" s="163">
        <v>62946</v>
      </c>
      <c r="O27" s="163">
        <v>922167</v>
      </c>
      <c r="P27" s="163">
        <v>404157</v>
      </c>
      <c r="Q27" s="163">
        <v>11420</v>
      </c>
      <c r="R27" s="85">
        <f t="shared" si="0"/>
        <v>121993</v>
      </c>
    </row>
    <row r="28" spans="1:18" x14ac:dyDescent="0.25">
      <c r="A28" s="162">
        <v>2016</v>
      </c>
      <c r="B28" s="162">
        <v>4</v>
      </c>
      <c r="C28" s="164" t="s">
        <v>522</v>
      </c>
      <c r="D28" s="164" t="s">
        <v>58</v>
      </c>
      <c r="E28" s="163">
        <v>5983</v>
      </c>
      <c r="F28" s="163">
        <v>411379</v>
      </c>
      <c r="G28" s="163">
        <v>572919</v>
      </c>
      <c r="H28" s="163">
        <v>1127078</v>
      </c>
      <c r="I28" s="163">
        <v>95722</v>
      </c>
      <c r="J28" s="163">
        <v>18144</v>
      </c>
      <c r="K28" s="163">
        <v>13888</v>
      </c>
      <c r="L28" s="163">
        <v>3200</v>
      </c>
      <c r="M28" s="162">
        <v>0</v>
      </c>
      <c r="N28" s="163">
        <v>191313</v>
      </c>
      <c r="O28" s="163">
        <v>1276500</v>
      </c>
      <c r="P28" s="163">
        <v>305729</v>
      </c>
      <c r="Q28" s="163">
        <v>62992</v>
      </c>
      <c r="R28" s="85">
        <f t="shared" si="0"/>
        <v>509927</v>
      </c>
    </row>
    <row r="29" spans="1:18" x14ac:dyDescent="0.25">
      <c r="A29" s="162">
        <v>2016</v>
      </c>
      <c r="B29" s="162">
        <v>4</v>
      </c>
      <c r="C29" s="164" t="s">
        <v>523</v>
      </c>
      <c r="D29" s="164" t="s">
        <v>137</v>
      </c>
      <c r="E29" s="163">
        <v>23368</v>
      </c>
      <c r="F29" s="163">
        <v>20908</v>
      </c>
      <c r="G29" s="163">
        <v>277847</v>
      </c>
      <c r="H29" s="163">
        <v>51864</v>
      </c>
      <c r="I29" s="163">
        <v>8549</v>
      </c>
      <c r="J29" s="162">
        <v>0</v>
      </c>
      <c r="K29" s="163">
        <v>2677</v>
      </c>
      <c r="L29" s="162">
        <v>0</v>
      </c>
      <c r="M29" s="162">
        <v>0</v>
      </c>
      <c r="N29" s="163">
        <v>8804</v>
      </c>
      <c r="O29" s="163">
        <v>4783</v>
      </c>
      <c r="P29" s="162">
        <v>199</v>
      </c>
      <c r="Q29" s="163">
        <v>13868</v>
      </c>
      <c r="R29" s="85">
        <f t="shared" si="0"/>
        <v>263979</v>
      </c>
    </row>
    <row r="30" spans="1:18" x14ac:dyDescent="0.25">
      <c r="A30" s="162">
        <v>2016</v>
      </c>
      <c r="B30" s="162">
        <v>4</v>
      </c>
      <c r="C30" s="164" t="s">
        <v>524</v>
      </c>
      <c r="D30" s="164" t="s">
        <v>130</v>
      </c>
      <c r="E30" s="163">
        <v>23490</v>
      </c>
      <c r="F30" s="163">
        <v>215115</v>
      </c>
      <c r="G30" s="163">
        <v>360217</v>
      </c>
      <c r="H30" s="163">
        <v>413436</v>
      </c>
      <c r="I30" s="163">
        <v>60347</v>
      </c>
      <c r="J30" s="162">
        <v>0</v>
      </c>
      <c r="K30" s="163">
        <v>7432</v>
      </c>
      <c r="L30" s="162">
        <v>0</v>
      </c>
      <c r="M30" s="162">
        <v>0</v>
      </c>
      <c r="N30" s="163">
        <v>70178</v>
      </c>
      <c r="O30" s="163">
        <v>993743</v>
      </c>
      <c r="P30" s="163">
        <v>354034</v>
      </c>
      <c r="Q30" s="163">
        <v>38122</v>
      </c>
      <c r="R30" s="85">
        <f t="shared" si="0"/>
        <v>322095</v>
      </c>
    </row>
    <row r="31" spans="1:18" x14ac:dyDescent="0.25">
      <c r="A31" s="162">
        <v>2016</v>
      </c>
      <c r="B31" s="162">
        <v>4</v>
      </c>
      <c r="C31" s="164" t="s">
        <v>525</v>
      </c>
      <c r="D31" s="164" t="s">
        <v>156</v>
      </c>
      <c r="E31" s="162">
        <v>875</v>
      </c>
      <c r="F31" s="163">
        <v>20238</v>
      </c>
      <c r="G31" s="163">
        <v>4986</v>
      </c>
      <c r="H31" s="163">
        <v>33897</v>
      </c>
      <c r="I31" s="163">
        <v>3095</v>
      </c>
      <c r="J31" s="162">
        <v>0</v>
      </c>
      <c r="K31" s="162">
        <v>983</v>
      </c>
      <c r="L31" s="163">
        <v>2989</v>
      </c>
      <c r="M31" s="162">
        <v>0</v>
      </c>
      <c r="N31" s="163">
        <v>5753</v>
      </c>
      <c r="O31" s="163">
        <v>105217</v>
      </c>
      <c r="P31" s="163">
        <v>6727</v>
      </c>
      <c r="Q31" s="162">
        <v>-199</v>
      </c>
      <c r="R31" s="85">
        <f t="shared" si="0"/>
        <v>5185</v>
      </c>
    </row>
    <row r="32" spans="1:18" x14ac:dyDescent="0.25">
      <c r="A32" s="162">
        <v>2016</v>
      </c>
      <c r="B32" s="162">
        <v>4</v>
      </c>
      <c r="C32" s="164" t="s">
        <v>526</v>
      </c>
      <c r="D32" s="164" t="s">
        <v>106</v>
      </c>
      <c r="E32" s="163">
        <v>12036</v>
      </c>
      <c r="F32" s="163">
        <v>11119</v>
      </c>
      <c r="G32" s="163">
        <v>80029</v>
      </c>
      <c r="H32" s="163">
        <v>20322</v>
      </c>
      <c r="I32" s="163">
        <v>2108</v>
      </c>
      <c r="J32" s="162">
        <v>0</v>
      </c>
      <c r="K32" s="162">
        <v>504</v>
      </c>
      <c r="L32" s="162">
        <v>0</v>
      </c>
      <c r="M32" s="162">
        <v>0</v>
      </c>
      <c r="N32" s="163">
        <v>3450</v>
      </c>
      <c r="O32" s="163">
        <v>47526</v>
      </c>
      <c r="P32" s="163">
        <v>3508</v>
      </c>
      <c r="Q32" s="163">
        <v>6906</v>
      </c>
      <c r="R32" s="85">
        <f t="shared" si="0"/>
        <v>73123</v>
      </c>
    </row>
    <row r="33" spans="1:18" x14ac:dyDescent="0.25">
      <c r="A33" s="162">
        <v>2016</v>
      </c>
      <c r="B33" s="162">
        <v>4</v>
      </c>
      <c r="C33" s="164" t="s">
        <v>527</v>
      </c>
      <c r="D33" s="164" t="s">
        <v>126</v>
      </c>
      <c r="E33" s="163">
        <v>37942</v>
      </c>
      <c r="F33" s="163">
        <v>53776</v>
      </c>
      <c r="G33" s="163">
        <v>70793</v>
      </c>
      <c r="H33" s="163">
        <v>185737</v>
      </c>
      <c r="I33" s="163">
        <v>6746</v>
      </c>
      <c r="J33" s="162">
        <v>0</v>
      </c>
      <c r="K33" s="163">
        <v>2934</v>
      </c>
      <c r="L33" s="162">
        <v>0</v>
      </c>
      <c r="M33" s="162">
        <v>0</v>
      </c>
      <c r="N33" s="163">
        <v>31527</v>
      </c>
      <c r="O33" s="163">
        <v>216743</v>
      </c>
      <c r="P33" s="163">
        <v>28958</v>
      </c>
      <c r="Q33" s="163">
        <v>40068</v>
      </c>
      <c r="R33" s="85">
        <f t="shared" si="0"/>
        <v>30725</v>
      </c>
    </row>
    <row r="34" spans="1:18" x14ac:dyDescent="0.25">
      <c r="A34" s="162">
        <v>2016</v>
      </c>
      <c r="B34" s="162">
        <v>4</v>
      </c>
      <c r="C34" s="164" t="s">
        <v>528</v>
      </c>
      <c r="D34" s="164" t="s">
        <v>59</v>
      </c>
      <c r="E34" s="163">
        <v>1739</v>
      </c>
      <c r="F34" s="163">
        <v>35344</v>
      </c>
      <c r="G34" s="163">
        <v>9521</v>
      </c>
      <c r="H34" s="163">
        <v>109877</v>
      </c>
      <c r="I34" s="163">
        <v>4758</v>
      </c>
      <c r="J34" s="162">
        <v>0</v>
      </c>
      <c r="K34" s="163">
        <v>1613</v>
      </c>
      <c r="L34" s="163">
        <v>3577</v>
      </c>
      <c r="M34" s="162">
        <v>0</v>
      </c>
      <c r="N34" s="163">
        <v>18651</v>
      </c>
      <c r="O34" s="163">
        <v>123084</v>
      </c>
      <c r="P34" s="163">
        <v>11729</v>
      </c>
      <c r="Q34" s="163">
        <v>1686</v>
      </c>
      <c r="R34" s="85">
        <f t="shared" si="0"/>
        <v>7835</v>
      </c>
    </row>
    <row r="35" spans="1:18" x14ac:dyDescent="0.25">
      <c r="A35" s="162">
        <v>2016</v>
      </c>
      <c r="B35" s="162">
        <v>4</v>
      </c>
      <c r="C35" s="164" t="s">
        <v>529</v>
      </c>
      <c r="D35" s="164" t="s">
        <v>107</v>
      </c>
      <c r="E35" s="163">
        <v>24583</v>
      </c>
      <c r="F35" s="163">
        <v>64900</v>
      </c>
      <c r="G35" s="163">
        <v>46626</v>
      </c>
      <c r="H35" s="163">
        <v>136188</v>
      </c>
      <c r="I35" s="163">
        <v>5804</v>
      </c>
      <c r="J35" s="162">
        <v>0</v>
      </c>
      <c r="K35" s="163">
        <v>2295</v>
      </c>
      <c r="L35" s="162">
        <v>0</v>
      </c>
      <c r="M35" s="162">
        <v>0</v>
      </c>
      <c r="N35" s="163">
        <v>23117</v>
      </c>
      <c r="O35" s="163">
        <v>367184</v>
      </c>
      <c r="P35" s="163">
        <v>102523</v>
      </c>
      <c r="Q35" s="163">
        <v>5705</v>
      </c>
      <c r="R35" s="85">
        <f t="shared" si="0"/>
        <v>40921</v>
      </c>
    </row>
    <row r="36" spans="1:18" x14ac:dyDescent="0.25">
      <c r="A36" s="162">
        <v>2016</v>
      </c>
      <c r="B36" s="162">
        <v>4</v>
      </c>
      <c r="C36" s="164" t="s">
        <v>530</v>
      </c>
      <c r="D36" s="169" t="s">
        <v>41</v>
      </c>
      <c r="E36" s="163">
        <v>28278</v>
      </c>
      <c r="F36" s="163">
        <v>4930527</v>
      </c>
      <c r="G36" s="163">
        <v>16441070</v>
      </c>
      <c r="H36" s="163">
        <v>15502237</v>
      </c>
      <c r="I36" s="163">
        <v>2915541</v>
      </c>
      <c r="J36" s="163">
        <v>459319</v>
      </c>
      <c r="K36" s="163">
        <v>169648</v>
      </c>
      <c r="L36" s="162">
        <v>0</v>
      </c>
      <c r="M36" s="162">
        <v>0</v>
      </c>
      <c r="N36" s="163">
        <v>2631390</v>
      </c>
      <c r="O36" s="163">
        <v>16330899</v>
      </c>
      <c r="P36" s="163">
        <v>7094037</v>
      </c>
      <c r="Q36" s="163">
        <v>1363101</v>
      </c>
      <c r="R36" s="85">
        <f t="shared" si="0"/>
        <v>15077969</v>
      </c>
    </row>
    <row r="37" spans="1:18" x14ac:dyDescent="0.25">
      <c r="A37" s="162">
        <v>2016</v>
      </c>
      <c r="B37" s="162">
        <v>4</v>
      </c>
      <c r="C37" s="164" t="s">
        <v>531</v>
      </c>
      <c r="D37" s="164" t="s">
        <v>170</v>
      </c>
      <c r="E37" s="163">
        <v>12700</v>
      </c>
      <c r="F37" s="163">
        <v>16439</v>
      </c>
      <c r="G37" s="163">
        <v>38811</v>
      </c>
      <c r="H37" s="163">
        <v>20881</v>
      </c>
      <c r="I37" s="163">
        <v>4665</v>
      </c>
      <c r="J37" s="162">
        <v>0</v>
      </c>
      <c r="K37" s="163">
        <v>1419</v>
      </c>
      <c r="L37" s="162">
        <v>0</v>
      </c>
      <c r="M37" s="162">
        <v>0</v>
      </c>
      <c r="N37" s="163">
        <v>3544</v>
      </c>
      <c r="O37" s="163">
        <v>66518</v>
      </c>
      <c r="P37" s="163">
        <v>6339</v>
      </c>
      <c r="Q37" s="163">
        <v>3567</v>
      </c>
      <c r="R37" s="85">
        <f t="shared" si="0"/>
        <v>35244</v>
      </c>
    </row>
    <row r="38" spans="1:18" x14ac:dyDescent="0.25">
      <c r="A38" s="162">
        <v>2016</v>
      </c>
      <c r="B38" s="162">
        <v>4</v>
      </c>
      <c r="C38" s="164" t="s">
        <v>532</v>
      </c>
      <c r="D38" s="164" t="s">
        <v>171</v>
      </c>
      <c r="E38" s="163">
        <v>45250</v>
      </c>
      <c r="F38" s="163">
        <v>91784</v>
      </c>
      <c r="G38" s="163">
        <v>39226</v>
      </c>
      <c r="H38" s="163">
        <v>271938</v>
      </c>
      <c r="I38" s="163">
        <v>14522</v>
      </c>
      <c r="J38" s="162">
        <v>0</v>
      </c>
      <c r="K38" s="163">
        <v>7147</v>
      </c>
      <c r="L38" s="162">
        <v>0</v>
      </c>
      <c r="M38" s="162">
        <v>0</v>
      </c>
      <c r="N38" s="163">
        <v>46159</v>
      </c>
      <c r="O38" s="163">
        <v>409661</v>
      </c>
      <c r="P38" s="163">
        <v>53547</v>
      </c>
      <c r="Q38" s="163">
        <v>3362</v>
      </c>
      <c r="R38" s="85">
        <f t="shared" si="0"/>
        <v>35864</v>
      </c>
    </row>
    <row r="39" spans="1:18" x14ac:dyDescent="0.25">
      <c r="A39" s="162">
        <v>2016</v>
      </c>
      <c r="B39" s="162">
        <v>4</v>
      </c>
      <c r="C39" s="164" t="s">
        <v>533</v>
      </c>
      <c r="D39" s="164" t="s">
        <v>138</v>
      </c>
      <c r="E39" s="163">
        <v>11913</v>
      </c>
      <c r="F39" s="163">
        <v>13115</v>
      </c>
      <c r="G39" s="163">
        <v>85941</v>
      </c>
      <c r="H39" s="163">
        <v>39487</v>
      </c>
      <c r="I39" s="163">
        <v>3540</v>
      </c>
      <c r="J39" s="162">
        <v>0</v>
      </c>
      <c r="K39" s="163">
        <v>1527</v>
      </c>
      <c r="L39" s="162">
        <v>0</v>
      </c>
      <c r="M39" s="162">
        <v>0</v>
      </c>
      <c r="N39" s="163">
        <v>6703</v>
      </c>
      <c r="O39" s="163">
        <v>56396</v>
      </c>
      <c r="P39" s="163">
        <v>2350</v>
      </c>
      <c r="Q39" s="163">
        <v>11875</v>
      </c>
      <c r="R39" s="85">
        <f t="shared" si="0"/>
        <v>74066</v>
      </c>
    </row>
    <row r="40" spans="1:18" x14ac:dyDescent="0.25">
      <c r="A40" s="162">
        <v>2016</v>
      </c>
      <c r="B40" s="162">
        <v>4</v>
      </c>
      <c r="C40" s="164" t="s">
        <v>534</v>
      </c>
      <c r="D40" s="164" t="s">
        <v>172</v>
      </c>
      <c r="E40" s="163">
        <v>25433</v>
      </c>
      <c r="F40" s="163">
        <v>32761</v>
      </c>
      <c r="G40" s="163">
        <v>-1895</v>
      </c>
      <c r="H40" s="163">
        <v>69831</v>
      </c>
      <c r="I40" s="163">
        <v>2676</v>
      </c>
      <c r="J40" s="162">
        <v>0</v>
      </c>
      <c r="K40" s="163">
        <v>3472</v>
      </c>
      <c r="L40" s="162">
        <v>0</v>
      </c>
      <c r="M40" s="162">
        <v>0</v>
      </c>
      <c r="N40" s="163">
        <v>11853</v>
      </c>
      <c r="O40" s="163">
        <v>137289</v>
      </c>
      <c r="P40" s="163">
        <v>17431</v>
      </c>
      <c r="Q40" s="162">
        <v>-117</v>
      </c>
      <c r="R40" s="85">
        <f t="shared" si="0"/>
        <v>-1778</v>
      </c>
    </row>
    <row r="41" spans="1:18" x14ac:dyDescent="0.25">
      <c r="A41" s="162">
        <v>2016</v>
      </c>
      <c r="B41" s="162">
        <v>4</v>
      </c>
      <c r="C41" s="164" t="s">
        <v>535</v>
      </c>
      <c r="D41" s="164" t="s">
        <v>173</v>
      </c>
      <c r="E41" s="163">
        <v>46282</v>
      </c>
      <c r="F41" s="163">
        <v>218392</v>
      </c>
      <c r="G41" s="163">
        <v>654476</v>
      </c>
      <c r="H41" s="163">
        <v>553537</v>
      </c>
      <c r="I41" s="163">
        <v>59619</v>
      </c>
      <c r="J41" s="162">
        <v>0</v>
      </c>
      <c r="K41" s="163">
        <v>14548</v>
      </c>
      <c r="L41" s="162">
        <v>0</v>
      </c>
      <c r="M41" s="162">
        <v>0</v>
      </c>
      <c r="N41" s="163">
        <v>93959</v>
      </c>
      <c r="O41" s="163">
        <v>976086</v>
      </c>
      <c r="P41" s="163">
        <v>395838</v>
      </c>
      <c r="Q41" s="163">
        <v>49927</v>
      </c>
      <c r="R41" s="85">
        <f t="shared" si="0"/>
        <v>604549</v>
      </c>
    </row>
    <row r="42" spans="1:18" x14ac:dyDescent="0.25">
      <c r="A42" s="162">
        <v>2016</v>
      </c>
      <c r="B42" s="162">
        <v>4</v>
      </c>
      <c r="C42" s="164" t="s">
        <v>536</v>
      </c>
      <c r="D42" s="164" t="s">
        <v>131</v>
      </c>
      <c r="E42" s="163">
        <v>5579</v>
      </c>
      <c r="F42" s="163">
        <v>29011</v>
      </c>
      <c r="G42" s="163">
        <v>13772</v>
      </c>
      <c r="H42" s="163">
        <v>70071</v>
      </c>
      <c r="I42" s="163">
        <v>1435</v>
      </c>
      <c r="J42" s="162">
        <v>0</v>
      </c>
      <c r="K42" s="163">
        <v>1845</v>
      </c>
      <c r="L42" s="162">
        <v>0</v>
      </c>
      <c r="M42" s="162">
        <v>0</v>
      </c>
      <c r="N42" s="163">
        <v>11894</v>
      </c>
      <c r="O42" s="163">
        <v>190778</v>
      </c>
      <c r="P42" s="163">
        <v>7949</v>
      </c>
      <c r="Q42" s="163">
        <v>-1564</v>
      </c>
      <c r="R42" s="85">
        <f t="shared" si="0"/>
        <v>15336</v>
      </c>
    </row>
    <row r="43" spans="1:18" x14ac:dyDescent="0.25">
      <c r="A43" s="162">
        <v>2016</v>
      </c>
      <c r="B43" s="162">
        <v>4</v>
      </c>
      <c r="C43" s="164" t="s">
        <v>537</v>
      </c>
      <c r="D43" s="164" t="s">
        <v>117</v>
      </c>
      <c r="E43" s="163">
        <v>2919</v>
      </c>
      <c r="F43" s="163">
        <v>69064</v>
      </c>
      <c r="G43" s="163">
        <v>82831</v>
      </c>
      <c r="H43" s="163">
        <v>284155</v>
      </c>
      <c r="I43" s="163">
        <v>4812</v>
      </c>
      <c r="J43" s="162">
        <v>0</v>
      </c>
      <c r="K43" s="163">
        <v>3958</v>
      </c>
      <c r="L43" s="162">
        <v>0</v>
      </c>
      <c r="M43" s="162">
        <v>0</v>
      </c>
      <c r="N43" s="163">
        <v>48233</v>
      </c>
      <c r="O43" s="163">
        <v>246829</v>
      </c>
      <c r="P43" s="163">
        <v>23520</v>
      </c>
      <c r="Q43" s="163">
        <v>9313</v>
      </c>
      <c r="R43" s="85">
        <f t="shared" si="0"/>
        <v>73518</v>
      </c>
    </row>
    <row r="44" spans="1:18" x14ac:dyDescent="0.25">
      <c r="A44" s="162">
        <v>2016</v>
      </c>
      <c r="B44" s="162">
        <v>4</v>
      </c>
      <c r="C44" s="164" t="s">
        <v>538</v>
      </c>
      <c r="D44" s="164" t="s">
        <v>132</v>
      </c>
      <c r="E44" s="163">
        <v>14854</v>
      </c>
      <c r="F44" s="163">
        <v>27588</v>
      </c>
      <c r="G44" s="163">
        <v>49546</v>
      </c>
      <c r="H44" s="163">
        <v>68234</v>
      </c>
      <c r="I44" s="163">
        <v>8249</v>
      </c>
      <c r="J44" s="162">
        <v>0</v>
      </c>
      <c r="K44" s="163">
        <v>1947</v>
      </c>
      <c r="L44" s="162">
        <v>0</v>
      </c>
      <c r="M44" s="162">
        <v>0</v>
      </c>
      <c r="N44" s="163">
        <v>11582</v>
      </c>
      <c r="O44" s="163">
        <v>164849</v>
      </c>
      <c r="P44" s="163">
        <v>6869</v>
      </c>
      <c r="Q44" s="163">
        <v>4290</v>
      </c>
      <c r="R44" s="85">
        <f t="shared" si="0"/>
        <v>45256</v>
      </c>
    </row>
    <row r="45" spans="1:18" x14ac:dyDescent="0.25">
      <c r="A45" s="162">
        <v>2016</v>
      </c>
      <c r="B45" s="162">
        <v>4</v>
      </c>
      <c r="C45" s="164" t="s">
        <v>539</v>
      </c>
      <c r="D45" s="164" t="s">
        <v>44</v>
      </c>
      <c r="E45" s="163">
        <v>5730</v>
      </c>
      <c r="F45" s="163">
        <v>1615554</v>
      </c>
      <c r="G45" s="163">
        <v>4588493</v>
      </c>
      <c r="H45" s="163">
        <v>1848465</v>
      </c>
      <c r="I45" s="163">
        <v>547091</v>
      </c>
      <c r="J45" s="163">
        <v>18289</v>
      </c>
      <c r="K45" s="163">
        <v>27319</v>
      </c>
      <c r="L45" s="163">
        <v>535461</v>
      </c>
      <c r="M45" s="162">
        <v>0</v>
      </c>
      <c r="N45" s="163">
        <v>313763</v>
      </c>
      <c r="O45" s="163">
        <v>1229907</v>
      </c>
      <c r="P45" s="163">
        <v>1007828</v>
      </c>
      <c r="Q45" s="163">
        <v>420261</v>
      </c>
      <c r="R45" s="85">
        <f t="shared" si="0"/>
        <v>4168232</v>
      </c>
    </row>
    <row r="46" spans="1:18" x14ac:dyDescent="0.25">
      <c r="A46" s="162">
        <v>2016</v>
      </c>
      <c r="B46" s="162">
        <v>4</v>
      </c>
      <c r="C46" s="164" t="s">
        <v>540</v>
      </c>
      <c r="D46" s="164" t="s">
        <v>98</v>
      </c>
      <c r="E46" s="163">
        <v>11382</v>
      </c>
      <c r="F46" s="163">
        <v>60607</v>
      </c>
      <c r="G46" s="163">
        <v>108667</v>
      </c>
      <c r="H46" s="163">
        <v>277487</v>
      </c>
      <c r="I46" s="163">
        <v>6856</v>
      </c>
      <c r="J46" s="162">
        <v>0</v>
      </c>
      <c r="K46" s="163">
        <v>2253</v>
      </c>
      <c r="L46" s="162">
        <v>0</v>
      </c>
      <c r="M46" s="162">
        <v>0</v>
      </c>
      <c r="N46" s="163">
        <v>47101</v>
      </c>
      <c r="O46" s="163">
        <v>201053</v>
      </c>
      <c r="P46" s="163">
        <v>16110</v>
      </c>
      <c r="Q46" s="163">
        <v>11943</v>
      </c>
      <c r="R46" s="85">
        <f t="shared" si="0"/>
        <v>96724</v>
      </c>
    </row>
    <row r="47" spans="1:18" x14ac:dyDescent="0.25">
      <c r="A47" s="162">
        <v>2016</v>
      </c>
      <c r="B47" s="162">
        <v>4</v>
      </c>
      <c r="C47" s="164" t="s">
        <v>541</v>
      </c>
      <c r="D47" s="164" t="s">
        <v>60</v>
      </c>
      <c r="E47" s="163">
        <v>7649</v>
      </c>
      <c r="F47" s="163">
        <v>28507</v>
      </c>
      <c r="G47" s="163">
        <v>27720</v>
      </c>
      <c r="H47" s="163">
        <v>47512</v>
      </c>
      <c r="I47" s="163">
        <v>5073</v>
      </c>
      <c r="J47" s="162">
        <v>0</v>
      </c>
      <c r="K47" s="163">
        <v>1227</v>
      </c>
      <c r="L47" s="163">
        <v>4948</v>
      </c>
      <c r="M47" s="162">
        <v>0</v>
      </c>
      <c r="N47" s="163">
        <v>8065</v>
      </c>
      <c r="O47" s="163">
        <v>115147</v>
      </c>
      <c r="P47" s="163">
        <v>11447</v>
      </c>
      <c r="Q47" s="163">
        <v>3600</v>
      </c>
      <c r="R47" s="85">
        <f t="shared" si="0"/>
        <v>24120</v>
      </c>
    </row>
    <row r="48" spans="1:18" x14ac:dyDescent="0.25">
      <c r="A48" s="162">
        <v>2016</v>
      </c>
      <c r="B48" s="162">
        <v>4</v>
      </c>
      <c r="C48" s="164" t="s">
        <v>542</v>
      </c>
      <c r="D48" s="164" t="s">
        <v>75</v>
      </c>
      <c r="E48" s="163">
        <v>12159</v>
      </c>
      <c r="F48" s="163">
        <v>9858</v>
      </c>
      <c r="G48" s="163">
        <v>2530</v>
      </c>
      <c r="H48" s="163">
        <v>29026</v>
      </c>
      <c r="I48" s="163">
        <v>1236</v>
      </c>
      <c r="J48" s="162">
        <v>0</v>
      </c>
      <c r="K48" s="162">
        <v>412</v>
      </c>
      <c r="L48" s="162">
        <v>0</v>
      </c>
      <c r="M48" s="162">
        <v>0</v>
      </c>
      <c r="N48" s="163">
        <v>4927</v>
      </c>
      <c r="O48" s="163">
        <v>57557</v>
      </c>
      <c r="P48" s="163">
        <v>4141</v>
      </c>
      <c r="Q48" s="162">
        <v>269</v>
      </c>
      <c r="R48" s="85">
        <f t="shared" si="0"/>
        <v>2261</v>
      </c>
    </row>
    <row r="49" spans="1:18" x14ac:dyDescent="0.25">
      <c r="A49" s="162">
        <v>2016</v>
      </c>
      <c r="B49" s="162">
        <v>4</v>
      </c>
      <c r="C49" s="164" t="s">
        <v>543</v>
      </c>
      <c r="D49" s="164" t="s">
        <v>90</v>
      </c>
      <c r="E49" s="163">
        <v>29847</v>
      </c>
      <c r="F49" s="163">
        <v>273115</v>
      </c>
      <c r="G49" s="163">
        <v>481691</v>
      </c>
      <c r="H49" s="163">
        <v>427490</v>
      </c>
      <c r="I49" s="163">
        <v>85981</v>
      </c>
      <c r="J49" s="163">
        <v>1536</v>
      </c>
      <c r="K49" s="163">
        <v>8325</v>
      </c>
      <c r="L49" s="162">
        <v>0</v>
      </c>
      <c r="M49" s="162">
        <v>0</v>
      </c>
      <c r="N49" s="163">
        <v>72563</v>
      </c>
      <c r="O49" s="163">
        <v>879006</v>
      </c>
      <c r="P49" s="163">
        <v>294329</v>
      </c>
      <c r="Q49" s="163">
        <v>44124</v>
      </c>
      <c r="R49" s="85">
        <f t="shared" si="0"/>
        <v>437567</v>
      </c>
    </row>
    <row r="50" spans="1:18" x14ac:dyDescent="0.25">
      <c r="A50" s="162">
        <v>2016</v>
      </c>
      <c r="B50" s="162">
        <v>4</v>
      </c>
      <c r="C50" s="164" t="s">
        <v>544</v>
      </c>
      <c r="D50" s="164" t="s">
        <v>139</v>
      </c>
      <c r="E50" s="163">
        <v>53953</v>
      </c>
      <c r="F50" s="163">
        <v>211802</v>
      </c>
      <c r="G50" s="163">
        <v>138074</v>
      </c>
      <c r="H50" s="163">
        <v>408166</v>
      </c>
      <c r="I50" s="163">
        <v>48092</v>
      </c>
      <c r="J50" s="162">
        <v>0</v>
      </c>
      <c r="K50" s="163">
        <v>15765</v>
      </c>
      <c r="L50" s="162">
        <v>0</v>
      </c>
      <c r="M50" s="162">
        <v>0</v>
      </c>
      <c r="N50" s="163">
        <v>69283</v>
      </c>
      <c r="O50" s="163">
        <v>608338</v>
      </c>
      <c r="P50" s="163">
        <v>25347</v>
      </c>
      <c r="Q50" s="163">
        <v>-4800</v>
      </c>
      <c r="R50" s="85">
        <f t="shared" si="0"/>
        <v>142874</v>
      </c>
    </row>
    <row r="51" spans="1:18" x14ac:dyDescent="0.25">
      <c r="A51" s="162">
        <v>2016</v>
      </c>
      <c r="B51" s="162">
        <v>4</v>
      </c>
      <c r="C51" s="164" t="s">
        <v>545</v>
      </c>
      <c r="D51" s="164" t="s">
        <v>157</v>
      </c>
      <c r="E51" s="162">
        <v>587</v>
      </c>
      <c r="F51" s="163">
        <v>23204</v>
      </c>
      <c r="G51" s="163">
        <v>9637</v>
      </c>
      <c r="H51" s="163">
        <v>41723</v>
      </c>
      <c r="I51" s="163">
        <v>2202</v>
      </c>
      <c r="J51" s="162">
        <v>0</v>
      </c>
      <c r="K51" s="163">
        <v>1145</v>
      </c>
      <c r="L51" s="163">
        <v>12239</v>
      </c>
      <c r="M51" s="162">
        <v>0</v>
      </c>
      <c r="N51" s="163">
        <v>7082</v>
      </c>
      <c r="O51" s="163">
        <v>111254</v>
      </c>
      <c r="P51" s="163">
        <v>13253</v>
      </c>
      <c r="Q51" s="162">
        <v>562</v>
      </c>
      <c r="R51" s="85">
        <f t="shared" si="0"/>
        <v>9075</v>
      </c>
    </row>
    <row r="52" spans="1:18" x14ac:dyDescent="0.25">
      <c r="A52" s="162">
        <v>2016</v>
      </c>
      <c r="B52" s="162">
        <v>4</v>
      </c>
      <c r="C52" s="164" t="s">
        <v>546</v>
      </c>
      <c r="D52" s="164" t="s">
        <v>174</v>
      </c>
      <c r="E52" s="163">
        <v>13013</v>
      </c>
      <c r="F52" s="163">
        <v>80849</v>
      </c>
      <c r="G52" s="163">
        <v>141496</v>
      </c>
      <c r="H52" s="163">
        <v>304318</v>
      </c>
      <c r="I52" s="163">
        <v>50557</v>
      </c>
      <c r="J52" s="162">
        <v>0</v>
      </c>
      <c r="K52" s="163">
        <v>4638</v>
      </c>
      <c r="L52" s="162">
        <v>0</v>
      </c>
      <c r="M52" s="162">
        <v>0</v>
      </c>
      <c r="N52" s="163">
        <v>51656</v>
      </c>
      <c r="O52" s="163">
        <v>356113</v>
      </c>
      <c r="P52" s="163">
        <v>45960</v>
      </c>
      <c r="Q52" s="163">
        <v>10052</v>
      </c>
      <c r="R52" s="85">
        <f t="shared" si="0"/>
        <v>131444</v>
      </c>
    </row>
    <row r="53" spans="1:18" x14ac:dyDescent="0.25">
      <c r="A53" s="162">
        <v>2016</v>
      </c>
      <c r="B53" s="162">
        <v>4</v>
      </c>
      <c r="C53" s="164" t="s">
        <v>547</v>
      </c>
      <c r="D53" s="164" t="s">
        <v>149</v>
      </c>
      <c r="E53" s="163">
        <v>1880</v>
      </c>
      <c r="F53" s="163">
        <v>338675</v>
      </c>
      <c r="G53" s="163">
        <v>413567</v>
      </c>
      <c r="H53" s="163">
        <v>733485</v>
      </c>
      <c r="I53" s="163">
        <v>39706</v>
      </c>
      <c r="J53" s="162">
        <v>0</v>
      </c>
      <c r="K53" s="163">
        <v>12693</v>
      </c>
      <c r="L53" s="163">
        <v>137549</v>
      </c>
      <c r="M53" s="162">
        <v>0</v>
      </c>
      <c r="N53" s="163">
        <v>124503</v>
      </c>
      <c r="O53" s="163">
        <v>948097</v>
      </c>
      <c r="P53" s="163">
        <v>119597</v>
      </c>
      <c r="Q53" s="163">
        <v>45421</v>
      </c>
      <c r="R53" s="85">
        <f t="shared" si="0"/>
        <v>368146</v>
      </c>
    </row>
    <row r="54" spans="1:18" x14ac:dyDescent="0.25">
      <c r="A54" s="162">
        <v>2016</v>
      </c>
      <c r="B54" s="162">
        <v>4</v>
      </c>
      <c r="C54" s="164" t="s">
        <v>548</v>
      </c>
      <c r="D54" s="164" t="s">
        <v>118</v>
      </c>
      <c r="E54" s="163">
        <v>10434</v>
      </c>
      <c r="F54" s="163">
        <v>39000</v>
      </c>
      <c r="G54" s="163">
        <v>50008</v>
      </c>
      <c r="H54" s="163">
        <v>148605</v>
      </c>
      <c r="I54" s="163">
        <v>4068</v>
      </c>
      <c r="J54" s="162">
        <v>0</v>
      </c>
      <c r="K54" s="163">
        <v>1780</v>
      </c>
      <c r="L54" s="162">
        <v>0</v>
      </c>
      <c r="M54" s="162">
        <v>0</v>
      </c>
      <c r="N54" s="163">
        <v>25225</v>
      </c>
      <c r="O54" s="163">
        <v>207230</v>
      </c>
      <c r="P54" s="163">
        <v>25502</v>
      </c>
      <c r="Q54" s="163">
        <v>6107</v>
      </c>
      <c r="R54" s="85">
        <f t="shared" si="0"/>
        <v>43901</v>
      </c>
    </row>
    <row r="55" spans="1:18" x14ac:dyDescent="0.25">
      <c r="A55" s="162">
        <v>2016</v>
      </c>
      <c r="B55" s="162">
        <v>4</v>
      </c>
      <c r="C55" s="164" t="s">
        <v>549</v>
      </c>
      <c r="D55" s="164" t="s">
        <v>119</v>
      </c>
      <c r="E55" s="163">
        <v>16376</v>
      </c>
      <c r="F55" s="163">
        <v>85666</v>
      </c>
      <c r="G55" s="163">
        <v>70985</v>
      </c>
      <c r="H55" s="163">
        <v>295973</v>
      </c>
      <c r="I55" s="163">
        <v>18896</v>
      </c>
      <c r="J55" s="162">
        <v>0</v>
      </c>
      <c r="K55" s="163">
        <v>3946</v>
      </c>
      <c r="L55" s="162">
        <v>0</v>
      </c>
      <c r="M55" s="162">
        <v>0</v>
      </c>
      <c r="N55" s="163">
        <v>50239</v>
      </c>
      <c r="O55" s="163">
        <v>343047</v>
      </c>
      <c r="P55" s="163">
        <v>32689</v>
      </c>
      <c r="Q55" s="163">
        <v>9760</v>
      </c>
      <c r="R55" s="85">
        <f t="shared" si="0"/>
        <v>61225</v>
      </c>
    </row>
    <row r="56" spans="1:18" x14ac:dyDescent="0.25">
      <c r="A56" s="162">
        <v>2016</v>
      </c>
      <c r="B56" s="162">
        <v>4</v>
      </c>
      <c r="C56" s="164" t="s">
        <v>550</v>
      </c>
      <c r="D56" s="164" t="s">
        <v>175</v>
      </c>
      <c r="E56" s="163">
        <v>29430</v>
      </c>
      <c r="F56" s="163">
        <v>69466</v>
      </c>
      <c r="G56" s="163">
        <v>346764</v>
      </c>
      <c r="H56" s="163">
        <v>149683</v>
      </c>
      <c r="I56" s="163">
        <v>17319</v>
      </c>
      <c r="J56" s="162">
        <v>0</v>
      </c>
      <c r="K56" s="163">
        <v>4027</v>
      </c>
      <c r="L56" s="162">
        <v>0</v>
      </c>
      <c r="M56" s="162">
        <v>0</v>
      </c>
      <c r="N56" s="163">
        <v>25408</v>
      </c>
      <c r="O56" s="163">
        <v>32359</v>
      </c>
      <c r="P56" s="163">
        <v>190648</v>
      </c>
      <c r="Q56" s="163">
        <v>40001</v>
      </c>
      <c r="R56" s="85">
        <f t="shared" si="0"/>
        <v>306763</v>
      </c>
    </row>
    <row r="57" spans="1:18" x14ac:dyDescent="0.25">
      <c r="A57" s="162">
        <v>2016</v>
      </c>
      <c r="B57" s="162">
        <v>4</v>
      </c>
      <c r="C57" s="164" t="s">
        <v>551</v>
      </c>
      <c r="D57" s="164" t="s">
        <v>140</v>
      </c>
      <c r="E57" s="163">
        <v>11120</v>
      </c>
      <c r="F57" s="163">
        <v>13815</v>
      </c>
      <c r="G57" s="162">
        <v>936</v>
      </c>
      <c r="H57" s="163">
        <v>36093</v>
      </c>
      <c r="I57" s="162">
        <v>832</v>
      </c>
      <c r="J57" s="162">
        <v>0</v>
      </c>
      <c r="K57" s="163">
        <v>1007</v>
      </c>
      <c r="L57" s="162">
        <v>0</v>
      </c>
      <c r="M57" s="162">
        <v>0</v>
      </c>
      <c r="N57" s="163">
        <v>6127</v>
      </c>
      <c r="O57" s="163">
        <v>55011</v>
      </c>
      <c r="P57" s="163">
        <v>2292</v>
      </c>
      <c r="Q57" s="163">
        <v>8532</v>
      </c>
      <c r="R57" s="85">
        <f t="shared" si="0"/>
        <v>-7596</v>
      </c>
    </row>
    <row r="58" spans="1:18" x14ac:dyDescent="0.25">
      <c r="A58" s="162">
        <v>2016</v>
      </c>
      <c r="B58" s="162">
        <v>4</v>
      </c>
      <c r="C58" s="164" t="s">
        <v>552</v>
      </c>
      <c r="D58" s="164" t="s">
        <v>158</v>
      </c>
      <c r="E58" s="163">
        <v>2985</v>
      </c>
      <c r="F58" s="163">
        <v>56808</v>
      </c>
      <c r="G58" s="163">
        <v>24376</v>
      </c>
      <c r="H58" s="163">
        <v>103968</v>
      </c>
      <c r="I58" s="163">
        <v>5074</v>
      </c>
      <c r="J58" s="162">
        <v>0</v>
      </c>
      <c r="K58" s="163">
        <v>1572</v>
      </c>
      <c r="L58" s="163">
        <v>6459</v>
      </c>
      <c r="M58" s="162">
        <v>0</v>
      </c>
      <c r="N58" s="163">
        <v>17647</v>
      </c>
      <c r="O58" s="163">
        <v>211366</v>
      </c>
      <c r="P58" s="163">
        <v>25755</v>
      </c>
      <c r="Q58" s="163">
        <v>-1528</v>
      </c>
      <c r="R58" s="85">
        <f t="shared" si="0"/>
        <v>25904</v>
      </c>
    </row>
    <row r="59" spans="1:18" x14ac:dyDescent="0.25">
      <c r="A59" s="162">
        <v>2016</v>
      </c>
      <c r="B59" s="162">
        <v>4</v>
      </c>
      <c r="C59" s="164" t="s">
        <v>553</v>
      </c>
      <c r="D59" s="164" t="s">
        <v>159</v>
      </c>
      <c r="E59" s="163">
        <v>1377</v>
      </c>
      <c r="F59" s="163">
        <v>282006</v>
      </c>
      <c r="G59" s="163">
        <v>870618</v>
      </c>
      <c r="H59" s="163">
        <v>374388</v>
      </c>
      <c r="I59" s="163">
        <v>46689</v>
      </c>
      <c r="J59" s="163">
        <v>9527</v>
      </c>
      <c r="K59" s="163">
        <v>3640</v>
      </c>
      <c r="L59" s="163">
        <v>174916</v>
      </c>
      <c r="M59" s="162">
        <v>0</v>
      </c>
      <c r="N59" s="163">
        <v>63549</v>
      </c>
      <c r="O59" s="163">
        <v>244194</v>
      </c>
      <c r="P59" s="163">
        <v>39334</v>
      </c>
      <c r="Q59" s="163">
        <v>70505</v>
      </c>
      <c r="R59" s="85">
        <f t="shared" si="0"/>
        <v>800113</v>
      </c>
    </row>
    <row r="60" spans="1:18" x14ac:dyDescent="0.25">
      <c r="A60" s="162">
        <v>2016</v>
      </c>
      <c r="B60" s="162">
        <v>4</v>
      </c>
      <c r="C60" s="164" t="s">
        <v>554</v>
      </c>
      <c r="D60" s="164" t="s">
        <v>108</v>
      </c>
      <c r="E60" s="163">
        <v>43051</v>
      </c>
      <c r="F60" s="163">
        <v>68144</v>
      </c>
      <c r="G60" s="163">
        <v>670912</v>
      </c>
      <c r="H60" s="163">
        <v>102051</v>
      </c>
      <c r="I60" s="163">
        <v>24625</v>
      </c>
      <c r="J60" s="162">
        <v>0</v>
      </c>
      <c r="K60" s="163">
        <v>2229</v>
      </c>
      <c r="L60" s="162">
        <v>0</v>
      </c>
      <c r="M60" s="162">
        <v>0</v>
      </c>
      <c r="N60" s="163">
        <v>17322</v>
      </c>
      <c r="O60" s="163">
        <v>138377</v>
      </c>
      <c r="P60" s="163">
        <v>12139</v>
      </c>
      <c r="Q60" s="163">
        <v>61657</v>
      </c>
      <c r="R60" s="85">
        <f t="shared" si="0"/>
        <v>609255</v>
      </c>
    </row>
    <row r="61" spans="1:18" x14ac:dyDescent="0.25">
      <c r="A61" s="162">
        <v>2016</v>
      </c>
      <c r="B61" s="162">
        <v>4</v>
      </c>
      <c r="C61" s="164" t="s">
        <v>555</v>
      </c>
      <c r="D61" s="164" t="s">
        <v>76</v>
      </c>
      <c r="E61" s="163">
        <v>22855</v>
      </c>
      <c r="F61" s="163">
        <v>53521</v>
      </c>
      <c r="G61" s="163">
        <v>11861</v>
      </c>
      <c r="H61" s="163">
        <v>100414</v>
      </c>
      <c r="I61" s="163">
        <v>10621</v>
      </c>
      <c r="J61" s="162">
        <v>0</v>
      </c>
      <c r="K61" s="163">
        <v>2255</v>
      </c>
      <c r="L61" s="162">
        <v>0</v>
      </c>
      <c r="M61" s="162">
        <v>0</v>
      </c>
      <c r="N61" s="163">
        <v>17044</v>
      </c>
      <c r="O61" s="163">
        <v>109209</v>
      </c>
      <c r="P61" s="163">
        <v>11223</v>
      </c>
      <c r="Q61" s="163">
        <v>3902</v>
      </c>
      <c r="R61" s="85">
        <f t="shared" si="0"/>
        <v>7959</v>
      </c>
    </row>
    <row r="62" spans="1:18" x14ac:dyDescent="0.25">
      <c r="A62" s="162">
        <v>2016</v>
      </c>
      <c r="B62" s="162">
        <v>4</v>
      </c>
      <c r="C62" s="164" t="s">
        <v>556</v>
      </c>
      <c r="D62" s="164" t="s">
        <v>120</v>
      </c>
      <c r="E62" s="163">
        <v>9285</v>
      </c>
      <c r="F62" s="163">
        <v>152987</v>
      </c>
      <c r="G62" s="163">
        <v>103235</v>
      </c>
      <c r="H62" s="163">
        <v>431642</v>
      </c>
      <c r="I62" s="163">
        <v>22346</v>
      </c>
      <c r="J62" s="162">
        <v>0</v>
      </c>
      <c r="K62" s="163">
        <v>5707</v>
      </c>
      <c r="L62" s="163">
        <v>27018</v>
      </c>
      <c r="M62" s="162">
        <v>0</v>
      </c>
      <c r="N62" s="163">
        <v>73268</v>
      </c>
      <c r="O62" s="163">
        <v>553049</v>
      </c>
      <c r="P62" s="163">
        <v>119638</v>
      </c>
      <c r="Q62" s="163">
        <v>14478</v>
      </c>
      <c r="R62" s="85">
        <f t="shared" si="0"/>
        <v>88757</v>
      </c>
    </row>
    <row r="63" spans="1:18" x14ac:dyDescent="0.25">
      <c r="A63" s="162">
        <v>2016</v>
      </c>
      <c r="B63" s="162">
        <v>4</v>
      </c>
      <c r="C63" s="164" t="s">
        <v>557</v>
      </c>
      <c r="D63" s="164" t="s">
        <v>91</v>
      </c>
      <c r="E63" s="163">
        <v>31679</v>
      </c>
      <c r="F63" s="163">
        <v>50912</v>
      </c>
      <c r="G63" s="163">
        <v>281609</v>
      </c>
      <c r="H63" s="163">
        <v>79014</v>
      </c>
      <c r="I63" s="163">
        <v>23547</v>
      </c>
      <c r="J63" s="162">
        <v>0</v>
      </c>
      <c r="K63" s="163">
        <v>2138</v>
      </c>
      <c r="L63" s="162">
        <v>0</v>
      </c>
      <c r="M63" s="162">
        <v>0</v>
      </c>
      <c r="N63" s="163">
        <v>13412</v>
      </c>
      <c r="O63" s="163">
        <v>127440</v>
      </c>
      <c r="P63" s="163">
        <v>83059</v>
      </c>
      <c r="Q63" s="163">
        <v>18540</v>
      </c>
      <c r="R63" s="85">
        <f t="shared" si="0"/>
        <v>263069</v>
      </c>
    </row>
    <row r="64" spans="1:18" x14ac:dyDescent="0.25">
      <c r="A64" s="162">
        <v>2016</v>
      </c>
      <c r="B64" s="162">
        <v>4</v>
      </c>
      <c r="C64" s="164" t="s">
        <v>558</v>
      </c>
      <c r="D64" s="164" t="s">
        <v>141</v>
      </c>
      <c r="E64" s="163">
        <v>2263</v>
      </c>
      <c r="F64" s="163">
        <v>38652</v>
      </c>
      <c r="G64" s="163">
        <v>18760</v>
      </c>
      <c r="H64" s="163">
        <v>81489</v>
      </c>
      <c r="I64" s="163">
        <v>2893</v>
      </c>
      <c r="J64" s="162">
        <v>0</v>
      </c>
      <c r="K64" s="163">
        <v>2120</v>
      </c>
      <c r="L64" s="163">
        <v>23180</v>
      </c>
      <c r="M64" s="162">
        <v>0</v>
      </c>
      <c r="N64" s="163">
        <v>13832</v>
      </c>
      <c r="O64" s="163">
        <v>169512</v>
      </c>
      <c r="P64" s="163">
        <v>7063</v>
      </c>
      <c r="Q64" s="162">
        <v>961</v>
      </c>
      <c r="R64" s="85">
        <f t="shared" si="0"/>
        <v>17799</v>
      </c>
    </row>
    <row r="65" spans="1:18" x14ac:dyDescent="0.25">
      <c r="A65" s="162">
        <v>2016</v>
      </c>
      <c r="B65" s="162">
        <v>4</v>
      </c>
      <c r="C65" s="164" t="s">
        <v>559</v>
      </c>
      <c r="D65" s="164" t="s">
        <v>49</v>
      </c>
      <c r="E65" s="163">
        <v>5698</v>
      </c>
      <c r="F65" s="163">
        <v>25940</v>
      </c>
      <c r="G65" s="163">
        <v>7064</v>
      </c>
      <c r="H65" s="163">
        <v>66357</v>
      </c>
      <c r="I65" s="163">
        <v>1018</v>
      </c>
      <c r="J65" s="162">
        <v>0</v>
      </c>
      <c r="K65" s="163">
        <v>1210</v>
      </c>
      <c r="L65" s="163">
        <v>23689</v>
      </c>
      <c r="M65" s="162">
        <v>0</v>
      </c>
      <c r="N65" s="163">
        <v>11264</v>
      </c>
      <c r="O65" s="163">
        <v>74835</v>
      </c>
      <c r="P65" s="163">
        <v>3118</v>
      </c>
      <c r="Q65" s="162">
        <v>678</v>
      </c>
      <c r="R65" s="85">
        <f t="shared" si="0"/>
        <v>6386</v>
      </c>
    </row>
    <row r="66" spans="1:18" x14ac:dyDescent="0.25">
      <c r="A66" s="162">
        <v>2016</v>
      </c>
      <c r="B66" s="162">
        <v>4</v>
      </c>
      <c r="C66" s="164" t="s">
        <v>560</v>
      </c>
      <c r="D66" s="164" t="s">
        <v>77</v>
      </c>
      <c r="E66" s="163">
        <v>12650</v>
      </c>
      <c r="F66" s="163">
        <v>11053</v>
      </c>
      <c r="G66" s="162">
        <v>564</v>
      </c>
      <c r="H66" s="163">
        <v>20881</v>
      </c>
      <c r="I66" s="163">
        <v>2556</v>
      </c>
      <c r="J66" s="162">
        <v>0</v>
      </c>
      <c r="K66" s="163">
        <v>1269</v>
      </c>
      <c r="L66" s="162">
        <v>0</v>
      </c>
      <c r="M66" s="162">
        <v>0</v>
      </c>
      <c r="N66" s="163">
        <v>3544</v>
      </c>
      <c r="O66" s="163">
        <v>73175</v>
      </c>
      <c r="P66" s="163">
        <v>4689</v>
      </c>
      <c r="Q66" s="162">
        <v>34</v>
      </c>
      <c r="R66" s="85">
        <f t="shared" si="0"/>
        <v>530</v>
      </c>
    </row>
    <row r="67" spans="1:18" x14ac:dyDescent="0.25">
      <c r="A67" s="162">
        <v>2016</v>
      </c>
      <c r="B67" s="162">
        <v>4</v>
      </c>
      <c r="C67" s="164" t="s">
        <v>561</v>
      </c>
      <c r="D67" s="164" t="s">
        <v>50</v>
      </c>
      <c r="E67" s="163">
        <v>13585</v>
      </c>
      <c r="F67" s="163">
        <v>111583</v>
      </c>
      <c r="G67" s="163">
        <v>109160</v>
      </c>
      <c r="H67" s="163">
        <v>204901</v>
      </c>
      <c r="I67" s="163">
        <v>22642</v>
      </c>
      <c r="J67" s="162">
        <v>0</v>
      </c>
      <c r="K67" s="163">
        <v>6470</v>
      </c>
      <c r="L67" s="163">
        <v>7928</v>
      </c>
      <c r="M67" s="162">
        <v>0</v>
      </c>
      <c r="N67" s="163">
        <v>34780</v>
      </c>
      <c r="O67" s="163">
        <v>501415</v>
      </c>
      <c r="P67" s="163">
        <v>160600</v>
      </c>
      <c r="Q67" s="163">
        <v>10865</v>
      </c>
      <c r="R67" s="85">
        <f t="shared" ref="R67:R130" si="1">G67-Q67</f>
        <v>98295</v>
      </c>
    </row>
    <row r="68" spans="1:18" x14ac:dyDescent="0.25">
      <c r="A68" s="162">
        <v>2016</v>
      </c>
      <c r="B68" s="162">
        <v>4</v>
      </c>
      <c r="C68" s="164" t="s">
        <v>562</v>
      </c>
      <c r="D68" s="164" t="s">
        <v>61</v>
      </c>
      <c r="E68" s="163">
        <v>6739</v>
      </c>
      <c r="F68" s="163">
        <v>42819</v>
      </c>
      <c r="G68" s="162">
        <v>462</v>
      </c>
      <c r="H68" s="163">
        <v>93906</v>
      </c>
      <c r="I68" s="163">
        <v>5696</v>
      </c>
      <c r="J68" s="162">
        <v>0</v>
      </c>
      <c r="K68" s="163">
        <v>2172</v>
      </c>
      <c r="L68" s="163">
        <v>2948</v>
      </c>
      <c r="M68" s="162">
        <v>0</v>
      </c>
      <c r="N68" s="163">
        <v>15940</v>
      </c>
      <c r="O68" s="163">
        <v>269915</v>
      </c>
      <c r="P68" s="163">
        <v>25720</v>
      </c>
      <c r="Q68" s="163">
        <v>1875</v>
      </c>
      <c r="R68" s="85">
        <f t="shared" si="1"/>
        <v>-1413</v>
      </c>
    </row>
    <row r="69" spans="1:18" x14ac:dyDescent="0.25">
      <c r="A69" s="162">
        <v>2016</v>
      </c>
      <c r="B69" s="162">
        <v>4</v>
      </c>
      <c r="C69" s="164" t="s">
        <v>563</v>
      </c>
      <c r="D69" s="164" t="s">
        <v>99</v>
      </c>
      <c r="E69" s="163">
        <v>15039</v>
      </c>
      <c r="F69" s="163">
        <v>30110</v>
      </c>
      <c r="G69" s="163">
        <v>189804</v>
      </c>
      <c r="H69" s="163">
        <v>104128</v>
      </c>
      <c r="I69" s="163">
        <v>7371</v>
      </c>
      <c r="J69" s="162">
        <v>0</v>
      </c>
      <c r="K69" s="163">
        <v>1759</v>
      </c>
      <c r="L69" s="162">
        <v>0</v>
      </c>
      <c r="M69" s="162">
        <v>0</v>
      </c>
      <c r="N69" s="163">
        <v>17675</v>
      </c>
      <c r="O69" s="163">
        <v>72687</v>
      </c>
      <c r="P69" s="163">
        <v>6712</v>
      </c>
      <c r="Q69" s="163">
        <v>17234</v>
      </c>
      <c r="R69" s="85">
        <f t="shared" si="1"/>
        <v>172570</v>
      </c>
    </row>
    <row r="70" spans="1:18" x14ac:dyDescent="0.25">
      <c r="A70" s="162">
        <v>2016</v>
      </c>
      <c r="B70" s="162">
        <v>4</v>
      </c>
      <c r="C70" s="164" t="s">
        <v>564</v>
      </c>
      <c r="D70" s="164" t="s">
        <v>62</v>
      </c>
      <c r="E70" s="163">
        <v>7798</v>
      </c>
      <c r="F70" s="163">
        <v>59889</v>
      </c>
      <c r="G70" s="163">
        <v>36074</v>
      </c>
      <c r="H70" s="163">
        <v>200829</v>
      </c>
      <c r="I70" s="163">
        <v>5773</v>
      </c>
      <c r="J70" s="162">
        <v>0</v>
      </c>
      <c r="K70" s="163">
        <v>3373</v>
      </c>
      <c r="L70" s="163">
        <v>1796</v>
      </c>
      <c r="M70" s="162">
        <v>0</v>
      </c>
      <c r="N70" s="163">
        <v>34089</v>
      </c>
      <c r="O70" s="163">
        <v>228076</v>
      </c>
      <c r="P70" s="163">
        <v>27971</v>
      </c>
      <c r="Q70" s="163">
        <v>4983</v>
      </c>
      <c r="R70" s="85">
        <f t="shared" si="1"/>
        <v>31091</v>
      </c>
    </row>
    <row r="71" spans="1:18" x14ac:dyDescent="0.25">
      <c r="A71" s="162">
        <v>2016</v>
      </c>
      <c r="B71" s="162">
        <v>4</v>
      </c>
      <c r="C71" s="164" t="s">
        <v>565</v>
      </c>
      <c r="D71" s="164" t="s">
        <v>109</v>
      </c>
      <c r="E71" s="163">
        <v>8067</v>
      </c>
      <c r="F71" s="163">
        <v>292260</v>
      </c>
      <c r="G71" s="163">
        <v>566617</v>
      </c>
      <c r="H71" s="163">
        <v>485862</v>
      </c>
      <c r="I71" s="163">
        <v>61393</v>
      </c>
      <c r="J71" s="162">
        <v>0</v>
      </c>
      <c r="K71" s="163">
        <v>4744</v>
      </c>
      <c r="L71" s="162">
        <v>0</v>
      </c>
      <c r="M71" s="162">
        <v>0</v>
      </c>
      <c r="N71" s="163">
        <v>82472</v>
      </c>
      <c r="O71" s="163">
        <v>1096923</v>
      </c>
      <c r="P71" s="163">
        <v>443098</v>
      </c>
      <c r="Q71" s="163">
        <v>50206</v>
      </c>
      <c r="R71" s="85">
        <f t="shared" si="1"/>
        <v>516411</v>
      </c>
    </row>
    <row r="72" spans="1:18" x14ac:dyDescent="0.25">
      <c r="A72" s="162">
        <v>2016</v>
      </c>
      <c r="B72" s="162">
        <v>4</v>
      </c>
      <c r="C72" s="164" t="s">
        <v>566</v>
      </c>
      <c r="D72" s="164" t="s">
        <v>160</v>
      </c>
      <c r="E72" s="162">
        <v>690</v>
      </c>
      <c r="F72" s="163">
        <v>166639</v>
      </c>
      <c r="G72" s="163">
        <v>300502</v>
      </c>
      <c r="H72" s="163">
        <v>255368</v>
      </c>
      <c r="I72" s="163">
        <v>36434</v>
      </c>
      <c r="J72" s="162">
        <v>0</v>
      </c>
      <c r="K72" s="163">
        <v>2027</v>
      </c>
      <c r="L72" s="163">
        <v>103462</v>
      </c>
      <c r="M72" s="162">
        <v>0</v>
      </c>
      <c r="N72" s="163">
        <v>43346</v>
      </c>
      <c r="O72" s="163">
        <v>184139</v>
      </c>
      <c r="P72" s="163">
        <v>27097</v>
      </c>
      <c r="Q72" s="163">
        <v>21984</v>
      </c>
      <c r="R72" s="85">
        <f t="shared" si="1"/>
        <v>278518</v>
      </c>
    </row>
    <row r="73" spans="1:18" x14ac:dyDescent="0.25">
      <c r="A73" s="162">
        <v>2016</v>
      </c>
      <c r="B73" s="162">
        <v>4</v>
      </c>
      <c r="C73" s="164" t="s">
        <v>567</v>
      </c>
      <c r="D73" s="164" t="s">
        <v>121</v>
      </c>
      <c r="E73" s="163">
        <v>12830</v>
      </c>
      <c r="F73" s="163">
        <v>64282</v>
      </c>
      <c r="G73" s="163">
        <v>126404</v>
      </c>
      <c r="H73" s="163">
        <v>197355</v>
      </c>
      <c r="I73" s="163">
        <v>4949</v>
      </c>
      <c r="J73" s="162">
        <v>0</v>
      </c>
      <c r="K73" s="163">
        <v>2855</v>
      </c>
      <c r="L73" s="163">
        <v>79794</v>
      </c>
      <c r="M73" s="162">
        <v>0</v>
      </c>
      <c r="N73" s="163">
        <v>33500</v>
      </c>
      <c r="O73" s="163">
        <v>207718</v>
      </c>
      <c r="P73" s="163">
        <v>19793</v>
      </c>
      <c r="Q73" s="163">
        <v>11559</v>
      </c>
      <c r="R73" s="85">
        <f t="shared" si="1"/>
        <v>114845</v>
      </c>
    </row>
    <row r="74" spans="1:18" x14ac:dyDescent="0.25">
      <c r="A74" s="162">
        <v>2016</v>
      </c>
      <c r="B74" s="162">
        <v>4</v>
      </c>
      <c r="C74" s="164" t="s">
        <v>568</v>
      </c>
      <c r="D74" s="164" t="s">
        <v>127</v>
      </c>
      <c r="E74" s="163">
        <v>65007</v>
      </c>
      <c r="F74" s="163">
        <v>346426</v>
      </c>
      <c r="G74" s="163">
        <v>625047</v>
      </c>
      <c r="H74" s="163">
        <v>767941</v>
      </c>
      <c r="I74" s="163">
        <v>89378</v>
      </c>
      <c r="J74" s="163">
        <v>1440</v>
      </c>
      <c r="K74" s="163">
        <v>10051</v>
      </c>
      <c r="L74" s="162">
        <v>0</v>
      </c>
      <c r="M74" s="162">
        <v>0</v>
      </c>
      <c r="N74" s="163">
        <v>130352</v>
      </c>
      <c r="O74" s="163">
        <v>1341224</v>
      </c>
      <c r="P74" s="163">
        <v>409967</v>
      </c>
      <c r="Q74" s="163">
        <v>77149</v>
      </c>
      <c r="R74" s="85">
        <f t="shared" si="1"/>
        <v>547898</v>
      </c>
    </row>
    <row r="75" spans="1:18" x14ac:dyDescent="0.25">
      <c r="A75" s="162">
        <v>2016</v>
      </c>
      <c r="B75" s="162">
        <v>4</v>
      </c>
      <c r="C75" s="164" t="s">
        <v>569</v>
      </c>
      <c r="D75" s="164" t="s">
        <v>122</v>
      </c>
      <c r="E75" s="163">
        <v>4534</v>
      </c>
      <c r="F75" s="163">
        <v>308722</v>
      </c>
      <c r="G75" s="163">
        <v>4549551</v>
      </c>
      <c r="H75" s="163">
        <v>636704</v>
      </c>
      <c r="I75" s="163">
        <v>107634</v>
      </c>
      <c r="J75" s="162">
        <v>0</v>
      </c>
      <c r="K75" s="163">
        <v>4411</v>
      </c>
      <c r="L75" s="163">
        <v>83946</v>
      </c>
      <c r="M75" s="162">
        <v>0</v>
      </c>
      <c r="N75" s="163">
        <v>108076</v>
      </c>
      <c r="O75" s="162">
        <v>0</v>
      </c>
      <c r="P75" s="163">
        <v>163379</v>
      </c>
      <c r="Q75" s="163">
        <v>398495</v>
      </c>
      <c r="R75" s="85">
        <f t="shared" si="1"/>
        <v>4151056</v>
      </c>
    </row>
    <row r="76" spans="1:18" x14ac:dyDescent="0.25">
      <c r="A76" s="162">
        <v>2016</v>
      </c>
      <c r="B76" s="162">
        <v>4</v>
      </c>
      <c r="C76" s="164" t="s">
        <v>570</v>
      </c>
      <c r="D76" s="164" t="s">
        <v>63</v>
      </c>
      <c r="E76" s="163">
        <v>3576</v>
      </c>
      <c r="F76" s="163">
        <v>28750</v>
      </c>
      <c r="G76" s="163">
        <v>155548</v>
      </c>
      <c r="H76" s="163">
        <v>57614</v>
      </c>
      <c r="I76" s="163">
        <v>11096</v>
      </c>
      <c r="J76" s="162">
        <v>0</v>
      </c>
      <c r="K76" s="163">
        <v>1478</v>
      </c>
      <c r="L76" s="163">
        <v>2587</v>
      </c>
      <c r="M76" s="162">
        <v>0</v>
      </c>
      <c r="N76" s="163">
        <v>9779</v>
      </c>
      <c r="O76" s="163">
        <v>141899</v>
      </c>
      <c r="P76" s="163">
        <v>13522</v>
      </c>
      <c r="Q76" s="163">
        <v>22396</v>
      </c>
      <c r="R76" s="85">
        <f t="shared" si="1"/>
        <v>133152</v>
      </c>
    </row>
    <row r="77" spans="1:18" x14ac:dyDescent="0.25">
      <c r="A77" s="162">
        <v>2016</v>
      </c>
      <c r="B77" s="162">
        <v>4</v>
      </c>
      <c r="C77" s="164" t="s">
        <v>571</v>
      </c>
      <c r="D77" s="164" t="s">
        <v>64</v>
      </c>
      <c r="E77" s="163">
        <v>9812</v>
      </c>
      <c r="F77" s="163">
        <v>49490</v>
      </c>
      <c r="G77" s="163">
        <v>86399</v>
      </c>
      <c r="H77" s="163">
        <v>104527</v>
      </c>
      <c r="I77" s="163">
        <v>3382</v>
      </c>
      <c r="J77" s="162">
        <v>0</v>
      </c>
      <c r="K77" s="163">
        <v>2433</v>
      </c>
      <c r="L77" s="163">
        <v>5214</v>
      </c>
      <c r="M77" s="162">
        <v>0</v>
      </c>
      <c r="N77" s="163">
        <v>17743</v>
      </c>
      <c r="O77" s="163">
        <v>211234</v>
      </c>
      <c r="P77" s="163">
        <v>20129</v>
      </c>
      <c r="Q77" s="163">
        <v>13715</v>
      </c>
      <c r="R77" s="85">
        <f t="shared" si="1"/>
        <v>72684</v>
      </c>
    </row>
    <row r="78" spans="1:18" x14ac:dyDescent="0.25">
      <c r="A78" s="162">
        <v>2016</v>
      </c>
      <c r="B78" s="162">
        <v>4</v>
      </c>
      <c r="C78" s="164" t="s">
        <v>572</v>
      </c>
      <c r="D78" s="164" t="s">
        <v>177</v>
      </c>
      <c r="E78" s="163">
        <v>2704</v>
      </c>
      <c r="F78" s="163">
        <v>49735</v>
      </c>
      <c r="G78" s="163">
        <v>21146</v>
      </c>
      <c r="H78" s="163">
        <v>156391</v>
      </c>
      <c r="I78" s="163">
        <v>15562</v>
      </c>
      <c r="J78" s="162">
        <v>0</v>
      </c>
      <c r="K78" s="163">
        <v>3089</v>
      </c>
      <c r="L78" s="162">
        <v>0</v>
      </c>
      <c r="M78" s="162">
        <v>0</v>
      </c>
      <c r="N78" s="163">
        <v>26546</v>
      </c>
      <c r="O78" s="163">
        <v>219361</v>
      </c>
      <c r="P78" s="163">
        <v>27399</v>
      </c>
      <c r="Q78" s="162">
        <v>597</v>
      </c>
      <c r="R78" s="85">
        <f t="shared" si="1"/>
        <v>20549</v>
      </c>
    </row>
    <row r="79" spans="1:18" x14ac:dyDescent="0.25">
      <c r="A79" s="162">
        <v>2016</v>
      </c>
      <c r="B79" s="162">
        <v>4</v>
      </c>
      <c r="C79" s="164" t="s">
        <v>573</v>
      </c>
      <c r="D79" s="164" t="s">
        <v>51</v>
      </c>
      <c r="E79" s="163">
        <v>6512</v>
      </c>
      <c r="F79" s="163">
        <v>43997</v>
      </c>
      <c r="G79" s="163">
        <v>-51874</v>
      </c>
      <c r="H79" s="163">
        <v>87838</v>
      </c>
      <c r="I79" s="163">
        <v>14801</v>
      </c>
      <c r="J79" s="162">
        <v>0</v>
      </c>
      <c r="K79" s="163">
        <v>2301</v>
      </c>
      <c r="L79" s="163">
        <v>19275</v>
      </c>
      <c r="M79" s="162">
        <v>0</v>
      </c>
      <c r="N79" s="163">
        <v>14910</v>
      </c>
      <c r="O79" s="162">
        <v>0</v>
      </c>
      <c r="P79" s="163">
        <v>3496</v>
      </c>
      <c r="Q79" s="162">
        <v>457</v>
      </c>
      <c r="R79" s="85">
        <f t="shared" si="1"/>
        <v>-52331</v>
      </c>
    </row>
    <row r="80" spans="1:18" x14ac:dyDescent="0.25">
      <c r="A80" s="162">
        <v>2016</v>
      </c>
      <c r="B80" s="162">
        <v>4</v>
      </c>
      <c r="C80" s="164" t="s">
        <v>574</v>
      </c>
      <c r="D80" s="164" t="s">
        <v>78</v>
      </c>
      <c r="E80" s="163">
        <v>29010</v>
      </c>
      <c r="F80" s="163">
        <v>38916</v>
      </c>
      <c r="G80" s="163">
        <v>187103</v>
      </c>
      <c r="H80" s="163">
        <v>91271</v>
      </c>
      <c r="I80" s="163">
        <v>7057</v>
      </c>
      <c r="J80" s="162">
        <v>0</v>
      </c>
      <c r="K80" s="163">
        <v>3259</v>
      </c>
      <c r="L80" s="162">
        <v>0</v>
      </c>
      <c r="M80" s="162">
        <v>0</v>
      </c>
      <c r="N80" s="163">
        <v>15492</v>
      </c>
      <c r="O80" s="163">
        <v>90064</v>
      </c>
      <c r="P80" s="163">
        <v>8814</v>
      </c>
      <c r="Q80" s="163">
        <v>15977</v>
      </c>
      <c r="R80" s="85">
        <f t="shared" si="1"/>
        <v>171126</v>
      </c>
    </row>
    <row r="81" spans="1:18" x14ac:dyDescent="0.25">
      <c r="A81" s="162">
        <v>2016</v>
      </c>
      <c r="B81" s="162">
        <v>4</v>
      </c>
      <c r="C81" s="164" t="s">
        <v>575</v>
      </c>
      <c r="D81" s="164" t="s">
        <v>65</v>
      </c>
      <c r="E81" s="163">
        <v>3279</v>
      </c>
      <c r="F81" s="163">
        <v>26577</v>
      </c>
      <c r="G81" s="163">
        <v>12377</v>
      </c>
      <c r="H81" s="163">
        <v>83566</v>
      </c>
      <c r="I81" s="163">
        <v>1600</v>
      </c>
      <c r="J81" s="162">
        <v>0</v>
      </c>
      <c r="K81" s="163">
        <v>1940</v>
      </c>
      <c r="L81" s="162">
        <v>952</v>
      </c>
      <c r="M81" s="162">
        <v>0</v>
      </c>
      <c r="N81" s="163">
        <v>14185</v>
      </c>
      <c r="O81" s="163">
        <v>172191</v>
      </c>
      <c r="P81" s="163">
        <v>16408</v>
      </c>
      <c r="Q81" s="162">
        <v>948</v>
      </c>
      <c r="R81" s="85">
        <f t="shared" si="1"/>
        <v>11429</v>
      </c>
    </row>
    <row r="82" spans="1:18" x14ac:dyDescent="0.25">
      <c r="A82" s="162">
        <v>2016</v>
      </c>
      <c r="B82" s="162">
        <v>4</v>
      </c>
      <c r="C82" s="164" t="s">
        <v>576</v>
      </c>
      <c r="D82" s="164" t="s">
        <v>161</v>
      </c>
      <c r="E82" s="163">
        <v>8217</v>
      </c>
      <c r="F82" s="163">
        <v>51232</v>
      </c>
      <c r="G82" s="163">
        <v>32887</v>
      </c>
      <c r="H82" s="163">
        <v>86281</v>
      </c>
      <c r="I82" s="163">
        <v>9276</v>
      </c>
      <c r="J82" s="162">
        <v>0</v>
      </c>
      <c r="K82" s="163">
        <v>1740</v>
      </c>
      <c r="L82" s="163">
        <v>15445</v>
      </c>
      <c r="M82" s="162">
        <v>0</v>
      </c>
      <c r="N82" s="163">
        <v>14645</v>
      </c>
      <c r="O82" s="163">
        <v>92088</v>
      </c>
      <c r="P82" s="163">
        <v>13189</v>
      </c>
      <c r="Q82" s="163">
        <v>10461</v>
      </c>
      <c r="R82" s="85">
        <f t="shared" si="1"/>
        <v>22426</v>
      </c>
    </row>
    <row r="83" spans="1:18" x14ac:dyDescent="0.25">
      <c r="A83" s="162">
        <v>2016</v>
      </c>
      <c r="B83" s="162">
        <v>4</v>
      </c>
      <c r="C83" s="164" t="s">
        <v>577</v>
      </c>
      <c r="D83" s="164" t="s">
        <v>100</v>
      </c>
      <c r="E83" s="163">
        <v>13514</v>
      </c>
      <c r="F83" s="163">
        <v>87933</v>
      </c>
      <c r="G83" s="163">
        <v>787538</v>
      </c>
      <c r="H83" s="163">
        <v>373989</v>
      </c>
      <c r="I83" s="163">
        <v>18575</v>
      </c>
      <c r="J83" s="162">
        <v>0</v>
      </c>
      <c r="K83" s="163">
        <v>2253</v>
      </c>
      <c r="L83" s="162">
        <v>0</v>
      </c>
      <c r="M83" s="162">
        <v>0</v>
      </c>
      <c r="N83" s="163">
        <v>63482</v>
      </c>
      <c r="O83" s="163">
        <v>22212</v>
      </c>
      <c r="P83" s="163">
        <v>180505</v>
      </c>
      <c r="Q83" s="163">
        <v>184061</v>
      </c>
      <c r="R83" s="85">
        <f t="shared" si="1"/>
        <v>603477</v>
      </c>
    </row>
    <row r="84" spans="1:18" x14ac:dyDescent="0.25">
      <c r="A84" s="162">
        <v>2016</v>
      </c>
      <c r="B84" s="162">
        <v>4</v>
      </c>
      <c r="C84" s="164" t="s">
        <v>578</v>
      </c>
      <c r="D84" s="164" t="s">
        <v>150</v>
      </c>
      <c r="E84" s="163">
        <v>9173</v>
      </c>
      <c r="F84" s="163">
        <v>71393</v>
      </c>
      <c r="G84" s="163">
        <v>43786</v>
      </c>
      <c r="H84" s="163">
        <v>214803</v>
      </c>
      <c r="I84" s="163">
        <v>13410</v>
      </c>
      <c r="J84" s="162">
        <v>0</v>
      </c>
      <c r="K84" s="163">
        <v>2531</v>
      </c>
      <c r="L84" s="163">
        <v>8221</v>
      </c>
      <c r="M84" s="162">
        <v>0</v>
      </c>
      <c r="N84" s="163">
        <v>36461</v>
      </c>
      <c r="O84" s="163">
        <v>226563</v>
      </c>
      <c r="P84" s="163">
        <v>29097</v>
      </c>
      <c r="Q84" s="163">
        <v>3495</v>
      </c>
      <c r="R84" s="85">
        <f t="shared" si="1"/>
        <v>40291</v>
      </c>
    </row>
    <row r="85" spans="1:18" x14ac:dyDescent="0.25">
      <c r="A85" s="162">
        <v>2016</v>
      </c>
      <c r="B85" s="162">
        <v>4</v>
      </c>
      <c r="C85" s="164" t="s">
        <v>579</v>
      </c>
      <c r="D85" s="164" t="s">
        <v>66</v>
      </c>
      <c r="E85" s="163">
        <v>4760</v>
      </c>
      <c r="F85" s="163">
        <v>73729</v>
      </c>
      <c r="G85" s="163">
        <v>40681</v>
      </c>
      <c r="H85" s="163">
        <v>184220</v>
      </c>
      <c r="I85" s="163">
        <v>10458</v>
      </c>
      <c r="J85" s="162">
        <v>0</v>
      </c>
      <c r="K85" s="163">
        <v>2000</v>
      </c>
      <c r="L85" s="163">
        <v>17694</v>
      </c>
      <c r="M85" s="162">
        <v>0</v>
      </c>
      <c r="N85" s="163">
        <v>31270</v>
      </c>
      <c r="O85" s="163">
        <v>245671</v>
      </c>
      <c r="P85" s="163">
        <v>23410</v>
      </c>
      <c r="Q85" s="163">
        <v>3748</v>
      </c>
      <c r="R85" s="85">
        <f t="shared" si="1"/>
        <v>36933</v>
      </c>
    </row>
    <row r="86" spans="1:18" x14ac:dyDescent="0.25">
      <c r="A86" s="162">
        <v>2016</v>
      </c>
      <c r="B86" s="162">
        <v>4</v>
      </c>
      <c r="C86" s="164" t="s">
        <v>580</v>
      </c>
      <c r="D86" s="164" t="s">
        <v>178</v>
      </c>
      <c r="E86" s="163">
        <v>21858</v>
      </c>
      <c r="F86" s="163">
        <v>124820</v>
      </c>
      <c r="G86" s="163">
        <v>155213</v>
      </c>
      <c r="H86" s="163">
        <v>165095</v>
      </c>
      <c r="I86" s="163">
        <v>26131</v>
      </c>
      <c r="J86" s="162">
        <v>0</v>
      </c>
      <c r="K86" s="163">
        <v>4629</v>
      </c>
      <c r="L86" s="162">
        <v>0</v>
      </c>
      <c r="M86" s="162">
        <v>0</v>
      </c>
      <c r="N86" s="163">
        <v>28024</v>
      </c>
      <c r="O86" s="163">
        <v>160437</v>
      </c>
      <c r="P86" s="163">
        <v>15288</v>
      </c>
      <c r="Q86" s="163">
        <v>15457</v>
      </c>
      <c r="R86" s="85">
        <f t="shared" si="1"/>
        <v>139756</v>
      </c>
    </row>
    <row r="87" spans="1:18" x14ac:dyDescent="0.25">
      <c r="A87" s="162">
        <v>2016</v>
      </c>
      <c r="B87" s="162">
        <v>4</v>
      </c>
      <c r="C87" s="164" t="s">
        <v>581</v>
      </c>
      <c r="D87" s="164" t="s">
        <v>110</v>
      </c>
      <c r="E87" s="163">
        <v>15256</v>
      </c>
      <c r="F87" s="163">
        <v>23115</v>
      </c>
      <c r="G87" s="163">
        <v>26078</v>
      </c>
      <c r="H87" s="163">
        <v>54260</v>
      </c>
      <c r="I87" s="163">
        <v>5234</v>
      </c>
      <c r="J87" s="162">
        <v>0</v>
      </c>
      <c r="K87" s="163">
        <v>1617</v>
      </c>
      <c r="L87" s="162">
        <v>0</v>
      </c>
      <c r="M87" s="162">
        <v>0</v>
      </c>
      <c r="N87" s="163">
        <v>9210</v>
      </c>
      <c r="O87" s="163">
        <v>151764</v>
      </c>
      <c r="P87" s="163">
        <v>6323</v>
      </c>
      <c r="Q87" s="163">
        <v>2613</v>
      </c>
      <c r="R87" s="85">
        <f t="shared" si="1"/>
        <v>23465</v>
      </c>
    </row>
    <row r="88" spans="1:18" x14ac:dyDescent="0.25">
      <c r="A88" s="162">
        <v>2016</v>
      </c>
      <c r="B88" s="162">
        <v>4</v>
      </c>
      <c r="C88" s="164" t="s">
        <v>582</v>
      </c>
      <c r="D88" s="164" t="s">
        <v>123</v>
      </c>
      <c r="E88" s="163">
        <v>16935</v>
      </c>
      <c r="F88" s="163">
        <v>41172</v>
      </c>
      <c r="G88" s="163">
        <v>20040</v>
      </c>
      <c r="H88" s="163">
        <v>112273</v>
      </c>
      <c r="I88" s="163">
        <v>1658</v>
      </c>
      <c r="J88" s="162">
        <v>0</v>
      </c>
      <c r="K88" s="163">
        <v>2613</v>
      </c>
      <c r="L88" s="162">
        <v>0</v>
      </c>
      <c r="M88" s="162">
        <v>0</v>
      </c>
      <c r="N88" s="163">
        <v>19057</v>
      </c>
      <c r="O88" s="163">
        <v>226685</v>
      </c>
      <c r="P88" s="163">
        <v>21601</v>
      </c>
      <c r="Q88" s="163">
        <v>-2210</v>
      </c>
      <c r="R88" s="85">
        <f t="shared" si="1"/>
        <v>22250</v>
      </c>
    </row>
    <row r="89" spans="1:18" x14ac:dyDescent="0.25">
      <c r="A89" s="162">
        <v>2016</v>
      </c>
      <c r="B89" s="162">
        <v>4</v>
      </c>
      <c r="C89" s="164" t="s">
        <v>583</v>
      </c>
      <c r="D89" s="164" t="s">
        <v>79</v>
      </c>
      <c r="E89" s="163">
        <v>20426</v>
      </c>
      <c r="F89" s="163">
        <v>37470</v>
      </c>
      <c r="G89" s="163">
        <v>95771</v>
      </c>
      <c r="H89" s="163">
        <v>99097</v>
      </c>
      <c r="I89" s="163">
        <v>4074</v>
      </c>
      <c r="J89" s="162">
        <v>0</v>
      </c>
      <c r="K89" s="163">
        <v>1342</v>
      </c>
      <c r="L89" s="162">
        <v>0</v>
      </c>
      <c r="M89" s="162">
        <v>0</v>
      </c>
      <c r="N89" s="163">
        <v>16820</v>
      </c>
      <c r="O89" s="163">
        <v>45655</v>
      </c>
      <c r="P89" s="163">
        <v>6926</v>
      </c>
      <c r="Q89" s="163">
        <v>12314</v>
      </c>
      <c r="R89" s="85">
        <f t="shared" si="1"/>
        <v>83457</v>
      </c>
    </row>
    <row r="90" spans="1:18" x14ac:dyDescent="0.25">
      <c r="A90" s="162">
        <v>2016</v>
      </c>
      <c r="B90" s="162">
        <v>4</v>
      </c>
      <c r="C90" s="164" t="s">
        <v>584</v>
      </c>
      <c r="D90" s="164" t="s">
        <v>80</v>
      </c>
      <c r="E90" s="163">
        <v>12966</v>
      </c>
      <c r="F90" s="163">
        <v>15064</v>
      </c>
      <c r="G90" s="163">
        <v>11529</v>
      </c>
      <c r="H90" s="163">
        <v>85442</v>
      </c>
      <c r="I90" s="163">
        <v>1325</v>
      </c>
      <c r="J90" s="162">
        <v>0</v>
      </c>
      <c r="K90" s="162">
        <v>803</v>
      </c>
      <c r="L90" s="162">
        <v>0</v>
      </c>
      <c r="M90" s="162">
        <v>0</v>
      </c>
      <c r="N90" s="163">
        <v>14503</v>
      </c>
      <c r="O90" s="163">
        <v>32766</v>
      </c>
      <c r="P90" s="163">
        <v>3661</v>
      </c>
      <c r="Q90" s="162">
        <v>11</v>
      </c>
      <c r="R90" s="85">
        <f t="shared" si="1"/>
        <v>11518</v>
      </c>
    </row>
    <row r="91" spans="1:18" x14ac:dyDescent="0.25">
      <c r="A91" s="162">
        <v>2016</v>
      </c>
      <c r="B91" s="162">
        <v>4</v>
      </c>
      <c r="C91" s="164" t="s">
        <v>585</v>
      </c>
      <c r="D91" s="164" t="s">
        <v>80</v>
      </c>
      <c r="E91" s="163">
        <v>15167</v>
      </c>
      <c r="F91" s="163">
        <v>280426</v>
      </c>
      <c r="G91" s="163">
        <v>524799</v>
      </c>
      <c r="H91" s="163">
        <v>931120</v>
      </c>
      <c r="I91" s="163">
        <v>110351</v>
      </c>
      <c r="J91" s="162">
        <v>0</v>
      </c>
      <c r="K91" s="163">
        <v>7717</v>
      </c>
      <c r="L91" s="162">
        <v>0</v>
      </c>
      <c r="M91" s="162">
        <v>0</v>
      </c>
      <c r="N91" s="163">
        <v>158051</v>
      </c>
      <c r="O91" s="163">
        <v>354987</v>
      </c>
      <c r="P91" s="163">
        <v>342497</v>
      </c>
      <c r="Q91" s="163">
        <v>39253</v>
      </c>
      <c r="R91" s="85">
        <f t="shared" si="1"/>
        <v>485546</v>
      </c>
    </row>
    <row r="92" spans="1:18" x14ac:dyDescent="0.25">
      <c r="A92" s="162">
        <v>2016</v>
      </c>
      <c r="B92" s="162">
        <v>4</v>
      </c>
      <c r="C92" s="164" t="s">
        <v>586</v>
      </c>
      <c r="D92" s="164" t="s">
        <v>142</v>
      </c>
      <c r="E92" s="163">
        <v>6316</v>
      </c>
      <c r="F92" s="163">
        <v>11834</v>
      </c>
      <c r="G92" s="162">
        <v>604</v>
      </c>
      <c r="H92" s="163">
        <v>29625</v>
      </c>
      <c r="I92" s="162">
        <v>546</v>
      </c>
      <c r="J92" s="162">
        <v>0</v>
      </c>
      <c r="K92" s="162">
        <v>408</v>
      </c>
      <c r="L92" s="162">
        <v>0</v>
      </c>
      <c r="M92" s="162">
        <v>0</v>
      </c>
      <c r="N92" s="163">
        <v>5029</v>
      </c>
      <c r="O92" s="163">
        <v>65948</v>
      </c>
      <c r="P92" s="163">
        <v>2748</v>
      </c>
      <c r="Q92" s="162">
        <v>126</v>
      </c>
      <c r="R92" s="85">
        <f t="shared" si="1"/>
        <v>478</v>
      </c>
    </row>
    <row r="93" spans="1:18" x14ac:dyDescent="0.25">
      <c r="A93" s="162">
        <v>2016</v>
      </c>
      <c r="B93" s="162">
        <v>4</v>
      </c>
      <c r="C93" s="164" t="s">
        <v>587</v>
      </c>
      <c r="D93" s="164" t="s">
        <v>143</v>
      </c>
      <c r="E93" s="163">
        <v>9810</v>
      </c>
      <c r="F93" s="163">
        <v>14979</v>
      </c>
      <c r="G93" s="163">
        <v>2947</v>
      </c>
      <c r="H93" s="163">
        <v>35614</v>
      </c>
      <c r="I93" s="162">
        <v>418</v>
      </c>
      <c r="J93" s="162">
        <v>0</v>
      </c>
      <c r="K93" s="163">
        <v>1473</v>
      </c>
      <c r="L93" s="162">
        <v>0</v>
      </c>
      <c r="M93" s="162">
        <v>0</v>
      </c>
      <c r="N93" s="163">
        <v>6045</v>
      </c>
      <c r="O93" s="162">
        <v>0</v>
      </c>
      <c r="P93" s="162">
        <v>0</v>
      </c>
      <c r="Q93" s="162">
        <v>-486</v>
      </c>
      <c r="R93" s="85">
        <f t="shared" si="1"/>
        <v>3433</v>
      </c>
    </row>
    <row r="94" spans="1:18" x14ac:dyDescent="0.25">
      <c r="A94" s="162">
        <v>2016</v>
      </c>
      <c r="B94" s="162">
        <v>4</v>
      </c>
      <c r="C94" s="164" t="s">
        <v>588</v>
      </c>
      <c r="D94" s="164" t="s">
        <v>45</v>
      </c>
      <c r="E94" s="163">
        <v>31003</v>
      </c>
      <c r="F94" s="163">
        <v>1097310</v>
      </c>
      <c r="G94" s="163">
        <v>1853617</v>
      </c>
      <c r="H94" s="163">
        <v>2172266</v>
      </c>
      <c r="I94" s="163">
        <v>598466</v>
      </c>
      <c r="J94" s="163">
        <v>81423</v>
      </c>
      <c r="K94" s="163">
        <v>21947</v>
      </c>
      <c r="L94" s="162">
        <v>0</v>
      </c>
      <c r="M94" s="162">
        <v>0</v>
      </c>
      <c r="N94" s="163">
        <v>368726</v>
      </c>
      <c r="O94" s="163">
        <v>2891342</v>
      </c>
      <c r="P94" s="163">
        <v>1920651</v>
      </c>
      <c r="Q94" s="163">
        <v>175397</v>
      </c>
      <c r="R94" s="85">
        <f t="shared" si="1"/>
        <v>1678220</v>
      </c>
    </row>
    <row r="95" spans="1:18" x14ac:dyDescent="0.25">
      <c r="A95" s="162">
        <v>2016</v>
      </c>
      <c r="B95" s="162">
        <v>4</v>
      </c>
      <c r="C95" s="164" t="s">
        <v>589</v>
      </c>
      <c r="D95" s="164" t="s">
        <v>151</v>
      </c>
      <c r="E95" s="163">
        <v>2051</v>
      </c>
      <c r="F95" s="163">
        <v>80982</v>
      </c>
      <c r="G95" s="163">
        <v>207482</v>
      </c>
      <c r="H95" s="163">
        <v>50547</v>
      </c>
      <c r="I95" s="163">
        <v>10758</v>
      </c>
      <c r="J95" s="162">
        <v>0</v>
      </c>
      <c r="K95" s="163">
        <v>1270</v>
      </c>
      <c r="L95" s="163">
        <v>38470</v>
      </c>
      <c r="M95" s="162">
        <v>0</v>
      </c>
      <c r="N95" s="163">
        <v>8579</v>
      </c>
      <c r="O95" s="162">
        <v>0</v>
      </c>
      <c r="P95" s="163">
        <v>3712314</v>
      </c>
      <c r="Q95" s="163">
        <v>15298</v>
      </c>
      <c r="R95" s="85">
        <f t="shared" si="1"/>
        <v>192184</v>
      </c>
    </row>
    <row r="96" spans="1:18" x14ac:dyDescent="0.25">
      <c r="A96" s="162">
        <v>2016</v>
      </c>
      <c r="B96" s="162">
        <v>4</v>
      </c>
      <c r="C96" s="164" t="s">
        <v>590</v>
      </c>
      <c r="D96" s="164" t="s">
        <v>111</v>
      </c>
      <c r="E96" s="163">
        <v>81696</v>
      </c>
      <c r="F96" s="163">
        <v>142798</v>
      </c>
      <c r="G96" s="163">
        <v>66603</v>
      </c>
      <c r="H96" s="163">
        <v>299447</v>
      </c>
      <c r="I96" s="163">
        <v>29828</v>
      </c>
      <c r="J96" s="162">
        <v>0</v>
      </c>
      <c r="K96" s="163">
        <v>4189</v>
      </c>
      <c r="L96" s="162">
        <v>0</v>
      </c>
      <c r="M96" s="162">
        <v>0</v>
      </c>
      <c r="N96" s="163">
        <v>50829</v>
      </c>
      <c r="O96" s="163">
        <v>688130</v>
      </c>
      <c r="P96" s="163">
        <v>46547</v>
      </c>
      <c r="Q96" s="163">
        <v>7323</v>
      </c>
      <c r="R96" s="85">
        <f t="shared" si="1"/>
        <v>59280</v>
      </c>
    </row>
    <row r="97" spans="1:18" x14ac:dyDescent="0.25">
      <c r="A97" s="162">
        <v>2016</v>
      </c>
      <c r="B97" s="162">
        <v>4</v>
      </c>
      <c r="C97" s="164" t="s">
        <v>591</v>
      </c>
      <c r="D97" s="164" t="s">
        <v>112</v>
      </c>
      <c r="E97" s="163">
        <v>6192</v>
      </c>
      <c r="F97" s="163">
        <v>18716</v>
      </c>
      <c r="G97" s="163">
        <v>37110</v>
      </c>
      <c r="H97" s="163">
        <v>51704</v>
      </c>
      <c r="I97" s="163">
        <v>2941</v>
      </c>
      <c r="J97" s="162">
        <v>0</v>
      </c>
      <c r="K97" s="162">
        <v>960</v>
      </c>
      <c r="L97" s="162">
        <v>0</v>
      </c>
      <c r="M97" s="162">
        <v>0</v>
      </c>
      <c r="N97" s="163">
        <v>8776</v>
      </c>
      <c r="O97" s="163">
        <v>156323</v>
      </c>
      <c r="P97" s="163">
        <v>6513</v>
      </c>
      <c r="Q97" s="163">
        <v>3399</v>
      </c>
      <c r="R97" s="85">
        <f t="shared" si="1"/>
        <v>33711</v>
      </c>
    </row>
    <row r="98" spans="1:18" x14ac:dyDescent="0.25">
      <c r="A98" s="162">
        <v>2016</v>
      </c>
      <c r="B98" s="162">
        <v>4</v>
      </c>
      <c r="C98" s="164" t="s">
        <v>592</v>
      </c>
      <c r="D98" s="164" t="s">
        <v>144</v>
      </c>
      <c r="E98" s="163">
        <v>5694</v>
      </c>
      <c r="F98" s="163">
        <v>16075</v>
      </c>
      <c r="G98" s="163">
        <v>4130</v>
      </c>
      <c r="H98" s="163">
        <v>59730</v>
      </c>
      <c r="I98" s="163">
        <v>1187</v>
      </c>
      <c r="J98" s="162">
        <v>0</v>
      </c>
      <c r="K98" s="162">
        <v>869</v>
      </c>
      <c r="L98" s="162">
        <v>0</v>
      </c>
      <c r="M98" s="162">
        <v>0</v>
      </c>
      <c r="N98" s="163">
        <v>10139</v>
      </c>
      <c r="O98" s="163">
        <v>85603</v>
      </c>
      <c r="P98" s="163">
        <v>3567</v>
      </c>
      <c r="Q98" s="162">
        <v>376</v>
      </c>
      <c r="R98" s="85">
        <f t="shared" si="1"/>
        <v>3754</v>
      </c>
    </row>
    <row r="99" spans="1:18" x14ac:dyDescent="0.25">
      <c r="A99" s="162">
        <v>2016</v>
      </c>
      <c r="B99" s="162">
        <v>4</v>
      </c>
      <c r="C99" s="164" t="s">
        <v>593</v>
      </c>
      <c r="D99" s="164" t="s">
        <v>81</v>
      </c>
      <c r="E99" s="163">
        <v>12359</v>
      </c>
      <c r="F99" s="163">
        <v>16615</v>
      </c>
      <c r="G99" s="163">
        <v>109174</v>
      </c>
      <c r="H99" s="163">
        <v>49429</v>
      </c>
      <c r="I99" s="163">
        <v>3845</v>
      </c>
      <c r="J99" s="162">
        <v>0</v>
      </c>
      <c r="K99" s="163">
        <v>1108</v>
      </c>
      <c r="L99" s="162">
        <v>0</v>
      </c>
      <c r="M99" s="162">
        <v>0</v>
      </c>
      <c r="N99" s="163">
        <v>8390</v>
      </c>
      <c r="O99" s="163">
        <v>74275</v>
      </c>
      <c r="P99" s="163">
        <v>6244</v>
      </c>
      <c r="Q99" s="163">
        <v>13121</v>
      </c>
      <c r="R99" s="85">
        <f t="shared" si="1"/>
        <v>96053</v>
      </c>
    </row>
    <row r="100" spans="1:18" x14ac:dyDescent="0.25">
      <c r="A100" s="162">
        <v>2016</v>
      </c>
      <c r="B100" s="162">
        <v>4</v>
      </c>
      <c r="C100" s="164" t="s">
        <v>594</v>
      </c>
      <c r="D100" s="164" t="s">
        <v>162</v>
      </c>
      <c r="E100" s="163">
        <v>3226</v>
      </c>
      <c r="F100" s="163">
        <v>34796</v>
      </c>
      <c r="G100" s="163">
        <v>151289</v>
      </c>
      <c r="H100" s="163">
        <v>112632</v>
      </c>
      <c r="I100" s="163">
        <v>6071</v>
      </c>
      <c r="J100" s="162">
        <v>0</v>
      </c>
      <c r="K100" s="163">
        <v>1384</v>
      </c>
      <c r="L100" s="163">
        <v>4665</v>
      </c>
      <c r="M100" s="162">
        <v>0</v>
      </c>
      <c r="N100" s="163">
        <v>19118</v>
      </c>
      <c r="O100" s="163">
        <v>117571</v>
      </c>
      <c r="P100" s="163">
        <v>10814</v>
      </c>
      <c r="Q100" s="163">
        <v>19661</v>
      </c>
      <c r="R100" s="85">
        <f t="shared" si="1"/>
        <v>131628</v>
      </c>
    </row>
    <row r="101" spans="1:18" x14ac:dyDescent="0.25">
      <c r="A101" s="162">
        <v>2016</v>
      </c>
      <c r="B101" s="162">
        <v>4</v>
      </c>
      <c r="C101" s="164" t="s">
        <v>595</v>
      </c>
      <c r="D101" s="164" t="s">
        <v>113</v>
      </c>
      <c r="E101" s="163">
        <v>27086</v>
      </c>
      <c r="F101" s="163">
        <v>41440</v>
      </c>
      <c r="G101" s="163">
        <v>211554</v>
      </c>
      <c r="H101" s="163">
        <v>76059</v>
      </c>
      <c r="I101" s="163">
        <v>8126</v>
      </c>
      <c r="J101" s="162">
        <v>0</v>
      </c>
      <c r="K101" s="163">
        <v>1890</v>
      </c>
      <c r="L101" s="162">
        <v>0</v>
      </c>
      <c r="M101" s="162">
        <v>0</v>
      </c>
      <c r="N101" s="163">
        <v>12911</v>
      </c>
      <c r="O101" s="163">
        <v>151215</v>
      </c>
      <c r="P101" s="163">
        <v>6301</v>
      </c>
      <c r="Q101" s="163">
        <v>23311</v>
      </c>
      <c r="R101" s="85">
        <f t="shared" si="1"/>
        <v>188243</v>
      </c>
    </row>
    <row r="102" spans="1:18" x14ac:dyDescent="0.25">
      <c r="A102" s="162">
        <v>2016</v>
      </c>
      <c r="B102" s="162">
        <v>4</v>
      </c>
      <c r="C102" s="164" t="s">
        <v>596</v>
      </c>
      <c r="D102" s="164" t="s">
        <v>163</v>
      </c>
      <c r="E102" s="163">
        <v>11294</v>
      </c>
      <c r="F102" s="163">
        <v>76568</v>
      </c>
      <c r="G102" s="163">
        <v>7019</v>
      </c>
      <c r="H102" s="163">
        <v>106683</v>
      </c>
      <c r="I102" s="163">
        <v>5542</v>
      </c>
      <c r="J102" s="162">
        <v>0</v>
      </c>
      <c r="K102" s="163">
        <v>4248</v>
      </c>
      <c r="L102" s="163">
        <v>45337</v>
      </c>
      <c r="M102" s="162">
        <v>0</v>
      </c>
      <c r="N102" s="163">
        <v>18108</v>
      </c>
      <c r="O102" s="163">
        <v>204667</v>
      </c>
      <c r="P102" s="163">
        <v>25285</v>
      </c>
      <c r="Q102" s="162">
        <v>350</v>
      </c>
      <c r="R102" s="85">
        <f t="shared" si="1"/>
        <v>6669</v>
      </c>
    </row>
    <row r="103" spans="1:18" x14ac:dyDescent="0.25">
      <c r="A103" s="162">
        <v>2016</v>
      </c>
      <c r="B103" s="162">
        <v>4</v>
      </c>
      <c r="C103" s="164" t="s">
        <v>597</v>
      </c>
      <c r="D103" s="164" t="s">
        <v>145</v>
      </c>
      <c r="E103" s="163">
        <v>34118</v>
      </c>
      <c r="F103" s="163">
        <v>76621</v>
      </c>
      <c r="G103" s="163">
        <v>187920</v>
      </c>
      <c r="H103" s="163">
        <v>196517</v>
      </c>
      <c r="I103" s="163">
        <v>19244</v>
      </c>
      <c r="J103" s="162">
        <v>0</v>
      </c>
      <c r="K103" s="163">
        <v>4751</v>
      </c>
      <c r="L103" s="162">
        <v>0</v>
      </c>
      <c r="M103" s="162">
        <v>0</v>
      </c>
      <c r="N103" s="163">
        <v>33357</v>
      </c>
      <c r="O103" s="163">
        <v>284063</v>
      </c>
      <c r="P103" s="163">
        <v>11836</v>
      </c>
      <c r="Q103" s="163">
        <v>15588</v>
      </c>
      <c r="R103" s="85">
        <f t="shared" si="1"/>
        <v>172332</v>
      </c>
    </row>
    <row r="104" spans="1:18" x14ac:dyDescent="0.25">
      <c r="A104" s="162">
        <v>2016</v>
      </c>
      <c r="B104" s="162">
        <v>4</v>
      </c>
      <c r="C104" s="164" t="s">
        <v>598</v>
      </c>
      <c r="D104" s="164" t="s">
        <v>82</v>
      </c>
      <c r="E104" s="163">
        <v>9125</v>
      </c>
      <c r="F104" s="163">
        <v>8028</v>
      </c>
      <c r="G104" s="163">
        <v>2784</v>
      </c>
      <c r="H104" s="163">
        <v>18087</v>
      </c>
      <c r="I104" s="162">
        <v>585</v>
      </c>
      <c r="J104" s="162">
        <v>0</v>
      </c>
      <c r="K104" s="162">
        <v>755</v>
      </c>
      <c r="L104" s="162">
        <v>0</v>
      </c>
      <c r="M104" s="162">
        <v>0</v>
      </c>
      <c r="N104" s="163">
        <v>3070</v>
      </c>
      <c r="O104" s="163">
        <v>63837</v>
      </c>
      <c r="P104" s="163">
        <v>4150</v>
      </c>
      <c r="Q104" s="162">
        <v>298</v>
      </c>
      <c r="R104" s="85">
        <f t="shared" si="1"/>
        <v>2486</v>
      </c>
    </row>
    <row r="105" spans="1:18" x14ac:dyDescent="0.25">
      <c r="A105" s="162">
        <v>2016</v>
      </c>
      <c r="B105" s="162">
        <v>4</v>
      </c>
      <c r="C105" s="164" t="s">
        <v>599</v>
      </c>
      <c r="D105" s="164" t="s">
        <v>114</v>
      </c>
      <c r="E105" s="163">
        <v>17044</v>
      </c>
      <c r="F105" s="163">
        <v>28323</v>
      </c>
      <c r="G105" s="163">
        <v>26046</v>
      </c>
      <c r="H105" s="163">
        <v>56975</v>
      </c>
      <c r="I105" s="163">
        <v>4817</v>
      </c>
      <c r="J105" s="162">
        <v>0</v>
      </c>
      <c r="K105" s="163">
        <v>1234</v>
      </c>
      <c r="L105" s="162">
        <v>0</v>
      </c>
      <c r="M105" s="162">
        <v>0</v>
      </c>
      <c r="N105" s="163">
        <v>9671</v>
      </c>
      <c r="O105" s="163">
        <v>183516</v>
      </c>
      <c r="P105" s="163">
        <v>13247</v>
      </c>
      <c r="Q105" s="163">
        <v>2572</v>
      </c>
      <c r="R105" s="85">
        <f t="shared" si="1"/>
        <v>23474</v>
      </c>
    </row>
    <row r="106" spans="1:18" x14ac:dyDescent="0.25">
      <c r="A106" s="162">
        <v>2016</v>
      </c>
      <c r="B106" s="162">
        <v>4</v>
      </c>
      <c r="C106" s="164" t="s">
        <v>600</v>
      </c>
      <c r="D106" s="164" t="s">
        <v>133</v>
      </c>
      <c r="E106" s="163">
        <v>5529</v>
      </c>
      <c r="F106" s="163">
        <v>27467</v>
      </c>
      <c r="G106" s="163">
        <v>18157</v>
      </c>
      <c r="H106" s="163">
        <v>66717</v>
      </c>
      <c r="I106" s="163">
        <v>1776</v>
      </c>
      <c r="J106" s="162">
        <v>0</v>
      </c>
      <c r="K106" s="163">
        <v>1536</v>
      </c>
      <c r="L106" s="162">
        <v>0</v>
      </c>
      <c r="M106" s="162">
        <v>0</v>
      </c>
      <c r="N106" s="163">
        <v>11325</v>
      </c>
      <c r="O106" s="163">
        <v>88698</v>
      </c>
      <c r="P106" s="163">
        <v>3696</v>
      </c>
      <c r="Q106" s="163">
        <v>1826</v>
      </c>
      <c r="R106" s="85">
        <f t="shared" si="1"/>
        <v>16331</v>
      </c>
    </row>
    <row r="107" spans="1:18" x14ac:dyDescent="0.25">
      <c r="A107" s="162">
        <v>2016</v>
      </c>
      <c r="B107" s="162">
        <v>4</v>
      </c>
      <c r="C107" s="164" t="s">
        <v>601</v>
      </c>
      <c r="D107" s="164" t="s">
        <v>115</v>
      </c>
      <c r="E107" s="163">
        <v>25240</v>
      </c>
      <c r="F107" s="163">
        <v>45127</v>
      </c>
      <c r="G107" s="163">
        <v>60904</v>
      </c>
      <c r="H107" s="163">
        <v>97500</v>
      </c>
      <c r="I107" s="163">
        <v>6587</v>
      </c>
      <c r="J107" s="162">
        <v>0</v>
      </c>
      <c r="K107" s="163">
        <v>2356</v>
      </c>
      <c r="L107" s="162">
        <v>0</v>
      </c>
      <c r="M107" s="162">
        <v>0</v>
      </c>
      <c r="N107" s="163">
        <v>16550</v>
      </c>
      <c r="O107" s="163">
        <v>200378</v>
      </c>
      <c r="P107" s="163">
        <v>17126</v>
      </c>
      <c r="Q107" s="163">
        <v>11951</v>
      </c>
      <c r="R107" s="85">
        <f t="shared" si="1"/>
        <v>48953</v>
      </c>
    </row>
    <row r="108" spans="1:18" x14ac:dyDescent="0.25">
      <c r="A108" s="162">
        <v>2016</v>
      </c>
      <c r="B108" s="162">
        <v>4</v>
      </c>
      <c r="C108" s="164" t="s">
        <v>602</v>
      </c>
      <c r="D108" s="164" t="s">
        <v>124</v>
      </c>
      <c r="E108" s="163">
        <v>20555</v>
      </c>
      <c r="F108" s="163">
        <v>176795</v>
      </c>
      <c r="G108" s="163">
        <v>258078</v>
      </c>
      <c r="H108" s="163">
        <v>192205</v>
      </c>
      <c r="I108" s="163">
        <v>108055</v>
      </c>
      <c r="J108" s="162">
        <v>0</v>
      </c>
      <c r="K108" s="163">
        <v>3068</v>
      </c>
      <c r="L108" s="162">
        <v>0</v>
      </c>
      <c r="M108" s="162">
        <v>0</v>
      </c>
      <c r="N108" s="163">
        <v>32625</v>
      </c>
      <c r="O108" s="162">
        <v>0</v>
      </c>
      <c r="P108" s="162">
        <v>0</v>
      </c>
      <c r="Q108" s="163">
        <v>6065</v>
      </c>
      <c r="R108" s="85">
        <f t="shared" si="1"/>
        <v>252013</v>
      </c>
    </row>
    <row r="109" spans="1:18" x14ac:dyDescent="0.25">
      <c r="A109" s="162">
        <v>2016</v>
      </c>
      <c r="B109" s="162">
        <v>4</v>
      </c>
      <c r="C109" s="164" t="s">
        <v>603</v>
      </c>
      <c r="D109" s="164" t="s">
        <v>179</v>
      </c>
      <c r="E109" s="163">
        <v>34244</v>
      </c>
      <c r="F109" s="163">
        <v>57398</v>
      </c>
      <c r="G109" s="163">
        <v>38108</v>
      </c>
      <c r="H109" s="163">
        <v>103010</v>
      </c>
      <c r="I109" s="163">
        <v>9445</v>
      </c>
      <c r="J109" s="162">
        <v>0</v>
      </c>
      <c r="K109" s="163">
        <v>2514</v>
      </c>
      <c r="L109" s="162">
        <v>0</v>
      </c>
      <c r="M109" s="162">
        <v>0</v>
      </c>
      <c r="N109" s="163">
        <v>17485</v>
      </c>
      <c r="O109" s="163">
        <v>195211</v>
      </c>
      <c r="P109" s="163">
        <v>18602</v>
      </c>
      <c r="Q109" s="163">
        <v>7391</v>
      </c>
      <c r="R109" s="85">
        <f t="shared" si="1"/>
        <v>30717</v>
      </c>
    </row>
    <row r="110" spans="1:18" x14ac:dyDescent="0.25">
      <c r="A110" s="162">
        <v>2016</v>
      </c>
      <c r="B110" s="162">
        <v>4</v>
      </c>
      <c r="C110" s="164" t="s">
        <v>604</v>
      </c>
      <c r="D110" s="164" t="s">
        <v>83</v>
      </c>
      <c r="E110" s="163">
        <v>12460</v>
      </c>
      <c r="F110" s="163">
        <v>29616</v>
      </c>
      <c r="G110" s="163">
        <v>15323</v>
      </c>
      <c r="H110" s="163">
        <v>80451</v>
      </c>
      <c r="I110" s="163">
        <v>10785</v>
      </c>
      <c r="J110" s="162">
        <v>0</v>
      </c>
      <c r="K110" s="163">
        <v>2210</v>
      </c>
      <c r="L110" s="162">
        <v>0</v>
      </c>
      <c r="M110" s="162">
        <v>0</v>
      </c>
      <c r="N110" s="163">
        <v>13656</v>
      </c>
      <c r="O110" s="163">
        <v>125116</v>
      </c>
      <c r="P110" s="163">
        <v>9337</v>
      </c>
      <c r="Q110" s="163">
        <v>2189</v>
      </c>
      <c r="R110" s="85">
        <f t="shared" si="1"/>
        <v>13134</v>
      </c>
    </row>
    <row r="111" spans="1:18" x14ac:dyDescent="0.25">
      <c r="A111" s="162">
        <v>2016</v>
      </c>
      <c r="B111" s="162">
        <v>4</v>
      </c>
      <c r="C111" s="164" t="s">
        <v>605</v>
      </c>
      <c r="D111" s="164" t="s">
        <v>128</v>
      </c>
      <c r="E111" s="163">
        <v>41827</v>
      </c>
      <c r="F111" s="163">
        <v>62811</v>
      </c>
      <c r="G111" s="163">
        <v>266291</v>
      </c>
      <c r="H111" s="163">
        <v>169686</v>
      </c>
      <c r="I111" s="163">
        <v>16147</v>
      </c>
      <c r="J111" s="162">
        <v>0</v>
      </c>
      <c r="K111" s="163">
        <v>2683</v>
      </c>
      <c r="L111" s="162">
        <v>0</v>
      </c>
      <c r="M111" s="162">
        <v>0</v>
      </c>
      <c r="N111" s="163">
        <v>28803</v>
      </c>
      <c r="O111" s="163">
        <v>187017</v>
      </c>
      <c r="P111" s="163">
        <v>113919</v>
      </c>
      <c r="Q111" s="163">
        <v>29010</v>
      </c>
      <c r="R111" s="85">
        <f t="shared" si="1"/>
        <v>237281</v>
      </c>
    </row>
    <row r="112" spans="1:18" x14ac:dyDescent="0.25">
      <c r="A112" s="162">
        <v>2016</v>
      </c>
      <c r="B112" s="162">
        <v>4</v>
      </c>
      <c r="C112" s="164" t="s">
        <v>606</v>
      </c>
      <c r="D112" s="164" t="s">
        <v>52</v>
      </c>
      <c r="E112" s="163">
        <v>3735</v>
      </c>
      <c r="F112" s="163">
        <v>39766</v>
      </c>
      <c r="G112" s="163">
        <v>23213</v>
      </c>
      <c r="H112" s="163">
        <v>137027</v>
      </c>
      <c r="I112" s="163">
        <v>6384</v>
      </c>
      <c r="J112" s="163">
        <v>3600</v>
      </c>
      <c r="K112" s="163">
        <v>2197</v>
      </c>
      <c r="L112" s="163">
        <v>10500</v>
      </c>
      <c r="M112" s="162">
        <v>0</v>
      </c>
      <c r="N112" s="163">
        <v>23259</v>
      </c>
      <c r="O112" s="163">
        <v>125110</v>
      </c>
      <c r="P112" s="163">
        <v>5213</v>
      </c>
      <c r="Q112" s="163">
        <v>3000</v>
      </c>
      <c r="R112" s="85">
        <f t="shared" si="1"/>
        <v>20213</v>
      </c>
    </row>
    <row r="113" spans="1:18" x14ac:dyDescent="0.25">
      <c r="A113" s="162">
        <v>2016</v>
      </c>
      <c r="B113" s="162">
        <v>4</v>
      </c>
      <c r="C113" s="164" t="s">
        <v>607</v>
      </c>
      <c r="D113" s="164" t="s">
        <v>180</v>
      </c>
      <c r="E113" s="163">
        <v>16615</v>
      </c>
      <c r="F113" s="163">
        <v>20425</v>
      </c>
      <c r="G113" s="163">
        <v>19748</v>
      </c>
      <c r="H113" s="163">
        <v>58931</v>
      </c>
      <c r="I113" s="163">
        <v>2022</v>
      </c>
      <c r="J113" s="162">
        <v>0</v>
      </c>
      <c r="K113" s="163">
        <v>1821</v>
      </c>
      <c r="L113" s="162">
        <v>0</v>
      </c>
      <c r="M113" s="162">
        <v>0</v>
      </c>
      <c r="N113" s="163">
        <v>10003</v>
      </c>
      <c r="O113" s="163">
        <v>95432</v>
      </c>
      <c r="P113" s="163">
        <v>9094</v>
      </c>
      <c r="Q113" s="163">
        <v>3079</v>
      </c>
      <c r="R113" s="85">
        <f t="shared" si="1"/>
        <v>16669</v>
      </c>
    </row>
    <row r="114" spans="1:18" x14ac:dyDescent="0.25">
      <c r="A114" s="162">
        <v>2016</v>
      </c>
      <c r="B114" s="162">
        <v>4</v>
      </c>
      <c r="C114" s="164" t="s">
        <v>608</v>
      </c>
      <c r="D114" s="164" t="s">
        <v>146</v>
      </c>
      <c r="E114" s="163">
        <v>22286</v>
      </c>
      <c r="F114" s="163">
        <v>25271</v>
      </c>
      <c r="G114" s="163">
        <v>5518</v>
      </c>
      <c r="H114" s="163">
        <v>93467</v>
      </c>
      <c r="I114" s="163">
        <v>2232</v>
      </c>
      <c r="J114" s="162">
        <v>0</v>
      </c>
      <c r="K114" s="163">
        <v>2038</v>
      </c>
      <c r="L114" s="163">
        <v>1664</v>
      </c>
      <c r="M114" s="162">
        <v>0</v>
      </c>
      <c r="N114" s="163">
        <v>15865</v>
      </c>
      <c r="O114" s="163">
        <v>172353</v>
      </c>
      <c r="P114" s="163">
        <v>7181</v>
      </c>
      <c r="Q114" s="162">
        <v>785</v>
      </c>
      <c r="R114" s="85">
        <f t="shared" si="1"/>
        <v>4733</v>
      </c>
    </row>
    <row r="115" spans="1:18" x14ac:dyDescent="0.25">
      <c r="A115" s="162">
        <v>2016</v>
      </c>
      <c r="B115" s="162">
        <v>4</v>
      </c>
      <c r="C115" s="164" t="s">
        <v>609</v>
      </c>
      <c r="D115" s="164" t="s">
        <v>84</v>
      </c>
      <c r="E115" s="163">
        <v>48920</v>
      </c>
      <c r="F115" s="163">
        <v>89891</v>
      </c>
      <c r="G115" s="163">
        <v>122896</v>
      </c>
      <c r="H115" s="163">
        <v>204742</v>
      </c>
      <c r="I115" s="163">
        <v>17801</v>
      </c>
      <c r="J115" s="162">
        <v>0</v>
      </c>
      <c r="K115" s="163">
        <v>3774</v>
      </c>
      <c r="L115" s="162">
        <v>0</v>
      </c>
      <c r="M115" s="162">
        <v>0</v>
      </c>
      <c r="N115" s="163">
        <v>34753</v>
      </c>
      <c r="O115" s="163">
        <v>337627</v>
      </c>
      <c r="P115" s="163">
        <v>25802</v>
      </c>
      <c r="Q115" s="163">
        <v>1937</v>
      </c>
      <c r="R115" s="85">
        <f t="shared" si="1"/>
        <v>120959</v>
      </c>
    </row>
    <row r="116" spans="1:18" x14ac:dyDescent="0.25">
      <c r="A116" s="162">
        <v>2016</v>
      </c>
      <c r="B116" s="162">
        <v>4</v>
      </c>
      <c r="C116" s="164" t="s">
        <v>610</v>
      </c>
      <c r="D116" s="164" t="s">
        <v>85</v>
      </c>
      <c r="E116" s="163">
        <v>16274</v>
      </c>
      <c r="F116" s="163">
        <v>28468</v>
      </c>
      <c r="G116" s="163">
        <v>94862</v>
      </c>
      <c r="H116" s="163">
        <v>50826</v>
      </c>
      <c r="I116" s="163">
        <v>16842</v>
      </c>
      <c r="J116" s="162">
        <v>0</v>
      </c>
      <c r="K116" s="162">
        <v>741</v>
      </c>
      <c r="L116" s="162">
        <v>0</v>
      </c>
      <c r="M116" s="162">
        <v>0</v>
      </c>
      <c r="N116" s="163">
        <v>8627</v>
      </c>
      <c r="O116" s="163">
        <v>120504</v>
      </c>
      <c r="P116" s="163">
        <v>8226</v>
      </c>
      <c r="Q116" s="163">
        <v>14808</v>
      </c>
      <c r="R116" s="85">
        <f t="shared" si="1"/>
        <v>80054</v>
      </c>
    </row>
    <row r="117" spans="1:18" x14ac:dyDescent="0.25">
      <c r="A117" s="162">
        <v>2016</v>
      </c>
      <c r="B117" s="162">
        <v>4</v>
      </c>
      <c r="C117" s="164" t="s">
        <v>611</v>
      </c>
      <c r="D117" s="164" t="s">
        <v>164</v>
      </c>
      <c r="E117" s="163">
        <v>6191</v>
      </c>
      <c r="F117" s="163">
        <v>38421</v>
      </c>
      <c r="G117" s="163">
        <v>-14134</v>
      </c>
      <c r="H117" s="163">
        <v>82847</v>
      </c>
      <c r="I117" s="163">
        <v>2283</v>
      </c>
      <c r="J117" s="162">
        <v>0</v>
      </c>
      <c r="K117" s="163">
        <v>1517</v>
      </c>
      <c r="L117" s="163">
        <v>17320</v>
      </c>
      <c r="M117" s="162">
        <v>0</v>
      </c>
      <c r="N117" s="163">
        <v>14062</v>
      </c>
      <c r="O117" s="163">
        <v>112026</v>
      </c>
      <c r="P117" s="163">
        <v>14349</v>
      </c>
      <c r="Q117" s="163">
        <v>-1806</v>
      </c>
      <c r="R117" s="85">
        <f t="shared" si="1"/>
        <v>-12328</v>
      </c>
    </row>
    <row r="118" spans="1:18" x14ac:dyDescent="0.25">
      <c r="A118" s="162">
        <v>2016</v>
      </c>
      <c r="B118" s="162">
        <v>4</v>
      </c>
      <c r="C118" s="164" t="s">
        <v>612</v>
      </c>
      <c r="D118" s="164" t="s">
        <v>46</v>
      </c>
      <c r="E118" s="163">
        <v>77185</v>
      </c>
      <c r="F118" s="163">
        <v>491772</v>
      </c>
      <c r="G118" s="163">
        <v>524103</v>
      </c>
      <c r="H118" s="163">
        <v>770177</v>
      </c>
      <c r="I118" s="163">
        <v>138900</v>
      </c>
      <c r="J118" s="163">
        <v>11130</v>
      </c>
      <c r="K118" s="163">
        <v>21689</v>
      </c>
      <c r="L118" s="162">
        <v>0</v>
      </c>
      <c r="M118" s="162">
        <v>0</v>
      </c>
      <c r="N118" s="163">
        <v>130732</v>
      </c>
      <c r="O118" s="163">
        <v>1517156</v>
      </c>
      <c r="P118" s="163">
        <v>266053</v>
      </c>
      <c r="Q118" s="163">
        <v>64849</v>
      </c>
      <c r="R118" s="85">
        <f t="shared" si="1"/>
        <v>459254</v>
      </c>
    </row>
    <row r="119" spans="1:18" x14ac:dyDescent="0.25">
      <c r="A119" s="162">
        <v>2016</v>
      </c>
      <c r="B119" s="162">
        <v>4</v>
      </c>
      <c r="C119" s="164" t="s">
        <v>614</v>
      </c>
      <c r="D119" s="164" t="s">
        <v>134</v>
      </c>
      <c r="E119" s="163">
        <v>12076</v>
      </c>
      <c r="F119" s="163">
        <v>951753</v>
      </c>
      <c r="G119" s="163">
        <v>1666677</v>
      </c>
      <c r="H119" s="163">
        <v>1872540</v>
      </c>
      <c r="I119" s="163">
        <v>478156</v>
      </c>
      <c r="J119" s="163">
        <v>21514</v>
      </c>
      <c r="K119" s="163">
        <v>30602</v>
      </c>
      <c r="L119" s="162">
        <v>0</v>
      </c>
      <c r="M119" s="162">
        <v>0</v>
      </c>
      <c r="N119" s="163">
        <v>317850</v>
      </c>
      <c r="O119" s="163">
        <v>2879413</v>
      </c>
      <c r="P119" s="163">
        <v>649266</v>
      </c>
      <c r="Q119" s="163">
        <v>93793</v>
      </c>
      <c r="R119" s="85">
        <f t="shared" si="1"/>
        <v>1572884</v>
      </c>
    </row>
    <row r="120" spans="1:18" x14ac:dyDescent="0.25">
      <c r="A120" s="162">
        <v>2016</v>
      </c>
      <c r="B120" s="162">
        <v>4</v>
      </c>
      <c r="C120" s="164" t="s">
        <v>615</v>
      </c>
      <c r="D120" s="164" t="s">
        <v>152</v>
      </c>
      <c r="E120" s="162">
        <v>897</v>
      </c>
      <c r="F120" s="163">
        <v>216697</v>
      </c>
      <c r="G120" s="163">
        <v>499693</v>
      </c>
      <c r="H120" s="163">
        <v>263513</v>
      </c>
      <c r="I120" s="163">
        <v>48373</v>
      </c>
      <c r="J120" s="162">
        <v>0</v>
      </c>
      <c r="K120" s="163">
        <v>3289</v>
      </c>
      <c r="L120" s="163">
        <v>81351</v>
      </c>
      <c r="M120" s="162">
        <v>0</v>
      </c>
      <c r="N120" s="163">
        <v>44729</v>
      </c>
      <c r="O120" s="162">
        <v>0</v>
      </c>
      <c r="P120" s="163">
        <v>8088</v>
      </c>
      <c r="Q120" s="163">
        <v>31077</v>
      </c>
      <c r="R120" s="85">
        <f t="shared" si="1"/>
        <v>468616</v>
      </c>
    </row>
    <row r="121" spans="1:18" x14ac:dyDescent="0.25">
      <c r="A121" s="162">
        <v>2016</v>
      </c>
      <c r="B121" s="162">
        <v>4</v>
      </c>
      <c r="C121" s="164" t="s">
        <v>616</v>
      </c>
      <c r="D121" s="164" t="s">
        <v>92</v>
      </c>
      <c r="E121" s="162">
        <v>36</v>
      </c>
      <c r="F121" s="163">
        <v>96522</v>
      </c>
      <c r="G121" s="163">
        <v>268303</v>
      </c>
      <c r="H121" s="163">
        <v>184419</v>
      </c>
      <c r="I121" s="163">
        <v>21165</v>
      </c>
      <c r="J121" s="162">
        <v>0</v>
      </c>
      <c r="K121" s="163">
        <v>2597</v>
      </c>
      <c r="L121" s="162">
        <v>0</v>
      </c>
      <c r="M121" s="162">
        <v>0</v>
      </c>
      <c r="N121" s="163">
        <v>31304</v>
      </c>
      <c r="O121" s="163">
        <v>282356</v>
      </c>
      <c r="P121" s="163">
        <v>86906</v>
      </c>
      <c r="Q121" s="163">
        <v>35240</v>
      </c>
      <c r="R121" s="85">
        <f t="shared" si="1"/>
        <v>233063</v>
      </c>
    </row>
    <row r="122" spans="1:18" x14ac:dyDescent="0.25">
      <c r="A122" s="162">
        <v>2016</v>
      </c>
      <c r="B122" s="162">
        <v>4</v>
      </c>
      <c r="C122" s="164" t="s">
        <v>617</v>
      </c>
      <c r="D122" s="164" t="s">
        <v>165</v>
      </c>
      <c r="E122" s="163">
        <v>3560</v>
      </c>
      <c r="F122" s="163">
        <v>143672</v>
      </c>
      <c r="G122" s="163">
        <v>271184</v>
      </c>
      <c r="H122" s="163">
        <v>246864</v>
      </c>
      <c r="I122" s="163">
        <v>46046</v>
      </c>
      <c r="J122" s="162">
        <v>410</v>
      </c>
      <c r="K122" s="163">
        <v>2215</v>
      </c>
      <c r="L122" s="163">
        <v>44692</v>
      </c>
      <c r="M122" s="162">
        <v>0</v>
      </c>
      <c r="N122" s="163">
        <v>41903</v>
      </c>
      <c r="O122" s="163">
        <v>211217</v>
      </c>
      <c r="P122" s="163">
        <v>29659</v>
      </c>
      <c r="Q122" s="163">
        <v>27185</v>
      </c>
      <c r="R122" s="85">
        <f t="shared" si="1"/>
        <v>243999</v>
      </c>
    </row>
    <row r="123" spans="1:18" x14ac:dyDescent="0.25">
      <c r="A123" s="162">
        <v>2016</v>
      </c>
      <c r="B123" s="162">
        <v>4</v>
      </c>
      <c r="C123" s="164" t="s">
        <v>618</v>
      </c>
      <c r="D123" s="164" t="s">
        <v>47</v>
      </c>
      <c r="E123" s="163">
        <v>9446</v>
      </c>
      <c r="F123" s="163">
        <v>858376</v>
      </c>
      <c r="G123" s="163">
        <v>1122709</v>
      </c>
      <c r="H123" s="163">
        <v>1855332</v>
      </c>
      <c r="I123" s="163">
        <v>452485</v>
      </c>
      <c r="J123" s="163">
        <v>29765</v>
      </c>
      <c r="K123" s="163">
        <v>45446</v>
      </c>
      <c r="L123" s="162">
        <v>0</v>
      </c>
      <c r="M123" s="162">
        <v>0</v>
      </c>
      <c r="N123" s="163">
        <v>314929</v>
      </c>
      <c r="O123" s="163">
        <v>2473424</v>
      </c>
      <c r="P123" s="163">
        <v>1159657</v>
      </c>
      <c r="Q123" s="163">
        <v>141115</v>
      </c>
      <c r="R123" s="85">
        <f t="shared" si="1"/>
        <v>981594</v>
      </c>
    </row>
    <row r="124" spans="1:18" x14ac:dyDescent="0.25">
      <c r="A124" s="162">
        <v>2016</v>
      </c>
      <c r="B124" s="162">
        <v>4</v>
      </c>
      <c r="C124" s="164" t="s">
        <v>619</v>
      </c>
      <c r="D124" s="164" t="s">
        <v>166</v>
      </c>
      <c r="E124" s="163">
        <v>16996</v>
      </c>
      <c r="F124" s="163">
        <v>182607</v>
      </c>
      <c r="G124" s="163">
        <v>219824</v>
      </c>
      <c r="H124" s="163">
        <v>228338</v>
      </c>
      <c r="I124" s="163">
        <v>38106</v>
      </c>
      <c r="J124" s="163">
        <v>1404</v>
      </c>
      <c r="K124" s="163">
        <v>9094</v>
      </c>
      <c r="L124" s="163">
        <v>26717</v>
      </c>
      <c r="M124" s="162">
        <v>0</v>
      </c>
      <c r="N124" s="163">
        <v>38758</v>
      </c>
      <c r="O124" s="163">
        <v>697737</v>
      </c>
      <c r="P124" s="163">
        <v>46300</v>
      </c>
      <c r="Q124" s="163">
        <v>16006</v>
      </c>
      <c r="R124" s="85">
        <f t="shared" si="1"/>
        <v>203818</v>
      </c>
    </row>
    <row r="125" spans="1:18" x14ac:dyDescent="0.25">
      <c r="A125" s="162">
        <v>2016</v>
      </c>
      <c r="B125" s="162">
        <v>4</v>
      </c>
      <c r="C125" s="164" t="s">
        <v>620</v>
      </c>
      <c r="D125" s="164" t="s">
        <v>147</v>
      </c>
      <c r="E125" s="163">
        <v>16841</v>
      </c>
      <c r="F125" s="163">
        <v>83695</v>
      </c>
      <c r="G125" s="163">
        <v>59100</v>
      </c>
      <c r="H125" s="163">
        <v>285193</v>
      </c>
      <c r="I125" s="163">
        <v>8588</v>
      </c>
      <c r="J125" s="162">
        <v>0</v>
      </c>
      <c r="K125" s="163">
        <v>3481</v>
      </c>
      <c r="L125" s="162">
        <v>0</v>
      </c>
      <c r="M125" s="162">
        <v>0</v>
      </c>
      <c r="N125" s="163">
        <v>48409</v>
      </c>
      <c r="O125" s="163">
        <v>304377</v>
      </c>
      <c r="P125" s="163">
        <v>12682</v>
      </c>
      <c r="Q125" s="163">
        <v>-4273</v>
      </c>
      <c r="R125" s="85">
        <f t="shared" si="1"/>
        <v>63373</v>
      </c>
    </row>
    <row r="126" spans="1:18" x14ac:dyDescent="0.25">
      <c r="A126" s="162">
        <v>2016</v>
      </c>
      <c r="B126" s="162">
        <v>4</v>
      </c>
      <c r="C126" s="164" t="s">
        <v>621</v>
      </c>
      <c r="D126" s="164" t="s">
        <v>67</v>
      </c>
      <c r="E126" s="163">
        <v>4094</v>
      </c>
      <c r="F126" s="163">
        <v>26704</v>
      </c>
      <c r="G126" s="163">
        <v>3123</v>
      </c>
      <c r="H126" s="163">
        <v>76938</v>
      </c>
      <c r="I126" s="163">
        <v>1724</v>
      </c>
      <c r="J126" s="162">
        <v>0</v>
      </c>
      <c r="K126" s="163">
        <v>1143</v>
      </c>
      <c r="L126" s="163">
        <v>2180</v>
      </c>
      <c r="M126" s="162">
        <v>0</v>
      </c>
      <c r="N126" s="163">
        <v>13060</v>
      </c>
      <c r="O126" s="163">
        <v>121874</v>
      </c>
      <c r="P126" s="163">
        <v>11613</v>
      </c>
      <c r="Q126" s="162">
        <v>264</v>
      </c>
      <c r="R126" s="85">
        <f t="shared" si="1"/>
        <v>2859</v>
      </c>
    </row>
    <row r="127" spans="1:18" x14ac:dyDescent="0.25">
      <c r="A127" s="162">
        <v>2016</v>
      </c>
      <c r="B127" s="162">
        <v>4</v>
      </c>
      <c r="C127" s="164" t="s">
        <v>622</v>
      </c>
      <c r="D127" s="164" t="s">
        <v>93</v>
      </c>
      <c r="E127" s="163">
        <v>21875</v>
      </c>
      <c r="F127" s="163">
        <v>32895</v>
      </c>
      <c r="G127" s="163">
        <v>181272</v>
      </c>
      <c r="H127" s="163">
        <v>73704</v>
      </c>
      <c r="I127" s="163">
        <v>3125</v>
      </c>
      <c r="J127" s="162">
        <v>720</v>
      </c>
      <c r="K127" s="163">
        <v>1739</v>
      </c>
      <c r="L127" s="162">
        <v>0</v>
      </c>
      <c r="M127" s="162">
        <v>0</v>
      </c>
      <c r="N127" s="163">
        <v>12511</v>
      </c>
      <c r="O127" s="163">
        <v>115582</v>
      </c>
      <c r="P127" s="163">
        <v>11014</v>
      </c>
      <c r="Q127" s="163">
        <v>6223</v>
      </c>
      <c r="R127" s="85">
        <f t="shared" si="1"/>
        <v>175049</v>
      </c>
    </row>
    <row r="128" spans="1:18" x14ac:dyDescent="0.25">
      <c r="A128" s="162">
        <v>2016</v>
      </c>
      <c r="B128" s="162">
        <v>4</v>
      </c>
      <c r="C128" s="164" t="s">
        <v>623</v>
      </c>
      <c r="D128" s="164" t="s">
        <v>101</v>
      </c>
      <c r="E128" s="163">
        <v>26035</v>
      </c>
      <c r="F128" s="163">
        <v>187495</v>
      </c>
      <c r="G128" s="163">
        <v>91316</v>
      </c>
      <c r="H128" s="163">
        <v>476240</v>
      </c>
      <c r="I128" s="163">
        <v>78639</v>
      </c>
      <c r="J128" s="162">
        <v>0</v>
      </c>
      <c r="K128" s="163">
        <v>5337</v>
      </c>
      <c r="L128" s="162">
        <v>0</v>
      </c>
      <c r="M128" s="162">
        <v>0</v>
      </c>
      <c r="N128" s="163">
        <v>80838</v>
      </c>
      <c r="O128" s="163">
        <v>314020</v>
      </c>
      <c r="P128" s="163">
        <v>31266</v>
      </c>
      <c r="Q128" s="163">
        <v>10294</v>
      </c>
      <c r="R128" s="85">
        <f t="shared" si="1"/>
        <v>81022</v>
      </c>
    </row>
    <row r="129" spans="1:18" x14ac:dyDescent="0.25">
      <c r="A129" s="162">
        <v>2016</v>
      </c>
      <c r="B129" s="162">
        <v>4</v>
      </c>
      <c r="C129" s="164" t="s">
        <v>624</v>
      </c>
      <c r="D129" s="164" t="s">
        <v>102</v>
      </c>
      <c r="E129" s="163">
        <v>9882</v>
      </c>
      <c r="F129" s="163">
        <v>124480</v>
      </c>
      <c r="G129" s="163">
        <v>429813</v>
      </c>
      <c r="H129" s="163">
        <v>625844</v>
      </c>
      <c r="I129" s="163">
        <v>21592</v>
      </c>
      <c r="J129" s="162">
        <v>0</v>
      </c>
      <c r="K129" s="163">
        <v>3532</v>
      </c>
      <c r="L129" s="162">
        <v>0</v>
      </c>
      <c r="M129" s="162">
        <v>0</v>
      </c>
      <c r="N129" s="163">
        <v>106232</v>
      </c>
      <c r="O129" s="163">
        <v>123266</v>
      </c>
      <c r="P129" s="163">
        <v>19280</v>
      </c>
      <c r="Q129" s="163">
        <v>38783</v>
      </c>
      <c r="R129" s="85">
        <f t="shared" si="1"/>
        <v>391030</v>
      </c>
    </row>
    <row r="130" spans="1:18" x14ac:dyDescent="0.25">
      <c r="A130" s="162">
        <v>2016</v>
      </c>
      <c r="B130" s="162">
        <v>4</v>
      </c>
      <c r="C130" s="164" t="s">
        <v>625</v>
      </c>
      <c r="D130" s="164" t="s">
        <v>135</v>
      </c>
      <c r="E130" s="163">
        <v>23020</v>
      </c>
      <c r="F130" s="163">
        <v>58979</v>
      </c>
      <c r="G130" s="163">
        <v>403042</v>
      </c>
      <c r="H130" s="163">
        <v>150801</v>
      </c>
      <c r="I130" s="163">
        <v>21960</v>
      </c>
      <c r="J130" s="162">
        <v>0</v>
      </c>
      <c r="K130" s="163">
        <v>2969</v>
      </c>
      <c r="L130" s="162">
        <v>0</v>
      </c>
      <c r="M130" s="162">
        <v>0</v>
      </c>
      <c r="N130" s="163">
        <v>25597</v>
      </c>
      <c r="O130" s="163">
        <v>120969</v>
      </c>
      <c r="P130" s="163">
        <v>5040</v>
      </c>
      <c r="Q130" s="163">
        <v>54010</v>
      </c>
      <c r="R130" s="85">
        <f t="shared" si="1"/>
        <v>349032</v>
      </c>
    </row>
    <row r="131" spans="1:18" x14ac:dyDescent="0.25">
      <c r="A131" s="162">
        <v>2016</v>
      </c>
      <c r="B131" s="162">
        <v>4</v>
      </c>
      <c r="C131" s="164" t="s">
        <v>626</v>
      </c>
      <c r="D131" s="164" t="s">
        <v>53</v>
      </c>
      <c r="E131" s="163">
        <v>23669</v>
      </c>
      <c r="F131" s="163">
        <v>1329928</v>
      </c>
      <c r="G131" s="163">
        <v>3229342</v>
      </c>
      <c r="H131" s="163">
        <v>2493992</v>
      </c>
      <c r="I131" s="163">
        <v>593519</v>
      </c>
      <c r="J131" s="163">
        <v>69744</v>
      </c>
      <c r="K131" s="163">
        <v>49781</v>
      </c>
      <c r="L131" s="163">
        <v>17057</v>
      </c>
      <c r="M131" s="162">
        <v>0</v>
      </c>
      <c r="N131" s="163">
        <v>423337</v>
      </c>
      <c r="O131" s="163">
        <v>3073362</v>
      </c>
      <c r="P131" s="163">
        <v>1657219</v>
      </c>
      <c r="Q131" s="163">
        <v>324184</v>
      </c>
      <c r="R131" s="85">
        <f t="shared" ref="R131:R154" si="2">G131-Q131</f>
        <v>2905158</v>
      </c>
    </row>
    <row r="132" spans="1:18" x14ac:dyDescent="0.25">
      <c r="A132" s="162">
        <v>2016</v>
      </c>
      <c r="B132" s="162">
        <v>4</v>
      </c>
      <c r="C132" s="164" t="s">
        <v>627</v>
      </c>
      <c r="D132" s="164" t="s">
        <v>181</v>
      </c>
      <c r="E132" s="163">
        <v>9125</v>
      </c>
      <c r="F132" s="163">
        <v>15499</v>
      </c>
      <c r="G132" s="163">
        <v>20401</v>
      </c>
      <c r="H132" s="163">
        <v>33179</v>
      </c>
      <c r="I132" s="163">
        <v>2579</v>
      </c>
      <c r="J132" s="162">
        <v>0</v>
      </c>
      <c r="K132" s="163">
        <v>1763</v>
      </c>
      <c r="L132" s="162">
        <v>0</v>
      </c>
      <c r="M132" s="162">
        <v>0</v>
      </c>
      <c r="N132" s="163">
        <v>5632</v>
      </c>
      <c r="O132" s="163">
        <v>76107</v>
      </c>
      <c r="P132" s="163">
        <v>9277</v>
      </c>
      <c r="Q132" s="162">
        <v>439</v>
      </c>
      <c r="R132" s="85">
        <f t="shared" si="2"/>
        <v>19962</v>
      </c>
    </row>
    <row r="133" spans="1:18" x14ac:dyDescent="0.25">
      <c r="A133" s="162">
        <v>2016</v>
      </c>
      <c r="B133" s="162">
        <v>4</v>
      </c>
      <c r="C133" s="164" t="s">
        <v>628</v>
      </c>
      <c r="D133" s="164" t="s">
        <v>125</v>
      </c>
      <c r="E133" s="163">
        <v>11703</v>
      </c>
      <c r="F133" s="163">
        <v>72557</v>
      </c>
      <c r="G133" s="163">
        <v>194726</v>
      </c>
      <c r="H133" s="163">
        <v>326277</v>
      </c>
      <c r="I133" s="163">
        <v>22564</v>
      </c>
      <c r="J133" s="162">
        <v>0</v>
      </c>
      <c r="K133" s="163">
        <v>2545</v>
      </c>
      <c r="L133" s="162">
        <v>0</v>
      </c>
      <c r="M133" s="162">
        <v>0</v>
      </c>
      <c r="N133" s="163">
        <v>55383</v>
      </c>
      <c r="O133" s="163">
        <v>230668</v>
      </c>
      <c r="P133" s="163">
        <v>21980</v>
      </c>
      <c r="Q133" s="163">
        <v>16714</v>
      </c>
      <c r="R133" s="85">
        <f t="shared" si="2"/>
        <v>178012</v>
      </c>
    </row>
    <row r="134" spans="1:18" x14ac:dyDescent="0.25">
      <c r="A134" s="162">
        <v>2016</v>
      </c>
      <c r="B134" s="162">
        <v>4</v>
      </c>
      <c r="C134" s="164" t="s">
        <v>629</v>
      </c>
      <c r="D134" s="164" t="s">
        <v>54</v>
      </c>
      <c r="E134" s="163">
        <v>13534</v>
      </c>
      <c r="F134" s="163">
        <v>55728</v>
      </c>
      <c r="G134" s="163">
        <v>64065</v>
      </c>
      <c r="H134" s="163">
        <v>135470</v>
      </c>
      <c r="I134" s="163">
        <v>2896</v>
      </c>
      <c r="J134" s="162">
        <v>0</v>
      </c>
      <c r="K134" s="163">
        <v>4288</v>
      </c>
      <c r="L134" s="163">
        <v>5288</v>
      </c>
      <c r="M134" s="162">
        <v>0</v>
      </c>
      <c r="N134" s="163">
        <v>22995</v>
      </c>
      <c r="O134" s="163">
        <v>251383</v>
      </c>
      <c r="P134" s="163">
        <v>10474</v>
      </c>
      <c r="Q134" s="163">
        <v>7111</v>
      </c>
      <c r="R134" s="85">
        <f t="shared" si="2"/>
        <v>56954</v>
      </c>
    </row>
    <row r="135" spans="1:18" x14ac:dyDescent="0.25">
      <c r="A135" s="162">
        <v>2016</v>
      </c>
      <c r="B135" s="162">
        <v>4</v>
      </c>
      <c r="C135" s="164" t="s">
        <v>630</v>
      </c>
      <c r="D135" s="164" t="s">
        <v>167</v>
      </c>
      <c r="E135" s="162">
        <v>400</v>
      </c>
      <c r="F135" s="163">
        <v>153297</v>
      </c>
      <c r="G135" s="163">
        <v>205378</v>
      </c>
      <c r="H135" s="163">
        <v>164736</v>
      </c>
      <c r="I135" s="163">
        <v>19751</v>
      </c>
      <c r="J135" s="162">
        <v>0</v>
      </c>
      <c r="K135" s="163">
        <v>2377</v>
      </c>
      <c r="L135" s="163">
        <v>111217</v>
      </c>
      <c r="M135" s="162">
        <v>0</v>
      </c>
      <c r="N135" s="163">
        <v>27962</v>
      </c>
      <c r="O135" s="163">
        <v>203421</v>
      </c>
      <c r="P135" s="163">
        <v>28307</v>
      </c>
      <c r="Q135" s="163">
        <v>17710</v>
      </c>
      <c r="R135" s="85">
        <f t="shared" si="2"/>
        <v>187668</v>
      </c>
    </row>
    <row r="136" spans="1:18" x14ac:dyDescent="0.25">
      <c r="A136" s="162">
        <v>2016</v>
      </c>
      <c r="B136" s="162">
        <v>4</v>
      </c>
      <c r="C136" s="164" t="s">
        <v>631</v>
      </c>
      <c r="D136" s="164" t="s">
        <v>148</v>
      </c>
      <c r="E136" s="163">
        <v>11010</v>
      </c>
      <c r="F136" s="163">
        <v>31604</v>
      </c>
      <c r="G136" s="163">
        <v>11866</v>
      </c>
      <c r="H136" s="163">
        <v>83965</v>
      </c>
      <c r="I136" s="163">
        <v>1622</v>
      </c>
      <c r="J136" s="162">
        <v>0</v>
      </c>
      <c r="K136" s="163">
        <v>1325</v>
      </c>
      <c r="L136" s="162">
        <v>0</v>
      </c>
      <c r="M136" s="162">
        <v>0</v>
      </c>
      <c r="N136" s="163">
        <v>14252</v>
      </c>
      <c r="O136" s="163">
        <v>172810</v>
      </c>
      <c r="P136" s="163">
        <v>7200</v>
      </c>
      <c r="Q136" s="163">
        <v>1866</v>
      </c>
      <c r="R136" s="85">
        <f t="shared" si="2"/>
        <v>10000</v>
      </c>
    </row>
    <row r="137" spans="1:18" x14ac:dyDescent="0.25">
      <c r="A137" s="162">
        <v>2016</v>
      </c>
      <c r="B137" s="162">
        <v>4</v>
      </c>
      <c r="C137" s="164" t="s">
        <v>632</v>
      </c>
      <c r="D137" s="164" t="s">
        <v>182</v>
      </c>
      <c r="E137" s="163">
        <v>12038</v>
      </c>
      <c r="F137" s="163">
        <v>34949</v>
      </c>
      <c r="G137" s="163">
        <v>52781</v>
      </c>
      <c r="H137" s="163">
        <v>87119</v>
      </c>
      <c r="I137" s="163">
        <v>9652</v>
      </c>
      <c r="J137" s="162">
        <v>0</v>
      </c>
      <c r="K137" s="163">
        <v>1711</v>
      </c>
      <c r="L137" s="162">
        <v>0</v>
      </c>
      <c r="M137" s="162">
        <v>0</v>
      </c>
      <c r="N137" s="163">
        <v>14788</v>
      </c>
      <c r="O137" s="163">
        <v>148178</v>
      </c>
      <c r="P137" s="163">
        <v>14120</v>
      </c>
      <c r="Q137" s="163">
        <v>5841</v>
      </c>
      <c r="R137" s="85">
        <f t="shared" si="2"/>
        <v>46940</v>
      </c>
    </row>
    <row r="138" spans="1:18" x14ac:dyDescent="0.25">
      <c r="A138" s="162">
        <v>2016</v>
      </c>
      <c r="B138" s="162">
        <v>4</v>
      </c>
      <c r="C138" s="164" t="s">
        <v>633</v>
      </c>
      <c r="D138" s="164" t="s">
        <v>153</v>
      </c>
      <c r="E138" s="163">
        <v>4602</v>
      </c>
      <c r="F138" s="163">
        <v>629266</v>
      </c>
      <c r="G138" s="163">
        <v>1484800</v>
      </c>
      <c r="H138" s="163">
        <v>899538</v>
      </c>
      <c r="I138" s="163">
        <v>174906</v>
      </c>
      <c r="J138" s="163">
        <v>14234</v>
      </c>
      <c r="K138" s="163">
        <v>9211</v>
      </c>
      <c r="L138" s="163">
        <v>172824</v>
      </c>
      <c r="M138" s="162">
        <v>0</v>
      </c>
      <c r="N138" s="163">
        <v>152689</v>
      </c>
      <c r="O138" s="163">
        <v>800770</v>
      </c>
      <c r="P138" s="163">
        <v>592535</v>
      </c>
      <c r="Q138" s="163">
        <v>160229</v>
      </c>
      <c r="R138" s="85">
        <f t="shared" si="2"/>
        <v>1324571</v>
      </c>
    </row>
    <row r="139" spans="1:18" x14ac:dyDescent="0.25">
      <c r="A139" s="162">
        <v>2016</v>
      </c>
      <c r="B139" s="162">
        <v>4</v>
      </c>
      <c r="C139" s="164" t="s">
        <v>634</v>
      </c>
      <c r="D139" s="164" t="s">
        <v>168</v>
      </c>
      <c r="E139" s="163">
        <v>2141</v>
      </c>
      <c r="F139" s="163">
        <v>42507</v>
      </c>
      <c r="G139" s="163">
        <v>272835</v>
      </c>
      <c r="H139" s="163">
        <v>70749</v>
      </c>
      <c r="I139" s="163">
        <v>16913</v>
      </c>
      <c r="J139" s="162">
        <v>0</v>
      </c>
      <c r="K139" s="163">
        <v>1511</v>
      </c>
      <c r="L139" s="163">
        <v>9400</v>
      </c>
      <c r="M139" s="162">
        <v>0</v>
      </c>
      <c r="N139" s="163">
        <v>12009</v>
      </c>
      <c r="O139" s="163">
        <v>248737</v>
      </c>
      <c r="P139" s="163">
        <v>29279</v>
      </c>
      <c r="Q139" s="163">
        <v>51032</v>
      </c>
      <c r="R139" s="85">
        <f t="shared" si="2"/>
        <v>221803</v>
      </c>
    </row>
    <row r="140" spans="1:18" x14ac:dyDescent="0.25">
      <c r="A140" s="162">
        <v>2016</v>
      </c>
      <c r="B140" s="162">
        <v>4</v>
      </c>
      <c r="C140" s="164" t="s">
        <v>635</v>
      </c>
      <c r="D140" s="164" t="s">
        <v>183</v>
      </c>
      <c r="E140" s="163">
        <v>26681</v>
      </c>
      <c r="F140" s="163">
        <v>111002</v>
      </c>
      <c r="G140" s="163">
        <v>-245918</v>
      </c>
      <c r="H140" s="163">
        <v>273175</v>
      </c>
      <c r="I140" s="163">
        <v>44512</v>
      </c>
      <c r="J140" s="162">
        <v>0</v>
      </c>
      <c r="K140" s="163">
        <v>5201</v>
      </c>
      <c r="L140" s="162">
        <v>0</v>
      </c>
      <c r="M140" s="162">
        <v>0</v>
      </c>
      <c r="N140" s="163">
        <v>46369</v>
      </c>
      <c r="O140" s="163">
        <v>69149</v>
      </c>
      <c r="P140" s="163">
        <v>114478</v>
      </c>
      <c r="Q140" s="163">
        <v>-21666</v>
      </c>
      <c r="R140" s="85">
        <f t="shared" si="2"/>
        <v>-224252</v>
      </c>
    </row>
    <row r="141" spans="1:18" x14ac:dyDescent="0.25">
      <c r="A141" s="162">
        <v>2016</v>
      </c>
      <c r="B141" s="162">
        <v>4</v>
      </c>
      <c r="C141" s="164" t="s">
        <v>636</v>
      </c>
      <c r="D141" s="164" t="s">
        <v>86</v>
      </c>
      <c r="E141" s="163">
        <v>40011</v>
      </c>
      <c r="F141" s="163">
        <v>72997</v>
      </c>
      <c r="G141" s="163">
        <v>955808</v>
      </c>
      <c r="H141" s="163">
        <v>127524</v>
      </c>
      <c r="I141" s="163">
        <v>5584</v>
      </c>
      <c r="J141" s="162">
        <v>0</v>
      </c>
      <c r="K141" s="163">
        <v>5234</v>
      </c>
      <c r="L141" s="162">
        <v>0</v>
      </c>
      <c r="M141" s="162">
        <v>0</v>
      </c>
      <c r="N141" s="163">
        <v>21646</v>
      </c>
      <c r="O141" s="163">
        <v>332980</v>
      </c>
      <c r="P141" s="163">
        <v>82627</v>
      </c>
      <c r="Q141" s="163">
        <v>82676</v>
      </c>
      <c r="R141" s="85">
        <f t="shared" si="2"/>
        <v>873132</v>
      </c>
    </row>
    <row r="142" spans="1:18" x14ac:dyDescent="0.25">
      <c r="A142" s="162">
        <v>2016</v>
      </c>
      <c r="B142" s="162">
        <v>4</v>
      </c>
      <c r="C142" s="164" t="s">
        <v>637</v>
      </c>
      <c r="D142" s="164" t="s">
        <v>638</v>
      </c>
      <c r="E142" s="162">
        <v>0</v>
      </c>
      <c r="F142" s="162">
        <v>0</v>
      </c>
      <c r="G142" s="162">
        <v>0</v>
      </c>
      <c r="H142" s="162">
        <v>0</v>
      </c>
      <c r="I142" s="162">
        <v>0</v>
      </c>
      <c r="J142" s="162">
        <v>0</v>
      </c>
      <c r="K142" s="162">
        <v>0</v>
      </c>
      <c r="L142" s="162">
        <v>0</v>
      </c>
      <c r="M142" s="162">
        <v>0</v>
      </c>
      <c r="N142" s="162">
        <v>0</v>
      </c>
      <c r="O142" s="162">
        <v>0</v>
      </c>
      <c r="P142" s="162">
        <v>0</v>
      </c>
      <c r="Q142" s="162">
        <v>0</v>
      </c>
      <c r="R142" s="85">
        <f t="shared" si="2"/>
        <v>0</v>
      </c>
    </row>
    <row r="143" spans="1:18" x14ac:dyDescent="0.25">
      <c r="A143" s="162">
        <v>2016</v>
      </c>
      <c r="B143" s="162">
        <v>4</v>
      </c>
      <c r="C143" s="164" t="s">
        <v>639</v>
      </c>
      <c r="D143" s="164" t="s">
        <v>640</v>
      </c>
      <c r="E143" s="162">
        <v>0</v>
      </c>
      <c r="F143" s="162">
        <v>0</v>
      </c>
      <c r="G143" s="162">
        <v>0</v>
      </c>
      <c r="H143" s="162">
        <v>0</v>
      </c>
      <c r="I143" s="162">
        <v>0</v>
      </c>
      <c r="J143" s="162">
        <v>0</v>
      </c>
      <c r="K143" s="162">
        <v>0</v>
      </c>
      <c r="L143" s="162">
        <v>0</v>
      </c>
      <c r="M143" s="162">
        <v>0</v>
      </c>
      <c r="N143" s="162">
        <v>0</v>
      </c>
      <c r="O143" s="162">
        <v>0</v>
      </c>
      <c r="P143" s="162">
        <v>0</v>
      </c>
      <c r="Q143" s="162">
        <v>0</v>
      </c>
      <c r="R143" s="85">
        <f t="shared" si="2"/>
        <v>0</v>
      </c>
    </row>
    <row r="144" spans="1:18" x14ac:dyDescent="0.25">
      <c r="A144" s="162">
        <v>2016</v>
      </c>
      <c r="B144" s="162">
        <v>4</v>
      </c>
      <c r="C144" s="164" t="s">
        <v>641</v>
      </c>
      <c r="D144" s="164" t="s">
        <v>642</v>
      </c>
      <c r="E144" s="162">
        <v>0</v>
      </c>
      <c r="F144" s="162">
        <v>0</v>
      </c>
      <c r="G144" s="162">
        <v>0</v>
      </c>
      <c r="H144" s="162">
        <v>0</v>
      </c>
      <c r="I144" s="162">
        <v>0</v>
      </c>
      <c r="J144" s="162">
        <v>0</v>
      </c>
      <c r="K144" s="162">
        <v>0</v>
      </c>
      <c r="L144" s="162">
        <v>0</v>
      </c>
      <c r="M144" s="162">
        <v>0</v>
      </c>
      <c r="N144" s="162">
        <v>0</v>
      </c>
      <c r="O144" s="162">
        <v>0</v>
      </c>
      <c r="P144" s="162">
        <v>0</v>
      </c>
      <c r="Q144" s="162">
        <v>0</v>
      </c>
      <c r="R144" s="85">
        <f t="shared" si="2"/>
        <v>0</v>
      </c>
    </row>
    <row r="145" spans="1:18" x14ac:dyDescent="0.25">
      <c r="A145" s="162">
        <v>2016</v>
      </c>
      <c r="B145" s="162">
        <v>4</v>
      </c>
      <c r="C145" s="164" t="s">
        <v>643</v>
      </c>
      <c r="D145" s="164" t="s">
        <v>644</v>
      </c>
      <c r="E145" s="162">
        <v>0</v>
      </c>
      <c r="F145" s="162">
        <v>0</v>
      </c>
      <c r="G145" s="162">
        <v>0</v>
      </c>
      <c r="H145" s="162">
        <v>0</v>
      </c>
      <c r="I145" s="162">
        <v>0</v>
      </c>
      <c r="J145" s="162">
        <v>0</v>
      </c>
      <c r="K145" s="162">
        <v>0</v>
      </c>
      <c r="L145" s="162">
        <v>0</v>
      </c>
      <c r="M145" s="162">
        <v>0</v>
      </c>
      <c r="N145" s="162">
        <v>0</v>
      </c>
      <c r="O145" s="162">
        <v>0</v>
      </c>
      <c r="P145" s="162">
        <v>0</v>
      </c>
      <c r="Q145" s="162">
        <v>0</v>
      </c>
      <c r="R145" s="85">
        <f t="shared" si="2"/>
        <v>0</v>
      </c>
    </row>
    <row r="146" spans="1:18" x14ac:dyDescent="0.25">
      <c r="A146" s="162">
        <v>2016</v>
      </c>
      <c r="B146" s="162">
        <v>4</v>
      </c>
      <c r="C146" s="164" t="s">
        <v>645</v>
      </c>
      <c r="D146" s="164" t="s">
        <v>646</v>
      </c>
      <c r="E146" s="162">
        <v>0</v>
      </c>
      <c r="F146" s="162">
        <v>0</v>
      </c>
      <c r="G146" s="162">
        <v>0</v>
      </c>
      <c r="H146" s="162">
        <v>0</v>
      </c>
      <c r="I146" s="162">
        <v>0</v>
      </c>
      <c r="J146" s="162">
        <v>0</v>
      </c>
      <c r="K146" s="162">
        <v>0</v>
      </c>
      <c r="L146" s="162">
        <v>0</v>
      </c>
      <c r="M146" s="162">
        <v>0</v>
      </c>
      <c r="N146" s="162">
        <v>0</v>
      </c>
      <c r="O146" s="162">
        <v>0</v>
      </c>
      <c r="P146" s="162">
        <v>0</v>
      </c>
      <c r="Q146" s="162">
        <v>0</v>
      </c>
      <c r="R146" s="85">
        <f t="shared" si="2"/>
        <v>0</v>
      </c>
    </row>
    <row r="147" spans="1:18" x14ac:dyDescent="0.25">
      <c r="A147" s="162">
        <v>2016</v>
      </c>
      <c r="B147" s="162">
        <v>4</v>
      </c>
      <c r="C147" s="164" t="s">
        <v>647</v>
      </c>
      <c r="D147" s="164" t="s">
        <v>648</v>
      </c>
      <c r="E147" s="162">
        <v>0</v>
      </c>
      <c r="F147" s="162">
        <v>0</v>
      </c>
      <c r="G147" s="162">
        <v>0</v>
      </c>
      <c r="H147" s="162">
        <v>0</v>
      </c>
      <c r="I147" s="162">
        <v>0</v>
      </c>
      <c r="J147" s="162">
        <v>0</v>
      </c>
      <c r="K147" s="162">
        <v>0</v>
      </c>
      <c r="L147" s="162">
        <v>0</v>
      </c>
      <c r="M147" s="162">
        <v>0</v>
      </c>
      <c r="N147" s="162">
        <v>0</v>
      </c>
      <c r="O147" s="162">
        <v>0</v>
      </c>
      <c r="P147" s="162">
        <v>0</v>
      </c>
      <c r="Q147" s="162">
        <v>0</v>
      </c>
      <c r="R147" s="85">
        <f t="shared" si="2"/>
        <v>0</v>
      </c>
    </row>
    <row r="148" spans="1:18" x14ac:dyDescent="0.25">
      <c r="A148" s="162">
        <v>2016</v>
      </c>
      <c r="B148" s="162">
        <v>4</v>
      </c>
      <c r="C148" s="164" t="s">
        <v>649</v>
      </c>
      <c r="D148" s="164" t="s">
        <v>650</v>
      </c>
      <c r="E148" s="162">
        <v>0</v>
      </c>
      <c r="F148" s="162">
        <v>0</v>
      </c>
      <c r="G148" s="162">
        <v>0</v>
      </c>
      <c r="H148" s="162">
        <v>0</v>
      </c>
      <c r="I148" s="162">
        <v>0</v>
      </c>
      <c r="J148" s="162">
        <v>0</v>
      </c>
      <c r="K148" s="162">
        <v>0</v>
      </c>
      <c r="L148" s="162">
        <v>0</v>
      </c>
      <c r="M148" s="162">
        <v>0</v>
      </c>
      <c r="N148" s="162">
        <v>0</v>
      </c>
      <c r="O148" s="162">
        <v>0</v>
      </c>
      <c r="P148" s="162">
        <v>0</v>
      </c>
      <c r="Q148" s="162">
        <v>0</v>
      </c>
      <c r="R148" s="85">
        <f t="shared" si="2"/>
        <v>0</v>
      </c>
    </row>
    <row r="149" spans="1:18" x14ac:dyDescent="0.25">
      <c r="A149" s="162">
        <v>2016</v>
      </c>
      <c r="B149" s="162">
        <v>4</v>
      </c>
      <c r="C149" s="164" t="s">
        <v>651</v>
      </c>
      <c r="D149" s="164" t="s">
        <v>652</v>
      </c>
      <c r="E149" s="162">
        <v>0</v>
      </c>
      <c r="F149" s="162">
        <v>0</v>
      </c>
      <c r="G149" s="162">
        <v>0</v>
      </c>
      <c r="H149" s="162">
        <v>0</v>
      </c>
      <c r="I149" s="162">
        <v>0</v>
      </c>
      <c r="J149" s="162">
        <v>0</v>
      </c>
      <c r="K149" s="162">
        <v>0</v>
      </c>
      <c r="L149" s="162">
        <v>0</v>
      </c>
      <c r="M149" s="162">
        <v>0</v>
      </c>
      <c r="N149" s="162">
        <v>0</v>
      </c>
      <c r="O149" s="162">
        <v>0</v>
      </c>
      <c r="P149" s="162">
        <v>0</v>
      </c>
      <c r="Q149" s="162">
        <v>0</v>
      </c>
      <c r="R149" s="85">
        <f t="shared" si="2"/>
        <v>0</v>
      </c>
    </row>
    <row r="150" spans="1:18" x14ac:dyDescent="0.25">
      <c r="A150" s="162">
        <v>2016</v>
      </c>
      <c r="B150" s="162">
        <v>4</v>
      </c>
      <c r="C150" s="164" t="s">
        <v>653</v>
      </c>
      <c r="D150" s="164" t="s">
        <v>654</v>
      </c>
      <c r="E150" s="162">
        <v>0</v>
      </c>
      <c r="F150" s="162">
        <v>0</v>
      </c>
      <c r="G150" s="162">
        <v>0</v>
      </c>
      <c r="H150" s="162">
        <v>0</v>
      </c>
      <c r="I150" s="162">
        <v>0</v>
      </c>
      <c r="J150" s="162">
        <v>0</v>
      </c>
      <c r="K150" s="162">
        <v>0</v>
      </c>
      <c r="L150" s="162">
        <v>0</v>
      </c>
      <c r="M150" s="162">
        <v>0</v>
      </c>
      <c r="N150" s="162">
        <v>0</v>
      </c>
      <c r="O150" s="162">
        <v>0</v>
      </c>
      <c r="P150" s="162">
        <v>0</v>
      </c>
      <c r="Q150" s="162">
        <v>0</v>
      </c>
      <c r="R150" s="85">
        <f t="shared" si="2"/>
        <v>0</v>
      </c>
    </row>
    <row r="151" spans="1:18" x14ac:dyDescent="0.25">
      <c r="A151" s="162">
        <v>2016</v>
      </c>
      <c r="B151" s="162">
        <v>4</v>
      </c>
      <c r="C151" s="164" t="s">
        <v>655</v>
      </c>
      <c r="D151" s="164" t="s">
        <v>656</v>
      </c>
      <c r="E151" s="162">
        <v>0</v>
      </c>
      <c r="F151" s="162">
        <v>0</v>
      </c>
      <c r="G151" s="162">
        <v>0</v>
      </c>
      <c r="H151" s="162">
        <v>0</v>
      </c>
      <c r="I151" s="162">
        <v>0</v>
      </c>
      <c r="J151" s="162">
        <v>0</v>
      </c>
      <c r="K151" s="162">
        <v>0</v>
      </c>
      <c r="L151" s="162">
        <v>0</v>
      </c>
      <c r="M151" s="162">
        <v>0</v>
      </c>
      <c r="N151" s="162">
        <v>0</v>
      </c>
      <c r="O151" s="162">
        <v>0</v>
      </c>
      <c r="P151" s="162">
        <v>0</v>
      </c>
      <c r="Q151" s="162">
        <v>0</v>
      </c>
      <c r="R151" s="85">
        <f t="shared" si="2"/>
        <v>0</v>
      </c>
    </row>
    <row r="152" spans="1:18" x14ac:dyDescent="0.25">
      <c r="A152" s="162">
        <v>2016</v>
      </c>
      <c r="B152" s="162">
        <v>4</v>
      </c>
      <c r="C152" s="164" t="s">
        <v>657</v>
      </c>
      <c r="D152" s="164" t="s">
        <v>658</v>
      </c>
      <c r="E152" s="162">
        <v>0</v>
      </c>
      <c r="F152" s="162">
        <v>0</v>
      </c>
      <c r="G152" s="162">
        <v>0</v>
      </c>
      <c r="H152" s="162">
        <v>0</v>
      </c>
      <c r="I152" s="162">
        <v>0</v>
      </c>
      <c r="J152" s="162">
        <v>0</v>
      </c>
      <c r="K152" s="162">
        <v>0</v>
      </c>
      <c r="L152" s="162">
        <v>0</v>
      </c>
      <c r="M152" s="162">
        <v>0</v>
      </c>
      <c r="N152" s="162">
        <v>0</v>
      </c>
      <c r="O152" s="162">
        <v>0</v>
      </c>
      <c r="P152" s="162">
        <v>0</v>
      </c>
      <c r="Q152" s="162">
        <v>0</v>
      </c>
      <c r="R152" s="85">
        <f t="shared" si="2"/>
        <v>0</v>
      </c>
    </row>
    <row r="153" spans="1:18" x14ac:dyDescent="0.25">
      <c r="A153" s="162">
        <v>2016</v>
      </c>
      <c r="B153" s="162">
        <v>4</v>
      </c>
      <c r="C153" s="164" t="s">
        <v>659</v>
      </c>
      <c r="D153" s="164" t="s">
        <v>660</v>
      </c>
      <c r="E153" s="162">
        <v>0</v>
      </c>
      <c r="F153" s="162">
        <v>0</v>
      </c>
      <c r="G153" s="162">
        <v>0</v>
      </c>
      <c r="H153" s="162">
        <v>0</v>
      </c>
      <c r="I153" s="162">
        <v>0</v>
      </c>
      <c r="J153" s="162">
        <v>0</v>
      </c>
      <c r="K153" s="162">
        <v>0</v>
      </c>
      <c r="L153" s="162">
        <v>0</v>
      </c>
      <c r="M153" s="162">
        <v>0</v>
      </c>
      <c r="N153" s="162">
        <v>0</v>
      </c>
      <c r="O153" s="162">
        <v>0</v>
      </c>
      <c r="P153" s="162">
        <v>0</v>
      </c>
      <c r="Q153" s="162">
        <v>0</v>
      </c>
      <c r="R153" s="85">
        <f t="shared" si="2"/>
        <v>0</v>
      </c>
    </row>
    <row r="154" spans="1:18" x14ac:dyDescent="0.25">
      <c r="A154" s="162">
        <v>2016</v>
      </c>
      <c r="B154" s="162">
        <v>4</v>
      </c>
      <c r="C154" s="164" t="s">
        <v>661</v>
      </c>
      <c r="D154" s="164" t="s">
        <v>662</v>
      </c>
      <c r="E154" s="162">
        <v>0</v>
      </c>
      <c r="F154" s="162">
        <v>0</v>
      </c>
      <c r="G154" s="162">
        <v>0</v>
      </c>
      <c r="H154" s="162">
        <v>0</v>
      </c>
      <c r="I154" s="162">
        <v>0</v>
      </c>
      <c r="J154" s="162">
        <v>0</v>
      </c>
      <c r="K154" s="162">
        <v>0</v>
      </c>
      <c r="L154" s="162">
        <v>0</v>
      </c>
      <c r="M154" s="162">
        <v>0</v>
      </c>
      <c r="N154" s="162">
        <v>0</v>
      </c>
      <c r="O154" s="162">
        <v>0</v>
      </c>
      <c r="P154" s="163">
        <v>581610</v>
      </c>
      <c r="Q154" s="162">
        <v>0</v>
      </c>
      <c r="R154" s="85">
        <f t="shared" si="2"/>
        <v>0</v>
      </c>
    </row>
    <row r="155" spans="1:18" x14ac:dyDescent="0.25">
      <c r="A155" s="168"/>
      <c r="B155" s="168"/>
      <c r="C155" s="168" t="s">
        <v>678</v>
      </c>
      <c r="D155" s="168" t="s">
        <v>478</v>
      </c>
      <c r="E155" s="168">
        <f>SUM(E2:E141)</f>
        <v>2318652</v>
      </c>
      <c r="F155" s="168">
        <f t="shared" ref="F155:L155" si="3">SUM(F2:F141)</f>
        <v>23385063</v>
      </c>
      <c r="G155" s="168">
        <f t="shared" si="3"/>
        <v>56602616</v>
      </c>
      <c r="H155" s="168">
        <f t="shared" si="3"/>
        <v>52593104</v>
      </c>
      <c r="I155" s="168">
        <f t="shared" si="3"/>
        <v>8755205</v>
      </c>
      <c r="J155" s="168">
        <f t="shared" si="3"/>
        <v>910705</v>
      </c>
      <c r="K155" s="168">
        <f t="shared" si="3"/>
        <v>809984</v>
      </c>
      <c r="L155" s="168">
        <f t="shared" si="3"/>
        <v>1958502</v>
      </c>
      <c r="M155" s="168">
        <f t="shared" ref="M155:R155" si="4">SUM(M2:M141)</f>
        <v>0</v>
      </c>
      <c r="N155" s="168">
        <f t="shared" si="4"/>
        <v>8927268</v>
      </c>
      <c r="O155" s="168">
        <f t="shared" si="4"/>
        <v>63430769</v>
      </c>
      <c r="P155" s="168">
        <f t="shared" si="4"/>
        <v>28129454</v>
      </c>
      <c r="Q155" s="168">
        <f t="shared" si="4"/>
        <v>5271847</v>
      </c>
      <c r="R155" s="168">
        <f t="shared" si="4"/>
        <v>51330769</v>
      </c>
    </row>
    <row r="156" spans="1:18" x14ac:dyDescent="0.25">
      <c r="A156" s="183"/>
      <c r="B156" s="183"/>
      <c r="C156" s="183"/>
      <c r="D156" s="183" t="s">
        <v>426</v>
      </c>
      <c r="E156" s="184">
        <f>AVERAGE(E2:E141)</f>
        <v>16561.8</v>
      </c>
      <c r="F156" s="184">
        <f t="shared" ref="F156:L156" si="5">AVERAGE(F2:F141)</f>
        <v>167036.16428571427</v>
      </c>
      <c r="G156" s="184">
        <f t="shared" si="5"/>
        <v>404304.4</v>
      </c>
      <c r="H156" s="184">
        <f t="shared" si="5"/>
        <v>375665.02857142856</v>
      </c>
      <c r="I156" s="184">
        <f t="shared" si="5"/>
        <v>62537.178571428572</v>
      </c>
      <c r="J156" s="184">
        <f t="shared" si="5"/>
        <v>6505.0357142857147</v>
      </c>
      <c r="K156" s="184">
        <f t="shared" si="5"/>
        <v>5785.6</v>
      </c>
      <c r="L156" s="184">
        <f t="shared" si="5"/>
        <v>13989.3</v>
      </c>
      <c r="M156" s="184">
        <f t="shared" ref="M156:R156" si="6">AVERAGE(M2:M141)</f>
        <v>0</v>
      </c>
      <c r="N156" s="184">
        <f t="shared" si="6"/>
        <v>63766.2</v>
      </c>
      <c r="O156" s="184">
        <f t="shared" si="6"/>
        <v>453076.92142857146</v>
      </c>
      <c r="P156" s="184">
        <f t="shared" si="6"/>
        <v>200924.67142857143</v>
      </c>
      <c r="Q156" s="184">
        <f t="shared" si="6"/>
        <v>37656.050000000003</v>
      </c>
      <c r="R156" s="184">
        <f t="shared" si="6"/>
        <v>366648.35</v>
      </c>
    </row>
  </sheetData>
  <pageMargins left="0.7" right="0.7" top="0.78740157499999996" bottom="0.78740157499999996" header="0.3" footer="0.3"/>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6"/>
  <sheetViews>
    <sheetView topLeftCell="H99" workbookViewId="0">
      <selection activeCell="S154" sqref="S154"/>
    </sheetView>
  </sheetViews>
  <sheetFormatPr baseColWidth="10" defaultRowHeight="15" x14ac:dyDescent="0.25"/>
  <cols>
    <col min="4" max="4" width="13.85546875" customWidth="1"/>
    <col min="5" max="6" width="20.28515625" customWidth="1"/>
    <col min="7" max="7" width="20.7109375" customWidth="1"/>
    <col min="8" max="8" width="42.42578125" customWidth="1"/>
    <col min="9" max="9" width="39" customWidth="1"/>
    <col min="10" max="10" width="24.28515625" customWidth="1"/>
    <col min="11" max="11" width="18.7109375" customWidth="1"/>
    <col min="12" max="12" width="26" customWidth="1"/>
    <col min="13" max="13" width="29.140625" customWidth="1"/>
    <col min="14" max="14" width="48.85546875" customWidth="1"/>
    <col min="15" max="15" width="35.5703125" customWidth="1"/>
    <col min="16" max="16" width="37.140625" customWidth="1"/>
    <col min="17" max="17" width="26.7109375" customWidth="1"/>
  </cols>
  <sheetData>
    <row r="1" spans="1:18" ht="26.25" x14ac:dyDescent="0.25">
      <c r="A1" s="165" t="s">
        <v>410</v>
      </c>
      <c r="B1" s="165" t="s">
        <v>480</v>
      </c>
      <c r="C1" s="165" t="s">
        <v>481</v>
      </c>
      <c r="D1" s="165" t="s">
        <v>482</v>
      </c>
      <c r="E1" s="165" t="s">
        <v>483</v>
      </c>
      <c r="F1" s="165" t="s">
        <v>484</v>
      </c>
      <c r="G1" s="165" t="s">
        <v>485</v>
      </c>
      <c r="H1" s="165" t="s">
        <v>486</v>
      </c>
      <c r="I1" s="165" t="s">
        <v>487</v>
      </c>
      <c r="J1" s="165" t="s">
        <v>488</v>
      </c>
      <c r="K1" s="165" t="s">
        <v>489</v>
      </c>
      <c r="L1" s="165" t="s">
        <v>490</v>
      </c>
      <c r="M1" s="165" t="s">
        <v>491</v>
      </c>
      <c r="N1" s="165" t="s">
        <v>492</v>
      </c>
      <c r="O1" s="165" t="s">
        <v>493</v>
      </c>
      <c r="P1" s="165" t="s">
        <v>494</v>
      </c>
      <c r="Q1" s="165" t="s">
        <v>495</v>
      </c>
      <c r="R1" s="445" t="s">
        <v>856</v>
      </c>
    </row>
    <row r="2" spans="1:18" x14ac:dyDescent="0.25">
      <c r="A2" s="165">
        <v>2015</v>
      </c>
      <c r="B2" s="165">
        <v>4</v>
      </c>
      <c r="C2" s="167" t="s">
        <v>496</v>
      </c>
      <c r="D2" s="167" t="s">
        <v>55</v>
      </c>
      <c r="E2" s="166">
        <v>4524</v>
      </c>
      <c r="F2" s="166">
        <v>51983</v>
      </c>
      <c r="G2" s="166">
        <v>19242</v>
      </c>
      <c r="H2" s="166">
        <v>117216</v>
      </c>
      <c r="I2" s="166">
        <v>8885</v>
      </c>
      <c r="J2" s="165">
        <v>0</v>
      </c>
      <c r="K2" s="166">
        <v>3221</v>
      </c>
      <c r="L2" s="166">
        <v>4130</v>
      </c>
      <c r="M2" s="165">
        <v>0</v>
      </c>
      <c r="N2" s="166">
        <v>19994</v>
      </c>
      <c r="O2" s="166">
        <v>226055</v>
      </c>
      <c r="P2" s="166">
        <v>73045</v>
      </c>
      <c r="Q2" s="166">
        <v>2504</v>
      </c>
      <c r="R2" s="85">
        <f>G2-Q2</f>
        <v>16738</v>
      </c>
    </row>
    <row r="3" spans="1:18" x14ac:dyDescent="0.25">
      <c r="A3" s="165">
        <v>2015</v>
      </c>
      <c r="B3" s="165">
        <v>4</v>
      </c>
      <c r="C3" s="167" t="s">
        <v>497</v>
      </c>
      <c r="D3" s="167" t="s">
        <v>87</v>
      </c>
      <c r="E3" s="166">
        <v>22693</v>
      </c>
      <c r="F3" s="166">
        <v>29150</v>
      </c>
      <c r="G3" s="166">
        <v>178472</v>
      </c>
      <c r="H3" s="166">
        <v>78722</v>
      </c>
      <c r="I3" s="166">
        <v>8754</v>
      </c>
      <c r="J3" s="165">
        <v>0</v>
      </c>
      <c r="K3" s="166">
        <v>1918</v>
      </c>
      <c r="L3" s="165">
        <v>0</v>
      </c>
      <c r="M3" s="165">
        <v>0</v>
      </c>
      <c r="N3" s="166">
        <v>13428</v>
      </c>
      <c r="O3" s="166">
        <v>100501</v>
      </c>
      <c r="P3" s="166">
        <v>45051</v>
      </c>
      <c r="Q3" s="166">
        <v>16218</v>
      </c>
      <c r="R3" s="85">
        <f t="shared" ref="R3:R66" si="0">G3-Q3</f>
        <v>162254</v>
      </c>
    </row>
    <row r="4" spans="1:18" x14ac:dyDescent="0.25">
      <c r="A4" s="165">
        <v>2015</v>
      </c>
      <c r="B4" s="165">
        <v>4</v>
      </c>
      <c r="C4" s="167" t="s">
        <v>498</v>
      </c>
      <c r="D4" s="167" t="s">
        <v>57</v>
      </c>
      <c r="E4" s="166">
        <v>1570</v>
      </c>
      <c r="F4" s="166">
        <v>42029</v>
      </c>
      <c r="G4" s="166">
        <v>8640</v>
      </c>
      <c r="H4" s="166">
        <v>87929</v>
      </c>
      <c r="I4" s="166">
        <v>1564</v>
      </c>
      <c r="J4" s="165">
        <v>0</v>
      </c>
      <c r="K4" s="166">
        <v>1221</v>
      </c>
      <c r="L4" s="166">
        <v>5444</v>
      </c>
      <c r="M4" s="165">
        <v>0</v>
      </c>
      <c r="N4" s="166">
        <v>15009</v>
      </c>
      <c r="O4" s="166">
        <v>182879</v>
      </c>
      <c r="P4" s="166">
        <v>17427</v>
      </c>
      <c r="Q4" s="165">
        <v>980</v>
      </c>
      <c r="R4" s="85">
        <f t="shared" si="0"/>
        <v>7660</v>
      </c>
    </row>
    <row r="5" spans="1:18" x14ac:dyDescent="0.25">
      <c r="A5" s="165">
        <v>2015</v>
      </c>
      <c r="B5" s="165">
        <v>4</v>
      </c>
      <c r="C5" s="167" t="s">
        <v>499</v>
      </c>
      <c r="D5" s="167" t="s">
        <v>129</v>
      </c>
      <c r="E5" s="166">
        <v>18223</v>
      </c>
      <c r="F5" s="166">
        <v>27959</v>
      </c>
      <c r="G5" s="166">
        <v>27970</v>
      </c>
      <c r="H5" s="166">
        <v>72103</v>
      </c>
      <c r="I5" s="166">
        <v>3540</v>
      </c>
      <c r="J5" s="165">
        <v>0</v>
      </c>
      <c r="K5" s="166">
        <v>1844</v>
      </c>
      <c r="L5" s="165">
        <v>0</v>
      </c>
      <c r="M5" s="165">
        <v>0</v>
      </c>
      <c r="N5" s="166">
        <v>12304</v>
      </c>
      <c r="O5" s="166">
        <v>159531</v>
      </c>
      <c r="P5" s="166">
        <v>10846</v>
      </c>
      <c r="Q5" s="166">
        <v>3332</v>
      </c>
      <c r="R5" s="85">
        <f t="shared" si="0"/>
        <v>24638</v>
      </c>
    </row>
    <row r="6" spans="1:18" x14ac:dyDescent="0.25">
      <c r="A6" s="165">
        <v>2015</v>
      </c>
      <c r="B6" s="165">
        <v>4</v>
      </c>
      <c r="C6" s="167" t="s">
        <v>500</v>
      </c>
      <c r="D6" s="167" t="s">
        <v>42</v>
      </c>
      <c r="E6" s="166">
        <v>24412</v>
      </c>
      <c r="F6" s="166">
        <v>1207058</v>
      </c>
      <c r="G6" s="166">
        <v>2166640</v>
      </c>
      <c r="H6" s="166">
        <v>2380940</v>
      </c>
      <c r="I6" s="166">
        <v>607240</v>
      </c>
      <c r="J6" s="166">
        <v>169257</v>
      </c>
      <c r="K6" s="166">
        <v>24490</v>
      </c>
      <c r="L6" s="165">
        <v>0</v>
      </c>
      <c r="M6" s="165">
        <v>0</v>
      </c>
      <c r="N6" s="166">
        <v>406165</v>
      </c>
      <c r="O6" s="166">
        <v>1479165</v>
      </c>
      <c r="P6" s="166">
        <v>2382684</v>
      </c>
      <c r="Q6" s="166">
        <v>222960</v>
      </c>
      <c r="R6" s="85">
        <f t="shared" si="0"/>
        <v>1943680</v>
      </c>
    </row>
    <row r="7" spans="1:18" x14ac:dyDescent="0.25">
      <c r="A7" s="165">
        <v>2015</v>
      </c>
      <c r="B7" s="165">
        <v>4</v>
      </c>
      <c r="C7" s="167" t="s">
        <v>501</v>
      </c>
      <c r="D7" s="167" t="s">
        <v>169</v>
      </c>
      <c r="E7" s="166">
        <v>12544</v>
      </c>
      <c r="F7" s="166">
        <v>37301</v>
      </c>
      <c r="G7" s="166">
        <v>724250</v>
      </c>
      <c r="H7" s="166">
        <v>105605</v>
      </c>
      <c r="I7" s="166">
        <v>17082</v>
      </c>
      <c r="J7" s="165">
        <v>0</v>
      </c>
      <c r="K7" s="166">
        <v>2034</v>
      </c>
      <c r="L7" s="165">
        <v>0</v>
      </c>
      <c r="M7" s="165">
        <v>0</v>
      </c>
      <c r="N7" s="166">
        <v>18016</v>
      </c>
      <c r="O7" s="165">
        <v>0</v>
      </c>
      <c r="P7" s="165">
        <v>0</v>
      </c>
      <c r="Q7" s="166">
        <v>91024</v>
      </c>
      <c r="R7" s="85">
        <f t="shared" si="0"/>
        <v>633226</v>
      </c>
    </row>
    <row r="8" spans="1:18" x14ac:dyDescent="0.25">
      <c r="A8" s="165">
        <v>2015</v>
      </c>
      <c r="B8" s="165">
        <v>4</v>
      </c>
      <c r="C8" s="167" t="s">
        <v>502</v>
      </c>
      <c r="D8" s="167" t="s">
        <v>68</v>
      </c>
      <c r="E8" s="166">
        <v>13371</v>
      </c>
      <c r="F8" s="166">
        <v>23362</v>
      </c>
      <c r="G8" s="166">
        <v>176105</v>
      </c>
      <c r="H8" s="166">
        <v>75717</v>
      </c>
      <c r="I8" s="166">
        <v>14027</v>
      </c>
      <c r="J8" s="165">
        <v>0</v>
      </c>
      <c r="K8" s="166">
        <v>1588</v>
      </c>
      <c r="L8" s="165">
        <v>0</v>
      </c>
      <c r="M8" s="165">
        <v>0</v>
      </c>
      <c r="N8" s="166">
        <v>12923</v>
      </c>
      <c r="O8" s="166">
        <v>30150</v>
      </c>
      <c r="P8" s="166">
        <v>4443</v>
      </c>
      <c r="Q8" s="166">
        <v>24824</v>
      </c>
      <c r="R8" s="85">
        <f t="shared" si="0"/>
        <v>151281</v>
      </c>
    </row>
    <row r="9" spans="1:18" x14ac:dyDescent="0.25">
      <c r="A9" s="165">
        <v>2015</v>
      </c>
      <c r="B9" s="165">
        <v>4</v>
      </c>
      <c r="C9" s="167" t="s">
        <v>503</v>
      </c>
      <c r="D9" s="167" t="s">
        <v>94</v>
      </c>
      <c r="E9" s="166">
        <v>22238</v>
      </c>
      <c r="F9" s="166">
        <v>90351</v>
      </c>
      <c r="G9" s="166">
        <v>120774</v>
      </c>
      <c r="H9" s="166">
        <v>168312</v>
      </c>
      <c r="I9" s="166">
        <v>14889</v>
      </c>
      <c r="J9" s="165">
        <v>0</v>
      </c>
      <c r="K9" s="166">
        <v>2771</v>
      </c>
      <c r="L9" s="165">
        <v>0</v>
      </c>
      <c r="M9" s="165">
        <v>0</v>
      </c>
      <c r="N9" s="166">
        <v>28733</v>
      </c>
      <c r="O9" s="166">
        <v>206995</v>
      </c>
      <c r="P9" s="166">
        <v>720124</v>
      </c>
      <c r="Q9" s="166">
        <v>15332</v>
      </c>
      <c r="R9" s="85">
        <f t="shared" si="0"/>
        <v>105442</v>
      </c>
    </row>
    <row r="10" spans="1:18" x14ac:dyDescent="0.25">
      <c r="A10" s="165">
        <v>2015</v>
      </c>
      <c r="B10" s="165">
        <v>4</v>
      </c>
      <c r="C10" s="167" t="s">
        <v>504</v>
      </c>
      <c r="D10" s="167" t="s">
        <v>88</v>
      </c>
      <c r="E10" s="166">
        <v>27841</v>
      </c>
      <c r="F10" s="166">
        <v>60182</v>
      </c>
      <c r="G10" s="166">
        <v>94747</v>
      </c>
      <c r="H10" s="166">
        <v>132976</v>
      </c>
      <c r="I10" s="166">
        <v>21481</v>
      </c>
      <c r="J10" s="165">
        <v>0</v>
      </c>
      <c r="K10" s="166">
        <v>5156</v>
      </c>
      <c r="L10" s="165">
        <v>0</v>
      </c>
      <c r="M10" s="165">
        <v>0</v>
      </c>
      <c r="N10" s="166">
        <v>22691</v>
      </c>
      <c r="O10" s="166">
        <v>233662</v>
      </c>
      <c r="P10" s="166">
        <v>136492</v>
      </c>
      <c r="Q10" s="166">
        <v>9236</v>
      </c>
      <c r="R10" s="85">
        <f t="shared" si="0"/>
        <v>85511</v>
      </c>
    </row>
    <row r="11" spans="1:18" x14ac:dyDescent="0.25">
      <c r="A11" s="165">
        <v>2015</v>
      </c>
      <c r="B11" s="165">
        <v>4</v>
      </c>
      <c r="C11" s="167" t="s">
        <v>505</v>
      </c>
      <c r="D11" s="167" t="s">
        <v>154</v>
      </c>
      <c r="E11" s="166">
        <v>9636</v>
      </c>
      <c r="F11" s="166">
        <v>123963</v>
      </c>
      <c r="G11" s="166">
        <v>367979</v>
      </c>
      <c r="H11" s="166">
        <v>206488</v>
      </c>
      <c r="I11" s="166">
        <v>17489</v>
      </c>
      <c r="J11" s="165">
        <v>0</v>
      </c>
      <c r="K11" s="166">
        <v>4252</v>
      </c>
      <c r="L11" s="166">
        <v>44862</v>
      </c>
      <c r="M11" s="165">
        <v>0</v>
      </c>
      <c r="N11" s="166">
        <v>35231</v>
      </c>
      <c r="O11" s="166">
        <v>278797</v>
      </c>
      <c r="P11" s="166">
        <v>11617</v>
      </c>
      <c r="Q11" s="166">
        <v>15292</v>
      </c>
      <c r="R11" s="85">
        <f t="shared" si="0"/>
        <v>352687</v>
      </c>
    </row>
    <row r="12" spans="1:18" x14ac:dyDescent="0.25">
      <c r="A12" s="165">
        <v>2015</v>
      </c>
      <c r="B12" s="165">
        <v>4</v>
      </c>
      <c r="C12" s="167" t="s">
        <v>506</v>
      </c>
      <c r="D12" s="167" t="s">
        <v>103</v>
      </c>
      <c r="E12" s="166">
        <v>15998</v>
      </c>
      <c r="F12" s="166">
        <v>24149</v>
      </c>
      <c r="G12" s="166">
        <v>16974</v>
      </c>
      <c r="H12" s="166">
        <v>48139</v>
      </c>
      <c r="I12" s="166">
        <v>1705</v>
      </c>
      <c r="J12" s="165">
        <v>0</v>
      </c>
      <c r="K12" s="165">
        <v>732</v>
      </c>
      <c r="L12" s="165">
        <v>0</v>
      </c>
      <c r="M12" s="165">
        <v>0</v>
      </c>
      <c r="N12" s="166">
        <v>8214</v>
      </c>
      <c r="O12" s="166">
        <v>136755</v>
      </c>
      <c r="P12" s="166">
        <v>5698</v>
      </c>
      <c r="Q12" s="165">
        <v>708</v>
      </c>
      <c r="R12" s="85">
        <f t="shared" si="0"/>
        <v>16266</v>
      </c>
    </row>
    <row r="13" spans="1:18" x14ac:dyDescent="0.25">
      <c r="A13" s="165">
        <v>2015</v>
      </c>
      <c r="B13" s="165">
        <v>4</v>
      </c>
      <c r="C13" s="167" t="s">
        <v>507</v>
      </c>
      <c r="D13" s="167" t="s">
        <v>104</v>
      </c>
      <c r="E13" s="166">
        <v>10738</v>
      </c>
      <c r="F13" s="166">
        <v>36062</v>
      </c>
      <c r="G13" s="166">
        <v>16927</v>
      </c>
      <c r="H13" s="166">
        <v>55056</v>
      </c>
      <c r="I13" s="166">
        <v>2090</v>
      </c>
      <c r="J13" s="165">
        <v>0</v>
      </c>
      <c r="K13" s="166">
        <v>2723</v>
      </c>
      <c r="L13" s="165">
        <v>0</v>
      </c>
      <c r="M13" s="165">
        <v>0</v>
      </c>
      <c r="N13" s="166">
        <v>9391</v>
      </c>
      <c r="O13" s="166">
        <v>241560</v>
      </c>
      <c r="P13" s="166">
        <v>10665</v>
      </c>
      <c r="Q13" s="166">
        <v>1591</v>
      </c>
      <c r="R13" s="85">
        <f t="shared" si="0"/>
        <v>15336</v>
      </c>
    </row>
    <row r="14" spans="1:18" x14ac:dyDescent="0.25">
      <c r="A14" s="165">
        <v>2015</v>
      </c>
      <c r="B14" s="165">
        <v>4</v>
      </c>
      <c r="C14" s="167" t="s">
        <v>508</v>
      </c>
      <c r="D14" s="167" t="s">
        <v>70</v>
      </c>
      <c r="E14" s="166">
        <v>10556</v>
      </c>
      <c r="F14" s="166">
        <v>19778</v>
      </c>
      <c r="G14" s="165">
        <v>906</v>
      </c>
      <c r="H14" s="166">
        <v>47616</v>
      </c>
      <c r="I14" s="166">
        <v>1541</v>
      </c>
      <c r="J14" s="165">
        <v>0</v>
      </c>
      <c r="K14" s="165">
        <v>930</v>
      </c>
      <c r="L14" s="165">
        <v>0</v>
      </c>
      <c r="M14" s="165">
        <v>0</v>
      </c>
      <c r="N14" s="166">
        <v>8126</v>
      </c>
      <c r="O14" s="166">
        <v>82723</v>
      </c>
      <c r="P14" s="166">
        <v>5761</v>
      </c>
      <c r="Q14" s="165">
        <v>110</v>
      </c>
      <c r="R14" s="85">
        <f t="shared" si="0"/>
        <v>796</v>
      </c>
    </row>
    <row r="15" spans="1:18" x14ac:dyDescent="0.25">
      <c r="A15" s="165">
        <v>2015</v>
      </c>
      <c r="B15" s="165">
        <v>4</v>
      </c>
      <c r="C15" s="167" t="s">
        <v>509</v>
      </c>
      <c r="D15" s="167" t="s">
        <v>71</v>
      </c>
      <c r="E15" s="166">
        <v>29499</v>
      </c>
      <c r="F15" s="166">
        <v>53760</v>
      </c>
      <c r="G15" s="166">
        <v>184525</v>
      </c>
      <c r="H15" s="166">
        <v>118736</v>
      </c>
      <c r="I15" s="166">
        <v>4565</v>
      </c>
      <c r="J15" s="165">
        <v>0</v>
      </c>
      <c r="K15" s="166">
        <v>3285</v>
      </c>
      <c r="L15" s="165">
        <v>0</v>
      </c>
      <c r="M15" s="165">
        <v>0</v>
      </c>
      <c r="N15" s="166">
        <v>20269</v>
      </c>
      <c r="O15" s="166">
        <v>240098</v>
      </c>
      <c r="P15" s="166">
        <v>68168</v>
      </c>
      <c r="Q15" s="166">
        <v>17019</v>
      </c>
      <c r="R15" s="85">
        <f t="shared" si="0"/>
        <v>167506</v>
      </c>
    </row>
    <row r="16" spans="1:18" x14ac:dyDescent="0.25">
      <c r="A16" s="165">
        <v>2015</v>
      </c>
      <c r="B16" s="165">
        <v>4</v>
      </c>
      <c r="C16" s="167" t="s">
        <v>510</v>
      </c>
      <c r="D16" s="167" t="s">
        <v>105</v>
      </c>
      <c r="E16" s="166">
        <v>5271</v>
      </c>
      <c r="F16" s="166">
        <v>31375</v>
      </c>
      <c r="G16" s="166">
        <v>23734</v>
      </c>
      <c r="H16" s="166">
        <v>72162</v>
      </c>
      <c r="I16" s="166">
        <v>7464</v>
      </c>
      <c r="J16" s="165">
        <v>0</v>
      </c>
      <c r="K16" s="166">
        <v>1305</v>
      </c>
      <c r="L16" s="165">
        <v>0</v>
      </c>
      <c r="M16" s="165">
        <v>0</v>
      </c>
      <c r="N16" s="166">
        <v>12311</v>
      </c>
      <c r="O16" s="166">
        <v>226120</v>
      </c>
      <c r="P16" s="166">
        <v>9422</v>
      </c>
      <c r="Q16" s="166">
        <v>2151</v>
      </c>
      <c r="R16" s="85">
        <f t="shared" si="0"/>
        <v>21583</v>
      </c>
    </row>
    <row r="17" spans="1:18" x14ac:dyDescent="0.25">
      <c r="A17" s="165">
        <v>2015</v>
      </c>
      <c r="B17" s="165">
        <v>4</v>
      </c>
      <c r="C17" s="167" t="s">
        <v>511</v>
      </c>
      <c r="D17" s="167" t="s">
        <v>136</v>
      </c>
      <c r="E17" s="166">
        <v>10628</v>
      </c>
      <c r="F17" s="166">
        <v>12617</v>
      </c>
      <c r="G17" s="166">
        <v>301187</v>
      </c>
      <c r="H17" s="166">
        <v>35322</v>
      </c>
      <c r="I17" s="166">
        <v>4710</v>
      </c>
      <c r="J17" s="165">
        <v>0</v>
      </c>
      <c r="K17" s="165">
        <v>867</v>
      </c>
      <c r="L17" s="165">
        <v>0</v>
      </c>
      <c r="M17" s="165">
        <v>0</v>
      </c>
      <c r="N17" s="166">
        <v>6028</v>
      </c>
      <c r="O17" s="165">
        <v>0</v>
      </c>
      <c r="P17" s="165">
        <v>0</v>
      </c>
      <c r="Q17" s="166">
        <v>29485</v>
      </c>
      <c r="R17" s="85">
        <f t="shared" si="0"/>
        <v>271702</v>
      </c>
    </row>
    <row r="18" spans="1:18" x14ac:dyDescent="0.25">
      <c r="A18" s="165">
        <v>2015</v>
      </c>
      <c r="B18" s="165">
        <v>4</v>
      </c>
      <c r="C18" s="167" t="s">
        <v>512</v>
      </c>
      <c r="D18" s="167" t="s">
        <v>116</v>
      </c>
      <c r="E18" s="166">
        <v>12401</v>
      </c>
      <c r="F18" s="166">
        <v>59431</v>
      </c>
      <c r="G18" s="166">
        <v>412154</v>
      </c>
      <c r="H18" s="166">
        <v>162917</v>
      </c>
      <c r="I18" s="166">
        <v>10315</v>
      </c>
      <c r="J18" s="165">
        <v>0</v>
      </c>
      <c r="K18" s="166">
        <v>2029</v>
      </c>
      <c r="L18" s="165">
        <v>0</v>
      </c>
      <c r="M18" s="165">
        <v>0</v>
      </c>
      <c r="N18" s="166">
        <v>27797</v>
      </c>
      <c r="O18" s="166">
        <v>88008</v>
      </c>
      <c r="P18" s="166">
        <v>31886</v>
      </c>
      <c r="Q18" s="166">
        <v>42136</v>
      </c>
      <c r="R18" s="85">
        <f t="shared" si="0"/>
        <v>370018</v>
      </c>
    </row>
    <row r="19" spans="1:18" x14ac:dyDescent="0.25">
      <c r="A19" s="165">
        <v>2015</v>
      </c>
      <c r="B19" s="165">
        <v>4</v>
      </c>
      <c r="C19" s="167" t="s">
        <v>513</v>
      </c>
      <c r="D19" s="167" t="s">
        <v>72</v>
      </c>
      <c r="E19" s="166">
        <v>18830</v>
      </c>
      <c r="F19" s="166">
        <v>26734</v>
      </c>
      <c r="G19" s="166">
        <v>4760</v>
      </c>
      <c r="H19" s="166">
        <v>39347</v>
      </c>
      <c r="I19" s="165">
        <v>265</v>
      </c>
      <c r="J19" s="165">
        <v>0</v>
      </c>
      <c r="K19" s="166">
        <v>1497</v>
      </c>
      <c r="L19" s="165">
        <v>0</v>
      </c>
      <c r="M19" s="165">
        <v>0</v>
      </c>
      <c r="N19" s="166">
        <v>6713</v>
      </c>
      <c r="O19" s="166">
        <v>107940</v>
      </c>
      <c r="P19" s="166">
        <v>508562</v>
      </c>
      <c r="Q19" s="165">
        <v>394</v>
      </c>
      <c r="R19" s="85">
        <f t="shared" si="0"/>
        <v>4366</v>
      </c>
    </row>
    <row r="20" spans="1:18" x14ac:dyDescent="0.25">
      <c r="A20" s="165">
        <v>2015</v>
      </c>
      <c r="B20" s="165">
        <v>4</v>
      </c>
      <c r="C20" s="167" t="s">
        <v>514</v>
      </c>
      <c r="D20" s="167" t="s">
        <v>48</v>
      </c>
      <c r="E20" s="166">
        <v>8079</v>
      </c>
      <c r="F20" s="166">
        <v>19220</v>
      </c>
      <c r="G20" s="166">
        <v>75112</v>
      </c>
      <c r="H20" s="166">
        <v>28204</v>
      </c>
      <c r="I20" s="165">
        <v>693</v>
      </c>
      <c r="J20" s="165">
        <v>0</v>
      </c>
      <c r="K20" s="166">
        <v>1643</v>
      </c>
      <c r="L20" s="165">
        <v>0</v>
      </c>
      <c r="M20" s="165">
        <v>0</v>
      </c>
      <c r="N20" s="166">
        <v>4810</v>
      </c>
      <c r="O20" s="166">
        <v>31190</v>
      </c>
      <c r="P20" s="166">
        <v>1300</v>
      </c>
      <c r="Q20" s="166">
        <v>3373</v>
      </c>
      <c r="R20" s="85">
        <f t="shared" si="0"/>
        <v>71739</v>
      </c>
    </row>
    <row r="21" spans="1:18" x14ac:dyDescent="0.25">
      <c r="A21" s="165">
        <v>2015</v>
      </c>
      <c r="B21" s="165">
        <v>4</v>
      </c>
      <c r="C21" s="167" t="s">
        <v>515</v>
      </c>
      <c r="D21" s="167" t="s">
        <v>73</v>
      </c>
      <c r="E21" s="166">
        <v>7073</v>
      </c>
      <c r="F21" s="166">
        <v>29778</v>
      </c>
      <c r="G21" s="166">
        <v>11889</v>
      </c>
      <c r="H21" s="166">
        <v>120346</v>
      </c>
      <c r="I21" s="166">
        <v>3694</v>
      </c>
      <c r="J21" s="165">
        <v>0</v>
      </c>
      <c r="K21" s="166">
        <v>2199</v>
      </c>
      <c r="L21" s="165">
        <v>0</v>
      </c>
      <c r="M21" s="165">
        <v>0</v>
      </c>
      <c r="N21" s="166">
        <v>20538</v>
      </c>
      <c r="O21" s="166">
        <v>122746</v>
      </c>
      <c r="P21" s="166">
        <v>405323</v>
      </c>
      <c r="Q21" s="166">
        <v>3173</v>
      </c>
      <c r="R21" s="85">
        <f t="shared" si="0"/>
        <v>8716</v>
      </c>
    </row>
    <row r="22" spans="1:18" x14ac:dyDescent="0.25">
      <c r="A22" s="165">
        <v>2015</v>
      </c>
      <c r="B22" s="165">
        <v>4</v>
      </c>
      <c r="C22" s="167" t="s">
        <v>516</v>
      </c>
      <c r="D22" s="167" t="s">
        <v>89</v>
      </c>
      <c r="E22" s="166">
        <v>15995</v>
      </c>
      <c r="F22" s="166">
        <v>22014</v>
      </c>
      <c r="G22" s="166">
        <v>33815</v>
      </c>
      <c r="H22" s="166">
        <v>47496</v>
      </c>
      <c r="I22" s="166">
        <v>4765</v>
      </c>
      <c r="J22" s="165">
        <v>0</v>
      </c>
      <c r="K22" s="166">
        <v>1335</v>
      </c>
      <c r="L22" s="165">
        <v>0</v>
      </c>
      <c r="M22" s="165">
        <v>0</v>
      </c>
      <c r="N22" s="166">
        <v>8106</v>
      </c>
      <c r="O22" s="166">
        <v>114645</v>
      </c>
      <c r="P22" s="166">
        <v>28880</v>
      </c>
      <c r="Q22" s="166">
        <v>1839</v>
      </c>
      <c r="R22" s="85">
        <f t="shared" si="0"/>
        <v>31976</v>
      </c>
    </row>
    <row r="23" spans="1:18" x14ac:dyDescent="0.25">
      <c r="A23" s="165">
        <v>2015</v>
      </c>
      <c r="B23" s="165">
        <v>4</v>
      </c>
      <c r="C23" s="167" t="s">
        <v>517</v>
      </c>
      <c r="D23" s="167" t="s">
        <v>95</v>
      </c>
      <c r="E23" s="166">
        <v>15626</v>
      </c>
      <c r="F23" s="166">
        <v>29923</v>
      </c>
      <c r="G23" s="166">
        <v>40757</v>
      </c>
      <c r="H23" s="166">
        <v>86292</v>
      </c>
      <c r="I23" s="166">
        <v>2184</v>
      </c>
      <c r="J23" s="165">
        <v>0</v>
      </c>
      <c r="K23" s="166">
        <v>1582</v>
      </c>
      <c r="L23" s="165">
        <v>0</v>
      </c>
      <c r="M23" s="165">
        <v>0</v>
      </c>
      <c r="N23" s="166">
        <v>14726</v>
      </c>
      <c r="O23" s="166">
        <v>116759</v>
      </c>
      <c r="P23" s="166">
        <v>8370</v>
      </c>
      <c r="Q23" s="166">
        <v>7494</v>
      </c>
      <c r="R23" s="85">
        <f t="shared" si="0"/>
        <v>33263</v>
      </c>
    </row>
    <row r="24" spans="1:18" x14ac:dyDescent="0.25">
      <c r="A24" s="165">
        <v>2015</v>
      </c>
      <c r="B24" s="165">
        <v>4</v>
      </c>
      <c r="C24" s="167" t="s">
        <v>518</v>
      </c>
      <c r="D24" s="167" t="s">
        <v>155</v>
      </c>
      <c r="E24" s="166">
        <v>13901</v>
      </c>
      <c r="F24" s="166">
        <v>46822</v>
      </c>
      <c r="G24" s="166">
        <v>19480</v>
      </c>
      <c r="H24" s="166">
        <v>97922</v>
      </c>
      <c r="I24" s="166">
        <v>4227</v>
      </c>
      <c r="J24" s="165">
        <v>0</v>
      </c>
      <c r="K24" s="166">
        <v>2970</v>
      </c>
      <c r="L24" s="166">
        <v>7517</v>
      </c>
      <c r="M24" s="165">
        <v>0</v>
      </c>
      <c r="N24" s="166">
        <v>16704</v>
      </c>
      <c r="O24" s="166">
        <v>178289</v>
      </c>
      <c r="P24" s="166">
        <v>72290</v>
      </c>
      <c r="Q24" s="166">
        <v>3198</v>
      </c>
      <c r="R24" s="85">
        <f t="shared" si="0"/>
        <v>16282</v>
      </c>
    </row>
    <row r="25" spans="1:18" x14ac:dyDescent="0.25">
      <c r="A25" s="165">
        <v>2015</v>
      </c>
      <c r="B25" s="165">
        <v>4</v>
      </c>
      <c r="C25" s="167" t="s">
        <v>519</v>
      </c>
      <c r="D25" s="167" t="s">
        <v>96</v>
      </c>
      <c r="E25" s="166">
        <v>21878</v>
      </c>
      <c r="F25" s="166">
        <v>61509</v>
      </c>
      <c r="G25" s="166">
        <v>426883</v>
      </c>
      <c r="H25" s="166">
        <v>250792</v>
      </c>
      <c r="I25" s="166">
        <v>10902</v>
      </c>
      <c r="J25" s="165">
        <v>0</v>
      </c>
      <c r="K25" s="166">
        <v>3452</v>
      </c>
      <c r="L25" s="165">
        <v>0</v>
      </c>
      <c r="M25" s="165">
        <v>0</v>
      </c>
      <c r="N25" s="166">
        <v>42793</v>
      </c>
      <c r="O25" s="166">
        <v>259343</v>
      </c>
      <c r="P25" s="166">
        <v>111519</v>
      </c>
      <c r="Q25" s="166">
        <v>54597</v>
      </c>
      <c r="R25" s="85">
        <f t="shared" si="0"/>
        <v>372286</v>
      </c>
    </row>
    <row r="26" spans="1:18" x14ac:dyDescent="0.25">
      <c r="A26" s="165">
        <v>2015</v>
      </c>
      <c r="B26" s="165">
        <v>4</v>
      </c>
      <c r="C26" s="167" t="s">
        <v>520</v>
      </c>
      <c r="D26" s="167" t="s">
        <v>97</v>
      </c>
      <c r="E26" s="166">
        <v>9826</v>
      </c>
      <c r="F26" s="166">
        <v>42711</v>
      </c>
      <c r="G26" s="166">
        <v>22995</v>
      </c>
      <c r="H26" s="166">
        <v>165388</v>
      </c>
      <c r="I26" s="166">
        <v>5822</v>
      </c>
      <c r="J26" s="165">
        <v>0</v>
      </c>
      <c r="K26" s="165">
        <v>954</v>
      </c>
      <c r="L26" s="165">
        <v>0</v>
      </c>
      <c r="M26" s="165">
        <v>0</v>
      </c>
      <c r="N26" s="166">
        <v>28221</v>
      </c>
      <c r="O26" s="166">
        <v>142798</v>
      </c>
      <c r="P26" s="166">
        <v>10765</v>
      </c>
      <c r="Q26" s="166">
        <v>1940</v>
      </c>
      <c r="R26" s="85">
        <f t="shared" si="0"/>
        <v>21055</v>
      </c>
    </row>
    <row r="27" spans="1:18" x14ac:dyDescent="0.25">
      <c r="A27" s="165">
        <v>2015</v>
      </c>
      <c r="B27" s="165">
        <v>4</v>
      </c>
      <c r="C27" s="167" t="s">
        <v>521</v>
      </c>
      <c r="D27" s="167" t="s">
        <v>74</v>
      </c>
      <c r="E27" s="166">
        <v>55206</v>
      </c>
      <c r="F27" s="166">
        <v>183219</v>
      </c>
      <c r="G27" s="166">
        <v>220550</v>
      </c>
      <c r="H27" s="166">
        <v>366204</v>
      </c>
      <c r="I27" s="166">
        <v>48565</v>
      </c>
      <c r="J27" s="165">
        <v>0</v>
      </c>
      <c r="K27" s="166">
        <v>6578</v>
      </c>
      <c r="L27" s="165">
        <v>0</v>
      </c>
      <c r="M27" s="165">
        <v>0</v>
      </c>
      <c r="N27" s="166">
        <v>62483</v>
      </c>
      <c r="O27" s="166">
        <v>926526</v>
      </c>
      <c r="P27" s="166">
        <v>287198</v>
      </c>
      <c r="Q27" s="166">
        <v>11413</v>
      </c>
      <c r="R27" s="85">
        <f t="shared" si="0"/>
        <v>209137</v>
      </c>
    </row>
    <row r="28" spans="1:18" x14ac:dyDescent="0.25">
      <c r="A28" s="165">
        <v>2015</v>
      </c>
      <c r="B28" s="165">
        <v>4</v>
      </c>
      <c r="C28" s="167" t="s">
        <v>522</v>
      </c>
      <c r="D28" s="167" t="s">
        <v>58</v>
      </c>
      <c r="E28" s="166">
        <v>5609</v>
      </c>
      <c r="F28" s="166">
        <v>428059</v>
      </c>
      <c r="G28" s="166">
        <v>506023</v>
      </c>
      <c r="H28" s="166">
        <v>1113081</v>
      </c>
      <c r="I28" s="166">
        <v>93949</v>
      </c>
      <c r="J28" s="166">
        <v>18576</v>
      </c>
      <c r="K28" s="166">
        <v>13788</v>
      </c>
      <c r="L28" s="166">
        <v>3524</v>
      </c>
      <c r="M28" s="165">
        <v>0</v>
      </c>
      <c r="N28" s="166">
        <v>189907</v>
      </c>
      <c r="O28" s="166">
        <v>1409264</v>
      </c>
      <c r="P28" s="166">
        <v>488715</v>
      </c>
      <c r="Q28" s="166">
        <v>45001</v>
      </c>
      <c r="R28" s="85">
        <f t="shared" si="0"/>
        <v>461022</v>
      </c>
    </row>
    <row r="29" spans="1:18" x14ac:dyDescent="0.25">
      <c r="A29" s="165">
        <v>2015</v>
      </c>
      <c r="B29" s="165">
        <v>4</v>
      </c>
      <c r="C29" s="167" t="s">
        <v>523</v>
      </c>
      <c r="D29" s="167" t="s">
        <v>137</v>
      </c>
      <c r="E29" s="166">
        <v>24259</v>
      </c>
      <c r="F29" s="166">
        <v>20432</v>
      </c>
      <c r="G29" s="166">
        <v>-28087</v>
      </c>
      <c r="H29" s="166">
        <v>51237</v>
      </c>
      <c r="I29" s="166">
        <v>8382</v>
      </c>
      <c r="J29" s="165">
        <v>0</v>
      </c>
      <c r="K29" s="166">
        <v>2294</v>
      </c>
      <c r="L29" s="165">
        <v>0</v>
      </c>
      <c r="M29" s="165">
        <v>0</v>
      </c>
      <c r="N29" s="166">
        <v>8739</v>
      </c>
      <c r="O29" s="166">
        <v>115389</v>
      </c>
      <c r="P29" s="166">
        <v>4808</v>
      </c>
      <c r="Q29" s="166">
        <v>5672</v>
      </c>
      <c r="R29" s="85">
        <f t="shared" si="0"/>
        <v>-33759</v>
      </c>
    </row>
    <row r="30" spans="1:18" x14ac:dyDescent="0.25">
      <c r="A30" s="165">
        <v>2015</v>
      </c>
      <c r="B30" s="165">
        <v>4</v>
      </c>
      <c r="C30" s="167" t="s">
        <v>524</v>
      </c>
      <c r="D30" s="167" t="s">
        <v>130</v>
      </c>
      <c r="E30" s="166">
        <v>22503</v>
      </c>
      <c r="F30" s="166">
        <v>211354</v>
      </c>
      <c r="G30" s="166">
        <v>221510</v>
      </c>
      <c r="H30" s="166">
        <v>408353</v>
      </c>
      <c r="I30" s="166">
        <v>59287</v>
      </c>
      <c r="J30" s="165">
        <v>0</v>
      </c>
      <c r="K30" s="166">
        <v>7154</v>
      </c>
      <c r="L30" s="165">
        <v>0</v>
      </c>
      <c r="M30" s="165">
        <v>0</v>
      </c>
      <c r="N30" s="166">
        <v>69662</v>
      </c>
      <c r="O30" s="166">
        <v>929222</v>
      </c>
      <c r="P30" s="166">
        <v>351415</v>
      </c>
      <c r="Q30" s="166">
        <v>18214</v>
      </c>
      <c r="R30" s="85">
        <f t="shared" si="0"/>
        <v>203296</v>
      </c>
    </row>
    <row r="31" spans="1:18" x14ac:dyDescent="0.25">
      <c r="A31" s="165">
        <v>2015</v>
      </c>
      <c r="B31" s="165">
        <v>4</v>
      </c>
      <c r="C31" s="167" t="s">
        <v>525</v>
      </c>
      <c r="D31" s="167" t="s">
        <v>156</v>
      </c>
      <c r="E31" s="165">
        <v>700</v>
      </c>
      <c r="F31" s="166">
        <v>18207</v>
      </c>
      <c r="G31" s="166">
        <v>10809</v>
      </c>
      <c r="H31" s="166">
        <v>33466</v>
      </c>
      <c r="I31" s="166">
        <v>3047</v>
      </c>
      <c r="J31" s="165">
        <v>0</v>
      </c>
      <c r="K31" s="166">
        <v>1098</v>
      </c>
      <c r="L31" s="166">
        <v>3068</v>
      </c>
      <c r="M31" s="165">
        <v>0</v>
      </c>
      <c r="N31" s="166">
        <v>5712</v>
      </c>
      <c r="O31" s="166">
        <v>94427</v>
      </c>
      <c r="P31" s="166">
        <v>3935</v>
      </c>
      <c r="Q31" s="166">
        <v>1285</v>
      </c>
      <c r="R31" s="85">
        <f t="shared" si="0"/>
        <v>9524</v>
      </c>
    </row>
    <row r="32" spans="1:18" x14ac:dyDescent="0.25">
      <c r="A32" s="165">
        <v>2015</v>
      </c>
      <c r="B32" s="165">
        <v>4</v>
      </c>
      <c r="C32" s="167" t="s">
        <v>526</v>
      </c>
      <c r="D32" s="167" t="s">
        <v>106</v>
      </c>
      <c r="E32" s="166">
        <v>12026</v>
      </c>
      <c r="F32" s="166">
        <v>11381</v>
      </c>
      <c r="G32" s="166">
        <v>42338</v>
      </c>
      <c r="H32" s="166">
        <v>20056</v>
      </c>
      <c r="I32" s="166">
        <v>2065</v>
      </c>
      <c r="J32" s="165">
        <v>0</v>
      </c>
      <c r="K32" s="165">
        <v>433</v>
      </c>
      <c r="L32" s="165">
        <v>0</v>
      </c>
      <c r="M32" s="165">
        <v>0</v>
      </c>
      <c r="N32" s="166">
        <v>3424</v>
      </c>
      <c r="O32" s="166">
        <v>21925</v>
      </c>
      <c r="P32" s="166">
        <v>2441</v>
      </c>
      <c r="Q32" s="166">
        <v>4964</v>
      </c>
      <c r="R32" s="85">
        <f t="shared" si="0"/>
        <v>37374</v>
      </c>
    </row>
    <row r="33" spans="1:18" x14ac:dyDescent="0.25">
      <c r="A33" s="165">
        <v>2015</v>
      </c>
      <c r="B33" s="165">
        <v>4</v>
      </c>
      <c r="C33" s="167" t="s">
        <v>527</v>
      </c>
      <c r="D33" s="167" t="s">
        <v>126</v>
      </c>
      <c r="E33" s="166">
        <v>34197</v>
      </c>
      <c r="F33" s="166">
        <v>48531</v>
      </c>
      <c r="G33" s="166">
        <v>305797</v>
      </c>
      <c r="H33" s="166">
        <v>183360</v>
      </c>
      <c r="I33" s="166">
        <v>6611</v>
      </c>
      <c r="J33" s="165">
        <v>0</v>
      </c>
      <c r="K33" s="166">
        <v>2997</v>
      </c>
      <c r="L33" s="165">
        <v>0</v>
      </c>
      <c r="M33" s="165">
        <v>0</v>
      </c>
      <c r="N33" s="166">
        <v>31296</v>
      </c>
      <c r="O33" s="166">
        <v>130011</v>
      </c>
      <c r="P33" s="166">
        <v>20693</v>
      </c>
      <c r="Q33" s="166">
        <v>19596</v>
      </c>
      <c r="R33" s="85">
        <f t="shared" si="0"/>
        <v>286201</v>
      </c>
    </row>
    <row r="34" spans="1:18" x14ac:dyDescent="0.25">
      <c r="A34" s="165">
        <v>2015</v>
      </c>
      <c r="B34" s="165">
        <v>4</v>
      </c>
      <c r="C34" s="167" t="s">
        <v>528</v>
      </c>
      <c r="D34" s="167" t="s">
        <v>59</v>
      </c>
      <c r="E34" s="165">
        <v>449</v>
      </c>
      <c r="F34" s="166">
        <v>31997</v>
      </c>
      <c r="G34" s="166">
        <v>31471</v>
      </c>
      <c r="H34" s="166">
        <v>108523</v>
      </c>
      <c r="I34" s="166">
        <v>4665</v>
      </c>
      <c r="J34" s="165">
        <v>0</v>
      </c>
      <c r="K34" s="166">
        <v>1685</v>
      </c>
      <c r="L34" s="166">
        <v>3466</v>
      </c>
      <c r="M34" s="165">
        <v>0</v>
      </c>
      <c r="N34" s="166">
        <v>18514</v>
      </c>
      <c r="O34" s="166">
        <v>112647</v>
      </c>
      <c r="P34" s="166">
        <v>10734</v>
      </c>
      <c r="Q34" s="166">
        <v>2015</v>
      </c>
      <c r="R34" s="85">
        <f t="shared" si="0"/>
        <v>29456</v>
      </c>
    </row>
    <row r="35" spans="1:18" x14ac:dyDescent="0.25">
      <c r="A35" s="165">
        <v>2015</v>
      </c>
      <c r="B35" s="165">
        <v>4</v>
      </c>
      <c r="C35" s="167" t="s">
        <v>529</v>
      </c>
      <c r="D35" s="167" t="s">
        <v>107</v>
      </c>
      <c r="E35" s="166">
        <v>23031</v>
      </c>
      <c r="F35" s="166">
        <v>59590</v>
      </c>
      <c r="G35" s="166">
        <v>45969</v>
      </c>
      <c r="H35" s="166">
        <v>134494</v>
      </c>
      <c r="I35" s="166">
        <v>5702</v>
      </c>
      <c r="J35" s="165">
        <v>0</v>
      </c>
      <c r="K35" s="166">
        <v>2417</v>
      </c>
      <c r="L35" s="165">
        <v>0</v>
      </c>
      <c r="M35" s="165">
        <v>0</v>
      </c>
      <c r="N35" s="166">
        <v>22947</v>
      </c>
      <c r="O35" s="166">
        <v>358313</v>
      </c>
      <c r="P35" s="166">
        <v>23469</v>
      </c>
      <c r="Q35" s="166">
        <v>5359</v>
      </c>
      <c r="R35" s="85">
        <f t="shared" si="0"/>
        <v>40610</v>
      </c>
    </row>
    <row r="36" spans="1:18" x14ac:dyDescent="0.25">
      <c r="A36" s="165">
        <v>2015</v>
      </c>
      <c r="B36" s="165">
        <v>4</v>
      </c>
      <c r="C36" s="167" t="s">
        <v>530</v>
      </c>
      <c r="D36" s="169" t="s">
        <v>41</v>
      </c>
      <c r="E36" s="166">
        <v>27145</v>
      </c>
      <c r="F36" s="166">
        <v>4832423</v>
      </c>
      <c r="G36" s="166">
        <v>15518152</v>
      </c>
      <c r="H36" s="166">
        <v>15309501</v>
      </c>
      <c r="I36" s="166">
        <v>2858508</v>
      </c>
      <c r="J36" s="166">
        <v>448728</v>
      </c>
      <c r="K36" s="166">
        <v>177363</v>
      </c>
      <c r="L36" s="165">
        <v>0</v>
      </c>
      <c r="M36" s="165">
        <v>0</v>
      </c>
      <c r="N36" s="166">
        <v>2612049</v>
      </c>
      <c r="O36" s="166">
        <v>13316297</v>
      </c>
      <c r="P36" s="166">
        <v>5800242</v>
      </c>
      <c r="Q36" s="166">
        <v>1284061</v>
      </c>
      <c r="R36" s="85">
        <f t="shared" si="0"/>
        <v>14234091</v>
      </c>
    </row>
    <row r="37" spans="1:18" x14ac:dyDescent="0.25">
      <c r="A37" s="165">
        <v>2015</v>
      </c>
      <c r="B37" s="165">
        <v>4</v>
      </c>
      <c r="C37" s="167" t="s">
        <v>531</v>
      </c>
      <c r="D37" s="167" t="s">
        <v>170</v>
      </c>
      <c r="E37" s="166">
        <v>12700</v>
      </c>
      <c r="F37" s="166">
        <v>16689</v>
      </c>
      <c r="G37" s="166">
        <v>14570</v>
      </c>
      <c r="H37" s="166">
        <v>20616</v>
      </c>
      <c r="I37" s="166">
        <v>4558</v>
      </c>
      <c r="J37" s="165">
        <v>0</v>
      </c>
      <c r="K37" s="165">
        <v>718</v>
      </c>
      <c r="L37" s="165">
        <v>0</v>
      </c>
      <c r="M37" s="165">
        <v>0</v>
      </c>
      <c r="N37" s="166">
        <v>3518</v>
      </c>
      <c r="O37" s="166">
        <v>66878</v>
      </c>
      <c r="P37" s="166">
        <v>2787</v>
      </c>
      <c r="Q37" s="166">
        <v>1327</v>
      </c>
      <c r="R37" s="85">
        <f t="shared" si="0"/>
        <v>13243</v>
      </c>
    </row>
    <row r="38" spans="1:18" x14ac:dyDescent="0.25">
      <c r="A38" s="165">
        <v>2015</v>
      </c>
      <c r="B38" s="165">
        <v>4</v>
      </c>
      <c r="C38" s="167" t="s">
        <v>532</v>
      </c>
      <c r="D38" s="167" t="s">
        <v>171</v>
      </c>
      <c r="E38" s="166">
        <v>43764</v>
      </c>
      <c r="F38" s="166">
        <v>91960</v>
      </c>
      <c r="G38" s="166">
        <v>56906</v>
      </c>
      <c r="H38" s="166">
        <v>268509</v>
      </c>
      <c r="I38" s="166">
        <v>14256</v>
      </c>
      <c r="J38" s="165">
        <v>0</v>
      </c>
      <c r="K38" s="166">
        <v>4301</v>
      </c>
      <c r="L38" s="165">
        <v>0</v>
      </c>
      <c r="M38" s="165">
        <v>0</v>
      </c>
      <c r="N38" s="166">
        <v>45820</v>
      </c>
      <c r="O38" s="166">
        <v>428254</v>
      </c>
      <c r="P38" s="166">
        <v>30020</v>
      </c>
      <c r="Q38" s="166">
        <v>7052</v>
      </c>
      <c r="R38" s="85">
        <f t="shared" si="0"/>
        <v>49854</v>
      </c>
    </row>
    <row r="39" spans="1:18" x14ac:dyDescent="0.25">
      <c r="A39" s="165">
        <v>2015</v>
      </c>
      <c r="B39" s="165">
        <v>4</v>
      </c>
      <c r="C39" s="167" t="s">
        <v>533</v>
      </c>
      <c r="D39" s="167" t="s">
        <v>138</v>
      </c>
      <c r="E39" s="166">
        <v>11841</v>
      </c>
      <c r="F39" s="166">
        <v>13179</v>
      </c>
      <c r="G39" s="166">
        <v>25325</v>
      </c>
      <c r="H39" s="166">
        <v>38977</v>
      </c>
      <c r="I39" s="166">
        <v>3475</v>
      </c>
      <c r="J39" s="165">
        <v>0</v>
      </c>
      <c r="K39" s="166">
        <v>1646</v>
      </c>
      <c r="L39" s="165">
        <v>0</v>
      </c>
      <c r="M39" s="165">
        <v>0</v>
      </c>
      <c r="N39" s="166">
        <v>6653</v>
      </c>
      <c r="O39" s="166">
        <v>70833</v>
      </c>
      <c r="P39" s="166">
        <v>2951</v>
      </c>
      <c r="Q39" s="166">
        <v>5716</v>
      </c>
      <c r="R39" s="85">
        <f t="shared" si="0"/>
        <v>19609</v>
      </c>
    </row>
    <row r="40" spans="1:18" x14ac:dyDescent="0.25">
      <c r="A40" s="165">
        <v>2015</v>
      </c>
      <c r="B40" s="165">
        <v>4</v>
      </c>
      <c r="C40" s="167" t="s">
        <v>534</v>
      </c>
      <c r="D40" s="167" t="s">
        <v>172</v>
      </c>
      <c r="E40" s="166">
        <v>25314</v>
      </c>
      <c r="F40" s="166">
        <v>29261</v>
      </c>
      <c r="G40" s="166">
        <v>24982</v>
      </c>
      <c r="H40" s="166">
        <v>68969</v>
      </c>
      <c r="I40" s="166">
        <v>2621</v>
      </c>
      <c r="J40" s="165">
        <v>0</v>
      </c>
      <c r="K40" s="166">
        <v>3900</v>
      </c>
      <c r="L40" s="165">
        <v>0</v>
      </c>
      <c r="M40" s="165">
        <v>0</v>
      </c>
      <c r="N40" s="166">
        <v>11766</v>
      </c>
      <c r="O40" s="166">
        <v>141814</v>
      </c>
      <c r="P40" s="166">
        <v>5909</v>
      </c>
      <c r="Q40" s="166">
        <v>4257</v>
      </c>
      <c r="R40" s="85">
        <f t="shared" si="0"/>
        <v>20725</v>
      </c>
    </row>
    <row r="41" spans="1:18" x14ac:dyDescent="0.25">
      <c r="A41" s="165">
        <v>2015</v>
      </c>
      <c r="B41" s="165">
        <v>4</v>
      </c>
      <c r="C41" s="167" t="s">
        <v>535</v>
      </c>
      <c r="D41" s="167" t="s">
        <v>173</v>
      </c>
      <c r="E41" s="166">
        <v>46299</v>
      </c>
      <c r="F41" s="166">
        <v>217835</v>
      </c>
      <c r="G41" s="166">
        <v>736846</v>
      </c>
      <c r="H41" s="166">
        <v>546693</v>
      </c>
      <c r="I41" s="166">
        <v>58478</v>
      </c>
      <c r="J41" s="165">
        <v>0</v>
      </c>
      <c r="K41" s="166">
        <v>9252</v>
      </c>
      <c r="L41" s="165">
        <v>0</v>
      </c>
      <c r="M41" s="165">
        <v>0</v>
      </c>
      <c r="N41" s="166">
        <v>93268</v>
      </c>
      <c r="O41" s="166">
        <v>958895</v>
      </c>
      <c r="P41" s="166">
        <v>310206</v>
      </c>
      <c r="Q41" s="166">
        <v>90260</v>
      </c>
      <c r="R41" s="85">
        <f t="shared" si="0"/>
        <v>646586</v>
      </c>
    </row>
    <row r="42" spans="1:18" x14ac:dyDescent="0.25">
      <c r="A42" s="165">
        <v>2015</v>
      </c>
      <c r="B42" s="165">
        <v>4</v>
      </c>
      <c r="C42" s="167" t="s">
        <v>536</v>
      </c>
      <c r="D42" s="167" t="s">
        <v>131</v>
      </c>
      <c r="E42" s="166">
        <v>4648</v>
      </c>
      <c r="F42" s="166">
        <v>25904</v>
      </c>
      <c r="G42" s="166">
        <v>-5783</v>
      </c>
      <c r="H42" s="166">
        <v>69178</v>
      </c>
      <c r="I42" s="166">
        <v>1409</v>
      </c>
      <c r="J42" s="165">
        <v>0</v>
      </c>
      <c r="K42" s="166">
        <v>1779</v>
      </c>
      <c r="L42" s="165">
        <v>0</v>
      </c>
      <c r="M42" s="165">
        <v>0</v>
      </c>
      <c r="N42" s="166">
        <v>11807</v>
      </c>
      <c r="O42" s="166">
        <v>205843</v>
      </c>
      <c r="P42" s="166">
        <v>8577</v>
      </c>
      <c r="Q42" s="166">
        <v>1145</v>
      </c>
      <c r="R42" s="85">
        <f t="shared" si="0"/>
        <v>-6928</v>
      </c>
    </row>
    <row r="43" spans="1:18" x14ac:dyDescent="0.25">
      <c r="A43" s="165">
        <v>2015</v>
      </c>
      <c r="B43" s="165">
        <v>4</v>
      </c>
      <c r="C43" s="167" t="s">
        <v>537</v>
      </c>
      <c r="D43" s="167" t="s">
        <v>117</v>
      </c>
      <c r="E43" s="166">
        <v>3606</v>
      </c>
      <c r="F43" s="166">
        <v>60189</v>
      </c>
      <c r="G43" s="166">
        <v>40051</v>
      </c>
      <c r="H43" s="166">
        <v>280681</v>
      </c>
      <c r="I43" s="166">
        <v>4715</v>
      </c>
      <c r="J43" s="165">
        <v>0</v>
      </c>
      <c r="K43" s="166">
        <v>3957</v>
      </c>
      <c r="L43" s="165">
        <v>0</v>
      </c>
      <c r="M43" s="165">
        <v>0</v>
      </c>
      <c r="N43" s="166">
        <v>47879</v>
      </c>
      <c r="O43" s="166">
        <v>234375</v>
      </c>
      <c r="P43" s="166">
        <v>22334</v>
      </c>
      <c r="Q43" s="166">
        <v>5376</v>
      </c>
      <c r="R43" s="85">
        <f t="shared" si="0"/>
        <v>34675</v>
      </c>
    </row>
    <row r="44" spans="1:18" x14ac:dyDescent="0.25">
      <c r="A44" s="165">
        <v>2015</v>
      </c>
      <c r="B44" s="165">
        <v>4</v>
      </c>
      <c r="C44" s="167" t="s">
        <v>538</v>
      </c>
      <c r="D44" s="167" t="s">
        <v>132</v>
      </c>
      <c r="E44" s="166">
        <v>7240</v>
      </c>
      <c r="F44" s="166">
        <v>26476</v>
      </c>
      <c r="G44" s="166">
        <v>25104</v>
      </c>
      <c r="H44" s="166">
        <v>67359</v>
      </c>
      <c r="I44" s="166">
        <v>8079</v>
      </c>
      <c r="J44" s="165">
        <v>0</v>
      </c>
      <c r="K44" s="166">
        <v>1900</v>
      </c>
      <c r="L44" s="165">
        <v>0</v>
      </c>
      <c r="M44" s="165">
        <v>0</v>
      </c>
      <c r="N44" s="166">
        <v>11497</v>
      </c>
      <c r="O44" s="166">
        <v>149667</v>
      </c>
      <c r="P44" s="166">
        <v>10220</v>
      </c>
      <c r="Q44" s="166">
        <v>2309</v>
      </c>
      <c r="R44" s="85">
        <f t="shared" si="0"/>
        <v>22795</v>
      </c>
    </row>
    <row r="45" spans="1:18" x14ac:dyDescent="0.25">
      <c r="A45" s="165">
        <v>2015</v>
      </c>
      <c r="B45" s="165">
        <v>4</v>
      </c>
      <c r="C45" s="167" t="s">
        <v>539</v>
      </c>
      <c r="D45" s="167" t="s">
        <v>44</v>
      </c>
      <c r="E45" s="166">
        <v>4881</v>
      </c>
      <c r="F45" s="166">
        <v>1624039</v>
      </c>
      <c r="G45" s="166">
        <v>4328601</v>
      </c>
      <c r="H45" s="166">
        <v>1825466</v>
      </c>
      <c r="I45" s="166">
        <v>536259</v>
      </c>
      <c r="J45" s="166">
        <v>17553</v>
      </c>
      <c r="K45" s="166">
        <v>24582</v>
      </c>
      <c r="L45" s="166">
        <v>501469</v>
      </c>
      <c r="M45" s="165">
        <v>0</v>
      </c>
      <c r="N45" s="166">
        <v>311457</v>
      </c>
      <c r="O45" s="166">
        <v>1145127</v>
      </c>
      <c r="P45" s="166">
        <v>646104</v>
      </c>
      <c r="Q45" s="166">
        <v>401408</v>
      </c>
      <c r="R45" s="85">
        <f t="shared" si="0"/>
        <v>3927193</v>
      </c>
    </row>
    <row r="46" spans="1:18" x14ac:dyDescent="0.25">
      <c r="A46" s="165">
        <v>2015</v>
      </c>
      <c r="B46" s="165">
        <v>4</v>
      </c>
      <c r="C46" s="167" t="s">
        <v>540</v>
      </c>
      <c r="D46" s="167" t="s">
        <v>98</v>
      </c>
      <c r="E46" s="166">
        <v>9174</v>
      </c>
      <c r="F46" s="166">
        <v>56004</v>
      </c>
      <c r="G46" s="166">
        <v>133326</v>
      </c>
      <c r="H46" s="166">
        <v>273981</v>
      </c>
      <c r="I46" s="166">
        <v>6719</v>
      </c>
      <c r="J46" s="165">
        <v>0</v>
      </c>
      <c r="K46" s="166">
        <v>2135</v>
      </c>
      <c r="L46" s="165">
        <v>0</v>
      </c>
      <c r="M46" s="165">
        <v>0</v>
      </c>
      <c r="N46" s="166">
        <v>46755</v>
      </c>
      <c r="O46" s="166">
        <v>230391</v>
      </c>
      <c r="P46" s="166">
        <v>18195</v>
      </c>
      <c r="Q46" s="166">
        <v>13069</v>
      </c>
      <c r="R46" s="85">
        <f t="shared" si="0"/>
        <v>120257</v>
      </c>
    </row>
    <row r="47" spans="1:18" x14ac:dyDescent="0.25">
      <c r="A47" s="165">
        <v>2015</v>
      </c>
      <c r="B47" s="165">
        <v>4</v>
      </c>
      <c r="C47" s="167" t="s">
        <v>541</v>
      </c>
      <c r="D47" s="167" t="s">
        <v>60</v>
      </c>
      <c r="E47" s="166">
        <v>7037</v>
      </c>
      <c r="F47" s="166">
        <v>28237</v>
      </c>
      <c r="G47" s="166">
        <v>21488</v>
      </c>
      <c r="H47" s="166">
        <v>46937</v>
      </c>
      <c r="I47" s="166">
        <v>4989</v>
      </c>
      <c r="J47" s="165">
        <v>0</v>
      </c>
      <c r="K47" s="166">
        <v>1171</v>
      </c>
      <c r="L47" s="166">
        <v>3801</v>
      </c>
      <c r="M47" s="165">
        <v>0</v>
      </c>
      <c r="N47" s="166">
        <v>8006</v>
      </c>
      <c r="O47" s="166">
        <v>99000</v>
      </c>
      <c r="P47" s="166">
        <v>52089</v>
      </c>
      <c r="Q47" s="166">
        <v>3318</v>
      </c>
      <c r="R47" s="85">
        <f t="shared" si="0"/>
        <v>18170</v>
      </c>
    </row>
    <row r="48" spans="1:18" x14ac:dyDescent="0.25">
      <c r="A48" s="165">
        <v>2015</v>
      </c>
      <c r="B48" s="165">
        <v>4</v>
      </c>
      <c r="C48" s="167" t="s">
        <v>542</v>
      </c>
      <c r="D48" s="167" t="s">
        <v>75</v>
      </c>
      <c r="E48" s="166">
        <v>11010</v>
      </c>
      <c r="F48" s="166">
        <v>12952</v>
      </c>
      <c r="G48" s="166">
        <v>5197</v>
      </c>
      <c r="H48" s="166">
        <v>28655</v>
      </c>
      <c r="I48" s="166">
        <v>1213</v>
      </c>
      <c r="J48" s="165">
        <v>0</v>
      </c>
      <c r="K48" s="165">
        <v>487</v>
      </c>
      <c r="L48" s="165">
        <v>0</v>
      </c>
      <c r="M48" s="165">
        <v>0</v>
      </c>
      <c r="N48" s="166">
        <v>4891</v>
      </c>
      <c r="O48" s="166">
        <v>62781</v>
      </c>
      <c r="P48" s="166">
        <v>4359</v>
      </c>
      <c r="Q48" s="165">
        <v>65</v>
      </c>
      <c r="R48" s="85">
        <f t="shared" si="0"/>
        <v>5132</v>
      </c>
    </row>
    <row r="49" spans="1:18" x14ac:dyDescent="0.25">
      <c r="A49" s="165">
        <v>2015</v>
      </c>
      <c r="B49" s="165">
        <v>4</v>
      </c>
      <c r="C49" s="167" t="s">
        <v>543</v>
      </c>
      <c r="D49" s="167" t="s">
        <v>90</v>
      </c>
      <c r="E49" s="166">
        <v>28681</v>
      </c>
      <c r="F49" s="166">
        <v>276024</v>
      </c>
      <c r="G49" s="166">
        <v>752748</v>
      </c>
      <c r="H49" s="166">
        <v>422213</v>
      </c>
      <c r="I49" s="166">
        <v>84389</v>
      </c>
      <c r="J49" s="165">
        <v>0</v>
      </c>
      <c r="K49" s="166">
        <v>8504</v>
      </c>
      <c r="L49" s="165">
        <v>0</v>
      </c>
      <c r="M49" s="165">
        <v>0</v>
      </c>
      <c r="N49" s="166">
        <v>72030</v>
      </c>
      <c r="O49" s="166">
        <v>915852</v>
      </c>
      <c r="P49" s="166">
        <v>425746</v>
      </c>
      <c r="Q49" s="166">
        <v>94684</v>
      </c>
      <c r="R49" s="85">
        <f t="shared" si="0"/>
        <v>658064</v>
      </c>
    </row>
    <row r="50" spans="1:18" x14ac:dyDescent="0.25">
      <c r="A50" s="165">
        <v>2015</v>
      </c>
      <c r="B50" s="165">
        <v>4</v>
      </c>
      <c r="C50" s="167" t="s">
        <v>544</v>
      </c>
      <c r="D50" s="167" t="s">
        <v>139</v>
      </c>
      <c r="E50" s="166">
        <v>60807</v>
      </c>
      <c r="F50" s="166">
        <v>212124</v>
      </c>
      <c r="G50" s="166">
        <v>104559</v>
      </c>
      <c r="H50" s="166">
        <v>403130</v>
      </c>
      <c r="I50" s="166">
        <v>47320</v>
      </c>
      <c r="J50" s="165">
        <v>0</v>
      </c>
      <c r="K50" s="166">
        <v>17068</v>
      </c>
      <c r="L50" s="165">
        <v>0</v>
      </c>
      <c r="M50" s="165">
        <v>0</v>
      </c>
      <c r="N50" s="166">
        <v>68774</v>
      </c>
      <c r="O50" s="166">
        <v>825075</v>
      </c>
      <c r="P50" s="166">
        <v>34378</v>
      </c>
      <c r="Q50" s="166">
        <v>46523</v>
      </c>
      <c r="R50" s="85">
        <f t="shared" si="0"/>
        <v>58036</v>
      </c>
    </row>
    <row r="51" spans="1:18" x14ac:dyDescent="0.25">
      <c r="A51" s="165">
        <v>2015</v>
      </c>
      <c r="B51" s="165">
        <v>4</v>
      </c>
      <c r="C51" s="167" t="s">
        <v>545</v>
      </c>
      <c r="D51" s="167" t="s">
        <v>157</v>
      </c>
      <c r="E51" s="166">
        <v>1039</v>
      </c>
      <c r="F51" s="166">
        <v>20309</v>
      </c>
      <c r="G51" s="166">
        <v>3288</v>
      </c>
      <c r="H51" s="166">
        <v>41178</v>
      </c>
      <c r="I51" s="166">
        <v>2155</v>
      </c>
      <c r="J51" s="165">
        <v>0</v>
      </c>
      <c r="K51" s="166">
        <v>1206</v>
      </c>
      <c r="L51" s="166">
        <v>13325</v>
      </c>
      <c r="M51" s="165">
        <v>0</v>
      </c>
      <c r="N51" s="166">
        <v>7030</v>
      </c>
      <c r="O51" s="166">
        <v>106490</v>
      </c>
      <c r="P51" s="166">
        <v>4437</v>
      </c>
      <c r="Q51" s="165">
        <v>-111</v>
      </c>
      <c r="R51" s="85">
        <f t="shared" si="0"/>
        <v>3399</v>
      </c>
    </row>
    <row r="52" spans="1:18" x14ac:dyDescent="0.25">
      <c r="A52" s="165">
        <v>2015</v>
      </c>
      <c r="B52" s="165">
        <v>4</v>
      </c>
      <c r="C52" s="167" t="s">
        <v>546</v>
      </c>
      <c r="D52" s="167" t="s">
        <v>174</v>
      </c>
      <c r="E52" s="166">
        <v>15243</v>
      </c>
      <c r="F52" s="166">
        <v>76311</v>
      </c>
      <c r="G52" s="166">
        <v>181004</v>
      </c>
      <c r="H52" s="166">
        <v>300575</v>
      </c>
      <c r="I52" s="166">
        <v>49543</v>
      </c>
      <c r="J52" s="165">
        <v>0</v>
      </c>
      <c r="K52" s="166">
        <v>3376</v>
      </c>
      <c r="L52" s="165">
        <v>0</v>
      </c>
      <c r="M52" s="165">
        <v>0</v>
      </c>
      <c r="N52" s="166">
        <v>51276</v>
      </c>
      <c r="O52" s="166">
        <v>363276</v>
      </c>
      <c r="P52" s="166">
        <v>27312</v>
      </c>
      <c r="Q52" s="166">
        <v>17412</v>
      </c>
      <c r="R52" s="85">
        <f t="shared" si="0"/>
        <v>163592</v>
      </c>
    </row>
    <row r="53" spans="1:18" x14ac:dyDescent="0.25">
      <c r="A53" s="165">
        <v>2015</v>
      </c>
      <c r="B53" s="165">
        <v>4</v>
      </c>
      <c r="C53" s="167" t="s">
        <v>547</v>
      </c>
      <c r="D53" s="167" t="s">
        <v>149</v>
      </c>
      <c r="E53" s="166">
        <v>1881</v>
      </c>
      <c r="F53" s="166">
        <v>321468</v>
      </c>
      <c r="G53" s="166">
        <v>438327</v>
      </c>
      <c r="H53" s="166">
        <v>724351</v>
      </c>
      <c r="I53" s="166">
        <v>38924</v>
      </c>
      <c r="J53" s="165">
        <v>0</v>
      </c>
      <c r="K53" s="166">
        <v>12556</v>
      </c>
      <c r="L53" s="166">
        <v>85213</v>
      </c>
      <c r="M53" s="165">
        <v>0</v>
      </c>
      <c r="N53" s="166">
        <v>123588</v>
      </c>
      <c r="O53" s="166">
        <v>907953</v>
      </c>
      <c r="P53" s="166">
        <v>115772</v>
      </c>
      <c r="Q53" s="166">
        <v>41058</v>
      </c>
      <c r="R53" s="85">
        <f t="shared" si="0"/>
        <v>397269</v>
      </c>
    </row>
    <row r="54" spans="1:18" x14ac:dyDescent="0.25">
      <c r="A54" s="165">
        <v>2015</v>
      </c>
      <c r="B54" s="165">
        <v>4</v>
      </c>
      <c r="C54" s="167" t="s">
        <v>548</v>
      </c>
      <c r="D54" s="167" t="s">
        <v>118</v>
      </c>
      <c r="E54" s="166">
        <v>9267</v>
      </c>
      <c r="F54" s="166">
        <v>42834</v>
      </c>
      <c r="G54" s="166">
        <v>63375</v>
      </c>
      <c r="H54" s="166">
        <v>146760</v>
      </c>
      <c r="I54" s="166">
        <v>3990</v>
      </c>
      <c r="J54" s="165">
        <v>0</v>
      </c>
      <c r="K54" s="166">
        <v>1510</v>
      </c>
      <c r="L54" s="165">
        <v>0</v>
      </c>
      <c r="M54" s="165">
        <v>0</v>
      </c>
      <c r="N54" s="166">
        <v>25039</v>
      </c>
      <c r="O54" s="166">
        <v>144297</v>
      </c>
      <c r="P54" s="166">
        <v>13750</v>
      </c>
      <c r="Q54" s="166">
        <v>6367</v>
      </c>
      <c r="R54" s="85">
        <f t="shared" si="0"/>
        <v>57008</v>
      </c>
    </row>
    <row r="55" spans="1:18" x14ac:dyDescent="0.25">
      <c r="A55" s="165">
        <v>2015</v>
      </c>
      <c r="B55" s="165">
        <v>4</v>
      </c>
      <c r="C55" s="167" t="s">
        <v>549</v>
      </c>
      <c r="D55" s="167" t="s">
        <v>119</v>
      </c>
      <c r="E55" s="166">
        <v>15643</v>
      </c>
      <c r="F55" s="166">
        <v>80484</v>
      </c>
      <c r="G55" s="166">
        <v>120583</v>
      </c>
      <c r="H55" s="166">
        <v>292252</v>
      </c>
      <c r="I55" s="166">
        <v>18553</v>
      </c>
      <c r="J55" s="165">
        <v>0</v>
      </c>
      <c r="K55" s="166">
        <v>3752</v>
      </c>
      <c r="L55" s="165">
        <v>0</v>
      </c>
      <c r="M55" s="165">
        <v>0</v>
      </c>
      <c r="N55" s="166">
        <v>49870</v>
      </c>
      <c r="O55" s="166">
        <v>336255</v>
      </c>
      <c r="P55" s="166">
        <v>32042</v>
      </c>
      <c r="Q55" s="166">
        <v>12197</v>
      </c>
      <c r="R55" s="85">
        <f t="shared" si="0"/>
        <v>108386</v>
      </c>
    </row>
    <row r="56" spans="1:18" x14ac:dyDescent="0.25">
      <c r="A56" s="165">
        <v>2015</v>
      </c>
      <c r="B56" s="165">
        <v>4</v>
      </c>
      <c r="C56" s="167" t="s">
        <v>550</v>
      </c>
      <c r="D56" s="167" t="s">
        <v>175</v>
      </c>
      <c r="E56" s="166">
        <v>28856</v>
      </c>
      <c r="F56" s="166">
        <v>58949</v>
      </c>
      <c r="G56" s="166">
        <v>300450</v>
      </c>
      <c r="H56" s="166">
        <v>147762</v>
      </c>
      <c r="I56" s="166">
        <v>16959</v>
      </c>
      <c r="J56" s="165">
        <v>0</v>
      </c>
      <c r="K56" s="166">
        <v>3478</v>
      </c>
      <c r="L56" s="165">
        <v>0</v>
      </c>
      <c r="M56" s="165">
        <v>0</v>
      </c>
      <c r="N56" s="166">
        <v>25221</v>
      </c>
      <c r="O56" s="165">
        <v>0</v>
      </c>
      <c r="P56" s="165">
        <v>0</v>
      </c>
      <c r="Q56" s="166">
        <v>35721</v>
      </c>
      <c r="R56" s="85">
        <f t="shared" si="0"/>
        <v>264729</v>
      </c>
    </row>
    <row r="57" spans="1:18" x14ac:dyDescent="0.25">
      <c r="A57" s="165">
        <v>2015</v>
      </c>
      <c r="B57" s="165">
        <v>4</v>
      </c>
      <c r="C57" s="167" t="s">
        <v>551</v>
      </c>
      <c r="D57" s="167" t="s">
        <v>140</v>
      </c>
      <c r="E57" s="166">
        <v>9288</v>
      </c>
      <c r="F57" s="166">
        <v>12544</v>
      </c>
      <c r="G57" s="166">
        <v>83540</v>
      </c>
      <c r="H57" s="166">
        <v>35646</v>
      </c>
      <c r="I57" s="165">
        <v>815</v>
      </c>
      <c r="J57" s="165">
        <v>0</v>
      </c>
      <c r="K57" s="166">
        <v>1169</v>
      </c>
      <c r="L57" s="165">
        <v>0</v>
      </c>
      <c r="M57" s="165">
        <v>0</v>
      </c>
      <c r="N57" s="166">
        <v>6082</v>
      </c>
      <c r="O57" s="166">
        <v>81374</v>
      </c>
      <c r="P57" s="166">
        <v>3391</v>
      </c>
      <c r="Q57" s="165">
        <v>-24</v>
      </c>
      <c r="R57" s="85">
        <f t="shared" si="0"/>
        <v>83564</v>
      </c>
    </row>
    <row r="58" spans="1:18" x14ac:dyDescent="0.25">
      <c r="A58" s="165">
        <v>2015</v>
      </c>
      <c r="B58" s="165">
        <v>4</v>
      </c>
      <c r="C58" s="167" t="s">
        <v>552</v>
      </c>
      <c r="D58" s="167" t="s">
        <v>158</v>
      </c>
      <c r="E58" s="166">
        <v>3825</v>
      </c>
      <c r="F58" s="166">
        <v>47846</v>
      </c>
      <c r="G58" s="166">
        <v>40310</v>
      </c>
      <c r="H58" s="166">
        <v>102690</v>
      </c>
      <c r="I58" s="166">
        <v>4970</v>
      </c>
      <c r="J58" s="165">
        <v>0</v>
      </c>
      <c r="K58" s="166">
        <v>1466</v>
      </c>
      <c r="L58" s="166">
        <v>5933</v>
      </c>
      <c r="M58" s="165">
        <v>0</v>
      </c>
      <c r="N58" s="166">
        <v>17518</v>
      </c>
      <c r="O58" s="166">
        <v>216743</v>
      </c>
      <c r="P58" s="166">
        <v>9031</v>
      </c>
      <c r="Q58" s="166">
        <v>7652</v>
      </c>
      <c r="R58" s="85">
        <f t="shared" si="0"/>
        <v>32658</v>
      </c>
    </row>
    <row r="59" spans="1:18" x14ac:dyDescent="0.25">
      <c r="A59" s="165">
        <v>2015</v>
      </c>
      <c r="B59" s="165">
        <v>4</v>
      </c>
      <c r="C59" s="167" t="s">
        <v>553</v>
      </c>
      <c r="D59" s="167" t="s">
        <v>159</v>
      </c>
      <c r="E59" s="165">
        <v>607</v>
      </c>
      <c r="F59" s="166">
        <v>260864</v>
      </c>
      <c r="G59" s="166">
        <v>558293</v>
      </c>
      <c r="H59" s="166">
        <v>369762</v>
      </c>
      <c r="I59" s="166">
        <v>45761</v>
      </c>
      <c r="J59" s="166">
        <v>9875</v>
      </c>
      <c r="K59" s="166">
        <v>3253</v>
      </c>
      <c r="L59" s="166">
        <v>144104</v>
      </c>
      <c r="M59" s="165">
        <v>0</v>
      </c>
      <c r="N59" s="166">
        <v>63083</v>
      </c>
      <c r="O59" s="166">
        <v>265730</v>
      </c>
      <c r="P59" s="166">
        <v>11072</v>
      </c>
      <c r="Q59" s="166">
        <v>74992</v>
      </c>
      <c r="R59" s="85">
        <f t="shared" si="0"/>
        <v>483301</v>
      </c>
    </row>
    <row r="60" spans="1:18" x14ac:dyDescent="0.25">
      <c r="A60" s="165">
        <v>2015</v>
      </c>
      <c r="B60" s="165">
        <v>4</v>
      </c>
      <c r="C60" s="167" t="s">
        <v>554</v>
      </c>
      <c r="D60" s="167" t="s">
        <v>108</v>
      </c>
      <c r="E60" s="166">
        <v>41759</v>
      </c>
      <c r="F60" s="166">
        <v>62609</v>
      </c>
      <c r="G60" s="166">
        <v>716790</v>
      </c>
      <c r="H60" s="166">
        <v>100775</v>
      </c>
      <c r="I60" s="166">
        <v>24118</v>
      </c>
      <c r="J60" s="165">
        <v>0</v>
      </c>
      <c r="K60" s="166">
        <v>2140</v>
      </c>
      <c r="L60" s="165">
        <v>0</v>
      </c>
      <c r="M60" s="165">
        <v>0</v>
      </c>
      <c r="N60" s="166">
        <v>17195</v>
      </c>
      <c r="O60" s="166">
        <v>48004</v>
      </c>
      <c r="P60" s="166">
        <v>102828</v>
      </c>
      <c r="Q60" s="166">
        <v>88451</v>
      </c>
      <c r="R60" s="85">
        <f t="shared" si="0"/>
        <v>628339</v>
      </c>
    </row>
    <row r="61" spans="1:18" x14ac:dyDescent="0.25">
      <c r="A61" s="165">
        <v>2015</v>
      </c>
      <c r="B61" s="165">
        <v>4</v>
      </c>
      <c r="C61" s="167" t="s">
        <v>555</v>
      </c>
      <c r="D61" s="167" t="s">
        <v>76</v>
      </c>
      <c r="E61" s="166">
        <v>21288</v>
      </c>
      <c r="F61" s="166">
        <v>49975</v>
      </c>
      <c r="G61" s="166">
        <v>325239</v>
      </c>
      <c r="H61" s="166">
        <v>99167</v>
      </c>
      <c r="I61" s="166">
        <v>10413</v>
      </c>
      <c r="J61" s="165">
        <v>0</v>
      </c>
      <c r="K61" s="166">
        <v>1659</v>
      </c>
      <c r="L61" s="165">
        <v>0</v>
      </c>
      <c r="M61" s="165">
        <v>0</v>
      </c>
      <c r="N61" s="166">
        <v>16919</v>
      </c>
      <c r="O61" s="166">
        <v>148674</v>
      </c>
      <c r="P61" s="166">
        <v>12868</v>
      </c>
      <c r="Q61" s="166">
        <v>35839</v>
      </c>
      <c r="R61" s="85">
        <f t="shared" si="0"/>
        <v>289400</v>
      </c>
    </row>
    <row r="62" spans="1:18" x14ac:dyDescent="0.25">
      <c r="A62" s="165">
        <v>2015</v>
      </c>
      <c r="B62" s="165">
        <v>4</v>
      </c>
      <c r="C62" s="167" t="s">
        <v>556</v>
      </c>
      <c r="D62" s="167" t="s">
        <v>120</v>
      </c>
      <c r="E62" s="166">
        <v>9911</v>
      </c>
      <c r="F62" s="166">
        <v>146295</v>
      </c>
      <c r="G62" s="166">
        <v>189225</v>
      </c>
      <c r="H62" s="166">
        <v>426264</v>
      </c>
      <c r="I62" s="166">
        <v>21906</v>
      </c>
      <c r="J62" s="165">
        <v>0</v>
      </c>
      <c r="K62" s="166">
        <v>5969</v>
      </c>
      <c r="L62" s="166">
        <v>19165</v>
      </c>
      <c r="M62" s="165">
        <v>0</v>
      </c>
      <c r="N62" s="166">
        <v>72730</v>
      </c>
      <c r="O62" s="166">
        <v>511243</v>
      </c>
      <c r="P62" s="166">
        <v>312975</v>
      </c>
      <c r="Q62" s="166">
        <v>16469</v>
      </c>
      <c r="R62" s="85">
        <f t="shared" si="0"/>
        <v>172756</v>
      </c>
    </row>
    <row r="63" spans="1:18" x14ac:dyDescent="0.25">
      <c r="A63" s="165">
        <v>2015</v>
      </c>
      <c r="B63" s="165">
        <v>4</v>
      </c>
      <c r="C63" s="167" t="s">
        <v>557</v>
      </c>
      <c r="D63" s="167" t="s">
        <v>91</v>
      </c>
      <c r="E63" s="166">
        <v>31227</v>
      </c>
      <c r="F63" s="166">
        <v>50998</v>
      </c>
      <c r="G63" s="166">
        <v>170103</v>
      </c>
      <c r="H63" s="166">
        <v>78016</v>
      </c>
      <c r="I63" s="166">
        <v>23122</v>
      </c>
      <c r="J63" s="165">
        <v>0</v>
      </c>
      <c r="K63" s="166">
        <v>1928</v>
      </c>
      <c r="L63" s="165">
        <v>0</v>
      </c>
      <c r="M63" s="165">
        <v>0</v>
      </c>
      <c r="N63" s="166">
        <v>13313</v>
      </c>
      <c r="O63" s="166">
        <v>117925</v>
      </c>
      <c r="P63" s="166">
        <v>75492</v>
      </c>
      <c r="Q63" s="166">
        <v>13313</v>
      </c>
      <c r="R63" s="85">
        <f t="shared" si="0"/>
        <v>156790</v>
      </c>
    </row>
    <row r="64" spans="1:18" x14ac:dyDescent="0.25">
      <c r="A64" s="165">
        <v>2015</v>
      </c>
      <c r="B64" s="165">
        <v>4</v>
      </c>
      <c r="C64" s="167" t="s">
        <v>558</v>
      </c>
      <c r="D64" s="167" t="s">
        <v>141</v>
      </c>
      <c r="E64" s="166">
        <v>2270</v>
      </c>
      <c r="F64" s="166">
        <v>28333</v>
      </c>
      <c r="G64" s="166">
        <v>84818</v>
      </c>
      <c r="H64" s="166">
        <v>80453</v>
      </c>
      <c r="I64" s="166">
        <v>2836</v>
      </c>
      <c r="J64" s="165">
        <v>0</v>
      </c>
      <c r="K64" s="166">
        <v>2193</v>
      </c>
      <c r="L64" s="165">
        <v>0</v>
      </c>
      <c r="M64" s="165">
        <v>0</v>
      </c>
      <c r="N64" s="166">
        <v>13731</v>
      </c>
      <c r="O64" s="166">
        <v>127743</v>
      </c>
      <c r="P64" s="166">
        <v>5323</v>
      </c>
      <c r="Q64" s="166">
        <v>8732</v>
      </c>
      <c r="R64" s="85">
        <f t="shared" si="0"/>
        <v>76086</v>
      </c>
    </row>
    <row r="65" spans="1:18" x14ac:dyDescent="0.25">
      <c r="A65" s="165">
        <v>2015</v>
      </c>
      <c r="B65" s="165">
        <v>4</v>
      </c>
      <c r="C65" s="167" t="s">
        <v>559</v>
      </c>
      <c r="D65" s="167" t="s">
        <v>49</v>
      </c>
      <c r="E65" s="166">
        <v>4878</v>
      </c>
      <c r="F65" s="166">
        <v>24231</v>
      </c>
      <c r="G65" s="166">
        <v>12641</v>
      </c>
      <c r="H65" s="166">
        <v>65511</v>
      </c>
      <c r="I65" s="165">
        <v>997</v>
      </c>
      <c r="J65" s="165">
        <v>0</v>
      </c>
      <c r="K65" s="165">
        <v>962</v>
      </c>
      <c r="L65" s="166">
        <v>17713</v>
      </c>
      <c r="M65" s="165">
        <v>0</v>
      </c>
      <c r="N65" s="166">
        <v>11181</v>
      </c>
      <c r="O65" s="166">
        <v>79885</v>
      </c>
      <c r="P65" s="166">
        <v>5635</v>
      </c>
      <c r="Q65" s="166">
        <v>1507</v>
      </c>
      <c r="R65" s="85">
        <f t="shared" si="0"/>
        <v>11134</v>
      </c>
    </row>
    <row r="66" spans="1:18" x14ac:dyDescent="0.25">
      <c r="A66" s="165">
        <v>2015</v>
      </c>
      <c r="B66" s="165">
        <v>4</v>
      </c>
      <c r="C66" s="167" t="s">
        <v>560</v>
      </c>
      <c r="D66" s="167" t="s">
        <v>77</v>
      </c>
      <c r="E66" s="166">
        <v>14484</v>
      </c>
      <c r="F66" s="166">
        <v>11300</v>
      </c>
      <c r="G66" s="165">
        <v>608</v>
      </c>
      <c r="H66" s="166">
        <v>20622</v>
      </c>
      <c r="I66" s="166">
        <v>2512</v>
      </c>
      <c r="J66" s="165">
        <v>0</v>
      </c>
      <c r="K66" s="165">
        <v>753</v>
      </c>
      <c r="L66" s="165">
        <v>0</v>
      </c>
      <c r="M66" s="165">
        <v>0</v>
      </c>
      <c r="N66" s="166">
        <v>3518</v>
      </c>
      <c r="O66" s="166">
        <v>67276</v>
      </c>
      <c r="P66" s="166">
        <v>4443</v>
      </c>
      <c r="Q66" s="165">
        <v>65</v>
      </c>
      <c r="R66" s="85">
        <f t="shared" si="0"/>
        <v>543</v>
      </c>
    </row>
    <row r="67" spans="1:18" x14ac:dyDescent="0.25">
      <c r="A67" s="165">
        <v>2015</v>
      </c>
      <c r="B67" s="165">
        <v>4</v>
      </c>
      <c r="C67" s="167" t="s">
        <v>561</v>
      </c>
      <c r="D67" s="167" t="s">
        <v>50</v>
      </c>
      <c r="E67" s="166">
        <v>14366</v>
      </c>
      <c r="F67" s="166">
        <v>112192</v>
      </c>
      <c r="G67" s="166">
        <v>264495</v>
      </c>
      <c r="H67" s="166">
        <v>202392</v>
      </c>
      <c r="I67" s="166">
        <v>22206</v>
      </c>
      <c r="J67" s="165">
        <v>0</v>
      </c>
      <c r="K67" s="166">
        <v>6697</v>
      </c>
      <c r="L67" s="166">
        <v>7581</v>
      </c>
      <c r="M67" s="165">
        <v>0</v>
      </c>
      <c r="N67" s="166">
        <v>34525</v>
      </c>
      <c r="O67" s="166">
        <v>442478</v>
      </c>
      <c r="P67" s="166">
        <v>113511</v>
      </c>
      <c r="Q67" s="166">
        <v>15600</v>
      </c>
      <c r="R67" s="85">
        <f t="shared" ref="R67:R130" si="1">G67-Q67</f>
        <v>248895</v>
      </c>
    </row>
    <row r="68" spans="1:18" x14ac:dyDescent="0.25">
      <c r="A68" s="165">
        <v>2015</v>
      </c>
      <c r="B68" s="165">
        <v>4</v>
      </c>
      <c r="C68" s="167" t="s">
        <v>562</v>
      </c>
      <c r="D68" s="167" t="s">
        <v>61</v>
      </c>
      <c r="E68" s="166">
        <v>6239</v>
      </c>
      <c r="F68" s="166">
        <v>42612</v>
      </c>
      <c r="G68" s="166">
        <v>21494</v>
      </c>
      <c r="H68" s="166">
        <v>92754</v>
      </c>
      <c r="I68" s="166">
        <v>5585</v>
      </c>
      <c r="J68" s="165">
        <v>0</v>
      </c>
      <c r="K68" s="166">
        <v>2418</v>
      </c>
      <c r="L68" s="166">
        <v>2764</v>
      </c>
      <c r="M68" s="165">
        <v>0</v>
      </c>
      <c r="N68" s="166">
        <v>15823</v>
      </c>
      <c r="O68" s="166">
        <v>267686</v>
      </c>
      <c r="P68" s="166">
        <v>25508</v>
      </c>
      <c r="Q68" s="166">
        <v>1486</v>
      </c>
      <c r="R68" s="85">
        <f t="shared" si="1"/>
        <v>20008</v>
      </c>
    </row>
    <row r="69" spans="1:18" x14ac:dyDescent="0.25">
      <c r="A69" s="165">
        <v>2015</v>
      </c>
      <c r="B69" s="165">
        <v>4</v>
      </c>
      <c r="C69" s="167" t="s">
        <v>563</v>
      </c>
      <c r="D69" s="167" t="s">
        <v>99</v>
      </c>
      <c r="E69" s="166">
        <v>15085</v>
      </c>
      <c r="F69" s="166">
        <v>28238</v>
      </c>
      <c r="G69" s="166">
        <v>288005</v>
      </c>
      <c r="H69" s="166">
        <v>102799</v>
      </c>
      <c r="I69" s="166">
        <v>7238</v>
      </c>
      <c r="J69" s="165">
        <v>0</v>
      </c>
      <c r="K69" s="166">
        <v>1032</v>
      </c>
      <c r="L69" s="165">
        <v>0</v>
      </c>
      <c r="M69" s="165">
        <v>0</v>
      </c>
      <c r="N69" s="166">
        <v>17545</v>
      </c>
      <c r="O69" s="166">
        <v>44966</v>
      </c>
      <c r="P69" s="166">
        <v>6439</v>
      </c>
      <c r="Q69" s="166">
        <v>35186</v>
      </c>
      <c r="R69" s="85">
        <f t="shared" si="1"/>
        <v>252819</v>
      </c>
    </row>
    <row r="70" spans="1:18" x14ac:dyDescent="0.25">
      <c r="A70" s="165">
        <v>2015</v>
      </c>
      <c r="B70" s="165">
        <v>4</v>
      </c>
      <c r="C70" s="167" t="s">
        <v>564</v>
      </c>
      <c r="D70" s="167" t="s">
        <v>62</v>
      </c>
      <c r="E70" s="166">
        <v>7058</v>
      </c>
      <c r="F70" s="166">
        <v>61538</v>
      </c>
      <c r="G70" s="166">
        <v>51437</v>
      </c>
      <c r="H70" s="166">
        <v>198317</v>
      </c>
      <c r="I70" s="166">
        <v>5663</v>
      </c>
      <c r="J70" s="165">
        <v>0</v>
      </c>
      <c r="K70" s="166">
        <v>3483</v>
      </c>
      <c r="L70" s="166">
        <v>1958</v>
      </c>
      <c r="M70" s="165">
        <v>0</v>
      </c>
      <c r="N70" s="166">
        <v>33839</v>
      </c>
      <c r="O70" s="166">
        <v>209118</v>
      </c>
      <c r="P70" s="166">
        <v>19927</v>
      </c>
      <c r="Q70" s="166">
        <v>5875</v>
      </c>
      <c r="R70" s="85">
        <f t="shared" si="1"/>
        <v>45562</v>
      </c>
    </row>
    <row r="71" spans="1:18" x14ac:dyDescent="0.25">
      <c r="A71" s="165">
        <v>2015</v>
      </c>
      <c r="B71" s="165">
        <v>4</v>
      </c>
      <c r="C71" s="167" t="s">
        <v>565</v>
      </c>
      <c r="D71" s="167" t="s">
        <v>109</v>
      </c>
      <c r="E71" s="166">
        <v>8699</v>
      </c>
      <c r="F71" s="166">
        <v>260146</v>
      </c>
      <c r="G71" s="166">
        <v>381449</v>
      </c>
      <c r="H71" s="166">
        <v>479847</v>
      </c>
      <c r="I71" s="166">
        <v>60270</v>
      </c>
      <c r="J71" s="165">
        <v>0</v>
      </c>
      <c r="K71" s="166">
        <v>4676</v>
      </c>
      <c r="L71" s="165">
        <v>0</v>
      </c>
      <c r="M71" s="165">
        <v>0</v>
      </c>
      <c r="N71" s="166">
        <v>81865</v>
      </c>
      <c r="O71" s="166">
        <v>1027761</v>
      </c>
      <c r="P71" s="166">
        <v>371843</v>
      </c>
      <c r="Q71" s="166">
        <v>44934</v>
      </c>
      <c r="R71" s="85">
        <f t="shared" si="1"/>
        <v>336515</v>
      </c>
    </row>
    <row r="72" spans="1:18" x14ac:dyDescent="0.25">
      <c r="A72" s="165">
        <v>2015</v>
      </c>
      <c r="B72" s="165">
        <v>4</v>
      </c>
      <c r="C72" s="167" t="s">
        <v>566</v>
      </c>
      <c r="D72" s="167" t="s">
        <v>160</v>
      </c>
      <c r="E72" s="166">
        <v>1167</v>
      </c>
      <c r="F72" s="166">
        <v>151018</v>
      </c>
      <c r="G72" s="166">
        <v>223681</v>
      </c>
      <c r="H72" s="166">
        <v>252119</v>
      </c>
      <c r="I72" s="166">
        <v>35725</v>
      </c>
      <c r="J72" s="165">
        <v>0</v>
      </c>
      <c r="K72" s="166">
        <v>2288</v>
      </c>
      <c r="L72" s="166">
        <v>77297</v>
      </c>
      <c r="M72" s="165">
        <v>0</v>
      </c>
      <c r="N72" s="166">
        <v>43028</v>
      </c>
      <c r="O72" s="166">
        <v>193190</v>
      </c>
      <c r="P72" s="166">
        <v>8050</v>
      </c>
      <c r="Q72" s="166">
        <v>28883</v>
      </c>
      <c r="R72" s="85">
        <f t="shared" si="1"/>
        <v>194798</v>
      </c>
    </row>
    <row r="73" spans="1:18" x14ac:dyDescent="0.25">
      <c r="A73" s="165">
        <v>2015</v>
      </c>
      <c r="B73" s="165">
        <v>4</v>
      </c>
      <c r="C73" s="167" t="s">
        <v>567</v>
      </c>
      <c r="D73" s="167" t="s">
        <v>121</v>
      </c>
      <c r="E73" s="166">
        <v>12140</v>
      </c>
      <c r="F73" s="166">
        <v>58453</v>
      </c>
      <c r="G73" s="166">
        <v>91333</v>
      </c>
      <c r="H73" s="166">
        <v>194958</v>
      </c>
      <c r="I73" s="166">
        <v>4849</v>
      </c>
      <c r="J73" s="165">
        <v>0</v>
      </c>
      <c r="K73" s="166">
        <v>3010</v>
      </c>
      <c r="L73" s="166">
        <v>66223</v>
      </c>
      <c r="M73" s="165">
        <v>0</v>
      </c>
      <c r="N73" s="166">
        <v>33253</v>
      </c>
      <c r="O73" s="166">
        <v>190001</v>
      </c>
      <c r="P73" s="166">
        <v>18105</v>
      </c>
      <c r="Q73" s="166">
        <v>12584</v>
      </c>
      <c r="R73" s="85">
        <f t="shared" si="1"/>
        <v>78749</v>
      </c>
    </row>
    <row r="74" spans="1:18" x14ac:dyDescent="0.25">
      <c r="A74" s="165">
        <v>2015</v>
      </c>
      <c r="B74" s="165">
        <v>4</v>
      </c>
      <c r="C74" s="167" t="s">
        <v>568</v>
      </c>
      <c r="D74" s="167" t="s">
        <v>127</v>
      </c>
      <c r="E74" s="166">
        <v>51926</v>
      </c>
      <c r="F74" s="166">
        <v>309467</v>
      </c>
      <c r="G74" s="166">
        <v>754653</v>
      </c>
      <c r="H74" s="166">
        <v>758343</v>
      </c>
      <c r="I74" s="166">
        <v>87658</v>
      </c>
      <c r="J74" s="166">
        <v>1080</v>
      </c>
      <c r="K74" s="166">
        <v>9750</v>
      </c>
      <c r="L74" s="165">
        <v>0</v>
      </c>
      <c r="M74" s="165">
        <v>0</v>
      </c>
      <c r="N74" s="166">
        <v>129394</v>
      </c>
      <c r="O74" s="166">
        <v>1377005</v>
      </c>
      <c r="P74" s="166">
        <v>1155258</v>
      </c>
      <c r="Q74" s="166">
        <v>79884</v>
      </c>
      <c r="R74" s="85">
        <f t="shared" si="1"/>
        <v>674769</v>
      </c>
    </row>
    <row r="75" spans="1:18" x14ac:dyDescent="0.25">
      <c r="A75" s="165">
        <v>2015</v>
      </c>
      <c r="B75" s="165">
        <v>4</v>
      </c>
      <c r="C75" s="167" t="s">
        <v>569</v>
      </c>
      <c r="D75" s="167" t="s">
        <v>122</v>
      </c>
      <c r="E75" s="166">
        <v>4656</v>
      </c>
      <c r="F75" s="166">
        <v>273525</v>
      </c>
      <c r="G75" s="166">
        <v>2621741</v>
      </c>
      <c r="H75" s="166">
        <v>628727</v>
      </c>
      <c r="I75" s="166">
        <v>105495</v>
      </c>
      <c r="J75" s="165">
        <v>0</v>
      </c>
      <c r="K75" s="166">
        <v>4676</v>
      </c>
      <c r="L75" s="166">
        <v>61359</v>
      </c>
      <c r="M75" s="165">
        <v>0</v>
      </c>
      <c r="N75" s="166">
        <v>107281</v>
      </c>
      <c r="O75" s="165">
        <v>0</v>
      </c>
      <c r="P75" s="166">
        <v>130247</v>
      </c>
      <c r="Q75" s="166">
        <v>271048</v>
      </c>
      <c r="R75" s="85">
        <f t="shared" si="1"/>
        <v>2350693</v>
      </c>
    </row>
    <row r="76" spans="1:18" x14ac:dyDescent="0.25">
      <c r="A76" s="165">
        <v>2015</v>
      </c>
      <c r="B76" s="165">
        <v>4</v>
      </c>
      <c r="C76" s="167" t="s">
        <v>570</v>
      </c>
      <c r="D76" s="167" t="s">
        <v>63</v>
      </c>
      <c r="E76" s="166">
        <v>12090</v>
      </c>
      <c r="F76" s="166">
        <v>27880</v>
      </c>
      <c r="G76" s="166">
        <v>28574</v>
      </c>
      <c r="H76" s="166">
        <v>56864</v>
      </c>
      <c r="I76" s="166">
        <v>10904</v>
      </c>
      <c r="J76" s="165">
        <v>0</v>
      </c>
      <c r="K76" s="166">
        <v>1569</v>
      </c>
      <c r="L76" s="166">
        <v>2237</v>
      </c>
      <c r="M76" s="165">
        <v>0</v>
      </c>
      <c r="N76" s="166">
        <v>9708</v>
      </c>
      <c r="O76" s="166">
        <v>115195</v>
      </c>
      <c r="P76" s="166">
        <v>10977</v>
      </c>
      <c r="Q76" s="166">
        <v>3393</v>
      </c>
      <c r="R76" s="85">
        <f t="shared" si="1"/>
        <v>25181</v>
      </c>
    </row>
    <row r="77" spans="1:18" x14ac:dyDescent="0.25">
      <c r="A77" s="165">
        <v>2015</v>
      </c>
      <c r="B77" s="165">
        <v>4</v>
      </c>
      <c r="C77" s="167" t="s">
        <v>571</v>
      </c>
      <c r="D77" s="167" t="s">
        <v>64</v>
      </c>
      <c r="E77" s="166">
        <v>10243</v>
      </c>
      <c r="F77" s="166">
        <v>48169</v>
      </c>
      <c r="G77" s="166">
        <v>24339</v>
      </c>
      <c r="H77" s="166">
        <v>103239</v>
      </c>
      <c r="I77" s="166">
        <v>3318</v>
      </c>
      <c r="J77" s="165">
        <v>0</v>
      </c>
      <c r="K77" s="166">
        <v>2163</v>
      </c>
      <c r="L77" s="166">
        <v>5596</v>
      </c>
      <c r="M77" s="165">
        <v>0</v>
      </c>
      <c r="N77" s="166">
        <v>17612</v>
      </c>
      <c r="O77" s="166">
        <v>213017</v>
      </c>
      <c r="P77" s="166">
        <v>20298</v>
      </c>
      <c r="Q77" s="166">
        <v>2998</v>
      </c>
      <c r="R77" s="85">
        <f t="shared" si="1"/>
        <v>21341</v>
      </c>
    </row>
    <row r="78" spans="1:18" x14ac:dyDescent="0.25">
      <c r="A78" s="165">
        <v>2015</v>
      </c>
      <c r="B78" s="165">
        <v>4</v>
      </c>
      <c r="C78" s="167" t="s">
        <v>572</v>
      </c>
      <c r="D78" s="167" t="s">
        <v>177</v>
      </c>
      <c r="E78" s="166">
        <v>3481</v>
      </c>
      <c r="F78" s="166">
        <v>48410</v>
      </c>
      <c r="G78" s="166">
        <v>94741</v>
      </c>
      <c r="H78" s="166">
        <v>154454</v>
      </c>
      <c r="I78" s="166">
        <v>15272</v>
      </c>
      <c r="J78" s="165">
        <v>0</v>
      </c>
      <c r="K78" s="166">
        <v>2624</v>
      </c>
      <c r="L78" s="165">
        <v>0</v>
      </c>
      <c r="M78" s="165">
        <v>0</v>
      </c>
      <c r="N78" s="166">
        <v>26351</v>
      </c>
      <c r="O78" s="166">
        <v>216482</v>
      </c>
      <c r="P78" s="166">
        <v>16546</v>
      </c>
      <c r="Q78" s="166">
        <v>10315</v>
      </c>
      <c r="R78" s="85">
        <f t="shared" si="1"/>
        <v>84426</v>
      </c>
    </row>
    <row r="79" spans="1:18" x14ac:dyDescent="0.25">
      <c r="A79" s="165">
        <v>2015</v>
      </c>
      <c r="B79" s="165">
        <v>4</v>
      </c>
      <c r="C79" s="167" t="s">
        <v>573</v>
      </c>
      <c r="D79" s="167" t="s">
        <v>51</v>
      </c>
      <c r="E79" s="166">
        <v>5686</v>
      </c>
      <c r="F79" s="166">
        <v>45874</v>
      </c>
      <c r="G79" s="166">
        <v>100775</v>
      </c>
      <c r="H79" s="166">
        <v>86723</v>
      </c>
      <c r="I79" s="166">
        <v>14503</v>
      </c>
      <c r="J79" s="165">
        <v>0</v>
      </c>
      <c r="K79" s="166">
        <v>2335</v>
      </c>
      <c r="L79" s="166">
        <v>18525</v>
      </c>
      <c r="M79" s="165">
        <v>0</v>
      </c>
      <c r="N79" s="166">
        <v>14800</v>
      </c>
      <c r="O79" s="166">
        <v>2434</v>
      </c>
      <c r="P79" s="166">
        <v>3597</v>
      </c>
      <c r="Q79" s="166">
        <v>13651</v>
      </c>
      <c r="R79" s="85">
        <f t="shared" si="1"/>
        <v>87124</v>
      </c>
    </row>
    <row r="80" spans="1:18" x14ac:dyDescent="0.25">
      <c r="A80" s="165">
        <v>2015</v>
      </c>
      <c r="B80" s="165">
        <v>4</v>
      </c>
      <c r="C80" s="167" t="s">
        <v>574</v>
      </c>
      <c r="D80" s="167" t="s">
        <v>78</v>
      </c>
      <c r="E80" s="166">
        <v>28123</v>
      </c>
      <c r="F80" s="166">
        <v>39028</v>
      </c>
      <c r="G80" s="166">
        <v>322682</v>
      </c>
      <c r="H80" s="166">
        <v>90103</v>
      </c>
      <c r="I80" s="166">
        <v>6912</v>
      </c>
      <c r="J80" s="165">
        <v>0</v>
      </c>
      <c r="K80" s="166">
        <v>2549</v>
      </c>
      <c r="L80" s="165">
        <v>0</v>
      </c>
      <c r="M80" s="165">
        <v>0</v>
      </c>
      <c r="N80" s="166">
        <v>15379</v>
      </c>
      <c r="O80" s="166">
        <v>78787</v>
      </c>
      <c r="P80" s="166">
        <v>8344</v>
      </c>
      <c r="Q80" s="166">
        <v>36028</v>
      </c>
      <c r="R80" s="85">
        <f t="shared" si="1"/>
        <v>286654</v>
      </c>
    </row>
    <row r="81" spans="1:18" x14ac:dyDescent="0.25">
      <c r="A81" s="165">
        <v>2015</v>
      </c>
      <c r="B81" s="165">
        <v>4</v>
      </c>
      <c r="C81" s="167" t="s">
        <v>575</v>
      </c>
      <c r="D81" s="167" t="s">
        <v>65</v>
      </c>
      <c r="E81" s="166">
        <v>2842</v>
      </c>
      <c r="F81" s="166">
        <v>26347</v>
      </c>
      <c r="G81" s="166">
        <v>14285</v>
      </c>
      <c r="H81" s="166">
        <v>82475</v>
      </c>
      <c r="I81" s="166">
        <v>1569</v>
      </c>
      <c r="J81" s="165">
        <v>0</v>
      </c>
      <c r="K81" s="166">
        <v>1999</v>
      </c>
      <c r="L81" s="166">
        <v>1159</v>
      </c>
      <c r="M81" s="165">
        <v>0</v>
      </c>
      <c r="N81" s="166">
        <v>14080</v>
      </c>
      <c r="O81" s="166">
        <v>159701</v>
      </c>
      <c r="P81" s="166">
        <v>15218</v>
      </c>
      <c r="Q81" s="166">
        <v>1257</v>
      </c>
      <c r="R81" s="85">
        <f t="shared" si="1"/>
        <v>13028</v>
      </c>
    </row>
    <row r="82" spans="1:18" x14ac:dyDescent="0.25">
      <c r="A82" s="165">
        <v>2015</v>
      </c>
      <c r="B82" s="165">
        <v>4</v>
      </c>
      <c r="C82" s="167" t="s">
        <v>576</v>
      </c>
      <c r="D82" s="167" t="s">
        <v>161</v>
      </c>
      <c r="E82" s="166">
        <v>5995</v>
      </c>
      <c r="F82" s="166">
        <v>48396</v>
      </c>
      <c r="G82" s="166">
        <v>-19514</v>
      </c>
      <c r="H82" s="166">
        <v>85174</v>
      </c>
      <c r="I82" s="166">
        <v>9092</v>
      </c>
      <c r="J82" s="165">
        <v>0</v>
      </c>
      <c r="K82" s="166">
        <v>1750</v>
      </c>
      <c r="L82" s="166">
        <v>14406</v>
      </c>
      <c r="M82" s="165">
        <v>0</v>
      </c>
      <c r="N82" s="166">
        <v>14538</v>
      </c>
      <c r="O82" s="166">
        <v>148759</v>
      </c>
      <c r="P82" s="166">
        <v>6198</v>
      </c>
      <c r="Q82" s="166">
        <v>-6167</v>
      </c>
      <c r="R82" s="85">
        <f t="shared" si="1"/>
        <v>-13347</v>
      </c>
    </row>
    <row r="83" spans="1:18" x14ac:dyDescent="0.25">
      <c r="A83" s="165">
        <v>2015</v>
      </c>
      <c r="B83" s="165">
        <v>4</v>
      </c>
      <c r="C83" s="167" t="s">
        <v>577</v>
      </c>
      <c r="D83" s="167" t="s">
        <v>100</v>
      </c>
      <c r="E83" s="166">
        <v>12487</v>
      </c>
      <c r="F83" s="166">
        <v>78259</v>
      </c>
      <c r="G83" s="166">
        <v>-7382</v>
      </c>
      <c r="H83" s="166">
        <v>369268</v>
      </c>
      <c r="I83" s="166">
        <v>18228</v>
      </c>
      <c r="J83" s="165">
        <v>0</v>
      </c>
      <c r="K83" s="166">
        <v>2400</v>
      </c>
      <c r="L83" s="165">
        <v>0</v>
      </c>
      <c r="M83" s="165">
        <v>0</v>
      </c>
      <c r="N83" s="166">
        <v>63015</v>
      </c>
      <c r="O83" s="166">
        <v>142435</v>
      </c>
      <c r="P83" s="166">
        <v>386879</v>
      </c>
      <c r="Q83" s="166">
        <v>-22437</v>
      </c>
      <c r="R83" s="85">
        <f t="shared" si="1"/>
        <v>15055</v>
      </c>
    </row>
    <row r="84" spans="1:18" x14ac:dyDescent="0.25">
      <c r="A84" s="165">
        <v>2015</v>
      </c>
      <c r="B84" s="165">
        <v>4</v>
      </c>
      <c r="C84" s="167" t="s">
        <v>578</v>
      </c>
      <c r="D84" s="167" t="s">
        <v>150</v>
      </c>
      <c r="E84" s="166">
        <v>9489</v>
      </c>
      <c r="F84" s="166">
        <v>70727</v>
      </c>
      <c r="G84" s="166">
        <v>37112</v>
      </c>
      <c r="H84" s="166">
        <v>212134</v>
      </c>
      <c r="I84" s="166">
        <v>13171</v>
      </c>
      <c r="J84" s="165">
        <v>0</v>
      </c>
      <c r="K84" s="166">
        <v>2320</v>
      </c>
      <c r="L84" s="166">
        <v>5887</v>
      </c>
      <c r="M84" s="165">
        <v>0</v>
      </c>
      <c r="N84" s="166">
        <v>36193</v>
      </c>
      <c r="O84" s="166">
        <v>217300</v>
      </c>
      <c r="P84" s="166">
        <v>28214</v>
      </c>
      <c r="Q84" s="166">
        <v>3392</v>
      </c>
      <c r="R84" s="85">
        <f t="shared" si="1"/>
        <v>33720</v>
      </c>
    </row>
    <row r="85" spans="1:18" x14ac:dyDescent="0.25">
      <c r="A85" s="165">
        <v>2015</v>
      </c>
      <c r="B85" s="165">
        <v>4</v>
      </c>
      <c r="C85" s="167" t="s">
        <v>579</v>
      </c>
      <c r="D85" s="167" t="s">
        <v>66</v>
      </c>
      <c r="E85" s="166">
        <v>3446</v>
      </c>
      <c r="F85" s="166">
        <v>69871</v>
      </c>
      <c r="G85" s="166">
        <v>55888</v>
      </c>
      <c r="H85" s="166">
        <v>181869</v>
      </c>
      <c r="I85" s="166">
        <v>10255</v>
      </c>
      <c r="J85" s="165">
        <v>0</v>
      </c>
      <c r="K85" s="166">
        <v>2102</v>
      </c>
      <c r="L85" s="166">
        <v>16564</v>
      </c>
      <c r="M85" s="165">
        <v>0</v>
      </c>
      <c r="N85" s="166">
        <v>31040</v>
      </c>
      <c r="O85" s="166">
        <v>245458</v>
      </c>
      <c r="P85" s="166">
        <v>23390</v>
      </c>
      <c r="Q85" s="166">
        <v>8042</v>
      </c>
      <c r="R85" s="85">
        <f t="shared" si="1"/>
        <v>47846</v>
      </c>
    </row>
    <row r="86" spans="1:18" x14ac:dyDescent="0.25">
      <c r="A86" s="165">
        <v>2015</v>
      </c>
      <c r="B86" s="165">
        <v>4</v>
      </c>
      <c r="C86" s="167" t="s">
        <v>580</v>
      </c>
      <c r="D86" s="167" t="s">
        <v>178</v>
      </c>
      <c r="E86" s="166">
        <v>14251</v>
      </c>
      <c r="F86" s="166">
        <v>176132</v>
      </c>
      <c r="G86" s="166">
        <v>185248</v>
      </c>
      <c r="H86" s="166">
        <v>163035</v>
      </c>
      <c r="I86" s="166">
        <v>25623</v>
      </c>
      <c r="J86" s="165">
        <v>0</v>
      </c>
      <c r="K86" s="166">
        <v>3775</v>
      </c>
      <c r="L86" s="165">
        <v>0</v>
      </c>
      <c r="M86" s="165">
        <v>0</v>
      </c>
      <c r="N86" s="166">
        <v>27818</v>
      </c>
      <c r="O86" s="166">
        <v>168397</v>
      </c>
      <c r="P86" s="166">
        <v>7017</v>
      </c>
      <c r="Q86" s="166">
        <v>15419</v>
      </c>
      <c r="R86" s="85">
        <f t="shared" si="1"/>
        <v>169829</v>
      </c>
    </row>
    <row r="87" spans="1:18" x14ac:dyDescent="0.25">
      <c r="A87" s="165">
        <v>2015</v>
      </c>
      <c r="B87" s="165">
        <v>4</v>
      </c>
      <c r="C87" s="167" t="s">
        <v>581</v>
      </c>
      <c r="D87" s="167" t="s">
        <v>110</v>
      </c>
      <c r="E87" s="166">
        <v>14742</v>
      </c>
      <c r="F87" s="166">
        <v>22950</v>
      </c>
      <c r="G87" s="166">
        <v>96261</v>
      </c>
      <c r="H87" s="166">
        <v>53554</v>
      </c>
      <c r="I87" s="166">
        <v>5146</v>
      </c>
      <c r="J87" s="165">
        <v>0</v>
      </c>
      <c r="K87" s="166">
        <v>1478</v>
      </c>
      <c r="L87" s="165">
        <v>0</v>
      </c>
      <c r="M87" s="165">
        <v>0</v>
      </c>
      <c r="N87" s="166">
        <v>9142</v>
      </c>
      <c r="O87" s="166">
        <v>147751</v>
      </c>
      <c r="P87" s="166">
        <v>6156</v>
      </c>
      <c r="Q87" s="166">
        <v>9948</v>
      </c>
      <c r="R87" s="85">
        <f t="shared" si="1"/>
        <v>86313</v>
      </c>
    </row>
    <row r="88" spans="1:18" x14ac:dyDescent="0.25">
      <c r="A88" s="165">
        <v>2015</v>
      </c>
      <c r="B88" s="165">
        <v>4</v>
      </c>
      <c r="C88" s="167" t="s">
        <v>582</v>
      </c>
      <c r="D88" s="167" t="s">
        <v>123</v>
      </c>
      <c r="E88" s="166">
        <v>14210</v>
      </c>
      <c r="F88" s="166">
        <v>37061</v>
      </c>
      <c r="G88" s="166">
        <v>70319</v>
      </c>
      <c r="H88" s="166">
        <v>110863</v>
      </c>
      <c r="I88" s="166">
        <v>1626</v>
      </c>
      <c r="J88" s="165">
        <v>0</v>
      </c>
      <c r="K88" s="166">
        <v>2959</v>
      </c>
      <c r="L88" s="165">
        <v>0</v>
      </c>
      <c r="M88" s="165">
        <v>0</v>
      </c>
      <c r="N88" s="166">
        <v>18917</v>
      </c>
      <c r="O88" s="166">
        <v>219149</v>
      </c>
      <c r="P88" s="166">
        <v>20883</v>
      </c>
      <c r="Q88" s="166">
        <v>10340</v>
      </c>
      <c r="R88" s="85">
        <f t="shared" si="1"/>
        <v>59979</v>
      </c>
    </row>
    <row r="89" spans="1:18" x14ac:dyDescent="0.25">
      <c r="A89" s="165">
        <v>2015</v>
      </c>
      <c r="B89" s="165">
        <v>4</v>
      </c>
      <c r="C89" s="167" t="s">
        <v>583</v>
      </c>
      <c r="D89" s="167" t="s">
        <v>79</v>
      </c>
      <c r="E89" s="166">
        <v>21088</v>
      </c>
      <c r="F89" s="166">
        <v>37364</v>
      </c>
      <c r="G89" s="166">
        <v>105874</v>
      </c>
      <c r="H89" s="166">
        <v>97846</v>
      </c>
      <c r="I89" s="166">
        <v>3995</v>
      </c>
      <c r="J89" s="165">
        <v>0</v>
      </c>
      <c r="K89" s="166">
        <v>1522</v>
      </c>
      <c r="L89" s="165">
        <v>0</v>
      </c>
      <c r="M89" s="165">
        <v>0</v>
      </c>
      <c r="N89" s="166">
        <v>16697</v>
      </c>
      <c r="O89" s="166">
        <v>117716</v>
      </c>
      <c r="P89" s="166">
        <v>9928</v>
      </c>
      <c r="Q89" s="166">
        <v>8757</v>
      </c>
      <c r="R89" s="85">
        <f t="shared" si="1"/>
        <v>97117</v>
      </c>
    </row>
    <row r="90" spans="1:18" x14ac:dyDescent="0.25">
      <c r="A90" s="165">
        <v>2015</v>
      </c>
      <c r="B90" s="165">
        <v>4</v>
      </c>
      <c r="C90" s="167" t="s">
        <v>584</v>
      </c>
      <c r="D90" s="167" t="s">
        <v>80</v>
      </c>
      <c r="E90" s="166">
        <v>16314</v>
      </c>
      <c r="F90" s="166">
        <v>15151</v>
      </c>
      <c r="G90" s="166">
        <v>38153</v>
      </c>
      <c r="H90" s="166">
        <v>84376</v>
      </c>
      <c r="I90" s="166">
        <v>1297</v>
      </c>
      <c r="J90" s="165">
        <v>0</v>
      </c>
      <c r="K90" s="165">
        <v>890</v>
      </c>
      <c r="L90" s="165">
        <v>0</v>
      </c>
      <c r="M90" s="165">
        <v>0</v>
      </c>
      <c r="N90" s="166">
        <v>14396</v>
      </c>
      <c r="O90" s="166">
        <v>14248</v>
      </c>
      <c r="P90" s="166">
        <v>2890</v>
      </c>
      <c r="Q90" s="166">
        <v>4046</v>
      </c>
      <c r="R90" s="85">
        <f t="shared" si="1"/>
        <v>34107</v>
      </c>
    </row>
    <row r="91" spans="1:18" x14ac:dyDescent="0.25">
      <c r="A91" s="165">
        <v>2015</v>
      </c>
      <c r="B91" s="165">
        <v>4</v>
      </c>
      <c r="C91" s="167" t="s">
        <v>585</v>
      </c>
      <c r="D91" s="167" t="s">
        <v>80</v>
      </c>
      <c r="E91" s="166">
        <v>15043</v>
      </c>
      <c r="F91" s="166">
        <v>271630</v>
      </c>
      <c r="G91" s="166">
        <v>443627</v>
      </c>
      <c r="H91" s="166">
        <v>919329</v>
      </c>
      <c r="I91" s="166">
        <v>108481</v>
      </c>
      <c r="J91" s="165">
        <v>0</v>
      </c>
      <c r="K91" s="166">
        <v>4535</v>
      </c>
      <c r="L91" s="165">
        <v>0</v>
      </c>
      <c r="M91" s="165">
        <v>0</v>
      </c>
      <c r="N91" s="166">
        <v>156889</v>
      </c>
      <c r="O91" s="166">
        <v>284049</v>
      </c>
      <c r="P91" s="166">
        <v>1157278</v>
      </c>
      <c r="Q91" s="166">
        <v>33630</v>
      </c>
      <c r="R91" s="85">
        <f t="shared" si="1"/>
        <v>409997</v>
      </c>
    </row>
    <row r="92" spans="1:18" x14ac:dyDescent="0.25">
      <c r="A92" s="165">
        <v>2015</v>
      </c>
      <c r="B92" s="165">
        <v>4</v>
      </c>
      <c r="C92" s="167" t="s">
        <v>586</v>
      </c>
      <c r="D92" s="167" t="s">
        <v>142</v>
      </c>
      <c r="E92" s="166">
        <v>4239</v>
      </c>
      <c r="F92" s="166">
        <v>6599</v>
      </c>
      <c r="G92" s="165">
        <v>901</v>
      </c>
      <c r="H92" s="166">
        <v>29259</v>
      </c>
      <c r="I92" s="165">
        <v>540</v>
      </c>
      <c r="J92" s="165">
        <v>0</v>
      </c>
      <c r="K92" s="165">
        <v>442</v>
      </c>
      <c r="L92" s="165">
        <v>0</v>
      </c>
      <c r="M92" s="165">
        <v>0</v>
      </c>
      <c r="N92" s="166">
        <v>4992</v>
      </c>
      <c r="O92" s="166">
        <v>65610</v>
      </c>
      <c r="P92" s="166">
        <v>2734</v>
      </c>
      <c r="Q92" s="165">
        <v>82</v>
      </c>
      <c r="R92" s="85">
        <f t="shared" si="1"/>
        <v>819</v>
      </c>
    </row>
    <row r="93" spans="1:18" x14ac:dyDescent="0.25">
      <c r="A93" s="165">
        <v>2015</v>
      </c>
      <c r="B93" s="165">
        <v>4</v>
      </c>
      <c r="C93" s="167" t="s">
        <v>587</v>
      </c>
      <c r="D93" s="167" t="s">
        <v>143</v>
      </c>
      <c r="E93" s="166">
        <v>10258</v>
      </c>
      <c r="F93" s="166">
        <v>13505</v>
      </c>
      <c r="G93" s="166">
        <v>-31574</v>
      </c>
      <c r="H93" s="166">
        <v>35139</v>
      </c>
      <c r="I93" s="165">
        <v>411</v>
      </c>
      <c r="J93" s="165">
        <v>0</v>
      </c>
      <c r="K93" s="166">
        <v>1289</v>
      </c>
      <c r="L93" s="165">
        <v>0</v>
      </c>
      <c r="M93" s="165">
        <v>0</v>
      </c>
      <c r="N93" s="166">
        <v>6001</v>
      </c>
      <c r="O93" s="166">
        <v>98443</v>
      </c>
      <c r="P93" s="166">
        <v>4102</v>
      </c>
      <c r="Q93" s="166">
        <v>-7945</v>
      </c>
      <c r="R93" s="85">
        <f t="shared" si="1"/>
        <v>-23629</v>
      </c>
    </row>
    <row r="94" spans="1:18" x14ac:dyDescent="0.25">
      <c r="A94" s="165">
        <v>2015</v>
      </c>
      <c r="B94" s="165">
        <v>4</v>
      </c>
      <c r="C94" s="167" t="s">
        <v>588</v>
      </c>
      <c r="D94" s="167" t="s">
        <v>45</v>
      </c>
      <c r="E94" s="166">
        <v>32690</v>
      </c>
      <c r="F94" s="166">
        <v>1093706</v>
      </c>
      <c r="G94" s="166">
        <v>2205772</v>
      </c>
      <c r="H94" s="166">
        <v>2145668</v>
      </c>
      <c r="I94" s="166">
        <v>586928</v>
      </c>
      <c r="J94" s="166">
        <v>86381</v>
      </c>
      <c r="K94" s="166">
        <v>21495</v>
      </c>
      <c r="L94" s="165">
        <v>0</v>
      </c>
      <c r="M94" s="165">
        <v>0</v>
      </c>
      <c r="N94" s="166">
        <v>366016</v>
      </c>
      <c r="O94" s="166">
        <v>2595611</v>
      </c>
      <c r="P94" s="166">
        <v>2340254</v>
      </c>
      <c r="Q94" s="166">
        <v>186741</v>
      </c>
      <c r="R94" s="85">
        <f t="shared" si="1"/>
        <v>2019031</v>
      </c>
    </row>
    <row r="95" spans="1:18" x14ac:dyDescent="0.25">
      <c r="A95" s="165">
        <v>2015</v>
      </c>
      <c r="B95" s="165">
        <v>4</v>
      </c>
      <c r="C95" s="167" t="s">
        <v>589</v>
      </c>
      <c r="D95" s="167" t="s">
        <v>151</v>
      </c>
      <c r="E95" s="166">
        <v>2438</v>
      </c>
      <c r="F95" s="166">
        <v>70560</v>
      </c>
      <c r="G95" s="166">
        <v>114312</v>
      </c>
      <c r="H95" s="166">
        <v>49921</v>
      </c>
      <c r="I95" s="166">
        <v>10539</v>
      </c>
      <c r="J95" s="165">
        <v>0</v>
      </c>
      <c r="K95" s="166">
        <v>1033</v>
      </c>
      <c r="L95" s="166">
        <v>28350</v>
      </c>
      <c r="M95" s="165">
        <v>0</v>
      </c>
      <c r="N95" s="166">
        <v>8516</v>
      </c>
      <c r="O95" s="165">
        <v>0</v>
      </c>
      <c r="P95" s="166">
        <v>1151589</v>
      </c>
      <c r="Q95" s="166">
        <v>16580</v>
      </c>
      <c r="R95" s="85">
        <f t="shared" si="1"/>
        <v>97732</v>
      </c>
    </row>
    <row r="96" spans="1:18" x14ac:dyDescent="0.25">
      <c r="A96" s="165">
        <v>2015</v>
      </c>
      <c r="B96" s="165">
        <v>4</v>
      </c>
      <c r="C96" s="167" t="s">
        <v>590</v>
      </c>
      <c r="D96" s="167" t="s">
        <v>111</v>
      </c>
      <c r="E96" s="166">
        <v>66510</v>
      </c>
      <c r="F96" s="166">
        <v>134140</v>
      </c>
      <c r="G96" s="166">
        <v>105997</v>
      </c>
      <c r="H96" s="166">
        <v>295775</v>
      </c>
      <c r="I96" s="166">
        <v>29283</v>
      </c>
      <c r="J96" s="165">
        <v>250</v>
      </c>
      <c r="K96" s="166">
        <v>4120</v>
      </c>
      <c r="L96" s="165">
        <v>0</v>
      </c>
      <c r="M96" s="165">
        <v>0</v>
      </c>
      <c r="N96" s="166">
        <v>50455</v>
      </c>
      <c r="O96" s="166">
        <v>649127</v>
      </c>
      <c r="P96" s="166">
        <v>478090</v>
      </c>
      <c r="Q96" s="166">
        <v>11815</v>
      </c>
      <c r="R96" s="85">
        <f t="shared" si="1"/>
        <v>94182</v>
      </c>
    </row>
    <row r="97" spans="1:18" x14ac:dyDescent="0.25">
      <c r="A97" s="165">
        <v>2015</v>
      </c>
      <c r="B97" s="165">
        <v>4</v>
      </c>
      <c r="C97" s="167" t="s">
        <v>591</v>
      </c>
      <c r="D97" s="167" t="s">
        <v>112</v>
      </c>
      <c r="E97" s="166">
        <v>7063</v>
      </c>
      <c r="F97" s="166">
        <v>18568</v>
      </c>
      <c r="G97" s="166">
        <v>-2643</v>
      </c>
      <c r="H97" s="166">
        <v>51050</v>
      </c>
      <c r="I97" s="166">
        <v>2886</v>
      </c>
      <c r="J97" s="165">
        <v>0</v>
      </c>
      <c r="K97" s="165">
        <v>913</v>
      </c>
      <c r="L97" s="165">
        <v>0</v>
      </c>
      <c r="M97" s="165">
        <v>0</v>
      </c>
      <c r="N97" s="166">
        <v>8712</v>
      </c>
      <c r="O97" s="166">
        <v>123612</v>
      </c>
      <c r="P97" s="166">
        <v>8028</v>
      </c>
      <c r="Q97" s="165">
        <v>936</v>
      </c>
      <c r="R97" s="85">
        <f t="shared" si="1"/>
        <v>-3579</v>
      </c>
    </row>
    <row r="98" spans="1:18" x14ac:dyDescent="0.25">
      <c r="A98" s="165">
        <v>2015</v>
      </c>
      <c r="B98" s="165">
        <v>4</v>
      </c>
      <c r="C98" s="167" t="s">
        <v>592</v>
      </c>
      <c r="D98" s="167" t="s">
        <v>144</v>
      </c>
      <c r="E98" s="166">
        <v>5222</v>
      </c>
      <c r="F98" s="166">
        <v>14825</v>
      </c>
      <c r="G98" s="166">
        <v>2991</v>
      </c>
      <c r="H98" s="166">
        <v>58990</v>
      </c>
      <c r="I98" s="166">
        <v>1162</v>
      </c>
      <c r="J98" s="165">
        <v>0</v>
      </c>
      <c r="K98" s="165">
        <v>929</v>
      </c>
      <c r="L98" s="165">
        <v>0</v>
      </c>
      <c r="M98" s="165">
        <v>0</v>
      </c>
      <c r="N98" s="166">
        <v>10064</v>
      </c>
      <c r="O98" s="166">
        <v>85294</v>
      </c>
      <c r="P98" s="166">
        <v>3554</v>
      </c>
      <c r="Q98" s="165">
        <v>235</v>
      </c>
      <c r="R98" s="85">
        <f t="shared" si="1"/>
        <v>2756</v>
      </c>
    </row>
    <row r="99" spans="1:18" x14ac:dyDescent="0.25">
      <c r="A99" s="165">
        <v>2015</v>
      </c>
      <c r="B99" s="165">
        <v>4</v>
      </c>
      <c r="C99" s="167" t="s">
        <v>593</v>
      </c>
      <c r="D99" s="167" t="s">
        <v>81</v>
      </c>
      <c r="E99" s="166">
        <v>10256</v>
      </c>
      <c r="F99" s="166">
        <v>17405</v>
      </c>
      <c r="G99" s="166">
        <v>81505</v>
      </c>
      <c r="H99" s="166">
        <v>48806</v>
      </c>
      <c r="I99" s="166">
        <v>3768</v>
      </c>
      <c r="J99" s="165">
        <v>0</v>
      </c>
      <c r="K99" s="166">
        <v>1233</v>
      </c>
      <c r="L99" s="165">
        <v>0</v>
      </c>
      <c r="M99" s="165">
        <v>0</v>
      </c>
      <c r="N99" s="166">
        <v>8328</v>
      </c>
      <c r="O99" s="166">
        <v>61126</v>
      </c>
      <c r="P99" s="166">
        <v>5696</v>
      </c>
      <c r="Q99" s="166">
        <v>10807</v>
      </c>
      <c r="R99" s="85">
        <f t="shared" si="1"/>
        <v>70698</v>
      </c>
    </row>
    <row r="100" spans="1:18" x14ac:dyDescent="0.25">
      <c r="A100" s="165">
        <v>2015</v>
      </c>
      <c r="B100" s="165">
        <v>4</v>
      </c>
      <c r="C100" s="167" t="s">
        <v>594</v>
      </c>
      <c r="D100" s="167" t="s">
        <v>162</v>
      </c>
      <c r="E100" s="166">
        <v>3364</v>
      </c>
      <c r="F100" s="166">
        <v>32164</v>
      </c>
      <c r="G100" s="166">
        <v>114848</v>
      </c>
      <c r="H100" s="166">
        <v>111226</v>
      </c>
      <c r="I100" s="166">
        <v>5949</v>
      </c>
      <c r="J100" s="165">
        <v>0</v>
      </c>
      <c r="K100" s="166">
        <v>1292</v>
      </c>
      <c r="L100" s="166">
        <v>4110</v>
      </c>
      <c r="M100" s="165">
        <v>0</v>
      </c>
      <c r="N100" s="166">
        <v>18978</v>
      </c>
      <c r="O100" s="166">
        <v>83961</v>
      </c>
      <c r="P100" s="166">
        <v>3498</v>
      </c>
      <c r="Q100" s="166">
        <v>10256</v>
      </c>
      <c r="R100" s="85">
        <f t="shared" si="1"/>
        <v>104592</v>
      </c>
    </row>
    <row r="101" spans="1:18" x14ac:dyDescent="0.25">
      <c r="A101" s="165">
        <v>2015</v>
      </c>
      <c r="B101" s="165">
        <v>4</v>
      </c>
      <c r="C101" s="167" t="s">
        <v>595</v>
      </c>
      <c r="D101" s="167" t="s">
        <v>113</v>
      </c>
      <c r="E101" s="166">
        <v>28151</v>
      </c>
      <c r="F101" s="166">
        <v>41260</v>
      </c>
      <c r="G101" s="166">
        <v>149849</v>
      </c>
      <c r="H101" s="166">
        <v>75087</v>
      </c>
      <c r="I101" s="166">
        <v>7967</v>
      </c>
      <c r="J101" s="165">
        <v>0</v>
      </c>
      <c r="K101" s="166">
        <v>1707</v>
      </c>
      <c r="L101" s="165">
        <v>0</v>
      </c>
      <c r="M101" s="165">
        <v>0</v>
      </c>
      <c r="N101" s="166">
        <v>12816</v>
      </c>
      <c r="O101" s="166">
        <v>246486</v>
      </c>
      <c r="P101" s="166">
        <v>10424</v>
      </c>
      <c r="Q101" s="166">
        <v>12351</v>
      </c>
      <c r="R101" s="85">
        <f t="shared" si="1"/>
        <v>137498</v>
      </c>
    </row>
    <row r="102" spans="1:18" x14ac:dyDescent="0.25">
      <c r="A102" s="165">
        <v>2015</v>
      </c>
      <c r="B102" s="165">
        <v>4</v>
      </c>
      <c r="C102" s="167" t="s">
        <v>596</v>
      </c>
      <c r="D102" s="167" t="s">
        <v>163</v>
      </c>
      <c r="E102" s="166">
        <v>14128</v>
      </c>
      <c r="F102" s="166">
        <v>70625</v>
      </c>
      <c r="G102" s="166">
        <v>12297</v>
      </c>
      <c r="H102" s="166">
        <v>105372</v>
      </c>
      <c r="I102" s="166">
        <v>5434</v>
      </c>
      <c r="J102" s="165">
        <v>0</v>
      </c>
      <c r="K102" s="166">
        <v>4793</v>
      </c>
      <c r="L102" s="166">
        <v>39031</v>
      </c>
      <c r="M102" s="165">
        <v>0</v>
      </c>
      <c r="N102" s="166">
        <v>17976</v>
      </c>
      <c r="O102" s="166">
        <v>193520</v>
      </c>
      <c r="P102" s="166">
        <v>8063</v>
      </c>
      <c r="Q102" s="166">
        <v>1395</v>
      </c>
      <c r="R102" s="85">
        <f t="shared" si="1"/>
        <v>10902</v>
      </c>
    </row>
    <row r="103" spans="1:18" x14ac:dyDescent="0.25">
      <c r="A103" s="165">
        <v>2015</v>
      </c>
      <c r="B103" s="165">
        <v>4</v>
      </c>
      <c r="C103" s="167" t="s">
        <v>597</v>
      </c>
      <c r="D103" s="167" t="s">
        <v>145</v>
      </c>
      <c r="E103" s="166">
        <v>35939</v>
      </c>
      <c r="F103" s="166">
        <v>75756</v>
      </c>
      <c r="G103" s="166">
        <v>109057</v>
      </c>
      <c r="H103" s="166">
        <v>194086</v>
      </c>
      <c r="I103" s="166">
        <v>18886</v>
      </c>
      <c r="J103" s="165">
        <v>0</v>
      </c>
      <c r="K103" s="166">
        <v>4792</v>
      </c>
      <c r="L103" s="165">
        <v>0</v>
      </c>
      <c r="M103" s="165">
        <v>0</v>
      </c>
      <c r="N103" s="166">
        <v>33112</v>
      </c>
      <c r="O103" s="166">
        <v>191105</v>
      </c>
      <c r="P103" s="166">
        <v>7963</v>
      </c>
      <c r="Q103" s="165">
        <v>-67</v>
      </c>
      <c r="R103" s="85">
        <f t="shared" si="1"/>
        <v>109124</v>
      </c>
    </row>
    <row r="104" spans="1:18" x14ac:dyDescent="0.25">
      <c r="A104" s="165">
        <v>2015</v>
      </c>
      <c r="B104" s="165">
        <v>4</v>
      </c>
      <c r="C104" s="167" t="s">
        <v>598</v>
      </c>
      <c r="D104" s="167" t="s">
        <v>82</v>
      </c>
      <c r="E104" s="166">
        <v>8227</v>
      </c>
      <c r="F104" s="166">
        <v>9529</v>
      </c>
      <c r="G104" s="166">
        <v>5587</v>
      </c>
      <c r="H104" s="166">
        <v>17848</v>
      </c>
      <c r="I104" s="165">
        <v>573</v>
      </c>
      <c r="J104" s="165">
        <v>0</v>
      </c>
      <c r="K104" s="165">
        <v>750</v>
      </c>
      <c r="L104" s="165">
        <v>0</v>
      </c>
      <c r="M104" s="165">
        <v>0</v>
      </c>
      <c r="N104" s="166">
        <v>3047</v>
      </c>
      <c r="O104" s="166">
        <v>65732</v>
      </c>
      <c r="P104" s="166">
        <v>4229</v>
      </c>
      <c r="Q104" s="165">
        <v>536</v>
      </c>
      <c r="R104" s="85">
        <f t="shared" si="1"/>
        <v>5051</v>
      </c>
    </row>
    <row r="105" spans="1:18" x14ac:dyDescent="0.25">
      <c r="A105" s="165">
        <v>2015</v>
      </c>
      <c r="B105" s="165">
        <v>4</v>
      </c>
      <c r="C105" s="167" t="s">
        <v>599</v>
      </c>
      <c r="D105" s="167" t="s">
        <v>114</v>
      </c>
      <c r="E105" s="166">
        <v>12442</v>
      </c>
      <c r="F105" s="166">
        <v>23096</v>
      </c>
      <c r="G105" s="166">
        <v>28708</v>
      </c>
      <c r="H105" s="166">
        <v>56234</v>
      </c>
      <c r="I105" s="166">
        <v>4724</v>
      </c>
      <c r="J105" s="165">
        <v>0</v>
      </c>
      <c r="K105" s="166">
        <v>1124</v>
      </c>
      <c r="L105" s="165">
        <v>0</v>
      </c>
      <c r="M105" s="165">
        <v>0</v>
      </c>
      <c r="N105" s="166">
        <v>9600</v>
      </c>
      <c r="O105" s="166">
        <v>168285</v>
      </c>
      <c r="P105" s="166">
        <v>7012</v>
      </c>
      <c r="Q105" s="166">
        <v>2670</v>
      </c>
      <c r="R105" s="85">
        <f t="shared" si="1"/>
        <v>26038</v>
      </c>
    </row>
    <row r="106" spans="1:18" x14ac:dyDescent="0.25">
      <c r="A106" s="165">
        <v>2015</v>
      </c>
      <c r="B106" s="165">
        <v>4</v>
      </c>
      <c r="C106" s="167" t="s">
        <v>600</v>
      </c>
      <c r="D106" s="167" t="s">
        <v>133</v>
      </c>
      <c r="E106" s="166">
        <v>4197</v>
      </c>
      <c r="F106" s="166">
        <v>27129</v>
      </c>
      <c r="G106" s="166">
        <v>15153</v>
      </c>
      <c r="H106" s="166">
        <v>65884</v>
      </c>
      <c r="I106" s="166">
        <v>1745</v>
      </c>
      <c r="J106" s="165">
        <v>0</v>
      </c>
      <c r="K106" s="166">
        <v>1634</v>
      </c>
      <c r="L106" s="165">
        <v>0</v>
      </c>
      <c r="M106" s="165">
        <v>0</v>
      </c>
      <c r="N106" s="166">
        <v>11241</v>
      </c>
      <c r="O106" s="166">
        <v>101560</v>
      </c>
      <c r="P106" s="166">
        <v>4232</v>
      </c>
      <c r="Q106" s="166">
        <v>1717</v>
      </c>
      <c r="R106" s="85">
        <f t="shared" si="1"/>
        <v>13436</v>
      </c>
    </row>
    <row r="107" spans="1:18" x14ac:dyDescent="0.25">
      <c r="A107" s="165">
        <v>2015</v>
      </c>
      <c r="B107" s="165">
        <v>4</v>
      </c>
      <c r="C107" s="167" t="s">
        <v>601</v>
      </c>
      <c r="D107" s="167" t="s">
        <v>115</v>
      </c>
      <c r="E107" s="166">
        <v>24508</v>
      </c>
      <c r="F107" s="166">
        <v>48491</v>
      </c>
      <c r="G107" s="166">
        <v>95778</v>
      </c>
      <c r="H107" s="166">
        <v>96332</v>
      </c>
      <c r="I107" s="166">
        <v>6465</v>
      </c>
      <c r="J107" s="165">
        <v>0</v>
      </c>
      <c r="K107" s="166">
        <v>2045</v>
      </c>
      <c r="L107" s="165">
        <v>0</v>
      </c>
      <c r="M107" s="165">
        <v>0</v>
      </c>
      <c r="N107" s="166">
        <v>16428</v>
      </c>
      <c r="O107" s="166">
        <v>208954</v>
      </c>
      <c r="P107" s="166">
        <v>284574</v>
      </c>
      <c r="Q107" s="166">
        <v>7742</v>
      </c>
      <c r="R107" s="85">
        <f t="shared" si="1"/>
        <v>88036</v>
      </c>
    </row>
    <row r="108" spans="1:18" x14ac:dyDescent="0.25">
      <c r="A108" s="165">
        <v>2015</v>
      </c>
      <c r="B108" s="165">
        <v>4</v>
      </c>
      <c r="C108" s="167" t="s">
        <v>602</v>
      </c>
      <c r="D108" s="167" t="s">
        <v>124</v>
      </c>
      <c r="E108" s="166">
        <v>14019</v>
      </c>
      <c r="F108" s="166">
        <v>180584</v>
      </c>
      <c r="G108" s="166">
        <v>3494862</v>
      </c>
      <c r="H108" s="166">
        <v>189772</v>
      </c>
      <c r="I108" s="166">
        <v>105880</v>
      </c>
      <c r="J108" s="165">
        <v>0</v>
      </c>
      <c r="K108" s="166">
        <v>3455</v>
      </c>
      <c r="L108" s="165">
        <v>0</v>
      </c>
      <c r="M108" s="165">
        <v>0</v>
      </c>
      <c r="N108" s="166">
        <v>32386</v>
      </c>
      <c r="O108" s="165">
        <v>0</v>
      </c>
      <c r="P108" s="166">
        <v>158948</v>
      </c>
      <c r="Q108" s="166">
        <v>394744</v>
      </c>
      <c r="R108" s="85">
        <f t="shared" si="1"/>
        <v>3100118</v>
      </c>
    </row>
    <row r="109" spans="1:18" x14ac:dyDescent="0.25">
      <c r="A109" s="165">
        <v>2015</v>
      </c>
      <c r="B109" s="165">
        <v>4</v>
      </c>
      <c r="C109" s="167" t="s">
        <v>603</v>
      </c>
      <c r="D109" s="167" t="s">
        <v>179</v>
      </c>
      <c r="E109" s="166">
        <v>28865</v>
      </c>
      <c r="F109" s="166">
        <v>56537</v>
      </c>
      <c r="G109" s="166">
        <v>22790</v>
      </c>
      <c r="H109" s="166">
        <v>101703</v>
      </c>
      <c r="I109" s="166">
        <v>9259</v>
      </c>
      <c r="J109" s="165">
        <v>0</v>
      </c>
      <c r="K109" s="166">
        <v>1935</v>
      </c>
      <c r="L109" s="165">
        <v>0</v>
      </c>
      <c r="M109" s="165">
        <v>0</v>
      </c>
      <c r="N109" s="166">
        <v>17357</v>
      </c>
      <c r="O109" s="166">
        <v>238301</v>
      </c>
      <c r="P109" s="166">
        <v>9929</v>
      </c>
      <c r="Q109" s="165">
        <v>261</v>
      </c>
      <c r="R109" s="85">
        <f t="shared" si="1"/>
        <v>22529</v>
      </c>
    </row>
    <row r="110" spans="1:18" x14ac:dyDescent="0.25">
      <c r="A110" s="165">
        <v>2015</v>
      </c>
      <c r="B110" s="165">
        <v>4</v>
      </c>
      <c r="C110" s="167" t="s">
        <v>604</v>
      </c>
      <c r="D110" s="167" t="s">
        <v>83</v>
      </c>
      <c r="E110" s="166">
        <v>11434</v>
      </c>
      <c r="F110" s="166">
        <v>26948</v>
      </c>
      <c r="G110" s="166">
        <v>61680</v>
      </c>
      <c r="H110" s="166">
        <v>79477</v>
      </c>
      <c r="I110" s="166">
        <v>10603</v>
      </c>
      <c r="J110" s="165">
        <v>0</v>
      </c>
      <c r="K110" s="166">
        <v>2331</v>
      </c>
      <c r="L110" s="165">
        <v>0</v>
      </c>
      <c r="M110" s="165">
        <v>0</v>
      </c>
      <c r="N110" s="166">
        <v>13555</v>
      </c>
      <c r="O110" s="166">
        <v>100816</v>
      </c>
      <c r="P110" s="166">
        <v>8324</v>
      </c>
      <c r="Q110" s="166">
        <v>4547</v>
      </c>
      <c r="R110" s="85">
        <f t="shared" si="1"/>
        <v>57133</v>
      </c>
    </row>
    <row r="111" spans="1:18" x14ac:dyDescent="0.25">
      <c r="A111" s="165">
        <v>2015</v>
      </c>
      <c r="B111" s="165">
        <v>4</v>
      </c>
      <c r="C111" s="167" t="s">
        <v>605</v>
      </c>
      <c r="D111" s="167" t="s">
        <v>128</v>
      </c>
      <c r="E111" s="166">
        <v>40326</v>
      </c>
      <c r="F111" s="166">
        <v>65196</v>
      </c>
      <c r="G111" s="166">
        <v>293518</v>
      </c>
      <c r="H111" s="166">
        <v>167623</v>
      </c>
      <c r="I111" s="166">
        <v>15835</v>
      </c>
      <c r="J111" s="165">
        <v>0</v>
      </c>
      <c r="K111" s="166">
        <v>2636</v>
      </c>
      <c r="L111" s="165">
        <v>0</v>
      </c>
      <c r="M111" s="165">
        <v>0</v>
      </c>
      <c r="N111" s="166">
        <v>28591</v>
      </c>
      <c r="O111" s="166">
        <v>282759</v>
      </c>
      <c r="P111" s="166">
        <v>367899</v>
      </c>
      <c r="Q111" s="166">
        <v>36864</v>
      </c>
      <c r="R111" s="85">
        <f t="shared" si="1"/>
        <v>256654</v>
      </c>
    </row>
    <row r="112" spans="1:18" x14ac:dyDescent="0.25">
      <c r="A112" s="165">
        <v>2015</v>
      </c>
      <c r="B112" s="165">
        <v>4</v>
      </c>
      <c r="C112" s="167" t="s">
        <v>606</v>
      </c>
      <c r="D112" s="167" t="s">
        <v>52</v>
      </c>
      <c r="E112" s="166">
        <v>3714</v>
      </c>
      <c r="F112" s="166">
        <v>39402</v>
      </c>
      <c r="G112" s="166">
        <v>16587</v>
      </c>
      <c r="H112" s="166">
        <v>135324</v>
      </c>
      <c r="I112" s="166">
        <v>6258</v>
      </c>
      <c r="J112" s="166">
        <v>3600</v>
      </c>
      <c r="K112" s="166">
        <v>1847</v>
      </c>
      <c r="L112" s="166">
        <v>8588</v>
      </c>
      <c r="M112" s="165">
        <v>0</v>
      </c>
      <c r="N112" s="166">
        <v>23088</v>
      </c>
      <c r="O112" s="166">
        <v>107664</v>
      </c>
      <c r="P112" s="166">
        <v>4486</v>
      </c>
      <c r="Q112" s="165">
        <v>939</v>
      </c>
      <c r="R112" s="85">
        <f t="shared" si="1"/>
        <v>15648</v>
      </c>
    </row>
    <row r="113" spans="1:18" x14ac:dyDescent="0.25">
      <c r="A113" s="165">
        <v>2015</v>
      </c>
      <c r="B113" s="165">
        <v>4</v>
      </c>
      <c r="C113" s="167" t="s">
        <v>607</v>
      </c>
      <c r="D113" s="167" t="s">
        <v>180</v>
      </c>
      <c r="E113" s="166">
        <v>16615</v>
      </c>
      <c r="F113" s="166">
        <v>20112</v>
      </c>
      <c r="G113" s="166">
        <v>28004</v>
      </c>
      <c r="H113" s="166">
        <v>58211</v>
      </c>
      <c r="I113" s="166">
        <v>1985</v>
      </c>
      <c r="J113" s="165">
        <v>0</v>
      </c>
      <c r="K113" s="166">
        <v>1643</v>
      </c>
      <c r="L113" s="165">
        <v>0</v>
      </c>
      <c r="M113" s="165">
        <v>0</v>
      </c>
      <c r="N113" s="166">
        <v>9930</v>
      </c>
      <c r="O113" s="166">
        <v>101956</v>
      </c>
      <c r="P113" s="166">
        <v>4248</v>
      </c>
      <c r="Q113" s="166">
        <v>2537</v>
      </c>
      <c r="R113" s="85">
        <f t="shared" si="1"/>
        <v>25467</v>
      </c>
    </row>
    <row r="114" spans="1:18" x14ac:dyDescent="0.25">
      <c r="A114" s="165">
        <v>2015</v>
      </c>
      <c r="B114" s="165">
        <v>4</v>
      </c>
      <c r="C114" s="167" t="s">
        <v>608</v>
      </c>
      <c r="D114" s="167" t="s">
        <v>146</v>
      </c>
      <c r="E114" s="166">
        <v>21787</v>
      </c>
      <c r="F114" s="166">
        <v>23656</v>
      </c>
      <c r="G114" s="166">
        <v>5037</v>
      </c>
      <c r="H114" s="166">
        <v>92285</v>
      </c>
      <c r="I114" s="166">
        <v>2188</v>
      </c>
      <c r="J114" s="165">
        <v>0</v>
      </c>
      <c r="K114" s="166">
        <v>1929</v>
      </c>
      <c r="L114" s="165">
        <v>549</v>
      </c>
      <c r="M114" s="165">
        <v>0</v>
      </c>
      <c r="N114" s="166">
        <v>15749</v>
      </c>
      <c r="O114" s="166">
        <v>172808</v>
      </c>
      <c r="P114" s="166">
        <v>7200</v>
      </c>
      <c r="Q114" s="165">
        <v>664</v>
      </c>
      <c r="R114" s="85">
        <f t="shared" si="1"/>
        <v>4373</v>
      </c>
    </row>
    <row r="115" spans="1:18" x14ac:dyDescent="0.25">
      <c r="A115" s="165">
        <v>2015</v>
      </c>
      <c r="B115" s="165">
        <v>4</v>
      </c>
      <c r="C115" s="167" t="s">
        <v>609</v>
      </c>
      <c r="D115" s="167" t="s">
        <v>84</v>
      </c>
      <c r="E115" s="166">
        <v>45176</v>
      </c>
      <c r="F115" s="166">
        <v>76417</v>
      </c>
      <c r="G115" s="166">
        <v>226890</v>
      </c>
      <c r="H115" s="166">
        <v>202186</v>
      </c>
      <c r="I115" s="166">
        <v>17463</v>
      </c>
      <c r="J115" s="165">
        <v>0</v>
      </c>
      <c r="K115" s="166">
        <v>3379</v>
      </c>
      <c r="L115" s="165">
        <v>0</v>
      </c>
      <c r="M115" s="165">
        <v>0</v>
      </c>
      <c r="N115" s="166">
        <v>34497</v>
      </c>
      <c r="O115" s="166">
        <v>351162</v>
      </c>
      <c r="P115" s="166">
        <v>27866</v>
      </c>
      <c r="Q115" s="166">
        <v>33129</v>
      </c>
      <c r="R115" s="85">
        <f t="shared" si="1"/>
        <v>193761</v>
      </c>
    </row>
    <row r="116" spans="1:18" x14ac:dyDescent="0.25">
      <c r="A116" s="165">
        <v>2015</v>
      </c>
      <c r="B116" s="165">
        <v>4</v>
      </c>
      <c r="C116" s="167" t="s">
        <v>610</v>
      </c>
      <c r="D116" s="167" t="s">
        <v>85</v>
      </c>
      <c r="E116" s="166">
        <v>14290</v>
      </c>
      <c r="F116" s="166">
        <v>27634</v>
      </c>
      <c r="G116" s="166">
        <v>513075</v>
      </c>
      <c r="H116" s="166">
        <v>50193</v>
      </c>
      <c r="I116" s="166">
        <v>16474</v>
      </c>
      <c r="J116" s="165">
        <v>0</v>
      </c>
      <c r="K116" s="165">
        <v>973</v>
      </c>
      <c r="L116" s="165">
        <v>0</v>
      </c>
      <c r="M116" s="165">
        <v>0</v>
      </c>
      <c r="N116" s="166">
        <v>8563</v>
      </c>
      <c r="O116" s="166">
        <v>874257</v>
      </c>
      <c r="P116" s="166">
        <v>274771</v>
      </c>
      <c r="Q116" s="166">
        <v>61590</v>
      </c>
      <c r="R116" s="85">
        <f t="shared" si="1"/>
        <v>451485</v>
      </c>
    </row>
    <row r="117" spans="1:18" x14ac:dyDescent="0.25">
      <c r="A117" s="165">
        <v>2015</v>
      </c>
      <c r="B117" s="165">
        <v>4</v>
      </c>
      <c r="C117" s="167" t="s">
        <v>611</v>
      </c>
      <c r="D117" s="167" t="s">
        <v>164</v>
      </c>
      <c r="E117" s="166">
        <v>7993</v>
      </c>
      <c r="F117" s="166">
        <v>36561</v>
      </c>
      <c r="G117" s="166">
        <v>12550</v>
      </c>
      <c r="H117" s="166">
        <v>81792</v>
      </c>
      <c r="I117" s="166">
        <v>2235</v>
      </c>
      <c r="J117" s="165">
        <v>0</v>
      </c>
      <c r="K117" s="166">
        <v>1847</v>
      </c>
      <c r="L117" s="166">
        <v>16760</v>
      </c>
      <c r="M117" s="165">
        <v>0</v>
      </c>
      <c r="N117" s="166">
        <v>13959</v>
      </c>
      <c r="O117" s="166">
        <v>120413</v>
      </c>
      <c r="P117" s="166">
        <v>5017</v>
      </c>
      <c r="Q117" s="165">
        <v>-817</v>
      </c>
      <c r="R117" s="85">
        <f t="shared" si="1"/>
        <v>13367</v>
      </c>
    </row>
    <row r="118" spans="1:18" x14ac:dyDescent="0.25">
      <c r="A118" s="165">
        <v>2015</v>
      </c>
      <c r="B118" s="165">
        <v>4</v>
      </c>
      <c r="C118" s="167" t="s">
        <v>612</v>
      </c>
      <c r="D118" s="167" t="s">
        <v>46</v>
      </c>
      <c r="E118" s="166">
        <v>73379</v>
      </c>
      <c r="F118" s="166">
        <v>471322</v>
      </c>
      <c r="G118" s="166">
        <v>976715</v>
      </c>
      <c r="H118" s="166">
        <v>760672</v>
      </c>
      <c r="I118" s="166">
        <v>136343</v>
      </c>
      <c r="J118" s="166">
        <v>11130</v>
      </c>
      <c r="K118" s="166">
        <v>22246</v>
      </c>
      <c r="L118" s="165">
        <v>0</v>
      </c>
      <c r="M118" s="165">
        <v>0</v>
      </c>
      <c r="N118" s="166">
        <v>129771</v>
      </c>
      <c r="O118" s="166">
        <v>1616438</v>
      </c>
      <c r="P118" s="166">
        <v>400319</v>
      </c>
      <c r="Q118" s="166">
        <v>80117</v>
      </c>
      <c r="R118" s="85">
        <f t="shared" si="1"/>
        <v>896598</v>
      </c>
    </row>
    <row r="119" spans="1:18" x14ac:dyDescent="0.25">
      <c r="A119" s="165">
        <v>2015</v>
      </c>
      <c r="B119" s="165">
        <v>4</v>
      </c>
      <c r="C119" s="167" t="s">
        <v>614</v>
      </c>
      <c r="D119" s="167" t="s">
        <v>134</v>
      </c>
      <c r="E119" s="166">
        <v>10147</v>
      </c>
      <c r="F119" s="166">
        <v>908721</v>
      </c>
      <c r="G119" s="166">
        <v>1727073</v>
      </c>
      <c r="H119" s="166">
        <v>1849152</v>
      </c>
      <c r="I119" s="166">
        <v>468594</v>
      </c>
      <c r="J119" s="166">
        <v>72166</v>
      </c>
      <c r="K119" s="166">
        <v>31803</v>
      </c>
      <c r="L119" s="165">
        <v>0</v>
      </c>
      <c r="M119" s="165">
        <v>0</v>
      </c>
      <c r="N119" s="166">
        <v>315514</v>
      </c>
      <c r="O119" s="166">
        <v>2563660</v>
      </c>
      <c r="P119" s="166">
        <v>482887</v>
      </c>
      <c r="Q119" s="166">
        <v>149049</v>
      </c>
      <c r="R119" s="85">
        <f t="shared" si="1"/>
        <v>1578024</v>
      </c>
    </row>
    <row r="120" spans="1:18" x14ac:dyDescent="0.25">
      <c r="A120" s="165">
        <v>2015</v>
      </c>
      <c r="B120" s="165">
        <v>4</v>
      </c>
      <c r="C120" s="167" t="s">
        <v>615</v>
      </c>
      <c r="D120" s="167" t="s">
        <v>152</v>
      </c>
      <c r="E120" s="165">
        <v>897</v>
      </c>
      <c r="F120" s="166">
        <v>208067</v>
      </c>
      <c r="G120" s="166">
        <v>413885</v>
      </c>
      <c r="H120" s="166">
        <v>260251</v>
      </c>
      <c r="I120" s="166">
        <v>47425</v>
      </c>
      <c r="J120" s="165">
        <v>0</v>
      </c>
      <c r="K120" s="166">
        <v>3131</v>
      </c>
      <c r="L120" s="166">
        <v>40441</v>
      </c>
      <c r="M120" s="165">
        <v>0</v>
      </c>
      <c r="N120" s="166">
        <v>44401</v>
      </c>
      <c r="O120" s="166">
        <v>46350</v>
      </c>
      <c r="P120" s="166">
        <v>12505</v>
      </c>
      <c r="Q120" s="166">
        <v>46540</v>
      </c>
      <c r="R120" s="85">
        <f t="shared" si="1"/>
        <v>367345</v>
      </c>
    </row>
    <row r="121" spans="1:18" x14ac:dyDescent="0.25">
      <c r="A121" s="165">
        <v>2015</v>
      </c>
      <c r="B121" s="165">
        <v>4</v>
      </c>
      <c r="C121" s="167" t="s">
        <v>616</v>
      </c>
      <c r="D121" s="167" t="s">
        <v>92</v>
      </c>
      <c r="E121" s="165">
        <v>288</v>
      </c>
      <c r="F121" s="166">
        <v>90883</v>
      </c>
      <c r="G121" s="166">
        <v>274143</v>
      </c>
      <c r="H121" s="166">
        <v>182152</v>
      </c>
      <c r="I121" s="166">
        <v>20747</v>
      </c>
      <c r="J121" s="165">
        <v>0</v>
      </c>
      <c r="K121" s="166">
        <v>3003</v>
      </c>
      <c r="L121" s="165">
        <v>0</v>
      </c>
      <c r="M121" s="165">
        <v>0</v>
      </c>
      <c r="N121" s="166">
        <v>31074</v>
      </c>
      <c r="O121" s="166">
        <v>350678</v>
      </c>
      <c r="P121" s="166">
        <v>44908</v>
      </c>
      <c r="Q121" s="166">
        <v>30702</v>
      </c>
      <c r="R121" s="85">
        <f t="shared" si="1"/>
        <v>243441</v>
      </c>
    </row>
    <row r="122" spans="1:18" x14ac:dyDescent="0.25">
      <c r="A122" s="165">
        <v>2015</v>
      </c>
      <c r="B122" s="165">
        <v>4</v>
      </c>
      <c r="C122" s="167" t="s">
        <v>617</v>
      </c>
      <c r="D122" s="167" t="s">
        <v>165</v>
      </c>
      <c r="E122" s="166">
        <v>3561</v>
      </c>
      <c r="F122" s="166">
        <v>131251</v>
      </c>
      <c r="G122" s="166">
        <v>242583</v>
      </c>
      <c r="H122" s="166">
        <v>243840</v>
      </c>
      <c r="I122" s="166">
        <v>45117</v>
      </c>
      <c r="J122" s="165">
        <v>80</v>
      </c>
      <c r="K122" s="166">
        <v>2376</v>
      </c>
      <c r="L122" s="166">
        <v>34291</v>
      </c>
      <c r="M122" s="165">
        <v>0</v>
      </c>
      <c r="N122" s="166">
        <v>41595</v>
      </c>
      <c r="O122" s="166">
        <v>180093</v>
      </c>
      <c r="P122" s="166">
        <v>7504</v>
      </c>
      <c r="Q122" s="166">
        <v>21584</v>
      </c>
      <c r="R122" s="85">
        <f t="shared" si="1"/>
        <v>220999</v>
      </c>
    </row>
    <row r="123" spans="1:18" x14ac:dyDescent="0.25">
      <c r="A123" s="165">
        <v>2015</v>
      </c>
      <c r="B123" s="165">
        <v>4</v>
      </c>
      <c r="C123" s="167" t="s">
        <v>618</v>
      </c>
      <c r="D123" s="167" t="s">
        <v>47</v>
      </c>
      <c r="E123" s="166">
        <v>9190</v>
      </c>
      <c r="F123" s="166">
        <v>852158</v>
      </c>
      <c r="G123" s="166">
        <v>1499126</v>
      </c>
      <c r="H123" s="166">
        <v>1832345</v>
      </c>
      <c r="I123" s="166">
        <v>444043</v>
      </c>
      <c r="J123" s="166">
        <v>38620</v>
      </c>
      <c r="K123" s="166">
        <v>43904</v>
      </c>
      <c r="L123" s="165">
        <v>0</v>
      </c>
      <c r="M123" s="165">
        <v>0</v>
      </c>
      <c r="N123" s="166">
        <v>312614</v>
      </c>
      <c r="O123" s="166">
        <v>2328546</v>
      </c>
      <c r="P123" s="166">
        <v>859699</v>
      </c>
      <c r="Q123" s="166">
        <v>108407</v>
      </c>
      <c r="R123" s="85">
        <f t="shared" si="1"/>
        <v>1390719</v>
      </c>
    </row>
    <row r="124" spans="1:18" x14ac:dyDescent="0.25">
      <c r="A124" s="165">
        <v>2015</v>
      </c>
      <c r="B124" s="165">
        <v>4</v>
      </c>
      <c r="C124" s="167" t="s">
        <v>619</v>
      </c>
      <c r="D124" s="167" t="s">
        <v>166</v>
      </c>
      <c r="E124" s="166">
        <v>19922</v>
      </c>
      <c r="F124" s="166">
        <v>169292</v>
      </c>
      <c r="G124" s="166">
        <v>188802</v>
      </c>
      <c r="H124" s="166">
        <v>225575</v>
      </c>
      <c r="I124" s="166">
        <v>37373</v>
      </c>
      <c r="J124" s="166">
        <v>1404</v>
      </c>
      <c r="K124" s="166">
        <v>8501</v>
      </c>
      <c r="L124" s="166">
        <v>19632</v>
      </c>
      <c r="M124" s="165">
        <v>0</v>
      </c>
      <c r="N124" s="166">
        <v>38474</v>
      </c>
      <c r="O124" s="166">
        <v>612465</v>
      </c>
      <c r="P124" s="166">
        <v>25519</v>
      </c>
      <c r="Q124" s="166">
        <v>19433</v>
      </c>
      <c r="R124" s="85">
        <f t="shared" si="1"/>
        <v>169369</v>
      </c>
    </row>
    <row r="125" spans="1:18" x14ac:dyDescent="0.25">
      <c r="A125" s="165">
        <v>2015</v>
      </c>
      <c r="B125" s="165">
        <v>4</v>
      </c>
      <c r="C125" s="167" t="s">
        <v>620</v>
      </c>
      <c r="D125" s="167" t="s">
        <v>147</v>
      </c>
      <c r="E125" s="166">
        <v>16493</v>
      </c>
      <c r="F125" s="166">
        <v>82654</v>
      </c>
      <c r="G125" s="166">
        <v>98822</v>
      </c>
      <c r="H125" s="166">
        <v>281616</v>
      </c>
      <c r="I125" s="166">
        <v>8413</v>
      </c>
      <c r="J125" s="165">
        <v>0</v>
      </c>
      <c r="K125" s="166">
        <v>3318</v>
      </c>
      <c r="L125" s="165">
        <v>0</v>
      </c>
      <c r="M125" s="165">
        <v>0</v>
      </c>
      <c r="N125" s="166">
        <v>48054</v>
      </c>
      <c r="O125" s="166">
        <v>305994</v>
      </c>
      <c r="P125" s="166">
        <v>442108</v>
      </c>
      <c r="Q125" s="166">
        <v>18567</v>
      </c>
      <c r="R125" s="85">
        <f t="shared" si="1"/>
        <v>80255</v>
      </c>
    </row>
    <row r="126" spans="1:18" x14ac:dyDescent="0.25">
      <c r="A126" s="165">
        <v>2015</v>
      </c>
      <c r="B126" s="165">
        <v>4</v>
      </c>
      <c r="C126" s="167" t="s">
        <v>621</v>
      </c>
      <c r="D126" s="167" t="s">
        <v>67</v>
      </c>
      <c r="E126" s="166">
        <v>3565</v>
      </c>
      <c r="F126" s="166">
        <v>26588</v>
      </c>
      <c r="G126" s="166">
        <v>14152</v>
      </c>
      <c r="H126" s="166">
        <v>75978</v>
      </c>
      <c r="I126" s="166">
        <v>1692</v>
      </c>
      <c r="J126" s="165">
        <v>0</v>
      </c>
      <c r="K126" s="166">
        <v>1175</v>
      </c>
      <c r="L126" s="166">
        <v>2231</v>
      </c>
      <c r="M126" s="165">
        <v>0</v>
      </c>
      <c r="N126" s="166">
        <v>12964</v>
      </c>
      <c r="O126" s="166">
        <v>117642</v>
      </c>
      <c r="P126" s="166">
        <v>108888</v>
      </c>
      <c r="Q126" s="166">
        <v>1639</v>
      </c>
      <c r="R126" s="85">
        <f t="shared" si="1"/>
        <v>12513</v>
      </c>
    </row>
    <row r="127" spans="1:18" x14ac:dyDescent="0.25">
      <c r="A127" s="165">
        <v>2015</v>
      </c>
      <c r="B127" s="165">
        <v>4</v>
      </c>
      <c r="C127" s="167" t="s">
        <v>622</v>
      </c>
      <c r="D127" s="167" t="s">
        <v>93</v>
      </c>
      <c r="E127" s="166">
        <v>21029</v>
      </c>
      <c r="F127" s="166">
        <v>32291</v>
      </c>
      <c r="G127" s="166">
        <v>162420</v>
      </c>
      <c r="H127" s="166">
        <v>72786</v>
      </c>
      <c r="I127" s="166">
        <v>3064</v>
      </c>
      <c r="J127" s="165">
        <v>720</v>
      </c>
      <c r="K127" s="166">
        <v>1750</v>
      </c>
      <c r="L127" s="165">
        <v>0</v>
      </c>
      <c r="M127" s="165">
        <v>0</v>
      </c>
      <c r="N127" s="166">
        <v>12419</v>
      </c>
      <c r="O127" s="166">
        <v>143272</v>
      </c>
      <c r="P127" s="166">
        <v>53252</v>
      </c>
      <c r="Q127" s="166">
        <v>16929</v>
      </c>
      <c r="R127" s="85">
        <f t="shared" si="1"/>
        <v>145491</v>
      </c>
    </row>
    <row r="128" spans="1:18" x14ac:dyDescent="0.25">
      <c r="A128" s="165">
        <v>2015</v>
      </c>
      <c r="B128" s="165">
        <v>4</v>
      </c>
      <c r="C128" s="167" t="s">
        <v>623</v>
      </c>
      <c r="D128" s="167" t="s">
        <v>101</v>
      </c>
      <c r="E128" s="166">
        <v>21305</v>
      </c>
      <c r="F128" s="166">
        <v>127595</v>
      </c>
      <c r="G128" s="166">
        <v>158357</v>
      </c>
      <c r="H128" s="166">
        <v>470242</v>
      </c>
      <c r="I128" s="166">
        <v>77451</v>
      </c>
      <c r="J128" s="165">
        <v>0</v>
      </c>
      <c r="K128" s="166">
        <v>4951</v>
      </c>
      <c r="L128" s="165">
        <v>0</v>
      </c>
      <c r="M128" s="165">
        <v>0</v>
      </c>
      <c r="N128" s="166">
        <v>80244</v>
      </c>
      <c r="O128" s="166">
        <v>306905</v>
      </c>
      <c r="P128" s="166">
        <v>25732</v>
      </c>
      <c r="Q128" s="166">
        <v>13799</v>
      </c>
      <c r="R128" s="85">
        <f t="shared" si="1"/>
        <v>144558</v>
      </c>
    </row>
    <row r="129" spans="1:18" x14ac:dyDescent="0.25">
      <c r="A129" s="165">
        <v>2015</v>
      </c>
      <c r="B129" s="165">
        <v>4</v>
      </c>
      <c r="C129" s="167" t="s">
        <v>624</v>
      </c>
      <c r="D129" s="167" t="s">
        <v>102</v>
      </c>
      <c r="E129" s="166">
        <v>9846</v>
      </c>
      <c r="F129" s="166">
        <v>110434</v>
      </c>
      <c r="G129" s="166">
        <v>612652</v>
      </c>
      <c r="H129" s="166">
        <v>617903</v>
      </c>
      <c r="I129" s="166">
        <v>21159</v>
      </c>
      <c r="J129" s="165">
        <v>0</v>
      </c>
      <c r="K129" s="166">
        <v>3640</v>
      </c>
      <c r="L129" s="165">
        <v>0</v>
      </c>
      <c r="M129" s="165">
        <v>0</v>
      </c>
      <c r="N129" s="166">
        <v>105451</v>
      </c>
      <c r="O129" s="166">
        <v>207530</v>
      </c>
      <c r="P129" s="166">
        <v>37974</v>
      </c>
      <c r="Q129" s="166">
        <v>71874</v>
      </c>
      <c r="R129" s="85">
        <f t="shared" si="1"/>
        <v>540778</v>
      </c>
    </row>
    <row r="130" spans="1:18" x14ac:dyDescent="0.25">
      <c r="A130" s="165">
        <v>2015</v>
      </c>
      <c r="B130" s="165">
        <v>4</v>
      </c>
      <c r="C130" s="167" t="s">
        <v>625</v>
      </c>
      <c r="D130" s="167" t="s">
        <v>135</v>
      </c>
      <c r="E130" s="166">
        <v>19921</v>
      </c>
      <c r="F130" s="166">
        <v>59987</v>
      </c>
      <c r="G130" s="166">
        <v>373510</v>
      </c>
      <c r="H130" s="166">
        <v>148885</v>
      </c>
      <c r="I130" s="166">
        <v>21544</v>
      </c>
      <c r="J130" s="165">
        <v>0</v>
      </c>
      <c r="K130" s="166">
        <v>2989</v>
      </c>
      <c r="L130" s="165">
        <v>0</v>
      </c>
      <c r="M130" s="165">
        <v>0</v>
      </c>
      <c r="N130" s="166">
        <v>25409</v>
      </c>
      <c r="O130" s="166">
        <v>192146</v>
      </c>
      <c r="P130" s="166">
        <v>8006</v>
      </c>
      <c r="Q130" s="166">
        <v>32818</v>
      </c>
      <c r="R130" s="85">
        <f t="shared" si="1"/>
        <v>340692</v>
      </c>
    </row>
    <row r="131" spans="1:18" x14ac:dyDescent="0.25">
      <c r="A131" s="165">
        <v>2015</v>
      </c>
      <c r="B131" s="165">
        <v>4</v>
      </c>
      <c r="C131" s="167" t="s">
        <v>626</v>
      </c>
      <c r="D131" s="167" t="s">
        <v>53</v>
      </c>
      <c r="E131" s="166">
        <v>21534</v>
      </c>
      <c r="F131" s="166">
        <v>1132046</v>
      </c>
      <c r="G131" s="166">
        <v>3662541</v>
      </c>
      <c r="H131" s="166">
        <v>2463610</v>
      </c>
      <c r="I131" s="166">
        <v>582312</v>
      </c>
      <c r="J131" s="166">
        <v>67458</v>
      </c>
      <c r="K131" s="166">
        <v>38687</v>
      </c>
      <c r="L131" s="165">
        <v>0</v>
      </c>
      <c r="M131" s="165">
        <v>0</v>
      </c>
      <c r="N131" s="166">
        <v>420225</v>
      </c>
      <c r="O131" s="166">
        <v>3064510</v>
      </c>
      <c r="P131" s="166">
        <v>1607537</v>
      </c>
      <c r="Q131" s="166">
        <v>301016</v>
      </c>
      <c r="R131" s="85">
        <f t="shared" ref="R131:R154" si="2">G131-Q131</f>
        <v>3361525</v>
      </c>
    </row>
    <row r="132" spans="1:18" x14ac:dyDescent="0.25">
      <c r="A132" s="165">
        <v>2015</v>
      </c>
      <c r="B132" s="165">
        <v>4</v>
      </c>
      <c r="C132" s="167" t="s">
        <v>627</v>
      </c>
      <c r="D132" s="167" t="s">
        <v>181</v>
      </c>
      <c r="E132" s="166">
        <v>4815</v>
      </c>
      <c r="F132" s="166">
        <v>16671</v>
      </c>
      <c r="G132" s="166">
        <v>17795</v>
      </c>
      <c r="H132" s="166">
        <v>32743</v>
      </c>
      <c r="I132" s="166">
        <v>2529</v>
      </c>
      <c r="J132" s="165">
        <v>0</v>
      </c>
      <c r="K132" s="166">
        <v>1171</v>
      </c>
      <c r="L132" s="165">
        <v>0</v>
      </c>
      <c r="M132" s="165">
        <v>0</v>
      </c>
      <c r="N132" s="166">
        <v>5590</v>
      </c>
      <c r="O132" s="166">
        <v>74580</v>
      </c>
      <c r="P132" s="166">
        <v>5132</v>
      </c>
      <c r="Q132" s="166">
        <v>2896</v>
      </c>
      <c r="R132" s="85">
        <f t="shared" si="2"/>
        <v>14899</v>
      </c>
    </row>
    <row r="133" spans="1:18" x14ac:dyDescent="0.25">
      <c r="A133" s="165">
        <v>2015</v>
      </c>
      <c r="B133" s="165">
        <v>4</v>
      </c>
      <c r="C133" s="167" t="s">
        <v>628</v>
      </c>
      <c r="D133" s="167" t="s">
        <v>125</v>
      </c>
      <c r="E133" s="166">
        <v>12350</v>
      </c>
      <c r="F133" s="166">
        <v>75507</v>
      </c>
      <c r="G133" s="166">
        <v>256920</v>
      </c>
      <c r="H133" s="166">
        <v>322171</v>
      </c>
      <c r="I133" s="166">
        <v>22100</v>
      </c>
      <c r="J133" s="165">
        <v>0</v>
      </c>
      <c r="K133" s="166">
        <v>2662</v>
      </c>
      <c r="L133" s="165">
        <v>0</v>
      </c>
      <c r="M133" s="165">
        <v>0</v>
      </c>
      <c r="N133" s="166">
        <v>54976</v>
      </c>
      <c r="O133" s="166">
        <v>326981</v>
      </c>
      <c r="P133" s="166">
        <v>31158</v>
      </c>
      <c r="Q133" s="166">
        <v>26240</v>
      </c>
      <c r="R133" s="85">
        <f t="shared" si="2"/>
        <v>230680</v>
      </c>
    </row>
    <row r="134" spans="1:18" x14ac:dyDescent="0.25">
      <c r="A134" s="165">
        <v>2015</v>
      </c>
      <c r="B134" s="165">
        <v>4</v>
      </c>
      <c r="C134" s="167" t="s">
        <v>629</v>
      </c>
      <c r="D134" s="167" t="s">
        <v>54</v>
      </c>
      <c r="E134" s="166">
        <v>13543</v>
      </c>
      <c r="F134" s="166">
        <v>50502</v>
      </c>
      <c r="G134" s="166">
        <v>81905</v>
      </c>
      <c r="H134" s="166">
        <v>133752</v>
      </c>
      <c r="I134" s="166">
        <v>2840</v>
      </c>
      <c r="J134" s="165">
        <v>0</v>
      </c>
      <c r="K134" s="166">
        <v>4106</v>
      </c>
      <c r="L134" s="166">
        <v>3450</v>
      </c>
      <c r="M134" s="165">
        <v>0</v>
      </c>
      <c r="N134" s="166">
        <v>22826</v>
      </c>
      <c r="O134" s="166">
        <v>240588</v>
      </c>
      <c r="P134" s="166">
        <v>10025</v>
      </c>
      <c r="Q134" s="166">
        <v>4222</v>
      </c>
      <c r="R134" s="85">
        <f t="shared" si="2"/>
        <v>77683</v>
      </c>
    </row>
    <row r="135" spans="1:18" x14ac:dyDescent="0.25">
      <c r="A135" s="165">
        <v>2015</v>
      </c>
      <c r="B135" s="165">
        <v>4</v>
      </c>
      <c r="C135" s="167" t="s">
        <v>630</v>
      </c>
      <c r="D135" s="167" t="s">
        <v>167</v>
      </c>
      <c r="E135" s="165">
        <v>265</v>
      </c>
      <c r="F135" s="166">
        <v>125418</v>
      </c>
      <c r="G135" s="166">
        <v>210162</v>
      </c>
      <c r="H135" s="166">
        <v>162696</v>
      </c>
      <c r="I135" s="166">
        <v>19352</v>
      </c>
      <c r="J135" s="165">
        <v>0</v>
      </c>
      <c r="K135" s="166">
        <v>2605</v>
      </c>
      <c r="L135" s="166">
        <v>74801</v>
      </c>
      <c r="M135" s="165">
        <v>0</v>
      </c>
      <c r="N135" s="166">
        <v>27757</v>
      </c>
      <c r="O135" s="166">
        <v>230004</v>
      </c>
      <c r="P135" s="166">
        <v>9584</v>
      </c>
      <c r="Q135" s="166">
        <v>27822</v>
      </c>
      <c r="R135" s="85">
        <f t="shared" si="2"/>
        <v>182340</v>
      </c>
    </row>
    <row r="136" spans="1:18" x14ac:dyDescent="0.25">
      <c r="A136" s="165">
        <v>2015</v>
      </c>
      <c r="B136" s="165">
        <v>4</v>
      </c>
      <c r="C136" s="167" t="s">
        <v>631</v>
      </c>
      <c r="D136" s="167" t="s">
        <v>148</v>
      </c>
      <c r="E136" s="166">
        <v>12476</v>
      </c>
      <c r="F136" s="166">
        <v>25991</v>
      </c>
      <c r="G136" s="165">
        <v>-31</v>
      </c>
      <c r="H136" s="166">
        <v>82921</v>
      </c>
      <c r="I136" s="166">
        <v>1589</v>
      </c>
      <c r="J136" s="165">
        <v>0</v>
      </c>
      <c r="K136" s="166">
        <v>1330</v>
      </c>
      <c r="L136" s="165">
        <v>0</v>
      </c>
      <c r="M136" s="165">
        <v>0</v>
      </c>
      <c r="N136" s="166">
        <v>14148</v>
      </c>
      <c r="O136" s="166">
        <v>170335</v>
      </c>
      <c r="P136" s="166">
        <v>7097</v>
      </c>
      <c r="Q136" s="165">
        <v>-312</v>
      </c>
      <c r="R136" s="85">
        <f t="shared" si="2"/>
        <v>281</v>
      </c>
    </row>
    <row r="137" spans="1:18" x14ac:dyDescent="0.25">
      <c r="A137" s="165">
        <v>2015</v>
      </c>
      <c r="B137" s="165">
        <v>4</v>
      </c>
      <c r="C137" s="167" t="s">
        <v>632</v>
      </c>
      <c r="D137" s="167" t="s">
        <v>182</v>
      </c>
      <c r="E137" s="166">
        <v>11960</v>
      </c>
      <c r="F137" s="166">
        <v>33341</v>
      </c>
      <c r="G137" s="166">
        <v>40558</v>
      </c>
      <c r="H137" s="166">
        <v>86043</v>
      </c>
      <c r="I137" s="166">
        <v>9470</v>
      </c>
      <c r="J137" s="165">
        <v>0</v>
      </c>
      <c r="K137" s="166">
        <v>1004</v>
      </c>
      <c r="L137" s="165">
        <v>0</v>
      </c>
      <c r="M137" s="165">
        <v>0</v>
      </c>
      <c r="N137" s="166">
        <v>14679</v>
      </c>
      <c r="O137" s="166">
        <v>144217</v>
      </c>
      <c r="P137" s="166">
        <v>52238</v>
      </c>
      <c r="Q137" s="166">
        <v>5145</v>
      </c>
      <c r="R137" s="85">
        <f t="shared" si="2"/>
        <v>35413</v>
      </c>
    </row>
    <row r="138" spans="1:18" x14ac:dyDescent="0.25">
      <c r="A138" s="165">
        <v>2015</v>
      </c>
      <c r="B138" s="165">
        <v>4</v>
      </c>
      <c r="C138" s="167" t="s">
        <v>633</v>
      </c>
      <c r="D138" s="167" t="s">
        <v>153</v>
      </c>
      <c r="E138" s="166">
        <v>2703</v>
      </c>
      <c r="F138" s="166">
        <v>617831</v>
      </c>
      <c r="G138" s="166">
        <v>1123853</v>
      </c>
      <c r="H138" s="166">
        <v>888296</v>
      </c>
      <c r="I138" s="166">
        <v>171470</v>
      </c>
      <c r="J138" s="166">
        <v>13697</v>
      </c>
      <c r="K138" s="166">
        <v>8689</v>
      </c>
      <c r="L138" s="166">
        <v>85738</v>
      </c>
      <c r="M138" s="165">
        <v>0</v>
      </c>
      <c r="N138" s="166">
        <v>151567</v>
      </c>
      <c r="O138" s="166">
        <v>599680</v>
      </c>
      <c r="P138" s="166">
        <v>658200</v>
      </c>
      <c r="Q138" s="166">
        <v>114847</v>
      </c>
      <c r="R138" s="85">
        <f t="shared" si="2"/>
        <v>1009006</v>
      </c>
    </row>
    <row r="139" spans="1:18" x14ac:dyDescent="0.25">
      <c r="A139" s="165">
        <v>2015</v>
      </c>
      <c r="B139" s="165">
        <v>4</v>
      </c>
      <c r="C139" s="167" t="s">
        <v>634</v>
      </c>
      <c r="D139" s="167" t="s">
        <v>168</v>
      </c>
      <c r="E139" s="166">
        <v>4637</v>
      </c>
      <c r="F139" s="166">
        <v>37969</v>
      </c>
      <c r="G139" s="166">
        <v>201184</v>
      </c>
      <c r="H139" s="166">
        <v>69889</v>
      </c>
      <c r="I139" s="166">
        <v>16557</v>
      </c>
      <c r="J139" s="165">
        <v>0</v>
      </c>
      <c r="K139" s="166">
        <v>1565</v>
      </c>
      <c r="L139" s="166">
        <v>4725</v>
      </c>
      <c r="M139" s="165">
        <v>0</v>
      </c>
      <c r="N139" s="166">
        <v>11921</v>
      </c>
      <c r="O139" s="166">
        <v>228216</v>
      </c>
      <c r="P139" s="166">
        <v>9509</v>
      </c>
      <c r="Q139" s="166">
        <v>11748</v>
      </c>
      <c r="R139" s="85">
        <f t="shared" si="2"/>
        <v>189436</v>
      </c>
    </row>
    <row r="140" spans="1:18" x14ac:dyDescent="0.25">
      <c r="A140" s="165">
        <v>2015</v>
      </c>
      <c r="B140" s="165">
        <v>4</v>
      </c>
      <c r="C140" s="167" t="s">
        <v>635</v>
      </c>
      <c r="D140" s="167" t="s">
        <v>183</v>
      </c>
      <c r="E140" s="166">
        <v>25038</v>
      </c>
      <c r="F140" s="166">
        <v>104240</v>
      </c>
      <c r="G140" s="166">
        <v>315486</v>
      </c>
      <c r="H140" s="166">
        <v>269782</v>
      </c>
      <c r="I140" s="166">
        <v>43650</v>
      </c>
      <c r="J140" s="165">
        <v>0</v>
      </c>
      <c r="K140" s="166">
        <v>3206</v>
      </c>
      <c r="L140" s="165">
        <v>0</v>
      </c>
      <c r="M140" s="165">
        <v>0</v>
      </c>
      <c r="N140" s="166">
        <v>46029</v>
      </c>
      <c r="O140" s="166">
        <v>227419</v>
      </c>
      <c r="P140" s="166">
        <v>43859</v>
      </c>
      <c r="Q140" s="166">
        <v>26805</v>
      </c>
      <c r="R140" s="85">
        <f t="shared" si="2"/>
        <v>288681</v>
      </c>
    </row>
    <row r="141" spans="1:18" x14ac:dyDescent="0.25">
      <c r="A141" s="165">
        <v>2015</v>
      </c>
      <c r="B141" s="165">
        <v>4</v>
      </c>
      <c r="C141" s="167" t="s">
        <v>636</v>
      </c>
      <c r="D141" s="167" t="s">
        <v>86</v>
      </c>
      <c r="E141" s="166">
        <v>38087</v>
      </c>
      <c r="F141" s="166">
        <v>73092</v>
      </c>
      <c r="G141" s="166">
        <v>21646</v>
      </c>
      <c r="H141" s="166">
        <v>125913</v>
      </c>
      <c r="I141" s="166">
        <v>5469</v>
      </c>
      <c r="J141" s="165">
        <v>0</v>
      </c>
      <c r="K141" s="166">
        <v>5399</v>
      </c>
      <c r="L141" s="165">
        <v>0</v>
      </c>
      <c r="M141" s="165">
        <v>0</v>
      </c>
      <c r="N141" s="166">
        <v>21487</v>
      </c>
      <c r="O141" s="166">
        <v>311649</v>
      </c>
      <c r="P141" s="166">
        <v>163478</v>
      </c>
      <c r="Q141" s="166">
        <v>1968</v>
      </c>
      <c r="R141" s="85">
        <f t="shared" si="2"/>
        <v>19678</v>
      </c>
    </row>
    <row r="142" spans="1:18" x14ac:dyDescent="0.25">
      <c r="A142" s="165">
        <v>2015</v>
      </c>
      <c r="B142" s="165">
        <v>4</v>
      </c>
      <c r="C142" s="167" t="s">
        <v>637</v>
      </c>
      <c r="D142" s="167" t="s">
        <v>638</v>
      </c>
      <c r="E142" s="165">
        <v>0</v>
      </c>
      <c r="F142" s="165">
        <v>0</v>
      </c>
      <c r="G142" s="165">
        <v>0</v>
      </c>
      <c r="H142" s="165">
        <v>0</v>
      </c>
      <c r="I142" s="165">
        <v>0</v>
      </c>
      <c r="J142" s="165">
        <v>0</v>
      </c>
      <c r="K142" s="165">
        <v>0</v>
      </c>
      <c r="L142" s="165">
        <v>0</v>
      </c>
      <c r="M142" s="165">
        <v>0</v>
      </c>
      <c r="N142" s="165">
        <v>0</v>
      </c>
      <c r="O142" s="165">
        <v>0</v>
      </c>
      <c r="P142" s="165">
        <v>0</v>
      </c>
      <c r="Q142" s="165">
        <v>0</v>
      </c>
      <c r="R142" s="85">
        <f t="shared" si="2"/>
        <v>0</v>
      </c>
    </row>
    <row r="143" spans="1:18" x14ac:dyDescent="0.25">
      <c r="A143" s="165">
        <v>2015</v>
      </c>
      <c r="B143" s="165">
        <v>4</v>
      </c>
      <c r="C143" s="167" t="s">
        <v>639</v>
      </c>
      <c r="D143" s="167" t="s">
        <v>640</v>
      </c>
      <c r="E143" s="165">
        <v>0</v>
      </c>
      <c r="F143" s="165">
        <v>0</v>
      </c>
      <c r="G143" s="165">
        <v>0</v>
      </c>
      <c r="H143" s="165">
        <v>0</v>
      </c>
      <c r="I143" s="165">
        <v>0</v>
      </c>
      <c r="J143" s="165">
        <v>0</v>
      </c>
      <c r="K143" s="165">
        <v>0</v>
      </c>
      <c r="L143" s="165">
        <v>0</v>
      </c>
      <c r="M143" s="165">
        <v>0</v>
      </c>
      <c r="N143" s="165">
        <v>0</v>
      </c>
      <c r="O143" s="165">
        <v>0</v>
      </c>
      <c r="P143" s="165">
        <v>0</v>
      </c>
      <c r="Q143" s="165">
        <v>0</v>
      </c>
      <c r="R143" s="85">
        <f t="shared" si="2"/>
        <v>0</v>
      </c>
    </row>
    <row r="144" spans="1:18" x14ac:dyDescent="0.25">
      <c r="A144" s="165">
        <v>2015</v>
      </c>
      <c r="B144" s="165">
        <v>4</v>
      </c>
      <c r="C144" s="167" t="s">
        <v>641</v>
      </c>
      <c r="D144" s="167" t="s">
        <v>642</v>
      </c>
      <c r="E144" s="165">
        <v>0</v>
      </c>
      <c r="F144" s="165">
        <v>0</v>
      </c>
      <c r="G144" s="165">
        <v>0</v>
      </c>
      <c r="H144" s="165">
        <v>0</v>
      </c>
      <c r="I144" s="165">
        <v>0</v>
      </c>
      <c r="J144" s="165">
        <v>0</v>
      </c>
      <c r="K144" s="165">
        <v>0</v>
      </c>
      <c r="L144" s="165">
        <v>0</v>
      </c>
      <c r="M144" s="165">
        <v>0</v>
      </c>
      <c r="N144" s="165">
        <v>0</v>
      </c>
      <c r="O144" s="165">
        <v>0</v>
      </c>
      <c r="P144" s="165">
        <v>0</v>
      </c>
      <c r="Q144" s="165">
        <v>0</v>
      </c>
      <c r="R144" s="85">
        <f t="shared" si="2"/>
        <v>0</v>
      </c>
    </row>
    <row r="145" spans="1:18" x14ac:dyDescent="0.25">
      <c r="A145" s="165">
        <v>2015</v>
      </c>
      <c r="B145" s="165">
        <v>4</v>
      </c>
      <c r="C145" s="167" t="s">
        <v>643</v>
      </c>
      <c r="D145" s="167" t="s">
        <v>644</v>
      </c>
      <c r="E145" s="165">
        <v>0</v>
      </c>
      <c r="F145" s="165">
        <v>0</v>
      </c>
      <c r="G145" s="165">
        <v>0</v>
      </c>
      <c r="H145" s="165">
        <v>0</v>
      </c>
      <c r="I145" s="165">
        <v>0</v>
      </c>
      <c r="J145" s="165">
        <v>0</v>
      </c>
      <c r="K145" s="165">
        <v>0</v>
      </c>
      <c r="L145" s="165">
        <v>0</v>
      </c>
      <c r="M145" s="165">
        <v>0</v>
      </c>
      <c r="N145" s="165">
        <v>0</v>
      </c>
      <c r="O145" s="165">
        <v>0</v>
      </c>
      <c r="P145" s="165">
        <v>0</v>
      </c>
      <c r="Q145" s="165">
        <v>0</v>
      </c>
      <c r="R145" s="85">
        <f t="shared" si="2"/>
        <v>0</v>
      </c>
    </row>
    <row r="146" spans="1:18" x14ac:dyDescent="0.25">
      <c r="A146" s="165">
        <v>2015</v>
      </c>
      <c r="B146" s="165">
        <v>4</v>
      </c>
      <c r="C146" s="167" t="s">
        <v>645</v>
      </c>
      <c r="D146" s="167" t="s">
        <v>646</v>
      </c>
      <c r="E146" s="165">
        <v>0</v>
      </c>
      <c r="F146" s="165">
        <v>0</v>
      </c>
      <c r="G146" s="165">
        <v>0</v>
      </c>
      <c r="H146" s="165">
        <v>0</v>
      </c>
      <c r="I146" s="165">
        <v>0</v>
      </c>
      <c r="J146" s="165">
        <v>0</v>
      </c>
      <c r="K146" s="165">
        <v>0</v>
      </c>
      <c r="L146" s="165">
        <v>0</v>
      </c>
      <c r="M146" s="165">
        <v>0</v>
      </c>
      <c r="N146" s="165">
        <v>0</v>
      </c>
      <c r="O146" s="165">
        <v>0</v>
      </c>
      <c r="P146" s="165">
        <v>0</v>
      </c>
      <c r="Q146" s="165">
        <v>0</v>
      </c>
      <c r="R146" s="85">
        <f t="shared" si="2"/>
        <v>0</v>
      </c>
    </row>
    <row r="147" spans="1:18" x14ac:dyDescent="0.25">
      <c r="A147" s="165">
        <v>2015</v>
      </c>
      <c r="B147" s="165">
        <v>4</v>
      </c>
      <c r="C147" s="167" t="s">
        <v>647</v>
      </c>
      <c r="D147" s="167" t="s">
        <v>648</v>
      </c>
      <c r="E147" s="165">
        <v>0</v>
      </c>
      <c r="F147" s="165">
        <v>0</v>
      </c>
      <c r="G147" s="165">
        <v>0</v>
      </c>
      <c r="H147" s="165">
        <v>0</v>
      </c>
      <c r="I147" s="165">
        <v>0</v>
      </c>
      <c r="J147" s="165">
        <v>0</v>
      </c>
      <c r="K147" s="165">
        <v>0</v>
      </c>
      <c r="L147" s="165">
        <v>0</v>
      </c>
      <c r="M147" s="165">
        <v>0</v>
      </c>
      <c r="N147" s="165">
        <v>0</v>
      </c>
      <c r="O147" s="165">
        <v>0</v>
      </c>
      <c r="P147" s="165">
        <v>0</v>
      </c>
      <c r="Q147" s="165">
        <v>0</v>
      </c>
      <c r="R147" s="85">
        <f t="shared" si="2"/>
        <v>0</v>
      </c>
    </row>
    <row r="148" spans="1:18" x14ac:dyDescent="0.25">
      <c r="A148" s="165">
        <v>2015</v>
      </c>
      <c r="B148" s="165">
        <v>4</v>
      </c>
      <c r="C148" s="167" t="s">
        <v>649</v>
      </c>
      <c r="D148" s="167" t="s">
        <v>650</v>
      </c>
      <c r="E148" s="165">
        <v>0</v>
      </c>
      <c r="F148" s="165">
        <v>0</v>
      </c>
      <c r="G148" s="165">
        <v>0</v>
      </c>
      <c r="H148" s="165">
        <v>0</v>
      </c>
      <c r="I148" s="165">
        <v>0</v>
      </c>
      <c r="J148" s="165">
        <v>0</v>
      </c>
      <c r="K148" s="165">
        <v>0</v>
      </c>
      <c r="L148" s="165">
        <v>0</v>
      </c>
      <c r="M148" s="165">
        <v>0</v>
      </c>
      <c r="N148" s="165">
        <v>0</v>
      </c>
      <c r="O148" s="165">
        <v>0</v>
      </c>
      <c r="P148" s="165">
        <v>0</v>
      </c>
      <c r="Q148" s="165">
        <v>0</v>
      </c>
      <c r="R148" s="85">
        <f t="shared" si="2"/>
        <v>0</v>
      </c>
    </row>
    <row r="149" spans="1:18" x14ac:dyDescent="0.25">
      <c r="A149" s="165">
        <v>2015</v>
      </c>
      <c r="B149" s="165">
        <v>4</v>
      </c>
      <c r="C149" s="167" t="s">
        <v>651</v>
      </c>
      <c r="D149" s="167" t="s">
        <v>652</v>
      </c>
      <c r="E149" s="165">
        <v>0</v>
      </c>
      <c r="F149" s="165">
        <v>0</v>
      </c>
      <c r="G149" s="165">
        <v>0</v>
      </c>
      <c r="H149" s="165">
        <v>0</v>
      </c>
      <c r="I149" s="165">
        <v>0</v>
      </c>
      <c r="J149" s="165">
        <v>0</v>
      </c>
      <c r="K149" s="165">
        <v>0</v>
      </c>
      <c r="L149" s="165">
        <v>0</v>
      </c>
      <c r="M149" s="165">
        <v>0</v>
      </c>
      <c r="N149" s="165">
        <v>0</v>
      </c>
      <c r="O149" s="165">
        <v>0</v>
      </c>
      <c r="P149" s="165">
        <v>0</v>
      </c>
      <c r="Q149" s="165">
        <v>0</v>
      </c>
      <c r="R149" s="85">
        <f t="shared" si="2"/>
        <v>0</v>
      </c>
    </row>
    <row r="150" spans="1:18" x14ac:dyDescent="0.25">
      <c r="A150" s="165">
        <v>2015</v>
      </c>
      <c r="B150" s="165">
        <v>4</v>
      </c>
      <c r="C150" s="167" t="s">
        <v>653</v>
      </c>
      <c r="D150" s="167" t="s">
        <v>654</v>
      </c>
      <c r="E150" s="165">
        <v>0</v>
      </c>
      <c r="F150" s="165">
        <v>0</v>
      </c>
      <c r="G150" s="165">
        <v>0</v>
      </c>
      <c r="H150" s="165">
        <v>0</v>
      </c>
      <c r="I150" s="165">
        <v>0</v>
      </c>
      <c r="J150" s="165">
        <v>0</v>
      </c>
      <c r="K150" s="165">
        <v>0</v>
      </c>
      <c r="L150" s="165">
        <v>0</v>
      </c>
      <c r="M150" s="165">
        <v>0</v>
      </c>
      <c r="N150" s="165">
        <v>0</v>
      </c>
      <c r="O150" s="165">
        <v>0</v>
      </c>
      <c r="P150" s="165">
        <v>0</v>
      </c>
      <c r="Q150" s="165">
        <v>0</v>
      </c>
      <c r="R150" s="85">
        <f t="shared" si="2"/>
        <v>0</v>
      </c>
    </row>
    <row r="151" spans="1:18" x14ac:dyDescent="0.25">
      <c r="A151" s="165">
        <v>2015</v>
      </c>
      <c r="B151" s="165">
        <v>4</v>
      </c>
      <c r="C151" s="167" t="s">
        <v>655</v>
      </c>
      <c r="D151" s="167" t="s">
        <v>656</v>
      </c>
      <c r="E151" s="165">
        <v>0</v>
      </c>
      <c r="F151" s="165">
        <v>0</v>
      </c>
      <c r="G151" s="165">
        <v>0</v>
      </c>
      <c r="H151" s="165">
        <v>0</v>
      </c>
      <c r="I151" s="165">
        <v>0</v>
      </c>
      <c r="J151" s="165">
        <v>0</v>
      </c>
      <c r="K151" s="165">
        <v>0</v>
      </c>
      <c r="L151" s="165">
        <v>0</v>
      </c>
      <c r="M151" s="165">
        <v>0</v>
      </c>
      <c r="N151" s="165">
        <v>0</v>
      </c>
      <c r="O151" s="165">
        <v>0</v>
      </c>
      <c r="P151" s="165">
        <v>0</v>
      </c>
      <c r="Q151" s="165">
        <v>0</v>
      </c>
      <c r="R151" s="85">
        <f t="shared" si="2"/>
        <v>0</v>
      </c>
    </row>
    <row r="152" spans="1:18" x14ac:dyDescent="0.25">
      <c r="A152" s="165">
        <v>2015</v>
      </c>
      <c r="B152" s="165">
        <v>4</v>
      </c>
      <c r="C152" s="167" t="s">
        <v>657</v>
      </c>
      <c r="D152" s="167" t="s">
        <v>658</v>
      </c>
      <c r="E152" s="165">
        <v>0</v>
      </c>
      <c r="F152" s="165">
        <v>0</v>
      </c>
      <c r="G152" s="165">
        <v>0</v>
      </c>
      <c r="H152" s="165">
        <v>0</v>
      </c>
      <c r="I152" s="165">
        <v>0</v>
      </c>
      <c r="J152" s="165">
        <v>0</v>
      </c>
      <c r="K152" s="165">
        <v>0</v>
      </c>
      <c r="L152" s="165">
        <v>0</v>
      </c>
      <c r="M152" s="165">
        <v>0</v>
      </c>
      <c r="N152" s="165">
        <v>0</v>
      </c>
      <c r="O152" s="165">
        <v>0</v>
      </c>
      <c r="P152" s="165">
        <v>0</v>
      </c>
      <c r="Q152" s="165">
        <v>0</v>
      </c>
      <c r="R152" s="85">
        <f t="shared" si="2"/>
        <v>0</v>
      </c>
    </row>
    <row r="153" spans="1:18" x14ac:dyDescent="0.25">
      <c r="A153" s="165">
        <v>2015</v>
      </c>
      <c r="B153" s="165">
        <v>4</v>
      </c>
      <c r="C153" s="167" t="s">
        <v>659</v>
      </c>
      <c r="D153" s="167" t="s">
        <v>660</v>
      </c>
      <c r="E153" s="165">
        <v>0</v>
      </c>
      <c r="F153" s="165">
        <v>0</v>
      </c>
      <c r="G153" s="165">
        <v>0</v>
      </c>
      <c r="H153" s="165">
        <v>0</v>
      </c>
      <c r="I153" s="165">
        <v>0</v>
      </c>
      <c r="J153" s="165">
        <v>0</v>
      </c>
      <c r="K153" s="165">
        <v>0</v>
      </c>
      <c r="L153" s="165">
        <v>0</v>
      </c>
      <c r="M153" s="165">
        <v>0</v>
      </c>
      <c r="N153" s="165">
        <v>0</v>
      </c>
      <c r="O153" s="165">
        <v>0</v>
      </c>
      <c r="P153" s="165">
        <v>0</v>
      </c>
      <c r="Q153" s="165">
        <v>0</v>
      </c>
      <c r="R153" s="85">
        <f t="shared" si="2"/>
        <v>0</v>
      </c>
    </row>
    <row r="154" spans="1:18" x14ac:dyDescent="0.25">
      <c r="A154" s="165">
        <v>2015</v>
      </c>
      <c r="B154" s="165">
        <v>4</v>
      </c>
      <c r="C154" s="167" t="s">
        <v>661</v>
      </c>
      <c r="D154" s="167" t="s">
        <v>662</v>
      </c>
      <c r="E154" s="165">
        <v>0</v>
      </c>
      <c r="F154" s="165">
        <v>0</v>
      </c>
      <c r="G154" s="165">
        <v>0</v>
      </c>
      <c r="H154" s="165">
        <v>0</v>
      </c>
      <c r="I154" s="165">
        <v>0</v>
      </c>
      <c r="J154" s="165">
        <v>0</v>
      </c>
      <c r="K154" s="165">
        <v>0</v>
      </c>
      <c r="L154" s="165">
        <v>0</v>
      </c>
      <c r="M154" s="165">
        <v>0</v>
      </c>
      <c r="N154" s="165">
        <v>0</v>
      </c>
      <c r="O154" s="165">
        <v>0</v>
      </c>
      <c r="P154" s="165">
        <v>0</v>
      </c>
      <c r="Q154" s="165">
        <v>0</v>
      </c>
      <c r="R154" s="85">
        <f t="shared" si="2"/>
        <v>0</v>
      </c>
    </row>
    <row r="155" spans="1:18" x14ac:dyDescent="0.25">
      <c r="A155" s="168"/>
      <c r="B155" s="168"/>
      <c r="C155" s="168" t="s">
        <v>678</v>
      </c>
      <c r="D155" s="168" t="s">
        <v>478</v>
      </c>
      <c r="E155" s="168">
        <f>SUM(E2:E141)</f>
        <v>2198612</v>
      </c>
      <c r="F155" s="168">
        <f t="shared" ref="F155:N155" si="3">SUM(F2:F141)</f>
        <v>22215331</v>
      </c>
      <c r="G155" s="168">
        <f t="shared" si="3"/>
        <v>58551023</v>
      </c>
      <c r="H155" s="168">
        <f t="shared" si="3"/>
        <v>51939184</v>
      </c>
      <c r="I155" s="168">
        <f t="shared" si="3"/>
        <v>8586552</v>
      </c>
      <c r="J155" s="168">
        <f t="shared" si="3"/>
        <v>960575</v>
      </c>
      <c r="K155" s="168">
        <f t="shared" si="3"/>
        <v>770352</v>
      </c>
      <c r="L155" s="168">
        <f t="shared" si="3"/>
        <v>1506987</v>
      </c>
      <c r="M155" s="168">
        <f t="shared" si="3"/>
        <v>0</v>
      </c>
      <c r="N155" s="168">
        <f t="shared" si="3"/>
        <v>8861663</v>
      </c>
      <c r="O155" s="168">
        <f t="shared" ref="O155:R155" si="4">SUM(O2:O141)</f>
        <v>59579926</v>
      </c>
      <c r="P155" s="168">
        <f t="shared" si="4"/>
        <v>27856783</v>
      </c>
      <c r="Q155" s="168">
        <f t="shared" si="4"/>
        <v>5556895</v>
      </c>
      <c r="R155" s="168">
        <f t="shared" si="4"/>
        <v>52994128</v>
      </c>
    </row>
    <row r="156" spans="1:18" x14ac:dyDescent="0.25">
      <c r="A156" s="183"/>
      <c r="B156" s="183"/>
      <c r="C156" s="183"/>
      <c r="D156" s="183" t="s">
        <v>426</v>
      </c>
      <c r="E156" s="184">
        <f>AVERAGE(E2:E141)</f>
        <v>15704.371428571429</v>
      </c>
      <c r="F156" s="184">
        <f t="shared" ref="F156:N156" si="5">AVERAGE(F2:F141)</f>
        <v>158680.9357142857</v>
      </c>
      <c r="G156" s="184">
        <f t="shared" si="5"/>
        <v>418221.59285714285</v>
      </c>
      <c r="H156" s="184">
        <f t="shared" si="5"/>
        <v>370994.17142857146</v>
      </c>
      <c r="I156" s="184">
        <f t="shared" si="5"/>
        <v>61332.514285714286</v>
      </c>
      <c r="J156" s="184">
        <f t="shared" si="5"/>
        <v>6861.25</v>
      </c>
      <c r="K156" s="184">
        <f t="shared" si="5"/>
        <v>5502.5142857142855</v>
      </c>
      <c r="L156" s="184">
        <f t="shared" si="5"/>
        <v>10764.192857142858</v>
      </c>
      <c r="M156" s="184">
        <f t="shared" si="5"/>
        <v>0</v>
      </c>
      <c r="N156" s="184">
        <f t="shared" si="5"/>
        <v>63297.592857142859</v>
      </c>
      <c r="O156" s="184">
        <f t="shared" ref="O156:R156" si="6">AVERAGE(O2:O141)</f>
        <v>425570.9</v>
      </c>
      <c r="P156" s="184">
        <f t="shared" si="6"/>
        <v>198977.02142857143</v>
      </c>
      <c r="Q156" s="184">
        <f t="shared" si="6"/>
        <v>39692.107142857145</v>
      </c>
      <c r="R156" s="184">
        <f t="shared" si="6"/>
        <v>378529.48571428569</v>
      </c>
    </row>
  </sheetData>
  <pageMargins left="0.7" right="0.7" top="0.78740157499999996" bottom="0.78740157499999996" header="0.3" footer="0.3"/>
  <pageSetup paperSize="9" orientation="portrait" verticalDpi="0"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9"/>
  <sheetViews>
    <sheetView topLeftCell="I1" workbookViewId="0">
      <selection activeCell="N49" sqref="N49"/>
    </sheetView>
  </sheetViews>
  <sheetFormatPr baseColWidth="10" defaultRowHeight="15" x14ac:dyDescent="0.25"/>
  <cols>
    <col min="4" max="4" width="15" customWidth="1"/>
    <col min="5" max="6" width="21.28515625" customWidth="1"/>
    <col min="7" max="7" width="22.140625" customWidth="1"/>
    <col min="8" max="8" width="46.140625" customWidth="1"/>
    <col min="9" max="9" width="42" customWidth="1"/>
    <col min="10" max="10" width="25.85546875" customWidth="1"/>
    <col min="11" max="11" width="19.7109375" customWidth="1"/>
    <col min="12" max="12" width="28" customWidth="1"/>
    <col min="13" max="13" width="31.28515625" customWidth="1"/>
    <col min="14" max="14" width="53.140625" customWidth="1"/>
    <col min="15" max="15" width="38.42578125" customWidth="1"/>
    <col min="16" max="16" width="40.85546875" customWidth="1"/>
    <col min="17" max="17" width="29" customWidth="1"/>
  </cols>
  <sheetData>
    <row r="1" spans="1:18" ht="40.5" customHeight="1" x14ac:dyDescent="0.25">
      <c r="A1" s="161" t="s">
        <v>410</v>
      </c>
      <c r="B1" s="161" t="s">
        <v>480</v>
      </c>
      <c r="C1" s="161" t="s">
        <v>481</v>
      </c>
      <c r="D1" s="161" t="s">
        <v>482</v>
      </c>
      <c r="E1" s="161" t="s">
        <v>483</v>
      </c>
      <c r="F1" s="161" t="s">
        <v>484</v>
      </c>
      <c r="G1" s="161" t="s">
        <v>485</v>
      </c>
      <c r="H1" s="161" t="s">
        <v>486</v>
      </c>
      <c r="I1" s="161" t="s">
        <v>487</v>
      </c>
      <c r="J1" s="161" t="s">
        <v>488</v>
      </c>
      <c r="K1" s="161" t="s">
        <v>489</v>
      </c>
      <c r="L1" s="161" t="s">
        <v>490</v>
      </c>
      <c r="M1" s="161" t="s">
        <v>491</v>
      </c>
      <c r="N1" s="161" t="s">
        <v>492</v>
      </c>
      <c r="O1" s="161" t="s">
        <v>493</v>
      </c>
      <c r="P1" s="161" t="s">
        <v>494</v>
      </c>
      <c r="Q1" s="161" t="s">
        <v>495</v>
      </c>
      <c r="R1" s="445" t="s">
        <v>856</v>
      </c>
    </row>
    <row r="2" spans="1:18" x14ac:dyDescent="0.25">
      <c r="A2" s="169">
        <v>2014</v>
      </c>
      <c r="B2" s="169">
        <v>4</v>
      </c>
      <c r="C2" s="171" t="s">
        <v>496</v>
      </c>
      <c r="D2" s="171" t="s">
        <v>55</v>
      </c>
      <c r="E2" s="170">
        <v>3692</v>
      </c>
      <c r="F2" s="170">
        <v>49407</v>
      </c>
      <c r="G2" s="170">
        <v>12817</v>
      </c>
      <c r="H2" s="170">
        <v>115463</v>
      </c>
      <c r="I2" s="170">
        <v>9324</v>
      </c>
      <c r="J2" s="169">
        <v>0</v>
      </c>
      <c r="K2" s="170">
        <v>3475</v>
      </c>
      <c r="L2" s="170">
        <v>3903</v>
      </c>
      <c r="M2" s="169">
        <v>0</v>
      </c>
      <c r="N2" s="170">
        <v>21918</v>
      </c>
      <c r="O2" s="170">
        <v>230281</v>
      </c>
      <c r="P2" s="170">
        <v>149160</v>
      </c>
      <c r="Q2" s="170">
        <v>891</v>
      </c>
      <c r="R2" s="85">
        <f>G2-Q2</f>
        <v>11926</v>
      </c>
    </row>
    <row r="3" spans="1:18" x14ac:dyDescent="0.25">
      <c r="A3" s="169">
        <v>2014</v>
      </c>
      <c r="B3" s="169">
        <v>4</v>
      </c>
      <c r="C3" s="171" t="s">
        <v>497</v>
      </c>
      <c r="D3" s="171" t="s">
        <v>87</v>
      </c>
      <c r="E3" s="170">
        <v>26788</v>
      </c>
      <c r="F3" s="170">
        <v>27560</v>
      </c>
      <c r="G3" s="170">
        <v>126418</v>
      </c>
      <c r="H3" s="170">
        <v>77409</v>
      </c>
      <c r="I3" s="170">
        <v>8487</v>
      </c>
      <c r="J3" s="169">
        <v>0</v>
      </c>
      <c r="K3" s="170">
        <v>1117</v>
      </c>
      <c r="L3" s="169">
        <v>0</v>
      </c>
      <c r="M3" s="169">
        <v>0</v>
      </c>
      <c r="N3" s="170">
        <v>14694</v>
      </c>
      <c r="O3" s="170">
        <v>121069</v>
      </c>
      <c r="P3" s="170">
        <v>16835</v>
      </c>
      <c r="Q3" s="170">
        <v>17555</v>
      </c>
      <c r="R3" s="85">
        <f t="shared" ref="R3:R66" si="0">G3-Q3</f>
        <v>108863</v>
      </c>
    </row>
    <row r="4" spans="1:18" x14ac:dyDescent="0.25">
      <c r="A4" s="169">
        <v>2014</v>
      </c>
      <c r="B4" s="169">
        <v>4</v>
      </c>
      <c r="C4" s="171" t="s">
        <v>498</v>
      </c>
      <c r="D4" s="171" t="s">
        <v>57</v>
      </c>
      <c r="E4" s="170">
        <v>1705</v>
      </c>
      <c r="F4" s="170">
        <v>38964</v>
      </c>
      <c r="G4" s="170">
        <v>6783</v>
      </c>
      <c r="H4" s="170">
        <v>64519</v>
      </c>
      <c r="I4" s="170">
        <v>2247</v>
      </c>
      <c r="J4" s="169">
        <v>0</v>
      </c>
      <c r="K4" s="170">
        <v>1229</v>
      </c>
      <c r="L4" s="170">
        <v>5513</v>
      </c>
      <c r="M4" s="169">
        <v>0</v>
      </c>
      <c r="N4" s="170">
        <v>12247</v>
      </c>
      <c r="O4" s="170">
        <v>174564</v>
      </c>
      <c r="P4" s="170">
        <v>16634</v>
      </c>
      <c r="Q4" s="169">
        <v>261</v>
      </c>
      <c r="R4" s="85">
        <f t="shared" si="0"/>
        <v>6522</v>
      </c>
    </row>
    <row r="5" spans="1:18" x14ac:dyDescent="0.25">
      <c r="A5" s="169">
        <v>2014</v>
      </c>
      <c r="B5" s="169">
        <v>4</v>
      </c>
      <c r="C5" s="171" t="s">
        <v>499</v>
      </c>
      <c r="D5" s="171" t="s">
        <v>129</v>
      </c>
      <c r="E5" s="170">
        <v>17724</v>
      </c>
      <c r="F5" s="170">
        <v>27570</v>
      </c>
      <c r="G5" s="170">
        <v>13454</v>
      </c>
      <c r="H5" s="170">
        <v>59428</v>
      </c>
      <c r="I5" s="170">
        <v>2900</v>
      </c>
      <c r="J5" s="169">
        <v>0</v>
      </c>
      <c r="K5" s="170">
        <v>2276</v>
      </c>
      <c r="L5" s="169">
        <v>0</v>
      </c>
      <c r="M5" s="169">
        <v>0</v>
      </c>
      <c r="N5" s="170">
        <v>11281</v>
      </c>
      <c r="O5" s="170">
        <v>163623</v>
      </c>
      <c r="P5" s="170">
        <v>6818</v>
      </c>
      <c r="Q5" s="170">
        <v>1248</v>
      </c>
      <c r="R5" s="85">
        <f t="shared" si="0"/>
        <v>12206</v>
      </c>
    </row>
    <row r="6" spans="1:18" x14ac:dyDescent="0.25">
      <c r="A6" s="169">
        <v>2014</v>
      </c>
      <c r="B6" s="169">
        <v>4</v>
      </c>
      <c r="C6" s="171" t="s">
        <v>500</v>
      </c>
      <c r="D6" s="171" t="s">
        <v>42</v>
      </c>
      <c r="E6" s="170">
        <v>24998</v>
      </c>
      <c r="F6" s="170">
        <v>1220530</v>
      </c>
      <c r="G6" s="170">
        <v>5290838</v>
      </c>
      <c r="H6" s="170">
        <v>2252069</v>
      </c>
      <c r="I6" s="170">
        <v>579706</v>
      </c>
      <c r="J6" s="170">
        <v>132596</v>
      </c>
      <c r="K6" s="170">
        <v>24582</v>
      </c>
      <c r="L6" s="169">
        <v>0</v>
      </c>
      <c r="M6" s="169">
        <v>0</v>
      </c>
      <c r="N6" s="170">
        <v>427504</v>
      </c>
      <c r="O6" s="170">
        <v>2187844</v>
      </c>
      <c r="P6" s="170">
        <v>1712888</v>
      </c>
      <c r="Q6" s="170">
        <v>440210</v>
      </c>
      <c r="R6" s="85">
        <f t="shared" si="0"/>
        <v>4850628</v>
      </c>
    </row>
    <row r="7" spans="1:18" x14ac:dyDescent="0.25">
      <c r="A7" s="169">
        <v>2014</v>
      </c>
      <c r="B7" s="169">
        <v>4</v>
      </c>
      <c r="C7" s="171" t="s">
        <v>501</v>
      </c>
      <c r="D7" s="171" t="s">
        <v>169</v>
      </c>
      <c r="E7" s="170">
        <v>13375</v>
      </c>
      <c r="F7" s="170">
        <v>36074</v>
      </c>
      <c r="G7" s="170">
        <v>785741</v>
      </c>
      <c r="H7" s="170">
        <v>98349</v>
      </c>
      <c r="I7" s="170">
        <v>9892</v>
      </c>
      <c r="J7" s="169">
        <v>0</v>
      </c>
      <c r="K7" s="170">
        <v>1862</v>
      </c>
      <c r="L7" s="169">
        <v>0</v>
      </c>
      <c r="M7" s="169">
        <v>0</v>
      </c>
      <c r="N7" s="170">
        <v>18669</v>
      </c>
      <c r="O7" s="169">
        <v>0</v>
      </c>
      <c r="P7" s="169">
        <v>0</v>
      </c>
      <c r="Q7" s="170">
        <v>90958</v>
      </c>
      <c r="R7" s="85">
        <f t="shared" si="0"/>
        <v>694783</v>
      </c>
    </row>
    <row r="8" spans="1:18" x14ac:dyDescent="0.25">
      <c r="A8" s="169">
        <v>2014</v>
      </c>
      <c r="B8" s="169">
        <v>4</v>
      </c>
      <c r="C8" s="171" t="s">
        <v>502</v>
      </c>
      <c r="D8" s="171" t="s">
        <v>68</v>
      </c>
      <c r="E8" s="170">
        <v>12214</v>
      </c>
      <c r="F8" s="170">
        <v>20256</v>
      </c>
      <c r="G8" s="170">
        <v>129110</v>
      </c>
      <c r="H8" s="170">
        <v>57840</v>
      </c>
      <c r="I8" s="170">
        <v>11775</v>
      </c>
      <c r="J8" s="169">
        <v>0</v>
      </c>
      <c r="K8" s="170">
        <v>1462</v>
      </c>
      <c r="L8" s="169">
        <v>0</v>
      </c>
      <c r="M8" s="169">
        <v>0</v>
      </c>
      <c r="N8" s="170">
        <v>10980</v>
      </c>
      <c r="O8" s="170">
        <v>0</v>
      </c>
      <c r="P8" s="170">
        <v>2922</v>
      </c>
      <c r="Q8" s="170">
        <v>6482</v>
      </c>
      <c r="R8" s="85">
        <f t="shared" si="0"/>
        <v>122628</v>
      </c>
    </row>
    <row r="9" spans="1:18" x14ac:dyDescent="0.25">
      <c r="A9" s="169">
        <v>2014</v>
      </c>
      <c r="B9" s="169">
        <v>4</v>
      </c>
      <c r="C9" s="171" t="s">
        <v>503</v>
      </c>
      <c r="D9" s="171" t="s">
        <v>94</v>
      </c>
      <c r="E9" s="170">
        <v>20211</v>
      </c>
      <c r="F9" s="170">
        <v>53958</v>
      </c>
      <c r="G9" s="170">
        <v>110040</v>
      </c>
      <c r="H9" s="170">
        <v>117268</v>
      </c>
      <c r="I9" s="170">
        <v>10374</v>
      </c>
      <c r="J9" s="169">
        <v>0</v>
      </c>
      <c r="K9" s="170">
        <v>2569</v>
      </c>
      <c r="L9" s="169">
        <v>0</v>
      </c>
      <c r="M9" s="169">
        <v>0</v>
      </c>
      <c r="N9" s="170">
        <v>22261</v>
      </c>
      <c r="O9" s="170">
        <v>225910</v>
      </c>
      <c r="P9" s="170">
        <v>19158</v>
      </c>
      <c r="Q9" s="170">
        <v>11922</v>
      </c>
      <c r="R9" s="85">
        <f t="shared" si="0"/>
        <v>98118</v>
      </c>
    </row>
    <row r="10" spans="1:18" x14ac:dyDescent="0.25">
      <c r="A10" s="169">
        <v>2014</v>
      </c>
      <c r="B10" s="169">
        <v>4</v>
      </c>
      <c r="C10" s="171" t="s">
        <v>504</v>
      </c>
      <c r="D10" s="171" t="s">
        <v>88</v>
      </c>
      <c r="E10" s="170">
        <v>27582</v>
      </c>
      <c r="F10" s="170">
        <v>57605</v>
      </c>
      <c r="G10" s="170">
        <v>72524</v>
      </c>
      <c r="H10" s="170">
        <v>111130</v>
      </c>
      <c r="I10" s="170">
        <v>27075</v>
      </c>
      <c r="J10" s="169">
        <v>0</v>
      </c>
      <c r="K10" s="170">
        <v>4441</v>
      </c>
      <c r="L10" s="169">
        <v>0</v>
      </c>
      <c r="M10" s="169">
        <v>0</v>
      </c>
      <c r="N10" s="170">
        <v>21096</v>
      </c>
      <c r="O10" s="170">
        <v>241347</v>
      </c>
      <c r="P10" s="170">
        <v>33446</v>
      </c>
      <c r="Q10" s="170">
        <v>20159</v>
      </c>
      <c r="R10" s="85">
        <f t="shared" si="0"/>
        <v>52365</v>
      </c>
    </row>
    <row r="11" spans="1:18" x14ac:dyDescent="0.25">
      <c r="A11" s="169">
        <v>2014</v>
      </c>
      <c r="B11" s="169">
        <v>4</v>
      </c>
      <c r="C11" s="171" t="s">
        <v>505</v>
      </c>
      <c r="D11" s="171" t="s">
        <v>154</v>
      </c>
      <c r="E11" s="170">
        <v>8405</v>
      </c>
      <c r="F11" s="170">
        <v>109138</v>
      </c>
      <c r="G11" s="170">
        <v>204889</v>
      </c>
      <c r="H11" s="170">
        <v>182184</v>
      </c>
      <c r="I11" s="170">
        <v>12548</v>
      </c>
      <c r="J11" s="169">
        <v>0</v>
      </c>
      <c r="K11" s="170">
        <v>2484</v>
      </c>
      <c r="L11" s="170">
        <v>41095</v>
      </c>
      <c r="M11" s="169">
        <v>0</v>
      </c>
      <c r="N11" s="170">
        <v>34584</v>
      </c>
      <c r="O11" s="170">
        <v>292875</v>
      </c>
      <c r="P11" s="170">
        <v>32529</v>
      </c>
      <c r="Q11" s="170">
        <v>26832</v>
      </c>
      <c r="R11" s="85">
        <f t="shared" si="0"/>
        <v>178057</v>
      </c>
    </row>
    <row r="12" spans="1:18" x14ac:dyDescent="0.25">
      <c r="A12" s="169">
        <v>2014</v>
      </c>
      <c r="B12" s="169">
        <v>4</v>
      </c>
      <c r="C12" s="171" t="s">
        <v>506</v>
      </c>
      <c r="D12" s="171" t="s">
        <v>103</v>
      </c>
      <c r="E12" s="170">
        <v>12405</v>
      </c>
      <c r="F12" s="170">
        <v>21048</v>
      </c>
      <c r="G12" s="170">
        <v>10006</v>
      </c>
      <c r="H12" s="170">
        <v>41196</v>
      </c>
      <c r="I12" s="170">
        <v>1637</v>
      </c>
      <c r="J12" s="169">
        <v>0</v>
      </c>
      <c r="K12" s="169">
        <v>730</v>
      </c>
      <c r="L12" s="169">
        <v>0</v>
      </c>
      <c r="M12" s="169">
        <v>0</v>
      </c>
      <c r="N12" s="170">
        <v>7820</v>
      </c>
      <c r="O12" s="170">
        <v>134701</v>
      </c>
      <c r="P12" s="170">
        <v>95518</v>
      </c>
      <c r="Q12" s="169">
        <v>1028</v>
      </c>
      <c r="R12" s="85">
        <f t="shared" si="0"/>
        <v>8978</v>
      </c>
    </row>
    <row r="13" spans="1:18" x14ac:dyDescent="0.25">
      <c r="A13" s="169">
        <v>2014</v>
      </c>
      <c r="B13" s="169">
        <v>4</v>
      </c>
      <c r="C13" s="171" t="s">
        <v>507</v>
      </c>
      <c r="D13" s="171" t="s">
        <v>104</v>
      </c>
      <c r="E13" s="170">
        <v>11279</v>
      </c>
      <c r="F13" s="170">
        <v>32529</v>
      </c>
      <c r="G13" s="170">
        <v>31908</v>
      </c>
      <c r="H13" s="170">
        <v>53291</v>
      </c>
      <c r="I13" s="170">
        <v>1670</v>
      </c>
      <c r="J13" s="169">
        <v>0</v>
      </c>
      <c r="K13" s="170">
        <v>1716</v>
      </c>
      <c r="L13" s="169">
        <v>0</v>
      </c>
      <c r="M13" s="169">
        <v>0</v>
      </c>
      <c r="N13" s="170">
        <v>10116</v>
      </c>
      <c r="O13" s="170">
        <v>226434</v>
      </c>
      <c r="P13" s="170">
        <v>9435</v>
      </c>
      <c r="Q13" s="170">
        <v>2374</v>
      </c>
      <c r="R13" s="85">
        <f t="shared" si="0"/>
        <v>29534</v>
      </c>
    </row>
    <row r="14" spans="1:18" x14ac:dyDescent="0.25">
      <c r="A14" s="169">
        <v>2014</v>
      </c>
      <c r="B14" s="169">
        <v>4</v>
      </c>
      <c r="C14" s="171" t="s">
        <v>508</v>
      </c>
      <c r="D14" s="171" t="s">
        <v>70</v>
      </c>
      <c r="E14" s="170">
        <v>9556</v>
      </c>
      <c r="F14" s="170">
        <v>19178</v>
      </c>
      <c r="G14" s="170">
        <v>966</v>
      </c>
      <c r="H14" s="170">
        <v>37152</v>
      </c>
      <c r="I14" s="170">
        <v>1480</v>
      </c>
      <c r="J14" s="169">
        <v>0</v>
      </c>
      <c r="K14" s="169">
        <v>813</v>
      </c>
      <c r="L14" s="169">
        <v>0</v>
      </c>
      <c r="M14" s="169">
        <v>0</v>
      </c>
      <c r="N14" s="170">
        <v>7052</v>
      </c>
      <c r="O14" s="170">
        <v>87099</v>
      </c>
      <c r="P14" s="170">
        <v>8966</v>
      </c>
      <c r="Q14" s="169">
        <v>-256</v>
      </c>
      <c r="R14" s="85">
        <f t="shared" si="0"/>
        <v>1222</v>
      </c>
    </row>
    <row r="15" spans="1:18" x14ac:dyDescent="0.25">
      <c r="A15" s="169">
        <v>2014</v>
      </c>
      <c r="B15" s="169">
        <v>4</v>
      </c>
      <c r="C15" s="171" t="s">
        <v>509</v>
      </c>
      <c r="D15" s="171" t="s">
        <v>71</v>
      </c>
      <c r="E15" s="170">
        <v>28422</v>
      </c>
      <c r="F15" s="170">
        <v>51457</v>
      </c>
      <c r="G15" s="170">
        <v>55377</v>
      </c>
      <c r="H15" s="170">
        <v>82391</v>
      </c>
      <c r="I15" s="170">
        <v>3617</v>
      </c>
      <c r="J15" s="169">
        <v>0</v>
      </c>
      <c r="K15" s="170">
        <v>3569</v>
      </c>
      <c r="L15" s="169">
        <v>0</v>
      </c>
      <c r="M15" s="169">
        <v>0</v>
      </c>
      <c r="N15" s="170">
        <v>15640</v>
      </c>
      <c r="O15" s="170">
        <v>251877</v>
      </c>
      <c r="P15" s="170">
        <v>543422</v>
      </c>
      <c r="Q15" s="170">
        <v>9734</v>
      </c>
      <c r="R15" s="85">
        <f t="shared" si="0"/>
        <v>45643</v>
      </c>
    </row>
    <row r="16" spans="1:18" x14ac:dyDescent="0.25">
      <c r="A16" s="169">
        <v>2014</v>
      </c>
      <c r="B16" s="169">
        <v>4</v>
      </c>
      <c r="C16" s="171" t="s">
        <v>510</v>
      </c>
      <c r="D16" s="171" t="s">
        <v>105</v>
      </c>
      <c r="E16" s="170">
        <v>5582</v>
      </c>
      <c r="F16" s="170">
        <v>26358</v>
      </c>
      <c r="G16" s="170">
        <v>16517</v>
      </c>
      <c r="H16" s="170">
        <v>66433</v>
      </c>
      <c r="I16" s="170">
        <v>6335</v>
      </c>
      <c r="J16" s="169">
        <v>0</v>
      </c>
      <c r="K16" s="170">
        <v>1211</v>
      </c>
      <c r="L16" s="169">
        <v>0</v>
      </c>
      <c r="M16" s="169">
        <v>0</v>
      </c>
      <c r="N16" s="170">
        <v>12611</v>
      </c>
      <c r="O16" s="170">
        <v>224569</v>
      </c>
      <c r="P16" s="170">
        <v>42293</v>
      </c>
      <c r="Q16" s="170">
        <v>4017</v>
      </c>
      <c r="R16" s="85">
        <f t="shared" si="0"/>
        <v>12500</v>
      </c>
    </row>
    <row r="17" spans="1:18" x14ac:dyDescent="0.25">
      <c r="A17" s="169">
        <v>2014</v>
      </c>
      <c r="B17" s="169">
        <v>4</v>
      </c>
      <c r="C17" s="171" t="s">
        <v>511</v>
      </c>
      <c r="D17" s="171" t="s">
        <v>136</v>
      </c>
      <c r="E17" s="170">
        <v>8952</v>
      </c>
      <c r="F17" s="170">
        <v>12597</v>
      </c>
      <c r="G17" s="170">
        <v>-392197</v>
      </c>
      <c r="H17" s="170">
        <v>28884</v>
      </c>
      <c r="I17" s="170">
        <v>2983</v>
      </c>
      <c r="J17" s="169">
        <v>0</v>
      </c>
      <c r="K17" s="169">
        <v>781</v>
      </c>
      <c r="L17" s="169">
        <v>0</v>
      </c>
      <c r="M17" s="169">
        <v>0</v>
      </c>
      <c r="N17" s="170">
        <v>5483</v>
      </c>
      <c r="O17" s="170">
        <v>0</v>
      </c>
      <c r="P17" s="170">
        <v>0</v>
      </c>
      <c r="Q17" s="170">
        <v>-32955</v>
      </c>
      <c r="R17" s="85">
        <f t="shared" si="0"/>
        <v>-359242</v>
      </c>
    </row>
    <row r="18" spans="1:18" x14ac:dyDescent="0.25">
      <c r="A18" s="169">
        <v>2014</v>
      </c>
      <c r="B18" s="169">
        <v>4</v>
      </c>
      <c r="C18" s="171" t="s">
        <v>512</v>
      </c>
      <c r="D18" s="171" t="s">
        <v>116</v>
      </c>
      <c r="E18" s="170">
        <v>12476</v>
      </c>
      <c r="F18" s="170">
        <v>55641</v>
      </c>
      <c r="G18" s="170">
        <v>206659</v>
      </c>
      <c r="H18" s="170">
        <v>142866</v>
      </c>
      <c r="I18" s="170">
        <v>6589</v>
      </c>
      <c r="J18" s="169">
        <v>0</v>
      </c>
      <c r="K18" s="170">
        <v>1566</v>
      </c>
      <c r="L18" s="169">
        <v>0</v>
      </c>
      <c r="M18" s="169">
        <v>0</v>
      </c>
      <c r="N18" s="170">
        <v>27120</v>
      </c>
      <c r="O18" s="170">
        <v>27406</v>
      </c>
      <c r="P18" s="170">
        <v>137736</v>
      </c>
      <c r="Q18" s="170">
        <v>27610</v>
      </c>
      <c r="R18" s="85">
        <f t="shared" si="0"/>
        <v>179049</v>
      </c>
    </row>
    <row r="19" spans="1:18" x14ac:dyDescent="0.25">
      <c r="A19" s="169">
        <v>2014</v>
      </c>
      <c r="B19" s="169">
        <v>4</v>
      </c>
      <c r="C19" s="171" t="s">
        <v>513</v>
      </c>
      <c r="D19" s="171" t="s">
        <v>72</v>
      </c>
      <c r="E19" s="170">
        <v>13907</v>
      </c>
      <c r="F19" s="170">
        <v>20878</v>
      </c>
      <c r="G19" s="169">
        <v>4016</v>
      </c>
      <c r="H19" s="170">
        <v>33650</v>
      </c>
      <c r="I19" s="169">
        <v>167</v>
      </c>
      <c r="J19" s="169">
        <v>0</v>
      </c>
      <c r="K19" s="170">
        <v>1045</v>
      </c>
      <c r="L19" s="169">
        <v>0</v>
      </c>
      <c r="M19" s="169">
        <v>0</v>
      </c>
      <c r="N19" s="170">
        <v>6387</v>
      </c>
      <c r="O19" s="170">
        <v>105827</v>
      </c>
      <c r="P19" s="170">
        <v>8021</v>
      </c>
      <c r="Q19" s="169">
        <v>413</v>
      </c>
      <c r="R19" s="85">
        <f t="shared" si="0"/>
        <v>3603</v>
      </c>
    </row>
    <row r="20" spans="1:18" x14ac:dyDescent="0.25">
      <c r="A20" s="169">
        <v>2014</v>
      </c>
      <c r="B20" s="169">
        <v>4</v>
      </c>
      <c r="C20" s="171" t="s">
        <v>514</v>
      </c>
      <c r="D20" s="171" t="s">
        <v>48</v>
      </c>
      <c r="E20" s="170">
        <v>9793</v>
      </c>
      <c r="F20" s="170">
        <v>19634</v>
      </c>
      <c r="G20" s="170">
        <v>56520</v>
      </c>
      <c r="H20" s="170">
        <v>29317</v>
      </c>
      <c r="I20" s="169">
        <v>496</v>
      </c>
      <c r="J20" s="169">
        <v>0</v>
      </c>
      <c r="K20" s="170">
        <v>1707</v>
      </c>
      <c r="L20" s="169">
        <v>0</v>
      </c>
      <c r="M20" s="169">
        <v>0</v>
      </c>
      <c r="N20" s="170">
        <v>5565</v>
      </c>
      <c r="O20" s="170">
        <v>85203</v>
      </c>
      <c r="P20" s="170">
        <v>3550</v>
      </c>
      <c r="Q20" s="170">
        <v>8702</v>
      </c>
      <c r="R20" s="85">
        <f t="shared" si="0"/>
        <v>47818</v>
      </c>
    </row>
    <row r="21" spans="1:18" x14ac:dyDescent="0.25">
      <c r="A21" s="169">
        <v>2014</v>
      </c>
      <c r="B21" s="169">
        <v>4</v>
      </c>
      <c r="C21" s="171" t="s">
        <v>515</v>
      </c>
      <c r="D21" s="171" t="s">
        <v>73</v>
      </c>
      <c r="E21" s="170">
        <v>10202</v>
      </c>
      <c r="F21" s="170">
        <v>27203</v>
      </c>
      <c r="G21" s="170">
        <v>32169</v>
      </c>
      <c r="H21" s="170">
        <v>95605</v>
      </c>
      <c r="I21" s="170">
        <v>2676</v>
      </c>
      <c r="J21" s="169">
        <v>0</v>
      </c>
      <c r="K21" s="170">
        <v>1518</v>
      </c>
      <c r="L21" s="169">
        <v>0</v>
      </c>
      <c r="M21" s="169">
        <v>0</v>
      </c>
      <c r="N21" s="170">
        <v>18148</v>
      </c>
      <c r="O21" s="170">
        <v>118057</v>
      </c>
      <c r="P21" s="170">
        <v>12117</v>
      </c>
      <c r="Q21" s="170">
        <v>6597</v>
      </c>
      <c r="R21" s="85">
        <f t="shared" si="0"/>
        <v>25572</v>
      </c>
    </row>
    <row r="22" spans="1:18" x14ac:dyDescent="0.25">
      <c r="A22" s="169">
        <v>2014</v>
      </c>
      <c r="B22" s="169">
        <v>4</v>
      </c>
      <c r="C22" s="171" t="s">
        <v>516</v>
      </c>
      <c r="D22" s="171" t="s">
        <v>89</v>
      </c>
      <c r="E22" s="170">
        <v>16280</v>
      </c>
      <c r="F22" s="170">
        <v>24028</v>
      </c>
      <c r="G22" s="170">
        <v>36094</v>
      </c>
      <c r="H22" s="170">
        <v>36249</v>
      </c>
      <c r="I22" s="170">
        <v>3045</v>
      </c>
      <c r="J22" s="169">
        <v>0</v>
      </c>
      <c r="K22" s="170">
        <v>1560</v>
      </c>
      <c r="L22" s="169">
        <v>0</v>
      </c>
      <c r="M22" s="169">
        <v>0</v>
      </c>
      <c r="N22" s="170">
        <v>6881</v>
      </c>
      <c r="O22" s="170">
        <v>119143</v>
      </c>
      <c r="P22" s="170">
        <v>15627</v>
      </c>
      <c r="Q22" s="170">
        <v>5332</v>
      </c>
      <c r="R22" s="85">
        <f t="shared" si="0"/>
        <v>30762</v>
      </c>
    </row>
    <row r="23" spans="1:18" x14ac:dyDescent="0.25">
      <c r="A23" s="169">
        <v>2014</v>
      </c>
      <c r="B23" s="169">
        <v>4</v>
      </c>
      <c r="C23" s="171" t="s">
        <v>517</v>
      </c>
      <c r="D23" s="171" t="s">
        <v>95</v>
      </c>
      <c r="E23" s="170">
        <v>15537</v>
      </c>
      <c r="F23" s="170">
        <v>29434</v>
      </c>
      <c r="G23" s="170">
        <v>15883</v>
      </c>
      <c r="H23" s="170">
        <v>69971</v>
      </c>
      <c r="I23" s="170">
        <v>1655</v>
      </c>
      <c r="J23" s="169">
        <v>0</v>
      </c>
      <c r="K23" s="170">
        <v>1411</v>
      </c>
      <c r="L23" s="169">
        <v>0</v>
      </c>
      <c r="M23" s="169">
        <v>0</v>
      </c>
      <c r="N23" s="170">
        <v>13282</v>
      </c>
      <c r="O23" s="170">
        <v>104315</v>
      </c>
      <c r="P23" s="170">
        <v>9021</v>
      </c>
      <c r="Q23" s="170">
        <v>1339</v>
      </c>
      <c r="R23" s="85">
        <f t="shared" si="0"/>
        <v>14544</v>
      </c>
    </row>
    <row r="24" spans="1:18" x14ac:dyDescent="0.25">
      <c r="A24" s="169">
        <v>2014</v>
      </c>
      <c r="B24" s="169">
        <v>4</v>
      </c>
      <c r="C24" s="171" t="s">
        <v>518</v>
      </c>
      <c r="D24" s="171" t="s">
        <v>155</v>
      </c>
      <c r="E24" s="170">
        <v>13267</v>
      </c>
      <c r="F24" s="170">
        <v>43313</v>
      </c>
      <c r="G24" s="170">
        <v>18417</v>
      </c>
      <c r="H24" s="170">
        <v>93728</v>
      </c>
      <c r="I24" s="170">
        <v>2499</v>
      </c>
      <c r="J24" s="169">
        <v>0</v>
      </c>
      <c r="K24" s="170">
        <v>3094</v>
      </c>
      <c r="L24" s="170">
        <v>7215</v>
      </c>
      <c r="M24" s="169">
        <v>0</v>
      </c>
      <c r="N24" s="170">
        <v>17792</v>
      </c>
      <c r="O24" s="170">
        <v>178638</v>
      </c>
      <c r="P24" s="170">
        <v>14192</v>
      </c>
      <c r="Q24" s="170">
        <v>2193</v>
      </c>
      <c r="R24" s="85">
        <f t="shared" si="0"/>
        <v>16224</v>
      </c>
    </row>
    <row r="25" spans="1:18" x14ac:dyDescent="0.25">
      <c r="A25" s="169">
        <v>2014</v>
      </c>
      <c r="B25" s="169">
        <v>4</v>
      </c>
      <c r="C25" s="171" t="s">
        <v>519</v>
      </c>
      <c r="D25" s="171" t="s">
        <v>96</v>
      </c>
      <c r="E25" s="170">
        <v>19664</v>
      </c>
      <c r="F25" s="170">
        <v>58647</v>
      </c>
      <c r="G25" s="170">
        <v>417566</v>
      </c>
      <c r="H25" s="170">
        <v>216015</v>
      </c>
      <c r="I25" s="170">
        <v>8455</v>
      </c>
      <c r="J25" s="169">
        <v>0</v>
      </c>
      <c r="K25" s="170">
        <v>2405</v>
      </c>
      <c r="L25" s="169">
        <v>0</v>
      </c>
      <c r="M25" s="169">
        <v>0</v>
      </c>
      <c r="N25" s="170">
        <v>41005</v>
      </c>
      <c r="O25" s="170">
        <v>304685</v>
      </c>
      <c r="P25" s="170">
        <v>104780</v>
      </c>
      <c r="Q25" s="170">
        <v>46433</v>
      </c>
      <c r="R25" s="85">
        <f t="shared" si="0"/>
        <v>371133</v>
      </c>
    </row>
    <row r="26" spans="1:18" x14ac:dyDescent="0.25">
      <c r="A26" s="169">
        <v>2014</v>
      </c>
      <c r="B26" s="169">
        <v>4</v>
      </c>
      <c r="C26" s="171" t="s">
        <v>520</v>
      </c>
      <c r="D26" s="171" t="s">
        <v>97</v>
      </c>
      <c r="E26" s="170">
        <v>8708</v>
      </c>
      <c r="F26" s="170">
        <v>34176</v>
      </c>
      <c r="G26" s="170">
        <v>13923</v>
      </c>
      <c r="H26" s="170">
        <v>140375</v>
      </c>
      <c r="I26" s="170">
        <v>4122</v>
      </c>
      <c r="J26" s="169">
        <v>0</v>
      </c>
      <c r="K26" s="169">
        <v>865</v>
      </c>
      <c r="L26" s="169">
        <v>0</v>
      </c>
      <c r="M26" s="169">
        <v>0</v>
      </c>
      <c r="N26" s="170">
        <v>26647</v>
      </c>
      <c r="O26" s="170">
        <v>131145</v>
      </c>
      <c r="P26" s="170">
        <v>11821</v>
      </c>
      <c r="Q26" s="170">
        <v>761</v>
      </c>
      <c r="R26" s="85">
        <f t="shared" si="0"/>
        <v>13162</v>
      </c>
    </row>
    <row r="27" spans="1:18" x14ac:dyDescent="0.25">
      <c r="A27" s="169">
        <v>2014</v>
      </c>
      <c r="B27" s="169">
        <v>4</v>
      </c>
      <c r="C27" s="171" t="s">
        <v>521</v>
      </c>
      <c r="D27" s="171" t="s">
        <v>74</v>
      </c>
      <c r="E27" s="170">
        <v>56176</v>
      </c>
      <c r="F27" s="170">
        <v>170259</v>
      </c>
      <c r="G27" s="170">
        <v>314137</v>
      </c>
      <c r="H27" s="170">
        <v>319382</v>
      </c>
      <c r="I27" s="170">
        <v>40572</v>
      </c>
      <c r="J27" s="169">
        <v>0</v>
      </c>
      <c r="K27" s="170">
        <v>7224</v>
      </c>
      <c r="L27" s="169">
        <v>0</v>
      </c>
      <c r="M27" s="169">
        <v>0</v>
      </c>
      <c r="N27" s="170">
        <v>60627</v>
      </c>
      <c r="O27" s="170">
        <v>825039</v>
      </c>
      <c r="P27" s="170">
        <v>413334</v>
      </c>
      <c r="Q27" s="170">
        <v>44247</v>
      </c>
      <c r="R27" s="85">
        <f t="shared" si="0"/>
        <v>269890</v>
      </c>
    </row>
    <row r="28" spans="1:18" x14ac:dyDescent="0.25">
      <c r="A28" s="169">
        <v>2014</v>
      </c>
      <c r="B28" s="169">
        <v>4</v>
      </c>
      <c r="C28" s="171" t="s">
        <v>522</v>
      </c>
      <c r="D28" s="171" t="s">
        <v>58</v>
      </c>
      <c r="E28" s="170">
        <v>5815</v>
      </c>
      <c r="F28" s="170">
        <v>416043</v>
      </c>
      <c r="G28" s="170">
        <v>622239</v>
      </c>
      <c r="H28" s="170">
        <v>998621</v>
      </c>
      <c r="I28" s="170">
        <v>92325</v>
      </c>
      <c r="J28" s="170">
        <v>18900</v>
      </c>
      <c r="K28" s="170">
        <v>13352</v>
      </c>
      <c r="L28" s="170">
        <v>4106</v>
      </c>
      <c r="M28" s="169">
        <v>0</v>
      </c>
      <c r="N28" s="170">
        <v>189565</v>
      </c>
      <c r="O28" s="170">
        <v>1219719</v>
      </c>
      <c r="P28" s="170">
        <v>299266</v>
      </c>
      <c r="Q28" s="170">
        <v>50658</v>
      </c>
      <c r="R28" s="85">
        <f t="shared" si="0"/>
        <v>571581</v>
      </c>
    </row>
    <row r="29" spans="1:18" x14ac:dyDescent="0.25">
      <c r="A29" s="169">
        <v>2014</v>
      </c>
      <c r="B29" s="169">
        <v>4</v>
      </c>
      <c r="C29" s="171" t="s">
        <v>523</v>
      </c>
      <c r="D29" s="171" t="s">
        <v>137</v>
      </c>
      <c r="E29" s="170">
        <v>24863</v>
      </c>
      <c r="F29" s="170">
        <v>20049</v>
      </c>
      <c r="G29" s="170">
        <v>200533</v>
      </c>
      <c r="H29" s="170">
        <v>52027</v>
      </c>
      <c r="I29" s="170">
        <v>6701</v>
      </c>
      <c r="J29" s="169">
        <v>0</v>
      </c>
      <c r="K29" s="170">
        <v>2375</v>
      </c>
      <c r="L29" s="169">
        <v>0</v>
      </c>
      <c r="M29" s="169">
        <v>0</v>
      </c>
      <c r="N29" s="170">
        <v>9876</v>
      </c>
      <c r="O29" s="170">
        <v>49014</v>
      </c>
      <c r="P29" s="170">
        <v>2042</v>
      </c>
      <c r="Q29" s="170">
        <v>9447</v>
      </c>
      <c r="R29" s="85">
        <f t="shared" si="0"/>
        <v>191086</v>
      </c>
    </row>
    <row r="30" spans="1:18" x14ac:dyDescent="0.25">
      <c r="A30" s="169">
        <v>2014</v>
      </c>
      <c r="B30" s="169">
        <v>4</v>
      </c>
      <c r="C30" s="171" t="s">
        <v>524</v>
      </c>
      <c r="D30" s="171" t="s">
        <v>130</v>
      </c>
      <c r="E30" s="170">
        <v>22557</v>
      </c>
      <c r="F30" s="170">
        <v>205614</v>
      </c>
      <c r="G30" s="170">
        <v>132350</v>
      </c>
      <c r="H30" s="170">
        <v>384407</v>
      </c>
      <c r="I30" s="170">
        <v>68799</v>
      </c>
      <c r="J30" s="169">
        <v>31</v>
      </c>
      <c r="K30" s="170">
        <v>4420</v>
      </c>
      <c r="L30" s="169">
        <v>0</v>
      </c>
      <c r="M30" s="169">
        <v>0</v>
      </c>
      <c r="N30" s="170">
        <v>72971</v>
      </c>
      <c r="O30" s="170">
        <v>876372</v>
      </c>
      <c r="P30" s="170">
        <v>220399</v>
      </c>
      <c r="Q30" s="170">
        <v>10523</v>
      </c>
      <c r="R30" s="85">
        <f t="shared" si="0"/>
        <v>121827</v>
      </c>
    </row>
    <row r="31" spans="1:18" x14ac:dyDescent="0.25">
      <c r="A31" s="169">
        <v>2014</v>
      </c>
      <c r="B31" s="169">
        <v>4</v>
      </c>
      <c r="C31" s="171" t="s">
        <v>525</v>
      </c>
      <c r="D31" s="171" t="s">
        <v>156</v>
      </c>
      <c r="E31" s="170">
        <v>1960</v>
      </c>
      <c r="F31" s="170">
        <v>19370</v>
      </c>
      <c r="G31" s="170">
        <v>4247</v>
      </c>
      <c r="H31" s="170">
        <v>26176</v>
      </c>
      <c r="I31" s="170">
        <v>4703</v>
      </c>
      <c r="J31" s="169">
        <v>0</v>
      </c>
      <c r="K31" s="170">
        <v>1010</v>
      </c>
      <c r="L31" s="170">
        <v>3135</v>
      </c>
      <c r="M31" s="169">
        <v>0</v>
      </c>
      <c r="N31" s="170">
        <v>4969</v>
      </c>
      <c r="O31" s="170">
        <v>93575</v>
      </c>
      <c r="P31" s="170">
        <v>7023</v>
      </c>
      <c r="Q31" s="170">
        <v>673</v>
      </c>
      <c r="R31" s="85">
        <f t="shared" si="0"/>
        <v>3574</v>
      </c>
    </row>
    <row r="32" spans="1:18" x14ac:dyDescent="0.25">
      <c r="A32" s="169">
        <v>2014</v>
      </c>
      <c r="B32" s="169">
        <v>4</v>
      </c>
      <c r="C32" s="171" t="s">
        <v>526</v>
      </c>
      <c r="D32" s="171" t="s">
        <v>106</v>
      </c>
      <c r="E32" s="170">
        <v>10246</v>
      </c>
      <c r="F32" s="170">
        <v>9513</v>
      </c>
      <c r="G32" s="170">
        <v>29363</v>
      </c>
      <c r="H32" s="170">
        <v>12889</v>
      </c>
      <c r="I32" s="170">
        <v>1429</v>
      </c>
      <c r="J32" s="169">
        <v>0</v>
      </c>
      <c r="K32" s="169">
        <v>504</v>
      </c>
      <c r="L32" s="169">
        <v>0</v>
      </c>
      <c r="M32" s="169">
        <v>0</v>
      </c>
      <c r="N32" s="170">
        <v>2447</v>
      </c>
      <c r="O32" s="170">
        <v>41127</v>
      </c>
      <c r="P32" s="170">
        <v>52874</v>
      </c>
      <c r="Q32" s="170">
        <v>4137</v>
      </c>
      <c r="R32" s="85">
        <f t="shared" si="0"/>
        <v>25226</v>
      </c>
    </row>
    <row r="33" spans="1:18" x14ac:dyDescent="0.25">
      <c r="A33" s="169">
        <v>2014</v>
      </c>
      <c r="B33" s="169">
        <v>4</v>
      </c>
      <c r="C33" s="171" t="s">
        <v>527</v>
      </c>
      <c r="D33" s="171" t="s">
        <v>126</v>
      </c>
      <c r="E33" s="170">
        <v>32678</v>
      </c>
      <c r="F33" s="170">
        <v>48038</v>
      </c>
      <c r="G33" s="170">
        <v>247833</v>
      </c>
      <c r="H33" s="170">
        <v>139473</v>
      </c>
      <c r="I33" s="170">
        <v>4554</v>
      </c>
      <c r="J33" s="169">
        <v>0</v>
      </c>
      <c r="K33" s="170">
        <v>2877</v>
      </c>
      <c r="L33" s="169">
        <v>0</v>
      </c>
      <c r="M33" s="169">
        <v>0</v>
      </c>
      <c r="N33" s="170">
        <v>26476</v>
      </c>
      <c r="O33" s="170">
        <v>185570</v>
      </c>
      <c r="P33" s="170">
        <v>50215</v>
      </c>
      <c r="Q33" s="170">
        <v>21824</v>
      </c>
      <c r="R33" s="85">
        <f t="shared" si="0"/>
        <v>226009</v>
      </c>
    </row>
    <row r="34" spans="1:18" x14ac:dyDescent="0.25">
      <c r="A34" s="169">
        <v>2014</v>
      </c>
      <c r="B34" s="169">
        <v>4</v>
      </c>
      <c r="C34" s="171" t="s">
        <v>528</v>
      </c>
      <c r="D34" s="171" t="s">
        <v>59</v>
      </c>
      <c r="E34" s="170">
        <v>1086</v>
      </c>
      <c r="F34" s="170">
        <v>36692</v>
      </c>
      <c r="G34" s="170">
        <v>16185</v>
      </c>
      <c r="H34" s="170">
        <v>101093</v>
      </c>
      <c r="I34" s="170">
        <v>3776</v>
      </c>
      <c r="J34" s="169">
        <v>0</v>
      </c>
      <c r="K34" s="170">
        <v>1650</v>
      </c>
      <c r="L34" s="170">
        <v>3450</v>
      </c>
      <c r="M34" s="169">
        <v>0</v>
      </c>
      <c r="N34" s="170">
        <v>19190</v>
      </c>
      <c r="O34" s="170">
        <v>92532</v>
      </c>
      <c r="P34" s="170">
        <v>10532</v>
      </c>
      <c r="Q34" s="169">
        <v>3186</v>
      </c>
      <c r="R34" s="85">
        <f t="shared" si="0"/>
        <v>12999</v>
      </c>
    </row>
    <row r="35" spans="1:18" x14ac:dyDescent="0.25">
      <c r="A35" s="169">
        <v>2014</v>
      </c>
      <c r="B35" s="169">
        <v>4</v>
      </c>
      <c r="C35" s="171" t="s">
        <v>529</v>
      </c>
      <c r="D35" s="171" t="s">
        <v>107</v>
      </c>
      <c r="E35" s="170">
        <v>19880</v>
      </c>
      <c r="F35" s="170">
        <v>51831</v>
      </c>
      <c r="G35" s="170">
        <v>8741</v>
      </c>
      <c r="H35" s="170">
        <v>119687</v>
      </c>
      <c r="I35" s="170">
        <v>6524</v>
      </c>
      <c r="J35" s="169">
        <v>0</v>
      </c>
      <c r="K35" s="170">
        <v>2398</v>
      </c>
      <c r="L35" s="169">
        <v>0</v>
      </c>
      <c r="M35" s="169">
        <v>0</v>
      </c>
      <c r="N35" s="170">
        <v>22720</v>
      </c>
      <c r="O35" s="170">
        <v>343119</v>
      </c>
      <c r="P35" s="170">
        <v>156796</v>
      </c>
      <c r="Q35" s="169">
        <v>798</v>
      </c>
      <c r="R35" s="85">
        <f t="shared" si="0"/>
        <v>7943</v>
      </c>
    </row>
    <row r="36" spans="1:18" x14ac:dyDescent="0.25">
      <c r="A36" s="169">
        <v>2014</v>
      </c>
      <c r="B36" s="169">
        <v>4</v>
      </c>
      <c r="C36" s="171" t="s">
        <v>530</v>
      </c>
      <c r="D36" s="169" t="s">
        <v>41</v>
      </c>
      <c r="E36" s="170">
        <v>26641</v>
      </c>
      <c r="F36" s="170">
        <v>4320290</v>
      </c>
      <c r="G36" s="170">
        <v>12283707</v>
      </c>
      <c r="H36" s="170">
        <v>13654122</v>
      </c>
      <c r="I36" s="170">
        <v>2264383</v>
      </c>
      <c r="J36" s="170">
        <v>367418</v>
      </c>
      <c r="K36" s="170">
        <v>140158</v>
      </c>
      <c r="L36" s="169">
        <v>0</v>
      </c>
      <c r="M36" s="169">
        <v>0</v>
      </c>
      <c r="N36" s="170">
        <v>2591923</v>
      </c>
      <c r="O36" s="170">
        <v>12826975</v>
      </c>
      <c r="P36" s="170">
        <v>6359348</v>
      </c>
      <c r="Q36" s="170">
        <v>930497</v>
      </c>
      <c r="R36" s="85">
        <f t="shared" si="0"/>
        <v>11353210</v>
      </c>
    </row>
    <row r="37" spans="1:18" x14ac:dyDescent="0.25">
      <c r="A37" s="169">
        <v>2014</v>
      </c>
      <c r="B37" s="169">
        <v>4</v>
      </c>
      <c r="C37" s="171" t="s">
        <v>531</v>
      </c>
      <c r="D37" s="171" t="s">
        <v>170</v>
      </c>
      <c r="E37" s="170">
        <v>12607</v>
      </c>
      <c r="F37" s="170">
        <v>15972</v>
      </c>
      <c r="G37" s="169">
        <v>474</v>
      </c>
      <c r="H37" s="170">
        <v>16464</v>
      </c>
      <c r="I37" s="169">
        <v>813</v>
      </c>
      <c r="J37" s="169">
        <v>0</v>
      </c>
      <c r="K37" s="169">
        <v>680</v>
      </c>
      <c r="L37" s="169">
        <v>0</v>
      </c>
      <c r="M37" s="169">
        <v>0</v>
      </c>
      <c r="N37" s="170">
        <v>3125</v>
      </c>
      <c r="O37" s="170">
        <v>61234</v>
      </c>
      <c r="P37" s="170">
        <v>4123</v>
      </c>
      <c r="Q37" s="169">
        <v>43</v>
      </c>
      <c r="R37" s="85">
        <f t="shared" si="0"/>
        <v>431</v>
      </c>
    </row>
    <row r="38" spans="1:18" x14ac:dyDescent="0.25">
      <c r="A38" s="169">
        <v>2014</v>
      </c>
      <c r="B38" s="169">
        <v>4</v>
      </c>
      <c r="C38" s="171" t="s">
        <v>532</v>
      </c>
      <c r="D38" s="171" t="s">
        <v>171</v>
      </c>
      <c r="E38" s="170">
        <v>38856</v>
      </c>
      <c r="F38" s="170">
        <v>83675</v>
      </c>
      <c r="G38" s="170">
        <v>99602</v>
      </c>
      <c r="H38" s="170">
        <v>222513</v>
      </c>
      <c r="I38" s="170">
        <v>14447</v>
      </c>
      <c r="J38" s="169">
        <v>0</v>
      </c>
      <c r="K38" s="170">
        <v>4396</v>
      </c>
      <c r="L38" s="169">
        <v>0</v>
      </c>
      <c r="M38" s="169">
        <v>0</v>
      </c>
      <c r="N38" s="170">
        <v>42239</v>
      </c>
      <c r="O38" s="170">
        <v>411617</v>
      </c>
      <c r="P38" s="170">
        <v>124867</v>
      </c>
      <c r="Q38" s="170">
        <v>7853</v>
      </c>
      <c r="R38" s="85">
        <f t="shared" si="0"/>
        <v>91749</v>
      </c>
    </row>
    <row r="39" spans="1:18" x14ac:dyDescent="0.25">
      <c r="A39" s="169">
        <v>2014</v>
      </c>
      <c r="B39" s="169">
        <v>4</v>
      </c>
      <c r="C39" s="171" t="s">
        <v>533</v>
      </c>
      <c r="D39" s="171" t="s">
        <v>138</v>
      </c>
      <c r="E39" s="170">
        <v>10534</v>
      </c>
      <c r="F39" s="170">
        <v>12866</v>
      </c>
      <c r="G39" s="170">
        <v>47603</v>
      </c>
      <c r="H39" s="170">
        <v>28162</v>
      </c>
      <c r="I39" s="170">
        <v>3456</v>
      </c>
      <c r="J39" s="169">
        <v>0</v>
      </c>
      <c r="K39" s="170">
        <v>1563</v>
      </c>
      <c r="L39" s="169">
        <v>0</v>
      </c>
      <c r="M39" s="169">
        <v>0</v>
      </c>
      <c r="N39" s="170">
        <v>5346</v>
      </c>
      <c r="O39" s="170">
        <v>41809</v>
      </c>
      <c r="P39" s="170">
        <v>1742</v>
      </c>
      <c r="Q39" s="170">
        <v>2226</v>
      </c>
      <c r="R39" s="85">
        <f t="shared" si="0"/>
        <v>45377</v>
      </c>
    </row>
    <row r="40" spans="1:18" x14ac:dyDescent="0.25">
      <c r="A40" s="169">
        <v>2014</v>
      </c>
      <c r="B40" s="169">
        <v>4</v>
      </c>
      <c r="C40" s="171" t="s">
        <v>534</v>
      </c>
      <c r="D40" s="171" t="s">
        <v>172</v>
      </c>
      <c r="E40" s="170">
        <v>26205</v>
      </c>
      <c r="F40" s="170">
        <v>27416</v>
      </c>
      <c r="G40" s="170">
        <v>12513</v>
      </c>
      <c r="H40" s="170">
        <v>63544</v>
      </c>
      <c r="I40" s="170">
        <v>1533</v>
      </c>
      <c r="J40" s="169">
        <v>0</v>
      </c>
      <c r="K40" s="170">
        <v>2581</v>
      </c>
      <c r="L40" s="169">
        <v>0</v>
      </c>
      <c r="M40" s="169">
        <v>0</v>
      </c>
      <c r="N40" s="170">
        <v>12062</v>
      </c>
      <c r="O40" s="170">
        <v>141395</v>
      </c>
      <c r="P40" s="170">
        <v>9514</v>
      </c>
      <c r="Q40" s="169">
        <v>183</v>
      </c>
      <c r="R40" s="85">
        <f t="shared" si="0"/>
        <v>12330</v>
      </c>
    </row>
    <row r="41" spans="1:18" x14ac:dyDescent="0.25">
      <c r="A41" s="169">
        <v>2014</v>
      </c>
      <c r="B41" s="169">
        <v>4</v>
      </c>
      <c r="C41" s="171" t="s">
        <v>535</v>
      </c>
      <c r="D41" s="171" t="s">
        <v>173</v>
      </c>
      <c r="E41" s="170">
        <v>46056</v>
      </c>
      <c r="F41" s="170">
        <v>201888</v>
      </c>
      <c r="G41" s="170">
        <v>316565</v>
      </c>
      <c r="H41" s="170">
        <v>501061</v>
      </c>
      <c r="I41" s="170">
        <v>50825</v>
      </c>
      <c r="J41" s="169">
        <v>0</v>
      </c>
      <c r="K41" s="170">
        <v>9335</v>
      </c>
      <c r="L41" s="169">
        <v>0</v>
      </c>
      <c r="M41" s="169">
        <v>0</v>
      </c>
      <c r="N41" s="170">
        <v>95115</v>
      </c>
      <c r="O41" s="170">
        <v>908132</v>
      </c>
      <c r="P41" s="170">
        <v>221071</v>
      </c>
      <c r="Q41" s="170">
        <v>20545</v>
      </c>
      <c r="R41" s="85">
        <f t="shared" si="0"/>
        <v>296020</v>
      </c>
    </row>
    <row r="42" spans="1:18" x14ac:dyDescent="0.25">
      <c r="A42" s="169">
        <v>2014</v>
      </c>
      <c r="B42" s="169">
        <v>4</v>
      </c>
      <c r="C42" s="171" t="s">
        <v>536</v>
      </c>
      <c r="D42" s="171" t="s">
        <v>131</v>
      </c>
      <c r="E42" s="170">
        <v>4268</v>
      </c>
      <c r="F42" s="170">
        <v>26294</v>
      </c>
      <c r="G42" s="170">
        <v>22868</v>
      </c>
      <c r="H42" s="170">
        <v>54049</v>
      </c>
      <c r="I42" s="170">
        <v>1546</v>
      </c>
      <c r="J42" s="169">
        <v>0</v>
      </c>
      <c r="K42" s="170">
        <v>1753</v>
      </c>
      <c r="L42" s="169">
        <v>0</v>
      </c>
      <c r="M42" s="169">
        <v>0</v>
      </c>
      <c r="N42" s="170">
        <v>10260</v>
      </c>
      <c r="O42" s="170">
        <v>185452</v>
      </c>
      <c r="P42" s="170">
        <v>7727</v>
      </c>
      <c r="Q42" s="170">
        <v>1041</v>
      </c>
      <c r="R42" s="85">
        <f t="shared" si="0"/>
        <v>21827</v>
      </c>
    </row>
    <row r="43" spans="1:18" x14ac:dyDescent="0.25">
      <c r="A43" s="169">
        <v>2014</v>
      </c>
      <c r="B43" s="169">
        <v>4</v>
      </c>
      <c r="C43" s="171" t="s">
        <v>537</v>
      </c>
      <c r="D43" s="171" t="s">
        <v>117</v>
      </c>
      <c r="E43" s="170">
        <v>3746</v>
      </c>
      <c r="F43" s="170">
        <v>57496</v>
      </c>
      <c r="G43" s="170">
        <v>30430</v>
      </c>
      <c r="H43" s="170">
        <v>271147</v>
      </c>
      <c r="I43" s="170">
        <v>3175</v>
      </c>
      <c r="J43" s="169">
        <v>0</v>
      </c>
      <c r="K43" s="170">
        <v>3687</v>
      </c>
      <c r="L43" s="169">
        <v>0</v>
      </c>
      <c r="M43" s="169">
        <v>0</v>
      </c>
      <c r="N43" s="170">
        <v>51471</v>
      </c>
      <c r="O43" s="170">
        <v>243225</v>
      </c>
      <c r="P43" s="170">
        <v>23177</v>
      </c>
      <c r="Q43" s="170">
        <v>2117</v>
      </c>
      <c r="R43" s="85">
        <f t="shared" si="0"/>
        <v>28313</v>
      </c>
    </row>
    <row r="44" spans="1:18" x14ac:dyDescent="0.25">
      <c r="A44" s="169">
        <v>2014</v>
      </c>
      <c r="B44" s="169">
        <v>4</v>
      </c>
      <c r="C44" s="171" t="s">
        <v>538</v>
      </c>
      <c r="D44" s="171" t="s">
        <v>132</v>
      </c>
      <c r="E44" s="170">
        <v>8780</v>
      </c>
      <c r="F44" s="170">
        <v>31260</v>
      </c>
      <c r="G44" s="169">
        <v>24470</v>
      </c>
      <c r="H44" s="170">
        <v>50619</v>
      </c>
      <c r="I44" s="170">
        <v>4846</v>
      </c>
      <c r="J44" s="169">
        <v>0</v>
      </c>
      <c r="K44" s="169">
        <v>1738</v>
      </c>
      <c r="L44" s="169">
        <v>0</v>
      </c>
      <c r="M44" s="169">
        <v>0</v>
      </c>
      <c r="N44" s="170">
        <v>9609</v>
      </c>
      <c r="O44" s="170">
        <v>156299</v>
      </c>
      <c r="P44" s="170">
        <v>11824</v>
      </c>
      <c r="Q44" s="169">
        <v>2369</v>
      </c>
      <c r="R44" s="85">
        <f t="shared" si="0"/>
        <v>22101</v>
      </c>
    </row>
    <row r="45" spans="1:18" x14ac:dyDescent="0.25">
      <c r="A45" s="169">
        <v>2014</v>
      </c>
      <c r="B45" s="169">
        <v>4</v>
      </c>
      <c r="C45" s="171" t="s">
        <v>539</v>
      </c>
      <c r="D45" s="171" t="s">
        <v>44</v>
      </c>
      <c r="E45" s="170">
        <v>5343</v>
      </c>
      <c r="F45" s="170">
        <v>1509770</v>
      </c>
      <c r="G45" s="170">
        <v>3525265</v>
      </c>
      <c r="H45" s="170">
        <v>1621897</v>
      </c>
      <c r="I45" s="170">
        <v>401343</v>
      </c>
      <c r="J45" s="169">
        <v>16291</v>
      </c>
      <c r="K45" s="170">
        <v>17014</v>
      </c>
      <c r="L45" s="169">
        <v>260859</v>
      </c>
      <c r="M45" s="169">
        <v>0</v>
      </c>
      <c r="N45" s="170">
        <v>307880</v>
      </c>
      <c r="O45" s="170">
        <v>1376541</v>
      </c>
      <c r="P45" s="170">
        <v>1301032</v>
      </c>
      <c r="Q45" s="170">
        <v>306638</v>
      </c>
      <c r="R45" s="85">
        <f t="shared" si="0"/>
        <v>3218627</v>
      </c>
    </row>
    <row r="46" spans="1:18" x14ac:dyDescent="0.25">
      <c r="A46" s="169">
        <v>2014</v>
      </c>
      <c r="B46" s="169">
        <v>4</v>
      </c>
      <c r="C46" s="171" t="s">
        <v>540</v>
      </c>
      <c r="D46" s="171" t="s">
        <v>98</v>
      </c>
      <c r="E46" s="170">
        <v>9177</v>
      </c>
      <c r="F46" s="170">
        <v>43597</v>
      </c>
      <c r="G46" s="170">
        <v>115938</v>
      </c>
      <c r="H46" s="170">
        <v>224535</v>
      </c>
      <c r="I46" s="170">
        <v>4830</v>
      </c>
      <c r="J46" s="170">
        <v>0</v>
      </c>
      <c r="K46" s="170">
        <v>1769</v>
      </c>
      <c r="L46" s="170">
        <v>0</v>
      </c>
      <c r="M46" s="169">
        <v>0</v>
      </c>
      <c r="N46" s="170">
        <v>42623</v>
      </c>
      <c r="O46" s="170">
        <v>235077</v>
      </c>
      <c r="P46" s="170">
        <v>36492</v>
      </c>
      <c r="Q46" s="170">
        <v>13505</v>
      </c>
      <c r="R46" s="85">
        <f t="shared" si="0"/>
        <v>102433</v>
      </c>
    </row>
    <row r="47" spans="1:18" x14ac:dyDescent="0.25">
      <c r="A47" s="169">
        <v>2014</v>
      </c>
      <c r="B47" s="169">
        <v>4</v>
      </c>
      <c r="C47" s="171" t="s">
        <v>541</v>
      </c>
      <c r="D47" s="171" t="s">
        <v>60</v>
      </c>
      <c r="E47" s="170">
        <v>7574</v>
      </c>
      <c r="F47" s="170">
        <v>25404</v>
      </c>
      <c r="G47" s="170">
        <v>11960</v>
      </c>
      <c r="H47" s="170">
        <v>47478</v>
      </c>
      <c r="I47" s="170">
        <v>6738</v>
      </c>
      <c r="J47" s="169">
        <v>0</v>
      </c>
      <c r="K47" s="170">
        <v>1219</v>
      </c>
      <c r="L47" s="169">
        <v>3762</v>
      </c>
      <c r="M47" s="169">
        <v>0</v>
      </c>
      <c r="N47" s="170">
        <v>9013</v>
      </c>
      <c r="O47" s="170">
        <v>105745</v>
      </c>
      <c r="P47" s="170">
        <v>175361</v>
      </c>
      <c r="Q47" s="170">
        <v>1173</v>
      </c>
      <c r="R47" s="85">
        <f t="shared" si="0"/>
        <v>10787</v>
      </c>
    </row>
    <row r="48" spans="1:18" x14ac:dyDescent="0.25">
      <c r="A48" s="169">
        <v>2014</v>
      </c>
      <c r="B48" s="169">
        <v>4</v>
      </c>
      <c r="C48" s="171" t="s">
        <v>542</v>
      </c>
      <c r="D48" s="171" t="s">
        <v>75</v>
      </c>
      <c r="E48" s="170">
        <v>11081</v>
      </c>
      <c r="F48" s="170">
        <v>11358</v>
      </c>
      <c r="G48" s="170">
        <v>23836</v>
      </c>
      <c r="H48" s="170">
        <v>21952</v>
      </c>
      <c r="I48" s="170">
        <v>1064</v>
      </c>
      <c r="J48" s="169">
        <v>0</v>
      </c>
      <c r="K48" s="170">
        <v>593</v>
      </c>
      <c r="L48" s="170">
        <v>0</v>
      </c>
      <c r="M48" s="169">
        <v>0</v>
      </c>
      <c r="N48" s="170">
        <v>4167</v>
      </c>
      <c r="O48" s="170">
        <v>58449</v>
      </c>
      <c r="P48" s="170">
        <v>4759</v>
      </c>
      <c r="Q48" s="170">
        <v>3664</v>
      </c>
      <c r="R48" s="85">
        <f t="shared" si="0"/>
        <v>20172</v>
      </c>
    </row>
    <row r="49" spans="1:18" x14ac:dyDescent="0.25">
      <c r="A49" s="169">
        <v>2014</v>
      </c>
      <c r="B49" s="169">
        <v>4</v>
      </c>
      <c r="C49" s="171" t="s">
        <v>543</v>
      </c>
      <c r="D49" s="171" t="s">
        <v>90</v>
      </c>
      <c r="E49" s="170">
        <v>26780</v>
      </c>
      <c r="F49" s="170">
        <v>252557</v>
      </c>
      <c r="G49" s="170">
        <v>492233</v>
      </c>
      <c r="H49" s="170">
        <v>389895</v>
      </c>
      <c r="I49" s="170">
        <v>83150</v>
      </c>
      <c r="J49" s="169">
        <v>0</v>
      </c>
      <c r="K49" s="169">
        <v>8451</v>
      </c>
      <c r="L49" s="169">
        <v>0</v>
      </c>
      <c r="M49" s="169">
        <v>0</v>
      </c>
      <c r="N49" s="170">
        <v>74013</v>
      </c>
      <c r="O49" s="170">
        <v>727031</v>
      </c>
      <c r="P49" s="170">
        <v>323508</v>
      </c>
      <c r="Q49" s="170">
        <v>50883</v>
      </c>
      <c r="R49" s="85">
        <f t="shared" si="0"/>
        <v>441350</v>
      </c>
    </row>
    <row r="50" spans="1:18" x14ac:dyDescent="0.25">
      <c r="A50" s="169">
        <v>2014</v>
      </c>
      <c r="B50" s="169">
        <v>4</v>
      </c>
      <c r="C50" s="171" t="s">
        <v>544</v>
      </c>
      <c r="D50" s="171" t="s">
        <v>139</v>
      </c>
      <c r="E50" s="170">
        <v>60467</v>
      </c>
      <c r="F50" s="170">
        <v>213333</v>
      </c>
      <c r="G50" s="170">
        <v>636125</v>
      </c>
      <c r="H50" s="170">
        <v>373359</v>
      </c>
      <c r="I50" s="170">
        <v>67975</v>
      </c>
      <c r="J50" s="169">
        <v>0</v>
      </c>
      <c r="K50" s="170">
        <v>15943</v>
      </c>
      <c r="L50" s="169">
        <v>0</v>
      </c>
      <c r="M50" s="169">
        <v>0</v>
      </c>
      <c r="N50" s="170">
        <v>70874</v>
      </c>
      <c r="O50" s="170">
        <v>686667</v>
      </c>
      <c r="P50" s="170">
        <v>28611</v>
      </c>
      <c r="Q50" s="170">
        <v>27730</v>
      </c>
      <c r="R50" s="85">
        <f t="shared" si="0"/>
        <v>608395</v>
      </c>
    </row>
    <row r="51" spans="1:18" x14ac:dyDescent="0.25">
      <c r="A51" s="169">
        <v>2014</v>
      </c>
      <c r="B51" s="169">
        <v>4</v>
      </c>
      <c r="C51" s="171" t="s">
        <v>545</v>
      </c>
      <c r="D51" s="171" t="s">
        <v>157</v>
      </c>
      <c r="E51" s="170">
        <v>1006</v>
      </c>
      <c r="F51" s="170">
        <v>21394</v>
      </c>
      <c r="G51" s="170">
        <v>3133</v>
      </c>
      <c r="H51" s="170">
        <v>27295</v>
      </c>
      <c r="I51" s="170">
        <v>1007</v>
      </c>
      <c r="J51" s="169">
        <v>0</v>
      </c>
      <c r="K51" s="170">
        <v>1349</v>
      </c>
      <c r="L51" s="169">
        <v>13550</v>
      </c>
      <c r="M51" s="169">
        <v>0</v>
      </c>
      <c r="N51" s="170">
        <v>5181</v>
      </c>
      <c r="O51" s="170">
        <v>107280</v>
      </c>
      <c r="P51" s="170">
        <v>4470</v>
      </c>
      <c r="Q51" s="170">
        <v>420</v>
      </c>
      <c r="R51" s="85">
        <f t="shared" si="0"/>
        <v>2713</v>
      </c>
    </row>
    <row r="52" spans="1:18" x14ac:dyDescent="0.25">
      <c r="A52" s="169">
        <v>2014</v>
      </c>
      <c r="B52" s="169">
        <v>4</v>
      </c>
      <c r="C52" s="171" t="s">
        <v>546</v>
      </c>
      <c r="D52" s="171" t="s">
        <v>174</v>
      </c>
      <c r="E52" s="170">
        <v>13575</v>
      </c>
      <c r="F52" s="170">
        <v>74692</v>
      </c>
      <c r="G52" s="170">
        <v>157201</v>
      </c>
      <c r="H52" s="170">
        <v>282375</v>
      </c>
      <c r="I52" s="169">
        <v>34761</v>
      </c>
      <c r="J52" s="169">
        <v>0</v>
      </c>
      <c r="K52" s="170">
        <v>3067</v>
      </c>
      <c r="L52" s="170">
        <v>0</v>
      </c>
      <c r="M52" s="169">
        <v>0</v>
      </c>
      <c r="N52" s="170">
        <v>53602</v>
      </c>
      <c r="O52" s="170">
        <v>355537</v>
      </c>
      <c r="P52" s="170">
        <v>39915</v>
      </c>
      <c r="Q52" s="170">
        <v>20290</v>
      </c>
      <c r="R52" s="85">
        <f t="shared" si="0"/>
        <v>136911</v>
      </c>
    </row>
    <row r="53" spans="1:18" x14ac:dyDescent="0.25">
      <c r="A53" s="169">
        <v>2014</v>
      </c>
      <c r="B53" s="169">
        <v>4</v>
      </c>
      <c r="C53" s="171" t="s">
        <v>547</v>
      </c>
      <c r="D53" s="171" t="s">
        <v>149</v>
      </c>
      <c r="E53" s="170">
        <v>1527</v>
      </c>
      <c r="F53" s="170">
        <v>317103</v>
      </c>
      <c r="G53" s="170">
        <v>338140</v>
      </c>
      <c r="H53" s="170">
        <v>640823</v>
      </c>
      <c r="I53" s="170">
        <v>29767</v>
      </c>
      <c r="J53" s="169">
        <v>0</v>
      </c>
      <c r="K53" s="170">
        <v>12644</v>
      </c>
      <c r="L53" s="169">
        <v>75680</v>
      </c>
      <c r="M53" s="169">
        <v>0</v>
      </c>
      <c r="N53" s="170">
        <v>121645</v>
      </c>
      <c r="O53" s="170">
        <v>890866</v>
      </c>
      <c r="P53" s="170">
        <v>123895</v>
      </c>
      <c r="Q53" s="170">
        <v>32233</v>
      </c>
      <c r="R53" s="85">
        <f t="shared" si="0"/>
        <v>305907</v>
      </c>
    </row>
    <row r="54" spans="1:18" x14ac:dyDescent="0.25">
      <c r="A54" s="169">
        <v>2014</v>
      </c>
      <c r="B54" s="169">
        <v>4</v>
      </c>
      <c r="C54" s="171" t="s">
        <v>548</v>
      </c>
      <c r="D54" s="171" t="s">
        <v>118</v>
      </c>
      <c r="E54" s="170">
        <v>9574</v>
      </c>
      <c r="F54" s="170">
        <v>41375</v>
      </c>
      <c r="G54" s="170">
        <v>6844</v>
      </c>
      <c r="H54" s="170">
        <v>131782</v>
      </c>
      <c r="I54" s="170">
        <v>3404</v>
      </c>
      <c r="J54" s="169">
        <v>0</v>
      </c>
      <c r="K54" s="170">
        <v>1148</v>
      </c>
      <c r="L54" s="170">
        <v>0</v>
      </c>
      <c r="M54" s="169">
        <v>0</v>
      </c>
      <c r="N54" s="170">
        <v>25016</v>
      </c>
      <c r="O54" s="170">
        <v>184356</v>
      </c>
      <c r="P54" s="170">
        <v>17567</v>
      </c>
      <c r="Q54" s="170">
        <v>1653</v>
      </c>
      <c r="R54" s="85">
        <f t="shared" si="0"/>
        <v>5191</v>
      </c>
    </row>
    <row r="55" spans="1:18" x14ac:dyDescent="0.25">
      <c r="A55" s="169">
        <v>2014</v>
      </c>
      <c r="B55" s="169">
        <v>4</v>
      </c>
      <c r="C55" s="171" t="s">
        <v>549</v>
      </c>
      <c r="D55" s="171" t="s">
        <v>119</v>
      </c>
      <c r="E55" s="170">
        <v>13339</v>
      </c>
      <c r="F55" s="170">
        <v>77078</v>
      </c>
      <c r="G55" s="170">
        <v>34424</v>
      </c>
      <c r="H55" s="170">
        <v>245873</v>
      </c>
      <c r="I55" s="170">
        <v>19522</v>
      </c>
      <c r="J55" s="169">
        <v>0</v>
      </c>
      <c r="K55" s="170">
        <v>3633</v>
      </c>
      <c r="L55" s="169">
        <v>0</v>
      </c>
      <c r="M55" s="169">
        <v>0</v>
      </c>
      <c r="N55" s="170">
        <v>46673</v>
      </c>
      <c r="O55" s="170">
        <v>320193</v>
      </c>
      <c r="P55" s="170">
        <v>30511</v>
      </c>
      <c r="Q55" s="170">
        <v>2877</v>
      </c>
      <c r="R55" s="85">
        <f t="shared" si="0"/>
        <v>31547</v>
      </c>
    </row>
    <row r="56" spans="1:18" x14ac:dyDescent="0.25">
      <c r="A56" s="169">
        <v>2014</v>
      </c>
      <c r="B56" s="169">
        <v>4</v>
      </c>
      <c r="C56" s="171" t="s">
        <v>550</v>
      </c>
      <c r="D56" s="171" t="s">
        <v>175</v>
      </c>
      <c r="E56" s="170">
        <v>28978</v>
      </c>
      <c r="F56" s="170">
        <v>55053</v>
      </c>
      <c r="G56" s="170">
        <v>496511</v>
      </c>
      <c r="H56" s="170">
        <v>110517</v>
      </c>
      <c r="I56" s="170">
        <v>9576</v>
      </c>
      <c r="J56" s="169">
        <v>0</v>
      </c>
      <c r="K56" s="170">
        <v>3848</v>
      </c>
      <c r="L56" s="169">
        <v>0</v>
      </c>
      <c r="M56" s="169">
        <v>0</v>
      </c>
      <c r="N56" s="170">
        <v>20979</v>
      </c>
      <c r="O56" s="170">
        <v>0</v>
      </c>
      <c r="P56" s="170">
        <v>0</v>
      </c>
      <c r="Q56" s="170">
        <v>41208</v>
      </c>
      <c r="R56" s="85">
        <f t="shared" si="0"/>
        <v>455303</v>
      </c>
    </row>
    <row r="57" spans="1:18" x14ac:dyDescent="0.25">
      <c r="A57" s="169">
        <v>2014</v>
      </c>
      <c r="B57" s="169">
        <v>4</v>
      </c>
      <c r="C57" s="171" t="s">
        <v>551</v>
      </c>
      <c r="D57" s="171" t="s">
        <v>140</v>
      </c>
      <c r="E57" s="170">
        <v>9152</v>
      </c>
      <c r="F57" s="170">
        <v>12618</v>
      </c>
      <c r="G57" s="170">
        <v>59111</v>
      </c>
      <c r="H57" s="170">
        <v>32314</v>
      </c>
      <c r="I57" s="170">
        <v>633</v>
      </c>
      <c r="J57" s="169">
        <v>0</v>
      </c>
      <c r="K57" s="170">
        <v>1128</v>
      </c>
      <c r="L57" s="169">
        <v>0</v>
      </c>
      <c r="M57" s="169">
        <v>0</v>
      </c>
      <c r="N57" s="170">
        <v>6134</v>
      </c>
      <c r="O57" s="170">
        <v>78256</v>
      </c>
      <c r="P57" s="170">
        <v>3261</v>
      </c>
      <c r="Q57" s="170">
        <v>6114</v>
      </c>
      <c r="R57" s="85">
        <f t="shared" si="0"/>
        <v>52997</v>
      </c>
    </row>
    <row r="58" spans="1:18" x14ac:dyDescent="0.25">
      <c r="A58" s="169">
        <v>2014</v>
      </c>
      <c r="B58" s="169">
        <v>4</v>
      </c>
      <c r="C58" s="171" t="s">
        <v>552</v>
      </c>
      <c r="D58" s="171" t="s">
        <v>158</v>
      </c>
      <c r="E58" s="170">
        <v>3345</v>
      </c>
      <c r="F58" s="170">
        <v>47291</v>
      </c>
      <c r="G58" s="170">
        <v>25711</v>
      </c>
      <c r="H58" s="170">
        <v>96833</v>
      </c>
      <c r="I58" s="169">
        <v>2943</v>
      </c>
      <c r="J58" s="169">
        <v>0</v>
      </c>
      <c r="K58" s="170">
        <v>1479</v>
      </c>
      <c r="L58" s="169">
        <v>4868</v>
      </c>
      <c r="M58" s="169">
        <v>0</v>
      </c>
      <c r="N58" s="170">
        <v>18382</v>
      </c>
      <c r="O58" s="170">
        <v>208681</v>
      </c>
      <c r="P58" s="170">
        <v>324319</v>
      </c>
      <c r="Q58" s="169">
        <v>3363</v>
      </c>
      <c r="R58" s="85">
        <f t="shared" si="0"/>
        <v>22348</v>
      </c>
    </row>
    <row r="59" spans="1:18" x14ac:dyDescent="0.25">
      <c r="A59" s="169">
        <v>2014</v>
      </c>
      <c r="B59" s="169">
        <v>4</v>
      </c>
      <c r="C59" s="171" t="s">
        <v>553</v>
      </c>
      <c r="D59" s="171" t="s">
        <v>159</v>
      </c>
      <c r="E59" s="170">
        <v>620</v>
      </c>
      <c r="F59" s="170">
        <v>235768</v>
      </c>
      <c r="G59" s="170">
        <v>492910</v>
      </c>
      <c r="H59" s="170">
        <v>339998</v>
      </c>
      <c r="I59" s="169">
        <v>33651</v>
      </c>
      <c r="J59" s="169">
        <v>8725</v>
      </c>
      <c r="K59" s="170">
        <v>3098</v>
      </c>
      <c r="L59" s="169">
        <v>113149</v>
      </c>
      <c r="M59" s="169">
        <v>0</v>
      </c>
      <c r="N59" s="170">
        <v>64541</v>
      </c>
      <c r="O59" s="170">
        <v>232434</v>
      </c>
      <c r="P59" s="170">
        <v>31105</v>
      </c>
      <c r="Q59" s="169">
        <v>60505</v>
      </c>
      <c r="R59" s="85">
        <f t="shared" si="0"/>
        <v>432405</v>
      </c>
    </row>
    <row r="60" spans="1:18" x14ac:dyDescent="0.25">
      <c r="A60" s="169">
        <v>2014</v>
      </c>
      <c r="B60" s="169">
        <v>4</v>
      </c>
      <c r="C60" s="171" t="s">
        <v>554</v>
      </c>
      <c r="D60" s="171" t="s">
        <v>108</v>
      </c>
      <c r="E60" s="170">
        <v>32604</v>
      </c>
      <c r="F60" s="170">
        <v>59716</v>
      </c>
      <c r="G60" s="170">
        <v>196694</v>
      </c>
      <c r="H60" s="170">
        <v>87337</v>
      </c>
      <c r="I60" s="170">
        <v>14562</v>
      </c>
      <c r="J60" s="169">
        <v>0</v>
      </c>
      <c r="K60" s="170">
        <v>2295</v>
      </c>
      <c r="L60" s="170">
        <v>0</v>
      </c>
      <c r="M60" s="169">
        <v>0</v>
      </c>
      <c r="N60" s="170">
        <v>16579</v>
      </c>
      <c r="O60" s="170">
        <v>124812</v>
      </c>
      <c r="P60" s="170">
        <v>103183</v>
      </c>
      <c r="Q60" s="170">
        <v>27182</v>
      </c>
      <c r="R60" s="85">
        <f t="shared" si="0"/>
        <v>169512</v>
      </c>
    </row>
    <row r="61" spans="1:18" x14ac:dyDescent="0.25">
      <c r="A61" s="169">
        <v>2014</v>
      </c>
      <c r="B61" s="169">
        <v>4</v>
      </c>
      <c r="C61" s="171" t="s">
        <v>555</v>
      </c>
      <c r="D61" s="171" t="s">
        <v>76</v>
      </c>
      <c r="E61" s="170">
        <v>20811</v>
      </c>
      <c r="F61" s="170">
        <v>49443</v>
      </c>
      <c r="G61" s="170">
        <v>283370</v>
      </c>
      <c r="H61" s="170">
        <v>88926</v>
      </c>
      <c r="I61" s="170">
        <v>8377</v>
      </c>
      <c r="J61" s="170">
        <v>0</v>
      </c>
      <c r="K61" s="170">
        <v>1813</v>
      </c>
      <c r="L61" s="170">
        <v>0</v>
      </c>
      <c r="M61" s="169">
        <v>0</v>
      </c>
      <c r="N61" s="170">
        <v>16880</v>
      </c>
      <c r="O61" s="170">
        <v>192909</v>
      </c>
      <c r="P61" s="170">
        <v>17686</v>
      </c>
      <c r="Q61" s="170">
        <v>30756</v>
      </c>
      <c r="R61" s="85">
        <f t="shared" si="0"/>
        <v>252614</v>
      </c>
    </row>
    <row r="62" spans="1:18" x14ac:dyDescent="0.25">
      <c r="A62" s="169">
        <v>2014</v>
      </c>
      <c r="B62" s="169">
        <v>4</v>
      </c>
      <c r="C62" s="171" t="s">
        <v>556</v>
      </c>
      <c r="D62" s="171" t="s">
        <v>120</v>
      </c>
      <c r="E62" s="170">
        <v>9149</v>
      </c>
      <c r="F62" s="170">
        <v>143140</v>
      </c>
      <c r="G62" s="170">
        <v>113398</v>
      </c>
      <c r="H62" s="170">
        <v>375778</v>
      </c>
      <c r="I62" s="170">
        <v>16875</v>
      </c>
      <c r="J62" s="169">
        <v>0</v>
      </c>
      <c r="K62" s="170">
        <v>5957</v>
      </c>
      <c r="L62" s="169">
        <v>18850</v>
      </c>
      <c r="M62" s="169">
        <v>0</v>
      </c>
      <c r="N62" s="170">
        <v>71333</v>
      </c>
      <c r="O62" s="170">
        <v>473542</v>
      </c>
      <c r="P62" s="170">
        <v>114527</v>
      </c>
      <c r="Q62" s="170">
        <v>12347</v>
      </c>
      <c r="R62" s="85">
        <f t="shared" si="0"/>
        <v>101051</v>
      </c>
    </row>
    <row r="63" spans="1:18" x14ac:dyDescent="0.25">
      <c r="A63" s="169">
        <v>2014</v>
      </c>
      <c r="B63" s="169">
        <v>4</v>
      </c>
      <c r="C63" s="171" t="s">
        <v>557</v>
      </c>
      <c r="D63" s="171" t="s">
        <v>91</v>
      </c>
      <c r="E63" s="170">
        <v>32782</v>
      </c>
      <c r="F63" s="170">
        <v>47352</v>
      </c>
      <c r="G63" s="170">
        <v>253511</v>
      </c>
      <c r="H63" s="170">
        <v>64086</v>
      </c>
      <c r="I63" s="170">
        <v>24719</v>
      </c>
      <c r="J63" s="169">
        <v>0</v>
      </c>
      <c r="K63" s="170">
        <v>1845</v>
      </c>
      <c r="L63" s="169">
        <v>0</v>
      </c>
      <c r="M63" s="169">
        <v>0</v>
      </c>
      <c r="N63" s="170">
        <v>12165</v>
      </c>
      <c r="O63" s="170">
        <v>195003</v>
      </c>
      <c r="P63" s="170">
        <v>26755</v>
      </c>
      <c r="Q63" s="170">
        <v>35848</v>
      </c>
      <c r="R63" s="85">
        <f t="shared" si="0"/>
        <v>217663</v>
      </c>
    </row>
    <row r="64" spans="1:18" x14ac:dyDescent="0.25">
      <c r="A64" s="169">
        <v>2014</v>
      </c>
      <c r="B64" s="169">
        <v>4</v>
      </c>
      <c r="C64" s="171" t="s">
        <v>558</v>
      </c>
      <c r="D64" s="171" t="s">
        <v>141</v>
      </c>
      <c r="E64" s="170">
        <v>2588</v>
      </c>
      <c r="F64" s="170">
        <v>26358</v>
      </c>
      <c r="G64" s="170">
        <v>3781</v>
      </c>
      <c r="H64" s="170">
        <v>63653</v>
      </c>
      <c r="I64" s="170">
        <v>2115</v>
      </c>
      <c r="J64" s="169">
        <v>0</v>
      </c>
      <c r="K64" s="170">
        <v>2213</v>
      </c>
      <c r="L64" s="170">
        <v>0</v>
      </c>
      <c r="M64" s="169">
        <v>0</v>
      </c>
      <c r="N64" s="170">
        <v>12083</v>
      </c>
      <c r="O64" s="170">
        <v>155556</v>
      </c>
      <c r="P64" s="170">
        <v>11643</v>
      </c>
      <c r="Q64" s="170">
        <v>3757</v>
      </c>
      <c r="R64" s="85">
        <f t="shared" si="0"/>
        <v>24</v>
      </c>
    </row>
    <row r="65" spans="1:18" x14ac:dyDescent="0.25">
      <c r="A65" s="169">
        <v>2014</v>
      </c>
      <c r="B65" s="169">
        <v>4</v>
      </c>
      <c r="C65" s="171" t="s">
        <v>559</v>
      </c>
      <c r="D65" s="171" t="s">
        <v>49</v>
      </c>
      <c r="E65" s="170">
        <v>4869</v>
      </c>
      <c r="F65" s="170">
        <v>23227</v>
      </c>
      <c r="G65" s="170">
        <v>10897</v>
      </c>
      <c r="H65" s="170">
        <v>50944</v>
      </c>
      <c r="I65" s="170">
        <v>640</v>
      </c>
      <c r="J65" s="169">
        <v>0</v>
      </c>
      <c r="K65" s="170">
        <v>639</v>
      </c>
      <c r="L65" s="169">
        <v>15337</v>
      </c>
      <c r="M65" s="169">
        <v>0</v>
      </c>
      <c r="N65" s="170">
        <v>9671</v>
      </c>
      <c r="O65" s="170">
        <v>74000</v>
      </c>
      <c r="P65" s="170">
        <v>3083</v>
      </c>
      <c r="Q65" s="170">
        <v>1546</v>
      </c>
      <c r="R65" s="85">
        <f t="shared" si="0"/>
        <v>9351</v>
      </c>
    </row>
    <row r="66" spans="1:18" x14ac:dyDescent="0.25">
      <c r="A66" s="169">
        <v>2014</v>
      </c>
      <c r="B66" s="169">
        <v>4</v>
      </c>
      <c r="C66" s="171" t="s">
        <v>560</v>
      </c>
      <c r="D66" s="171" t="s">
        <v>77</v>
      </c>
      <c r="E66" s="170">
        <v>11372</v>
      </c>
      <c r="F66" s="170">
        <v>7672</v>
      </c>
      <c r="G66" s="170">
        <v>340</v>
      </c>
      <c r="H66" s="170">
        <v>18486</v>
      </c>
      <c r="I66" s="170">
        <v>2945</v>
      </c>
      <c r="J66" s="169">
        <v>0</v>
      </c>
      <c r="K66" s="170">
        <v>782</v>
      </c>
      <c r="L66" s="169">
        <v>0</v>
      </c>
      <c r="M66" s="169">
        <v>0</v>
      </c>
      <c r="N66" s="170">
        <v>3509</v>
      </c>
      <c r="O66" s="170">
        <v>65054</v>
      </c>
      <c r="P66" s="170">
        <v>4897</v>
      </c>
      <c r="Q66" s="170">
        <v>31</v>
      </c>
      <c r="R66" s="85">
        <f t="shared" si="0"/>
        <v>309</v>
      </c>
    </row>
    <row r="67" spans="1:18" x14ac:dyDescent="0.25">
      <c r="A67" s="169">
        <v>2014</v>
      </c>
      <c r="B67" s="169">
        <v>4</v>
      </c>
      <c r="C67" s="171" t="s">
        <v>561</v>
      </c>
      <c r="D67" s="171" t="s">
        <v>50</v>
      </c>
      <c r="E67" s="170">
        <v>14606</v>
      </c>
      <c r="F67" s="170">
        <v>113419</v>
      </c>
      <c r="G67" s="170">
        <v>308822</v>
      </c>
      <c r="H67" s="170">
        <v>193918</v>
      </c>
      <c r="I67" s="169">
        <v>18739</v>
      </c>
      <c r="J67" s="169">
        <v>0</v>
      </c>
      <c r="K67" s="169">
        <v>6668</v>
      </c>
      <c r="L67" s="170">
        <v>6856</v>
      </c>
      <c r="M67" s="169">
        <v>0</v>
      </c>
      <c r="N67" s="170">
        <v>36811</v>
      </c>
      <c r="O67" s="170">
        <v>555419</v>
      </c>
      <c r="P67" s="170">
        <v>33002</v>
      </c>
      <c r="Q67" s="169">
        <v>37962</v>
      </c>
      <c r="R67" s="85">
        <f t="shared" ref="R67:R130" si="1">G67-Q67</f>
        <v>270860</v>
      </c>
    </row>
    <row r="68" spans="1:18" x14ac:dyDescent="0.25">
      <c r="A68" s="169">
        <v>2014</v>
      </c>
      <c r="B68" s="169">
        <v>4</v>
      </c>
      <c r="C68" s="171" t="s">
        <v>562</v>
      </c>
      <c r="D68" s="171" t="s">
        <v>61</v>
      </c>
      <c r="E68" s="170">
        <v>5504</v>
      </c>
      <c r="F68" s="170">
        <v>40034</v>
      </c>
      <c r="G68" s="169">
        <v>14295</v>
      </c>
      <c r="H68" s="170">
        <v>87915</v>
      </c>
      <c r="I68" s="170">
        <v>4553</v>
      </c>
      <c r="J68" s="169">
        <v>0</v>
      </c>
      <c r="K68" s="169">
        <v>2315</v>
      </c>
      <c r="L68" s="169">
        <v>2493</v>
      </c>
      <c r="M68" s="169">
        <v>0</v>
      </c>
      <c r="N68" s="170">
        <v>16689</v>
      </c>
      <c r="O68" s="170">
        <v>257878</v>
      </c>
      <c r="P68" s="170">
        <v>364710</v>
      </c>
      <c r="Q68" s="169">
        <v>-552</v>
      </c>
      <c r="R68" s="85">
        <f t="shared" si="1"/>
        <v>14847</v>
      </c>
    </row>
    <row r="69" spans="1:18" x14ac:dyDescent="0.25">
      <c r="A69" s="169">
        <v>2014</v>
      </c>
      <c r="B69" s="169">
        <v>4</v>
      </c>
      <c r="C69" s="171" t="s">
        <v>563</v>
      </c>
      <c r="D69" s="171" t="s">
        <v>99</v>
      </c>
      <c r="E69" s="170">
        <v>12719</v>
      </c>
      <c r="F69" s="170">
        <v>34065</v>
      </c>
      <c r="G69" s="170">
        <v>93649</v>
      </c>
      <c r="H69" s="170">
        <v>79611</v>
      </c>
      <c r="I69" s="170">
        <v>7613</v>
      </c>
      <c r="J69" s="169">
        <v>0</v>
      </c>
      <c r="K69" s="170">
        <v>1173</v>
      </c>
      <c r="L69" s="170">
        <v>0</v>
      </c>
      <c r="M69" s="169">
        <v>0</v>
      </c>
      <c r="N69" s="170">
        <v>15112</v>
      </c>
      <c r="O69" s="170">
        <v>84337</v>
      </c>
      <c r="P69" s="170">
        <v>25165</v>
      </c>
      <c r="Q69" s="170">
        <v>8332</v>
      </c>
      <c r="R69" s="85">
        <f t="shared" si="1"/>
        <v>85317</v>
      </c>
    </row>
    <row r="70" spans="1:18" x14ac:dyDescent="0.25">
      <c r="A70" s="169">
        <v>2014</v>
      </c>
      <c r="B70" s="169">
        <v>4</v>
      </c>
      <c r="C70" s="171" t="s">
        <v>564</v>
      </c>
      <c r="D70" s="171" t="s">
        <v>62</v>
      </c>
      <c r="E70" s="170">
        <v>6468</v>
      </c>
      <c r="F70" s="170">
        <v>54383</v>
      </c>
      <c r="G70" s="170">
        <v>39173</v>
      </c>
      <c r="H70" s="170">
        <v>171425</v>
      </c>
      <c r="I70" s="170">
        <v>4957</v>
      </c>
      <c r="J70" s="169">
        <v>0</v>
      </c>
      <c r="K70" s="170">
        <v>4243</v>
      </c>
      <c r="L70" s="170">
        <v>1649</v>
      </c>
      <c r="M70" s="169">
        <v>0</v>
      </c>
      <c r="N70" s="170">
        <v>32541</v>
      </c>
      <c r="O70" s="170">
        <v>224377</v>
      </c>
      <c r="P70" s="170">
        <v>21381</v>
      </c>
      <c r="Q70" s="170">
        <v>3878</v>
      </c>
      <c r="R70" s="85">
        <f t="shared" si="1"/>
        <v>35295</v>
      </c>
    </row>
    <row r="71" spans="1:18" x14ac:dyDescent="0.25">
      <c r="A71" s="169">
        <v>2014</v>
      </c>
      <c r="B71" s="169">
        <v>4</v>
      </c>
      <c r="C71" s="171" t="s">
        <v>565</v>
      </c>
      <c r="D71" s="171" t="s">
        <v>109</v>
      </c>
      <c r="E71" s="170">
        <v>5863</v>
      </c>
      <c r="F71" s="170">
        <v>248333</v>
      </c>
      <c r="G71" s="170">
        <v>337369</v>
      </c>
      <c r="H71" s="170">
        <v>437084</v>
      </c>
      <c r="I71" s="170">
        <v>61720</v>
      </c>
      <c r="J71" s="169">
        <v>0</v>
      </c>
      <c r="K71" s="170">
        <v>4206</v>
      </c>
      <c r="L71" s="169">
        <v>0</v>
      </c>
      <c r="M71" s="169">
        <v>0</v>
      </c>
      <c r="N71" s="170">
        <v>82970</v>
      </c>
      <c r="O71" s="170">
        <v>1000068</v>
      </c>
      <c r="P71" s="170">
        <v>752917</v>
      </c>
      <c r="Q71" s="170">
        <v>42364</v>
      </c>
      <c r="R71" s="85">
        <f t="shared" si="1"/>
        <v>295005</v>
      </c>
    </row>
    <row r="72" spans="1:18" x14ac:dyDescent="0.25">
      <c r="A72" s="169">
        <v>2014</v>
      </c>
      <c r="B72" s="169">
        <v>4</v>
      </c>
      <c r="C72" s="171" t="s">
        <v>566</v>
      </c>
      <c r="D72" s="171" t="s">
        <v>160</v>
      </c>
      <c r="E72" s="170">
        <v>1187</v>
      </c>
      <c r="F72" s="170">
        <v>134889</v>
      </c>
      <c r="G72" s="170">
        <v>189242</v>
      </c>
      <c r="H72" s="170">
        <v>198612</v>
      </c>
      <c r="I72" s="170">
        <v>28999</v>
      </c>
      <c r="J72" s="169">
        <v>0</v>
      </c>
      <c r="K72" s="170">
        <v>2005</v>
      </c>
      <c r="L72" s="169">
        <v>49532</v>
      </c>
      <c r="M72" s="169">
        <v>0</v>
      </c>
      <c r="N72" s="170">
        <v>37702</v>
      </c>
      <c r="O72" s="170">
        <v>191493</v>
      </c>
      <c r="P72" s="170">
        <v>20714</v>
      </c>
      <c r="Q72" s="170">
        <v>25158</v>
      </c>
      <c r="R72" s="85">
        <f t="shared" si="1"/>
        <v>164084</v>
      </c>
    </row>
    <row r="73" spans="1:18" x14ac:dyDescent="0.25">
      <c r="A73" s="169">
        <v>2014</v>
      </c>
      <c r="B73" s="169">
        <v>4</v>
      </c>
      <c r="C73" s="171" t="s">
        <v>567</v>
      </c>
      <c r="D73" s="171" t="s">
        <v>121</v>
      </c>
      <c r="E73" s="170">
        <v>11922</v>
      </c>
      <c r="F73" s="170">
        <v>53722</v>
      </c>
      <c r="G73" s="170">
        <v>71754</v>
      </c>
      <c r="H73" s="170">
        <v>193882</v>
      </c>
      <c r="I73" s="170">
        <v>3187</v>
      </c>
      <c r="J73" s="169">
        <v>0</v>
      </c>
      <c r="K73" s="170">
        <v>3085</v>
      </c>
      <c r="L73" s="170">
        <v>62479</v>
      </c>
      <c r="M73" s="169">
        <v>0</v>
      </c>
      <c r="N73" s="170">
        <v>36804</v>
      </c>
      <c r="O73" s="170">
        <v>225391</v>
      </c>
      <c r="P73" s="170">
        <v>21478</v>
      </c>
      <c r="Q73" s="170">
        <v>5934</v>
      </c>
      <c r="R73" s="85">
        <f t="shared" si="1"/>
        <v>65820</v>
      </c>
    </row>
    <row r="74" spans="1:18" x14ac:dyDescent="0.25">
      <c r="A74" s="169">
        <v>2014</v>
      </c>
      <c r="B74" s="169">
        <v>4</v>
      </c>
      <c r="C74" s="171" t="s">
        <v>568</v>
      </c>
      <c r="D74" s="171" t="s">
        <v>127</v>
      </c>
      <c r="E74" s="170">
        <v>62617</v>
      </c>
      <c r="F74" s="170">
        <v>318971</v>
      </c>
      <c r="G74" s="170">
        <v>614881</v>
      </c>
      <c r="H74" s="170">
        <v>658406</v>
      </c>
      <c r="I74" s="170">
        <v>74468</v>
      </c>
      <c r="J74" s="169">
        <v>1080</v>
      </c>
      <c r="K74" s="170">
        <v>9876</v>
      </c>
      <c r="L74" s="169">
        <v>0</v>
      </c>
      <c r="M74" s="169">
        <v>0</v>
      </c>
      <c r="N74" s="170">
        <v>124983</v>
      </c>
      <c r="O74" s="170">
        <v>1375201</v>
      </c>
      <c r="P74" s="170">
        <v>659375</v>
      </c>
      <c r="Q74" s="170">
        <v>34339</v>
      </c>
      <c r="R74" s="85">
        <f t="shared" si="1"/>
        <v>580542</v>
      </c>
    </row>
    <row r="75" spans="1:18" x14ac:dyDescent="0.25">
      <c r="A75" s="169">
        <v>2014</v>
      </c>
      <c r="B75" s="169">
        <v>4</v>
      </c>
      <c r="C75" s="171" t="s">
        <v>569</v>
      </c>
      <c r="D75" s="171" t="s">
        <v>122</v>
      </c>
      <c r="E75" s="170">
        <v>6051</v>
      </c>
      <c r="F75" s="170">
        <v>285340</v>
      </c>
      <c r="G75" s="170">
        <v>1789824</v>
      </c>
      <c r="H75" s="170">
        <v>539405</v>
      </c>
      <c r="I75" s="170">
        <v>77637</v>
      </c>
      <c r="J75" s="169">
        <v>0</v>
      </c>
      <c r="K75" s="170">
        <v>3912</v>
      </c>
      <c r="L75" s="170">
        <v>55300</v>
      </c>
      <c r="M75" s="169">
        <v>0</v>
      </c>
      <c r="N75" s="170">
        <v>102394</v>
      </c>
      <c r="O75" s="170">
        <v>32433</v>
      </c>
      <c r="P75" s="170">
        <v>209914</v>
      </c>
      <c r="Q75" s="170">
        <v>206527</v>
      </c>
      <c r="R75" s="85">
        <f t="shared" si="1"/>
        <v>1583297</v>
      </c>
    </row>
    <row r="76" spans="1:18" x14ac:dyDescent="0.25">
      <c r="A76" s="169">
        <v>2014</v>
      </c>
      <c r="B76" s="169">
        <v>4</v>
      </c>
      <c r="C76" s="171" t="s">
        <v>570</v>
      </c>
      <c r="D76" s="171" t="s">
        <v>63</v>
      </c>
      <c r="E76" s="170">
        <v>10354</v>
      </c>
      <c r="F76" s="170">
        <v>27518</v>
      </c>
      <c r="G76" s="170">
        <v>4293</v>
      </c>
      <c r="H76" s="170">
        <v>38885</v>
      </c>
      <c r="I76" s="170">
        <v>13176</v>
      </c>
      <c r="J76" s="169">
        <v>0</v>
      </c>
      <c r="K76" s="170">
        <v>1635</v>
      </c>
      <c r="L76" s="170">
        <v>1596</v>
      </c>
      <c r="M76" s="169">
        <v>0</v>
      </c>
      <c r="N76" s="170">
        <v>7381</v>
      </c>
      <c r="O76" s="170">
        <v>105197</v>
      </c>
      <c r="P76" s="170">
        <v>63124</v>
      </c>
      <c r="Q76" s="170">
        <v>1388</v>
      </c>
      <c r="R76" s="85">
        <f t="shared" si="1"/>
        <v>2905</v>
      </c>
    </row>
    <row r="77" spans="1:18" x14ac:dyDescent="0.25">
      <c r="A77" s="169">
        <v>2014</v>
      </c>
      <c r="B77" s="169">
        <v>4</v>
      </c>
      <c r="C77" s="171" t="s">
        <v>571</v>
      </c>
      <c r="D77" s="171" t="s">
        <v>64</v>
      </c>
      <c r="E77" s="170">
        <v>5778</v>
      </c>
      <c r="F77" s="170">
        <v>43731</v>
      </c>
      <c r="G77" s="170">
        <v>22487</v>
      </c>
      <c r="H77" s="170">
        <v>96075</v>
      </c>
      <c r="I77" s="170">
        <v>2880</v>
      </c>
      <c r="J77" s="170">
        <v>0</v>
      </c>
      <c r="K77" s="170">
        <v>2160</v>
      </c>
      <c r="L77" s="169">
        <v>5498</v>
      </c>
      <c r="M77" s="169">
        <v>0</v>
      </c>
      <c r="N77" s="170">
        <v>18238</v>
      </c>
      <c r="O77" s="170">
        <v>190467</v>
      </c>
      <c r="P77" s="170">
        <v>18150</v>
      </c>
      <c r="Q77" s="170">
        <v>2006</v>
      </c>
      <c r="R77" s="85">
        <f t="shared" si="1"/>
        <v>20481</v>
      </c>
    </row>
    <row r="78" spans="1:18" x14ac:dyDescent="0.25">
      <c r="A78" s="169">
        <v>2014</v>
      </c>
      <c r="B78" s="169">
        <v>4</v>
      </c>
      <c r="C78" s="171" t="s">
        <v>572</v>
      </c>
      <c r="D78" s="171" t="s">
        <v>177</v>
      </c>
      <c r="E78" s="170">
        <v>5123</v>
      </c>
      <c r="F78" s="170">
        <v>47620</v>
      </c>
      <c r="G78" s="170">
        <v>32453</v>
      </c>
      <c r="H78" s="170">
        <v>140303</v>
      </c>
      <c r="I78" s="170">
        <v>14756</v>
      </c>
      <c r="J78" s="169">
        <v>0</v>
      </c>
      <c r="K78" s="170">
        <v>1842</v>
      </c>
      <c r="L78" s="170">
        <v>0</v>
      </c>
      <c r="M78" s="169">
        <v>0</v>
      </c>
      <c r="N78" s="170">
        <v>26633</v>
      </c>
      <c r="O78" s="170">
        <v>200857</v>
      </c>
      <c r="P78" s="170">
        <v>22158</v>
      </c>
      <c r="Q78" s="170">
        <v>2425</v>
      </c>
      <c r="R78" s="85">
        <f t="shared" si="1"/>
        <v>30028</v>
      </c>
    </row>
    <row r="79" spans="1:18" x14ac:dyDescent="0.25">
      <c r="A79" s="169">
        <v>2014</v>
      </c>
      <c r="B79" s="169">
        <v>4</v>
      </c>
      <c r="C79" s="171" t="s">
        <v>573</v>
      </c>
      <c r="D79" s="171" t="s">
        <v>51</v>
      </c>
      <c r="E79" s="170">
        <v>5935</v>
      </c>
      <c r="F79" s="170">
        <v>44284</v>
      </c>
      <c r="G79" s="170">
        <v>310799</v>
      </c>
      <c r="H79" s="170">
        <v>69393</v>
      </c>
      <c r="I79" s="170">
        <v>10031</v>
      </c>
      <c r="J79" s="169">
        <v>0</v>
      </c>
      <c r="K79" s="170">
        <v>1896</v>
      </c>
      <c r="L79" s="170">
        <v>15113</v>
      </c>
      <c r="M79" s="169">
        <v>0</v>
      </c>
      <c r="N79" s="170">
        <v>13173</v>
      </c>
      <c r="O79" s="170">
        <v>0</v>
      </c>
      <c r="P79" s="170">
        <v>0</v>
      </c>
      <c r="Q79" s="170">
        <v>32305</v>
      </c>
      <c r="R79" s="85">
        <f t="shared" si="1"/>
        <v>278494</v>
      </c>
    </row>
    <row r="80" spans="1:18" x14ac:dyDescent="0.25">
      <c r="A80" s="169">
        <v>2014</v>
      </c>
      <c r="B80" s="169">
        <v>4</v>
      </c>
      <c r="C80" s="171" t="s">
        <v>574</v>
      </c>
      <c r="D80" s="171" t="s">
        <v>78</v>
      </c>
      <c r="E80" s="170">
        <v>29358</v>
      </c>
      <c r="F80" s="170">
        <v>39426</v>
      </c>
      <c r="G80" s="170">
        <v>229377</v>
      </c>
      <c r="H80" s="170">
        <v>68310</v>
      </c>
      <c r="I80" s="170">
        <v>4207</v>
      </c>
      <c r="J80" s="169">
        <v>0</v>
      </c>
      <c r="K80" s="170">
        <v>2404</v>
      </c>
      <c r="L80" s="170">
        <v>0</v>
      </c>
      <c r="M80" s="169">
        <v>0</v>
      </c>
      <c r="N80" s="170">
        <v>12967</v>
      </c>
      <c r="O80" s="170">
        <v>86628</v>
      </c>
      <c r="P80" s="170">
        <v>10358</v>
      </c>
      <c r="Q80" s="169">
        <v>32164</v>
      </c>
      <c r="R80" s="85">
        <f t="shared" si="1"/>
        <v>197213</v>
      </c>
    </row>
    <row r="81" spans="1:18" x14ac:dyDescent="0.25">
      <c r="A81" s="169">
        <v>2014</v>
      </c>
      <c r="B81" s="169">
        <v>4</v>
      </c>
      <c r="C81" s="171" t="s">
        <v>575</v>
      </c>
      <c r="D81" s="171" t="s">
        <v>65</v>
      </c>
      <c r="E81" s="170">
        <v>2268</v>
      </c>
      <c r="F81" s="170">
        <v>23739</v>
      </c>
      <c r="G81" s="170">
        <v>212</v>
      </c>
      <c r="H81" s="170">
        <v>55312</v>
      </c>
      <c r="I81" s="170">
        <v>1332</v>
      </c>
      <c r="J81" s="169">
        <v>0</v>
      </c>
      <c r="K81" s="170">
        <v>1515</v>
      </c>
      <c r="L81" s="169">
        <v>952</v>
      </c>
      <c r="M81" s="169">
        <v>0</v>
      </c>
      <c r="N81" s="170">
        <v>10500</v>
      </c>
      <c r="O81" s="170">
        <v>150556</v>
      </c>
      <c r="P81" s="170">
        <v>14347</v>
      </c>
      <c r="Q81" s="170">
        <v>78</v>
      </c>
      <c r="R81" s="85">
        <f t="shared" si="1"/>
        <v>134</v>
      </c>
    </row>
    <row r="82" spans="1:18" x14ac:dyDescent="0.25">
      <c r="A82" s="169">
        <v>2014</v>
      </c>
      <c r="B82" s="169">
        <v>4</v>
      </c>
      <c r="C82" s="171" t="s">
        <v>576</v>
      </c>
      <c r="D82" s="171" t="s">
        <v>161</v>
      </c>
      <c r="E82" s="170">
        <v>10481</v>
      </c>
      <c r="F82" s="170">
        <v>45864</v>
      </c>
      <c r="G82" s="170">
        <v>137681</v>
      </c>
      <c r="H82" s="170">
        <v>63941</v>
      </c>
      <c r="I82" s="170">
        <v>6673</v>
      </c>
      <c r="J82" s="169">
        <v>0</v>
      </c>
      <c r="K82" s="170">
        <v>1535</v>
      </c>
      <c r="L82" s="170">
        <v>14634</v>
      </c>
      <c r="M82" s="169">
        <v>0</v>
      </c>
      <c r="N82" s="170">
        <v>12138</v>
      </c>
      <c r="O82" s="169">
        <v>155557</v>
      </c>
      <c r="P82" s="169">
        <v>12368</v>
      </c>
      <c r="Q82" s="170">
        <v>12103</v>
      </c>
      <c r="R82" s="85">
        <f t="shared" si="1"/>
        <v>125578</v>
      </c>
    </row>
    <row r="83" spans="1:18" x14ac:dyDescent="0.25">
      <c r="A83" s="169">
        <v>2014</v>
      </c>
      <c r="B83" s="169">
        <v>4</v>
      </c>
      <c r="C83" s="171" t="s">
        <v>577</v>
      </c>
      <c r="D83" s="171" t="s">
        <v>100</v>
      </c>
      <c r="E83" s="170">
        <v>10318</v>
      </c>
      <c r="F83" s="170">
        <v>73191</v>
      </c>
      <c r="G83" s="170">
        <v>489161</v>
      </c>
      <c r="H83" s="170">
        <v>304255</v>
      </c>
      <c r="I83" s="170">
        <v>17407</v>
      </c>
      <c r="J83" s="169">
        <v>0</v>
      </c>
      <c r="K83" s="170">
        <v>2402</v>
      </c>
      <c r="L83" s="169">
        <v>0</v>
      </c>
      <c r="M83" s="169">
        <v>0</v>
      </c>
      <c r="N83" s="170">
        <v>57756</v>
      </c>
      <c r="O83" s="170">
        <v>220115</v>
      </c>
      <c r="P83" s="170">
        <v>192323</v>
      </c>
      <c r="Q83" s="170">
        <v>63951</v>
      </c>
      <c r="R83" s="85">
        <f t="shared" si="1"/>
        <v>425210</v>
      </c>
    </row>
    <row r="84" spans="1:18" x14ac:dyDescent="0.25">
      <c r="A84" s="169">
        <v>2014</v>
      </c>
      <c r="B84" s="169">
        <v>4</v>
      </c>
      <c r="C84" s="171" t="s">
        <v>578</v>
      </c>
      <c r="D84" s="171" t="s">
        <v>150</v>
      </c>
      <c r="E84" s="170">
        <v>8778</v>
      </c>
      <c r="F84" s="170">
        <v>63887</v>
      </c>
      <c r="G84" s="170">
        <v>39437</v>
      </c>
      <c r="H84" s="170">
        <v>189550</v>
      </c>
      <c r="I84" s="170">
        <v>14674</v>
      </c>
      <c r="J84" s="169">
        <v>0</v>
      </c>
      <c r="K84" s="170">
        <v>1220</v>
      </c>
      <c r="L84" s="169">
        <v>5075</v>
      </c>
      <c r="M84" s="169">
        <v>0</v>
      </c>
      <c r="N84" s="170">
        <v>35981</v>
      </c>
      <c r="O84" s="170">
        <v>227538</v>
      </c>
      <c r="P84" s="170">
        <v>31692</v>
      </c>
      <c r="Q84" s="169">
        <v>4137</v>
      </c>
      <c r="R84" s="85">
        <f t="shared" si="1"/>
        <v>35300</v>
      </c>
    </row>
    <row r="85" spans="1:18" x14ac:dyDescent="0.25">
      <c r="A85" s="169">
        <v>2014</v>
      </c>
      <c r="B85" s="169">
        <v>4</v>
      </c>
      <c r="C85" s="171" t="s">
        <v>579</v>
      </c>
      <c r="D85" s="171" t="s">
        <v>66</v>
      </c>
      <c r="E85" s="170">
        <v>3331</v>
      </c>
      <c r="F85" s="170">
        <v>64629</v>
      </c>
      <c r="G85" s="170">
        <v>41819</v>
      </c>
      <c r="H85" s="170">
        <v>140917</v>
      </c>
      <c r="I85" s="170">
        <v>8361</v>
      </c>
      <c r="J85" s="169">
        <v>0</v>
      </c>
      <c r="K85" s="170">
        <v>2002</v>
      </c>
      <c r="L85" s="170">
        <v>17562</v>
      </c>
      <c r="M85" s="169">
        <v>0</v>
      </c>
      <c r="N85" s="170">
        <v>26750</v>
      </c>
      <c r="O85" s="170">
        <v>244422</v>
      </c>
      <c r="P85" s="170">
        <v>23291</v>
      </c>
      <c r="Q85" s="170">
        <v>3032</v>
      </c>
      <c r="R85" s="85">
        <f t="shared" si="1"/>
        <v>38787</v>
      </c>
    </row>
    <row r="86" spans="1:18" x14ac:dyDescent="0.25">
      <c r="A86" s="169">
        <v>2014</v>
      </c>
      <c r="B86" s="169">
        <v>4</v>
      </c>
      <c r="C86" s="171" t="s">
        <v>580</v>
      </c>
      <c r="D86" s="171" t="s">
        <v>178</v>
      </c>
      <c r="E86" s="170">
        <v>19746</v>
      </c>
      <c r="F86" s="170">
        <v>116021</v>
      </c>
      <c r="G86" s="170">
        <v>215564</v>
      </c>
      <c r="H86" s="170">
        <v>142758</v>
      </c>
      <c r="I86" s="170">
        <v>20833</v>
      </c>
      <c r="J86" s="169">
        <v>0</v>
      </c>
      <c r="K86" s="170">
        <v>3658</v>
      </c>
      <c r="L86" s="169">
        <v>0</v>
      </c>
      <c r="M86" s="169">
        <v>0</v>
      </c>
      <c r="N86" s="170">
        <v>27099</v>
      </c>
      <c r="O86" s="170">
        <v>162629</v>
      </c>
      <c r="P86" s="170">
        <v>10883</v>
      </c>
      <c r="Q86" s="170">
        <v>20816</v>
      </c>
      <c r="R86" s="85">
        <f t="shared" si="1"/>
        <v>194748</v>
      </c>
    </row>
    <row r="87" spans="1:18" x14ac:dyDescent="0.25">
      <c r="A87" s="169">
        <v>2014</v>
      </c>
      <c r="B87" s="169">
        <v>4</v>
      </c>
      <c r="C87" s="171" t="s">
        <v>581</v>
      </c>
      <c r="D87" s="171" t="s">
        <v>110</v>
      </c>
      <c r="E87" s="170">
        <v>12002</v>
      </c>
      <c r="F87" s="170">
        <v>18065</v>
      </c>
      <c r="G87" s="170">
        <v>46927</v>
      </c>
      <c r="H87" s="170">
        <v>36827</v>
      </c>
      <c r="I87" s="170">
        <v>6785</v>
      </c>
      <c r="J87" s="169">
        <v>0</v>
      </c>
      <c r="K87" s="170">
        <v>1345</v>
      </c>
      <c r="L87" s="170">
        <v>0</v>
      </c>
      <c r="M87" s="169">
        <v>0</v>
      </c>
      <c r="N87" s="170">
        <v>6991</v>
      </c>
      <c r="O87" s="170">
        <v>148757</v>
      </c>
      <c r="P87" s="170">
        <v>101484</v>
      </c>
      <c r="Q87" s="170">
        <v>5462</v>
      </c>
      <c r="R87" s="85">
        <f t="shared" si="1"/>
        <v>41465</v>
      </c>
    </row>
    <row r="88" spans="1:18" x14ac:dyDescent="0.25">
      <c r="A88" s="169">
        <v>2014</v>
      </c>
      <c r="B88" s="169">
        <v>4</v>
      </c>
      <c r="C88" s="171" t="s">
        <v>582</v>
      </c>
      <c r="D88" s="171" t="s">
        <v>123</v>
      </c>
      <c r="E88" s="170">
        <v>13870</v>
      </c>
      <c r="F88" s="170">
        <v>38328</v>
      </c>
      <c r="G88" s="170">
        <v>12293</v>
      </c>
      <c r="H88" s="170">
        <v>94017</v>
      </c>
      <c r="I88" s="170">
        <v>1336</v>
      </c>
      <c r="J88" s="169">
        <v>0</v>
      </c>
      <c r="K88" s="170">
        <v>2176</v>
      </c>
      <c r="L88" s="170">
        <v>0</v>
      </c>
      <c r="M88" s="169">
        <v>0</v>
      </c>
      <c r="N88" s="170">
        <v>17847</v>
      </c>
      <c r="O88" s="170">
        <v>202862</v>
      </c>
      <c r="P88" s="170">
        <v>19331</v>
      </c>
      <c r="Q88" s="170">
        <v>2403</v>
      </c>
      <c r="R88" s="85">
        <f t="shared" si="1"/>
        <v>9890</v>
      </c>
    </row>
    <row r="89" spans="1:18" x14ac:dyDescent="0.25">
      <c r="A89" s="169">
        <v>2014</v>
      </c>
      <c r="B89" s="169">
        <v>4</v>
      </c>
      <c r="C89" s="171" t="s">
        <v>583</v>
      </c>
      <c r="D89" s="171" t="s">
        <v>79</v>
      </c>
      <c r="E89" s="170">
        <v>18965</v>
      </c>
      <c r="F89" s="170">
        <v>32449</v>
      </c>
      <c r="G89" s="170">
        <v>230729</v>
      </c>
      <c r="H89" s="170">
        <v>80586</v>
      </c>
      <c r="I89" s="170">
        <v>3216</v>
      </c>
      <c r="J89" s="169">
        <v>0</v>
      </c>
      <c r="K89" s="170">
        <v>1528</v>
      </c>
      <c r="L89" s="169">
        <v>0</v>
      </c>
      <c r="M89" s="169">
        <v>0</v>
      </c>
      <c r="N89" s="170">
        <v>15297</v>
      </c>
      <c r="O89" s="170">
        <v>100231</v>
      </c>
      <c r="P89" s="170">
        <v>13796</v>
      </c>
      <c r="Q89" s="170">
        <v>28353</v>
      </c>
      <c r="R89" s="85">
        <f t="shared" si="1"/>
        <v>202376</v>
      </c>
    </row>
    <row r="90" spans="1:18" x14ac:dyDescent="0.25">
      <c r="A90" s="169">
        <v>2014</v>
      </c>
      <c r="B90" s="169">
        <v>4</v>
      </c>
      <c r="C90" s="171" t="s">
        <v>584</v>
      </c>
      <c r="D90" s="171" t="s">
        <v>80</v>
      </c>
      <c r="E90" s="170">
        <v>13829</v>
      </c>
      <c r="F90" s="170">
        <v>15581</v>
      </c>
      <c r="G90" s="170">
        <v>49325</v>
      </c>
      <c r="H90" s="170">
        <v>73979</v>
      </c>
      <c r="I90" s="170">
        <v>668</v>
      </c>
      <c r="J90" s="169">
        <v>0</v>
      </c>
      <c r="K90" s="170">
        <v>865</v>
      </c>
      <c r="L90" s="169">
        <v>0</v>
      </c>
      <c r="M90" s="169">
        <v>0</v>
      </c>
      <c r="N90" s="170">
        <v>14043</v>
      </c>
      <c r="O90" s="170">
        <v>60142</v>
      </c>
      <c r="P90" s="170">
        <v>2506</v>
      </c>
      <c r="Q90" s="170">
        <v>8034</v>
      </c>
      <c r="R90" s="85">
        <f t="shared" si="1"/>
        <v>41291</v>
      </c>
    </row>
    <row r="91" spans="1:18" x14ac:dyDescent="0.25">
      <c r="A91" s="169">
        <v>2014</v>
      </c>
      <c r="B91" s="169">
        <v>4</v>
      </c>
      <c r="C91" s="171" t="s">
        <v>585</v>
      </c>
      <c r="D91" s="171" t="s">
        <v>80</v>
      </c>
      <c r="E91" s="170">
        <v>13699</v>
      </c>
      <c r="F91" s="170">
        <v>252398</v>
      </c>
      <c r="G91" s="170">
        <v>408159</v>
      </c>
      <c r="H91" s="170">
        <v>744227</v>
      </c>
      <c r="I91" s="170">
        <v>138012</v>
      </c>
      <c r="J91" s="169">
        <v>0</v>
      </c>
      <c r="K91" s="170">
        <v>4347</v>
      </c>
      <c r="L91" s="169">
        <v>0</v>
      </c>
      <c r="M91" s="169">
        <v>0</v>
      </c>
      <c r="N91" s="170">
        <v>141274</v>
      </c>
      <c r="O91" s="170">
        <v>304635</v>
      </c>
      <c r="P91" s="170">
        <v>454927</v>
      </c>
      <c r="Q91" s="170">
        <v>39566</v>
      </c>
      <c r="R91" s="85">
        <f t="shared" si="1"/>
        <v>368593</v>
      </c>
    </row>
    <row r="92" spans="1:18" x14ac:dyDescent="0.25">
      <c r="A92" s="169">
        <v>2014</v>
      </c>
      <c r="B92" s="169">
        <v>4</v>
      </c>
      <c r="C92" s="171" t="s">
        <v>586</v>
      </c>
      <c r="D92" s="171" t="s">
        <v>142</v>
      </c>
      <c r="E92" s="170">
        <v>4239</v>
      </c>
      <c r="F92" s="170">
        <v>6237</v>
      </c>
      <c r="G92" s="170">
        <v>92</v>
      </c>
      <c r="H92" s="170">
        <v>26718</v>
      </c>
      <c r="I92" s="170">
        <v>1136</v>
      </c>
      <c r="J92" s="169">
        <v>0</v>
      </c>
      <c r="K92" s="170">
        <v>477</v>
      </c>
      <c r="L92" s="169">
        <v>0</v>
      </c>
      <c r="M92" s="169">
        <v>0</v>
      </c>
      <c r="N92" s="170">
        <v>5072</v>
      </c>
      <c r="O92" s="170">
        <v>63356</v>
      </c>
      <c r="P92" s="170">
        <v>2640</v>
      </c>
      <c r="Q92" s="169">
        <v>2</v>
      </c>
      <c r="R92" s="85">
        <f t="shared" si="1"/>
        <v>90</v>
      </c>
    </row>
    <row r="93" spans="1:18" x14ac:dyDescent="0.25">
      <c r="A93" s="169">
        <v>2014</v>
      </c>
      <c r="B93" s="169">
        <v>4</v>
      </c>
      <c r="C93" s="171" t="s">
        <v>587</v>
      </c>
      <c r="D93" s="171" t="s">
        <v>143</v>
      </c>
      <c r="E93" s="170">
        <v>9935</v>
      </c>
      <c r="F93" s="170">
        <v>11053</v>
      </c>
      <c r="G93" s="170">
        <v>226874</v>
      </c>
      <c r="H93" s="170">
        <v>19713</v>
      </c>
      <c r="I93" s="170">
        <v>532</v>
      </c>
      <c r="J93" s="169">
        <v>0</v>
      </c>
      <c r="K93" s="170">
        <v>1370</v>
      </c>
      <c r="L93" s="169">
        <v>0</v>
      </c>
      <c r="M93" s="169">
        <v>0</v>
      </c>
      <c r="N93" s="170">
        <v>3742</v>
      </c>
      <c r="O93" s="170">
        <v>93019</v>
      </c>
      <c r="P93" s="170">
        <v>3876</v>
      </c>
      <c r="Q93" s="170">
        <v>31611</v>
      </c>
      <c r="R93" s="85">
        <f t="shared" si="1"/>
        <v>195263</v>
      </c>
    </row>
    <row r="94" spans="1:18" x14ac:dyDescent="0.25">
      <c r="A94" s="169">
        <v>2014</v>
      </c>
      <c r="B94" s="169">
        <v>4</v>
      </c>
      <c r="C94" s="171" t="s">
        <v>588</v>
      </c>
      <c r="D94" s="171" t="s">
        <v>45</v>
      </c>
      <c r="E94" s="170">
        <v>27454</v>
      </c>
      <c r="F94" s="170">
        <v>940644</v>
      </c>
      <c r="G94" s="170">
        <v>1534529</v>
      </c>
      <c r="H94" s="170">
        <v>2058294</v>
      </c>
      <c r="I94" s="169">
        <v>495478</v>
      </c>
      <c r="J94" s="169">
        <v>76062</v>
      </c>
      <c r="K94" s="169">
        <v>21807</v>
      </c>
      <c r="L94" s="169">
        <v>0</v>
      </c>
      <c r="M94" s="169">
        <v>0</v>
      </c>
      <c r="N94" s="170">
        <v>390720</v>
      </c>
      <c r="O94" s="170">
        <v>2078106</v>
      </c>
      <c r="P94" s="169">
        <v>3366343</v>
      </c>
      <c r="Q94" s="170">
        <v>189425</v>
      </c>
      <c r="R94" s="85">
        <f t="shared" si="1"/>
        <v>1345104</v>
      </c>
    </row>
    <row r="95" spans="1:18" x14ac:dyDescent="0.25">
      <c r="A95" s="169">
        <v>2014</v>
      </c>
      <c r="B95" s="169">
        <v>4</v>
      </c>
      <c r="C95" s="171" t="s">
        <v>589</v>
      </c>
      <c r="D95" s="171" t="s">
        <v>151</v>
      </c>
      <c r="E95" s="170">
        <v>2656</v>
      </c>
      <c r="F95" s="170">
        <v>65203</v>
      </c>
      <c r="G95" s="170">
        <v>257838</v>
      </c>
      <c r="H95" s="170">
        <v>45600</v>
      </c>
      <c r="I95" s="170">
        <v>6905</v>
      </c>
      <c r="J95" s="169">
        <v>0</v>
      </c>
      <c r="K95" s="170">
        <v>1141</v>
      </c>
      <c r="L95" s="169">
        <v>28537</v>
      </c>
      <c r="M95" s="169">
        <v>0</v>
      </c>
      <c r="N95" s="170">
        <v>8656</v>
      </c>
      <c r="O95" s="170">
        <v>0</v>
      </c>
      <c r="P95" s="170">
        <v>3092299</v>
      </c>
      <c r="Q95" s="170">
        <v>21393</v>
      </c>
      <c r="R95" s="85">
        <f t="shared" si="1"/>
        <v>236445</v>
      </c>
    </row>
    <row r="96" spans="1:18" x14ac:dyDescent="0.25">
      <c r="A96" s="169">
        <v>2014</v>
      </c>
      <c r="B96" s="169">
        <v>4</v>
      </c>
      <c r="C96" s="171" t="s">
        <v>590</v>
      </c>
      <c r="D96" s="171" t="s">
        <v>111</v>
      </c>
      <c r="E96" s="170">
        <v>67713</v>
      </c>
      <c r="F96" s="170">
        <v>131753</v>
      </c>
      <c r="G96" s="169">
        <v>96428</v>
      </c>
      <c r="H96" s="170">
        <v>281797</v>
      </c>
      <c r="I96" s="170">
        <v>30066</v>
      </c>
      <c r="J96" s="169">
        <v>500</v>
      </c>
      <c r="K96" s="169">
        <v>4147</v>
      </c>
      <c r="L96" s="169">
        <v>0</v>
      </c>
      <c r="M96" s="169">
        <v>0</v>
      </c>
      <c r="N96" s="170">
        <v>53493</v>
      </c>
      <c r="O96" s="170">
        <v>623582</v>
      </c>
      <c r="P96" s="170">
        <v>255616</v>
      </c>
      <c r="Q96" s="169">
        <v>7531</v>
      </c>
      <c r="R96" s="85">
        <f t="shared" si="1"/>
        <v>88897</v>
      </c>
    </row>
    <row r="97" spans="1:18" x14ac:dyDescent="0.25">
      <c r="A97" s="169">
        <v>2014</v>
      </c>
      <c r="B97" s="169">
        <v>4</v>
      </c>
      <c r="C97" s="171" t="s">
        <v>591</v>
      </c>
      <c r="D97" s="171" t="s">
        <v>112</v>
      </c>
      <c r="E97" s="170">
        <v>4516</v>
      </c>
      <c r="F97" s="170">
        <v>17465</v>
      </c>
      <c r="G97" s="169">
        <v>8324</v>
      </c>
      <c r="H97" s="170">
        <v>41557</v>
      </c>
      <c r="I97" s="169">
        <v>2768</v>
      </c>
      <c r="J97" s="169">
        <v>0</v>
      </c>
      <c r="K97" s="170">
        <v>1023</v>
      </c>
      <c r="L97" s="169">
        <v>0</v>
      </c>
      <c r="M97" s="169">
        <v>0</v>
      </c>
      <c r="N97" s="170">
        <v>7889</v>
      </c>
      <c r="O97" s="170">
        <v>118879</v>
      </c>
      <c r="P97" s="170">
        <v>74378</v>
      </c>
      <c r="Q97" s="169">
        <v>919</v>
      </c>
      <c r="R97" s="85">
        <f t="shared" si="1"/>
        <v>7405</v>
      </c>
    </row>
    <row r="98" spans="1:18" x14ac:dyDescent="0.25">
      <c r="A98" s="169">
        <v>2014</v>
      </c>
      <c r="B98" s="169">
        <v>4</v>
      </c>
      <c r="C98" s="171" t="s">
        <v>592</v>
      </c>
      <c r="D98" s="171" t="s">
        <v>144</v>
      </c>
      <c r="E98" s="170">
        <v>5123</v>
      </c>
      <c r="F98" s="170">
        <v>13247</v>
      </c>
      <c r="G98" s="170">
        <v>6966</v>
      </c>
      <c r="H98" s="170">
        <v>53543</v>
      </c>
      <c r="I98" s="170">
        <v>716</v>
      </c>
      <c r="J98" s="170">
        <v>0</v>
      </c>
      <c r="K98" s="170">
        <v>971</v>
      </c>
      <c r="L98" s="169">
        <v>0</v>
      </c>
      <c r="M98" s="169">
        <v>0</v>
      </c>
      <c r="N98" s="170">
        <v>10164</v>
      </c>
      <c r="O98" s="170">
        <v>80885</v>
      </c>
      <c r="P98" s="170">
        <v>3370</v>
      </c>
      <c r="Q98" s="170">
        <v>1041</v>
      </c>
      <c r="R98" s="85">
        <f t="shared" si="1"/>
        <v>5925</v>
      </c>
    </row>
    <row r="99" spans="1:18" x14ac:dyDescent="0.25">
      <c r="A99" s="169">
        <v>2014</v>
      </c>
      <c r="B99" s="169">
        <v>4</v>
      </c>
      <c r="C99" s="171" t="s">
        <v>593</v>
      </c>
      <c r="D99" s="171" t="s">
        <v>81</v>
      </c>
      <c r="E99" s="170">
        <v>10265</v>
      </c>
      <c r="F99" s="170">
        <v>17229</v>
      </c>
      <c r="G99" s="170">
        <v>100210</v>
      </c>
      <c r="H99" s="170">
        <v>40762</v>
      </c>
      <c r="I99" s="170">
        <v>2818</v>
      </c>
      <c r="J99" s="169">
        <v>0</v>
      </c>
      <c r="K99" s="170">
        <v>1180</v>
      </c>
      <c r="L99" s="170">
        <v>0</v>
      </c>
      <c r="M99" s="169">
        <v>0</v>
      </c>
      <c r="N99" s="170">
        <v>7737</v>
      </c>
      <c r="O99" s="169">
        <v>120548</v>
      </c>
      <c r="P99" s="170">
        <v>11972</v>
      </c>
      <c r="Q99" s="170">
        <v>10651</v>
      </c>
      <c r="R99" s="85">
        <f t="shared" si="1"/>
        <v>89559</v>
      </c>
    </row>
    <row r="100" spans="1:18" x14ac:dyDescent="0.25">
      <c r="A100" s="169">
        <v>2014</v>
      </c>
      <c r="B100" s="169">
        <v>4</v>
      </c>
      <c r="C100" s="171" t="s">
        <v>594</v>
      </c>
      <c r="D100" s="171" t="s">
        <v>162</v>
      </c>
      <c r="E100" s="170">
        <v>2099</v>
      </c>
      <c r="F100" s="170">
        <v>30852</v>
      </c>
      <c r="G100" s="170">
        <v>78911</v>
      </c>
      <c r="H100" s="170">
        <v>97266</v>
      </c>
      <c r="I100" s="170">
        <v>4118</v>
      </c>
      <c r="J100" s="169">
        <v>0</v>
      </c>
      <c r="K100" s="170">
        <v>1041</v>
      </c>
      <c r="L100" s="169">
        <v>3505</v>
      </c>
      <c r="M100" s="169">
        <v>0</v>
      </c>
      <c r="N100" s="170">
        <v>18464</v>
      </c>
      <c r="O100" s="170">
        <v>113073</v>
      </c>
      <c r="P100" s="170">
        <v>4711</v>
      </c>
      <c r="Q100" s="170">
        <v>10597</v>
      </c>
      <c r="R100" s="85">
        <f t="shared" si="1"/>
        <v>68314</v>
      </c>
    </row>
    <row r="101" spans="1:18" x14ac:dyDescent="0.25">
      <c r="A101" s="169">
        <v>2014</v>
      </c>
      <c r="B101" s="169">
        <v>4</v>
      </c>
      <c r="C101" s="171" t="s">
        <v>595</v>
      </c>
      <c r="D101" s="171" t="s">
        <v>113</v>
      </c>
      <c r="E101" s="170">
        <v>23697</v>
      </c>
      <c r="F101" s="170">
        <v>37631</v>
      </c>
      <c r="G101" s="170">
        <v>267489</v>
      </c>
      <c r="H101" s="170">
        <v>57443</v>
      </c>
      <c r="I101" s="170">
        <v>6367</v>
      </c>
      <c r="J101" s="169">
        <v>0</v>
      </c>
      <c r="K101" s="169">
        <v>1689</v>
      </c>
      <c r="L101" s="169">
        <v>0</v>
      </c>
      <c r="M101" s="169">
        <v>0</v>
      </c>
      <c r="N101" s="170">
        <v>10904</v>
      </c>
      <c r="O101" s="170">
        <v>245972</v>
      </c>
      <c r="P101" s="170">
        <v>186820</v>
      </c>
      <c r="Q101" s="169">
        <v>28670</v>
      </c>
      <c r="R101" s="85">
        <f t="shared" si="1"/>
        <v>238819</v>
      </c>
    </row>
    <row r="102" spans="1:18" x14ac:dyDescent="0.25">
      <c r="A102" s="169">
        <v>2014</v>
      </c>
      <c r="B102" s="169">
        <v>4</v>
      </c>
      <c r="C102" s="171" t="s">
        <v>596</v>
      </c>
      <c r="D102" s="171" t="s">
        <v>163</v>
      </c>
      <c r="E102" s="170">
        <v>15747</v>
      </c>
      <c r="F102" s="170">
        <v>68128</v>
      </c>
      <c r="G102" s="170">
        <v>6627</v>
      </c>
      <c r="H102" s="170">
        <v>99505</v>
      </c>
      <c r="I102" s="169">
        <v>4418</v>
      </c>
      <c r="J102" s="169">
        <v>0</v>
      </c>
      <c r="K102" s="169">
        <v>4202</v>
      </c>
      <c r="L102" s="169">
        <v>43194</v>
      </c>
      <c r="M102" s="169">
        <v>0</v>
      </c>
      <c r="N102" s="170">
        <v>18889</v>
      </c>
      <c r="O102" s="170">
        <v>192596</v>
      </c>
      <c r="P102" s="170">
        <v>8025</v>
      </c>
      <c r="Q102" s="169">
        <v>-296</v>
      </c>
      <c r="R102" s="85">
        <f t="shared" si="1"/>
        <v>6923</v>
      </c>
    </row>
    <row r="103" spans="1:18" x14ac:dyDescent="0.25">
      <c r="A103" s="169">
        <v>2014</v>
      </c>
      <c r="B103" s="169">
        <v>4</v>
      </c>
      <c r="C103" s="171" t="s">
        <v>597</v>
      </c>
      <c r="D103" s="171" t="s">
        <v>145</v>
      </c>
      <c r="E103" s="170">
        <v>35301</v>
      </c>
      <c r="F103" s="170">
        <v>72599</v>
      </c>
      <c r="G103" s="170">
        <v>83959</v>
      </c>
      <c r="H103" s="170">
        <v>177635</v>
      </c>
      <c r="I103" s="170">
        <v>18244</v>
      </c>
      <c r="J103" s="169">
        <v>0</v>
      </c>
      <c r="K103" s="170">
        <v>5160</v>
      </c>
      <c r="L103" s="169">
        <v>0</v>
      </c>
      <c r="M103" s="169">
        <v>0</v>
      </c>
      <c r="N103" s="170">
        <v>33720</v>
      </c>
      <c r="O103" s="170">
        <v>213681</v>
      </c>
      <c r="P103" s="170">
        <v>196913</v>
      </c>
      <c r="Q103" s="170">
        <v>4212</v>
      </c>
      <c r="R103" s="85">
        <f t="shared" si="1"/>
        <v>79747</v>
      </c>
    </row>
    <row r="104" spans="1:18" x14ac:dyDescent="0.25">
      <c r="A104" s="169">
        <v>2014</v>
      </c>
      <c r="B104" s="169">
        <v>4</v>
      </c>
      <c r="C104" s="171" t="s">
        <v>598</v>
      </c>
      <c r="D104" s="171" t="s">
        <v>82</v>
      </c>
      <c r="E104" s="170">
        <v>8277</v>
      </c>
      <c r="F104" s="170">
        <v>8352</v>
      </c>
      <c r="G104" s="170">
        <v>2471</v>
      </c>
      <c r="H104" s="170">
        <v>11229</v>
      </c>
      <c r="I104" s="170">
        <v>370</v>
      </c>
      <c r="J104" s="169">
        <v>0</v>
      </c>
      <c r="K104" s="169">
        <v>690</v>
      </c>
      <c r="L104" s="170">
        <v>0</v>
      </c>
      <c r="M104" s="169">
        <v>0</v>
      </c>
      <c r="N104" s="170">
        <v>2131</v>
      </c>
      <c r="O104" s="170">
        <v>63725</v>
      </c>
      <c r="P104" s="170">
        <v>2655</v>
      </c>
      <c r="Q104" s="170">
        <v>438</v>
      </c>
      <c r="R104" s="85">
        <f t="shared" si="1"/>
        <v>2033</v>
      </c>
    </row>
    <row r="105" spans="1:18" x14ac:dyDescent="0.25">
      <c r="A105" s="169">
        <v>2014</v>
      </c>
      <c r="B105" s="169">
        <v>4</v>
      </c>
      <c r="C105" s="171" t="s">
        <v>599</v>
      </c>
      <c r="D105" s="171" t="s">
        <v>114</v>
      </c>
      <c r="E105" s="170">
        <v>11169</v>
      </c>
      <c r="F105" s="170">
        <v>21114</v>
      </c>
      <c r="G105" s="170">
        <v>15751</v>
      </c>
      <c r="H105" s="170">
        <v>38632</v>
      </c>
      <c r="I105" s="170">
        <v>3903</v>
      </c>
      <c r="J105" s="169">
        <v>0</v>
      </c>
      <c r="K105" s="170">
        <v>1090</v>
      </c>
      <c r="L105" s="169">
        <v>0</v>
      </c>
      <c r="M105" s="169">
        <v>0</v>
      </c>
      <c r="N105" s="170">
        <v>7333</v>
      </c>
      <c r="O105" s="170">
        <v>161842</v>
      </c>
      <c r="P105" s="170">
        <v>12105</v>
      </c>
      <c r="Q105" s="170">
        <v>1693</v>
      </c>
      <c r="R105" s="85">
        <f t="shared" si="1"/>
        <v>14058</v>
      </c>
    </row>
    <row r="106" spans="1:18" x14ac:dyDescent="0.25">
      <c r="A106" s="169">
        <v>2014</v>
      </c>
      <c r="B106" s="169">
        <v>4</v>
      </c>
      <c r="C106" s="171" t="s">
        <v>600</v>
      </c>
      <c r="D106" s="171" t="s">
        <v>133</v>
      </c>
      <c r="E106" s="170">
        <v>6719</v>
      </c>
      <c r="F106" s="170">
        <v>27278</v>
      </c>
      <c r="G106" s="170">
        <v>45545</v>
      </c>
      <c r="H106" s="170">
        <v>57768</v>
      </c>
      <c r="I106" s="170">
        <v>2035</v>
      </c>
      <c r="J106" s="169">
        <v>0</v>
      </c>
      <c r="K106" s="170">
        <v>1703</v>
      </c>
      <c r="L106" s="170">
        <v>0</v>
      </c>
      <c r="M106" s="169">
        <v>0</v>
      </c>
      <c r="N106" s="170">
        <v>10966</v>
      </c>
      <c r="O106" s="170">
        <v>95819</v>
      </c>
      <c r="P106" s="170">
        <v>3993</v>
      </c>
      <c r="Q106" s="169">
        <v>4501</v>
      </c>
      <c r="R106" s="85">
        <f t="shared" si="1"/>
        <v>41044</v>
      </c>
    </row>
    <row r="107" spans="1:18" x14ac:dyDescent="0.25">
      <c r="A107" s="169">
        <v>2014</v>
      </c>
      <c r="B107" s="169">
        <v>4</v>
      </c>
      <c r="C107" s="171" t="s">
        <v>601</v>
      </c>
      <c r="D107" s="171" t="s">
        <v>115</v>
      </c>
      <c r="E107" s="170">
        <v>16567</v>
      </c>
      <c r="F107" s="170">
        <v>31498</v>
      </c>
      <c r="G107" s="170">
        <v>71129</v>
      </c>
      <c r="H107" s="170">
        <v>101743</v>
      </c>
      <c r="I107" s="170">
        <v>6358</v>
      </c>
      <c r="J107" s="169">
        <v>0</v>
      </c>
      <c r="K107" s="170">
        <v>2125</v>
      </c>
      <c r="L107" s="169">
        <v>0</v>
      </c>
      <c r="M107" s="169">
        <v>0</v>
      </c>
      <c r="N107" s="170">
        <v>19314</v>
      </c>
      <c r="O107" s="170">
        <v>211168</v>
      </c>
      <c r="P107" s="170">
        <v>339644</v>
      </c>
      <c r="Q107" s="170">
        <v>7681</v>
      </c>
      <c r="R107" s="85">
        <f t="shared" si="1"/>
        <v>63448</v>
      </c>
    </row>
    <row r="108" spans="1:18" x14ac:dyDescent="0.25">
      <c r="A108" s="169">
        <v>2014</v>
      </c>
      <c r="B108" s="169">
        <v>4</v>
      </c>
      <c r="C108" s="171" t="s">
        <v>602</v>
      </c>
      <c r="D108" s="171" t="s">
        <v>124</v>
      </c>
      <c r="E108" s="170">
        <v>18035</v>
      </c>
      <c r="F108" s="170">
        <v>172342</v>
      </c>
      <c r="G108" s="170">
        <v>615131</v>
      </c>
      <c r="H108" s="170">
        <v>154131</v>
      </c>
      <c r="I108" s="169">
        <v>72738</v>
      </c>
      <c r="J108" s="169">
        <v>0</v>
      </c>
      <c r="K108" s="169">
        <v>3536</v>
      </c>
      <c r="L108" s="169">
        <v>0</v>
      </c>
      <c r="M108" s="169">
        <v>0</v>
      </c>
      <c r="N108" s="170">
        <v>29258</v>
      </c>
      <c r="O108" s="170">
        <v>0</v>
      </c>
      <c r="P108" s="170">
        <v>0</v>
      </c>
      <c r="Q108" s="169">
        <v>58769</v>
      </c>
      <c r="R108" s="85">
        <f t="shared" si="1"/>
        <v>556362</v>
      </c>
    </row>
    <row r="109" spans="1:18" x14ac:dyDescent="0.25">
      <c r="A109" s="169">
        <v>2014</v>
      </c>
      <c r="B109" s="169">
        <v>4</v>
      </c>
      <c r="C109" s="171" t="s">
        <v>603</v>
      </c>
      <c r="D109" s="171" t="s">
        <v>179</v>
      </c>
      <c r="E109" s="170">
        <v>24805</v>
      </c>
      <c r="F109" s="170">
        <v>58670</v>
      </c>
      <c r="G109" s="170">
        <v>102634</v>
      </c>
      <c r="H109" s="170">
        <v>81380</v>
      </c>
      <c r="I109" s="170">
        <v>7024</v>
      </c>
      <c r="J109" s="169">
        <v>0</v>
      </c>
      <c r="K109" s="170">
        <v>1851</v>
      </c>
      <c r="L109" s="169">
        <v>0</v>
      </c>
      <c r="M109" s="169">
        <v>0</v>
      </c>
      <c r="N109" s="170">
        <v>15448</v>
      </c>
      <c r="O109" s="170">
        <v>239420</v>
      </c>
      <c r="P109" s="170">
        <v>16113</v>
      </c>
      <c r="Q109" s="170">
        <v>12018</v>
      </c>
      <c r="R109" s="85">
        <f t="shared" si="1"/>
        <v>90616</v>
      </c>
    </row>
    <row r="110" spans="1:18" x14ac:dyDescent="0.25">
      <c r="A110" s="169">
        <v>2014</v>
      </c>
      <c r="B110" s="169">
        <v>4</v>
      </c>
      <c r="C110" s="171" t="s">
        <v>604</v>
      </c>
      <c r="D110" s="171" t="s">
        <v>83</v>
      </c>
      <c r="E110" s="170">
        <v>12116</v>
      </c>
      <c r="F110" s="170">
        <v>25681</v>
      </c>
      <c r="G110" s="170">
        <v>48442</v>
      </c>
      <c r="H110" s="170">
        <v>79900</v>
      </c>
      <c r="I110" s="170">
        <v>13679</v>
      </c>
      <c r="J110" s="169">
        <v>0</v>
      </c>
      <c r="K110" s="170">
        <v>2599</v>
      </c>
      <c r="L110" s="169">
        <v>0</v>
      </c>
      <c r="M110" s="169">
        <v>0</v>
      </c>
      <c r="N110" s="170">
        <v>15167</v>
      </c>
      <c r="O110" s="170">
        <v>122804</v>
      </c>
      <c r="P110" s="170">
        <v>172523</v>
      </c>
      <c r="Q110" s="170">
        <v>6806</v>
      </c>
      <c r="R110" s="85">
        <f t="shared" si="1"/>
        <v>41636</v>
      </c>
    </row>
    <row r="111" spans="1:18" x14ac:dyDescent="0.25">
      <c r="A111" s="169">
        <v>2014</v>
      </c>
      <c r="B111" s="169">
        <v>4</v>
      </c>
      <c r="C111" s="171" t="s">
        <v>605</v>
      </c>
      <c r="D111" s="171" t="s">
        <v>128</v>
      </c>
      <c r="E111" s="170">
        <v>40428</v>
      </c>
      <c r="F111" s="170">
        <v>55848</v>
      </c>
      <c r="G111" s="170">
        <v>199241</v>
      </c>
      <c r="H111" s="170">
        <v>165793</v>
      </c>
      <c r="I111" s="170">
        <v>13209</v>
      </c>
      <c r="J111" s="169">
        <v>0</v>
      </c>
      <c r="K111" s="170">
        <v>2707</v>
      </c>
      <c r="L111" s="169">
        <v>0</v>
      </c>
      <c r="M111" s="169">
        <v>0</v>
      </c>
      <c r="N111" s="170">
        <v>31472</v>
      </c>
      <c r="O111" s="170">
        <v>262944</v>
      </c>
      <c r="P111" s="170">
        <v>36291</v>
      </c>
      <c r="Q111" s="170">
        <v>7662</v>
      </c>
      <c r="R111" s="85">
        <f t="shared" si="1"/>
        <v>191579</v>
      </c>
    </row>
    <row r="112" spans="1:18" x14ac:dyDescent="0.25">
      <c r="A112" s="169">
        <v>2014</v>
      </c>
      <c r="B112" s="169">
        <v>4</v>
      </c>
      <c r="C112" s="171" t="s">
        <v>606</v>
      </c>
      <c r="D112" s="171" t="s">
        <v>52</v>
      </c>
      <c r="E112" s="170">
        <v>3802</v>
      </c>
      <c r="F112" s="170">
        <v>38421</v>
      </c>
      <c r="G112" s="170">
        <v>11186</v>
      </c>
      <c r="H112" s="170">
        <v>120915</v>
      </c>
      <c r="I112" s="170">
        <v>4850</v>
      </c>
      <c r="J112" s="169">
        <v>3600</v>
      </c>
      <c r="K112" s="170">
        <v>1648</v>
      </c>
      <c r="L112" s="169">
        <v>8963</v>
      </c>
      <c r="M112" s="169">
        <v>0</v>
      </c>
      <c r="N112" s="170">
        <v>22953</v>
      </c>
      <c r="O112" s="170">
        <v>105878</v>
      </c>
      <c r="P112" s="170">
        <v>4412</v>
      </c>
      <c r="Q112" s="170">
        <v>-1597</v>
      </c>
      <c r="R112" s="85">
        <f t="shared" si="1"/>
        <v>12783</v>
      </c>
    </row>
    <row r="113" spans="1:18" x14ac:dyDescent="0.25">
      <c r="A113" s="169">
        <v>2014</v>
      </c>
      <c r="B113" s="169">
        <v>4</v>
      </c>
      <c r="C113" s="171" t="s">
        <v>607</v>
      </c>
      <c r="D113" s="171" t="s">
        <v>180</v>
      </c>
      <c r="E113" s="170">
        <v>16675</v>
      </c>
      <c r="F113" s="170">
        <v>18433</v>
      </c>
      <c r="G113" s="170">
        <v>2669</v>
      </c>
      <c r="H113" s="170">
        <v>56179</v>
      </c>
      <c r="I113" s="170">
        <v>2024</v>
      </c>
      <c r="J113" s="169">
        <v>0</v>
      </c>
      <c r="K113" s="170">
        <v>1510</v>
      </c>
      <c r="L113" s="169">
        <v>0</v>
      </c>
      <c r="M113" s="169">
        <v>0</v>
      </c>
      <c r="N113" s="170">
        <v>10664</v>
      </c>
      <c r="O113" s="170">
        <v>98395</v>
      </c>
      <c r="P113" s="170">
        <v>6618</v>
      </c>
      <c r="Q113" s="170">
        <v>296</v>
      </c>
      <c r="R113" s="85">
        <f t="shared" si="1"/>
        <v>2373</v>
      </c>
    </row>
    <row r="114" spans="1:18" x14ac:dyDescent="0.25">
      <c r="A114" s="169">
        <v>2014</v>
      </c>
      <c r="B114" s="169">
        <v>4</v>
      </c>
      <c r="C114" s="171" t="s">
        <v>608</v>
      </c>
      <c r="D114" s="171" t="s">
        <v>146</v>
      </c>
      <c r="E114" s="170">
        <v>21941</v>
      </c>
      <c r="F114" s="170">
        <v>24710</v>
      </c>
      <c r="G114" s="170">
        <v>4809</v>
      </c>
      <c r="H114" s="170">
        <v>75314</v>
      </c>
      <c r="I114" s="170">
        <v>1733</v>
      </c>
      <c r="J114" s="169">
        <v>0</v>
      </c>
      <c r="K114" s="170">
        <v>2033</v>
      </c>
      <c r="L114" s="169">
        <v>549</v>
      </c>
      <c r="M114" s="169">
        <v>0</v>
      </c>
      <c r="N114" s="170">
        <v>14297</v>
      </c>
      <c r="O114" s="170">
        <v>169231</v>
      </c>
      <c r="P114" s="170">
        <v>7051</v>
      </c>
      <c r="Q114" s="170">
        <v>653</v>
      </c>
      <c r="R114" s="85">
        <f t="shared" si="1"/>
        <v>4156</v>
      </c>
    </row>
    <row r="115" spans="1:18" x14ac:dyDescent="0.25">
      <c r="A115" s="169">
        <v>2014</v>
      </c>
      <c r="B115" s="169">
        <v>4</v>
      </c>
      <c r="C115" s="171" t="s">
        <v>609</v>
      </c>
      <c r="D115" s="171" t="s">
        <v>84</v>
      </c>
      <c r="E115" s="170">
        <v>45231</v>
      </c>
      <c r="F115" s="170">
        <v>78519</v>
      </c>
      <c r="G115" s="170">
        <v>215033</v>
      </c>
      <c r="H115" s="170">
        <v>176769</v>
      </c>
      <c r="I115" s="170">
        <v>15663</v>
      </c>
      <c r="J115" s="169">
        <v>0</v>
      </c>
      <c r="K115" s="170">
        <v>3820</v>
      </c>
      <c r="L115" s="169">
        <v>0</v>
      </c>
      <c r="M115" s="169">
        <v>0</v>
      </c>
      <c r="N115" s="170">
        <v>33555</v>
      </c>
      <c r="O115" s="170">
        <v>302496</v>
      </c>
      <c r="P115" s="170">
        <v>206551</v>
      </c>
      <c r="Q115" s="169">
        <v>25095</v>
      </c>
      <c r="R115" s="85">
        <f t="shared" si="1"/>
        <v>189938</v>
      </c>
    </row>
    <row r="116" spans="1:18" x14ac:dyDescent="0.25">
      <c r="A116" s="169">
        <v>2014</v>
      </c>
      <c r="B116" s="169">
        <v>4</v>
      </c>
      <c r="C116" s="171" t="s">
        <v>610</v>
      </c>
      <c r="D116" s="171" t="s">
        <v>85</v>
      </c>
      <c r="E116" s="170">
        <v>13970</v>
      </c>
      <c r="F116" s="170">
        <v>27140</v>
      </c>
      <c r="G116" s="170">
        <v>-7659</v>
      </c>
      <c r="H116" s="170">
        <v>44373</v>
      </c>
      <c r="I116" s="170">
        <v>6154</v>
      </c>
      <c r="J116" s="170">
        <v>0</v>
      </c>
      <c r="K116" s="169">
        <v>974</v>
      </c>
      <c r="L116" s="170">
        <v>0</v>
      </c>
      <c r="M116" s="169">
        <v>0</v>
      </c>
      <c r="N116" s="170">
        <v>8423</v>
      </c>
      <c r="O116" s="170">
        <v>91407</v>
      </c>
      <c r="P116" s="170">
        <v>185415</v>
      </c>
      <c r="Q116" s="170">
        <v>9814</v>
      </c>
      <c r="R116" s="85">
        <f t="shared" si="1"/>
        <v>-17473</v>
      </c>
    </row>
    <row r="117" spans="1:18" x14ac:dyDescent="0.25">
      <c r="A117" s="169">
        <v>2014</v>
      </c>
      <c r="B117" s="169">
        <v>4</v>
      </c>
      <c r="C117" s="171" t="s">
        <v>611</v>
      </c>
      <c r="D117" s="171" t="s">
        <v>164</v>
      </c>
      <c r="E117" s="170">
        <v>9036</v>
      </c>
      <c r="F117" s="170">
        <v>38562</v>
      </c>
      <c r="G117" s="169">
        <v>25954</v>
      </c>
      <c r="H117" s="170">
        <v>64158</v>
      </c>
      <c r="I117" s="170">
        <v>1215</v>
      </c>
      <c r="J117" s="169">
        <v>0</v>
      </c>
      <c r="K117" s="170">
        <v>1656</v>
      </c>
      <c r="L117" s="169">
        <v>15302</v>
      </c>
      <c r="M117" s="169">
        <v>0</v>
      </c>
      <c r="N117" s="170">
        <v>12179</v>
      </c>
      <c r="O117" s="170">
        <v>133738</v>
      </c>
      <c r="P117" s="170">
        <v>10471</v>
      </c>
      <c r="Q117" s="169">
        <v>4657</v>
      </c>
      <c r="R117" s="85">
        <f t="shared" si="1"/>
        <v>21297</v>
      </c>
    </row>
    <row r="118" spans="1:18" x14ac:dyDescent="0.25">
      <c r="A118" s="169">
        <v>2014</v>
      </c>
      <c r="B118" s="169">
        <v>4</v>
      </c>
      <c r="C118" s="171" t="s">
        <v>612</v>
      </c>
      <c r="D118" s="171" t="s">
        <v>46</v>
      </c>
      <c r="E118" s="170">
        <v>73951</v>
      </c>
      <c r="F118" s="170">
        <v>478860</v>
      </c>
      <c r="G118" s="170">
        <v>833823</v>
      </c>
      <c r="H118" s="170">
        <v>703284</v>
      </c>
      <c r="I118" s="170">
        <v>137060</v>
      </c>
      <c r="J118" s="169">
        <v>11130</v>
      </c>
      <c r="K118" s="170">
        <v>22500</v>
      </c>
      <c r="L118" s="169">
        <v>0</v>
      </c>
      <c r="M118" s="169">
        <v>0</v>
      </c>
      <c r="N118" s="170">
        <v>133502</v>
      </c>
      <c r="O118" s="170">
        <v>1560490</v>
      </c>
      <c r="P118" s="170">
        <v>283316</v>
      </c>
      <c r="Q118" s="169">
        <v>84710</v>
      </c>
      <c r="R118" s="85">
        <f t="shared" si="1"/>
        <v>749113</v>
      </c>
    </row>
    <row r="119" spans="1:18" x14ac:dyDescent="0.25">
      <c r="A119" s="169">
        <v>2014</v>
      </c>
      <c r="B119" s="169">
        <v>4</v>
      </c>
      <c r="C119" s="171" t="s">
        <v>614</v>
      </c>
      <c r="D119" s="171" t="s">
        <v>134</v>
      </c>
      <c r="E119" s="170">
        <v>9153</v>
      </c>
      <c r="F119" s="170">
        <v>907840</v>
      </c>
      <c r="G119" s="170">
        <v>1180816</v>
      </c>
      <c r="H119" s="170">
        <v>1611137</v>
      </c>
      <c r="I119" s="170">
        <v>333643</v>
      </c>
      <c r="J119" s="169">
        <v>21575</v>
      </c>
      <c r="K119" s="170">
        <v>25370</v>
      </c>
      <c r="L119" s="169">
        <v>0</v>
      </c>
      <c r="M119" s="169">
        <v>0</v>
      </c>
      <c r="N119" s="170">
        <v>305838</v>
      </c>
      <c r="O119" s="170">
        <v>2408571</v>
      </c>
      <c r="P119" s="170">
        <v>633144</v>
      </c>
      <c r="Q119" s="170">
        <v>79928</v>
      </c>
      <c r="R119" s="85">
        <f t="shared" si="1"/>
        <v>1100888</v>
      </c>
    </row>
    <row r="120" spans="1:18" x14ac:dyDescent="0.25">
      <c r="A120" s="169">
        <v>2014</v>
      </c>
      <c r="B120" s="169">
        <v>4</v>
      </c>
      <c r="C120" s="171" t="s">
        <v>615</v>
      </c>
      <c r="D120" s="171" t="s">
        <v>152</v>
      </c>
      <c r="E120" s="170">
        <v>897</v>
      </c>
      <c r="F120" s="170">
        <v>198806</v>
      </c>
      <c r="G120" s="170">
        <v>473521</v>
      </c>
      <c r="H120" s="170">
        <v>237136</v>
      </c>
      <c r="I120" s="170">
        <v>37321</v>
      </c>
      <c r="J120" s="169">
        <v>0</v>
      </c>
      <c r="K120" s="170">
        <v>2764</v>
      </c>
      <c r="L120" s="169">
        <v>40087</v>
      </c>
      <c r="M120" s="169">
        <v>0</v>
      </c>
      <c r="N120" s="170">
        <v>45014</v>
      </c>
      <c r="O120" s="170">
        <v>41821</v>
      </c>
      <c r="P120" s="170">
        <v>14770</v>
      </c>
      <c r="Q120" s="170">
        <v>44435</v>
      </c>
      <c r="R120" s="85">
        <f t="shared" si="1"/>
        <v>429086</v>
      </c>
    </row>
    <row r="121" spans="1:18" x14ac:dyDescent="0.25">
      <c r="A121" s="169">
        <v>2014</v>
      </c>
      <c r="B121" s="169">
        <v>4</v>
      </c>
      <c r="C121" s="171" t="s">
        <v>616</v>
      </c>
      <c r="D121" s="171" t="s">
        <v>92</v>
      </c>
      <c r="E121" s="170">
        <v>256</v>
      </c>
      <c r="F121" s="170">
        <v>78507</v>
      </c>
      <c r="G121" s="170">
        <v>343181</v>
      </c>
      <c r="H121" s="170">
        <v>171534</v>
      </c>
      <c r="I121" s="170">
        <v>15777</v>
      </c>
      <c r="J121" s="169">
        <v>0</v>
      </c>
      <c r="K121" s="170">
        <v>2773</v>
      </c>
      <c r="L121" s="170">
        <v>0</v>
      </c>
      <c r="M121" s="169">
        <v>0</v>
      </c>
      <c r="N121" s="170">
        <v>32562</v>
      </c>
      <c r="O121" s="170">
        <v>379909</v>
      </c>
      <c r="P121" s="170">
        <v>92731</v>
      </c>
      <c r="Q121" s="170">
        <v>30007</v>
      </c>
      <c r="R121" s="85">
        <f t="shared" si="1"/>
        <v>313174</v>
      </c>
    </row>
    <row r="122" spans="1:18" x14ac:dyDescent="0.25">
      <c r="A122" s="169">
        <v>2014</v>
      </c>
      <c r="B122" s="169">
        <v>4</v>
      </c>
      <c r="C122" s="171" t="s">
        <v>617</v>
      </c>
      <c r="D122" s="171" t="s">
        <v>165</v>
      </c>
      <c r="E122" s="170">
        <v>2880</v>
      </c>
      <c r="F122" s="170">
        <v>114843</v>
      </c>
      <c r="G122" s="170">
        <v>204196</v>
      </c>
      <c r="H122" s="170">
        <v>233489</v>
      </c>
      <c r="I122" s="170">
        <v>30530</v>
      </c>
      <c r="J122" s="170">
        <v>0</v>
      </c>
      <c r="K122" s="170">
        <v>2191</v>
      </c>
      <c r="L122" s="169">
        <v>29144</v>
      </c>
      <c r="M122" s="169">
        <v>0</v>
      </c>
      <c r="N122" s="170">
        <v>44323</v>
      </c>
      <c r="O122" s="170">
        <v>229748</v>
      </c>
      <c r="P122" s="170">
        <v>207430</v>
      </c>
      <c r="Q122" s="170">
        <v>27791</v>
      </c>
      <c r="R122" s="85">
        <f t="shared" si="1"/>
        <v>176405</v>
      </c>
    </row>
    <row r="123" spans="1:18" x14ac:dyDescent="0.25">
      <c r="A123" s="169">
        <v>2014</v>
      </c>
      <c r="B123" s="169">
        <v>4</v>
      </c>
      <c r="C123" s="171" t="s">
        <v>618</v>
      </c>
      <c r="D123" s="171" t="s">
        <v>47</v>
      </c>
      <c r="E123" s="170">
        <v>9084</v>
      </c>
      <c r="F123" s="170">
        <v>841951</v>
      </c>
      <c r="G123" s="170">
        <v>1553207</v>
      </c>
      <c r="H123" s="170">
        <v>1662370</v>
      </c>
      <c r="I123" s="170">
        <v>425665</v>
      </c>
      <c r="J123" s="170">
        <v>31117</v>
      </c>
      <c r="K123" s="170">
        <v>40570</v>
      </c>
      <c r="L123" s="169">
        <v>0</v>
      </c>
      <c r="M123" s="169">
        <v>0</v>
      </c>
      <c r="N123" s="170">
        <v>315563</v>
      </c>
      <c r="O123" s="170">
        <v>2054962</v>
      </c>
      <c r="P123" s="170">
        <v>876497</v>
      </c>
      <c r="Q123" s="170">
        <v>121586</v>
      </c>
      <c r="R123" s="85">
        <f t="shared" si="1"/>
        <v>1431621</v>
      </c>
    </row>
    <row r="124" spans="1:18" x14ac:dyDescent="0.25">
      <c r="A124" s="169">
        <v>2014</v>
      </c>
      <c r="B124" s="169">
        <v>4</v>
      </c>
      <c r="C124" s="171" t="s">
        <v>619</v>
      </c>
      <c r="D124" s="171" t="s">
        <v>166</v>
      </c>
      <c r="E124" s="170">
        <v>18150</v>
      </c>
      <c r="F124" s="170">
        <v>164017</v>
      </c>
      <c r="G124" s="170">
        <v>89758</v>
      </c>
      <c r="H124" s="170">
        <v>228110</v>
      </c>
      <c r="I124" s="169">
        <v>31873</v>
      </c>
      <c r="J124" s="169">
        <v>648</v>
      </c>
      <c r="K124" s="170">
        <v>7692</v>
      </c>
      <c r="L124" s="169">
        <v>18333</v>
      </c>
      <c r="M124" s="169">
        <v>0</v>
      </c>
      <c r="N124" s="170">
        <v>43301</v>
      </c>
      <c r="O124" s="170">
        <v>613052</v>
      </c>
      <c r="P124" s="170">
        <v>48514</v>
      </c>
      <c r="Q124" s="169">
        <v>11863</v>
      </c>
      <c r="R124" s="85">
        <f t="shared" si="1"/>
        <v>77895</v>
      </c>
    </row>
    <row r="125" spans="1:18" x14ac:dyDescent="0.25">
      <c r="A125" s="169">
        <v>2014</v>
      </c>
      <c r="B125" s="169">
        <v>4</v>
      </c>
      <c r="C125" s="171" t="s">
        <v>620</v>
      </c>
      <c r="D125" s="171" t="s">
        <v>147</v>
      </c>
      <c r="E125" s="169">
        <v>16050</v>
      </c>
      <c r="F125" s="170">
        <v>76302</v>
      </c>
      <c r="G125" s="170">
        <v>74466</v>
      </c>
      <c r="H125" s="170">
        <v>239952</v>
      </c>
      <c r="I125" s="170">
        <v>5326</v>
      </c>
      <c r="J125" s="169">
        <v>0</v>
      </c>
      <c r="K125" s="170">
        <v>3384</v>
      </c>
      <c r="L125" s="170">
        <v>0</v>
      </c>
      <c r="M125" s="169">
        <v>0</v>
      </c>
      <c r="N125" s="170">
        <v>45549</v>
      </c>
      <c r="O125" s="170">
        <v>314961</v>
      </c>
      <c r="P125" s="170">
        <v>27633</v>
      </c>
      <c r="Q125" s="170">
        <v>11362</v>
      </c>
      <c r="R125" s="85">
        <f t="shared" si="1"/>
        <v>63104</v>
      </c>
    </row>
    <row r="126" spans="1:18" x14ac:dyDescent="0.25">
      <c r="A126" s="169">
        <v>2014</v>
      </c>
      <c r="B126" s="169">
        <v>4</v>
      </c>
      <c r="C126" s="171" t="s">
        <v>621</v>
      </c>
      <c r="D126" s="171" t="s">
        <v>67</v>
      </c>
      <c r="E126" s="169">
        <v>3522</v>
      </c>
      <c r="F126" s="170">
        <v>22640</v>
      </c>
      <c r="G126" s="170">
        <v>10347</v>
      </c>
      <c r="H126" s="170">
        <v>66722</v>
      </c>
      <c r="I126" s="170">
        <v>1565</v>
      </c>
      <c r="J126" s="169">
        <v>0</v>
      </c>
      <c r="K126" s="170">
        <v>1245</v>
      </c>
      <c r="L126" s="169">
        <v>2328</v>
      </c>
      <c r="M126" s="169">
        <v>0</v>
      </c>
      <c r="N126" s="170">
        <v>12666</v>
      </c>
      <c r="O126" s="170">
        <v>113117</v>
      </c>
      <c r="P126" s="170">
        <v>44855</v>
      </c>
      <c r="Q126" s="170">
        <v>1139</v>
      </c>
      <c r="R126" s="85">
        <f t="shared" si="1"/>
        <v>9208</v>
      </c>
    </row>
    <row r="127" spans="1:18" x14ac:dyDescent="0.25">
      <c r="A127" s="169">
        <v>2014</v>
      </c>
      <c r="B127" s="169">
        <v>4</v>
      </c>
      <c r="C127" s="171" t="s">
        <v>622</v>
      </c>
      <c r="D127" s="171" t="s">
        <v>93</v>
      </c>
      <c r="E127" s="170">
        <v>21059</v>
      </c>
      <c r="F127" s="170">
        <v>30725</v>
      </c>
      <c r="G127" s="170">
        <v>152498</v>
      </c>
      <c r="H127" s="170">
        <v>64447</v>
      </c>
      <c r="I127" s="170">
        <v>2473</v>
      </c>
      <c r="J127" s="169">
        <v>720</v>
      </c>
      <c r="K127" s="170">
        <v>1598</v>
      </c>
      <c r="L127" s="170">
        <v>0</v>
      </c>
      <c r="M127" s="169">
        <v>0</v>
      </c>
      <c r="N127" s="170">
        <v>12234</v>
      </c>
      <c r="O127" s="170">
        <v>188544</v>
      </c>
      <c r="P127" s="170">
        <v>24403</v>
      </c>
      <c r="Q127" s="170">
        <v>19472</v>
      </c>
      <c r="R127" s="85">
        <f t="shared" si="1"/>
        <v>133026</v>
      </c>
    </row>
    <row r="128" spans="1:18" x14ac:dyDescent="0.25">
      <c r="A128" s="169">
        <v>2014</v>
      </c>
      <c r="B128" s="169">
        <v>4</v>
      </c>
      <c r="C128" s="171" t="s">
        <v>623</v>
      </c>
      <c r="D128" s="171" t="s">
        <v>101</v>
      </c>
      <c r="E128" s="170">
        <v>21315</v>
      </c>
      <c r="F128" s="170">
        <v>100868</v>
      </c>
      <c r="G128" s="170">
        <v>96332</v>
      </c>
      <c r="H128" s="170">
        <v>392097</v>
      </c>
      <c r="I128" s="170">
        <v>124562</v>
      </c>
      <c r="J128" s="170">
        <v>0</v>
      </c>
      <c r="K128" s="170">
        <v>4754</v>
      </c>
      <c r="L128" s="169">
        <v>0</v>
      </c>
      <c r="M128" s="169">
        <v>0</v>
      </c>
      <c r="N128" s="170">
        <v>74431</v>
      </c>
      <c r="O128" s="170">
        <v>312411</v>
      </c>
      <c r="P128" s="170">
        <v>30276</v>
      </c>
      <c r="Q128" s="170">
        <v>4675</v>
      </c>
      <c r="R128" s="85">
        <f t="shared" si="1"/>
        <v>91657</v>
      </c>
    </row>
    <row r="129" spans="1:18" x14ac:dyDescent="0.25">
      <c r="A129" s="169">
        <v>2014</v>
      </c>
      <c r="B129" s="169">
        <v>4</v>
      </c>
      <c r="C129" s="171" t="s">
        <v>624</v>
      </c>
      <c r="D129" s="171" t="s">
        <v>102</v>
      </c>
      <c r="E129" s="170">
        <v>8641</v>
      </c>
      <c r="F129" s="170">
        <v>110827</v>
      </c>
      <c r="G129" s="170">
        <v>542575</v>
      </c>
      <c r="H129" s="170">
        <v>494526</v>
      </c>
      <c r="I129" s="170">
        <v>14845</v>
      </c>
      <c r="J129" s="169">
        <v>0</v>
      </c>
      <c r="K129" s="170">
        <v>3595</v>
      </c>
      <c r="L129" s="170">
        <v>0</v>
      </c>
      <c r="M129" s="169">
        <v>0</v>
      </c>
      <c r="N129" s="170">
        <v>93875</v>
      </c>
      <c r="O129" s="170">
        <v>265132</v>
      </c>
      <c r="P129" s="170">
        <v>29906</v>
      </c>
      <c r="Q129" s="170">
        <v>52306</v>
      </c>
      <c r="R129" s="85">
        <f t="shared" si="1"/>
        <v>490269</v>
      </c>
    </row>
    <row r="130" spans="1:18" x14ac:dyDescent="0.25">
      <c r="A130" s="169">
        <v>2014</v>
      </c>
      <c r="B130" s="169">
        <v>4</v>
      </c>
      <c r="C130" s="171" t="s">
        <v>625</v>
      </c>
      <c r="D130" s="171" t="s">
        <v>135</v>
      </c>
      <c r="E130" s="170">
        <v>21115</v>
      </c>
      <c r="F130" s="170">
        <v>61676</v>
      </c>
      <c r="G130" s="170">
        <v>373774</v>
      </c>
      <c r="H130" s="170">
        <v>118279</v>
      </c>
      <c r="I130" s="170">
        <v>19596</v>
      </c>
      <c r="J130" s="169">
        <v>0</v>
      </c>
      <c r="K130" s="170">
        <v>2798</v>
      </c>
      <c r="L130" s="169">
        <v>0</v>
      </c>
      <c r="M130" s="169">
        <v>0</v>
      </c>
      <c r="N130" s="170">
        <v>22453</v>
      </c>
      <c r="O130" s="170">
        <v>254828</v>
      </c>
      <c r="P130" s="170">
        <v>10618</v>
      </c>
      <c r="Q130" s="170">
        <v>37158</v>
      </c>
      <c r="R130" s="85">
        <f t="shared" si="1"/>
        <v>336616</v>
      </c>
    </row>
    <row r="131" spans="1:18" x14ac:dyDescent="0.25">
      <c r="A131" s="169">
        <v>2014</v>
      </c>
      <c r="B131" s="169">
        <v>4</v>
      </c>
      <c r="C131" s="171" t="s">
        <v>626</v>
      </c>
      <c r="D131" s="171" t="s">
        <v>53</v>
      </c>
      <c r="E131" s="170">
        <v>20571</v>
      </c>
      <c r="F131" s="170">
        <v>1102347</v>
      </c>
      <c r="G131" s="170">
        <v>2705808</v>
      </c>
      <c r="H131" s="170">
        <v>2418223</v>
      </c>
      <c r="I131" s="170">
        <v>534225</v>
      </c>
      <c r="J131" s="169">
        <v>54146</v>
      </c>
      <c r="K131" s="170">
        <v>36675</v>
      </c>
      <c r="L131" s="170">
        <v>0</v>
      </c>
      <c r="M131" s="169">
        <v>0</v>
      </c>
      <c r="N131" s="170">
        <v>459044</v>
      </c>
      <c r="O131" s="170">
        <v>3091710</v>
      </c>
      <c r="P131" s="170">
        <v>2181476</v>
      </c>
      <c r="Q131" s="169">
        <v>252626</v>
      </c>
      <c r="R131" s="85">
        <f t="shared" ref="R131:R154" si="2">G131-Q131</f>
        <v>2453182</v>
      </c>
    </row>
    <row r="132" spans="1:18" x14ac:dyDescent="0.25">
      <c r="A132" s="169">
        <v>2014</v>
      </c>
      <c r="B132" s="169">
        <v>4</v>
      </c>
      <c r="C132" s="171" t="s">
        <v>627</v>
      </c>
      <c r="D132" s="171" t="s">
        <v>181</v>
      </c>
      <c r="E132" s="170">
        <v>5922</v>
      </c>
      <c r="F132" s="170">
        <v>13428</v>
      </c>
      <c r="G132" s="170">
        <v>10490</v>
      </c>
      <c r="H132" s="170">
        <v>21157</v>
      </c>
      <c r="I132" s="170">
        <v>2083</v>
      </c>
      <c r="J132" s="169">
        <v>0</v>
      </c>
      <c r="K132" s="170">
        <v>1142</v>
      </c>
      <c r="L132" s="169">
        <v>0</v>
      </c>
      <c r="M132" s="169">
        <v>0</v>
      </c>
      <c r="N132" s="170">
        <v>4016</v>
      </c>
      <c r="O132" s="170">
        <v>78058</v>
      </c>
      <c r="P132" s="170">
        <v>7954</v>
      </c>
      <c r="Q132" s="170">
        <v>1112</v>
      </c>
      <c r="R132" s="85">
        <f t="shared" si="2"/>
        <v>9378</v>
      </c>
    </row>
    <row r="133" spans="1:18" x14ac:dyDescent="0.25">
      <c r="A133" s="169">
        <v>2014</v>
      </c>
      <c r="B133" s="169">
        <v>4</v>
      </c>
      <c r="C133" s="171" t="s">
        <v>628</v>
      </c>
      <c r="D133" s="171" t="s">
        <v>125</v>
      </c>
      <c r="E133" s="170">
        <v>11508</v>
      </c>
      <c r="F133" s="170">
        <v>69289</v>
      </c>
      <c r="G133" s="170">
        <v>300551</v>
      </c>
      <c r="H133" s="170">
        <v>269919</v>
      </c>
      <c r="I133" s="170">
        <v>13526</v>
      </c>
      <c r="J133" s="169">
        <v>0</v>
      </c>
      <c r="K133" s="170">
        <v>2365</v>
      </c>
      <c r="L133" s="169">
        <v>0</v>
      </c>
      <c r="M133" s="169">
        <v>0</v>
      </c>
      <c r="N133" s="170">
        <v>51238</v>
      </c>
      <c r="O133" s="170">
        <v>259433</v>
      </c>
      <c r="P133" s="170">
        <v>59721</v>
      </c>
      <c r="Q133" s="170">
        <v>38393</v>
      </c>
      <c r="R133" s="85">
        <f t="shared" si="2"/>
        <v>262158</v>
      </c>
    </row>
    <row r="134" spans="1:18" x14ac:dyDescent="0.25">
      <c r="A134" s="169">
        <v>2014</v>
      </c>
      <c r="B134" s="169">
        <v>4</v>
      </c>
      <c r="C134" s="171" t="s">
        <v>629</v>
      </c>
      <c r="D134" s="171" t="s">
        <v>54</v>
      </c>
      <c r="E134" s="170">
        <v>13755</v>
      </c>
      <c r="F134" s="170">
        <v>48298</v>
      </c>
      <c r="G134" s="170">
        <v>63781</v>
      </c>
      <c r="H134" s="170">
        <v>107375</v>
      </c>
      <c r="I134" s="170">
        <v>2473</v>
      </c>
      <c r="J134" s="169">
        <v>0</v>
      </c>
      <c r="K134" s="170">
        <v>4169</v>
      </c>
      <c r="L134" s="169">
        <v>3338</v>
      </c>
      <c r="M134" s="169">
        <v>0</v>
      </c>
      <c r="N134" s="170">
        <v>20383</v>
      </c>
      <c r="O134" s="170">
        <v>251446</v>
      </c>
      <c r="P134" s="170">
        <v>10477</v>
      </c>
      <c r="Q134" s="170">
        <v>10752</v>
      </c>
      <c r="R134" s="85">
        <f t="shared" si="2"/>
        <v>53029</v>
      </c>
    </row>
    <row r="135" spans="1:18" x14ac:dyDescent="0.25">
      <c r="A135" s="169">
        <v>2014</v>
      </c>
      <c r="B135" s="169">
        <v>4</v>
      </c>
      <c r="C135" s="171" t="s">
        <v>630</v>
      </c>
      <c r="D135" s="171" t="s">
        <v>167</v>
      </c>
      <c r="E135" s="170">
        <v>289</v>
      </c>
      <c r="F135" s="170">
        <v>130709</v>
      </c>
      <c r="G135" s="170">
        <v>190654</v>
      </c>
      <c r="H135" s="170">
        <v>148210</v>
      </c>
      <c r="I135" s="170">
        <v>13058</v>
      </c>
      <c r="J135" s="169">
        <v>0</v>
      </c>
      <c r="K135" s="170">
        <v>1922</v>
      </c>
      <c r="L135" s="169">
        <v>76499</v>
      </c>
      <c r="M135" s="169">
        <v>0</v>
      </c>
      <c r="N135" s="170">
        <v>28134</v>
      </c>
      <c r="O135" s="170">
        <v>273483</v>
      </c>
      <c r="P135" s="170">
        <v>51286</v>
      </c>
      <c r="Q135" s="170">
        <v>22670</v>
      </c>
      <c r="R135" s="85">
        <f t="shared" si="2"/>
        <v>167984</v>
      </c>
    </row>
    <row r="136" spans="1:18" x14ac:dyDescent="0.25">
      <c r="A136" s="169">
        <v>2014</v>
      </c>
      <c r="B136" s="169">
        <v>4</v>
      </c>
      <c r="C136" s="171" t="s">
        <v>631</v>
      </c>
      <c r="D136" s="171" t="s">
        <v>148</v>
      </c>
      <c r="E136" s="170">
        <v>11243</v>
      </c>
      <c r="F136" s="170">
        <v>29371</v>
      </c>
      <c r="G136" s="170">
        <v>10407</v>
      </c>
      <c r="H136" s="170">
        <v>74051</v>
      </c>
      <c r="I136" s="170">
        <v>971</v>
      </c>
      <c r="J136" s="170">
        <v>0</v>
      </c>
      <c r="K136" s="170">
        <v>1524</v>
      </c>
      <c r="L136" s="169">
        <v>0</v>
      </c>
      <c r="M136" s="169">
        <v>0</v>
      </c>
      <c r="N136" s="170">
        <v>14057</v>
      </c>
      <c r="O136" s="170">
        <v>175130</v>
      </c>
      <c r="P136" s="170">
        <v>13308</v>
      </c>
      <c r="Q136" s="170">
        <v>1106</v>
      </c>
      <c r="R136" s="85">
        <f t="shared" si="2"/>
        <v>9301</v>
      </c>
    </row>
    <row r="137" spans="1:18" x14ac:dyDescent="0.25">
      <c r="A137" s="169">
        <v>2014</v>
      </c>
      <c r="B137" s="169">
        <v>4</v>
      </c>
      <c r="C137" s="171" t="s">
        <v>632</v>
      </c>
      <c r="D137" s="171" t="s">
        <v>182</v>
      </c>
      <c r="E137" s="170">
        <v>10859</v>
      </c>
      <c r="F137" s="170">
        <v>31071</v>
      </c>
      <c r="G137" s="170">
        <v>59125</v>
      </c>
      <c r="H137" s="170">
        <v>79250</v>
      </c>
      <c r="I137" s="170">
        <v>8666</v>
      </c>
      <c r="J137" s="169">
        <v>0</v>
      </c>
      <c r="K137" s="170">
        <v>1015</v>
      </c>
      <c r="L137" s="169">
        <v>0</v>
      </c>
      <c r="M137" s="169">
        <v>0</v>
      </c>
      <c r="N137" s="170">
        <v>15044</v>
      </c>
      <c r="O137" s="170">
        <v>119139</v>
      </c>
      <c r="P137" s="170">
        <v>78537</v>
      </c>
      <c r="Q137" s="170">
        <v>8731</v>
      </c>
      <c r="R137" s="85">
        <f t="shared" si="2"/>
        <v>50394</v>
      </c>
    </row>
    <row r="138" spans="1:18" x14ac:dyDescent="0.25">
      <c r="A138" s="169">
        <v>2014</v>
      </c>
      <c r="B138" s="169">
        <v>4</v>
      </c>
      <c r="C138" s="171" t="s">
        <v>633</v>
      </c>
      <c r="D138" s="171" t="s">
        <v>153</v>
      </c>
      <c r="E138" s="170">
        <v>2155</v>
      </c>
      <c r="F138" s="170">
        <v>585824</v>
      </c>
      <c r="G138" s="170">
        <v>940151</v>
      </c>
      <c r="H138" s="170">
        <v>771811</v>
      </c>
      <c r="I138" s="170">
        <v>133188</v>
      </c>
      <c r="J138" s="169">
        <v>22537</v>
      </c>
      <c r="K138" s="170">
        <v>8824</v>
      </c>
      <c r="L138" s="169">
        <v>78669</v>
      </c>
      <c r="M138" s="169">
        <v>0</v>
      </c>
      <c r="N138" s="170">
        <v>146511</v>
      </c>
      <c r="O138" s="170">
        <v>661122</v>
      </c>
      <c r="P138" s="170">
        <v>843507</v>
      </c>
      <c r="Q138" s="169">
        <v>80929</v>
      </c>
      <c r="R138" s="85">
        <f t="shared" si="2"/>
        <v>859222</v>
      </c>
    </row>
    <row r="139" spans="1:18" x14ac:dyDescent="0.25">
      <c r="A139" s="169">
        <v>2014</v>
      </c>
      <c r="B139" s="169">
        <v>4</v>
      </c>
      <c r="C139" s="171" t="s">
        <v>634</v>
      </c>
      <c r="D139" s="171" t="s">
        <v>168</v>
      </c>
      <c r="E139" s="170">
        <v>2458</v>
      </c>
      <c r="F139" s="170">
        <v>37927</v>
      </c>
      <c r="G139" s="170">
        <v>-26764</v>
      </c>
      <c r="H139" s="170">
        <v>69068</v>
      </c>
      <c r="I139" s="170">
        <v>8666</v>
      </c>
      <c r="J139" s="169">
        <v>0</v>
      </c>
      <c r="K139" s="170">
        <v>1391</v>
      </c>
      <c r="L139" s="170">
        <v>3565</v>
      </c>
      <c r="M139" s="169">
        <v>0</v>
      </c>
      <c r="N139" s="170">
        <v>13111</v>
      </c>
      <c r="O139" s="170">
        <v>193090</v>
      </c>
      <c r="P139" s="170">
        <v>15481</v>
      </c>
      <c r="Q139" s="170">
        <v>-10526</v>
      </c>
      <c r="R139" s="85">
        <f>G139-Q139</f>
        <v>-16238</v>
      </c>
    </row>
    <row r="140" spans="1:18" x14ac:dyDescent="0.25">
      <c r="A140" s="169">
        <v>2014</v>
      </c>
      <c r="B140" s="169">
        <v>4</v>
      </c>
      <c r="C140" s="171" t="s">
        <v>635</v>
      </c>
      <c r="D140" s="171" t="s">
        <v>183</v>
      </c>
      <c r="E140" s="169">
        <v>23118</v>
      </c>
      <c r="F140" s="170">
        <v>96899</v>
      </c>
      <c r="G140" s="170">
        <v>850796</v>
      </c>
      <c r="H140" s="170">
        <v>241829</v>
      </c>
      <c r="I140" s="170">
        <v>36234</v>
      </c>
      <c r="J140" s="169">
        <v>0</v>
      </c>
      <c r="K140" s="170">
        <v>2885</v>
      </c>
      <c r="L140" s="170">
        <v>0</v>
      </c>
      <c r="M140" s="169">
        <v>0</v>
      </c>
      <c r="N140" s="170">
        <v>45906</v>
      </c>
      <c r="O140" s="170">
        <v>280274</v>
      </c>
      <c r="P140" s="170">
        <v>118781</v>
      </c>
      <c r="Q140" s="170">
        <v>22072</v>
      </c>
      <c r="R140" s="85">
        <f t="shared" si="2"/>
        <v>828724</v>
      </c>
    </row>
    <row r="141" spans="1:18" x14ac:dyDescent="0.25">
      <c r="A141" s="169">
        <v>2014</v>
      </c>
      <c r="B141" s="169">
        <v>4</v>
      </c>
      <c r="C141" s="171" t="s">
        <v>636</v>
      </c>
      <c r="D141" s="171" t="s">
        <v>86</v>
      </c>
      <c r="E141" s="170">
        <v>38893</v>
      </c>
      <c r="F141" s="170">
        <v>59785</v>
      </c>
      <c r="G141" s="170">
        <v>29400</v>
      </c>
      <c r="H141" s="170">
        <v>103260</v>
      </c>
      <c r="I141" s="169">
        <v>3328</v>
      </c>
      <c r="J141" s="169">
        <v>0</v>
      </c>
      <c r="K141" s="170">
        <v>4500</v>
      </c>
      <c r="L141" s="169">
        <v>0</v>
      </c>
      <c r="M141" s="169">
        <v>0</v>
      </c>
      <c r="N141" s="170">
        <v>19601</v>
      </c>
      <c r="O141" s="170">
        <v>317176</v>
      </c>
      <c r="P141" s="170">
        <v>654372</v>
      </c>
      <c r="Q141" s="170">
        <v>3257</v>
      </c>
      <c r="R141" s="85">
        <f t="shared" si="2"/>
        <v>26143</v>
      </c>
    </row>
    <row r="142" spans="1:18" x14ac:dyDescent="0.25">
      <c r="A142" s="169">
        <v>2014</v>
      </c>
      <c r="B142" s="169">
        <v>4</v>
      </c>
      <c r="C142" s="171" t="s">
        <v>637</v>
      </c>
      <c r="D142" s="171" t="s">
        <v>638</v>
      </c>
      <c r="E142" s="170">
        <v>0</v>
      </c>
      <c r="F142" s="170">
        <v>0</v>
      </c>
      <c r="G142" s="170">
        <v>0</v>
      </c>
      <c r="H142" s="170">
        <v>0</v>
      </c>
      <c r="I142" s="170">
        <v>0</v>
      </c>
      <c r="J142" s="169">
        <v>0</v>
      </c>
      <c r="K142" s="169">
        <v>0</v>
      </c>
      <c r="L142" s="169">
        <v>0</v>
      </c>
      <c r="M142" s="169">
        <v>0</v>
      </c>
      <c r="N142" s="170">
        <v>0</v>
      </c>
      <c r="O142" s="170">
        <v>0</v>
      </c>
      <c r="P142" s="170">
        <v>0</v>
      </c>
      <c r="Q142" s="170">
        <v>0</v>
      </c>
      <c r="R142" s="85">
        <f t="shared" si="2"/>
        <v>0</v>
      </c>
    </row>
    <row r="143" spans="1:18" x14ac:dyDescent="0.25">
      <c r="A143" s="169">
        <v>2014</v>
      </c>
      <c r="B143" s="169">
        <v>4</v>
      </c>
      <c r="C143" s="171" t="s">
        <v>639</v>
      </c>
      <c r="D143" s="171" t="s">
        <v>640</v>
      </c>
      <c r="E143" s="170">
        <v>0</v>
      </c>
      <c r="F143" s="170">
        <v>0</v>
      </c>
      <c r="G143" s="170">
        <v>0</v>
      </c>
      <c r="H143" s="170">
        <v>0</v>
      </c>
      <c r="I143" s="170">
        <v>0</v>
      </c>
      <c r="J143" s="170">
        <v>0</v>
      </c>
      <c r="K143" s="170">
        <v>0</v>
      </c>
      <c r="L143" s="170">
        <v>0</v>
      </c>
      <c r="M143" s="169">
        <v>0</v>
      </c>
      <c r="N143" s="170">
        <v>0</v>
      </c>
      <c r="O143" s="170">
        <v>0</v>
      </c>
      <c r="P143" s="170">
        <v>0</v>
      </c>
      <c r="Q143" s="170">
        <v>0</v>
      </c>
      <c r="R143" s="85">
        <f t="shared" si="2"/>
        <v>0</v>
      </c>
    </row>
    <row r="144" spans="1:18" x14ac:dyDescent="0.25">
      <c r="A144" s="169">
        <v>2014</v>
      </c>
      <c r="B144" s="169">
        <v>4</v>
      </c>
      <c r="C144" s="171" t="s">
        <v>641</v>
      </c>
      <c r="D144" s="171" t="s">
        <v>642</v>
      </c>
      <c r="E144" s="170">
        <v>0</v>
      </c>
      <c r="F144" s="170">
        <v>0</v>
      </c>
      <c r="G144" s="170">
        <v>0</v>
      </c>
      <c r="H144" s="170">
        <v>0</v>
      </c>
      <c r="I144" s="170">
        <v>0</v>
      </c>
      <c r="J144" s="169">
        <v>0</v>
      </c>
      <c r="K144" s="170">
        <v>0</v>
      </c>
      <c r="L144" s="170">
        <v>0</v>
      </c>
      <c r="M144" s="169">
        <v>0</v>
      </c>
      <c r="N144" s="170">
        <v>0</v>
      </c>
      <c r="O144" s="170">
        <v>0</v>
      </c>
      <c r="P144" s="170">
        <v>0</v>
      </c>
      <c r="Q144" s="170">
        <v>0</v>
      </c>
      <c r="R144" s="85">
        <f t="shared" si="2"/>
        <v>0</v>
      </c>
    </row>
    <row r="145" spans="1:18" x14ac:dyDescent="0.25">
      <c r="A145" s="169">
        <v>2014</v>
      </c>
      <c r="B145" s="169">
        <v>4</v>
      </c>
      <c r="C145" s="171" t="s">
        <v>643</v>
      </c>
      <c r="D145" s="171" t="s">
        <v>644</v>
      </c>
      <c r="E145" s="170">
        <v>0</v>
      </c>
      <c r="F145" s="170">
        <v>0</v>
      </c>
      <c r="G145" s="170">
        <v>0</v>
      </c>
      <c r="H145" s="170">
        <v>0</v>
      </c>
      <c r="I145" s="170">
        <v>0</v>
      </c>
      <c r="J145" s="169">
        <v>0</v>
      </c>
      <c r="K145" s="170">
        <v>0</v>
      </c>
      <c r="L145" s="169">
        <v>0</v>
      </c>
      <c r="M145" s="169">
        <v>0</v>
      </c>
      <c r="N145" s="170">
        <v>0</v>
      </c>
      <c r="O145" s="170">
        <v>0</v>
      </c>
      <c r="P145" s="170">
        <v>0</v>
      </c>
      <c r="Q145" s="170">
        <v>0</v>
      </c>
      <c r="R145" s="85">
        <f t="shared" si="2"/>
        <v>0</v>
      </c>
    </row>
    <row r="146" spans="1:18" x14ac:dyDescent="0.25">
      <c r="A146" s="169">
        <v>2014</v>
      </c>
      <c r="B146" s="169">
        <v>4</v>
      </c>
      <c r="C146" s="171" t="s">
        <v>645</v>
      </c>
      <c r="D146" s="171" t="s">
        <v>646</v>
      </c>
      <c r="E146" s="169">
        <v>0</v>
      </c>
      <c r="F146" s="169">
        <v>0</v>
      </c>
      <c r="G146" s="169">
        <v>0</v>
      </c>
      <c r="H146" s="169">
        <v>0</v>
      </c>
      <c r="I146" s="169">
        <v>0</v>
      </c>
      <c r="J146" s="169">
        <v>0</v>
      </c>
      <c r="K146" s="169">
        <v>0</v>
      </c>
      <c r="L146" s="169">
        <v>0</v>
      </c>
      <c r="M146" s="169">
        <v>0</v>
      </c>
      <c r="N146" s="169">
        <v>0</v>
      </c>
      <c r="O146" s="169">
        <v>0</v>
      </c>
      <c r="P146" s="169">
        <v>0</v>
      </c>
      <c r="Q146" s="169">
        <v>0</v>
      </c>
      <c r="R146" s="85">
        <f t="shared" si="2"/>
        <v>0</v>
      </c>
    </row>
    <row r="147" spans="1:18" x14ac:dyDescent="0.25">
      <c r="A147" s="169">
        <v>2014</v>
      </c>
      <c r="B147" s="169">
        <v>4</v>
      </c>
      <c r="C147" s="171" t="s">
        <v>647</v>
      </c>
      <c r="D147" s="171" t="s">
        <v>648</v>
      </c>
      <c r="E147" s="169">
        <v>0</v>
      </c>
      <c r="F147" s="169">
        <v>0</v>
      </c>
      <c r="G147" s="169">
        <v>0</v>
      </c>
      <c r="H147" s="169">
        <v>0</v>
      </c>
      <c r="I147" s="169">
        <v>0</v>
      </c>
      <c r="J147" s="169">
        <v>0</v>
      </c>
      <c r="K147" s="169">
        <v>0</v>
      </c>
      <c r="L147" s="169">
        <v>0</v>
      </c>
      <c r="M147" s="169">
        <v>0</v>
      </c>
      <c r="N147" s="169">
        <v>0</v>
      </c>
      <c r="O147" s="169">
        <v>0</v>
      </c>
      <c r="P147" s="169">
        <v>0</v>
      </c>
      <c r="Q147" s="169">
        <v>0</v>
      </c>
      <c r="R147" s="85">
        <f t="shared" si="2"/>
        <v>0</v>
      </c>
    </row>
    <row r="148" spans="1:18" x14ac:dyDescent="0.25">
      <c r="A148" s="169">
        <v>2014</v>
      </c>
      <c r="B148" s="169">
        <v>4</v>
      </c>
      <c r="C148" s="171" t="s">
        <v>649</v>
      </c>
      <c r="D148" s="171" t="s">
        <v>650</v>
      </c>
      <c r="E148" s="169">
        <v>0</v>
      </c>
      <c r="F148" s="169">
        <v>0</v>
      </c>
      <c r="G148" s="169">
        <v>0</v>
      </c>
      <c r="H148" s="169">
        <v>0</v>
      </c>
      <c r="I148" s="169">
        <v>0</v>
      </c>
      <c r="J148" s="169">
        <v>0</v>
      </c>
      <c r="K148" s="169">
        <v>0</v>
      </c>
      <c r="L148" s="169">
        <v>0</v>
      </c>
      <c r="M148" s="169">
        <v>0</v>
      </c>
      <c r="N148" s="169">
        <v>0</v>
      </c>
      <c r="O148" s="169">
        <v>0</v>
      </c>
      <c r="P148" s="169">
        <v>0</v>
      </c>
      <c r="Q148" s="169">
        <v>0</v>
      </c>
      <c r="R148" s="85">
        <f t="shared" si="2"/>
        <v>0</v>
      </c>
    </row>
    <row r="149" spans="1:18" x14ac:dyDescent="0.25">
      <c r="A149" s="169">
        <v>2014</v>
      </c>
      <c r="B149" s="169">
        <v>4</v>
      </c>
      <c r="C149" s="171" t="s">
        <v>651</v>
      </c>
      <c r="D149" s="171" t="s">
        <v>652</v>
      </c>
      <c r="E149" s="169">
        <v>0</v>
      </c>
      <c r="F149" s="169">
        <v>0</v>
      </c>
      <c r="G149" s="169">
        <v>0</v>
      </c>
      <c r="H149" s="169">
        <v>0</v>
      </c>
      <c r="I149" s="169">
        <v>0</v>
      </c>
      <c r="J149" s="169">
        <v>0</v>
      </c>
      <c r="K149" s="169">
        <v>0</v>
      </c>
      <c r="L149" s="169">
        <v>0</v>
      </c>
      <c r="M149" s="169">
        <v>0</v>
      </c>
      <c r="N149" s="169">
        <v>0</v>
      </c>
      <c r="O149" s="169">
        <v>0</v>
      </c>
      <c r="P149" s="169">
        <v>0</v>
      </c>
      <c r="Q149" s="169">
        <v>0</v>
      </c>
      <c r="R149" s="85">
        <f t="shared" si="2"/>
        <v>0</v>
      </c>
    </row>
    <row r="150" spans="1:18" x14ac:dyDescent="0.25">
      <c r="A150" s="169">
        <v>2014</v>
      </c>
      <c r="B150" s="169">
        <v>4</v>
      </c>
      <c r="C150" s="171" t="s">
        <v>653</v>
      </c>
      <c r="D150" s="171" t="s">
        <v>654</v>
      </c>
      <c r="E150" s="169">
        <v>0</v>
      </c>
      <c r="F150" s="169">
        <v>0</v>
      </c>
      <c r="G150" s="169">
        <v>0</v>
      </c>
      <c r="H150" s="169">
        <v>0</v>
      </c>
      <c r="I150" s="169">
        <v>0</v>
      </c>
      <c r="J150" s="169">
        <v>0</v>
      </c>
      <c r="K150" s="169">
        <v>0</v>
      </c>
      <c r="L150" s="169">
        <v>0</v>
      </c>
      <c r="M150" s="169">
        <v>0</v>
      </c>
      <c r="N150" s="169">
        <v>0</v>
      </c>
      <c r="O150" s="169">
        <v>0</v>
      </c>
      <c r="P150" s="170">
        <v>0</v>
      </c>
      <c r="Q150" s="169">
        <v>0</v>
      </c>
      <c r="R150" s="85">
        <f t="shared" si="2"/>
        <v>0</v>
      </c>
    </row>
    <row r="151" spans="1:18" x14ac:dyDescent="0.25">
      <c r="A151" s="169">
        <v>2014</v>
      </c>
      <c r="B151" s="169">
        <v>4</v>
      </c>
      <c r="C151" s="171" t="s">
        <v>655</v>
      </c>
      <c r="D151" s="171" t="s">
        <v>656</v>
      </c>
      <c r="E151" s="169">
        <v>0</v>
      </c>
      <c r="F151" s="169">
        <v>0</v>
      </c>
      <c r="G151" s="169">
        <v>0</v>
      </c>
      <c r="H151" s="169">
        <v>0</v>
      </c>
      <c r="I151" s="169">
        <v>0</v>
      </c>
      <c r="J151" s="169">
        <v>0</v>
      </c>
      <c r="K151" s="169">
        <v>0</v>
      </c>
      <c r="L151" s="169">
        <v>0</v>
      </c>
      <c r="M151" s="169">
        <v>0</v>
      </c>
      <c r="N151" s="169">
        <v>0</v>
      </c>
      <c r="O151" s="169">
        <v>0</v>
      </c>
      <c r="P151" s="169">
        <v>0</v>
      </c>
      <c r="Q151" s="169">
        <v>0</v>
      </c>
      <c r="R151" s="85">
        <f t="shared" si="2"/>
        <v>0</v>
      </c>
    </row>
    <row r="152" spans="1:18" x14ac:dyDescent="0.25">
      <c r="A152" s="169">
        <v>2014</v>
      </c>
      <c r="B152" s="169">
        <v>4</v>
      </c>
      <c r="C152" s="171" t="s">
        <v>657</v>
      </c>
      <c r="D152" s="171" t="s">
        <v>658</v>
      </c>
      <c r="E152" s="169">
        <v>0</v>
      </c>
      <c r="F152" s="169">
        <v>0</v>
      </c>
      <c r="G152" s="169">
        <v>0</v>
      </c>
      <c r="H152" s="169">
        <v>0</v>
      </c>
      <c r="I152" s="169">
        <v>0</v>
      </c>
      <c r="J152" s="169">
        <v>0</v>
      </c>
      <c r="K152" s="169">
        <v>0</v>
      </c>
      <c r="L152" s="169">
        <v>0</v>
      </c>
      <c r="M152" s="169">
        <v>0</v>
      </c>
      <c r="N152" s="169">
        <v>0</v>
      </c>
      <c r="O152" s="169">
        <v>0</v>
      </c>
      <c r="P152" s="169">
        <v>800</v>
      </c>
      <c r="Q152" s="169">
        <v>0</v>
      </c>
      <c r="R152" s="85">
        <f t="shared" si="2"/>
        <v>0</v>
      </c>
    </row>
    <row r="153" spans="1:18" x14ac:dyDescent="0.25">
      <c r="A153" s="169">
        <v>2014</v>
      </c>
      <c r="B153" s="169">
        <v>4</v>
      </c>
      <c r="C153" s="171" t="s">
        <v>659</v>
      </c>
      <c r="D153" s="171" t="s">
        <v>660</v>
      </c>
      <c r="E153" s="169">
        <v>0</v>
      </c>
      <c r="F153" s="169">
        <v>0</v>
      </c>
      <c r="G153" s="169">
        <v>0</v>
      </c>
      <c r="H153" s="169">
        <v>0</v>
      </c>
      <c r="I153" s="169">
        <v>0</v>
      </c>
      <c r="J153" s="169">
        <v>0</v>
      </c>
      <c r="K153" s="169">
        <v>0</v>
      </c>
      <c r="L153" s="169">
        <v>0</v>
      </c>
      <c r="M153" s="169">
        <v>0</v>
      </c>
      <c r="N153" s="169">
        <v>0</v>
      </c>
      <c r="O153" s="169">
        <v>0</v>
      </c>
      <c r="P153" s="169">
        <v>0</v>
      </c>
      <c r="Q153" s="169">
        <v>0</v>
      </c>
      <c r="R153" s="85">
        <f t="shared" si="2"/>
        <v>0</v>
      </c>
    </row>
    <row r="154" spans="1:18" x14ac:dyDescent="0.25">
      <c r="A154" s="169">
        <v>2014</v>
      </c>
      <c r="B154" s="169">
        <v>4</v>
      </c>
      <c r="C154" s="171" t="s">
        <v>661</v>
      </c>
      <c r="D154" s="171" t="s">
        <v>662</v>
      </c>
      <c r="E154" s="169">
        <v>0</v>
      </c>
      <c r="F154" s="169">
        <v>0</v>
      </c>
      <c r="G154" s="169">
        <v>0</v>
      </c>
      <c r="H154" s="169">
        <v>0</v>
      </c>
      <c r="I154" s="169">
        <v>0</v>
      </c>
      <c r="J154" s="169">
        <v>0</v>
      </c>
      <c r="K154" s="169">
        <v>0</v>
      </c>
      <c r="L154" s="169">
        <v>0</v>
      </c>
      <c r="M154" s="169">
        <v>0</v>
      </c>
      <c r="N154" s="169">
        <v>0</v>
      </c>
      <c r="O154" s="169">
        <v>0</v>
      </c>
      <c r="P154" s="169">
        <v>0</v>
      </c>
      <c r="Q154" s="169">
        <v>0</v>
      </c>
      <c r="R154" s="85">
        <f t="shared" si="2"/>
        <v>0</v>
      </c>
    </row>
    <row r="155" spans="1:18" x14ac:dyDescent="0.25">
      <c r="A155" s="168"/>
      <c r="B155" s="168"/>
      <c r="C155" s="168" t="s">
        <v>678</v>
      </c>
      <c r="D155" s="168" t="s">
        <v>478</v>
      </c>
      <c r="E155" s="168">
        <f>SUM(E2:E141)</f>
        <v>2136523</v>
      </c>
      <c r="F155" s="168">
        <f t="shared" ref="F155:N155" si="3">SUM(F2:F141)</f>
        <v>20828354</v>
      </c>
      <c r="G155" s="168">
        <f t="shared" si="3"/>
        <v>49784832</v>
      </c>
      <c r="H155" s="168">
        <f t="shared" si="3"/>
        <v>46309300</v>
      </c>
      <c r="I155" s="168">
        <f t="shared" si="3"/>
        <v>7274153</v>
      </c>
      <c r="J155" s="168">
        <f t="shared" si="3"/>
        <v>767076</v>
      </c>
      <c r="K155" s="168">
        <f t="shared" si="3"/>
        <v>692925</v>
      </c>
      <c r="L155" s="168">
        <f t="shared" si="3"/>
        <v>1165224</v>
      </c>
      <c r="M155" s="168">
        <f t="shared" si="3"/>
        <v>0</v>
      </c>
      <c r="N155" s="168">
        <f t="shared" si="3"/>
        <v>8790757</v>
      </c>
      <c r="O155" s="168">
        <f t="shared" ref="O155:R155" si="4">SUM(O2:O141)</f>
        <v>58234167</v>
      </c>
      <c r="P155" s="168">
        <f t="shared" si="4"/>
        <v>31378535</v>
      </c>
      <c r="Q155" s="168">
        <f t="shared" si="4"/>
        <v>4519891</v>
      </c>
      <c r="R155" s="168">
        <f t="shared" si="4"/>
        <v>45264941</v>
      </c>
    </row>
    <row r="156" spans="1:18" x14ac:dyDescent="0.25">
      <c r="A156" s="183"/>
      <c r="B156" s="183"/>
      <c r="C156" s="183"/>
      <c r="D156" s="183" t="s">
        <v>426</v>
      </c>
      <c r="E156" s="184">
        <f>AVERAGE(E2:E141)</f>
        <v>15260.878571428571</v>
      </c>
      <c r="F156" s="184">
        <f t="shared" ref="F156:N156" si="5">AVERAGE(F2:F141)</f>
        <v>148773.95714285714</v>
      </c>
      <c r="G156" s="184">
        <f t="shared" si="5"/>
        <v>355605.94285714283</v>
      </c>
      <c r="H156" s="184">
        <f t="shared" si="5"/>
        <v>330780.71428571426</v>
      </c>
      <c r="I156" s="184">
        <f t="shared" si="5"/>
        <v>51958.235714285714</v>
      </c>
      <c r="J156" s="184">
        <f t="shared" si="5"/>
        <v>5479.1142857142859</v>
      </c>
      <c r="K156" s="184">
        <f t="shared" si="5"/>
        <v>4949.4642857142853</v>
      </c>
      <c r="L156" s="184">
        <f t="shared" si="5"/>
        <v>8323.028571428571</v>
      </c>
      <c r="M156" s="184">
        <f t="shared" si="5"/>
        <v>0</v>
      </c>
      <c r="N156" s="184">
        <f t="shared" si="5"/>
        <v>62791.12142857143</v>
      </c>
      <c r="O156" s="184">
        <f t="shared" ref="O156:R156" si="6">AVERAGE(O2:O141)</f>
        <v>415958.33571428573</v>
      </c>
      <c r="P156" s="184">
        <f t="shared" si="6"/>
        <v>224132.39285714287</v>
      </c>
      <c r="Q156" s="184">
        <f t="shared" si="6"/>
        <v>32284.935714285715</v>
      </c>
      <c r="R156" s="184">
        <f t="shared" si="6"/>
        <v>323321.00714285712</v>
      </c>
    </row>
    <row r="157" spans="1:18" x14ac:dyDescent="0.25">
      <c r="A157" s="169"/>
      <c r="B157" s="169"/>
      <c r="C157" s="171"/>
      <c r="D157" s="171"/>
      <c r="E157" s="169"/>
      <c r="F157" s="169"/>
      <c r="G157" s="169"/>
      <c r="H157" s="169"/>
      <c r="I157" s="169"/>
      <c r="J157" s="169"/>
      <c r="K157" s="169"/>
      <c r="L157" s="169"/>
      <c r="M157" s="169"/>
      <c r="N157" s="169"/>
      <c r="O157" s="169"/>
      <c r="P157" s="169"/>
      <c r="Q157" s="169"/>
    </row>
    <row r="158" spans="1:18" x14ac:dyDescent="0.25">
      <c r="A158" s="169"/>
      <c r="B158" s="169"/>
      <c r="C158" s="171"/>
      <c r="D158" s="171"/>
      <c r="E158" s="169"/>
      <c r="F158" s="169"/>
      <c r="G158" s="169"/>
      <c r="H158" s="169"/>
      <c r="I158" s="169"/>
      <c r="J158" s="169"/>
      <c r="K158" s="169"/>
      <c r="L158" s="169"/>
      <c r="M158" s="169"/>
      <c r="N158" s="169"/>
      <c r="O158" s="169"/>
      <c r="P158" s="169"/>
      <c r="Q158" s="169"/>
    </row>
    <row r="159" spans="1:18" x14ac:dyDescent="0.25">
      <c r="A159" s="170"/>
      <c r="B159" s="170"/>
      <c r="C159" s="170"/>
      <c r="D159" s="170"/>
      <c r="E159" s="170"/>
      <c r="F159" s="170"/>
      <c r="G159" s="170"/>
      <c r="H159" s="170"/>
      <c r="I159" s="170"/>
      <c r="J159" s="170"/>
      <c r="K159" s="170"/>
      <c r="L159" s="170"/>
      <c r="M159" s="170"/>
      <c r="N159" s="170"/>
      <c r="O159" s="170"/>
      <c r="P159" s="170"/>
      <c r="Q159" s="170"/>
    </row>
  </sheetData>
  <pageMargins left="0.7" right="0.7" top="0.78740157499999996" bottom="0.78740157499999996" header="0.3" footer="0.3"/>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0"/>
  <sheetViews>
    <sheetView topLeftCell="I1" workbookViewId="0">
      <selection activeCell="N54" sqref="N54"/>
    </sheetView>
  </sheetViews>
  <sheetFormatPr baseColWidth="10" defaultRowHeight="15" x14ac:dyDescent="0.25"/>
  <cols>
    <col min="4" max="4" width="15" customWidth="1"/>
    <col min="5" max="6" width="21.28515625" customWidth="1"/>
    <col min="7" max="7" width="22.140625" customWidth="1"/>
    <col min="8" max="8" width="46.140625" customWidth="1"/>
    <col min="9" max="9" width="42" customWidth="1"/>
    <col min="10" max="10" width="25.85546875" customWidth="1"/>
    <col min="11" max="11" width="19.7109375" customWidth="1"/>
    <col min="12" max="12" width="28" customWidth="1"/>
    <col min="13" max="13" width="31.28515625" customWidth="1"/>
    <col min="14" max="14" width="53.140625" customWidth="1"/>
    <col min="15" max="15" width="38.42578125" customWidth="1"/>
    <col min="16" max="16" width="40.85546875" customWidth="1"/>
    <col min="17" max="17" width="29" customWidth="1"/>
  </cols>
  <sheetData>
    <row r="1" spans="1:18" ht="40.5" customHeight="1" x14ac:dyDescent="0.25">
      <c r="A1" s="161" t="s">
        <v>410</v>
      </c>
      <c r="B1" s="161" t="s">
        <v>480</v>
      </c>
      <c r="C1" s="161" t="s">
        <v>481</v>
      </c>
      <c r="D1" s="161" t="s">
        <v>482</v>
      </c>
      <c r="E1" s="161" t="s">
        <v>483</v>
      </c>
      <c r="F1" s="161" t="s">
        <v>484</v>
      </c>
      <c r="G1" s="161" t="s">
        <v>485</v>
      </c>
      <c r="H1" s="161" t="s">
        <v>486</v>
      </c>
      <c r="I1" s="161" t="s">
        <v>487</v>
      </c>
      <c r="J1" s="161" t="s">
        <v>488</v>
      </c>
      <c r="K1" s="161" t="s">
        <v>489</v>
      </c>
      <c r="L1" s="161" t="s">
        <v>490</v>
      </c>
      <c r="M1" s="161" t="s">
        <v>491</v>
      </c>
      <c r="N1" s="161" t="s">
        <v>492</v>
      </c>
      <c r="O1" s="161" t="s">
        <v>493</v>
      </c>
      <c r="P1" s="161" t="s">
        <v>494</v>
      </c>
      <c r="Q1" s="161" t="s">
        <v>495</v>
      </c>
      <c r="R1" s="445" t="s">
        <v>856</v>
      </c>
    </row>
    <row r="2" spans="1:18" x14ac:dyDescent="0.25">
      <c r="A2" s="169">
        <v>2013</v>
      </c>
      <c r="B2" s="169">
        <v>4</v>
      </c>
      <c r="C2" s="171" t="s">
        <v>496</v>
      </c>
      <c r="D2" s="171" t="s">
        <v>55</v>
      </c>
      <c r="E2" s="170">
        <v>3752</v>
      </c>
      <c r="F2" s="170">
        <v>52646</v>
      </c>
      <c r="G2" s="170">
        <v>11806</v>
      </c>
      <c r="H2" s="170">
        <v>106598</v>
      </c>
      <c r="I2" s="170">
        <v>9078</v>
      </c>
      <c r="J2" s="169">
        <v>0</v>
      </c>
      <c r="K2" s="170">
        <v>3618</v>
      </c>
      <c r="L2" s="170">
        <v>3556</v>
      </c>
      <c r="M2" s="169">
        <v>0</v>
      </c>
      <c r="N2" s="170">
        <v>20720</v>
      </c>
      <c r="O2" s="170">
        <v>234014</v>
      </c>
      <c r="P2" s="170">
        <v>9751</v>
      </c>
      <c r="Q2" s="170">
        <v>1263</v>
      </c>
      <c r="R2" s="85">
        <f>G2-Q2</f>
        <v>10543</v>
      </c>
    </row>
    <row r="3" spans="1:18" x14ac:dyDescent="0.25">
      <c r="A3" s="169">
        <v>2013</v>
      </c>
      <c r="B3" s="169">
        <v>4</v>
      </c>
      <c r="C3" s="171" t="s">
        <v>497</v>
      </c>
      <c r="D3" s="171" t="s">
        <v>87</v>
      </c>
      <c r="E3" s="170">
        <v>18567</v>
      </c>
      <c r="F3" s="170">
        <v>24632</v>
      </c>
      <c r="G3" s="170">
        <v>36475</v>
      </c>
      <c r="H3" s="170">
        <v>71465</v>
      </c>
      <c r="I3" s="170">
        <v>8264</v>
      </c>
      <c r="J3" s="169">
        <v>0</v>
      </c>
      <c r="K3" s="170">
        <v>1372</v>
      </c>
      <c r="L3" s="169">
        <v>0</v>
      </c>
      <c r="M3" s="169">
        <v>0</v>
      </c>
      <c r="N3" s="170">
        <v>13891</v>
      </c>
      <c r="O3" s="170">
        <v>113466</v>
      </c>
      <c r="P3" s="170">
        <v>75542</v>
      </c>
      <c r="Q3" s="170">
        <v>1070</v>
      </c>
      <c r="R3" s="85">
        <f t="shared" ref="R3:R66" si="0">G3-Q3</f>
        <v>35405</v>
      </c>
    </row>
    <row r="4" spans="1:18" x14ac:dyDescent="0.25">
      <c r="A4" s="169">
        <v>2013</v>
      </c>
      <c r="B4" s="169">
        <v>4</v>
      </c>
      <c r="C4" s="171" t="s">
        <v>498</v>
      </c>
      <c r="D4" s="171" t="s">
        <v>57</v>
      </c>
      <c r="E4" s="170">
        <v>1421</v>
      </c>
      <c r="F4" s="170">
        <v>37262</v>
      </c>
      <c r="G4" s="170">
        <v>5127</v>
      </c>
      <c r="H4" s="170">
        <v>59565</v>
      </c>
      <c r="I4" s="170">
        <v>2187</v>
      </c>
      <c r="J4" s="169">
        <v>0</v>
      </c>
      <c r="K4" s="170">
        <v>1190</v>
      </c>
      <c r="L4" s="170">
        <v>5479</v>
      </c>
      <c r="M4" s="169">
        <v>0</v>
      </c>
      <c r="N4" s="170">
        <v>11578</v>
      </c>
      <c r="O4" s="170">
        <v>186390</v>
      </c>
      <c r="P4" s="170">
        <v>7766</v>
      </c>
      <c r="Q4" s="169">
        <v>722</v>
      </c>
      <c r="R4" s="85">
        <f t="shared" si="0"/>
        <v>4405</v>
      </c>
    </row>
    <row r="5" spans="1:18" x14ac:dyDescent="0.25">
      <c r="A5" s="169">
        <v>2013</v>
      </c>
      <c r="B5" s="169">
        <v>4</v>
      </c>
      <c r="C5" s="171" t="s">
        <v>499</v>
      </c>
      <c r="D5" s="171" t="s">
        <v>129</v>
      </c>
      <c r="E5" s="170">
        <v>17410</v>
      </c>
      <c r="F5" s="170">
        <v>26984</v>
      </c>
      <c r="G5" s="170">
        <v>14412</v>
      </c>
      <c r="H5" s="170">
        <v>54865</v>
      </c>
      <c r="I5" s="170">
        <v>2824</v>
      </c>
      <c r="J5" s="169">
        <v>0</v>
      </c>
      <c r="K5" s="170">
        <v>1818</v>
      </c>
      <c r="L5" s="169">
        <v>0</v>
      </c>
      <c r="M5" s="169">
        <v>0</v>
      </c>
      <c r="N5" s="170">
        <v>10665</v>
      </c>
      <c r="O5" s="170">
        <v>156023</v>
      </c>
      <c r="P5" s="170">
        <v>6501</v>
      </c>
      <c r="Q5" s="170">
        <v>1418</v>
      </c>
      <c r="R5" s="85">
        <f t="shared" si="0"/>
        <v>12994</v>
      </c>
    </row>
    <row r="6" spans="1:18" x14ac:dyDescent="0.25">
      <c r="A6" s="169">
        <v>2013</v>
      </c>
      <c r="B6" s="169">
        <v>4</v>
      </c>
      <c r="C6" s="171" t="s">
        <v>500</v>
      </c>
      <c r="D6" s="171" t="s">
        <v>42</v>
      </c>
      <c r="E6" s="170">
        <v>24981</v>
      </c>
      <c r="F6" s="170">
        <v>1242379</v>
      </c>
      <c r="G6" s="170">
        <v>6306939</v>
      </c>
      <c r="H6" s="170">
        <v>2079152</v>
      </c>
      <c r="I6" s="170">
        <v>564459</v>
      </c>
      <c r="J6" s="170">
        <v>143926</v>
      </c>
      <c r="K6" s="170">
        <v>24314</v>
      </c>
      <c r="L6" s="169">
        <v>0</v>
      </c>
      <c r="M6" s="169">
        <v>0</v>
      </c>
      <c r="N6" s="170">
        <v>404143</v>
      </c>
      <c r="O6" s="170">
        <v>2216538</v>
      </c>
      <c r="P6" s="170">
        <v>1222718</v>
      </c>
      <c r="Q6" s="170">
        <v>736711</v>
      </c>
      <c r="R6" s="85">
        <f t="shared" si="0"/>
        <v>5570228</v>
      </c>
    </row>
    <row r="7" spans="1:18" x14ac:dyDescent="0.25">
      <c r="A7" s="169">
        <v>2013</v>
      </c>
      <c r="B7" s="169">
        <v>4</v>
      </c>
      <c r="C7" s="171" t="s">
        <v>501</v>
      </c>
      <c r="D7" s="171" t="s">
        <v>169</v>
      </c>
      <c r="E7" s="170">
        <v>14114</v>
      </c>
      <c r="F7" s="170">
        <v>35496</v>
      </c>
      <c r="G7" s="170">
        <v>696595</v>
      </c>
      <c r="H7" s="170">
        <v>90798</v>
      </c>
      <c r="I7" s="170">
        <v>9632</v>
      </c>
      <c r="J7" s="169">
        <v>0</v>
      </c>
      <c r="K7" s="170">
        <v>1666</v>
      </c>
      <c r="L7" s="169">
        <v>0</v>
      </c>
      <c r="M7" s="169">
        <v>0</v>
      </c>
      <c r="N7" s="170">
        <v>17649</v>
      </c>
      <c r="O7" s="169">
        <v>0</v>
      </c>
      <c r="P7" s="169">
        <v>0</v>
      </c>
      <c r="Q7" s="170">
        <v>81816</v>
      </c>
      <c r="R7" s="85">
        <f t="shared" si="0"/>
        <v>614779</v>
      </c>
    </row>
    <row r="8" spans="1:18" x14ac:dyDescent="0.25">
      <c r="A8" s="169">
        <v>2013</v>
      </c>
      <c r="B8" s="169">
        <v>4</v>
      </c>
      <c r="C8" s="171" t="s">
        <v>502</v>
      </c>
      <c r="D8" s="171" t="s">
        <v>68</v>
      </c>
      <c r="E8" s="170">
        <v>12188</v>
      </c>
      <c r="F8" s="170">
        <v>20390</v>
      </c>
      <c r="G8" s="170">
        <v>155233</v>
      </c>
      <c r="H8" s="170">
        <v>53399</v>
      </c>
      <c r="I8" s="170">
        <v>11465</v>
      </c>
      <c r="J8" s="169">
        <v>0</v>
      </c>
      <c r="K8" s="170">
        <v>1505</v>
      </c>
      <c r="L8" s="169">
        <v>0</v>
      </c>
      <c r="M8" s="169">
        <v>0</v>
      </c>
      <c r="N8" s="170">
        <v>10380</v>
      </c>
      <c r="O8" s="170">
        <v>60478</v>
      </c>
      <c r="P8" s="170">
        <v>2520</v>
      </c>
      <c r="Q8" s="170">
        <v>20538</v>
      </c>
      <c r="R8" s="85">
        <f t="shared" si="0"/>
        <v>134695</v>
      </c>
    </row>
    <row r="9" spans="1:18" x14ac:dyDescent="0.25">
      <c r="A9" s="169">
        <v>2013</v>
      </c>
      <c r="B9" s="169">
        <v>4</v>
      </c>
      <c r="C9" s="171" t="s">
        <v>503</v>
      </c>
      <c r="D9" s="171" t="s">
        <v>94</v>
      </c>
      <c r="E9" s="170">
        <v>20318</v>
      </c>
      <c r="F9" s="170">
        <v>58275</v>
      </c>
      <c r="G9" s="170">
        <v>127325</v>
      </c>
      <c r="H9" s="170">
        <v>108264</v>
      </c>
      <c r="I9" s="170">
        <v>10101</v>
      </c>
      <c r="J9" s="169">
        <v>0</v>
      </c>
      <c r="K9" s="170">
        <v>2440</v>
      </c>
      <c r="L9" s="169">
        <v>0</v>
      </c>
      <c r="M9" s="169">
        <v>0</v>
      </c>
      <c r="N9" s="170">
        <v>21044</v>
      </c>
      <c r="O9" s="170">
        <v>228963</v>
      </c>
      <c r="P9" s="170">
        <v>9540</v>
      </c>
      <c r="Q9" s="170">
        <v>13342</v>
      </c>
      <c r="R9" s="85">
        <f t="shared" si="0"/>
        <v>113983</v>
      </c>
    </row>
    <row r="10" spans="1:18" x14ac:dyDescent="0.25">
      <c r="A10" s="169">
        <v>2013</v>
      </c>
      <c r="B10" s="169">
        <v>4</v>
      </c>
      <c r="C10" s="171" t="s">
        <v>504</v>
      </c>
      <c r="D10" s="171" t="s">
        <v>88</v>
      </c>
      <c r="E10" s="170">
        <v>24223</v>
      </c>
      <c r="F10" s="170">
        <v>52725</v>
      </c>
      <c r="G10" s="170">
        <v>105514</v>
      </c>
      <c r="H10" s="170">
        <v>102598</v>
      </c>
      <c r="I10" s="170">
        <v>26363</v>
      </c>
      <c r="J10" s="169">
        <v>0</v>
      </c>
      <c r="K10" s="170">
        <v>2934</v>
      </c>
      <c r="L10" s="169">
        <v>0</v>
      </c>
      <c r="M10" s="169">
        <v>0</v>
      </c>
      <c r="N10" s="170">
        <v>19943</v>
      </c>
      <c r="O10" s="170">
        <v>223987</v>
      </c>
      <c r="P10" s="170">
        <v>21344</v>
      </c>
      <c r="Q10" s="170">
        <v>7312</v>
      </c>
      <c r="R10" s="85">
        <f t="shared" si="0"/>
        <v>98202</v>
      </c>
    </row>
    <row r="11" spans="1:18" x14ac:dyDescent="0.25">
      <c r="A11" s="169">
        <v>2013</v>
      </c>
      <c r="B11" s="169">
        <v>4</v>
      </c>
      <c r="C11" s="171" t="s">
        <v>505</v>
      </c>
      <c r="D11" s="171" t="s">
        <v>154</v>
      </c>
      <c r="E11" s="170">
        <v>10448</v>
      </c>
      <c r="F11" s="170">
        <v>108269</v>
      </c>
      <c r="G11" s="170">
        <v>103719</v>
      </c>
      <c r="H11" s="170">
        <v>168196</v>
      </c>
      <c r="I11" s="170">
        <v>12218</v>
      </c>
      <c r="J11" s="169">
        <v>0</v>
      </c>
      <c r="K11" s="170">
        <v>2674</v>
      </c>
      <c r="L11" s="170">
        <v>41191</v>
      </c>
      <c r="M11" s="169">
        <v>0</v>
      </c>
      <c r="N11" s="170">
        <v>32694</v>
      </c>
      <c r="O11" s="170">
        <v>278279</v>
      </c>
      <c r="P11" s="170">
        <v>70461</v>
      </c>
      <c r="Q11" s="170">
        <v>10504</v>
      </c>
      <c r="R11" s="85">
        <f t="shared" si="0"/>
        <v>93215</v>
      </c>
    </row>
    <row r="12" spans="1:18" x14ac:dyDescent="0.25">
      <c r="A12" s="169">
        <v>2013</v>
      </c>
      <c r="B12" s="169">
        <v>4</v>
      </c>
      <c r="C12" s="171" t="s">
        <v>506</v>
      </c>
      <c r="D12" s="171" t="s">
        <v>103</v>
      </c>
      <c r="E12" s="170">
        <v>12862</v>
      </c>
      <c r="F12" s="170">
        <v>19107</v>
      </c>
      <c r="G12" s="170">
        <v>2113</v>
      </c>
      <c r="H12" s="170">
        <v>38032</v>
      </c>
      <c r="I12" s="170">
        <v>1594</v>
      </c>
      <c r="J12" s="169">
        <v>0</v>
      </c>
      <c r="K12" s="169">
        <v>612</v>
      </c>
      <c r="L12" s="169">
        <v>0</v>
      </c>
      <c r="M12" s="169">
        <v>0</v>
      </c>
      <c r="N12" s="170">
        <v>7393</v>
      </c>
      <c r="O12" s="170">
        <v>128183</v>
      </c>
      <c r="P12" s="170">
        <v>83697</v>
      </c>
      <c r="Q12" s="169">
        <v>148</v>
      </c>
      <c r="R12" s="85">
        <f t="shared" si="0"/>
        <v>1965</v>
      </c>
    </row>
    <row r="13" spans="1:18" x14ac:dyDescent="0.25">
      <c r="A13" s="169">
        <v>2013</v>
      </c>
      <c r="B13" s="169">
        <v>4</v>
      </c>
      <c r="C13" s="171" t="s">
        <v>507</v>
      </c>
      <c r="D13" s="171" t="s">
        <v>104</v>
      </c>
      <c r="E13" s="170">
        <v>6838</v>
      </c>
      <c r="F13" s="170">
        <v>26184</v>
      </c>
      <c r="G13" s="170">
        <v>14198</v>
      </c>
      <c r="H13" s="170">
        <v>49199</v>
      </c>
      <c r="I13" s="170">
        <v>1627</v>
      </c>
      <c r="J13" s="169">
        <v>0</v>
      </c>
      <c r="K13" s="170">
        <v>1564</v>
      </c>
      <c r="L13" s="169">
        <v>0</v>
      </c>
      <c r="M13" s="169">
        <v>0</v>
      </c>
      <c r="N13" s="170">
        <v>9563</v>
      </c>
      <c r="O13" s="170">
        <v>211087</v>
      </c>
      <c r="P13" s="170">
        <v>9248</v>
      </c>
      <c r="Q13" s="170">
        <v>1804</v>
      </c>
      <c r="R13" s="85">
        <f t="shared" si="0"/>
        <v>12394</v>
      </c>
    </row>
    <row r="14" spans="1:18" x14ac:dyDescent="0.25">
      <c r="A14" s="169">
        <v>2013</v>
      </c>
      <c r="B14" s="169">
        <v>4</v>
      </c>
      <c r="C14" s="171" t="s">
        <v>508</v>
      </c>
      <c r="D14" s="171" t="s">
        <v>70</v>
      </c>
      <c r="E14" s="170">
        <v>9641</v>
      </c>
      <c r="F14" s="170">
        <v>16987</v>
      </c>
      <c r="G14" s="170">
        <v>3629</v>
      </c>
      <c r="H14" s="170">
        <v>34299</v>
      </c>
      <c r="I14" s="170">
        <v>1441</v>
      </c>
      <c r="J14" s="169">
        <v>0</v>
      </c>
      <c r="K14" s="169">
        <v>752</v>
      </c>
      <c r="L14" s="169">
        <v>0</v>
      </c>
      <c r="M14" s="169">
        <v>0</v>
      </c>
      <c r="N14" s="170">
        <v>6667</v>
      </c>
      <c r="O14" s="170">
        <v>93267</v>
      </c>
      <c r="P14" s="170">
        <v>3886</v>
      </c>
      <c r="Q14" s="169">
        <v>682</v>
      </c>
      <c r="R14" s="85">
        <f t="shared" si="0"/>
        <v>2947</v>
      </c>
    </row>
    <row r="15" spans="1:18" x14ac:dyDescent="0.25">
      <c r="A15" s="169">
        <v>2013</v>
      </c>
      <c r="B15" s="169">
        <v>4</v>
      </c>
      <c r="C15" s="171" t="s">
        <v>509</v>
      </c>
      <c r="D15" s="171" t="s">
        <v>71</v>
      </c>
      <c r="E15" s="170">
        <v>27411</v>
      </c>
      <c r="F15" s="170">
        <v>47365</v>
      </c>
      <c r="G15" s="170">
        <v>47438</v>
      </c>
      <c r="H15" s="170">
        <v>76065</v>
      </c>
      <c r="I15" s="170">
        <v>3522</v>
      </c>
      <c r="J15" s="169">
        <v>0</v>
      </c>
      <c r="K15" s="170">
        <v>3812</v>
      </c>
      <c r="L15" s="169">
        <v>0</v>
      </c>
      <c r="M15" s="169">
        <v>0</v>
      </c>
      <c r="N15" s="170">
        <v>14785</v>
      </c>
      <c r="O15" s="170">
        <v>218260</v>
      </c>
      <c r="P15" s="170">
        <v>106365</v>
      </c>
      <c r="Q15" s="170">
        <v>1958</v>
      </c>
      <c r="R15" s="85">
        <f t="shared" si="0"/>
        <v>45480</v>
      </c>
    </row>
    <row r="16" spans="1:18" x14ac:dyDescent="0.25">
      <c r="A16" s="169">
        <v>2013</v>
      </c>
      <c r="B16" s="169">
        <v>4</v>
      </c>
      <c r="C16" s="171" t="s">
        <v>510</v>
      </c>
      <c r="D16" s="171" t="s">
        <v>105</v>
      </c>
      <c r="E16" s="170">
        <v>4181</v>
      </c>
      <c r="F16" s="170">
        <v>24899</v>
      </c>
      <c r="G16" s="170">
        <v>17549</v>
      </c>
      <c r="H16" s="170">
        <v>61332</v>
      </c>
      <c r="I16" s="170">
        <v>6168</v>
      </c>
      <c r="J16" s="169">
        <v>0</v>
      </c>
      <c r="K16" s="170">
        <v>1263</v>
      </c>
      <c r="L16" s="169">
        <v>0</v>
      </c>
      <c r="M16" s="169">
        <v>0</v>
      </c>
      <c r="N16" s="170">
        <v>11922</v>
      </c>
      <c r="O16" s="170">
        <v>203278</v>
      </c>
      <c r="P16" s="170">
        <v>8906</v>
      </c>
      <c r="Q16" s="170">
        <v>3415</v>
      </c>
      <c r="R16" s="85">
        <f t="shared" si="0"/>
        <v>14134</v>
      </c>
    </row>
    <row r="17" spans="1:18" x14ac:dyDescent="0.25">
      <c r="A17" s="169">
        <v>2013</v>
      </c>
      <c r="B17" s="169">
        <v>4</v>
      </c>
      <c r="C17" s="171" t="s">
        <v>511</v>
      </c>
      <c r="D17" s="171" t="s">
        <v>136</v>
      </c>
      <c r="E17" s="170">
        <v>8947</v>
      </c>
      <c r="F17" s="170">
        <v>12262</v>
      </c>
      <c r="G17" s="170">
        <v>201318</v>
      </c>
      <c r="H17" s="170">
        <v>26666</v>
      </c>
      <c r="I17" s="170">
        <v>2905</v>
      </c>
      <c r="J17" s="169">
        <v>0</v>
      </c>
      <c r="K17" s="169">
        <v>874</v>
      </c>
      <c r="L17" s="169">
        <v>0</v>
      </c>
      <c r="M17" s="169">
        <v>0</v>
      </c>
      <c r="N17" s="170">
        <v>5183</v>
      </c>
      <c r="O17" s="170">
        <v>25327</v>
      </c>
      <c r="P17" s="170">
        <v>1055</v>
      </c>
      <c r="Q17" s="170">
        <v>15826</v>
      </c>
      <c r="R17" s="85">
        <f t="shared" si="0"/>
        <v>185492</v>
      </c>
    </row>
    <row r="18" spans="1:18" x14ac:dyDescent="0.25">
      <c r="A18" s="169">
        <v>2013</v>
      </c>
      <c r="B18" s="169">
        <v>4</v>
      </c>
      <c r="C18" s="171" t="s">
        <v>512</v>
      </c>
      <c r="D18" s="171" t="s">
        <v>116</v>
      </c>
      <c r="E18" s="170">
        <v>11829</v>
      </c>
      <c r="F18" s="170">
        <v>58198</v>
      </c>
      <c r="G18" s="170">
        <v>199466</v>
      </c>
      <c r="H18" s="170">
        <v>131897</v>
      </c>
      <c r="I18" s="170">
        <v>6415</v>
      </c>
      <c r="J18" s="169">
        <v>0</v>
      </c>
      <c r="K18" s="170">
        <v>1282</v>
      </c>
      <c r="L18" s="169">
        <v>0</v>
      </c>
      <c r="M18" s="169">
        <v>0</v>
      </c>
      <c r="N18" s="170">
        <v>25638</v>
      </c>
      <c r="O18" s="170">
        <v>111280</v>
      </c>
      <c r="P18" s="170">
        <v>10604</v>
      </c>
      <c r="Q18" s="170">
        <v>34058</v>
      </c>
      <c r="R18" s="85">
        <f t="shared" si="0"/>
        <v>165408</v>
      </c>
    </row>
    <row r="19" spans="1:18" x14ac:dyDescent="0.25">
      <c r="A19" s="169">
        <v>2013</v>
      </c>
      <c r="B19" s="169">
        <v>4</v>
      </c>
      <c r="C19" s="171" t="s">
        <v>513</v>
      </c>
      <c r="D19" s="171" t="s">
        <v>72</v>
      </c>
      <c r="E19" s="170">
        <v>14247</v>
      </c>
      <c r="F19" s="170">
        <v>19384</v>
      </c>
      <c r="G19" s="169">
        <v>902</v>
      </c>
      <c r="H19" s="170">
        <v>31066</v>
      </c>
      <c r="I19" s="169">
        <v>162</v>
      </c>
      <c r="J19" s="169">
        <v>0</v>
      </c>
      <c r="K19" s="170">
        <v>1138</v>
      </c>
      <c r="L19" s="169">
        <v>0</v>
      </c>
      <c r="M19" s="169">
        <v>0</v>
      </c>
      <c r="N19" s="170">
        <v>6038</v>
      </c>
      <c r="O19" s="170">
        <v>99060</v>
      </c>
      <c r="P19" s="170">
        <v>4128</v>
      </c>
      <c r="Q19" s="169">
        <v>104</v>
      </c>
      <c r="R19" s="85">
        <f t="shared" si="0"/>
        <v>798</v>
      </c>
    </row>
    <row r="20" spans="1:18" x14ac:dyDescent="0.25">
      <c r="A20" s="169">
        <v>2013</v>
      </c>
      <c r="B20" s="169">
        <v>4</v>
      </c>
      <c r="C20" s="171" t="s">
        <v>514</v>
      </c>
      <c r="D20" s="171" t="s">
        <v>48</v>
      </c>
      <c r="E20" s="170">
        <v>7236</v>
      </c>
      <c r="F20" s="170">
        <v>16441</v>
      </c>
      <c r="G20" s="170">
        <v>111133</v>
      </c>
      <c r="H20" s="170">
        <v>27066</v>
      </c>
      <c r="I20" s="169">
        <v>483</v>
      </c>
      <c r="J20" s="169">
        <v>0</v>
      </c>
      <c r="K20" s="170">
        <v>1117</v>
      </c>
      <c r="L20" s="169">
        <v>0</v>
      </c>
      <c r="M20" s="169">
        <v>0</v>
      </c>
      <c r="N20" s="170">
        <v>5261</v>
      </c>
      <c r="O20" s="170">
        <v>80646</v>
      </c>
      <c r="P20" s="170">
        <v>3360</v>
      </c>
      <c r="Q20" s="170">
        <v>11229</v>
      </c>
      <c r="R20" s="85">
        <f t="shared" si="0"/>
        <v>99904</v>
      </c>
    </row>
    <row r="21" spans="1:18" x14ac:dyDescent="0.25">
      <c r="A21" s="169">
        <v>2013</v>
      </c>
      <c r="B21" s="169">
        <v>4</v>
      </c>
      <c r="C21" s="171" t="s">
        <v>515</v>
      </c>
      <c r="D21" s="171" t="s">
        <v>73</v>
      </c>
      <c r="E21" s="170">
        <v>10962</v>
      </c>
      <c r="F21" s="170">
        <v>26277</v>
      </c>
      <c r="G21" s="170">
        <v>48954</v>
      </c>
      <c r="H21" s="170">
        <v>88265</v>
      </c>
      <c r="I21" s="170">
        <v>2606</v>
      </c>
      <c r="J21" s="169">
        <v>0</v>
      </c>
      <c r="K21" s="170">
        <v>1525</v>
      </c>
      <c r="L21" s="169">
        <v>0</v>
      </c>
      <c r="M21" s="169">
        <v>0</v>
      </c>
      <c r="N21" s="170">
        <v>17156</v>
      </c>
      <c r="O21" s="170">
        <v>131996</v>
      </c>
      <c r="P21" s="170">
        <v>5500</v>
      </c>
      <c r="Q21" s="170">
        <v>5258</v>
      </c>
      <c r="R21" s="85">
        <f t="shared" si="0"/>
        <v>43696</v>
      </c>
    </row>
    <row r="22" spans="1:18" x14ac:dyDescent="0.25">
      <c r="A22" s="169">
        <v>2013</v>
      </c>
      <c r="B22" s="169">
        <v>4</v>
      </c>
      <c r="C22" s="171" t="s">
        <v>516</v>
      </c>
      <c r="D22" s="171" t="s">
        <v>89</v>
      </c>
      <c r="E22" s="170">
        <v>16330</v>
      </c>
      <c r="F22" s="170">
        <v>24894</v>
      </c>
      <c r="G22" s="170">
        <v>31787</v>
      </c>
      <c r="H22" s="170">
        <v>33466</v>
      </c>
      <c r="I22" s="170">
        <v>2965</v>
      </c>
      <c r="J22" s="169">
        <v>0</v>
      </c>
      <c r="K22" s="170">
        <v>1455</v>
      </c>
      <c r="L22" s="169">
        <v>0</v>
      </c>
      <c r="M22" s="169">
        <v>0</v>
      </c>
      <c r="N22" s="170">
        <v>6505</v>
      </c>
      <c r="O22" s="170">
        <v>113617</v>
      </c>
      <c r="P22" s="170">
        <v>11637</v>
      </c>
      <c r="Q22" s="170">
        <v>1922</v>
      </c>
      <c r="R22" s="85">
        <f t="shared" si="0"/>
        <v>29865</v>
      </c>
    </row>
    <row r="23" spans="1:18" x14ac:dyDescent="0.25">
      <c r="A23" s="169">
        <v>2013</v>
      </c>
      <c r="B23" s="169">
        <v>4</v>
      </c>
      <c r="C23" s="171" t="s">
        <v>517</v>
      </c>
      <c r="D23" s="171" t="s">
        <v>95</v>
      </c>
      <c r="E23" s="170">
        <v>15594</v>
      </c>
      <c r="F23" s="170">
        <v>29935</v>
      </c>
      <c r="G23" s="170">
        <v>3635</v>
      </c>
      <c r="H23" s="170">
        <v>64599</v>
      </c>
      <c r="I23" s="170">
        <v>1612</v>
      </c>
      <c r="J23" s="169">
        <v>0</v>
      </c>
      <c r="K23" s="170">
        <v>1306</v>
      </c>
      <c r="L23" s="169">
        <v>0</v>
      </c>
      <c r="M23" s="169">
        <v>0</v>
      </c>
      <c r="N23" s="170">
        <v>12557</v>
      </c>
      <c r="O23" s="170">
        <v>110408</v>
      </c>
      <c r="P23" s="170">
        <v>4600</v>
      </c>
      <c r="Q23" s="170">
        <v>1066</v>
      </c>
      <c r="R23" s="85">
        <f t="shared" si="0"/>
        <v>2569</v>
      </c>
    </row>
    <row r="24" spans="1:18" x14ac:dyDescent="0.25">
      <c r="A24" s="169">
        <v>2013</v>
      </c>
      <c r="B24" s="169">
        <v>4</v>
      </c>
      <c r="C24" s="171" t="s">
        <v>518</v>
      </c>
      <c r="D24" s="171" t="s">
        <v>155</v>
      </c>
      <c r="E24" s="170">
        <v>11799</v>
      </c>
      <c r="F24" s="170">
        <v>41126</v>
      </c>
      <c r="G24" s="170">
        <v>21720</v>
      </c>
      <c r="H24" s="170">
        <v>86531</v>
      </c>
      <c r="I24" s="170">
        <v>2433</v>
      </c>
      <c r="J24" s="169">
        <v>0</v>
      </c>
      <c r="K24" s="170">
        <v>3083</v>
      </c>
      <c r="L24" s="170">
        <v>6993</v>
      </c>
      <c r="M24" s="169">
        <v>0</v>
      </c>
      <c r="N24" s="170">
        <v>16820</v>
      </c>
      <c r="O24" s="170">
        <v>161881</v>
      </c>
      <c r="P24" s="170">
        <v>6745</v>
      </c>
      <c r="Q24" s="170">
        <v>1161</v>
      </c>
      <c r="R24" s="85">
        <f t="shared" si="0"/>
        <v>20559</v>
      </c>
    </row>
    <row r="25" spans="1:18" x14ac:dyDescent="0.25">
      <c r="A25" s="169">
        <v>2013</v>
      </c>
      <c r="B25" s="169">
        <v>4</v>
      </c>
      <c r="C25" s="171" t="s">
        <v>519</v>
      </c>
      <c r="D25" s="171" t="s">
        <v>96</v>
      </c>
      <c r="E25" s="170">
        <v>16818</v>
      </c>
      <c r="F25" s="170">
        <v>55360</v>
      </c>
      <c r="G25" s="170">
        <v>203639</v>
      </c>
      <c r="H25" s="170">
        <v>199429</v>
      </c>
      <c r="I25" s="170">
        <v>8232</v>
      </c>
      <c r="J25" s="169">
        <v>0</v>
      </c>
      <c r="K25" s="170">
        <v>2395</v>
      </c>
      <c r="L25" s="169">
        <v>0</v>
      </c>
      <c r="M25" s="169">
        <v>0</v>
      </c>
      <c r="N25" s="170">
        <v>38765</v>
      </c>
      <c r="O25" s="170">
        <v>223266</v>
      </c>
      <c r="P25" s="170">
        <v>201041</v>
      </c>
      <c r="Q25" s="170">
        <v>33176</v>
      </c>
      <c r="R25" s="85">
        <f t="shared" si="0"/>
        <v>170463</v>
      </c>
    </row>
    <row r="26" spans="1:18" x14ac:dyDescent="0.25">
      <c r="A26" s="169">
        <v>2013</v>
      </c>
      <c r="B26" s="169">
        <v>4</v>
      </c>
      <c r="C26" s="171" t="s">
        <v>520</v>
      </c>
      <c r="D26" s="171" t="s">
        <v>97</v>
      </c>
      <c r="E26" s="170">
        <v>8842</v>
      </c>
      <c r="F26" s="170">
        <v>34093</v>
      </c>
      <c r="G26" s="170">
        <v>17403</v>
      </c>
      <c r="H26" s="170">
        <v>129597</v>
      </c>
      <c r="I26" s="170">
        <v>4014</v>
      </c>
      <c r="J26" s="169">
        <v>0</v>
      </c>
      <c r="K26" s="169">
        <v>743</v>
      </c>
      <c r="L26" s="169">
        <v>0</v>
      </c>
      <c r="M26" s="169">
        <v>0</v>
      </c>
      <c r="N26" s="170">
        <v>25191</v>
      </c>
      <c r="O26" s="170">
        <v>138996</v>
      </c>
      <c r="P26" s="170">
        <v>5792</v>
      </c>
      <c r="Q26" s="170">
        <v>1165</v>
      </c>
      <c r="R26" s="85">
        <f t="shared" si="0"/>
        <v>16238</v>
      </c>
    </row>
    <row r="27" spans="1:18" x14ac:dyDescent="0.25">
      <c r="A27" s="169">
        <v>2013</v>
      </c>
      <c r="B27" s="169">
        <v>4</v>
      </c>
      <c r="C27" s="171" t="s">
        <v>521</v>
      </c>
      <c r="D27" s="171" t="s">
        <v>74</v>
      </c>
      <c r="E27" s="170">
        <v>56262</v>
      </c>
      <c r="F27" s="170">
        <v>169942</v>
      </c>
      <c r="G27" s="170">
        <v>268858</v>
      </c>
      <c r="H27" s="170">
        <v>294860</v>
      </c>
      <c r="I27" s="170">
        <v>39505</v>
      </c>
      <c r="J27" s="169">
        <v>0</v>
      </c>
      <c r="K27" s="170">
        <v>6810</v>
      </c>
      <c r="L27" s="169">
        <v>0</v>
      </c>
      <c r="M27" s="169">
        <v>0</v>
      </c>
      <c r="N27" s="170">
        <v>57314</v>
      </c>
      <c r="O27" s="170">
        <v>912476</v>
      </c>
      <c r="P27" s="170">
        <v>161061</v>
      </c>
      <c r="Q27" s="170">
        <v>44849</v>
      </c>
      <c r="R27" s="85">
        <f t="shared" si="0"/>
        <v>224009</v>
      </c>
    </row>
    <row r="28" spans="1:18" x14ac:dyDescent="0.25">
      <c r="A28" s="169">
        <v>2013</v>
      </c>
      <c r="B28" s="169">
        <v>4</v>
      </c>
      <c r="C28" s="171" t="s">
        <v>522</v>
      </c>
      <c r="D28" s="171" t="s">
        <v>58</v>
      </c>
      <c r="E28" s="170">
        <v>5766</v>
      </c>
      <c r="F28" s="170">
        <v>529709</v>
      </c>
      <c r="G28" s="170">
        <v>361338</v>
      </c>
      <c r="H28" s="170">
        <v>921946</v>
      </c>
      <c r="I28" s="170">
        <v>89897</v>
      </c>
      <c r="J28" s="170">
        <v>18900</v>
      </c>
      <c r="K28" s="170">
        <v>12991</v>
      </c>
      <c r="L28" s="170">
        <v>2280</v>
      </c>
      <c r="M28" s="169">
        <v>0</v>
      </c>
      <c r="N28" s="170">
        <v>179207</v>
      </c>
      <c r="O28" s="170">
        <v>1302575</v>
      </c>
      <c r="P28" s="170">
        <v>271034</v>
      </c>
      <c r="Q28" s="170">
        <v>44699</v>
      </c>
      <c r="R28" s="85">
        <f t="shared" si="0"/>
        <v>316639</v>
      </c>
    </row>
    <row r="29" spans="1:18" x14ac:dyDescent="0.25">
      <c r="A29" s="169">
        <v>2013</v>
      </c>
      <c r="B29" s="169">
        <v>4</v>
      </c>
      <c r="C29" s="171" t="s">
        <v>523</v>
      </c>
      <c r="D29" s="171" t="s">
        <v>137</v>
      </c>
      <c r="E29" s="170">
        <v>23151</v>
      </c>
      <c r="F29" s="170">
        <v>18952</v>
      </c>
      <c r="G29" s="170">
        <v>-23701</v>
      </c>
      <c r="H29" s="170">
        <v>48032</v>
      </c>
      <c r="I29" s="170">
        <v>6525</v>
      </c>
      <c r="J29" s="169">
        <v>0</v>
      </c>
      <c r="K29" s="170">
        <v>2418</v>
      </c>
      <c r="L29" s="169">
        <v>0</v>
      </c>
      <c r="M29" s="169">
        <v>0</v>
      </c>
      <c r="N29" s="170">
        <v>9336</v>
      </c>
      <c r="O29" s="170">
        <v>36317</v>
      </c>
      <c r="P29" s="170">
        <v>1513</v>
      </c>
      <c r="Q29" s="170">
        <v>-5651</v>
      </c>
      <c r="R29" s="85">
        <f t="shared" si="0"/>
        <v>-18050</v>
      </c>
    </row>
    <row r="30" spans="1:18" x14ac:dyDescent="0.25">
      <c r="A30" s="169">
        <v>2013</v>
      </c>
      <c r="B30" s="169">
        <v>4</v>
      </c>
      <c r="C30" s="171" t="s">
        <v>524</v>
      </c>
      <c r="D30" s="171" t="s">
        <v>130</v>
      </c>
      <c r="E30" s="170">
        <v>22132</v>
      </c>
      <c r="F30" s="170">
        <v>202108</v>
      </c>
      <c r="G30" s="170">
        <v>188570</v>
      </c>
      <c r="H30" s="170">
        <v>354892</v>
      </c>
      <c r="I30" s="170">
        <v>66990</v>
      </c>
      <c r="J30" s="169">
        <v>341</v>
      </c>
      <c r="K30" s="170">
        <v>4296</v>
      </c>
      <c r="L30" s="169">
        <v>0</v>
      </c>
      <c r="M30" s="169">
        <v>0</v>
      </c>
      <c r="N30" s="170">
        <v>68983</v>
      </c>
      <c r="O30" s="170">
        <v>885443</v>
      </c>
      <c r="P30" s="170">
        <v>190886</v>
      </c>
      <c r="Q30" s="170">
        <v>18989</v>
      </c>
      <c r="R30" s="85">
        <f t="shared" si="0"/>
        <v>169581</v>
      </c>
    </row>
    <row r="31" spans="1:18" x14ac:dyDescent="0.25">
      <c r="A31" s="169">
        <v>2013</v>
      </c>
      <c r="B31" s="169">
        <v>4</v>
      </c>
      <c r="C31" s="171" t="s">
        <v>525</v>
      </c>
      <c r="D31" s="171" t="s">
        <v>156</v>
      </c>
      <c r="E31" s="170">
        <v>2108</v>
      </c>
      <c r="F31" s="170">
        <v>15994</v>
      </c>
      <c r="G31" s="170">
        <v>9914</v>
      </c>
      <c r="H31" s="170">
        <v>24166</v>
      </c>
      <c r="I31" s="170">
        <v>4580</v>
      </c>
      <c r="J31" s="169">
        <v>0</v>
      </c>
      <c r="K31" s="170">
        <v>1210</v>
      </c>
      <c r="L31" s="170">
        <v>3180</v>
      </c>
      <c r="M31" s="169">
        <v>0</v>
      </c>
      <c r="N31" s="170">
        <v>4697</v>
      </c>
      <c r="O31" s="170">
        <v>86394</v>
      </c>
      <c r="P31" s="170">
        <v>11222</v>
      </c>
      <c r="Q31" s="170">
        <v>1107</v>
      </c>
      <c r="R31" s="85">
        <f t="shared" si="0"/>
        <v>8807</v>
      </c>
    </row>
    <row r="32" spans="1:18" x14ac:dyDescent="0.25">
      <c r="A32" s="169">
        <v>2013</v>
      </c>
      <c r="B32" s="169">
        <v>4</v>
      </c>
      <c r="C32" s="171" t="s">
        <v>526</v>
      </c>
      <c r="D32" s="171" t="s">
        <v>106</v>
      </c>
      <c r="E32" s="170">
        <v>10393</v>
      </c>
      <c r="F32" s="170">
        <v>10492</v>
      </c>
      <c r="G32" s="170">
        <v>72883</v>
      </c>
      <c r="H32" s="170">
        <v>11900</v>
      </c>
      <c r="I32" s="170">
        <v>1391</v>
      </c>
      <c r="J32" s="169">
        <v>0</v>
      </c>
      <c r="K32" s="169">
        <v>596</v>
      </c>
      <c r="L32" s="169">
        <v>0</v>
      </c>
      <c r="M32" s="169">
        <v>0</v>
      </c>
      <c r="N32" s="170">
        <v>2313</v>
      </c>
      <c r="O32" s="170">
        <v>49610</v>
      </c>
      <c r="P32" s="170">
        <v>51297</v>
      </c>
      <c r="Q32" s="170">
        <v>6568</v>
      </c>
      <c r="R32" s="85">
        <f t="shared" si="0"/>
        <v>66315</v>
      </c>
    </row>
    <row r="33" spans="1:18" x14ac:dyDescent="0.25">
      <c r="A33" s="169">
        <v>2013</v>
      </c>
      <c r="B33" s="169">
        <v>4</v>
      </c>
      <c r="C33" s="171" t="s">
        <v>527</v>
      </c>
      <c r="D33" s="171" t="s">
        <v>126</v>
      </c>
      <c r="E33" s="170">
        <v>32862</v>
      </c>
      <c r="F33" s="170">
        <v>48183</v>
      </c>
      <c r="G33" s="170">
        <v>402056</v>
      </c>
      <c r="H33" s="170">
        <v>128764</v>
      </c>
      <c r="I33" s="170">
        <v>4434</v>
      </c>
      <c r="J33" s="169">
        <v>0</v>
      </c>
      <c r="K33" s="170">
        <v>2704</v>
      </c>
      <c r="L33" s="169">
        <v>0</v>
      </c>
      <c r="M33" s="169">
        <v>0</v>
      </c>
      <c r="N33" s="170">
        <v>25029</v>
      </c>
      <c r="O33" s="170">
        <v>247162</v>
      </c>
      <c r="P33" s="170">
        <v>23552</v>
      </c>
      <c r="Q33" s="170">
        <v>42934</v>
      </c>
      <c r="R33" s="85">
        <f t="shared" si="0"/>
        <v>359122</v>
      </c>
    </row>
    <row r="34" spans="1:18" x14ac:dyDescent="0.25">
      <c r="A34" s="169">
        <v>2013</v>
      </c>
      <c r="B34" s="169">
        <v>4</v>
      </c>
      <c r="C34" s="171" t="s">
        <v>528</v>
      </c>
      <c r="D34" s="171" t="s">
        <v>59</v>
      </c>
      <c r="E34" s="170">
        <v>1105</v>
      </c>
      <c r="F34" s="170">
        <v>29321</v>
      </c>
      <c r="G34" s="170">
        <v>18915</v>
      </c>
      <c r="H34" s="170">
        <v>93331</v>
      </c>
      <c r="I34" s="170">
        <v>3677</v>
      </c>
      <c r="J34" s="169">
        <v>0</v>
      </c>
      <c r="K34" s="170">
        <v>1508</v>
      </c>
      <c r="L34" s="170">
        <v>3555</v>
      </c>
      <c r="M34" s="169">
        <v>0</v>
      </c>
      <c r="N34" s="170">
        <v>18142</v>
      </c>
      <c r="O34" s="170">
        <v>133136</v>
      </c>
      <c r="P34" s="170">
        <v>189253</v>
      </c>
      <c r="Q34" s="169">
        <v>223</v>
      </c>
      <c r="R34" s="85">
        <f t="shared" si="0"/>
        <v>18692</v>
      </c>
    </row>
    <row r="35" spans="1:18" x14ac:dyDescent="0.25">
      <c r="A35" s="169">
        <v>2013</v>
      </c>
      <c r="B35" s="169">
        <v>4</v>
      </c>
      <c r="C35" s="171" t="s">
        <v>529</v>
      </c>
      <c r="D35" s="171" t="s">
        <v>107</v>
      </c>
      <c r="E35" s="170">
        <v>20145</v>
      </c>
      <c r="F35" s="170">
        <v>54054</v>
      </c>
      <c r="G35" s="170">
        <v>4388</v>
      </c>
      <c r="H35" s="170">
        <v>110497</v>
      </c>
      <c r="I35" s="170">
        <v>6353</v>
      </c>
      <c r="J35" s="169">
        <v>0</v>
      </c>
      <c r="K35" s="170">
        <v>2305</v>
      </c>
      <c r="L35" s="169">
        <v>0</v>
      </c>
      <c r="M35" s="169">
        <v>0</v>
      </c>
      <c r="N35" s="170">
        <v>21478</v>
      </c>
      <c r="O35" s="170">
        <v>304939</v>
      </c>
      <c r="P35" s="170">
        <v>155860</v>
      </c>
      <c r="Q35" s="169">
        <v>423</v>
      </c>
      <c r="R35" s="85">
        <f t="shared" si="0"/>
        <v>3965</v>
      </c>
    </row>
    <row r="36" spans="1:18" x14ac:dyDescent="0.25">
      <c r="A36" s="169">
        <v>2013</v>
      </c>
      <c r="B36" s="169">
        <v>4</v>
      </c>
      <c r="C36" s="171" t="s">
        <v>530</v>
      </c>
      <c r="D36" s="169" t="s">
        <v>41</v>
      </c>
      <c r="E36" s="170">
        <v>27897</v>
      </c>
      <c r="F36" s="170">
        <v>4312744</v>
      </c>
      <c r="G36" s="170">
        <v>14702949</v>
      </c>
      <c r="H36" s="170">
        <v>12605745</v>
      </c>
      <c r="I36" s="170">
        <v>2204827</v>
      </c>
      <c r="J36" s="170">
        <v>349121</v>
      </c>
      <c r="K36" s="170">
        <v>137983</v>
      </c>
      <c r="L36" s="169">
        <v>0</v>
      </c>
      <c r="M36" s="169">
        <v>0</v>
      </c>
      <c r="N36" s="170">
        <v>2450291</v>
      </c>
      <c r="O36" s="170">
        <v>14032568</v>
      </c>
      <c r="P36" s="170">
        <v>8297168</v>
      </c>
      <c r="Q36" s="170">
        <v>1145262</v>
      </c>
      <c r="R36" s="85">
        <f t="shared" si="0"/>
        <v>13557687</v>
      </c>
    </row>
    <row r="37" spans="1:18" x14ac:dyDescent="0.25">
      <c r="A37" s="169">
        <v>2013</v>
      </c>
      <c r="B37" s="169">
        <v>4</v>
      </c>
      <c r="C37" s="171" t="s">
        <v>531</v>
      </c>
      <c r="D37" s="171" t="s">
        <v>170</v>
      </c>
      <c r="E37" s="170">
        <v>9417</v>
      </c>
      <c r="F37" s="170">
        <v>13325</v>
      </c>
      <c r="G37" s="169">
        <v>415</v>
      </c>
      <c r="H37" s="170">
        <v>15200</v>
      </c>
      <c r="I37" s="169">
        <v>791</v>
      </c>
      <c r="J37" s="169">
        <v>0</v>
      </c>
      <c r="K37" s="169">
        <v>701</v>
      </c>
      <c r="L37" s="169">
        <v>0</v>
      </c>
      <c r="M37" s="169">
        <v>0</v>
      </c>
      <c r="N37" s="170">
        <v>2955</v>
      </c>
      <c r="O37" s="170">
        <v>61868</v>
      </c>
      <c r="P37" s="170">
        <v>2787</v>
      </c>
      <c r="Q37" s="169">
        <v>17</v>
      </c>
      <c r="R37" s="85">
        <f t="shared" si="0"/>
        <v>398</v>
      </c>
    </row>
    <row r="38" spans="1:18" x14ac:dyDescent="0.25">
      <c r="A38" s="169">
        <v>2013</v>
      </c>
      <c r="B38" s="169">
        <v>4</v>
      </c>
      <c r="C38" s="171" t="s">
        <v>532</v>
      </c>
      <c r="D38" s="171" t="s">
        <v>171</v>
      </c>
      <c r="E38" s="170">
        <v>39503</v>
      </c>
      <c r="F38" s="170">
        <v>86030</v>
      </c>
      <c r="G38" s="170">
        <v>38563</v>
      </c>
      <c r="H38" s="170">
        <v>205429</v>
      </c>
      <c r="I38" s="170">
        <v>14067</v>
      </c>
      <c r="J38" s="169">
        <v>0</v>
      </c>
      <c r="K38" s="170">
        <v>4425</v>
      </c>
      <c r="L38" s="169">
        <v>0</v>
      </c>
      <c r="M38" s="169">
        <v>0</v>
      </c>
      <c r="N38" s="170">
        <v>39931</v>
      </c>
      <c r="O38" s="170">
        <v>403780</v>
      </c>
      <c r="P38" s="170">
        <v>92282</v>
      </c>
      <c r="Q38" s="170">
        <v>6115</v>
      </c>
      <c r="R38" s="85">
        <f t="shared" si="0"/>
        <v>32448</v>
      </c>
    </row>
    <row r="39" spans="1:18" x14ac:dyDescent="0.25">
      <c r="A39" s="169">
        <v>2013</v>
      </c>
      <c r="B39" s="169">
        <v>4</v>
      </c>
      <c r="C39" s="171" t="s">
        <v>533</v>
      </c>
      <c r="D39" s="171" t="s">
        <v>138</v>
      </c>
      <c r="E39" s="170">
        <v>11686</v>
      </c>
      <c r="F39" s="170">
        <v>13436</v>
      </c>
      <c r="G39" s="170">
        <v>33172</v>
      </c>
      <c r="H39" s="170">
        <v>25999</v>
      </c>
      <c r="I39" s="170">
        <v>3365</v>
      </c>
      <c r="J39" s="169">
        <v>0</v>
      </c>
      <c r="K39" s="170">
        <v>1349</v>
      </c>
      <c r="L39" s="169">
        <v>0</v>
      </c>
      <c r="M39" s="169">
        <v>0</v>
      </c>
      <c r="N39" s="170">
        <v>5054</v>
      </c>
      <c r="O39" s="170">
        <v>77138</v>
      </c>
      <c r="P39" s="170">
        <v>3214</v>
      </c>
      <c r="Q39" s="170">
        <v>8585</v>
      </c>
      <c r="R39" s="85">
        <f t="shared" si="0"/>
        <v>24587</v>
      </c>
    </row>
    <row r="40" spans="1:18" x14ac:dyDescent="0.25">
      <c r="A40" s="169">
        <v>2013</v>
      </c>
      <c r="B40" s="169">
        <v>4</v>
      </c>
      <c r="C40" s="171" t="s">
        <v>534</v>
      </c>
      <c r="D40" s="171" t="s">
        <v>172</v>
      </c>
      <c r="E40" s="170">
        <v>25150</v>
      </c>
      <c r="F40" s="170">
        <v>27077</v>
      </c>
      <c r="G40" s="170">
        <v>2672</v>
      </c>
      <c r="H40" s="170">
        <v>58665</v>
      </c>
      <c r="I40" s="170">
        <v>1493</v>
      </c>
      <c r="J40" s="169">
        <v>0</v>
      </c>
      <c r="K40" s="170">
        <v>2657</v>
      </c>
      <c r="L40" s="169">
        <v>0</v>
      </c>
      <c r="M40" s="169">
        <v>0</v>
      </c>
      <c r="N40" s="170">
        <v>11403</v>
      </c>
      <c r="O40" s="170">
        <v>140612</v>
      </c>
      <c r="P40" s="170">
        <v>6476</v>
      </c>
      <c r="Q40" s="169">
        <v>630</v>
      </c>
      <c r="R40" s="85">
        <f t="shared" si="0"/>
        <v>2042</v>
      </c>
    </row>
    <row r="41" spans="1:18" x14ac:dyDescent="0.25">
      <c r="A41" s="169">
        <v>2013</v>
      </c>
      <c r="B41" s="169">
        <v>4</v>
      </c>
      <c r="C41" s="171" t="s">
        <v>535</v>
      </c>
      <c r="D41" s="171" t="s">
        <v>173</v>
      </c>
      <c r="E41" s="170">
        <v>31319</v>
      </c>
      <c r="F41" s="170">
        <v>185153</v>
      </c>
      <c r="G41" s="170">
        <v>383454</v>
      </c>
      <c r="H41" s="170">
        <v>424557</v>
      </c>
      <c r="I41" s="170">
        <v>49061</v>
      </c>
      <c r="J41" s="169">
        <v>0</v>
      </c>
      <c r="K41" s="170">
        <v>7538</v>
      </c>
      <c r="L41" s="169">
        <v>0</v>
      </c>
      <c r="M41" s="169">
        <v>0</v>
      </c>
      <c r="N41" s="170">
        <v>82525</v>
      </c>
      <c r="O41" s="170">
        <v>900291</v>
      </c>
      <c r="P41" s="170">
        <v>203606</v>
      </c>
      <c r="Q41" s="170">
        <v>61736</v>
      </c>
      <c r="R41" s="85">
        <f t="shared" si="0"/>
        <v>321718</v>
      </c>
    </row>
    <row r="42" spans="1:18" x14ac:dyDescent="0.25">
      <c r="A42" s="169">
        <v>2013</v>
      </c>
      <c r="B42" s="169">
        <v>4</v>
      </c>
      <c r="C42" s="171" t="s">
        <v>536</v>
      </c>
      <c r="D42" s="171" t="s">
        <v>131</v>
      </c>
      <c r="E42" s="170">
        <v>3880</v>
      </c>
      <c r="F42" s="170">
        <v>24133</v>
      </c>
      <c r="G42" s="170">
        <v>-5910</v>
      </c>
      <c r="H42" s="170">
        <v>49899</v>
      </c>
      <c r="I42" s="170">
        <v>1506</v>
      </c>
      <c r="J42" s="169">
        <v>0</v>
      </c>
      <c r="K42" s="170">
        <v>1147</v>
      </c>
      <c r="L42" s="169">
        <v>0</v>
      </c>
      <c r="M42" s="169">
        <v>0</v>
      </c>
      <c r="N42" s="170">
        <v>9699</v>
      </c>
      <c r="O42" s="170">
        <v>184533</v>
      </c>
      <c r="P42" s="170">
        <v>7689</v>
      </c>
      <c r="Q42" s="170">
        <v>1086</v>
      </c>
      <c r="R42" s="85">
        <f t="shared" si="0"/>
        <v>-6996</v>
      </c>
    </row>
    <row r="43" spans="1:18" x14ac:dyDescent="0.25">
      <c r="A43" s="169">
        <v>2013</v>
      </c>
      <c r="B43" s="169">
        <v>4</v>
      </c>
      <c r="C43" s="171" t="s">
        <v>537</v>
      </c>
      <c r="D43" s="171" t="s">
        <v>117</v>
      </c>
      <c r="E43" s="170">
        <v>3727</v>
      </c>
      <c r="F43" s="170">
        <v>57799</v>
      </c>
      <c r="G43" s="170">
        <v>57870</v>
      </c>
      <c r="H43" s="170">
        <v>250328</v>
      </c>
      <c r="I43" s="170">
        <v>3091</v>
      </c>
      <c r="J43" s="169">
        <v>0</v>
      </c>
      <c r="K43" s="170">
        <v>3726</v>
      </c>
      <c r="L43" s="169">
        <v>0</v>
      </c>
      <c r="M43" s="169">
        <v>0</v>
      </c>
      <c r="N43" s="170">
        <v>48658</v>
      </c>
      <c r="O43" s="170">
        <v>249143</v>
      </c>
      <c r="P43" s="170">
        <v>23741</v>
      </c>
      <c r="Q43" s="170">
        <v>8233</v>
      </c>
      <c r="R43" s="85">
        <f t="shared" si="0"/>
        <v>49637</v>
      </c>
    </row>
    <row r="44" spans="1:18" x14ac:dyDescent="0.25">
      <c r="A44" s="169">
        <v>2013</v>
      </c>
      <c r="B44" s="169">
        <v>4</v>
      </c>
      <c r="C44" s="171" t="s">
        <v>663</v>
      </c>
      <c r="D44" s="171" t="s">
        <v>664</v>
      </c>
      <c r="E44" s="170">
        <v>3196</v>
      </c>
      <c r="F44" s="170">
        <v>23512</v>
      </c>
      <c r="G44" s="169">
        <v>64</v>
      </c>
      <c r="H44" s="170">
        <v>32799</v>
      </c>
      <c r="I44" s="170">
        <v>8145</v>
      </c>
      <c r="J44" s="169">
        <v>0</v>
      </c>
      <c r="K44" s="169">
        <v>909</v>
      </c>
      <c r="L44" s="169">
        <v>0</v>
      </c>
      <c r="M44" s="169">
        <v>0</v>
      </c>
      <c r="N44" s="170">
        <v>6375</v>
      </c>
      <c r="O44" s="170">
        <v>78049</v>
      </c>
      <c r="P44" s="170">
        <v>3252</v>
      </c>
      <c r="Q44" s="169">
        <v>-2</v>
      </c>
      <c r="R44" s="85">
        <f t="shared" si="0"/>
        <v>66</v>
      </c>
    </row>
    <row r="45" spans="1:18" x14ac:dyDescent="0.25">
      <c r="A45" s="169">
        <v>2013</v>
      </c>
      <c r="B45" s="169">
        <v>4</v>
      </c>
      <c r="C45" s="171" t="s">
        <v>538</v>
      </c>
      <c r="D45" s="171" t="s">
        <v>132</v>
      </c>
      <c r="E45" s="170">
        <v>8710</v>
      </c>
      <c r="F45" s="170">
        <v>27939</v>
      </c>
      <c r="G45" s="170">
        <v>45203</v>
      </c>
      <c r="H45" s="170">
        <v>46732</v>
      </c>
      <c r="I45" s="170">
        <v>4718</v>
      </c>
      <c r="J45" s="169">
        <v>0</v>
      </c>
      <c r="K45" s="170">
        <v>1776</v>
      </c>
      <c r="L45" s="169">
        <v>0</v>
      </c>
      <c r="M45" s="169">
        <v>0</v>
      </c>
      <c r="N45" s="170">
        <v>9084</v>
      </c>
      <c r="O45" s="170">
        <v>159011</v>
      </c>
      <c r="P45" s="170">
        <v>6625</v>
      </c>
      <c r="Q45" s="170">
        <v>4159</v>
      </c>
      <c r="R45" s="85">
        <f t="shared" si="0"/>
        <v>41044</v>
      </c>
    </row>
    <row r="46" spans="1:18" x14ac:dyDescent="0.25">
      <c r="A46" s="169">
        <v>2013</v>
      </c>
      <c r="B46" s="169">
        <v>4</v>
      </c>
      <c r="C46" s="171" t="s">
        <v>539</v>
      </c>
      <c r="D46" s="171" t="s">
        <v>44</v>
      </c>
      <c r="E46" s="170">
        <v>6149</v>
      </c>
      <c r="F46" s="170">
        <v>1494150</v>
      </c>
      <c r="G46" s="170">
        <v>3285875</v>
      </c>
      <c r="H46" s="170">
        <v>1497366</v>
      </c>
      <c r="I46" s="170">
        <v>390787</v>
      </c>
      <c r="J46" s="170">
        <v>17880</v>
      </c>
      <c r="K46" s="170">
        <v>17117</v>
      </c>
      <c r="L46" s="170">
        <v>250296</v>
      </c>
      <c r="M46" s="169">
        <v>0</v>
      </c>
      <c r="N46" s="170">
        <v>291056</v>
      </c>
      <c r="O46" s="170">
        <v>1274413</v>
      </c>
      <c r="P46" s="170">
        <v>584270</v>
      </c>
      <c r="Q46" s="170">
        <v>297066</v>
      </c>
      <c r="R46" s="85">
        <f t="shared" si="0"/>
        <v>2988809</v>
      </c>
    </row>
    <row r="47" spans="1:18" x14ac:dyDescent="0.25">
      <c r="A47" s="169">
        <v>2013</v>
      </c>
      <c r="B47" s="169">
        <v>4</v>
      </c>
      <c r="C47" s="171" t="s">
        <v>540</v>
      </c>
      <c r="D47" s="171" t="s">
        <v>98</v>
      </c>
      <c r="E47" s="170">
        <v>9193</v>
      </c>
      <c r="F47" s="170">
        <v>41122</v>
      </c>
      <c r="G47" s="170">
        <v>56820</v>
      </c>
      <c r="H47" s="170">
        <v>207295</v>
      </c>
      <c r="I47" s="170">
        <v>4703</v>
      </c>
      <c r="J47" s="169">
        <v>0</v>
      </c>
      <c r="K47" s="170">
        <v>1743</v>
      </c>
      <c r="L47" s="169">
        <v>0</v>
      </c>
      <c r="M47" s="169">
        <v>0</v>
      </c>
      <c r="N47" s="170">
        <v>40294</v>
      </c>
      <c r="O47" s="170">
        <v>252523</v>
      </c>
      <c r="P47" s="170">
        <v>10522</v>
      </c>
      <c r="Q47" s="170">
        <v>5973</v>
      </c>
      <c r="R47" s="85">
        <f t="shared" si="0"/>
        <v>50847</v>
      </c>
    </row>
    <row r="48" spans="1:18" x14ac:dyDescent="0.25">
      <c r="A48" s="169">
        <v>2013</v>
      </c>
      <c r="B48" s="169">
        <v>4</v>
      </c>
      <c r="C48" s="171" t="s">
        <v>541</v>
      </c>
      <c r="D48" s="171" t="s">
        <v>60</v>
      </c>
      <c r="E48" s="170">
        <v>7598</v>
      </c>
      <c r="F48" s="170">
        <v>27151</v>
      </c>
      <c r="G48" s="170">
        <v>21250</v>
      </c>
      <c r="H48" s="170">
        <v>43832</v>
      </c>
      <c r="I48" s="170">
        <v>6560</v>
      </c>
      <c r="J48" s="169">
        <v>0</v>
      </c>
      <c r="K48" s="170">
        <v>1197</v>
      </c>
      <c r="L48" s="170">
        <v>4012</v>
      </c>
      <c r="M48" s="169">
        <v>0</v>
      </c>
      <c r="N48" s="170">
        <v>8520</v>
      </c>
      <c r="O48" s="170">
        <v>108785</v>
      </c>
      <c r="P48" s="170">
        <v>97833</v>
      </c>
      <c r="Q48" s="170">
        <v>3194</v>
      </c>
      <c r="R48" s="85">
        <f t="shared" si="0"/>
        <v>18056</v>
      </c>
    </row>
    <row r="49" spans="1:18" x14ac:dyDescent="0.25">
      <c r="A49" s="169">
        <v>2013</v>
      </c>
      <c r="B49" s="169">
        <v>4</v>
      </c>
      <c r="C49" s="171" t="s">
        <v>542</v>
      </c>
      <c r="D49" s="171" t="s">
        <v>75</v>
      </c>
      <c r="E49" s="170">
        <v>11013</v>
      </c>
      <c r="F49" s="170">
        <v>9617</v>
      </c>
      <c r="G49" s="170">
        <v>6835</v>
      </c>
      <c r="H49" s="170">
        <v>20266</v>
      </c>
      <c r="I49" s="170">
        <v>1036</v>
      </c>
      <c r="J49" s="169">
        <v>0</v>
      </c>
      <c r="K49" s="169">
        <v>572</v>
      </c>
      <c r="L49" s="169">
        <v>0</v>
      </c>
      <c r="M49" s="169">
        <v>0</v>
      </c>
      <c r="N49" s="170">
        <v>3939</v>
      </c>
      <c r="O49" s="170">
        <v>65516</v>
      </c>
      <c r="P49" s="170">
        <v>2730</v>
      </c>
      <c r="Q49" s="170">
        <v>-3476</v>
      </c>
      <c r="R49" s="85">
        <f t="shared" si="0"/>
        <v>10311</v>
      </c>
    </row>
    <row r="50" spans="1:18" x14ac:dyDescent="0.25">
      <c r="A50" s="169">
        <v>2013</v>
      </c>
      <c r="B50" s="169">
        <v>4</v>
      </c>
      <c r="C50" s="171" t="s">
        <v>543</v>
      </c>
      <c r="D50" s="171" t="s">
        <v>90</v>
      </c>
      <c r="E50" s="170">
        <v>22728</v>
      </c>
      <c r="F50" s="170">
        <v>218075</v>
      </c>
      <c r="G50" s="170">
        <v>390533</v>
      </c>
      <c r="H50" s="170">
        <v>359958</v>
      </c>
      <c r="I50" s="170">
        <v>80963</v>
      </c>
      <c r="J50" s="169">
        <v>0</v>
      </c>
      <c r="K50" s="170">
        <v>8478</v>
      </c>
      <c r="L50" s="169">
        <v>0</v>
      </c>
      <c r="M50" s="169">
        <v>0</v>
      </c>
      <c r="N50" s="170">
        <v>69968</v>
      </c>
      <c r="O50" s="170">
        <v>775560</v>
      </c>
      <c r="P50" s="170">
        <v>298145</v>
      </c>
      <c r="Q50" s="170">
        <v>82619</v>
      </c>
      <c r="R50" s="85">
        <f t="shared" si="0"/>
        <v>307914</v>
      </c>
    </row>
    <row r="51" spans="1:18" x14ac:dyDescent="0.25">
      <c r="A51" s="169">
        <v>2013</v>
      </c>
      <c r="B51" s="169">
        <v>4</v>
      </c>
      <c r="C51" s="171" t="s">
        <v>544</v>
      </c>
      <c r="D51" s="171" t="s">
        <v>139</v>
      </c>
      <c r="E51" s="170">
        <v>57942</v>
      </c>
      <c r="F51" s="170">
        <v>200716</v>
      </c>
      <c r="G51" s="170">
        <v>73523</v>
      </c>
      <c r="H51" s="170">
        <v>344692</v>
      </c>
      <c r="I51" s="170">
        <v>66187</v>
      </c>
      <c r="J51" s="169">
        <v>0</v>
      </c>
      <c r="K51" s="170">
        <v>16199</v>
      </c>
      <c r="L51" s="169">
        <v>0</v>
      </c>
      <c r="M51" s="169">
        <v>0</v>
      </c>
      <c r="N51" s="170">
        <v>67001</v>
      </c>
      <c r="O51" s="170">
        <v>781922</v>
      </c>
      <c r="P51" s="170">
        <v>142188</v>
      </c>
      <c r="Q51" s="170">
        <v>25867</v>
      </c>
      <c r="R51" s="85">
        <f t="shared" si="0"/>
        <v>47656</v>
      </c>
    </row>
    <row r="52" spans="1:18" x14ac:dyDescent="0.25">
      <c r="A52" s="169">
        <v>2013</v>
      </c>
      <c r="B52" s="169">
        <v>4</v>
      </c>
      <c r="C52" s="171" t="s">
        <v>545</v>
      </c>
      <c r="D52" s="171" t="s">
        <v>157</v>
      </c>
      <c r="E52" s="170">
        <v>1055</v>
      </c>
      <c r="F52" s="170">
        <v>20855</v>
      </c>
      <c r="G52" s="170">
        <v>19916</v>
      </c>
      <c r="H52" s="170">
        <v>25199</v>
      </c>
      <c r="I52" s="169">
        <v>981</v>
      </c>
      <c r="J52" s="169">
        <v>0</v>
      </c>
      <c r="K52" s="170">
        <v>1340</v>
      </c>
      <c r="L52" s="170">
        <v>13545</v>
      </c>
      <c r="M52" s="169">
        <v>0</v>
      </c>
      <c r="N52" s="170">
        <v>4898</v>
      </c>
      <c r="O52" s="170">
        <v>105948</v>
      </c>
      <c r="P52" s="170">
        <v>4415</v>
      </c>
      <c r="Q52" s="170">
        <v>3463</v>
      </c>
      <c r="R52" s="85">
        <f t="shared" si="0"/>
        <v>16453</v>
      </c>
    </row>
    <row r="53" spans="1:18" x14ac:dyDescent="0.25">
      <c r="A53" s="169">
        <v>2013</v>
      </c>
      <c r="B53" s="169">
        <v>4</v>
      </c>
      <c r="C53" s="171" t="s">
        <v>546</v>
      </c>
      <c r="D53" s="171" t="s">
        <v>174</v>
      </c>
      <c r="E53" s="170">
        <v>14106</v>
      </c>
      <c r="F53" s="170">
        <v>78722</v>
      </c>
      <c r="G53" s="170">
        <v>136325</v>
      </c>
      <c r="H53" s="170">
        <v>260694</v>
      </c>
      <c r="I53" s="170">
        <v>33846</v>
      </c>
      <c r="J53" s="169">
        <v>0</v>
      </c>
      <c r="K53" s="170">
        <v>3024</v>
      </c>
      <c r="L53" s="169">
        <v>0</v>
      </c>
      <c r="M53" s="169">
        <v>0</v>
      </c>
      <c r="N53" s="170">
        <v>50673</v>
      </c>
      <c r="O53" s="170">
        <v>364292</v>
      </c>
      <c r="P53" s="170">
        <v>113951</v>
      </c>
      <c r="Q53" s="170">
        <v>11160</v>
      </c>
      <c r="R53" s="85">
        <f t="shared" si="0"/>
        <v>125165</v>
      </c>
    </row>
    <row r="54" spans="1:18" x14ac:dyDescent="0.25">
      <c r="A54" s="169">
        <v>2013</v>
      </c>
      <c r="B54" s="169">
        <v>4</v>
      </c>
      <c r="C54" s="171" t="s">
        <v>547</v>
      </c>
      <c r="D54" s="171" t="s">
        <v>149</v>
      </c>
      <c r="E54" s="170">
        <v>2246</v>
      </c>
      <c r="F54" s="170">
        <v>290608</v>
      </c>
      <c r="G54" s="170">
        <v>269866</v>
      </c>
      <c r="H54" s="170">
        <v>591620</v>
      </c>
      <c r="I54" s="170">
        <v>28984</v>
      </c>
      <c r="J54" s="169">
        <v>0</v>
      </c>
      <c r="K54" s="170">
        <v>11608</v>
      </c>
      <c r="L54" s="170">
        <v>42363</v>
      </c>
      <c r="M54" s="169">
        <v>0</v>
      </c>
      <c r="N54" s="170">
        <v>114998</v>
      </c>
      <c r="O54" s="170">
        <v>809993</v>
      </c>
      <c r="P54" s="170">
        <v>97220</v>
      </c>
      <c r="Q54" s="170">
        <v>16366</v>
      </c>
      <c r="R54" s="85">
        <f t="shared" si="0"/>
        <v>253500</v>
      </c>
    </row>
    <row r="55" spans="1:18" x14ac:dyDescent="0.25">
      <c r="A55" s="169">
        <v>2013</v>
      </c>
      <c r="B55" s="169">
        <v>4</v>
      </c>
      <c r="C55" s="171" t="s">
        <v>548</v>
      </c>
      <c r="D55" s="171" t="s">
        <v>118</v>
      </c>
      <c r="E55" s="170">
        <v>9179</v>
      </c>
      <c r="F55" s="170">
        <v>44050</v>
      </c>
      <c r="G55" s="170">
        <v>85413</v>
      </c>
      <c r="H55" s="170">
        <v>121664</v>
      </c>
      <c r="I55" s="170">
        <v>3315</v>
      </c>
      <c r="J55" s="169">
        <v>0</v>
      </c>
      <c r="K55" s="170">
        <v>1179</v>
      </c>
      <c r="L55" s="169">
        <v>0</v>
      </c>
      <c r="M55" s="169">
        <v>0</v>
      </c>
      <c r="N55" s="170">
        <v>23649</v>
      </c>
      <c r="O55" s="170">
        <v>176503</v>
      </c>
      <c r="P55" s="170">
        <v>16819</v>
      </c>
      <c r="Q55" s="170">
        <v>12446</v>
      </c>
      <c r="R55" s="85">
        <f t="shared" si="0"/>
        <v>72967</v>
      </c>
    </row>
    <row r="56" spans="1:18" x14ac:dyDescent="0.25">
      <c r="A56" s="169">
        <v>2013</v>
      </c>
      <c r="B56" s="169">
        <v>4</v>
      </c>
      <c r="C56" s="171" t="s">
        <v>549</v>
      </c>
      <c r="D56" s="171" t="s">
        <v>119</v>
      </c>
      <c r="E56" s="170">
        <v>13972</v>
      </c>
      <c r="F56" s="170">
        <v>81002</v>
      </c>
      <c r="G56" s="170">
        <v>17425</v>
      </c>
      <c r="H56" s="170">
        <v>226995</v>
      </c>
      <c r="I56" s="170">
        <v>19008</v>
      </c>
      <c r="J56" s="169">
        <v>0</v>
      </c>
      <c r="K56" s="170">
        <v>3707</v>
      </c>
      <c r="L56" s="169">
        <v>0</v>
      </c>
      <c r="M56" s="169">
        <v>0</v>
      </c>
      <c r="N56" s="170">
        <v>44123</v>
      </c>
      <c r="O56" s="170">
        <v>297794</v>
      </c>
      <c r="P56" s="170">
        <v>28377</v>
      </c>
      <c r="Q56" s="170">
        <v>5063</v>
      </c>
      <c r="R56" s="85">
        <f t="shared" si="0"/>
        <v>12362</v>
      </c>
    </row>
    <row r="57" spans="1:18" x14ac:dyDescent="0.25">
      <c r="A57" s="169">
        <v>2013</v>
      </c>
      <c r="B57" s="169">
        <v>4</v>
      </c>
      <c r="C57" s="171" t="s">
        <v>550</v>
      </c>
      <c r="D57" s="171" t="s">
        <v>175</v>
      </c>
      <c r="E57" s="170">
        <v>25269</v>
      </c>
      <c r="F57" s="170">
        <v>52521</v>
      </c>
      <c r="G57" s="170">
        <v>593366</v>
      </c>
      <c r="H57" s="170">
        <v>102031</v>
      </c>
      <c r="I57" s="170">
        <v>9325</v>
      </c>
      <c r="J57" s="169">
        <v>0</v>
      </c>
      <c r="K57" s="170">
        <v>3787</v>
      </c>
      <c r="L57" s="169">
        <v>0</v>
      </c>
      <c r="M57" s="169">
        <v>0</v>
      </c>
      <c r="N57" s="170">
        <v>19833</v>
      </c>
      <c r="O57" s="170">
        <v>164271</v>
      </c>
      <c r="P57" s="170">
        <v>6871</v>
      </c>
      <c r="Q57" s="170">
        <v>87575</v>
      </c>
      <c r="R57" s="85">
        <f t="shared" si="0"/>
        <v>505791</v>
      </c>
    </row>
    <row r="58" spans="1:18" x14ac:dyDescent="0.25">
      <c r="A58" s="169">
        <v>2013</v>
      </c>
      <c r="B58" s="169">
        <v>4</v>
      </c>
      <c r="C58" s="171" t="s">
        <v>551</v>
      </c>
      <c r="D58" s="171" t="s">
        <v>140</v>
      </c>
      <c r="E58" s="170">
        <v>8287</v>
      </c>
      <c r="F58" s="170">
        <v>12497</v>
      </c>
      <c r="G58" s="170">
        <v>5292</v>
      </c>
      <c r="H58" s="170">
        <v>29833</v>
      </c>
      <c r="I58" s="169">
        <v>616</v>
      </c>
      <c r="J58" s="169">
        <v>0</v>
      </c>
      <c r="K58" s="170">
        <v>1143</v>
      </c>
      <c r="L58" s="169">
        <v>0</v>
      </c>
      <c r="M58" s="169">
        <v>0</v>
      </c>
      <c r="N58" s="170">
        <v>5799</v>
      </c>
      <c r="O58" s="170">
        <v>82769</v>
      </c>
      <c r="P58" s="170">
        <v>3449</v>
      </c>
      <c r="Q58" s="169">
        <v>374</v>
      </c>
      <c r="R58" s="85">
        <f t="shared" si="0"/>
        <v>4918</v>
      </c>
    </row>
    <row r="59" spans="1:18" x14ac:dyDescent="0.25">
      <c r="A59" s="169">
        <v>2013</v>
      </c>
      <c r="B59" s="169">
        <v>4</v>
      </c>
      <c r="C59" s="171" t="s">
        <v>665</v>
      </c>
      <c r="D59" s="171" t="s">
        <v>666</v>
      </c>
      <c r="E59" s="170">
        <v>15340</v>
      </c>
      <c r="F59" s="170">
        <v>18791</v>
      </c>
      <c r="G59" s="170">
        <v>2356</v>
      </c>
      <c r="H59" s="170">
        <v>38032</v>
      </c>
      <c r="I59" s="169">
        <v>428</v>
      </c>
      <c r="J59" s="169">
        <v>0</v>
      </c>
      <c r="K59" s="170">
        <v>1276</v>
      </c>
      <c r="L59" s="169">
        <v>0</v>
      </c>
      <c r="M59" s="169">
        <v>0</v>
      </c>
      <c r="N59" s="170">
        <v>7393</v>
      </c>
      <c r="O59" s="170">
        <v>109397</v>
      </c>
      <c r="P59" s="170">
        <v>5083</v>
      </c>
      <c r="Q59" s="169">
        <v>232</v>
      </c>
      <c r="R59" s="85">
        <f t="shared" si="0"/>
        <v>2124</v>
      </c>
    </row>
    <row r="60" spans="1:18" x14ac:dyDescent="0.25">
      <c r="A60" s="169">
        <v>2013</v>
      </c>
      <c r="B60" s="169">
        <v>4</v>
      </c>
      <c r="C60" s="171" t="s">
        <v>552</v>
      </c>
      <c r="D60" s="171" t="s">
        <v>158</v>
      </c>
      <c r="E60" s="170">
        <v>3304</v>
      </c>
      <c r="F60" s="170">
        <v>44294</v>
      </c>
      <c r="G60" s="170">
        <v>11210</v>
      </c>
      <c r="H60" s="170">
        <v>89398</v>
      </c>
      <c r="I60" s="170">
        <v>2866</v>
      </c>
      <c r="J60" s="169">
        <v>0</v>
      </c>
      <c r="K60" s="170">
        <v>1574</v>
      </c>
      <c r="L60" s="170">
        <v>5765</v>
      </c>
      <c r="M60" s="169">
        <v>0</v>
      </c>
      <c r="N60" s="170">
        <v>17377</v>
      </c>
      <c r="O60" s="170">
        <v>197697</v>
      </c>
      <c r="P60" s="170">
        <v>8237</v>
      </c>
      <c r="Q60" s="170">
        <v>1430</v>
      </c>
      <c r="R60" s="85">
        <f t="shared" si="0"/>
        <v>9780</v>
      </c>
    </row>
    <row r="61" spans="1:18" x14ac:dyDescent="0.25">
      <c r="A61" s="169">
        <v>2013</v>
      </c>
      <c r="B61" s="169">
        <v>4</v>
      </c>
      <c r="C61" s="171" t="s">
        <v>553</v>
      </c>
      <c r="D61" s="171" t="s">
        <v>159</v>
      </c>
      <c r="E61" s="170">
        <v>1144</v>
      </c>
      <c r="F61" s="170">
        <v>235422</v>
      </c>
      <c r="G61" s="170">
        <v>440354</v>
      </c>
      <c r="H61" s="170">
        <v>313893</v>
      </c>
      <c r="I61" s="170">
        <v>32766</v>
      </c>
      <c r="J61" s="170">
        <v>11872</v>
      </c>
      <c r="K61" s="170">
        <v>3291</v>
      </c>
      <c r="L61" s="170">
        <v>117299</v>
      </c>
      <c r="M61" s="169">
        <v>0</v>
      </c>
      <c r="N61" s="170">
        <v>61014</v>
      </c>
      <c r="O61" s="170">
        <v>298671</v>
      </c>
      <c r="P61" s="170">
        <v>12445</v>
      </c>
      <c r="Q61" s="170">
        <v>53586</v>
      </c>
      <c r="R61" s="85">
        <f t="shared" si="0"/>
        <v>386768</v>
      </c>
    </row>
    <row r="62" spans="1:18" x14ac:dyDescent="0.25">
      <c r="A62" s="169">
        <v>2013</v>
      </c>
      <c r="B62" s="169">
        <v>4</v>
      </c>
      <c r="C62" s="171" t="s">
        <v>554</v>
      </c>
      <c r="D62" s="171" t="s">
        <v>108</v>
      </c>
      <c r="E62" s="170">
        <v>33838</v>
      </c>
      <c r="F62" s="170">
        <v>61964</v>
      </c>
      <c r="G62" s="170">
        <v>367282</v>
      </c>
      <c r="H62" s="170">
        <v>80632</v>
      </c>
      <c r="I62" s="170">
        <v>14179</v>
      </c>
      <c r="J62" s="169">
        <v>0</v>
      </c>
      <c r="K62" s="170">
        <v>2003</v>
      </c>
      <c r="L62" s="169">
        <v>0</v>
      </c>
      <c r="M62" s="169">
        <v>0</v>
      </c>
      <c r="N62" s="170">
        <v>15673</v>
      </c>
      <c r="O62" s="170">
        <v>185049</v>
      </c>
      <c r="P62" s="170">
        <v>94669</v>
      </c>
      <c r="Q62" s="170">
        <v>63296</v>
      </c>
      <c r="R62" s="85">
        <f t="shared" si="0"/>
        <v>303986</v>
      </c>
    </row>
    <row r="63" spans="1:18" x14ac:dyDescent="0.25">
      <c r="A63" s="169">
        <v>2013</v>
      </c>
      <c r="B63" s="169">
        <v>4</v>
      </c>
      <c r="C63" s="171" t="s">
        <v>555</v>
      </c>
      <c r="D63" s="171" t="s">
        <v>76</v>
      </c>
      <c r="E63" s="170">
        <v>20804</v>
      </c>
      <c r="F63" s="170">
        <v>50443</v>
      </c>
      <c r="G63" s="170">
        <v>209403</v>
      </c>
      <c r="H63" s="170">
        <v>82098</v>
      </c>
      <c r="I63" s="170">
        <v>8157</v>
      </c>
      <c r="J63" s="169">
        <v>0</v>
      </c>
      <c r="K63" s="170">
        <v>1804</v>
      </c>
      <c r="L63" s="169">
        <v>0</v>
      </c>
      <c r="M63" s="169">
        <v>0</v>
      </c>
      <c r="N63" s="170">
        <v>15958</v>
      </c>
      <c r="O63" s="170">
        <v>192818</v>
      </c>
      <c r="P63" s="170">
        <v>8034</v>
      </c>
      <c r="Q63" s="170">
        <v>22932</v>
      </c>
      <c r="R63" s="85">
        <f t="shared" si="0"/>
        <v>186471</v>
      </c>
    </row>
    <row r="64" spans="1:18" x14ac:dyDescent="0.25">
      <c r="A64" s="169">
        <v>2013</v>
      </c>
      <c r="B64" s="169">
        <v>4</v>
      </c>
      <c r="C64" s="171" t="s">
        <v>556</v>
      </c>
      <c r="D64" s="171" t="s">
        <v>120</v>
      </c>
      <c r="E64" s="170">
        <v>9434</v>
      </c>
      <c r="F64" s="170">
        <v>149396</v>
      </c>
      <c r="G64" s="170">
        <v>148151</v>
      </c>
      <c r="H64" s="170">
        <v>346925</v>
      </c>
      <c r="I64" s="170">
        <v>16431</v>
      </c>
      <c r="J64" s="169">
        <v>0</v>
      </c>
      <c r="K64" s="170">
        <v>5575</v>
      </c>
      <c r="L64" s="170">
        <v>18897</v>
      </c>
      <c r="M64" s="169">
        <v>0</v>
      </c>
      <c r="N64" s="170">
        <v>67435</v>
      </c>
      <c r="O64" s="170">
        <v>529571</v>
      </c>
      <c r="P64" s="170">
        <v>50463</v>
      </c>
      <c r="Q64" s="170">
        <v>26926</v>
      </c>
      <c r="R64" s="85">
        <f t="shared" si="0"/>
        <v>121225</v>
      </c>
    </row>
    <row r="65" spans="1:18" x14ac:dyDescent="0.25">
      <c r="A65" s="169">
        <v>2013</v>
      </c>
      <c r="B65" s="169">
        <v>4</v>
      </c>
      <c r="C65" s="171" t="s">
        <v>557</v>
      </c>
      <c r="D65" s="171" t="s">
        <v>91</v>
      </c>
      <c r="E65" s="170">
        <v>27831</v>
      </c>
      <c r="F65" s="170">
        <v>43933</v>
      </c>
      <c r="G65" s="170">
        <v>204214</v>
      </c>
      <c r="H65" s="170">
        <v>59165</v>
      </c>
      <c r="I65" s="170">
        <v>24069</v>
      </c>
      <c r="J65" s="169">
        <v>0</v>
      </c>
      <c r="K65" s="170">
        <v>1620</v>
      </c>
      <c r="L65" s="169">
        <v>0</v>
      </c>
      <c r="M65" s="169">
        <v>0</v>
      </c>
      <c r="N65" s="170">
        <v>11500</v>
      </c>
      <c r="O65" s="170">
        <v>169067</v>
      </c>
      <c r="P65" s="170">
        <v>17731</v>
      </c>
      <c r="Q65" s="170">
        <v>19100</v>
      </c>
      <c r="R65" s="85">
        <f t="shared" si="0"/>
        <v>185114</v>
      </c>
    </row>
    <row r="66" spans="1:18" x14ac:dyDescent="0.25">
      <c r="A66" s="169">
        <v>2013</v>
      </c>
      <c r="B66" s="169">
        <v>4</v>
      </c>
      <c r="C66" s="171" t="s">
        <v>558</v>
      </c>
      <c r="D66" s="171" t="s">
        <v>141</v>
      </c>
      <c r="E66" s="170">
        <v>2576</v>
      </c>
      <c r="F66" s="170">
        <v>24589</v>
      </c>
      <c r="G66" s="170">
        <v>69023</v>
      </c>
      <c r="H66" s="170">
        <v>58765</v>
      </c>
      <c r="I66" s="170">
        <v>2059</v>
      </c>
      <c r="J66" s="169">
        <v>0</v>
      </c>
      <c r="K66" s="170">
        <v>2009</v>
      </c>
      <c r="L66" s="169">
        <v>0</v>
      </c>
      <c r="M66" s="169">
        <v>0</v>
      </c>
      <c r="N66" s="170">
        <v>11423</v>
      </c>
      <c r="O66" s="170">
        <v>152912</v>
      </c>
      <c r="P66" s="170">
        <v>6371</v>
      </c>
      <c r="Q66" s="170">
        <v>3477</v>
      </c>
      <c r="R66" s="85">
        <f t="shared" si="0"/>
        <v>65546</v>
      </c>
    </row>
    <row r="67" spans="1:18" x14ac:dyDescent="0.25">
      <c r="A67" s="169">
        <v>2013</v>
      </c>
      <c r="B67" s="169">
        <v>4</v>
      </c>
      <c r="C67" s="171" t="s">
        <v>559</v>
      </c>
      <c r="D67" s="171" t="s">
        <v>49</v>
      </c>
      <c r="E67" s="170">
        <v>5250</v>
      </c>
      <c r="F67" s="170">
        <v>22812</v>
      </c>
      <c r="G67" s="170">
        <v>1173</v>
      </c>
      <c r="H67" s="170">
        <v>47032</v>
      </c>
      <c r="I67" s="169">
        <v>624</v>
      </c>
      <c r="J67" s="169">
        <v>0</v>
      </c>
      <c r="K67" s="169">
        <v>666</v>
      </c>
      <c r="L67" s="170">
        <v>12437</v>
      </c>
      <c r="M67" s="169">
        <v>0</v>
      </c>
      <c r="N67" s="170">
        <v>9142</v>
      </c>
      <c r="O67" s="170">
        <v>72472</v>
      </c>
      <c r="P67" s="170">
        <v>3020</v>
      </c>
      <c r="Q67" s="169">
        <v>-300</v>
      </c>
      <c r="R67" s="85">
        <f t="shared" ref="R67:R130" si="1">G67-Q67</f>
        <v>1473</v>
      </c>
    </row>
    <row r="68" spans="1:18" x14ac:dyDescent="0.25">
      <c r="A68" s="169">
        <v>2013</v>
      </c>
      <c r="B68" s="169">
        <v>4</v>
      </c>
      <c r="C68" s="171" t="s">
        <v>560</v>
      </c>
      <c r="D68" s="171" t="s">
        <v>77</v>
      </c>
      <c r="E68" s="170">
        <v>12216</v>
      </c>
      <c r="F68" s="170">
        <v>9692</v>
      </c>
      <c r="G68" s="169">
        <v>350</v>
      </c>
      <c r="H68" s="170">
        <v>17066</v>
      </c>
      <c r="I68" s="170">
        <v>2868</v>
      </c>
      <c r="J68" s="169">
        <v>0</v>
      </c>
      <c r="K68" s="169">
        <v>833</v>
      </c>
      <c r="L68" s="169">
        <v>0</v>
      </c>
      <c r="M68" s="169">
        <v>0</v>
      </c>
      <c r="N68" s="170">
        <v>3317</v>
      </c>
      <c r="O68" s="170">
        <v>66150</v>
      </c>
      <c r="P68" s="170">
        <v>2756</v>
      </c>
      <c r="Q68" s="169">
        <v>-26</v>
      </c>
      <c r="R68" s="85">
        <f t="shared" si="1"/>
        <v>376</v>
      </c>
    </row>
    <row r="69" spans="1:18" x14ac:dyDescent="0.25">
      <c r="A69" s="169">
        <v>2013</v>
      </c>
      <c r="B69" s="169">
        <v>4</v>
      </c>
      <c r="C69" s="171" t="s">
        <v>561</v>
      </c>
      <c r="D69" s="171" t="s">
        <v>50</v>
      </c>
      <c r="E69" s="170">
        <v>14252</v>
      </c>
      <c r="F69" s="170">
        <v>111018</v>
      </c>
      <c r="G69" s="170">
        <v>382346</v>
      </c>
      <c r="H69" s="170">
        <v>179029</v>
      </c>
      <c r="I69" s="170">
        <v>18246</v>
      </c>
      <c r="J69" s="169">
        <v>0</v>
      </c>
      <c r="K69" s="170">
        <v>6802</v>
      </c>
      <c r="L69" s="170">
        <v>5400</v>
      </c>
      <c r="M69" s="169">
        <v>0</v>
      </c>
      <c r="N69" s="170">
        <v>34800</v>
      </c>
      <c r="O69" s="170">
        <v>560757</v>
      </c>
      <c r="P69" s="170">
        <v>218518</v>
      </c>
      <c r="Q69" s="170">
        <v>33240</v>
      </c>
      <c r="R69" s="85">
        <f t="shared" si="1"/>
        <v>349106</v>
      </c>
    </row>
    <row r="70" spans="1:18" x14ac:dyDescent="0.25">
      <c r="A70" s="169">
        <v>2013</v>
      </c>
      <c r="B70" s="169">
        <v>4</v>
      </c>
      <c r="C70" s="171" t="s">
        <v>562</v>
      </c>
      <c r="D70" s="171" t="s">
        <v>61</v>
      </c>
      <c r="E70" s="170">
        <v>5400</v>
      </c>
      <c r="F70" s="170">
        <v>38165</v>
      </c>
      <c r="G70" s="170">
        <v>11435</v>
      </c>
      <c r="H70" s="170">
        <v>81165</v>
      </c>
      <c r="I70" s="170">
        <v>4433</v>
      </c>
      <c r="J70" s="169">
        <v>0</v>
      </c>
      <c r="K70" s="170">
        <v>2310</v>
      </c>
      <c r="L70" s="170">
        <v>2461</v>
      </c>
      <c r="M70" s="169">
        <v>0</v>
      </c>
      <c r="N70" s="170">
        <v>15777</v>
      </c>
      <c r="O70" s="170">
        <v>248215</v>
      </c>
      <c r="P70" s="170">
        <v>56635</v>
      </c>
      <c r="Q70" s="170">
        <v>1928</v>
      </c>
      <c r="R70" s="85">
        <f t="shared" si="1"/>
        <v>9507</v>
      </c>
    </row>
    <row r="71" spans="1:18" x14ac:dyDescent="0.25">
      <c r="A71" s="169">
        <v>2013</v>
      </c>
      <c r="B71" s="169">
        <v>4</v>
      </c>
      <c r="C71" s="171" t="s">
        <v>563</v>
      </c>
      <c r="D71" s="171" t="s">
        <v>99</v>
      </c>
      <c r="E71" s="170">
        <v>12711</v>
      </c>
      <c r="F71" s="170">
        <v>26087</v>
      </c>
      <c r="G71" s="170">
        <v>131367</v>
      </c>
      <c r="H71" s="170">
        <v>73498</v>
      </c>
      <c r="I71" s="170">
        <v>7413</v>
      </c>
      <c r="J71" s="169">
        <v>0</v>
      </c>
      <c r="K71" s="170">
        <v>1032</v>
      </c>
      <c r="L71" s="169">
        <v>0</v>
      </c>
      <c r="M71" s="169">
        <v>0</v>
      </c>
      <c r="N71" s="170">
        <v>14287</v>
      </c>
      <c r="O71" s="170">
        <v>81111</v>
      </c>
      <c r="P71" s="170">
        <v>8021</v>
      </c>
      <c r="Q71" s="170">
        <v>20010</v>
      </c>
      <c r="R71" s="85">
        <f t="shared" si="1"/>
        <v>111357</v>
      </c>
    </row>
    <row r="72" spans="1:18" x14ac:dyDescent="0.25">
      <c r="A72" s="169">
        <v>2013</v>
      </c>
      <c r="B72" s="169">
        <v>4</v>
      </c>
      <c r="C72" s="171" t="s">
        <v>667</v>
      </c>
      <c r="D72" s="171" t="s">
        <v>668</v>
      </c>
      <c r="E72" s="170">
        <v>17210</v>
      </c>
      <c r="F72" s="170">
        <v>19331</v>
      </c>
      <c r="G72" s="170">
        <v>45970</v>
      </c>
      <c r="H72" s="170">
        <v>32033</v>
      </c>
      <c r="I72" s="170">
        <v>1916</v>
      </c>
      <c r="J72" s="169">
        <v>0</v>
      </c>
      <c r="K72" s="170">
        <v>1317</v>
      </c>
      <c r="L72" s="169">
        <v>0</v>
      </c>
      <c r="M72" s="169">
        <v>0</v>
      </c>
      <c r="N72" s="170">
        <v>6226</v>
      </c>
      <c r="O72" s="170">
        <v>115122</v>
      </c>
      <c r="P72" s="170">
        <v>4797</v>
      </c>
      <c r="Q72" s="170">
        <v>6364</v>
      </c>
      <c r="R72" s="85">
        <f t="shared" si="1"/>
        <v>39606</v>
      </c>
    </row>
    <row r="73" spans="1:18" x14ac:dyDescent="0.25">
      <c r="A73" s="169">
        <v>2013</v>
      </c>
      <c r="B73" s="169">
        <v>4</v>
      </c>
      <c r="C73" s="171" t="s">
        <v>564</v>
      </c>
      <c r="D73" s="171" t="s">
        <v>62</v>
      </c>
      <c r="E73" s="170">
        <v>5267</v>
      </c>
      <c r="F73" s="170">
        <v>51870</v>
      </c>
      <c r="G73" s="170">
        <v>67061</v>
      </c>
      <c r="H73" s="170">
        <v>158263</v>
      </c>
      <c r="I73" s="170">
        <v>4827</v>
      </c>
      <c r="J73" s="169">
        <v>0</v>
      </c>
      <c r="K73" s="170">
        <v>3319</v>
      </c>
      <c r="L73" s="170">
        <v>1854</v>
      </c>
      <c r="M73" s="169">
        <v>0</v>
      </c>
      <c r="N73" s="170">
        <v>30763</v>
      </c>
      <c r="O73" s="170">
        <v>243273</v>
      </c>
      <c r="P73" s="170">
        <v>20136</v>
      </c>
      <c r="Q73" s="170">
        <v>7136</v>
      </c>
      <c r="R73" s="85">
        <f t="shared" si="1"/>
        <v>59925</v>
      </c>
    </row>
    <row r="74" spans="1:18" x14ac:dyDescent="0.25">
      <c r="A74" s="169">
        <v>2013</v>
      </c>
      <c r="B74" s="169">
        <v>4</v>
      </c>
      <c r="C74" s="171" t="s">
        <v>565</v>
      </c>
      <c r="D74" s="171" t="s">
        <v>109</v>
      </c>
      <c r="E74" s="170">
        <v>6668</v>
      </c>
      <c r="F74" s="170">
        <v>246436</v>
      </c>
      <c r="G74" s="170">
        <v>320775</v>
      </c>
      <c r="H74" s="170">
        <v>403524</v>
      </c>
      <c r="I74" s="170">
        <v>60097</v>
      </c>
      <c r="J74" s="169">
        <v>75</v>
      </c>
      <c r="K74" s="170">
        <v>4285</v>
      </c>
      <c r="L74" s="169">
        <v>0</v>
      </c>
      <c r="M74" s="169">
        <v>0</v>
      </c>
      <c r="N74" s="170">
        <v>78437</v>
      </c>
      <c r="O74" s="170">
        <v>929782</v>
      </c>
      <c r="P74" s="170">
        <v>533019</v>
      </c>
      <c r="Q74" s="170">
        <v>28720</v>
      </c>
      <c r="R74" s="85">
        <f t="shared" si="1"/>
        <v>292055</v>
      </c>
    </row>
    <row r="75" spans="1:18" x14ac:dyDescent="0.25">
      <c r="A75" s="169">
        <v>2013</v>
      </c>
      <c r="B75" s="169">
        <v>4</v>
      </c>
      <c r="C75" s="171" t="s">
        <v>566</v>
      </c>
      <c r="D75" s="171" t="s">
        <v>160</v>
      </c>
      <c r="E75" s="170">
        <v>1681</v>
      </c>
      <c r="F75" s="170">
        <v>133606</v>
      </c>
      <c r="G75" s="170">
        <v>174597</v>
      </c>
      <c r="H75" s="170">
        <v>183362</v>
      </c>
      <c r="I75" s="170">
        <v>28236</v>
      </c>
      <c r="J75" s="169">
        <v>0</v>
      </c>
      <c r="K75" s="170">
        <v>2284</v>
      </c>
      <c r="L75" s="170">
        <v>48198</v>
      </c>
      <c r="M75" s="169">
        <v>0</v>
      </c>
      <c r="N75" s="170">
        <v>35642</v>
      </c>
      <c r="O75" s="170">
        <v>194617</v>
      </c>
      <c r="P75" s="170">
        <v>8109</v>
      </c>
      <c r="Q75" s="170">
        <v>22430</v>
      </c>
      <c r="R75" s="85">
        <f t="shared" si="1"/>
        <v>152167</v>
      </c>
    </row>
    <row r="76" spans="1:18" x14ac:dyDescent="0.25">
      <c r="A76" s="169">
        <v>2013</v>
      </c>
      <c r="B76" s="169">
        <v>4</v>
      </c>
      <c r="C76" s="171" t="s">
        <v>567</v>
      </c>
      <c r="D76" s="171" t="s">
        <v>121</v>
      </c>
      <c r="E76" s="170">
        <v>10926</v>
      </c>
      <c r="F76" s="170">
        <v>49092</v>
      </c>
      <c r="G76" s="170">
        <v>95199</v>
      </c>
      <c r="H76" s="170">
        <v>178996</v>
      </c>
      <c r="I76" s="170">
        <v>3103</v>
      </c>
      <c r="J76" s="169">
        <v>0</v>
      </c>
      <c r="K76" s="170">
        <v>3307</v>
      </c>
      <c r="L76" s="170">
        <v>62519</v>
      </c>
      <c r="M76" s="169">
        <v>0</v>
      </c>
      <c r="N76" s="170">
        <v>34793</v>
      </c>
      <c r="O76" s="170">
        <v>218685</v>
      </c>
      <c r="P76" s="170">
        <v>20839</v>
      </c>
      <c r="Q76" s="170">
        <v>11916</v>
      </c>
      <c r="R76" s="85">
        <f t="shared" si="1"/>
        <v>83283</v>
      </c>
    </row>
    <row r="77" spans="1:18" x14ac:dyDescent="0.25">
      <c r="A77" s="169">
        <v>2013</v>
      </c>
      <c r="B77" s="169">
        <v>4</v>
      </c>
      <c r="C77" s="171" t="s">
        <v>568</v>
      </c>
      <c r="D77" s="171" t="s">
        <v>127</v>
      </c>
      <c r="E77" s="170">
        <v>61297</v>
      </c>
      <c r="F77" s="170">
        <v>302059</v>
      </c>
      <c r="G77" s="170">
        <v>471992</v>
      </c>
      <c r="H77" s="170">
        <v>607853</v>
      </c>
      <c r="I77" s="170">
        <v>72509</v>
      </c>
      <c r="J77" s="170">
        <v>1080</v>
      </c>
      <c r="K77" s="170">
        <v>9560</v>
      </c>
      <c r="L77" s="169">
        <v>0</v>
      </c>
      <c r="M77" s="169">
        <v>0</v>
      </c>
      <c r="N77" s="170">
        <v>118154</v>
      </c>
      <c r="O77" s="170">
        <v>1285593</v>
      </c>
      <c r="P77" s="170">
        <v>723097</v>
      </c>
      <c r="Q77" s="170">
        <v>57024</v>
      </c>
      <c r="R77" s="85">
        <f t="shared" si="1"/>
        <v>414968</v>
      </c>
    </row>
    <row r="78" spans="1:18" x14ac:dyDescent="0.25">
      <c r="A78" s="169">
        <v>2013</v>
      </c>
      <c r="B78" s="169">
        <v>4</v>
      </c>
      <c r="C78" s="171" t="s">
        <v>569</v>
      </c>
      <c r="D78" s="171" t="s">
        <v>122</v>
      </c>
      <c r="E78" s="170">
        <v>3775</v>
      </c>
      <c r="F78" s="170">
        <v>254439</v>
      </c>
      <c r="G78" s="170">
        <v>1164273</v>
      </c>
      <c r="H78" s="170">
        <v>497989</v>
      </c>
      <c r="I78" s="170">
        <v>75595</v>
      </c>
      <c r="J78" s="169">
        <v>0</v>
      </c>
      <c r="K78" s="170">
        <v>4322</v>
      </c>
      <c r="L78" s="170">
        <v>55386</v>
      </c>
      <c r="M78" s="169">
        <v>0</v>
      </c>
      <c r="N78" s="170">
        <v>96798</v>
      </c>
      <c r="O78" s="170">
        <v>327375</v>
      </c>
      <c r="P78" s="170">
        <v>261417</v>
      </c>
      <c r="Q78" s="170">
        <v>138401</v>
      </c>
      <c r="R78" s="85">
        <f t="shared" si="1"/>
        <v>1025872</v>
      </c>
    </row>
    <row r="79" spans="1:18" x14ac:dyDescent="0.25">
      <c r="A79" s="169">
        <v>2013</v>
      </c>
      <c r="B79" s="169">
        <v>4</v>
      </c>
      <c r="C79" s="171" t="s">
        <v>570</v>
      </c>
      <c r="D79" s="171" t="s">
        <v>63</v>
      </c>
      <c r="E79" s="170">
        <v>10259</v>
      </c>
      <c r="F79" s="170">
        <v>27169</v>
      </c>
      <c r="G79" s="170">
        <v>42921</v>
      </c>
      <c r="H79" s="170">
        <v>35899</v>
      </c>
      <c r="I79" s="170">
        <v>12829</v>
      </c>
      <c r="J79" s="169">
        <v>0</v>
      </c>
      <c r="K79" s="170">
        <v>1314</v>
      </c>
      <c r="L79" s="170">
        <v>1839</v>
      </c>
      <c r="M79" s="169">
        <v>0</v>
      </c>
      <c r="N79" s="170">
        <v>6978</v>
      </c>
      <c r="O79" s="170">
        <v>117938</v>
      </c>
      <c r="P79" s="170">
        <v>4914</v>
      </c>
      <c r="Q79" s="170">
        <v>5521</v>
      </c>
      <c r="R79" s="85">
        <f t="shared" si="1"/>
        <v>37400</v>
      </c>
    </row>
    <row r="80" spans="1:18" x14ac:dyDescent="0.25">
      <c r="A80" s="169">
        <v>2013</v>
      </c>
      <c r="B80" s="169">
        <v>4</v>
      </c>
      <c r="C80" s="171" t="s">
        <v>571</v>
      </c>
      <c r="D80" s="171" t="s">
        <v>64</v>
      </c>
      <c r="E80" s="170">
        <v>6085</v>
      </c>
      <c r="F80" s="170">
        <v>43248</v>
      </c>
      <c r="G80" s="170">
        <v>8062</v>
      </c>
      <c r="H80" s="170">
        <v>88698</v>
      </c>
      <c r="I80" s="170">
        <v>2805</v>
      </c>
      <c r="J80" s="169">
        <v>0</v>
      </c>
      <c r="K80" s="170">
        <v>2110</v>
      </c>
      <c r="L80" s="170">
        <v>4685</v>
      </c>
      <c r="M80" s="169">
        <v>0</v>
      </c>
      <c r="N80" s="170">
        <v>17241</v>
      </c>
      <c r="O80" s="170">
        <v>191577</v>
      </c>
      <c r="P80" s="170">
        <v>7982</v>
      </c>
      <c r="Q80" s="169">
        <v>710</v>
      </c>
      <c r="R80" s="85">
        <f t="shared" si="1"/>
        <v>7352</v>
      </c>
    </row>
    <row r="81" spans="1:18" x14ac:dyDescent="0.25">
      <c r="A81" s="169">
        <v>2013</v>
      </c>
      <c r="B81" s="169">
        <v>4</v>
      </c>
      <c r="C81" s="171" t="s">
        <v>572</v>
      </c>
      <c r="D81" s="171" t="s">
        <v>177</v>
      </c>
      <c r="E81" s="170">
        <v>2419</v>
      </c>
      <c r="F81" s="170">
        <v>46002</v>
      </c>
      <c r="G81" s="170">
        <v>36789</v>
      </c>
      <c r="H81" s="170">
        <v>129530</v>
      </c>
      <c r="I81" s="170">
        <v>14368</v>
      </c>
      <c r="J81" s="169">
        <v>0</v>
      </c>
      <c r="K81" s="170">
        <v>1860</v>
      </c>
      <c r="L81" s="169">
        <v>0</v>
      </c>
      <c r="M81" s="169">
        <v>0</v>
      </c>
      <c r="N81" s="170">
        <v>25178</v>
      </c>
      <c r="O81" s="170">
        <v>215005</v>
      </c>
      <c r="P81" s="170">
        <v>9956</v>
      </c>
      <c r="Q81" s="170">
        <v>5332</v>
      </c>
      <c r="R81" s="85">
        <f t="shared" si="1"/>
        <v>31457</v>
      </c>
    </row>
    <row r="82" spans="1:18" x14ac:dyDescent="0.25">
      <c r="A82" s="169">
        <v>2013</v>
      </c>
      <c r="B82" s="169">
        <v>4</v>
      </c>
      <c r="C82" s="171" t="s">
        <v>573</v>
      </c>
      <c r="D82" s="171" t="s">
        <v>51</v>
      </c>
      <c r="E82" s="170">
        <v>8137</v>
      </c>
      <c r="F82" s="170">
        <v>43242</v>
      </c>
      <c r="G82" s="170">
        <v>226817</v>
      </c>
      <c r="H82" s="170">
        <v>64065</v>
      </c>
      <c r="I82" s="170">
        <v>9767</v>
      </c>
      <c r="J82" s="169">
        <v>0</v>
      </c>
      <c r="K82" s="170">
        <v>1752</v>
      </c>
      <c r="L82" s="170">
        <v>10725</v>
      </c>
      <c r="M82" s="169">
        <v>0</v>
      </c>
      <c r="N82" s="170">
        <v>12453</v>
      </c>
      <c r="O82" s="169">
        <v>0</v>
      </c>
      <c r="P82" s="169">
        <v>377</v>
      </c>
      <c r="Q82" s="170">
        <v>31487</v>
      </c>
      <c r="R82" s="85">
        <f t="shared" si="1"/>
        <v>195330</v>
      </c>
    </row>
    <row r="83" spans="1:18" x14ac:dyDescent="0.25">
      <c r="A83" s="169">
        <v>2013</v>
      </c>
      <c r="B83" s="169">
        <v>4</v>
      </c>
      <c r="C83" s="171" t="s">
        <v>574</v>
      </c>
      <c r="D83" s="171" t="s">
        <v>78</v>
      </c>
      <c r="E83" s="170">
        <v>30364</v>
      </c>
      <c r="F83" s="170">
        <v>39293</v>
      </c>
      <c r="G83" s="170">
        <v>198028</v>
      </c>
      <c r="H83" s="170">
        <v>63065</v>
      </c>
      <c r="I83" s="170">
        <v>4096</v>
      </c>
      <c r="J83" s="169">
        <v>0</v>
      </c>
      <c r="K83" s="170">
        <v>2806</v>
      </c>
      <c r="L83" s="169">
        <v>0</v>
      </c>
      <c r="M83" s="169">
        <v>0</v>
      </c>
      <c r="N83" s="170">
        <v>12258</v>
      </c>
      <c r="O83" s="170">
        <v>163793</v>
      </c>
      <c r="P83" s="170">
        <v>6825</v>
      </c>
      <c r="Q83" s="170">
        <v>9583</v>
      </c>
      <c r="R83" s="85">
        <f t="shared" si="1"/>
        <v>188445</v>
      </c>
    </row>
    <row r="84" spans="1:18" x14ac:dyDescent="0.25">
      <c r="A84" s="169">
        <v>2013</v>
      </c>
      <c r="B84" s="169">
        <v>4</v>
      </c>
      <c r="C84" s="171" t="s">
        <v>575</v>
      </c>
      <c r="D84" s="171" t="s">
        <v>65</v>
      </c>
      <c r="E84" s="170">
        <v>2274</v>
      </c>
      <c r="F84" s="170">
        <v>23448</v>
      </c>
      <c r="G84" s="170">
        <v>1501</v>
      </c>
      <c r="H84" s="170">
        <v>51066</v>
      </c>
      <c r="I84" s="170">
        <v>1297</v>
      </c>
      <c r="J84" s="169">
        <v>0</v>
      </c>
      <c r="K84" s="170">
        <v>1464</v>
      </c>
      <c r="L84" s="169">
        <v>826</v>
      </c>
      <c r="M84" s="169">
        <v>0</v>
      </c>
      <c r="N84" s="170">
        <v>9926</v>
      </c>
      <c r="O84" s="170">
        <v>153834</v>
      </c>
      <c r="P84" s="170">
        <v>6410</v>
      </c>
      <c r="Q84" s="169">
        <v>-198</v>
      </c>
      <c r="R84" s="85">
        <f t="shared" si="1"/>
        <v>1699</v>
      </c>
    </row>
    <row r="85" spans="1:18" x14ac:dyDescent="0.25">
      <c r="A85" s="169">
        <v>2013</v>
      </c>
      <c r="B85" s="169">
        <v>4</v>
      </c>
      <c r="C85" s="171" t="s">
        <v>576</v>
      </c>
      <c r="D85" s="171" t="s">
        <v>161</v>
      </c>
      <c r="E85" s="170">
        <v>6303</v>
      </c>
      <c r="F85" s="170">
        <v>44819</v>
      </c>
      <c r="G85" s="170">
        <v>36711</v>
      </c>
      <c r="H85" s="170">
        <v>59032</v>
      </c>
      <c r="I85" s="170">
        <v>6498</v>
      </c>
      <c r="J85" s="169">
        <v>0</v>
      </c>
      <c r="K85" s="170">
        <v>1591</v>
      </c>
      <c r="L85" s="170">
        <v>11685</v>
      </c>
      <c r="M85" s="169">
        <v>0</v>
      </c>
      <c r="N85" s="170">
        <v>11475</v>
      </c>
      <c r="O85" s="170">
        <v>167085</v>
      </c>
      <c r="P85" s="170">
        <v>6962</v>
      </c>
      <c r="Q85" s="170">
        <v>3939</v>
      </c>
      <c r="R85" s="85">
        <f t="shared" si="1"/>
        <v>32772</v>
      </c>
    </row>
    <row r="86" spans="1:18" x14ac:dyDescent="0.25">
      <c r="A86" s="169">
        <v>2013</v>
      </c>
      <c r="B86" s="169">
        <v>4</v>
      </c>
      <c r="C86" s="171" t="s">
        <v>577</v>
      </c>
      <c r="D86" s="171" t="s">
        <v>100</v>
      </c>
      <c r="E86" s="170">
        <v>10551</v>
      </c>
      <c r="F86" s="170">
        <v>74542</v>
      </c>
      <c r="G86" s="170">
        <v>276159</v>
      </c>
      <c r="H86" s="170">
        <v>280894</v>
      </c>
      <c r="I86" s="170">
        <v>16950</v>
      </c>
      <c r="J86" s="169">
        <v>0</v>
      </c>
      <c r="K86" s="170">
        <v>2480</v>
      </c>
      <c r="L86" s="169">
        <v>0</v>
      </c>
      <c r="M86" s="169">
        <v>0</v>
      </c>
      <c r="N86" s="170">
        <v>54600</v>
      </c>
      <c r="O86" s="170">
        <v>203615</v>
      </c>
      <c r="P86" s="170">
        <v>8484</v>
      </c>
      <c r="Q86" s="170">
        <v>33579</v>
      </c>
      <c r="R86" s="85">
        <f t="shared" si="1"/>
        <v>242580</v>
      </c>
    </row>
    <row r="87" spans="1:18" x14ac:dyDescent="0.25">
      <c r="A87" s="169">
        <v>2013</v>
      </c>
      <c r="B87" s="169">
        <v>4</v>
      </c>
      <c r="C87" s="171" t="s">
        <v>578</v>
      </c>
      <c r="D87" s="171" t="s">
        <v>150</v>
      </c>
      <c r="E87" s="170">
        <v>9436</v>
      </c>
      <c r="F87" s="170">
        <v>62577</v>
      </c>
      <c r="G87" s="170">
        <v>30998</v>
      </c>
      <c r="H87" s="170">
        <v>174996</v>
      </c>
      <c r="I87" s="170">
        <v>14288</v>
      </c>
      <c r="J87" s="169">
        <v>0</v>
      </c>
      <c r="K87" s="170">
        <v>1415</v>
      </c>
      <c r="L87" s="170">
        <v>3750</v>
      </c>
      <c r="M87" s="169">
        <v>0</v>
      </c>
      <c r="N87" s="170">
        <v>34016</v>
      </c>
      <c r="O87" s="170">
        <v>213285</v>
      </c>
      <c r="P87" s="170">
        <v>71421</v>
      </c>
      <c r="Q87" s="170">
        <v>2505</v>
      </c>
      <c r="R87" s="85">
        <f t="shared" si="1"/>
        <v>28493</v>
      </c>
    </row>
    <row r="88" spans="1:18" x14ac:dyDescent="0.25">
      <c r="A88" s="169">
        <v>2013</v>
      </c>
      <c r="B88" s="169">
        <v>4</v>
      </c>
      <c r="C88" s="171" t="s">
        <v>579</v>
      </c>
      <c r="D88" s="171" t="s">
        <v>66</v>
      </c>
      <c r="E88" s="170">
        <v>3352</v>
      </c>
      <c r="F88" s="170">
        <v>64371</v>
      </c>
      <c r="G88" s="170">
        <v>29282</v>
      </c>
      <c r="H88" s="170">
        <v>130097</v>
      </c>
      <c r="I88" s="170">
        <v>8141</v>
      </c>
      <c r="J88" s="169">
        <v>0</v>
      </c>
      <c r="K88" s="170">
        <v>2048</v>
      </c>
      <c r="L88" s="170">
        <v>18205</v>
      </c>
      <c r="M88" s="169">
        <v>0</v>
      </c>
      <c r="N88" s="170">
        <v>25288</v>
      </c>
      <c r="O88" s="170">
        <v>248326</v>
      </c>
      <c r="P88" s="170">
        <v>10347</v>
      </c>
      <c r="Q88" s="170">
        <v>4639</v>
      </c>
      <c r="R88" s="85">
        <f t="shared" si="1"/>
        <v>24643</v>
      </c>
    </row>
    <row r="89" spans="1:18" x14ac:dyDescent="0.25">
      <c r="A89" s="169">
        <v>2013</v>
      </c>
      <c r="B89" s="169">
        <v>4</v>
      </c>
      <c r="C89" s="171" t="s">
        <v>580</v>
      </c>
      <c r="D89" s="171" t="s">
        <v>178</v>
      </c>
      <c r="E89" s="170">
        <v>16885</v>
      </c>
      <c r="F89" s="170">
        <v>152185</v>
      </c>
      <c r="G89" s="170">
        <v>125104</v>
      </c>
      <c r="H89" s="170">
        <v>131797</v>
      </c>
      <c r="I89" s="170">
        <v>20285</v>
      </c>
      <c r="J89" s="169">
        <v>0</v>
      </c>
      <c r="K89" s="170">
        <v>3860</v>
      </c>
      <c r="L89" s="169">
        <v>0</v>
      </c>
      <c r="M89" s="169">
        <v>0</v>
      </c>
      <c r="N89" s="170">
        <v>25619</v>
      </c>
      <c r="O89" s="170">
        <v>177903</v>
      </c>
      <c r="P89" s="170">
        <v>8133</v>
      </c>
      <c r="Q89" s="170">
        <v>13085</v>
      </c>
      <c r="R89" s="85">
        <f t="shared" si="1"/>
        <v>112019</v>
      </c>
    </row>
    <row r="90" spans="1:18" x14ac:dyDescent="0.25">
      <c r="A90" s="169">
        <v>2013</v>
      </c>
      <c r="B90" s="169">
        <v>4</v>
      </c>
      <c r="C90" s="171" t="s">
        <v>581</v>
      </c>
      <c r="D90" s="171" t="s">
        <v>110</v>
      </c>
      <c r="E90" s="170">
        <v>12008</v>
      </c>
      <c r="F90" s="170">
        <v>17770</v>
      </c>
      <c r="G90" s="170">
        <v>15435</v>
      </c>
      <c r="H90" s="170">
        <v>33999</v>
      </c>
      <c r="I90" s="170">
        <v>6606</v>
      </c>
      <c r="J90" s="169">
        <v>0</v>
      </c>
      <c r="K90" s="170">
        <v>1433</v>
      </c>
      <c r="L90" s="169">
        <v>0</v>
      </c>
      <c r="M90" s="169">
        <v>0</v>
      </c>
      <c r="N90" s="170">
        <v>6609</v>
      </c>
      <c r="O90" s="170">
        <v>105960</v>
      </c>
      <c r="P90" s="170">
        <v>99928</v>
      </c>
      <c r="Q90" s="170">
        <v>2072</v>
      </c>
      <c r="R90" s="85">
        <f t="shared" si="1"/>
        <v>13363</v>
      </c>
    </row>
    <row r="91" spans="1:18" x14ac:dyDescent="0.25">
      <c r="A91" s="169">
        <v>2013</v>
      </c>
      <c r="B91" s="169">
        <v>4</v>
      </c>
      <c r="C91" s="171" t="s">
        <v>669</v>
      </c>
      <c r="D91" s="171" t="s">
        <v>670</v>
      </c>
      <c r="E91" s="170">
        <v>21928</v>
      </c>
      <c r="F91" s="170">
        <v>38926</v>
      </c>
      <c r="G91" s="170">
        <v>10625</v>
      </c>
      <c r="H91" s="170">
        <v>63299</v>
      </c>
      <c r="I91" s="170">
        <v>1324</v>
      </c>
      <c r="J91" s="169">
        <v>0</v>
      </c>
      <c r="K91" s="170">
        <v>2317</v>
      </c>
      <c r="L91" s="169">
        <v>0</v>
      </c>
      <c r="M91" s="169">
        <v>0</v>
      </c>
      <c r="N91" s="170">
        <v>12303</v>
      </c>
      <c r="O91" s="170">
        <v>204669</v>
      </c>
      <c r="P91" s="170">
        <v>8528</v>
      </c>
      <c r="Q91" s="170">
        <v>2465</v>
      </c>
      <c r="R91" s="85">
        <f t="shared" si="1"/>
        <v>8160</v>
      </c>
    </row>
    <row r="92" spans="1:18" x14ac:dyDescent="0.25">
      <c r="A92" s="169">
        <v>2013</v>
      </c>
      <c r="B92" s="169">
        <v>4</v>
      </c>
      <c r="C92" s="171" t="s">
        <v>582</v>
      </c>
      <c r="D92" s="171" t="s">
        <v>123</v>
      </c>
      <c r="E92" s="170">
        <v>13305</v>
      </c>
      <c r="F92" s="170">
        <v>36435</v>
      </c>
      <c r="G92" s="170">
        <v>8300</v>
      </c>
      <c r="H92" s="170">
        <v>86798</v>
      </c>
      <c r="I92" s="170">
        <v>1301</v>
      </c>
      <c r="J92" s="169">
        <v>0</v>
      </c>
      <c r="K92" s="170">
        <v>1861</v>
      </c>
      <c r="L92" s="169">
        <v>0</v>
      </c>
      <c r="M92" s="169">
        <v>0</v>
      </c>
      <c r="N92" s="170">
        <v>16872</v>
      </c>
      <c r="O92" s="170">
        <v>190399</v>
      </c>
      <c r="P92" s="170">
        <v>18143</v>
      </c>
      <c r="Q92" s="169">
        <v>-902</v>
      </c>
      <c r="R92" s="85">
        <f t="shared" si="1"/>
        <v>9202</v>
      </c>
    </row>
    <row r="93" spans="1:18" x14ac:dyDescent="0.25">
      <c r="A93" s="169">
        <v>2013</v>
      </c>
      <c r="B93" s="169">
        <v>4</v>
      </c>
      <c r="C93" s="171" t="s">
        <v>583</v>
      </c>
      <c r="D93" s="171" t="s">
        <v>79</v>
      </c>
      <c r="E93" s="170">
        <v>19513</v>
      </c>
      <c r="F93" s="170">
        <v>29276</v>
      </c>
      <c r="G93" s="170">
        <v>137728</v>
      </c>
      <c r="H93" s="170">
        <v>74398</v>
      </c>
      <c r="I93" s="170">
        <v>3131</v>
      </c>
      <c r="J93" s="169">
        <v>0</v>
      </c>
      <c r="K93" s="170">
        <v>1677</v>
      </c>
      <c r="L93" s="169">
        <v>0</v>
      </c>
      <c r="M93" s="169">
        <v>0</v>
      </c>
      <c r="N93" s="170">
        <v>14461</v>
      </c>
      <c r="O93" s="170">
        <v>179865</v>
      </c>
      <c r="P93" s="170">
        <v>7494</v>
      </c>
      <c r="Q93" s="170">
        <v>34381</v>
      </c>
      <c r="R93" s="85">
        <f t="shared" si="1"/>
        <v>103347</v>
      </c>
    </row>
    <row r="94" spans="1:18" x14ac:dyDescent="0.25">
      <c r="A94" s="169">
        <v>2013</v>
      </c>
      <c r="B94" s="169">
        <v>4</v>
      </c>
      <c r="C94" s="171" t="s">
        <v>584</v>
      </c>
      <c r="D94" s="171" t="s">
        <v>80</v>
      </c>
      <c r="E94" s="170">
        <v>14380</v>
      </c>
      <c r="F94" s="170">
        <v>15812</v>
      </c>
      <c r="G94" s="170">
        <v>80649</v>
      </c>
      <c r="H94" s="170">
        <v>68298</v>
      </c>
      <c r="I94" s="169">
        <v>651</v>
      </c>
      <c r="J94" s="169">
        <v>0</v>
      </c>
      <c r="K94" s="169">
        <v>952</v>
      </c>
      <c r="L94" s="169">
        <v>0</v>
      </c>
      <c r="M94" s="169">
        <v>0</v>
      </c>
      <c r="N94" s="170">
        <v>13275</v>
      </c>
      <c r="O94" s="170">
        <v>16198</v>
      </c>
      <c r="P94" s="169">
        <v>675</v>
      </c>
      <c r="Q94" s="170">
        <v>7983</v>
      </c>
      <c r="R94" s="85">
        <f t="shared" si="1"/>
        <v>72666</v>
      </c>
    </row>
    <row r="95" spans="1:18" x14ac:dyDescent="0.25">
      <c r="A95" s="169">
        <v>2013</v>
      </c>
      <c r="B95" s="169">
        <v>4</v>
      </c>
      <c r="C95" s="171" t="s">
        <v>585</v>
      </c>
      <c r="D95" s="171" t="s">
        <v>80</v>
      </c>
      <c r="E95" s="170">
        <v>12898</v>
      </c>
      <c r="F95" s="170">
        <v>242173</v>
      </c>
      <c r="G95" s="170">
        <v>507299</v>
      </c>
      <c r="H95" s="170">
        <v>687084</v>
      </c>
      <c r="I95" s="170">
        <v>134382</v>
      </c>
      <c r="J95" s="169">
        <v>0</v>
      </c>
      <c r="K95" s="170">
        <v>4097</v>
      </c>
      <c r="L95" s="169">
        <v>0</v>
      </c>
      <c r="M95" s="169">
        <v>0</v>
      </c>
      <c r="N95" s="170">
        <v>133555</v>
      </c>
      <c r="O95" s="170">
        <v>327036</v>
      </c>
      <c r="P95" s="170">
        <v>81772</v>
      </c>
      <c r="Q95" s="170">
        <v>61582</v>
      </c>
      <c r="R95" s="85">
        <f t="shared" si="1"/>
        <v>445717</v>
      </c>
    </row>
    <row r="96" spans="1:18" x14ac:dyDescent="0.25">
      <c r="A96" s="169">
        <v>2013</v>
      </c>
      <c r="B96" s="169">
        <v>4</v>
      </c>
      <c r="C96" s="171" t="s">
        <v>586</v>
      </c>
      <c r="D96" s="171" t="s">
        <v>142</v>
      </c>
      <c r="E96" s="170">
        <v>4239</v>
      </c>
      <c r="F96" s="170">
        <v>6317</v>
      </c>
      <c r="G96" s="169">
        <v>92</v>
      </c>
      <c r="H96" s="170">
        <v>24666</v>
      </c>
      <c r="I96" s="170">
        <v>1106</v>
      </c>
      <c r="J96" s="169">
        <v>0</v>
      </c>
      <c r="K96" s="169">
        <v>512</v>
      </c>
      <c r="L96" s="169">
        <v>0</v>
      </c>
      <c r="M96" s="169">
        <v>0</v>
      </c>
      <c r="N96" s="170">
        <v>4795</v>
      </c>
      <c r="O96" s="170">
        <v>62066</v>
      </c>
      <c r="P96" s="170">
        <v>2586</v>
      </c>
      <c r="Q96" s="169">
        <v>9</v>
      </c>
      <c r="R96" s="85">
        <f t="shared" si="1"/>
        <v>83</v>
      </c>
    </row>
    <row r="97" spans="1:18" x14ac:dyDescent="0.25">
      <c r="A97" s="169">
        <v>2013</v>
      </c>
      <c r="B97" s="169">
        <v>4</v>
      </c>
      <c r="C97" s="171" t="s">
        <v>587</v>
      </c>
      <c r="D97" s="171" t="s">
        <v>143</v>
      </c>
      <c r="E97" s="170">
        <v>9807</v>
      </c>
      <c r="F97" s="170">
        <v>11773</v>
      </c>
      <c r="G97" s="169">
        <v>-367</v>
      </c>
      <c r="H97" s="170">
        <v>18200</v>
      </c>
      <c r="I97" s="169">
        <v>518</v>
      </c>
      <c r="J97" s="169">
        <v>0</v>
      </c>
      <c r="K97" s="170">
        <v>1129</v>
      </c>
      <c r="L97" s="169">
        <v>0</v>
      </c>
      <c r="M97" s="169">
        <v>0</v>
      </c>
      <c r="N97" s="170">
        <v>3538</v>
      </c>
      <c r="O97" s="170">
        <v>97597</v>
      </c>
      <c r="P97" s="170">
        <v>4067</v>
      </c>
      <c r="Q97" s="169">
        <v>-18</v>
      </c>
      <c r="R97" s="85">
        <f t="shared" si="1"/>
        <v>-349</v>
      </c>
    </row>
    <row r="98" spans="1:18" x14ac:dyDescent="0.25">
      <c r="A98" s="169">
        <v>2013</v>
      </c>
      <c r="B98" s="169">
        <v>4</v>
      </c>
      <c r="C98" s="171" t="s">
        <v>588</v>
      </c>
      <c r="D98" s="171" t="s">
        <v>45</v>
      </c>
      <c r="E98" s="170">
        <v>27575</v>
      </c>
      <c r="F98" s="170">
        <v>928429</v>
      </c>
      <c r="G98" s="170">
        <v>1818444</v>
      </c>
      <c r="H98" s="170">
        <v>1900257</v>
      </c>
      <c r="I98" s="170">
        <v>482446</v>
      </c>
      <c r="J98" s="170">
        <v>72506</v>
      </c>
      <c r="K98" s="170">
        <v>20662</v>
      </c>
      <c r="L98" s="169">
        <v>0</v>
      </c>
      <c r="M98" s="169">
        <v>0</v>
      </c>
      <c r="N98" s="170">
        <v>369370</v>
      </c>
      <c r="O98" s="170">
        <v>2286425</v>
      </c>
      <c r="P98" s="170">
        <v>1236718</v>
      </c>
      <c r="Q98" s="170">
        <v>148523</v>
      </c>
      <c r="R98" s="85">
        <f t="shared" si="1"/>
        <v>1669921</v>
      </c>
    </row>
    <row r="99" spans="1:18" x14ac:dyDescent="0.25">
      <c r="A99" s="169">
        <v>2013</v>
      </c>
      <c r="B99" s="169">
        <v>4</v>
      </c>
      <c r="C99" s="171" t="s">
        <v>589</v>
      </c>
      <c r="D99" s="171" t="s">
        <v>151</v>
      </c>
      <c r="E99" s="170">
        <v>2649</v>
      </c>
      <c r="F99" s="170">
        <v>69169</v>
      </c>
      <c r="G99" s="170">
        <v>143900</v>
      </c>
      <c r="H99" s="170">
        <v>42099</v>
      </c>
      <c r="I99" s="170">
        <v>6723</v>
      </c>
      <c r="J99" s="169">
        <v>0</v>
      </c>
      <c r="K99" s="170">
        <v>1116</v>
      </c>
      <c r="L99" s="170">
        <v>28186</v>
      </c>
      <c r="M99" s="169">
        <v>0</v>
      </c>
      <c r="N99" s="170">
        <v>8183</v>
      </c>
      <c r="O99" s="169">
        <v>181</v>
      </c>
      <c r="P99" s="170">
        <v>3130135</v>
      </c>
      <c r="Q99" s="170">
        <v>10656</v>
      </c>
      <c r="R99" s="85">
        <f t="shared" si="1"/>
        <v>133244</v>
      </c>
    </row>
    <row r="100" spans="1:18" x14ac:dyDescent="0.25">
      <c r="A100" s="169">
        <v>2013</v>
      </c>
      <c r="B100" s="169">
        <v>4</v>
      </c>
      <c r="C100" s="171" t="s">
        <v>590</v>
      </c>
      <c r="D100" s="171" t="s">
        <v>111</v>
      </c>
      <c r="E100" s="170">
        <v>61359</v>
      </c>
      <c r="F100" s="170">
        <v>118299</v>
      </c>
      <c r="G100" s="170">
        <v>94364</v>
      </c>
      <c r="H100" s="170">
        <v>260161</v>
      </c>
      <c r="I100" s="170">
        <v>29275</v>
      </c>
      <c r="J100" s="169">
        <v>550</v>
      </c>
      <c r="K100" s="170">
        <v>4175</v>
      </c>
      <c r="L100" s="169">
        <v>0</v>
      </c>
      <c r="M100" s="169">
        <v>0</v>
      </c>
      <c r="N100" s="170">
        <v>50570</v>
      </c>
      <c r="O100" s="170">
        <v>617414</v>
      </c>
      <c r="P100" s="170">
        <v>162050</v>
      </c>
      <c r="Q100" s="170">
        <v>13024</v>
      </c>
      <c r="R100" s="85">
        <f t="shared" si="1"/>
        <v>81340</v>
      </c>
    </row>
    <row r="101" spans="1:18" x14ac:dyDescent="0.25">
      <c r="A101" s="169">
        <v>2013</v>
      </c>
      <c r="B101" s="169">
        <v>4</v>
      </c>
      <c r="C101" s="171" t="s">
        <v>591</v>
      </c>
      <c r="D101" s="171" t="s">
        <v>112</v>
      </c>
      <c r="E101" s="170">
        <v>4049</v>
      </c>
      <c r="F101" s="170">
        <v>15238</v>
      </c>
      <c r="G101" s="170">
        <v>-2569</v>
      </c>
      <c r="H101" s="170">
        <v>38366</v>
      </c>
      <c r="I101" s="170">
        <v>2695</v>
      </c>
      <c r="J101" s="169">
        <v>0</v>
      </c>
      <c r="K101" s="169">
        <v>962</v>
      </c>
      <c r="L101" s="169">
        <v>0</v>
      </c>
      <c r="M101" s="169">
        <v>0</v>
      </c>
      <c r="N101" s="170">
        <v>7458</v>
      </c>
      <c r="O101" s="170">
        <v>100462</v>
      </c>
      <c r="P101" s="170">
        <v>115889</v>
      </c>
      <c r="Q101" s="169">
        <v>-361</v>
      </c>
      <c r="R101" s="85">
        <f t="shared" si="1"/>
        <v>-2208</v>
      </c>
    </row>
    <row r="102" spans="1:18" x14ac:dyDescent="0.25">
      <c r="A102" s="169">
        <v>2013</v>
      </c>
      <c r="B102" s="169">
        <v>4</v>
      </c>
      <c r="C102" s="171" t="s">
        <v>592</v>
      </c>
      <c r="D102" s="171" t="s">
        <v>144</v>
      </c>
      <c r="E102" s="170">
        <v>4946</v>
      </c>
      <c r="F102" s="170">
        <v>13447</v>
      </c>
      <c r="G102" s="170">
        <v>2178</v>
      </c>
      <c r="H102" s="170">
        <v>49432</v>
      </c>
      <c r="I102" s="169">
        <v>697</v>
      </c>
      <c r="J102" s="169">
        <v>0</v>
      </c>
      <c r="K102" s="169">
        <v>939</v>
      </c>
      <c r="L102" s="169">
        <v>0</v>
      </c>
      <c r="M102" s="169">
        <v>0</v>
      </c>
      <c r="N102" s="170">
        <v>9609</v>
      </c>
      <c r="O102" s="170">
        <v>79465</v>
      </c>
      <c r="P102" s="170">
        <v>3311</v>
      </c>
      <c r="Q102" s="169">
        <v>495</v>
      </c>
      <c r="R102" s="85">
        <f t="shared" si="1"/>
        <v>1683</v>
      </c>
    </row>
    <row r="103" spans="1:18" x14ac:dyDescent="0.25">
      <c r="A103" s="169">
        <v>2013</v>
      </c>
      <c r="B103" s="169">
        <v>4</v>
      </c>
      <c r="C103" s="171" t="s">
        <v>593</v>
      </c>
      <c r="D103" s="171" t="s">
        <v>81</v>
      </c>
      <c r="E103" s="170">
        <v>10250</v>
      </c>
      <c r="F103" s="170">
        <v>16500</v>
      </c>
      <c r="G103" s="170">
        <v>122768</v>
      </c>
      <c r="H103" s="170">
        <v>37632</v>
      </c>
      <c r="I103" s="170">
        <v>2744</v>
      </c>
      <c r="J103" s="169">
        <v>0</v>
      </c>
      <c r="K103" s="170">
        <v>1274</v>
      </c>
      <c r="L103" s="169">
        <v>0</v>
      </c>
      <c r="M103" s="169">
        <v>0</v>
      </c>
      <c r="N103" s="170">
        <v>7314</v>
      </c>
      <c r="O103" s="170">
        <v>113261</v>
      </c>
      <c r="P103" s="170">
        <v>4719</v>
      </c>
      <c r="Q103" s="170">
        <v>18399</v>
      </c>
      <c r="R103" s="85">
        <f t="shared" si="1"/>
        <v>104369</v>
      </c>
    </row>
    <row r="104" spans="1:18" x14ac:dyDescent="0.25">
      <c r="A104" s="169">
        <v>2013</v>
      </c>
      <c r="B104" s="169">
        <v>4</v>
      </c>
      <c r="C104" s="171" t="s">
        <v>594</v>
      </c>
      <c r="D104" s="171" t="s">
        <v>162</v>
      </c>
      <c r="E104" s="170">
        <v>1715</v>
      </c>
      <c r="F104" s="170">
        <v>27232</v>
      </c>
      <c r="G104" s="170">
        <v>124831</v>
      </c>
      <c r="H104" s="170">
        <v>89798</v>
      </c>
      <c r="I104" s="170">
        <v>4010</v>
      </c>
      <c r="J104" s="169">
        <v>0</v>
      </c>
      <c r="K104" s="169">
        <v>960</v>
      </c>
      <c r="L104" s="170">
        <v>2750</v>
      </c>
      <c r="M104" s="169">
        <v>0</v>
      </c>
      <c r="N104" s="170">
        <v>17455</v>
      </c>
      <c r="O104" s="170">
        <v>108584</v>
      </c>
      <c r="P104" s="170">
        <v>4524</v>
      </c>
      <c r="Q104" s="170">
        <v>12586</v>
      </c>
      <c r="R104" s="85">
        <f t="shared" si="1"/>
        <v>112245</v>
      </c>
    </row>
    <row r="105" spans="1:18" x14ac:dyDescent="0.25">
      <c r="A105" s="169">
        <v>2013</v>
      </c>
      <c r="B105" s="169">
        <v>4</v>
      </c>
      <c r="C105" s="171" t="s">
        <v>595</v>
      </c>
      <c r="D105" s="171" t="s">
        <v>113</v>
      </c>
      <c r="E105" s="170">
        <v>23551</v>
      </c>
      <c r="F105" s="170">
        <v>37627</v>
      </c>
      <c r="G105" s="170">
        <v>69001</v>
      </c>
      <c r="H105" s="170">
        <v>53032</v>
      </c>
      <c r="I105" s="170">
        <v>6200</v>
      </c>
      <c r="J105" s="169">
        <v>0</v>
      </c>
      <c r="K105" s="170">
        <v>1586</v>
      </c>
      <c r="L105" s="169">
        <v>0</v>
      </c>
      <c r="M105" s="169">
        <v>0</v>
      </c>
      <c r="N105" s="170">
        <v>10308</v>
      </c>
      <c r="O105" s="170">
        <v>233511</v>
      </c>
      <c r="P105" s="170">
        <v>179308</v>
      </c>
      <c r="Q105" s="170">
        <v>10539</v>
      </c>
      <c r="R105" s="85">
        <f t="shared" si="1"/>
        <v>58462</v>
      </c>
    </row>
    <row r="106" spans="1:18" x14ac:dyDescent="0.25">
      <c r="A106" s="169">
        <v>2013</v>
      </c>
      <c r="B106" s="169">
        <v>4</v>
      </c>
      <c r="C106" s="171" t="s">
        <v>596</v>
      </c>
      <c r="D106" s="171" t="s">
        <v>163</v>
      </c>
      <c r="E106" s="170">
        <v>14381</v>
      </c>
      <c r="F106" s="170">
        <v>69887</v>
      </c>
      <c r="G106" s="170">
        <v>19987</v>
      </c>
      <c r="H106" s="170">
        <v>91865</v>
      </c>
      <c r="I106" s="170">
        <v>4302</v>
      </c>
      <c r="J106" s="169">
        <v>0</v>
      </c>
      <c r="K106" s="170">
        <v>4546</v>
      </c>
      <c r="L106" s="170">
        <v>36960</v>
      </c>
      <c r="M106" s="169">
        <v>0</v>
      </c>
      <c r="N106" s="170">
        <v>17857</v>
      </c>
      <c r="O106" s="170">
        <v>198486</v>
      </c>
      <c r="P106" s="170">
        <v>8270</v>
      </c>
      <c r="Q106" s="169">
        <v>407</v>
      </c>
      <c r="R106" s="85">
        <f t="shared" si="1"/>
        <v>19580</v>
      </c>
    </row>
    <row r="107" spans="1:18" x14ac:dyDescent="0.25">
      <c r="A107" s="169">
        <v>2013</v>
      </c>
      <c r="B107" s="169">
        <v>4</v>
      </c>
      <c r="C107" s="171" t="s">
        <v>597</v>
      </c>
      <c r="D107" s="171" t="s">
        <v>145</v>
      </c>
      <c r="E107" s="170">
        <v>33855</v>
      </c>
      <c r="F107" s="170">
        <v>72184</v>
      </c>
      <c r="G107" s="170">
        <v>306397</v>
      </c>
      <c r="H107" s="170">
        <v>163996</v>
      </c>
      <c r="I107" s="170">
        <v>17765</v>
      </c>
      <c r="J107" s="169">
        <v>0</v>
      </c>
      <c r="K107" s="170">
        <v>5464</v>
      </c>
      <c r="L107" s="169">
        <v>0</v>
      </c>
      <c r="M107" s="169">
        <v>0</v>
      </c>
      <c r="N107" s="170">
        <v>31877</v>
      </c>
      <c r="O107" s="170">
        <v>273102</v>
      </c>
      <c r="P107" s="170">
        <v>11379</v>
      </c>
      <c r="Q107" s="170">
        <v>51308</v>
      </c>
      <c r="R107" s="85">
        <f t="shared" si="1"/>
        <v>255089</v>
      </c>
    </row>
    <row r="108" spans="1:18" x14ac:dyDescent="0.25">
      <c r="A108" s="169">
        <v>2013</v>
      </c>
      <c r="B108" s="169">
        <v>4</v>
      </c>
      <c r="C108" s="171" t="s">
        <v>598</v>
      </c>
      <c r="D108" s="171" t="s">
        <v>82</v>
      </c>
      <c r="E108" s="170">
        <v>8168</v>
      </c>
      <c r="F108" s="170">
        <v>8292</v>
      </c>
      <c r="G108" s="170">
        <v>1798</v>
      </c>
      <c r="H108" s="170">
        <v>10366</v>
      </c>
      <c r="I108" s="169">
        <v>361</v>
      </c>
      <c r="J108" s="169">
        <v>0</v>
      </c>
      <c r="K108" s="169">
        <v>733</v>
      </c>
      <c r="L108" s="169">
        <v>0</v>
      </c>
      <c r="M108" s="169">
        <v>0</v>
      </c>
      <c r="N108" s="170">
        <v>2015</v>
      </c>
      <c r="O108" s="170">
        <v>61070</v>
      </c>
      <c r="P108" s="170">
        <v>2545</v>
      </c>
      <c r="Q108" s="169">
        <v>110</v>
      </c>
      <c r="R108" s="85">
        <f t="shared" si="1"/>
        <v>1688</v>
      </c>
    </row>
    <row r="109" spans="1:18" x14ac:dyDescent="0.25">
      <c r="A109" s="169">
        <v>2013</v>
      </c>
      <c r="B109" s="169">
        <v>4</v>
      </c>
      <c r="C109" s="171" t="s">
        <v>599</v>
      </c>
      <c r="D109" s="171" t="s">
        <v>114</v>
      </c>
      <c r="E109" s="170">
        <v>9642</v>
      </c>
      <c r="F109" s="170">
        <v>22132</v>
      </c>
      <c r="G109" s="170">
        <v>19545</v>
      </c>
      <c r="H109" s="170">
        <v>35666</v>
      </c>
      <c r="I109" s="170">
        <v>3800</v>
      </c>
      <c r="J109" s="169">
        <v>0</v>
      </c>
      <c r="K109" s="170">
        <v>1176</v>
      </c>
      <c r="L109" s="169">
        <v>0</v>
      </c>
      <c r="M109" s="169">
        <v>0</v>
      </c>
      <c r="N109" s="170">
        <v>6933</v>
      </c>
      <c r="O109" s="170">
        <v>153897</v>
      </c>
      <c r="P109" s="170">
        <v>6742</v>
      </c>
      <c r="Q109" s="170">
        <v>2435</v>
      </c>
      <c r="R109" s="85">
        <f t="shared" si="1"/>
        <v>17110</v>
      </c>
    </row>
    <row r="110" spans="1:18" x14ac:dyDescent="0.25">
      <c r="A110" s="169">
        <v>2013</v>
      </c>
      <c r="B110" s="169">
        <v>4</v>
      </c>
      <c r="C110" s="171" t="s">
        <v>600</v>
      </c>
      <c r="D110" s="171" t="s">
        <v>133</v>
      </c>
      <c r="E110" s="170">
        <v>7091</v>
      </c>
      <c r="F110" s="170">
        <v>26983</v>
      </c>
      <c r="G110" s="170">
        <v>10536</v>
      </c>
      <c r="H110" s="170">
        <v>53332</v>
      </c>
      <c r="I110" s="170">
        <v>1982</v>
      </c>
      <c r="J110" s="169">
        <v>0</v>
      </c>
      <c r="K110" s="170">
        <v>1643</v>
      </c>
      <c r="L110" s="169">
        <v>0</v>
      </c>
      <c r="M110" s="169">
        <v>0</v>
      </c>
      <c r="N110" s="170">
        <v>10367</v>
      </c>
      <c r="O110" s="170">
        <v>103627</v>
      </c>
      <c r="P110" s="170">
        <v>4318</v>
      </c>
      <c r="Q110" s="170">
        <v>1440</v>
      </c>
      <c r="R110" s="85">
        <f t="shared" si="1"/>
        <v>9096</v>
      </c>
    </row>
    <row r="111" spans="1:18" x14ac:dyDescent="0.25">
      <c r="A111" s="169">
        <v>2013</v>
      </c>
      <c r="B111" s="169">
        <v>4</v>
      </c>
      <c r="C111" s="171" t="s">
        <v>601</v>
      </c>
      <c r="D111" s="171" t="s">
        <v>115</v>
      </c>
      <c r="E111" s="170">
        <v>16323</v>
      </c>
      <c r="F111" s="170">
        <v>34863</v>
      </c>
      <c r="G111" s="170">
        <v>29793</v>
      </c>
      <c r="H111" s="170">
        <v>93931</v>
      </c>
      <c r="I111" s="170">
        <v>6191</v>
      </c>
      <c r="J111" s="169">
        <v>0</v>
      </c>
      <c r="K111" s="170">
        <v>2108</v>
      </c>
      <c r="L111" s="169">
        <v>0</v>
      </c>
      <c r="M111" s="169">
        <v>0</v>
      </c>
      <c r="N111" s="170">
        <v>18258</v>
      </c>
      <c r="O111" s="170">
        <v>191334</v>
      </c>
      <c r="P111" s="170">
        <v>8383</v>
      </c>
      <c r="Q111" s="170">
        <v>4397</v>
      </c>
      <c r="R111" s="85">
        <f t="shared" si="1"/>
        <v>25396</v>
      </c>
    </row>
    <row r="112" spans="1:18" x14ac:dyDescent="0.25">
      <c r="A112" s="169">
        <v>2013</v>
      </c>
      <c r="B112" s="169">
        <v>4</v>
      </c>
      <c r="C112" s="171" t="s">
        <v>602</v>
      </c>
      <c r="D112" s="171" t="s">
        <v>124</v>
      </c>
      <c r="E112" s="170">
        <v>17115</v>
      </c>
      <c r="F112" s="170">
        <v>171936</v>
      </c>
      <c r="G112" s="170">
        <v>941924</v>
      </c>
      <c r="H112" s="170">
        <v>142297</v>
      </c>
      <c r="I112" s="170">
        <v>70825</v>
      </c>
      <c r="J112" s="169">
        <v>0</v>
      </c>
      <c r="K112" s="170">
        <v>3663</v>
      </c>
      <c r="L112" s="169">
        <v>0</v>
      </c>
      <c r="M112" s="169">
        <v>0</v>
      </c>
      <c r="N112" s="170">
        <v>27659</v>
      </c>
      <c r="O112" s="170">
        <v>45950</v>
      </c>
      <c r="P112" s="170">
        <v>29043</v>
      </c>
      <c r="Q112" s="170">
        <v>114536</v>
      </c>
      <c r="R112" s="85">
        <f t="shared" si="1"/>
        <v>827388</v>
      </c>
    </row>
    <row r="113" spans="1:18" x14ac:dyDescent="0.25">
      <c r="A113" s="169">
        <v>2013</v>
      </c>
      <c r="B113" s="169">
        <v>4</v>
      </c>
      <c r="C113" s="171" t="s">
        <v>603</v>
      </c>
      <c r="D113" s="171" t="s">
        <v>179</v>
      </c>
      <c r="E113" s="170">
        <v>27040</v>
      </c>
      <c r="F113" s="170">
        <v>57166</v>
      </c>
      <c r="G113" s="170">
        <v>28537</v>
      </c>
      <c r="H113" s="170">
        <v>75132</v>
      </c>
      <c r="I113" s="170">
        <v>6839</v>
      </c>
      <c r="J113" s="169">
        <v>0</v>
      </c>
      <c r="K113" s="170">
        <v>1808</v>
      </c>
      <c r="L113" s="169">
        <v>0</v>
      </c>
      <c r="M113" s="169">
        <v>0</v>
      </c>
      <c r="N113" s="170">
        <v>14604</v>
      </c>
      <c r="O113" s="170">
        <v>223151</v>
      </c>
      <c r="P113" s="170">
        <v>10391</v>
      </c>
      <c r="Q113" s="170">
        <v>2809</v>
      </c>
      <c r="R113" s="85">
        <f t="shared" si="1"/>
        <v>25728</v>
      </c>
    </row>
    <row r="114" spans="1:18" x14ac:dyDescent="0.25">
      <c r="A114" s="169">
        <v>2013</v>
      </c>
      <c r="B114" s="169">
        <v>4</v>
      </c>
      <c r="C114" s="171" t="s">
        <v>604</v>
      </c>
      <c r="D114" s="171" t="s">
        <v>83</v>
      </c>
      <c r="E114" s="170">
        <v>11010</v>
      </c>
      <c r="F114" s="170">
        <v>28367</v>
      </c>
      <c r="G114" s="170">
        <v>80905</v>
      </c>
      <c r="H114" s="170">
        <v>73765</v>
      </c>
      <c r="I114" s="170">
        <v>13319</v>
      </c>
      <c r="J114" s="169">
        <v>0</v>
      </c>
      <c r="K114" s="170">
        <v>2293</v>
      </c>
      <c r="L114" s="169">
        <v>0</v>
      </c>
      <c r="M114" s="169">
        <v>0</v>
      </c>
      <c r="N114" s="170">
        <v>14338</v>
      </c>
      <c r="O114" s="170">
        <v>108122</v>
      </c>
      <c r="P114" s="170">
        <v>4505</v>
      </c>
      <c r="Q114" s="170">
        <v>10626</v>
      </c>
      <c r="R114" s="85">
        <f t="shared" si="1"/>
        <v>70279</v>
      </c>
    </row>
    <row r="115" spans="1:18" x14ac:dyDescent="0.25">
      <c r="A115" s="169">
        <v>2013</v>
      </c>
      <c r="B115" s="169">
        <v>4</v>
      </c>
      <c r="C115" s="171" t="s">
        <v>605</v>
      </c>
      <c r="D115" s="171" t="s">
        <v>128</v>
      </c>
      <c r="E115" s="170">
        <v>37031</v>
      </c>
      <c r="F115" s="170">
        <v>55241</v>
      </c>
      <c r="G115" s="170">
        <v>22825</v>
      </c>
      <c r="H115" s="170">
        <v>153063</v>
      </c>
      <c r="I115" s="170">
        <v>12862</v>
      </c>
      <c r="J115" s="169">
        <v>0</v>
      </c>
      <c r="K115" s="170">
        <v>2654</v>
      </c>
      <c r="L115" s="169">
        <v>0</v>
      </c>
      <c r="M115" s="169">
        <v>0</v>
      </c>
      <c r="N115" s="170">
        <v>29752</v>
      </c>
      <c r="O115" s="170">
        <v>203242</v>
      </c>
      <c r="P115" s="170">
        <v>19367</v>
      </c>
      <c r="Q115" s="169">
        <v>825</v>
      </c>
      <c r="R115" s="85">
        <f t="shared" si="1"/>
        <v>22000</v>
      </c>
    </row>
    <row r="116" spans="1:18" x14ac:dyDescent="0.25">
      <c r="A116" s="169">
        <v>2013</v>
      </c>
      <c r="B116" s="169">
        <v>4</v>
      </c>
      <c r="C116" s="171" t="s">
        <v>606</v>
      </c>
      <c r="D116" s="171" t="s">
        <v>52</v>
      </c>
      <c r="E116" s="170">
        <v>3537</v>
      </c>
      <c r="F116" s="170">
        <v>32861</v>
      </c>
      <c r="G116" s="170">
        <v>46351</v>
      </c>
      <c r="H116" s="170">
        <v>111631</v>
      </c>
      <c r="I116" s="170">
        <v>4723</v>
      </c>
      <c r="J116" s="170">
        <v>3600</v>
      </c>
      <c r="K116" s="169">
        <v>750</v>
      </c>
      <c r="L116" s="170">
        <v>6413</v>
      </c>
      <c r="M116" s="169">
        <v>0</v>
      </c>
      <c r="N116" s="170">
        <v>21699</v>
      </c>
      <c r="O116" s="170">
        <v>120897</v>
      </c>
      <c r="P116" s="170">
        <v>5037</v>
      </c>
      <c r="Q116" s="170">
        <v>10274</v>
      </c>
      <c r="R116" s="85">
        <f t="shared" si="1"/>
        <v>36077</v>
      </c>
    </row>
    <row r="117" spans="1:18" x14ac:dyDescent="0.25">
      <c r="A117" s="169">
        <v>2013</v>
      </c>
      <c r="B117" s="169">
        <v>4</v>
      </c>
      <c r="C117" s="171" t="s">
        <v>607</v>
      </c>
      <c r="D117" s="171" t="s">
        <v>180</v>
      </c>
      <c r="E117" s="170">
        <v>17880</v>
      </c>
      <c r="F117" s="170">
        <v>17926</v>
      </c>
      <c r="G117" s="169">
        <v>937</v>
      </c>
      <c r="H117" s="170">
        <v>51865</v>
      </c>
      <c r="I117" s="170">
        <v>1970</v>
      </c>
      <c r="J117" s="169">
        <v>0</v>
      </c>
      <c r="K117" s="170">
        <v>1401</v>
      </c>
      <c r="L117" s="169">
        <v>0</v>
      </c>
      <c r="M117" s="169">
        <v>0</v>
      </c>
      <c r="N117" s="170">
        <v>10082</v>
      </c>
      <c r="O117" s="170">
        <v>105009</v>
      </c>
      <c r="P117" s="170">
        <v>11287</v>
      </c>
      <c r="Q117" s="169">
        <v>45</v>
      </c>
      <c r="R117" s="85">
        <f t="shared" si="1"/>
        <v>892</v>
      </c>
    </row>
    <row r="118" spans="1:18" x14ac:dyDescent="0.25">
      <c r="A118" s="169">
        <v>2013</v>
      </c>
      <c r="B118" s="169">
        <v>4</v>
      </c>
      <c r="C118" s="171" t="s">
        <v>608</v>
      </c>
      <c r="D118" s="171" t="s">
        <v>146</v>
      </c>
      <c r="E118" s="170">
        <v>21735</v>
      </c>
      <c r="F118" s="170">
        <v>24252</v>
      </c>
      <c r="G118" s="170">
        <v>1350</v>
      </c>
      <c r="H118" s="170">
        <v>69532</v>
      </c>
      <c r="I118" s="170">
        <v>1687</v>
      </c>
      <c r="J118" s="169">
        <v>0</v>
      </c>
      <c r="K118" s="170">
        <v>1958</v>
      </c>
      <c r="L118" s="169">
        <v>549</v>
      </c>
      <c r="M118" s="169">
        <v>0</v>
      </c>
      <c r="N118" s="170">
        <v>13516</v>
      </c>
      <c r="O118" s="170">
        <v>174931</v>
      </c>
      <c r="P118" s="170">
        <v>7289</v>
      </c>
      <c r="Q118" s="169">
        <v>117</v>
      </c>
      <c r="R118" s="85">
        <f t="shared" si="1"/>
        <v>1233</v>
      </c>
    </row>
    <row r="119" spans="1:18" x14ac:dyDescent="0.25">
      <c r="A119" s="169">
        <v>2013</v>
      </c>
      <c r="B119" s="169">
        <v>4</v>
      </c>
      <c r="C119" s="171" t="s">
        <v>609</v>
      </c>
      <c r="D119" s="171" t="s">
        <v>84</v>
      </c>
      <c r="E119" s="170">
        <v>47691</v>
      </c>
      <c r="F119" s="170">
        <v>80274</v>
      </c>
      <c r="G119" s="170">
        <v>199213</v>
      </c>
      <c r="H119" s="170">
        <v>163196</v>
      </c>
      <c r="I119" s="170">
        <v>15251</v>
      </c>
      <c r="J119" s="169">
        <v>0</v>
      </c>
      <c r="K119" s="170">
        <v>3428</v>
      </c>
      <c r="L119" s="169">
        <v>0</v>
      </c>
      <c r="M119" s="169">
        <v>0</v>
      </c>
      <c r="N119" s="170">
        <v>31721</v>
      </c>
      <c r="O119" s="170">
        <v>422975</v>
      </c>
      <c r="P119" s="170">
        <v>17624</v>
      </c>
      <c r="Q119" s="170">
        <v>43519</v>
      </c>
      <c r="R119" s="85">
        <f t="shared" si="1"/>
        <v>155694</v>
      </c>
    </row>
    <row r="120" spans="1:18" x14ac:dyDescent="0.25">
      <c r="A120" s="169">
        <v>2013</v>
      </c>
      <c r="B120" s="169">
        <v>4</v>
      </c>
      <c r="C120" s="171" t="s">
        <v>610</v>
      </c>
      <c r="D120" s="171" t="s">
        <v>85</v>
      </c>
      <c r="E120" s="170">
        <v>13396</v>
      </c>
      <c r="F120" s="170">
        <v>26151</v>
      </c>
      <c r="G120" s="170">
        <v>-1270042</v>
      </c>
      <c r="H120" s="170">
        <v>40966</v>
      </c>
      <c r="I120" s="170">
        <v>5992</v>
      </c>
      <c r="J120" s="169">
        <v>0</v>
      </c>
      <c r="K120" s="170">
        <v>1075</v>
      </c>
      <c r="L120" s="169">
        <v>0</v>
      </c>
      <c r="M120" s="169">
        <v>0</v>
      </c>
      <c r="N120" s="170">
        <v>7962</v>
      </c>
      <c r="O120" s="170">
        <v>118576</v>
      </c>
      <c r="P120" s="170">
        <v>4941</v>
      </c>
      <c r="Q120" s="170">
        <v>-161993</v>
      </c>
      <c r="R120" s="85">
        <f t="shared" si="1"/>
        <v>-1108049</v>
      </c>
    </row>
    <row r="121" spans="1:18" x14ac:dyDescent="0.25">
      <c r="A121" s="169">
        <v>2013</v>
      </c>
      <c r="B121" s="169">
        <v>4</v>
      </c>
      <c r="C121" s="171" t="s">
        <v>611</v>
      </c>
      <c r="D121" s="171" t="s">
        <v>164</v>
      </c>
      <c r="E121" s="170">
        <v>7601</v>
      </c>
      <c r="F121" s="170">
        <v>38442</v>
      </c>
      <c r="G121" s="170">
        <v>12021</v>
      </c>
      <c r="H121" s="170">
        <v>59232</v>
      </c>
      <c r="I121" s="170">
        <v>1183</v>
      </c>
      <c r="J121" s="169">
        <v>0</v>
      </c>
      <c r="K121" s="170">
        <v>1960</v>
      </c>
      <c r="L121" s="170">
        <v>15068</v>
      </c>
      <c r="M121" s="169">
        <v>0</v>
      </c>
      <c r="N121" s="170">
        <v>11513</v>
      </c>
      <c r="O121" s="170">
        <v>134219</v>
      </c>
      <c r="P121" s="170">
        <v>5592</v>
      </c>
      <c r="Q121" s="170">
        <v>1471</v>
      </c>
      <c r="R121" s="85">
        <f t="shared" si="1"/>
        <v>10550</v>
      </c>
    </row>
    <row r="122" spans="1:18" x14ac:dyDescent="0.25">
      <c r="A122" s="169">
        <v>2013</v>
      </c>
      <c r="B122" s="169">
        <v>4</v>
      </c>
      <c r="C122" s="171" t="s">
        <v>612</v>
      </c>
      <c r="D122" s="171" t="s">
        <v>46</v>
      </c>
      <c r="E122" s="170">
        <v>62563</v>
      </c>
      <c r="F122" s="170">
        <v>432454</v>
      </c>
      <c r="G122" s="170">
        <v>481899</v>
      </c>
      <c r="H122" s="170">
        <v>649285</v>
      </c>
      <c r="I122" s="170">
        <v>133455</v>
      </c>
      <c r="J122" s="170">
        <v>11130</v>
      </c>
      <c r="K122" s="170">
        <v>14834</v>
      </c>
      <c r="L122" s="169">
        <v>0</v>
      </c>
      <c r="M122" s="169">
        <v>0</v>
      </c>
      <c r="N122" s="170">
        <v>126207</v>
      </c>
      <c r="O122" s="170">
        <v>1518685</v>
      </c>
      <c r="P122" s="170">
        <v>566735</v>
      </c>
      <c r="Q122" s="170">
        <v>48068</v>
      </c>
      <c r="R122" s="85">
        <f t="shared" si="1"/>
        <v>433831</v>
      </c>
    </row>
    <row r="123" spans="1:18" x14ac:dyDescent="0.25">
      <c r="A123" s="169">
        <v>2013</v>
      </c>
      <c r="B123" s="169">
        <v>4</v>
      </c>
      <c r="C123" s="171" t="s">
        <v>614</v>
      </c>
      <c r="D123" s="171" t="s">
        <v>134</v>
      </c>
      <c r="E123" s="170">
        <v>3959</v>
      </c>
      <c r="F123" s="170">
        <v>729612</v>
      </c>
      <c r="G123" s="170">
        <v>1785276</v>
      </c>
      <c r="H123" s="170">
        <v>1379968</v>
      </c>
      <c r="I123" s="170">
        <v>316481</v>
      </c>
      <c r="J123" s="170">
        <v>1555</v>
      </c>
      <c r="K123" s="170">
        <v>16479</v>
      </c>
      <c r="L123" s="169">
        <v>0</v>
      </c>
      <c r="M123" s="169">
        <v>0</v>
      </c>
      <c r="N123" s="170">
        <v>268237</v>
      </c>
      <c r="O123" s="170">
        <v>2296145</v>
      </c>
      <c r="P123" s="170">
        <v>474584</v>
      </c>
      <c r="Q123" s="170">
        <v>179123</v>
      </c>
      <c r="R123" s="85">
        <f t="shared" si="1"/>
        <v>1606153</v>
      </c>
    </row>
    <row r="124" spans="1:18" x14ac:dyDescent="0.25">
      <c r="A124" s="169">
        <v>2013</v>
      </c>
      <c r="B124" s="169">
        <v>4</v>
      </c>
      <c r="C124" s="171" t="s">
        <v>671</v>
      </c>
      <c r="D124" s="171" t="s">
        <v>672</v>
      </c>
      <c r="E124" s="170">
        <v>1871</v>
      </c>
      <c r="F124" s="170">
        <v>24922</v>
      </c>
      <c r="G124" s="170">
        <v>2587</v>
      </c>
      <c r="H124" s="170">
        <v>74665</v>
      </c>
      <c r="I124" s="169">
        <v>242</v>
      </c>
      <c r="J124" s="169">
        <v>0</v>
      </c>
      <c r="K124" s="170">
        <v>1613</v>
      </c>
      <c r="L124" s="169">
        <v>0</v>
      </c>
      <c r="M124" s="169">
        <v>0</v>
      </c>
      <c r="N124" s="170">
        <v>14513</v>
      </c>
      <c r="O124" s="170">
        <v>138852</v>
      </c>
      <c r="P124" s="170">
        <v>83435</v>
      </c>
      <c r="Q124" s="169">
        <v>519</v>
      </c>
      <c r="R124" s="85">
        <f t="shared" si="1"/>
        <v>2068</v>
      </c>
    </row>
    <row r="125" spans="1:18" x14ac:dyDescent="0.25">
      <c r="A125" s="169">
        <v>2013</v>
      </c>
      <c r="B125" s="169">
        <v>4</v>
      </c>
      <c r="C125" s="171" t="s">
        <v>615</v>
      </c>
      <c r="D125" s="171" t="s">
        <v>152</v>
      </c>
      <c r="E125" s="169">
        <v>901</v>
      </c>
      <c r="F125" s="170">
        <v>189609</v>
      </c>
      <c r="G125" s="170">
        <v>350960</v>
      </c>
      <c r="H125" s="170">
        <v>218928</v>
      </c>
      <c r="I125" s="170">
        <v>36339</v>
      </c>
      <c r="J125" s="169">
        <v>0</v>
      </c>
      <c r="K125" s="170">
        <v>2879</v>
      </c>
      <c r="L125" s="170">
        <v>37150</v>
      </c>
      <c r="M125" s="169">
        <v>0</v>
      </c>
      <c r="N125" s="170">
        <v>42555</v>
      </c>
      <c r="O125" s="170">
        <v>72908</v>
      </c>
      <c r="P125" s="170">
        <v>64653</v>
      </c>
      <c r="Q125" s="170">
        <v>23635</v>
      </c>
      <c r="R125" s="85">
        <f t="shared" si="1"/>
        <v>327325</v>
      </c>
    </row>
    <row r="126" spans="1:18" x14ac:dyDescent="0.25">
      <c r="A126" s="169">
        <v>2013</v>
      </c>
      <c r="B126" s="169">
        <v>4</v>
      </c>
      <c r="C126" s="171" t="s">
        <v>616</v>
      </c>
      <c r="D126" s="171" t="s">
        <v>92</v>
      </c>
      <c r="E126" s="169">
        <v>447</v>
      </c>
      <c r="F126" s="170">
        <v>75368</v>
      </c>
      <c r="G126" s="170">
        <v>198396</v>
      </c>
      <c r="H126" s="170">
        <v>158363</v>
      </c>
      <c r="I126" s="170">
        <v>15362</v>
      </c>
      <c r="J126" s="169">
        <v>0</v>
      </c>
      <c r="K126" s="170">
        <v>2342</v>
      </c>
      <c r="L126" s="169">
        <v>0</v>
      </c>
      <c r="M126" s="169">
        <v>0</v>
      </c>
      <c r="N126" s="170">
        <v>30782</v>
      </c>
      <c r="O126" s="170">
        <v>395235</v>
      </c>
      <c r="P126" s="170">
        <v>52075</v>
      </c>
      <c r="Q126" s="170">
        <v>27250</v>
      </c>
      <c r="R126" s="85">
        <f t="shared" si="1"/>
        <v>171146</v>
      </c>
    </row>
    <row r="127" spans="1:18" x14ac:dyDescent="0.25">
      <c r="A127" s="169">
        <v>2013</v>
      </c>
      <c r="B127" s="169">
        <v>4</v>
      </c>
      <c r="C127" s="171" t="s">
        <v>617</v>
      </c>
      <c r="D127" s="171" t="s">
        <v>165</v>
      </c>
      <c r="E127" s="170">
        <v>2879</v>
      </c>
      <c r="F127" s="170">
        <v>117306</v>
      </c>
      <c r="G127" s="170">
        <v>236790</v>
      </c>
      <c r="H127" s="170">
        <v>215562</v>
      </c>
      <c r="I127" s="170">
        <v>29727</v>
      </c>
      <c r="J127" s="169">
        <v>10</v>
      </c>
      <c r="K127" s="170">
        <v>1821</v>
      </c>
      <c r="L127" s="170">
        <v>29954</v>
      </c>
      <c r="M127" s="169">
        <v>0</v>
      </c>
      <c r="N127" s="170">
        <v>41901</v>
      </c>
      <c r="O127" s="170">
        <v>225580</v>
      </c>
      <c r="P127" s="170">
        <v>9399</v>
      </c>
      <c r="Q127" s="170">
        <v>24175</v>
      </c>
      <c r="R127" s="85">
        <f t="shared" si="1"/>
        <v>212615</v>
      </c>
    </row>
    <row r="128" spans="1:18" x14ac:dyDescent="0.25">
      <c r="A128" s="169">
        <v>2013</v>
      </c>
      <c r="B128" s="169">
        <v>4</v>
      </c>
      <c r="C128" s="171" t="s">
        <v>618</v>
      </c>
      <c r="D128" s="171" t="s">
        <v>47</v>
      </c>
      <c r="E128" s="170">
        <v>9486</v>
      </c>
      <c r="F128" s="170">
        <v>807150</v>
      </c>
      <c r="G128" s="170">
        <v>1564694</v>
      </c>
      <c r="H128" s="170">
        <v>1534732</v>
      </c>
      <c r="I128" s="170">
        <v>414469</v>
      </c>
      <c r="J128" s="170">
        <v>38920</v>
      </c>
      <c r="K128" s="170">
        <v>39788</v>
      </c>
      <c r="L128" s="169">
        <v>0</v>
      </c>
      <c r="M128" s="169">
        <v>0</v>
      </c>
      <c r="N128" s="170">
        <v>298319</v>
      </c>
      <c r="O128" s="170">
        <v>2290586</v>
      </c>
      <c r="P128" s="170">
        <v>1362474</v>
      </c>
      <c r="Q128" s="170">
        <v>138897</v>
      </c>
      <c r="R128" s="85">
        <f t="shared" si="1"/>
        <v>1425797</v>
      </c>
    </row>
    <row r="129" spans="1:18" x14ac:dyDescent="0.25">
      <c r="A129" s="169">
        <v>2013</v>
      </c>
      <c r="B129" s="169">
        <v>4</v>
      </c>
      <c r="C129" s="171" t="s">
        <v>619</v>
      </c>
      <c r="D129" s="171" t="s">
        <v>166</v>
      </c>
      <c r="E129" s="170">
        <v>22001</v>
      </c>
      <c r="F129" s="170">
        <v>163136</v>
      </c>
      <c r="G129" s="170">
        <v>141651</v>
      </c>
      <c r="H129" s="170">
        <v>210595</v>
      </c>
      <c r="I129" s="170">
        <v>31034</v>
      </c>
      <c r="J129" s="169">
        <v>648</v>
      </c>
      <c r="K129" s="170">
        <v>7095</v>
      </c>
      <c r="L129" s="170">
        <v>16901</v>
      </c>
      <c r="M129" s="169">
        <v>0</v>
      </c>
      <c r="N129" s="170">
        <v>40935</v>
      </c>
      <c r="O129" s="170">
        <v>605201</v>
      </c>
      <c r="P129" s="170">
        <v>25217</v>
      </c>
      <c r="Q129" s="170">
        <v>13212</v>
      </c>
      <c r="R129" s="85">
        <f t="shared" si="1"/>
        <v>128439</v>
      </c>
    </row>
    <row r="130" spans="1:18" x14ac:dyDescent="0.25">
      <c r="A130" s="169">
        <v>2013</v>
      </c>
      <c r="B130" s="169">
        <v>4</v>
      </c>
      <c r="C130" s="171" t="s">
        <v>620</v>
      </c>
      <c r="D130" s="171" t="s">
        <v>147</v>
      </c>
      <c r="E130" s="170">
        <v>16537</v>
      </c>
      <c r="F130" s="170">
        <v>79654</v>
      </c>
      <c r="G130" s="170">
        <v>126427</v>
      </c>
      <c r="H130" s="170">
        <v>221528</v>
      </c>
      <c r="I130" s="170">
        <v>5186</v>
      </c>
      <c r="J130" s="169">
        <v>0</v>
      </c>
      <c r="K130" s="170">
        <v>3495</v>
      </c>
      <c r="L130" s="169">
        <v>0</v>
      </c>
      <c r="M130" s="169">
        <v>0</v>
      </c>
      <c r="N130" s="170">
        <v>43060</v>
      </c>
      <c r="O130" s="170">
        <v>364081</v>
      </c>
      <c r="P130" s="170">
        <v>15170</v>
      </c>
      <c r="Q130" s="170">
        <v>11037</v>
      </c>
      <c r="R130" s="85">
        <f t="shared" si="1"/>
        <v>115390</v>
      </c>
    </row>
    <row r="131" spans="1:18" x14ac:dyDescent="0.25">
      <c r="A131" s="169">
        <v>2013</v>
      </c>
      <c r="B131" s="169">
        <v>4</v>
      </c>
      <c r="C131" s="171" t="s">
        <v>621</v>
      </c>
      <c r="D131" s="171" t="s">
        <v>67</v>
      </c>
      <c r="E131" s="170">
        <v>2885</v>
      </c>
      <c r="F131" s="170">
        <v>21795</v>
      </c>
      <c r="G131" s="170">
        <v>2328</v>
      </c>
      <c r="H131" s="170">
        <v>61599</v>
      </c>
      <c r="I131" s="170">
        <v>1524</v>
      </c>
      <c r="J131" s="169">
        <v>0</v>
      </c>
      <c r="K131" s="170">
        <v>1283</v>
      </c>
      <c r="L131" s="170">
        <v>2478</v>
      </c>
      <c r="M131" s="169">
        <v>0</v>
      </c>
      <c r="N131" s="170">
        <v>11973</v>
      </c>
      <c r="O131" s="170">
        <v>107124</v>
      </c>
      <c r="P131" s="170">
        <v>4463</v>
      </c>
      <c r="Q131" s="169">
        <v>380</v>
      </c>
      <c r="R131" s="85">
        <f t="shared" ref="R131:R158" si="2">G131-Q131</f>
        <v>1948</v>
      </c>
    </row>
    <row r="132" spans="1:18" x14ac:dyDescent="0.25">
      <c r="A132" s="169">
        <v>2013</v>
      </c>
      <c r="B132" s="169">
        <v>4</v>
      </c>
      <c r="C132" s="171" t="s">
        <v>622</v>
      </c>
      <c r="D132" s="171" t="s">
        <v>93</v>
      </c>
      <c r="E132" s="170">
        <v>18401</v>
      </c>
      <c r="F132" s="170">
        <v>29593</v>
      </c>
      <c r="G132" s="170">
        <v>65728</v>
      </c>
      <c r="H132" s="170">
        <v>59499</v>
      </c>
      <c r="I132" s="170">
        <v>2408</v>
      </c>
      <c r="J132" s="169">
        <v>720</v>
      </c>
      <c r="K132" s="170">
        <v>1578</v>
      </c>
      <c r="L132" s="169">
        <v>0</v>
      </c>
      <c r="M132" s="169">
        <v>0</v>
      </c>
      <c r="N132" s="170">
        <v>11565</v>
      </c>
      <c r="O132" s="170">
        <v>147252</v>
      </c>
      <c r="P132" s="170">
        <v>15653</v>
      </c>
      <c r="Q132" s="170">
        <v>9559</v>
      </c>
      <c r="R132" s="85">
        <f t="shared" si="2"/>
        <v>56169</v>
      </c>
    </row>
    <row r="133" spans="1:18" x14ac:dyDescent="0.25">
      <c r="A133" s="169">
        <v>2013</v>
      </c>
      <c r="B133" s="169">
        <v>4</v>
      </c>
      <c r="C133" s="171" t="s">
        <v>623</v>
      </c>
      <c r="D133" s="171" t="s">
        <v>101</v>
      </c>
      <c r="E133" s="170">
        <v>21352</v>
      </c>
      <c r="F133" s="170">
        <v>102010</v>
      </c>
      <c r="G133" s="170">
        <v>85887</v>
      </c>
      <c r="H133" s="170">
        <v>361992</v>
      </c>
      <c r="I133" s="170">
        <v>121285</v>
      </c>
      <c r="J133" s="169">
        <v>0</v>
      </c>
      <c r="K133" s="170">
        <v>4753</v>
      </c>
      <c r="L133" s="169">
        <v>0</v>
      </c>
      <c r="M133" s="169">
        <v>0</v>
      </c>
      <c r="N133" s="170">
        <v>70364</v>
      </c>
      <c r="O133" s="170">
        <v>268613</v>
      </c>
      <c r="P133" s="170">
        <v>11192</v>
      </c>
      <c r="Q133" s="170">
        <v>7641</v>
      </c>
      <c r="R133" s="85">
        <f t="shared" si="2"/>
        <v>78246</v>
      </c>
    </row>
    <row r="134" spans="1:18" x14ac:dyDescent="0.25">
      <c r="A134" s="169">
        <v>2013</v>
      </c>
      <c r="B134" s="169">
        <v>4</v>
      </c>
      <c r="C134" s="171" t="s">
        <v>624</v>
      </c>
      <c r="D134" s="171" t="s">
        <v>102</v>
      </c>
      <c r="E134" s="170">
        <v>8580</v>
      </c>
      <c r="F134" s="170">
        <v>115125</v>
      </c>
      <c r="G134" s="170">
        <v>387055</v>
      </c>
      <c r="H134" s="170">
        <v>456556</v>
      </c>
      <c r="I134" s="170">
        <v>14454</v>
      </c>
      <c r="J134" s="169">
        <v>0</v>
      </c>
      <c r="K134" s="170">
        <v>3496</v>
      </c>
      <c r="L134" s="169">
        <v>0</v>
      </c>
      <c r="M134" s="169">
        <v>0</v>
      </c>
      <c r="N134" s="170">
        <v>88745</v>
      </c>
      <c r="O134" s="170">
        <v>286451</v>
      </c>
      <c r="P134" s="170">
        <v>12022</v>
      </c>
      <c r="Q134" s="170">
        <v>35393</v>
      </c>
      <c r="R134" s="85">
        <f t="shared" si="2"/>
        <v>351662</v>
      </c>
    </row>
    <row r="135" spans="1:18" x14ac:dyDescent="0.25">
      <c r="A135" s="169">
        <v>2013</v>
      </c>
      <c r="B135" s="169">
        <v>4</v>
      </c>
      <c r="C135" s="171" t="s">
        <v>625</v>
      </c>
      <c r="D135" s="171" t="s">
        <v>135</v>
      </c>
      <c r="E135" s="170">
        <v>19143</v>
      </c>
      <c r="F135" s="170">
        <v>57396</v>
      </c>
      <c r="G135" s="170">
        <v>198994</v>
      </c>
      <c r="H135" s="170">
        <v>109197</v>
      </c>
      <c r="I135" s="170">
        <v>19081</v>
      </c>
      <c r="J135" s="169">
        <v>0</v>
      </c>
      <c r="K135" s="170">
        <v>2593</v>
      </c>
      <c r="L135" s="169">
        <v>0</v>
      </c>
      <c r="M135" s="169">
        <v>0</v>
      </c>
      <c r="N135" s="170">
        <v>21226</v>
      </c>
      <c r="O135" s="170">
        <v>276576</v>
      </c>
      <c r="P135" s="170">
        <v>11524</v>
      </c>
      <c r="Q135" s="170">
        <v>19799</v>
      </c>
      <c r="R135" s="85">
        <f t="shared" si="2"/>
        <v>179195</v>
      </c>
    </row>
    <row r="136" spans="1:18" x14ac:dyDescent="0.25">
      <c r="A136" s="169">
        <v>2013</v>
      </c>
      <c r="B136" s="169">
        <v>4</v>
      </c>
      <c r="C136" s="171" t="s">
        <v>626</v>
      </c>
      <c r="D136" s="171" t="s">
        <v>53</v>
      </c>
      <c r="E136" s="170">
        <v>18376</v>
      </c>
      <c r="F136" s="170">
        <v>1211030</v>
      </c>
      <c r="G136" s="170">
        <v>2242229</v>
      </c>
      <c r="H136" s="170">
        <v>2232549</v>
      </c>
      <c r="I136" s="170">
        <v>520174</v>
      </c>
      <c r="J136" s="170">
        <v>44099</v>
      </c>
      <c r="K136" s="170">
        <v>37648</v>
      </c>
      <c r="L136" s="169">
        <v>0</v>
      </c>
      <c r="M136" s="169">
        <v>0</v>
      </c>
      <c r="N136" s="170">
        <v>433960</v>
      </c>
      <c r="O136" s="170">
        <v>2789102</v>
      </c>
      <c r="P136" s="170">
        <v>1531566</v>
      </c>
      <c r="Q136" s="170">
        <v>162836</v>
      </c>
      <c r="R136" s="85">
        <f t="shared" si="2"/>
        <v>2079393</v>
      </c>
    </row>
    <row r="137" spans="1:18" x14ac:dyDescent="0.25">
      <c r="A137" s="169">
        <v>2013</v>
      </c>
      <c r="B137" s="169">
        <v>4</v>
      </c>
      <c r="C137" s="171" t="s">
        <v>627</v>
      </c>
      <c r="D137" s="171" t="s">
        <v>181</v>
      </c>
      <c r="E137" s="170">
        <v>5491</v>
      </c>
      <c r="F137" s="170">
        <v>15005</v>
      </c>
      <c r="G137" s="170">
        <v>11740</v>
      </c>
      <c r="H137" s="170">
        <v>19533</v>
      </c>
      <c r="I137" s="170">
        <v>2028</v>
      </c>
      <c r="J137" s="169">
        <v>0</v>
      </c>
      <c r="K137" s="170">
        <v>1291</v>
      </c>
      <c r="L137" s="169">
        <v>0</v>
      </c>
      <c r="M137" s="169">
        <v>0</v>
      </c>
      <c r="N137" s="170">
        <v>3797</v>
      </c>
      <c r="O137" s="170">
        <v>59778</v>
      </c>
      <c r="P137" s="170">
        <v>2805</v>
      </c>
      <c r="Q137" s="170">
        <v>1343</v>
      </c>
      <c r="R137" s="85">
        <f t="shared" si="2"/>
        <v>10397</v>
      </c>
    </row>
    <row r="138" spans="1:18" x14ac:dyDescent="0.25">
      <c r="A138" s="169">
        <v>2013</v>
      </c>
      <c r="B138" s="169">
        <v>4</v>
      </c>
      <c r="C138" s="171" t="s">
        <v>628</v>
      </c>
      <c r="D138" s="171" t="s">
        <v>125</v>
      </c>
      <c r="E138" s="170">
        <v>11498</v>
      </c>
      <c r="F138" s="170">
        <v>67986</v>
      </c>
      <c r="G138" s="170">
        <v>78283</v>
      </c>
      <c r="H138" s="170">
        <v>249194</v>
      </c>
      <c r="I138" s="170">
        <v>13170</v>
      </c>
      <c r="J138" s="169">
        <v>0</v>
      </c>
      <c r="K138" s="170">
        <v>2409</v>
      </c>
      <c r="L138" s="169">
        <v>0</v>
      </c>
      <c r="M138" s="169">
        <v>0</v>
      </c>
      <c r="N138" s="170">
        <v>48438</v>
      </c>
      <c r="O138" s="170">
        <v>289736</v>
      </c>
      <c r="P138" s="170">
        <v>457757</v>
      </c>
      <c r="Q138" s="169">
        <v>867</v>
      </c>
      <c r="R138" s="85">
        <f t="shared" si="2"/>
        <v>77416</v>
      </c>
    </row>
    <row r="139" spans="1:18" x14ac:dyDescent="0.25">
      <c r="A139" s="169">
        <v>2013</v>
      </c>
      <c r="B139" s="169">
        <v>4</v>
      </c>
      <c r="C139" s="171" t="s">
        <v>629</v>
      </c>
      <c r="D139" s="171" t="s">
        <v>54</v>
      </c>
      <c r="E139" s="170">
        <v>13740</v>
      </c>
      <c r="F139" s="170">
        <v>45246</v>
      </c>
      <c r="G139" s="170">
        <v>72553</v>
      </c>
      <c r="H139" s="170">
        <v>99131</v>
      </c>
      <c r="I139" s="170">
        <v>2408</v>
      </c>
      <c r="J139" s="169">
        <v>0</v>
      </c>
      <c r="K139" s="170">
        <v>2995</v>
      </c>
      <c r="L139" s="170">
        <v>2100</v>
      </c>
      <c r="M139" s="169">
        <v>0</v>
      </c>
      <c r="N139" s="170">
        <v>19269</v>
      </c>
      <c r="O139" s="170">
        <v>252908</v>
      </c>
      <c r="P139" s="170">
        <v>27937</v>
      </c>
      <c r="Q139" s="170">
        <v>8402</v>
      </c>
      <c r="R139" s="85">
        <f t="shared" si="2"/>
        <v>64151</v>
      </c>
    </row>
    <row r="140" spans="1:18" x14ac:dyDescent="0.25">
      <c r="A140" s="169">
        <v>2013</v>
      </c>
      <c r="B140" s="169">
        <v>4</v>
      </c>
      <c r="C140" s="171" t="s">
        <v>630</v>
      </c>
      <c r="D140" s="171" t="s">
        <v>167</v>
      </c>
      <c r="E140" s="169">
        <v>444</v>
      </c>
      <c r="F140" s="170">
        <v>118818</v>
      </c>
      <c r="G140" s="170">
        <v>175852</v>
      </c>
      <c r="H140" s="170">
        <v>136830</v>
      </c>
      <c r="I140" s="170">
        <v>12715</v>
      </c>
      <c r="J140" s="169">
        <v>0</v>
      </c>
      <c r="K140" s="170">
        <v>2385</v>
      </c>
      <c r="L140" s="170">
        <v>56870</v>
      </c>
      <c r="M140" s="169">
        <v>0</v>
      </c>
      <c r="N140" s="170">
        <v>26597</v>
      </c>
      <c r="O140" s="170">
        <v>249519</v>
      </c>
      <c r="P140" s="170">
        <v>23777</v>
      </c>
      <c r="Q140" s="170">
        <v>19468</v>
      </c>
      <c r="R140" s="85">
        <f t="shared" si="2"/>
        <v>156384</v>
      </c>
    </row>
    <row r="141" spans="1:18" x14ac:dyDescent="0.25">
      <c r="A141" s="169">
        <v>2013</v>
      </c>
      <c r="B141" s="169">
        <v>4</v>
      </c>
      <c r="C141" s="171" t="s">
        <v>631</v>
      </c>
      <c r="D141" s="171" t="s">
        <v>148</v>
      </c>
      <c r="E141" s="170">
        <v>10789</v>
      </c>
      <c r="F141" s="170">
        <v>22785</v>
      </c>
      <c r="G141" s="170">
        <v>15015</v>
      </c>
      <c r="H141" s="170">
        <v>68365</v>
      </c>
      <c r="I141" s="169">
        <v>945</v>
      </c>
      <c r="J141" s="169">
        <v>0</v>
      </c>
      <c r="K141" s="170">
        <v>1528</v>
      </c>
      <c r="L141" s="169">
        <v>0</v>
      </c>
      <c r="M141" s="169">
        <v>0</v>
      </c>
      <c r="N141" s="170">
        <v>13289</v>
      </c>
      <c r="O141" s="170">
        <v>163828</v>
      </c>
      <c r="P141" s="170">
        <v>6826</v>
      </c>
      <c r="Q141" s="170">
        <v>1287</v>
      </c>
      <c r="R141" s="85">
        <f t="shared" si="2"/>
        <v>13728</v>
      </c>
    </row>
    <row r="142" spans="1:18" x14ac:dyDescent="0.25">
      <c r="A142" s="169">
        <v>2013</v>
      </c>
      <c r="B142" s="169">
        <v>4</v>
      </c>
      <c r="C142" s="171" t="s">
        <v>632</v>
      </c>
      <c r="D142" s="171" t="s">
        <v>182</v>
      </c>
      <c r="E142" s="170">
        <v>9976</v>
      </c>
      <c r="F142" s="170">
        <v>31213</v>
      </c>
      <c r="G142" s="170">
        <v>75576</v>
      </c>
      <c r="H142" s="170">
        <v>73165</v>
      </c>
      <c r="I142" s="170">
        <v>8438</v>
      </c>
      <c r="J142" s="169">
        <v>0</v>
      </c>
      <c r="K142" s="169">
        <v>959</v>
      </c>
      <c r="L142" s="169">
        <v>0</v>
      </c>
      <c r="M142" s="169">
        <v>0</v>
      </c>
      <c r="N142" s="170">
        <v>14222</v>
      </c>
      <c r="O142" s="170">
        <v>154698</v>
      </c>
      <c r="P142" s="170">
        <v>78019</v>
      </c>
      <c r="Q142" s="170">
        <v>11702</v>
      </c>
      <c r="R142" s="85">
        <f t="shared" si="2"/>
        <v>63874</v>
      </c>
    </row>
    <row r="143" spans="1:18" x14ac:dyDescent="0.25">
      <c r="A143" s="169">
        <v>2013</v>
      </c>
      <c r="B143" s="169">
        <v>4</v>
      </c>
      <c r="C143" s="171" t="s">
        <v>633</v>
      </c>
      <c r="D143" s="171" t="s">
        <v>153</v>
      </c>
      <c r="E143" s="170">
        <v>3020</v>
      </c>
      <c r="F143" s="170">
        <v>595523</v>
      </c>
      <c r="G143" s="170">
        <v>1318374</v>
      </c>
      <c r="H143" s="170">
        <v>712550</v>
      </c>
      <c r="I143" s="170">
        <v>129685</v>
      </c>
      <c r="J143" s="170">
        <v>22404</v>
      </c>
      <c r="K143" s="170">
        <v>8104</v>
      </c>
      <c r="L143" s="170">
        <v>66182</v>
      </c>
      <c r="M143" s="169">
        <v>0</v>
      </c>
      <c r="N143" s="170">
        <v>138505</v>
      </c>
      <c r="O143" s="170">
        <v>699378</v>
      </c>
      <c r="P143" s="170">
        <v>563938</v>
      </c>
      <c r="Q143" s="170">
        <v>122042</v>
      </c>
      <c r="R143" s="85">
        <f t="shared" si="2"/>
        <v>1196332</v>
      </c>
    </row>
    <row r="144" spans="1:18" x14ac:dyDescent="0.25">
      <c r="A144" s="169">
        <v>2013</v>
      </c>
      <c r="B144" s="169">
        <v>4</v>
      </c>
      <c r="C144" s="171" t="s">
        <v>634</v>
      </c>
      <c r="D144" s="171" t="s">
        <v>168</v>
      </c>
      <c r="E144" s="170">
        <v>3854</v>
      </c>
      <c r="F144" s="170">
        <v>34330</v>
      </c>
      <c r="G144" s="170">
        <v>13001</v>
      </c>
      <c r="H144" s="170">
        <v>63765</v>
      </c>
      <c r="I144" s="170">
        <v>8438</v>
      </c>
      <c r="J144" s="169">
        <v>0</v>
      </c>
      <c r="K144" s="170">
        <v>1510</v>
      </c>
      <c r="L144" s="170">
        <v>3770</v>
      </c>
      <c r="M144" s="169">
        <v>0</v>
      </c>
      <c r="N144" s="170">
        <v>12395</v>
      </c>
      <c r="O144" s="170">
        <v>208734</v>
      </c>
      <c r="P144" s="170">
        <v>8697</v>
      </c>
      <c r="Q144" s="170">
        <v>-5387</v>
      </c>
      <c r="R144" s="85">
        <f t="shared" si="2"/>
        <v>18388</v>
      </c>
    </row>
    <row r="145" spans="1:18" x14ac:dyDescent="0.25">
      <c r="A145" s="169">
        <v>2013</v>
      </c>
      <c r="B145" s="169">
        <v>4</v>
      </c>
      <c r="C145" s="171" t="s">
        <v>635</v>
      </c>
      <c r="D145" s="171" t="s">
        <v>183</v>
      </c>
      <c r="E145" s="170">
        <v>23462</v>
      </c>
      <c r="F145" s="170">
        <v>95634</v>
      </c>
      <c r="G145" s="170">
        <v>669135</v>
      </c>
      <c r="H145" s="170">
        <v>223262</v>
      </c>
      <c r="I145" s="170">
        <v>35281</v>
      </c>
      <c r="J145" s="169">
        <v>0</v>
      </c>
      <c r="K145" s="170">
        <v>2982</v>
      </c>
      <c r="L145" s="169">
        <v>0</v>
      </c>
      <c r="M145" s="169">
        <v>0</v>
      </c>
      <c r="N145" s="170">
        <v>43397</v>
      </c>
      <c r="O145" s="170">
        <v>371679</v>
      </c>
      <c r="P145" s="170">
        <v>154333</v>
      </c>
      <c r="Q145" s="170">
        <v>113529</v>
      </c>
      <c r="R145" s="85">
        <f t="shared" si="2"/>
        <v>555606</v>
      </c>
    </row>
    <row r="146" spans="1:18" x14ac:dyDescent="0.25">
      <c r="A146" s="169">
        <v>2013</v>
      </c>
      <c r="B146" s="169">
        <v>4</v>
      </c>
      <c r="C146" s="171" t="s">
        <v>637</v>
      </c>
      <c r="D146" s="171" t="s">
        <v>86</v>
      </c>
      <c r="E146" s="170">
        <f>E91+E72</f>
        <v>39138</v>
      </c>
      <c r="F146" s="170">
        <f t="shared" ref="F146:Q146" si="3">F91+F72</f>
        <v>58257</v>
      </c>
      <c r="G146" s="170">
        <f t="shared" si="3"/>
        <v>56595</v>
      </c>
      <c r="H146" s="170">
        <f t="shared" si="3"/>
        <v>95332</v>
      </c>
      <c r="I146" s="170">
        <f t="shared" si="3"/>
        <v>3240</v>
      </c>
      <c r="J146" s="170">
        <f t="shared" si="3"/>
        <v>0</v>
      </c>
      <c r="K146" s="170">
        <f t="shared" si="3"/>
        <v>3634</v>
      </c>
      <c r="L146" s="170">
        <f t="shared" si="3"/>
        <v>0</v>
      </c>
      <c r="M146" s="170">
        <f t="shared" si="3"/>
        <v>0</v>
      </c>
      <c r="N146" s="170">
        <f t="shared" si="3"/>
        <v>18529</v>
      </c>
      <c r="O146" s="170">
        <f t="shared" si="3"/>
        <v>319791</v>
      </c>
      <c r="P146" s="170">
        <f t="shared" si="3"/>
        <v>13325</v>
      </c>
      <c r="Q146" s="170">
        <f t="shared" si="3"/>
        <v>8829</v>
      </c>
      <c r="R146" s="85">
        <f t="shared" si="2"/>
        <v>47766</v>
      </c>
    </row>
    <row r="147" spans="1:18" x14ac:dyDescent="0.25">
      <c r="A147" s="169">
        <v>2013</v>
      </c>
      <c r="B147" s="169">
        <v>4</v>
      </c>
      <c r="C147" s="171" t="s">
        <v>639</v>
      </c>
      <c r="D147" s="171" t="s">
        <v>640</v>
      </c>
      <c r="E147" s="169">
        <v>0</v>
      </c>
      <c r="F147" s="169">
        <v>0</v>
      </c>
      <c r="G147" s="169">
        <v>0</v>
      </c>
      <c r="H147" s="169">
        <v>0</v>
      </c>
      <c r="I147" s="169">
        <v>0</v>
      </c>
      <c r="J147" s="169">
        <v>0</v>
      </c>
      <c r="K147" s="169">
        <v>0</v>
      </c>
      <c r="L147" s="169">
        <v>0</v>
      </c>
      <c r="M147" s="169">
        <v>0</v>
      </c>
      <c r="N147" s="169">
        <v>0</v>
      </c>
      <c r="O147" s="169">
        <v>0</v>
      </c>
      <c r="P147" s="169">
        <v>0</v>
      </c>
      <c r="Q147" s="169">
        <v>0</v>
      </c>
      <c r="R147" s="85">
        <f t="shared" si="2"/>
        <v>0</v>
      </c>
    </row>
    <row r="148" spans="1:18" x14ac:dyDescent="0.25">
      <c r="A148" s="169">
        <v>2013</v>
      </c>
      <c r="B148" s="169">
        <v>4</v>
      </c>
      <c r="C148" s="171" t="s">
        <v>641</v>
      </c>
      <c r="D148" s="171" t="s">
        <v>642</v>
      </c>
      <c r="E148" s="169">
        <v>0</v>
      </c>
      <c r="F148" s="169">
        <v>0</v>
      </c>
      <c r="G148" s="169">
        <v>0</v>
      </c>
      <c r="H148" s="169">
        <v>0</v>
      </c>
      <c r="I148" s="169">
        <v>0</v>
      </c>
      <c r="J148" s="169">
        <v>0</v>
      </c>
      <c r="K148" s="169">
        <v>0</v>
      </c>
      <c r="L148" s="169">
        <v>0</v>
      </c>
      <c r="M148" s="169">
        <v>0</v>
      </c>
      <c r="N148" s="169">
        <v>0</v>
      </c>
      <c r="O148" s="169">
        <v>0</v>
      </c>
      <c r="P148" s="169">
        <v>0</v>
      </c>
      <c r="Q148" s="169">
        <v>0</v>
      </c>
      <c r="R148" s="85">
        <f t="shared" si="2"/>
        <v>0</v>
      </c>
    </row>
    <row r="149" spans="1:18" x14ac:dyDescent="0.25">
      <c r="A149" s="169">
        <v>2013</v>
      </c>
      <c r="B149" s="169">
        <v>4</v>
      </c>
      <c r="C149" s="171" t="s">
        <v>643</v>
      </c>
      <c r="D149" s="171" t="s">
        <v>644</v>
      </c>
      <c r="E149" s="169">
        <v>0</v>
      </c>
      <c r="F149" s="169">
        <v>0</v>
      </c>
      <c r="G149" s="169">
        <v>0</v>
      </c>
      <c r="H149" s="169">
        <v>0</v>
      </c>
      <c r="I149" s="169">
        <v>0</v>
      </c>
      <c r="J149" s="169">
        <v>0</v>
      </c>
      <c r="K149" s="169">
        <v>0</v>
      </c>
      <c r="L149" s="169">
        <v>0</v>
      </c>
      <c r="M149" s="169">
        <v>0</v>
      </c>
      <c r="N149" s="169">
        <v>0</v>
      </c>
      <c r="O149" s="169">
        <v>0</v>
      </c>
      <c r="P149" s="169">
        <v>0</v>
      </c>
      <c r="Q149" s="169">
        <v>0</v>
      </c>
      <c r="R149" s="85">
        <f t="shared" si="2"/>
        <v>0</v>
      </c>
    </row>
    <row r="150" spans="1:18" x14ac:dyDescent="0.25">
      <c r="A150" s="169">
        <v>2013</v>
      </c>
      <c r="B150" s="169">
        <v>4</v>
      </c>
      <c r="C150" s="171" t="s">
        <v>645</v>
      </c>
      <c r="D150" s="171" t="s">
        <v>646</v>
      </c>
      <c r="E150" s="169">
        <v>0</v>
      </c>
      <c r="F150" s="169">
        <v>0</v>
      </c>
      <c r="G150" s="169">
        <v>0</v>
      </c>
      <c r="H150" s="169">
        <v>0</v>
      </c>
      <c r="I150" s="169">
        <v>0</v>
      </c>
      <c r="J150" s="169">
        <v>0</v>
      </c>
      <c r="K150" s="169">
        <v>0</v>
      </c>
      <c r="L150" s="169">
        <v>0</v>
      </c>
      <c r="M150" s="169">
        <v>0</v>
      </c>
      <c r="N150" s="169">
        <v>0</v>
      </c>
      <c r="O150" s="169">
        <v>0</v>
      </c>
      <c r="P150" s="170">
        <v>1018454</v>
      </c>
      <c r="Q150" s="169">
        <v>0</v>
      </c>
      <c r="R150" s="85">
        <f t="shared" si="2"/>
        <v>0</v>
      </c>
    </row>
    <row r="151" spans="1:18" x14ac:dyDescent="0.25">
      <c r="A151" s="169">
        <v>2013</v>
      </c>
      <c r="B151" s="169">
        <v>4</v>
      </c>
      <c r="C151" s="171" t="s">
        <v>647</v>
      </c>
      <c r="D151" s="171" t="s">
        <v>648</v>
      </c>
      <c r="E151" s="169">
        <v>0</v>
      </c>
      <c r="F151" s="169">
        <v>0</v>
      </c>
      <c r="G151" s="169">
        <v>0</v>
      </c>
      <c r="H151" s="169">
        <v>0</v>
      </c>
      <c r="I151" s="169">
        <v>0</v>
      </c>
      <c r="J151" s="169">
        <v>0</v>
      </c>
      <c r="K151" s="169">
        <v>0</v>
      </c>
      <c r="L151" s="169">
        <v>0</v>
      </c>
      <c r="M151" s="169">
        <v>0</v>
      </c>
      <c r="N151" s="169">
        <v>0</v>
      </c>
      <c r="O151" s="169">
        <v>0</v>
      </c>
      <c r="P151" s="169">
        <v>0</v>
      </c>
      <c r="Q151" s="169">
        <v>0</v>
      </c>
      <c r="R151" s="85">
        <f t="shared" si="2"/>
        <v>0</v>
      </c>
    </row>
    <row r="152" spans="1:18" x14ac:dyDescent="0.25">
      <c r="A152" s="169">
        <v>2013</v>
      </c>
      <c r="B152" s="169">
        <v>4</v>
      </c>
      <c r="C152" s="171" t="s">
        <v>649</v>
      </c>
      <c r="D152" s="171" t="s">
        <v>650</v>
      </c>
      <c r="E152" s="169">
        <v>0</v>
      </c>
      <c r="F152" s="169">
        <v>0</v>
      </c>
      <c r="G152" s="169">
        <v>0</v>
      </c>
      <c r="H152" s="169">
        <v>0</v>
      </c>
      <c r="I152" s="169">
        <v>0</v>
      </c>
      <c r="J152" s="169">
        <v>0</v>
      </c>
      <c r="K152" s="169">
        <v>0</v>
      </c>
      <c r="L152" s="169">
        <v>0</v>
      </c>
      <c r="M152" s="169">
        <v>0</v>
      </c>
      <c r="N152" s="169">
        <v>0</v>
      </c>
      <c r="O152" s="169">
        <v>0</v>
      </c>
      <c r="P152" s="169">
        <v>0</v>
      </c>
      <c r="Q152" s="169">
        <v>0</v>
      </c>
      <c r="R152" s="85">
        <f t="shared" si="2"/>
        <v>0</v>
      </c>
    </row>
    <row r="153" spans="1:18" x14ac:dyDescent="0.25">
      <c r="A153" s="169">
        <v>2013</v>
      </c>
      <c r="B153" s="169">
        <v>4</v>
      </c>
      <c r="C153" s="171" t="s">
        <v>651</v>
      </c>
      <c r="D153" s="171" t="s">
        <v>652</v>
      </c>
      <c r="E153" s="169">
        <v>0</v>
      </c>
      <c r="F153" s="169">
        <v>0</v>
      </c>
      <c r="G153" s="169">
        <v>0</v>
      </c>
      <c r="H153" s="169">
        <v>0</v>
      </c>
      <c r="I153" s="169">
        <v>0</v>
      </c>
      <c r="J153" s="169">
        <v>0</v>
      </c>
      <c r="K153" s="169">
        <v>0</v>
      </c>
      <c r="L153" s="169">
        <v>0</v>
      </c>
      <c r="M153" s="169">
        <v>0</v>
      </c>
      <c r="N153" s="169">
        <v>0</v>
      </c>
      <c r="O153" s="169">
        <v>0</v>
      </c>
      <c r="P153" s="169">
        <v>0</v>
      </c>
      <c r="Q153" s="169">
        <v>0</v>
      </c>
      <c r="R153" s="85">
        <f t="shared" si="2"/>
        <v>0</v>
      </c>
    </row>
    <row r="154" spans="1:18" x14ac:dyDescent="0.25">
      <c r="A154" s="169">
        <v>2013</v>
      </c>
      <c r="B154" s="169">
        <v>4</v>
      </c>
      <c r="C154" s="171" t="s">
        <v>653</v>
      </c>
      <c r="D154" s="171" t="s">
        <v>654</v>
      </c>
      <c r="E154" s="169">
        <v>0</v>
      </c>
      <c r="F154" s="169">
        <v>0</v>
      </c>
      <c r="G154" s="169">
        <v>0</v>
      </c>
      <c r="H154" s="169">
        <v>0</v>
      </c>
      <c r="I154" s="169">
        <v>0</v>
      </c>
      <c r="J154" s="169">
        <v>0</v>
      </c>
      <c r="K154" s="169">
        <v>0</v>
      </c>
      <c r="L154" s="169">
        <v>0</v>
      </c>
      <c r="M154" s="169">
        <v>0</v>
      </c>
      <c r="N154" s="169">
        <v>0</v>
      </c>
      <c r="O154" s="169">
        <v>0</v>
      </c>
      <c r="P154" s="169">
        <v>0</v>
      </c>
      <c r="Q154" s="169">
        <v>0</v>
      </c>
      <c r="R154" s="85">
        <f t="shared" si="2"/>
        <v>0</v>
      </c>
    </row>
    <row r="155" spans="1:18" x14ac:dyDescent="0.25">
      <c r="A155" s="169">
        <v>2013</v>
      </c>
      <c r="B155" s="169">
        <v>4</v>
      </c>
      <c r="C155" s="171" t="s">
        <v>655</v>
      </c>
      <c r="D155" s="171" t="s">
        <v>656</v>
      </c>
      <c r="E155" s="169">
        <v>0</v>
      </c>
      <c r="F155" s="169">
        <v>0</v>
      </c>
      <c r="G155" s="169">
        <v>0</v>
      </c>
      <c r="H155" s="169">
        <v>0</v>
      </c>
      <c r="I155" s="169">
        <v>0</v>
      </c>
      <c r="J155" s="169">
        <v>0</v>
      </c>
      <c r="K155" s="169">
        <v>0</v>
      </c>
      <c r="L155" s="169">
        <v>0</v>
      </c>
      <c r="M155" s="169">
        <v>0</v>
      </c>
      <c r="N155" s="169">
        <v>0</v>
      </c>
      <c r="O155" s="169">
        <v>0</v>
      </c>
      <c r="P155" s="169">
        <v>0</v>
      </c>
      <c r="Q155" s="169">
        <v>0</v>
      </c>
      <c r="R155" s="85">
        <f t="shared" si="2"/>
        <v>0</v>
      </c>
    </row>
    <row r="156" spans="1:18" x14ac:dyDescent="0.25">
      <c r="A156" s="169">
        <v>2013</v>
      </c>
      <c r="B156" s="169">
        <v>4</v>
      </c>
      <c r="C156" s="171" t="s">
        <v>657</v>
      </c>
      <c r="D156" s="171" t="s">
        <v>658</v>
      </c>
      <c r="E156" s="169">
        <v>0</v>
      </c>
      <c r="F156" s="169">
        <v>0</v>
      </c>
      <c r="G156" s="169">
        <v>0</v>
      </c>
      <c r="H156" s="169">
        <v>0</v>
      </c>
      <c r="I156" s="169">
        <v>0</v>
      </c>
      <c r="J156" s="169">
        <v>0</v>
      </c>
      <c r="K156" s="169">
        <v>0</v>
      </c>
      <c r="L156" s="169">
        <v>0</v>
      </c>
      <c r="M156" s="169">
        <v>0</v>
      </c>
      <c r="N156" s="169">
        <v>0</v>
      </c>
      <c r="O156" s="169">
        <v>0</v>
      </c>
      <c r="P156" s="169">
        <v>0</v>
      </c>
      <c r="Q156" s="169">
        <v>0</v>
      </c>
      <c r="R156" s="85">
        <f t="shared" si="2"/>
        <v>0</v>
      </c>
    </row>
    <row r="157" spans="1:18" x14ac:dyDescent="0.25">
      <c r="A157" s="169">
        <v>2013</v>
      </c>
      <c r="B157" s="169">
        <v>4</v>
      </c>
      <c r="C157" s="171" t="s">
        <v>659</v>
      </c>
      <c r="D157" s="171" t="s">
        <v>660</v>
      </c>
      <c r="E157" s="169">
        <v>0</v>
      </c>
      <c r="F157" s="169">
        <v>0</v>
      </c>
      <c r="G157" s="169">
        <v>0</v>
      </c>
      <c r="H157" s="169">
        <v>0</v>
      </c>
      <c r="I157" s="169">
        <v>0</v>
      </c>
      <c r="J157" s="169">
        <v>0</v>
      </c>
      <c r="K157" s="169">
        <v>0</v>
      </c>
      <c r="L157" s="169">
        <v>0</v>
      </c>
      <c r="M157" s="169">
        <v>0</v>
      </c>
      <c r="N157" s="169">
        <v>0</v>
      </c>
      <c r="O157" s="169">
        <v>0</v>
      </c>
      <c r="P157" s="169">
        <v>0</v>
      </c>
      <c r="Q157" s="169">
        <v>0</v>
      </c>
      <c r="R157" s="85">
        <f t="shared" si="2"/>
        <v>0</v>
      </c>
    </row>
    <row r="158" spans="1:18" x14ac:dyDescent="0.25">
      <c r="A158" s="169">
        <v>2013</v>
      </c>
      <c r="B158" s="169">
        <v>4</v>
      </c>
      <c r="C158" s="171" t="s">
        <v>661</v>
      </c>
      <c r="D158" s="171" t="s">
        <v>662</v>
      </c>
      <c r="E158" s="169">
        <v>0</v>
      </c>
      <c r="F158" s="169">
        <v>0</v>
      </c>
      <c r="G158" s="169">
        <v>0</v>
      </c>
      <c r="H158" s="169">
        <v>0</v>
      </c>
      <c r="I158" s="169">
        <v>0</v>
      </c>
      <c r="J158" s="169">
        <v>0</v>
      </c>
      <c r="K158" s="169">
        <v>0</v>
      </c>
      <c r="L158" s="169">
        <v>0</v>
      </c>
      <c r="M158" s="169">
        <v>0</v>
      </c>
      <c r="N158" s="169">
        <v>0</v>
      </c>
      <c r="O158" s="169">
        <v>0</v>
      </c>
      <c r="P158" s="169">
        <v>0</v>
      </c>
      <c r="Q158" s="169">
        <v>0</v>
      </c>
      <c r="R158" s="85">
        <f t="shared" si="2"/>
        <v>0</v>
      </c>
    </row>
    <row r="159" spans="1:18" x14ac:dyDescent="0.25">
      <c r="A159" s="183"/>
      <c r="B159" s="183"/>
      <c r="C159" s="183" t="s">
        <v>678</v>
      </c>
      <c r="D159" s="183" t="s">
        <v>478</v>
      </c>
      <c r="E159" s="183">
        <f>SUM(E6:E145)</f>
        <v>2023267</v>
      </c>
      <c r="F159" s="183">
        <f t="shared" ref="F159:K159" si="4">SUM(F6:F145)</f>
        <v>20479450</v>
      </c>
      <c r="G159" s="183">
        <f t="shared" si="4"/>
        <v>49160409</v>
      </c>
      <c r="H159" s="183">
        <f t="shared" si="4"/>
        <v>42461126</v>
      </c>
      <c r="I159" s="183">
        <f t="shared" si="4"/>
        <v>7060480</v>
      </c>
      <c r="J159" s="183">
        <f t="shared" si="4"/>
        <v>739337</v>
      </c>
      <c r="K159" s="183">
        <f t="shared" si="4"/>
        <v>656658</v>
      </c>
      <c r="L159" s="183">
        <f t="shared" ref="L159:R159" si="5">SUM(L6:L145)</f>
        <v>1054677</v>
      </c>
      <c r="M159" s="183">
        <f t="shared" si="5"/>
        <v>0</v>
      </c>
      <c r="N159" s="183">
        <f t="shared" si="5"/>
        <v>8253542</v>
      </c>
      <c r="O159" s="183">
        <f t="shared" si="5"/>
        <v>60189156</v>
      </c>
      <c r="P159" s="183">
        <f t="shared" si="5"/>
        <v>25888474</v>
      </c>
      <c r="Q159" s="183">
        <f t="shared" si="5"/>
        <v>4927387</v>
      </c>
      <c r="R159" s="183">
        <f t="shared" si="5"/>
        <v>44233022</v>
      </c>
    </row>
    <row r="160" spans="1:18" x14ac:dyDescent="0.25">
      <c r="A160" s="183"/>
      <c r="B160" s="183"/>
      <c r="C160" s="183"/>
      <c r="D160" s="183" t="s">
        <v>426</v>
      </c>
      <c r="E160" s="183">
        <f>AVERAGE(E6:E145)</f>
        <v>14451.907142857142</v>
      </c>
      <c r="F160" s="183">
        <f t="shared" ref="F160:K160" si="6">AVERAGE(F6:F145)</f>
        <v>146281.78571428571</v>
      </c>
      <c r="G160" s="183">
        <f t="shared" si="6"/>
        <v>351145.77857142856</v>
      </c>
      <c r="H160" s="183">
        <f t="shared" si="6"/>
        <v>303293.75714285712</v>
      </c>
      <c r="I160" s="183">
        <f t="shared" si="6"/>
        <v>50432</v>
      </c>
      <c r="J160" s="183">
        <f t="shared" si="6"/>
        <v>5280.9785714285717</v>
      </c>
      <c r="K160" s="183">
        <f t="shared" si="6"/>
        <v>4690.4142857142861</v>
      </c>
      <c r="L160" s="183">
        <f t="shared" ref="L160:R160" si="7">AVERAGE(L6:L145)</f>
        <v>7533.4071428571433</v>
      </c>
      <c r="M160" s="183">
        <f t="shared" si="7"/>
        <v>0</v>
      </c>
      <c r="N160" s="183">
        <f t="shared" si="7"/>
        <v>58953.87142857143</v>
      </c>
      <c r="O160" s="183">
        <f t="shared" si="7"/>
        <v>429922.54285714286</v>
      </c>
      <c r="P160" s="183">
        <f t="shared" si="7"/>
        <v>184917.67142857143</v>
      </c>
      <c r="Q160" s="183">
        <f t="shared" si="7"/>
        <v>35195.62142857143</v>
      </c>
      <c r="R160" s="183">
        <f t="shared" si="7"/>
        <v>315950.15714285715</v>
      </c>
    </row>
  </sheetData>
  <pageMargins left="0.7" right="0.7" top="0.78740157499999996" bottom="0.78740157499999996" header="0.3" footer="0.3"/>
  <pageSetup paperSize="9" orientation="portrait" verticalDpi="0"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146" sqref="E146"/>
    </sheetView>
  </sheetViews>
  <sheetFormatPr baseColWidth="10" defaultRowHeight="15" x14ac:dyDescent="0.25"/>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H147"/>
  <sheetViews>
    <sheetView topLeftCell="A97" workbookViewId="0">
      <selection activeCell="D150" sqref="D150"/>
    </sheetView>
  </sheetViews>
  <sheetFormatPr baseColWidth="10" defaultRowHeight="15" x14ac:dyDescent="0.25"/>
  <sheetData>
    <row r="4" spans="2:8" x14ac:dyDescent="0.25">
      <c r="C4" s="503">
        <v>2018</v>
      </c>
      <c r="D4" s="503"/>
      <c r="E4" s="503"/>
      <c r="F4" s="503">
        <v>2017</v>
      </c>
      <c r="G4" s="503"/>
      <c r="H4" s="503"/>
    </row>
    <row r="5" spans="2:8" x14ac:dyDescent="0.25">
      <c r="B5" s="210" t="s">
        <v>18</v>
      </c>
      <c r="C5" s="211" t="s">
        <v>819</v>
      </c>
      <c r="D5" s="211" t="s">
        <v>820</v>
      </c>
      <c r="E5" s="211" t="s">
        <v>821</v>
      </c>
      <c r="F5" s="211" t="s">
        <v>819</v>
      </c>
      <c r="G5" s="211" t="s">
        <v>820</v>
      </c>
      <c r="H5" s="211" t="s">
        <v>821</v>
      </c>
    </row>
    <row r="6" spans="2:8" x14ac:dyDescent="0.25">
      <c r="B6" s="215">
        <v>1</v>
      </c>
      <c r="C6" s="216">
        <v>2</v>
      </c>
      <c r="D6" s="215">
        <v>3</v>
      </c>
      <c r="E6" s="216">
        <v>4</v>
      </c>
      <c r="F6" s="215">
        <v>5</v>
      </c>
      <c r="G6" s="216">
        <v>6</v>
      </c>
      <c r="H6" s="215">
        <v>7</v>
      </c>
    </row>
    <row r="7" spans="2:8" x14ac:dyDescent="0.25">
      <c r="B7" s="213" t="s">
        <v>55</v>
      </c>
      <c r="C7" s="211">
        <v>131153.4</v>
      </c>
      <c r="D7" s="211">
        <v>9059.39</v>
      </c>
      <c r="E7" s="211">
        <v>26581.19</v>
      </c>
      <c r="F7" s="211">
        <v>128093.2</v>
      </c>
      <c r="G7" s="211">
        <v>11357.72</v>
      </c>
      <c r="H7" s="211">
        <v>21171.37</v>
      </c>
    </row>
    <row r="8" spans="2:8" x14ac:dyDescent="0.25">
      <c r="B8" s="213" t="s">
        <v>87</v>
      </c>
      <c r="C8" s="211">
        <v>96975.9</v>
      </c>
      <c r="D8" s="211">
        <v>13256</v>
      </c>
      <c r="E8" s="211">
        <v>22255.55</v>
      </c>
      <c r="F8" s="211">
        <v>86027.6</v>
      </c>
      <c r="G8" s="211">
        <v>11194.96</v>
      </c>
      <c r="H8" s="211">
        <v>14218.73</v>
      </c>
    </row>
    <row r="9" spans="2:8" x14ac:dyDescent="0.25">
      <c r="B9" s="213" t="s">
        <v>57</v>
      </c>
      <c r="C9" s="211">
        <v>87229.8</v>
      </c>
      <c r="D9" s="211">
        <v>2469.9499999999998</v>
      </c>
      <c r="E9" s="211">
        <v>15763.43</v>
      </c>
      <c r="F9" s="211">
        <v>96156.1</v>
      </c>
      <c r="G9" s="211">
        <v>1995.49</v>
      </c>
      <c r="H9" s="211">
        <v>15892.78</v>
      </c>
    </row>
    <row r="10" spans="2:8" x14ac:dyDescent="0.25">
      <c r="B10" s="213" t="s">
        <v>129</v>
      </c>
      <c r="C10" s="211">
        <v>88288.2</v>
      </c>
      <c r="D10" s="211">
        <v>5488.26</v>
      </c>
      <c r="E10" s="211">
        <v>14837.03</v>
      </c>
      <c r="F10" s="211">
        <v>78829.899999999994</v>
      </c>
      <c r="G10" s="211">
        <v>4530.97</v>
      </c>
      <c r="H10" s="211">
        <v>13029.08</v>
      </c>
    </row>
    <row r="11" spans="2:8" x14ac:dyDescent="0.25">
      <c r="B11" s="213" t="s">
        <v>42</v>
      </c>
      <c r="C11" s="211">
        <v>2620818.9</v>
      </c>
      <c r="D11" s="211">
        <v>924854.93</v>
      </c>
      <c r="E11" s="211">
        <v>566280.02</v>
      </c>
      <c r="F11" s="211">
        <v>2602162.5</v>
      </c>
      <c r="G11" s="211">
        <v>776644.45</v>
      </c>
      <c r="H11" s="211">
        <v>430088.01</v>
      </c>
    </row>
    <row r="12" spans="2:8" x14ac:dyDescent="0.25">
      <c r="B12" s="213" t="s">
        <v>169</v>
      </c>
      <c r="C12" s="211">
        <v>112851.9</v>
      </c>
      <c r="D12" s="211">
        <v>36804.44</v>
      </c>
      <c r="E12" s="211">
        <v>28441.29</v>
      </c>
      <c r="F12" s="211">
        <v>115421.8</v>
      </c>
      <c r="G12" s="211">
        <v>21892.41</v>
      </c>
      <c r="H12" s="211">
        <v>19077.03</v>
      </c>
    </row>
    <row r="13" spans="2:8" x14ac:dyDescent="0.25">
      <c r="B13" s="213" t="s">
        <v>68</v>
      </c>
      <c r="C13" s="211">
        <v>83437.2</v>
      </c>
      <c r="D13" s="211">
        <v>21708.92</v>
      </c>
      <c r="E13" s="211">
        <v>16689.84</v>
      </c>
      <c r="F13" s="211">
        <v>82795.100000000006</v>
      </c>
      <c r="G13" s="211">
        <v>17951.900000000001</v>
      </c>
      <c r="H13" s="211">
        <v>13684.46</v>
      </c>
    </row>
    <row r="14" spans="2:8" x14ac:dyDescent="0.25">
      <c r="B14" s="213" t="s">
        <v>94</v>
      </c>
      <c r="C14" s="211">
        <v>199243.8</v>
      </c>
      <c r="D14" s="211">
        <v>29546.05</v>
      </c>
      <c r="E14" s="211">
        <v>38945.379999999997</v>
      </c>
      <c r="F14" s="211">
        <v>184080.1</v>
      </c>
      <c r="G14" s="211">
        <v>19070.16</v>
      </c>
      <c r="H14" s="211">
        <v>30424.94</v>
      </c>
    </row>
    <row r="15" spans="2:8" x14ac:dyDescent="0.25">
      <c r="B15" s="213" t="s">
        <v>88</v>
      </c>
      <c r="C15" s="211">
        <v>159024.6</v>
      </c>
      <c r="D15" s="211">
        <v>16341.14</v>
      </c>
      <c r="E15" s="211">
        <v>45437.5</v>
      </c>
      <c r="F15" s="211">
        <v>145376.29999999999</v>
      </c>
      <c r="G15" s="211">
        <v>27426.6</v>
      </c>
      <c r="H15" s="211">
        <v>24027.94</v>
      </c>
    </row>
    <row r="16" spans="2:8" x14ac:dyDescent="0.25">
      <c r="B16" s="213" t="s">
        <v>154</v>
      </c>
      <c r="C16" s="84">
        <v>239815.8</v>
      </c>
      <c r="D16" s="84">
        <v>35556.339999999997</v>
      </c>
      <c r="E16" s="211">
        <v>50383.17</v>
      </c>
      <c r="F16" s="84">
        <v>219430.3</v>
      </c>
      <c r="G16" s="84">
        <v>22397.72</v>
      </c>
      <c r="H16" s="211">
        <v>37306.35</v>
      </c>
    </row>
    <row r="17" spans="2:8" x14ac:dyDescent="0.25">
      <c r="B17" s="213" t="s">
        <v>103</v>
      </c>
      <c r="C17" s="211">
        <v>54816.3</v>
      </c>
      <c r="D17" s="211">
        <v>2575.7800000000002</v>
      </c>
      <c r="E17" s="211">
        <v>21635.51</v>
      </c>
      <c r="F17" s="211">
        <v>52625.1</v>
      </c>
      <c r="G17" s="211">
        <v>2180.08</v>
      </c>
      <c r="H17" s="211">
        <v>8697.93</v>
      </c>
    </row>
    <row r="18" spans="2:8" x14ac:dyDescent="0.25">
      <c r="B18" s="213" t="s">
        <v>104</v>
      </c>
      <c r="C18" s="211">
        <v>75807.899999999994</v>
      </c>
      <c r="D18" s="84">
        <v>3628.05</v>
      </c>
      <c r="E18" s="211">
        <v>25348.42</v>
      </c>
      <c r="F18" s="84">
        <v>58492.4</v>
      </c>
      <c r="G18" s="84">
        <v>2675.01</v>
      </c>
      <c r="H18" s="211">
        <v>9944.56</v>
      </c>
    </row>
    <row r="19" spans="2:8" x14ac:dyDescent="0.25">
      <c r="B19" s="213" t="s">
        <v>70</v>
      </c>
      <c r="C19" s="211">
        <v>51111.9</v>
      </c>
      <c r="D19" s="211">
        <v>1587.96</v>
      </c>
      <c r="E19" s="211">
        <v>10197.719999999999</v>
      </c>
      <c r="F19" s="211">
        <v>52064.800000000003</v>
      </c>
      <c r="G19" s="211">
        <v>1971.08</v>
      </c>
      <c r="H19" s="211">
        <v>8605.32</v>
      </c>
    </row>
    <row r="20" spans="2:8" x14ac:dyDescent="0.25">
      <c r="B20" s="213" t="s">
        <v>71</v>
      </c>
      <c r="C20" s="211">
        <v>143369.1</v>
      </c>
      <c r="D20" s="211">
        <v>10330.06</v>
      </c>
      <c r="E20" s="211">
        <v>26581.19</v>
      </c>
      <c r="F20" s="211">
        <v>129860.3</v>
      </c>
      <c r="G20" s="211">
        <v>5843.37</v>
      </c>
      <c r="H20" s="211">
        <v>21463.439999999999</v>
      </c>
    </row>
    <row r="21" spans="2:8" x14ac:dyDescent="0.25">
      <c r="B21" s="213" t="s">
        <v>105</v>
      </c>
      <c r="C21" s="211">
        <v>92962.8</v>
      </c>
      <c r="D21" s="211">
        <v>13525.87</v>
      </c>
      <c r="E21" s="211">
        <v>27507.59</v>
      </c>
      <c r="F21" s="211">
        <v>78873</v>
      </c>
      <c r="G21" s="211">
        <v>9552.2999999999993</v>
      </c>
      <c r="H21" s="211">
        <v>13036.21</v>
      </c>
    </row>
    <row r="22" spans="2:8" x14ac:dyDescent="0.25">
      <c r="B22" s="213" t="s">
        <v>136</v>
      </c>
      <c r="C22" s="211">
        <v>32060.7</v>
      </c>
      <c r="D22" s="211">
        <v>6879.41</v>
      </c>
      <c r="E22" s="211">
        <v>8344.92</v>
      </c>
      <c r="F22" s="211">
        <v>38617.599999999999</v>
      </c>
      <c r="G22" s="211">
        <v>6035.18</v>
      </c>
      <c r="H22" s="211">
        <v>6382.76</v>
      </c>
    </row>
    <row r="23" spans="2:8" x14ac:dyDescent="0.25">
      <c r="B23" s="213" t="s">
        <v>116</v>
      </c>
      <c r="C23" s="211">
        <v>200743.2</v>
      </c>
      <c r="D23" s="211">
        <v>25851.77</v>
      </c>
      <c r="E23" s="211">
        <v>33386.97</v>
      </c>
      <c r="F23" s="211">
        <v>178089.2</v>
      </c>
      <c r="G23" s="211">
        <v>13216.34</v>
      </c>
      <c r="H23" s="211">
        <v>29434.76</v>
      </c>
    </row>
    <row r="24" spans="2:8" x14ac:dyDescent="0.25">
      <c r="B24" s="213" t="s">
        <v>72</v>
      </c>
      <c r="C24" s="211">
        <v>45687.6</v>
      </c>
      <c r="D24" s="211">
        <v>570.73</v>
      </c>
      <c r="E24" s="211">
        <v>11744.16</v>
      </c>
      <c r="F24" s="211">
        <v>43013.8</v>
      </c>
      <c r="G24" s="211">
        <v>339.3</v>
      </c>
      <c r="H24" s="211">
        <v>7109.36</v>
      </c>
    </row>
    <row r="25" spans="2:8" x14ac:dyDescent="0.25">
      <c r="B25" s="213" t="s">
        <v>48</v>
      </c>
      <c r="C25" s="211">
        <v>34750.800000000003</v>
      </c>
      <c r="D25" s="211">
        <v>3253.93</v>
      </c>
      <c r="E25" s="211">
        <v>9891.35</v>
      </c>
      <c r="F25" s="211">
        <v>30816.5</v>
      </c>
      <c r="G25" s="211">
        <v>887.35</v>
      </c>
      <c r="H25" s="211">
        <v>5093.38</v>
      </c>
    </row>
    <row r="26" spans="2:8" x14ac:dyDescent="0.25">
      <c r="B26" s="213" t="s">
        <v>73</v>
      </c>
      <c r="C26" s="211">
        <v>139752.9</v>
      </c>
      <c r="D26" s="211">
        <v>5332.44</v>
      </c>
      <c r="E26" s="211">
        <v>18236.27</v>
      </c>
      <c r="F26" s="211">
        <v>131584.29999999999</v>
      </c>
      <c r="G26" s="211">
        <v>4731.08</v>
      </c>
      <c r="H26" s="211">
        <v>21748.38</v>
      </c>
    </row>
    <row r="27" spans="2:8" x14ac:dyDescent="0.25">
      <c r="B27" s="213" t="s">
        <v>89</v>
      </c>
      <c r="C27" s="211">
        <v>57241.8</v>
      </c>
      <c r="D27" s="211">
        <v>8237.59</v>
      </c>
      <c r="E27" s="211">
        <v>17309.87</v>
      </c>
      <c r="F27" s="211">
        <v>51935.5</v>
      </c>
      <c r="G27" s="211">
        <v>6105.06</v>
      </c>
      <c r="H27" s="211">
        <v>8583.9500000000007</v>
      </c>
    </row>
    <row r="28" spans="2:8" x14ac:dyDescent="0.25">
      <c r="B28" s="213" t="s">
        <v>95</v>
      </c>
      <c r="C28" s="211">
        <v>89611.199999999997</v>
      </c>
      <c r="D28" s="211">
        <v>3696.07</v>
      </c>
      <c r="E28" s="211">
        <v>13596.96</v>
      </c>
      <c r="F28" s="211">
        <v>94345.9</v>
      </c>
      <c r="G28" s="211">
        <v>2795.94</v>
      </c>
      <c r="H28" s="211">
        <v>15593.58</v>
      </c>
    </row>
    <row r="29" spans="2:8" x14ac:dyDescent="0.25">
      <c r="B29" s="213" t="s">
        <v>155</v>
      </c>
      <c r="C29" s="211">
        <v>106898.4</v>
      </c>
      <c r="D29" s="211">
        <v>9464.6</v>
      </c>
      <c r="E29" s="211">
        <v>26274.82</v>
      </c>
      <c r="F29" s="211">
        <v>107017.3</v>
      </c>
      <c r="G29" s="211">
        <v>5417.66</v>
      </c>
      <c r="H29" s="211">
        <v>17687.93</v>
      </c>
    </row>
    <row r="30" spans="2:8" x14ac:dyDescent="0.25">
      <c r="B30" s="213" t="s">
        <v>96</v>
      </c>
      <c r="C30" s="211">
        <v>273905.09999999998</v>
      </c>
      <c r="D30" s="211">
        <v>25029.58</v>
      </c>
      <c r="E30" s="211">
        <v>65533.87</v>
      </c>
      <c r="F30" s="211">
        <v>274159.09999999998</v>
      </c>
      <c r="G30" s="211">
        <v>13956.7</v>
      </c>
      <c r="H30" s="211">
        <v>45313.29</v>
      </c>
    </row>
    <row r="31" spans="2:8" x14ac:dyDescent="0.25">
      <c r="B31" s="213" t="s">
        <v>97</v>
      </c>
      <c r="C31" s="211">
        <v>213179.4</v>
      </c>
      <c r="D31" s="211">
        <v>10812.28</v>
      </c>
      <c r="E31" s="211">
        <v>41111.85</v>
      </c>
      <c r="F31" s="211">
        <v>180804.5</v>
      </c>
      <c r="G31" s="211">
        <v>7456.97</v>
      </c>
      <c r="H31" s="211">
        <v>29883.55</v>
      </c>
    </row>
    <row r="32" spans="2:8" x14ac:dyDescent="0.25">
      <c r="B32" s="213" t="s">
        <v>74</v>
      </c>
      <c r="C32" s="211">
        <v>410615.1</v>
      </c>
      <c r="D32" s="211">
        <v>104677.85</v>
      </c>
      <c r="E32" s="211">
        <v>105712.02</v>
      </c>
      <c r="F32" s="211">
        <v>400312.8</v>
      </c>
      <c r="G32" s="211">
        <v>62154.720000000001</v>
      </c>
      <c r="H32" s="211">
        <v>66164.100000000006</v>
      </c>
    </row>
    <row r="33" spans="2:8" x14ac:dyDescent="0.25">
      <c r="B33" s="213" t="s">
        <v>58</v>
      </c>
      <c r="C33" s="211">
        <v>1193478.3</v>
      </c>
      <c r="D33" s="211">
        <v>138615.34</v>
      </c>
      <c r="E33" s="211">
        <v>230594.02</v>
      </c>
      <c r="F33" s="211">
        <v>1216669.8999999999</v>
      </c>
      <c r="G33" s="211">
        <v>120139.01</v>
      </c>
      <c r="H33" s="211">
        <v>201092.41</v>
      </c>
    </row>
    <row r="34" spans="2:8" x14ac:dyDescent="0.25">
      <c r="B34" s="213" t="s">
        <v>137</v>
      </c>
      <c r="C34" s="211">
        <v>60858</v>
      </c>
      <c r="D34" s="211">
        <v>11299.76</v>
      </c>
      <c r="E34" s="211">
        <v>8651.2900000000009</v>
      </c>
      <c r="F34" s="211">
        <v>55986.9</v>
      </c>
      <c r="G34" s="211">
        <v>10730.07</v>
      </c>
      <c r="H34" s="211">
        <v>9253.57</v>
      </c>
    </row>
    <row r="35" spans="2:8" x14ac:dyDescent="0.25">
      <c r="B35" s="213" t="s">
        <v>130</v>
      </c>
      <c r="C35" s="211">
        <v>444880.8</v>
      </c>
      <c r="D35" s="211">
        <v>58690.27</v>
      </c>
      <c r="E35" s="211">
        <v>122095.49</v>
      </c>
      <c r="F35" s="211">
        <v>446300.5</v>
      </c>
      <c r="G35" s="211">
        <v>75740.160000000003</v>
      </c>
      <c r="H35" s="211">
        <v>73764.990000000005</v>
      </c>
    </row>
    <row r="36" spans="2:8" x14ac:dyDescent="0.25">
      <c r="B36" s="213" t="s">
        <v>156</v>
      </c>
      <c r="C36" s="211">
        <v>38543.4</v>
      </c>
      <c r="D36" s="211">
        <v>1378.67</v>
      </c>
      <c r="E36" s="211">
        <v>10817.76</v>
      </c>
      <c r="F36" s="211">
        <v>36591.9</v>
      </c>
      <c r="G36" s="211">
        <v>3884.73</v>
      </c>
      <c r="H36" s="211">
        <v>6047.95</v>
      </c>
    </row>
    <row r="37" spans="2:8" x14ac:dyDescent="0.25">
      <c r="B37" s="213" t="s">
        <v>106</v>
      </c>
      <c r="C37" s="211">
        <v>20241.900000000001</v>
      </c>
      <c r="D37" s="211">
        <v>4204.33</v>
      </c>
      <c r="E37" s="211">
        <v>5872.08</v>
      </c>
      <c r="F37" s="211">
        <v>21937.9</v>
      </c>
      <c r="G37" s="211">
        <v>2645.21</v>
      </c>
      <c r="H37" s="211">
        <v>3625.92</v>
      </c>
    </row>
    <row r="38" spans="2:8" x14ac:dyDescent="0.25">
      <c r="B38" s="213" t="s">
        <v>126</v>
      </c>
      <c r="C38" s="211">
        <v>203477.4</v>
      </c>
      <c r="D38" s="211">
        <v>16975.63</v>
      </c>
      <c r="E38" s="211">
        <v>52549.64</v>
      </c>
      <c r="F38" s="211">
        <v>200501.2</v>
      </c>
      <c r="G38" s="211">
        <v>8467.41</v>
      </c>
      <c r="H38" s="211">
        <v>33139.040000000001</v>
      </c>
    </row>
    <row r="39" spans="2:8" x14ac:dyDescent="0.25">
      <c r="B39" s="213" t="s">
        <v>59</v>
      </c>
      <c r="C39" s="211">
        <v>106060.5</v>
      </c>
      <c r="D39" s="211">
        <v>6634.68</v>
      </c>
      <c r="E39" s="211">
        <v>17309.87</v>
      </c>
      <c r="F39" s="211">
        <v>118611.2</v>
      </c>
      <c r="G39" s="211">
        <v>5971.19</v>
      </c>
      <c r="H39" s="211">
        <v>19604.18</v>
      </c>
    </row>
    <row r="40" spans="2:8" x14ac:dyDescent="0.25">
      <c r="B40" s="213" t="s">
        <v>107</v>
      </c>
      <c r="C40" s="84">
        <v>157789.79999999999</v>
      </c>
      <c r="D40" s="84">
        <v>6488.26</v>
      </c>
      <c r="E40" s="211">
        <v>38945.379999999997</v>
      </c>
      <c r="F40" s="84">
        <v>142920.9</v>
      </c>
      <c r="G40" s="84">
        <v>7284.83</v>
      </c>
      <c r="H40" s="211">
        <v>24298.639999999999</v>
      </c>
    </row>
    <row r="41" spans="2:8" x14ac:dyDescent="0.25">
      <c r="B41" s="213" t="s">
        <v>41</v>
      </c>
      <c r="C41" s="211">
        <v>16879980.600000001</v>
      </c>
      <c r="D41" s="211">
        <v>4966686.25</v>
      </c>
      <c r="E41" s="211">
        <v>2383830.92</v>
      </c>
      <c r="F41" s="211">
        <v>16734523.199999999</v>
      </c>
      <c r="G41" s="211">
        <v>3659246.23</v>
      </c>
      <c r="H41" s="211">
        <v>2765898.69</v>
      </c>
    </row>
    <row r="42" spans="2:8" x14ac:dyDescent="0.25">
      <c r="B42" s="213" t="s">
        <v>170</v>
      </c>
      <c r="C42" s="211">
        <v>31840.2</v>
      </c>
      <c r="D42" s="211">
        <v>9695.76</v>
      </c>
      <c r="E42" s="211">
        <v>7112.15</v>
      </c>
      <c r="F42" s="211">
        <v>22541.3</v>
      </c>
      <c r="G42" s="211">
        <v>5854.32</v>
      </c>
      <c r="H42" s="211">
        <v>3725.65</v>
      </c>
    </row>
    <row r="43" spans="2:8" x14ac:dyDescent="0.25">
      <c r="B43" s="213" t="s">
        <v>171</v>
      </c>
      <c r="C43" s="211">
        <v>311610.59999999998</v>
      </c>
      <c r="D43" s="211">
        <v>20297.38</v>
      </c>
      <c r="E43" s="211">
        <v>59654.49</v>
      </c>
      <c r="F43" s="211">
        <v>293554.09999999998</v>
      </c>
      <c r="G43" s="211">
        <v>18226.63</v>
      </c>
      <c r="H43" s="211">
        <v>48518.91</v>
      </c>
    </row>
    <row r="44" spans="2:8" x14ac:dyDescent="0.25">
      <c r="B44" s="213" t="s">
        <v>138</v>
      </c>
      <c r="C44" s="211">
        <v>29547</v>
      </c>
      <c r="D44" s="211">
        <v>5863.18</v>
      </c>
      <c r="E44" s="211">
        <v>17003.5</v>
      </c>
      <c r="F44" s="211">
        <v>42625.9</v>
      </c>
      <c r="G44" s="211">
        <v>4443.57</v>
      </c>
      <c r="H44" s="211">
        <v>7045.25</v>
      </c>
    </row>
    <row r="45" spans="2:8" x14ac:dyDescent="0.25">
      <c r="B45" s="213" t="s">
        <v>172</v>
      </c>
      <c r="C45" s="211">
        <v>94550.399999999994</v>
      </c>
      <c r="D45" s="211">
        <v>6109.59</v>
      </c>
      <c r="E45" s="211">
        <v>13290.6</v>
      </c>
      <c r="F45" s="211">
        <v>75381.899999999994</v>
      </c>
      <c r="G45" s="211">
        <v>3359.09</v>
      </c>
      <c r="H45" s="211">
        <v>12459.2</v>
      </c>
    </row>
    <row r="46" spans="2:8" x14ac:dyDescent="0.25">
      <c r="B46" s="213" t="s">
        <v>173</v>
      </c>
      <c r="C46" s="211">
        <v>628998.30000000005</v>
      </c>
      <c r="D46" s="211">
        <v>91022.48</v>
      </c>
      <c r="E46" s="211">
        <v>144351.04000000001</v>
      </c>
      <c r="F46" s="211">
        <v>597538.4</v>
      </c>
      <c r="G46" s="211">
        <v>74827.16</v>
      </c>
      <c r="H46" s="211">
        <v>98761.74</v>
      </c>
    </row>
    <row r="47" spans="2:8" x14ac:dyDescent="0.25">
      <c r="B47" s="213" t="s">
        <v>131</v>
      </c>
      <c r="C47" s="211">
        <v>76734</v>
      </c>
      <c r="D47" s="211">
        <v>2049.9899999999998</v>
      </c>
      <c r="E47" s="211">
        <v>25654.79</v>
      </c>
      <c r="F47" s="211">
        <v>75640.5</v>
      </c>
      <c r="G47" s="211">
        <v>1800.77</v>
      </c>
      <c r="H47" s="211">
        <v>12501.94</v>
      </c>
    </row>
    <row r="48" spans="2:8" x14ac:dyDescent="0.25">
      <c r="B48" s="213" t="s">
        <v>117</v>
      </c>
      <c r="C48" s="211">
        <v>314168.40000000002</v>
      </c>
      <c r="D48" s="211">
        <v>10040.780000000001</v>
      </c>
      <c r="E48" s="211">
        <v>47290.3</v>
      </c>
      <c r="F48" s="211">
        <v>306742.7</v>
      </c>
      <c r="G48" s="211">
        <v>6039.74</v>
      </c>
      <c r="H48" s="211">
        <v>50698.74</v>
      </c>
    </row>
    <row r="49" spans="2:8" x14ac:dyDescent="0.25">
      <c r="B49" s="213" t="s">
        <v>132</v>
      </c>
      <c r="C49" s="211">
        <v>74793.600000000006</v>
      </c>
      <c r="D49" s="211">
        <v>14510.03</v>
      </c>
      <c r="E49" s="211">
        <v>20089.080000000002</v>
      </c>
      <c r="F49" s="211">
        <v>73657.899999999994</v>
      </c>
      <c r="G49" s="211">
        <v>10353.67</v>
      </c>
      <c r="H49" s="211">
        <v>12174.25</v>
      </c>
    </row>
    <row r="50" spans="2:8" x14ac:dyDescent="0.25">
      <c r="B50" s="213" t="s">
        <v>44</v>
      </c>
      <c r="C50" s="211">
        <v>2055148.2</v>
      </c>
      <c r="D50" s="211">
        <v>945538.31</v>
      </c>
      <c r="E50" s="211">
        <v>320542.59999999998</v>
      </c>
      <c r="F50" s="211">
        <v>1995400.7</v>
      </c>
      <c r="G50" s="211">
        <v>686644.72</v>
      </c>
      <c r="H50" s="211">
        <v>329801.82</v>
      </c>
    </row>
    <row r="51" spans="2:8" x14ac:dyDescent="0.25">
      <c r="B51" s="213" t="s">
        <v>98</v>
      </c>
      <c r="C51" s="211">
        <v>298601.09999999998</v>
      </c>
      <c r="D51" s="211">
        <v>11674.18</v>
      </c>
      <c r="E51" s="211">
        <v>39259.050000000003</v>
      </c>
      <c r="F51" s="211">
        <v>299545</v>
      </c>
      <c r="G51" s="211">
        <v>8604.69</v>
      </c>
      <c r="H51" s="211">
        <v>49509.1</v>
      </c>
    </row>
    <row r="52" spans="2:8" x14ac:dyDescent="0.25">
      <c r="B52" s="213" t="s">
        <v>60</v>
      </c>
      <c r="C52" s="211">
        <v>67208.399999999994</v>
      </c>
      <c r="D52" s="211">
        <v>4801.5</v>
      </c>
      <c r="E52" s="211">
        <v>18542.64</v>
      </c>
      <c r="F52" s="211">
        <v>51289</v>
      </c>
      <c r="G52" s="211">
        <v>6366.51</v>
      </c>
      <c r="H52" s="211">
        <v>8477.1</v>
      </c>
    </row>
    <row r="53" spans="2:8" x14ac:dyDescent="0.25">
      <c r="B53" s="213" t="s">
        <v>75</v>
      </c>
      <c r="C53" s="211">
        <v>29591.1</v>
      </c>
      <c r="D53" s="211">
        <v>1442.03</v>
      </c>
      <c r="E53" s="211">
        <v>9891.35</v>
      </c>
      <c r="F53" s="211">
        <v>31333.7</v>
      </c>
      <c r="G53" s="211">
        <v>1551.52</v>
      </c>
      <c r="H53" s="211">
        <v>5178.87</v>
      </c>
    </row>
    <row r="54" spans="2:8" x14ac:dyDescent="0.25">
      <c r="B54" s="213" t="s">
        <v>90</v>
      </c>
      <c r="C54" s="211">
        <v>509884.2</v>
      </c>
      <c r="D54" s="211">
        <v>127628.72</v>
      </c>
      <c r="E54" s="211">
        <v>122715.52</v>
      </c>
      <c r="F54" s="211">
        <v>461471.7</v>
      </c>
      <c r="G54" s="211">
        <v>107912.95</v>
      </c>
      <c r="H54" s="211">
        <v>76272.5</v>
      </c>
    </row>
    <row r="55" spans="2:8" x14ac:dyDescent="0.25">
      <c r="B55" s="213" t="s">
        <v>139</v>
      </c>
      <c r="C55" s="211">
        <v>474471.9</v>
      </c>
      <c r="D55" s="211">
        <v>38682.86</v>
      </c>
      <c r="E55" s="211">
        <v>96134.33</v>
      </c>
      <c r="F55" s="211">
        <v>440611.3</v>
      </c>
      <c r="G55" s="211">
        <v>60358.93</v>
      </c>
      <c r="H55" s="211">
        <v>72824.679999999993</v>
      </c>
    </row>
    <row r="56" spans="2:8" x14ac:dyDescent="0.25">
      <c r="B56" s="213" t="s">
        <v>157</v>
      </c>
      <c r="C56" s="211">
        <v>32501.7</v>
      </c>
      <c r="D56" s="211">
        <v>4493.6099999999997</v>
      </c>
      <c r="E56" s="211">
        <v>5565.71</v>
      </c>
      <c r="F56" s="211">
        <v>45039.5</v>
      </c>
      <c r="G56" s="211">
        <v>2763.65</v>
      </c>
      <c r="H56" s="211">
        <v>7444.17</v>
      </c>
    </row>
    <row r="57" spans="2:8" x14ac:dyDescent="0.25">
      <c r="B57" s="213" t="s">
        <v>174</v>
      </c>
      <c r="C57" s="211">
        <v>355401.9</v>
      </c>
      <c r="D57" s="211">
        <v>117090.47</v>
      </c>
      <c r="E57" s="211">
        <v>65840.240000000005</v>
      </c>
      <c r="F57" s="211">
        <v>328508.2</v>
      </c>
      <c r="G57" s="211">
        <v>63453.33</v>
      </c>
      <c r="H57" s="211">
        <v>54296.160000000003</v>
      </c>
    </row>
    <row r="58" spans="2:8" x14ac:dyDescent="0.25">
      <c r="B58" s="213" t="s">
        <v>149</v>
      </c>
      <c r="C58" s="211">
        <v>823567.5</v>
      </c>
      <c r="D58" s="211">
        <v>79824.19</v>
      </c>
      <c r="E58" s="211">
        <v>126114.76</v>
      </c>
      <c r="F58" s="211">
        <v>791790.1</v>
      </c>
      <c r="G58" s="211">
        <v>49834.69</v>
      </c>
      <c r="H58" s="211">
        <v>130867.86</v>
      </c>
    </row>
    <row r="59" spans="2:8" x14ac:dyDescent="0.25">
      <c r="B59" s="213" t="s">
        <v>118</v>
      </c>
      <c r="C59" s="211">
        <v>150689.70000000001</v>
      </c>
      <c r="D59" s="211">
        <v>7050.88</v>
      </c>
      <c r="E59" s="211">
        <v>29367.69</v>
      </c>
      <c r="F59" s="211">
        <v>160418.20000000001</v>
      </c>
      <c r="G59" s="211">
        <v>5105.91</v>
      </c>
      <c r="H59" s="211">
        <v>26514.080000000002</v>
      </c>
    </row>
    <row r="60" spans="2:8" x14ac:dyDescent="0.25">
      <c r="B60" s="213" t="s">
        <v>119</v>
      </c>
      <c r="C60" s="211">
        <v>339084.9</v>
      </c>
      <c r="D60" s="211">
        <v>22419.34</v>
      </c>
      <c r="E60" s="211">
        <v>52856.01</v>
      </c>
      <c r="F60" s="211">
        <v>319500.3</v>
      </c>
      <c r="G60" s="211">
        <v>23715.919999999998</v>
      </c>
      <c r="H60" s="211">
        <v>52807.33</v>
      </c>
    </row>
    <row r="61" spans="2:8" x14ac:dyDescent="0.25">
      <c r="B61" s="213" t="s">
        <v>175</v>
      </c>
      <c r="C61" s="211">
        <v>157613.4</v>
      </c>
      <c r="D61" s="211">
        <v>35366.559999999998</v>
      </c>
      <c r="E61" s="211">
        <v>40185.449999999997</v>
      </c>
      <c r="F61" s="211">
        <v>161581.9</v>
      </c>
      <c r="G61" s="211">
        <v>21736.37</v>
      </c>
      <c r="H61" s="211">
        <v>26706.42</v>
      </c>
    </row>
    <row r="62" spans="2:8" x14ac:dyDescent="0.25">
      <c r="B62" s="213" t="s">
        <v>140</v>
      </c>
      <c r="C62" s="211">
        <v>46084.5</v>
      </c>
      <c r="D62" s="211">
        <v>9516.57</v>
      </c>
      <c r="E62" s="211">
        <v>10197.719999999999</v>
      </c>
      <c r="F62" s="211">
        <v>38962.400000000001</v>
      </c>
      <c r="G62" s="211">
        <v>1043.72</v>
      </c>
      <c r="H62" s="211">
        <v>6439.74</v>
      </c>
    </row>
    <row r="63" spans="2:8" x14ac:dyDescent="0.25">
      <c r="B63" s="213" t="s">
        <v>158</v>
      </c>
      <c r="C63" s="211">
        <v>119246.39999999999</v>
      </c>
      <c r="D63" s="211">
        <v>11052.06</v>
      </c>
      <c r="E63" s="211">
        <v>31840.53</v>
      </c>
      <c r="F63" s="211">
        <v>112232.4</v>
      </c>
      <c r="G63" s="211">
        <v>6368.76</v>
      </c>
      <c r="H63" s="211">
        <v>18549.88</v>
      </c>
    </row>
    <row r="64" spans="2:8" x14ac:dyDescent="0.25">
      <c r="B64" s="213" t="s">
        <v>159</v>
      </c>
      <c r="C64" s="211">
        <v>407219.4</v>
      </c>
      <c r="D64" s="211">
        <v>87820.42</v>
      </c>
      <c r="E64" s="211">
        <v>65533.87</v>
      </c>
      <c r="F64" s="211">
        <v>404148.7</v>
      </c>
      <c r="G64" s="211">
        <v>58598.17</v>
      </c>
      <c r="H64" s="211">
        <v>66798.100000000006</v>
      </c>
    </row>
    <row r="65" spans="2:8" x14ac:dyDescent="0.25">
      <c r="B65" s="213" t="s">
        <v>108</v>
      </c>
      <c r="C65" s="211">
        <v>96975.9</v>
      </c>
      <c r="D65" s="211">
        <v>48629.2</v>
      </c>
      <c r="E65" s="211">
        <v>35239.769999999997</v>
      </c>
      <c r="F65" s="211">
        <v>110163.6</v>
      </c>
      <c r="G65" s="211">
        <v>30906.54</v>
      </c>
      <c r="H65" s="211">
        <v>18207.95</v>
      </c>
    </row>
    <row r="66" spans="2:8" x14ac:dyDescent="0.25">
      <c r="B66" s="213" t="s">
        <v>76</v>
      </c>
      <c r="C66" s="211">
        <v>115453.8</v>
      </c>
      <c r="D66" s="211">
        <v>18708.03</v>
      </c>
      <c r="E66" s="211">
        <v>27201.22</v>
      </c>
      <c r="F66" s="211">
        <v>108396.5</v>
      </c>
      <c r="G66" s="211">
        <v>13329.63</v>
      </c>
      <c r="H66" s="211">
        <v>17915.88</v>
      </c>
    </row>
    <row r="67" spans="2:8" x14ac:dyDescent="0.25">
      <c r="B67" s="213" t="s">
        <v>120</v>
      </c>
      <c r="C67" s="211">
        <v>476500.5</v>
      </c>
      <c r="D67" s="211">
        <v>38772.85</v>
      </c>
      <c r="E67" s="211">
        <v>81603.67</v>
      </c>
      <c r="F67" s="211">
        <v>465954.1</v>
      </c>
      <c r="G67" s="211">
        <v>28046.03</v>
      </c>
      <c r="H67" s="211">
        <v>77013.36</v>
      </c>
    </row>
    <row r="68" spans="2:8" x14ac:dyDescent="0.25">
      <c r="B68" s="213" t="s">
        <v>91</v>
      </c>
      <c r="C68" s="211">
        <v>99621.9</v>
      </c>
      <c r="D68" s="211">
        <v>26454.48</v>
      </c>
      <c r="E68" s="211">
        <v>30294.1</v>
      </c>
      <c r="F68" s="211">
        <v>85294.9</v>
      </c>
      <c r="G68" s="211">
        <v>29553.89</v>
      </c>
      <c r="H68" s="211">
        <v>14097.63</v>
      </c>
    </row>
    <row r="69" spans="2:8" x14ac:dyDescent="0.25">
      <c r="B69" s="213" t="s">
        <v>141</v>
      </c>
      <c r="C69" s="211">
        <v>111793.5</v>
      </c>
      <c r="D69" s="211">
        <v>5168.79</v>
      </c>
      <c r="E69" s="211">
        <v>16069.8</v>
      </c>
      <c r="F69" s="211">
        <v>87967.1</v>
      </c>
      <c r="G69" s="211">
        <v>3631</v>
      </c>
      <c r="H69" s="211">
        <v>14539.29</v>
      </c>
    </row>
    <row r="70" spans="2:8" x14ac:dyDescent="0.25">
      <c r="B70" s="213" t="s">
        <v>49</v>
      </c>
      <c r="C70" s="211">
        <v>63636.3</v>
      </c>
      <c r="D70" s="211">
        <v>1871.79</v>
      </c>
      <c r="E70" s="211">
        <v>8651.2900000000009</v>
      </c>
      <c r="F70" s="211">
        <v>71632.2</v>
      </c>
      <c r="G70" s="211">
        <v>1277.45</v>
      </c>
      <c r="H70" s="211">
        <v>11839.44</v>
      </c>
    </row>
    <row r="71" spans="2:8" x14ac:dyDescent="0.25">
      <c r="B71" s="213" t="s">
        <v>77</v>
      </c>
      <c r="C71" s="211">
        <v>22446.9</v>
      </c>
      <c r="D71" s="211">
        <v>2897.23</v>
      </c>
      <c r="E71" s="211">
        <v>7724.89</v>
      </c>
      <c r="F71" s="211">
        <v>22541.3</v>
      </c>
      <c r="G71" s="211">
        <v>3208.53</v>
      </c>
      <c r="H71" s="211">
        <v>3725.65</v>
      </c>
    </row>
    <row r="72" spans="2:8" x14ac:dyDescent="0.25">
      <c r="B72" s="213" t="s">
        <v>50</v>
      </c>
      <c r="C72" s="211">
        <v>239374.8</v>
      </c>
      <c r="D72" s="211">
        <v>45258.44</v>
      </c>
      <c r="E72" s="211">
        <v>52235.98</v>
      </c>
      <c r="F72" s="211">
        <v>221189.2</v>
      </c>
      <c r="G72" s="211">
        <v>28417.95</v>
      </c>
      <c r="H72" s="211">
        <v>36558.370000000003</v>
      </c>
    </row>
    <row r="73" spans="2:8" x14ac:dyDescent="0.25">
      <c r="B73" s="213" t="s">
        <v>61</v>
      </c>
      <c r="C73" s="211">
        <v>111352.5</v>
      </c>
      <c r="D73" s="211">
        <v>9358.3700000000008</v>
      </c>
      <c r="E73" s="211">
        <v>29980.43</v>
      </c>
      <c r="F73" s="211">
        <v>101371.2</v>
      </c>
      <c r="G73" s="211">
        <v>7148.37</v>
      </c>
      <c r="H73" s="211">
        <v>16754.73</v>
      </c>
    </row>
    <row r="74" spans="2:8" x14ac:dyDescent="0.25">
      <c r="B74" s="213" t="s">
        <v>99</v>
      </c>
      <c r="C74" s="211">
        <v>112543.2</v>
      </c>
      <c r="D74" s="211">
        <v>10111.76</v>
      </c>
      <c r="E74" s="211">
        <v>21015.48</v>
      </c>
      <c r="F74" s="211">
        <v>112404.8</v>
      </c>
      <c r="G74" s="211">
        <v>9251.76</v>
      </c>
      <c r="H74" s="211">
        <v>18578.38</v>
      </c>
    </row>
    <row r="75" spans="2:8" x14ac:dyDescent="0.25">
      <c r="B75" s="213" t="s">
        <v>62</v>
      </c>
      <c r="C75" s="211">
        <v>203345.1</v>
      </c>
      <c r="D75" s="211">
        <v>7938.91</v>
      </c>
      <c r="E75" s="211">
        <v>31840.53</v>
      </c>
      <c r="F75" s="211">
        <v>216793</v>
      </c>
      <c r="G75" s="211">
        <v>7245.57</v>
      </c>
      <c r="H75" s="211">
        <v>35831.760000000002</v>
      </c>
    </row>
    <row r="76" spans="2:8" x14ac:dyDescent="0.25">
      <c r="B76" s="213" t="s">
        <v>109</v>
      </c>
      <c r="C76" s="211">
        <v>539343</v>
      </c>
      <c r="D76" s="211">
        <v>85353.15</v>
      </c>
      <c r="E76" s="211">
        <v>177738</v>
      </c>
      <c r="F76" s="211">
        <v>524483.9</v>
      </c>
      <c r="G76" s="211">
        <v>77053.55</v>
      </c>
      <c r="H76" s="211">
        <v>86687.22</v>
      </c>
    </row>
    <row r="77" spans="2:8" x14ac:dyDescent="0.25">
      <c r="B77" s="213" t="s">
        <v>160</v>
      </c>
      <c r="C77" s="211">
        <v>269142.3</v>
      </c>
      <c r="D77" s="211">
        <v>63043</v>
      </c>
      <c r="E77" s="211">
        <v>39871.79</v>
      </c>
      <c r="F77" s="211">
        <v>275667.59999999998</v>
      </c>
      <c r="G77" s="211">
        <v>45727.519999999997</v>
      </c>
      <c r="H77" s="211">
        <v>45562.62</v>
      </c>
    </row>
    <row r="78" spans="2:8" x14ac:dyDescent="0.25">
      <c r="B78" s="213" t="s">
        <v>121</v>
      </c>
      <c r="C78" s="211">
        <v>254501.1</v>
      </c>
      <c r="D78" s="211">
        <v>10222.540000000001</v>
      </c>
      <c r="E78" s="211">
        <v>29674.06</v>
      </c>
      <c r="F78" s="211">
        <v>213043.3</v>
      </c>
      <c r="G78" s="211">
        <v>6211.89</v>
      </c>
      <c r="H78" s="211">
        <v>35212.01</v>
      </c>
    </row>
    <row r="79" spans="2:8" x14ac:dyDescent="0.25">
      <c r="B79" s="213" t="s">
        <v>127</v>
      </c>
      <c r="C79" s="211">
        <v>861537.6</v>
      </c>
      <c r="D79" s="211">
        <v>130754.35</v>
      </c>
      <c r="E79" s="211">
        <v>198133.45</v>
      </c>
      <c r="F79" s="211">
        <v>828985.4</v>
      </c>
      <c r="G79" s="211">
        <v>112177.32</v>
      </c>
      <c r="H79" s="211">
        <v>137015.53</v>
      </c>
    </row>
    <row r="80" spans="2:8" x14ac:dyDescent="0.25">
      <c r="B80" s="213" t="s">
        <v>122</v>
      </c>
      <c r="C80" s="211">
        <v>700969.5</v>
      </c>
      <c r="D80" s="211">
        <v>219240.45</v>
      </c>
      <c r="E80" s="211">
        <v>80370.899999999994</v>
      </c>
      <c r="F80" s="211">
        <v>687315.7</v>
      </c>
      <c r="G80" s="211">
        <v>135089.39000000001</v>
      </c>
      <c r="H80" s="211">
        <v>113600.22</v>
      </c>
    </row>
    <row r="81" spans="2:8" x14ac:dyDescent="0.25">
      <c r="B81" s="213" t="s">
        <v>63</v>
      </c>
      <c r="C81" s="211">
        <v>62577.9</v>
      </c>
      <c r="D81" s="211">
        <v>10412.52</v>
      </c>
      <c r="E81" s="211">
        <v>14217</v>
      </c>
      <c r="F81" s="211">
        <v>62193.3</v>
      </c>
      <c r="G81" s="211">
        <v>13926.24</v>
      </c>
      <c r="H81" s="211">
        <v>10279.370000000001</v>
      </c>
    </row>
    <row r="82" spans="2:8" x14ac:dyDescent="0.25">
      <c r="B82" s="213" t="s">
        <v>64</v>
      </c>
      <c r="C82" s="211">
        <v>95256</v>
      </c>
      <c r="D82" s="211">
        <v>5068.6000000000004</v>
      </c>
      <c r="E82" s="211">
        <v>28441.29</v>
      </c>
      <c r="F82" s="211">
        <v>112835.8</v>
      </c>
      <c r="G82" s="211">
        <v>4245.28</v>
      </c>
      <c r="H82" s="211">
        <v>18649.61</v>
      </c>
    </row>
    <row r="83" spans="2:8" x14ac:dyDescent="0.25">
      <c r="B83" s="213" t="s">
        <v>177</v>
      </c>
      <c r="C83" s="211">
        <v>172563.3</v>
      </c>
      <c r="D83" s="211">
        <v>21123.63</v>
      </c>
      <c r="E83" s="211">
        <v>38945.379999999997</v>
      </c>
      <c r="F83" s="211">
        <v>168822.7</v>
      </c>
      <c r="G83" s="211">
        <v>19530.98</v>
      </c>
      <c r="H83" s="211">
        <v>27903.18</v>
      </c>
    </row>
    <row r="84" spans="2:8" x14ac:dyDescent="0.25">
      <c r="B84" s="213" t="s">
        <v>51</v>
      </c>
      <c r="C84" s="211">
        <v>93403.8</v>
      </c>
      <c r="D84" s="211">
        <v>22596.55</v>
      </c>
      <c r="E84" s="211">
        <v>21015.48</v>
      </c>
      <c r="F84" s="211">
        <v>94820</v>
      </c>
      <c r="G84" s="211">
        <v>18576.560000000001</v>
      </c>
      <c r="H84" s="211">
        <v>15671.94</v>
      </c>
    </row>
    <row r="85" spans="2:8" x14ac:dyDescent="0.25">
      <c r="B85" s="213" t="s">
        <v>78</v>
      </c>
      <c r="C85" s="211">
        <v>101782.8</v>
      </c>
      <c r="D85" s="211">
        <v>15960.78</v>
      </c>
      <c r="E85" s="211">
        <v>25961.16</v>
      </c>
      <c r="F85" s="211">
        <v>98526.6</v>
      </c>
      <c r="G85" s="211">
        <v>8857.01</v>
      </c>
      <c r="H85" s="211">
        <v>16284.57</v>
      </c>
    </row>
    <row r="86" spans="2:8" x14ac:dyDescent="0.25">
      <c r="B86" s="213" t="s">
        <v>65</v>
      </c>
      <c r="C86" s="211">
        <v>99004.5</v>
      </c>
      <c r="D86" s="211">
        <v>2734.38</v>
      </c>
      <c r="E86" s="211">
        <v>17309.87</v>
      </c>
      <c r="F86" s="211">
        <v>90208.3</v>
      </c>
      <c r="G86" s="211">
        <v>2008.02</v>
      </c>
      <c r="H86" s="211">
        <v>14909.72</v>
      </c>
    </row>
    <row r="87" spans="2:8" x14ac:dyDescent="0.25">
      <c r="B87" s="213" t="s">
        <v>161</v>
      </c>
      <c r="C87" s="211">
        <v>93712.5</v>
      </c>
      <c r="D87" s="211">
        <v>16963.150000000001</v>
      </c>
      <c r="E87" s="211">
        <v>21635.51</v>
      </c>
      <c r="F87" s="211">
        <v>93139.1</v>
      </c>
      <c r="G87" s="211">
        <v>11642.08</v>
      </c>
      <c r="H87" s="211">
        <v>15394.12</v>
      </c>
    </row>
    <row r="88" spans="2:8" x14ac:dyDescent="0.25">
      <c r="B88" s="213" t="s">
        <v>100</v>
      </c>
      <c r="C88" s="211">
        <v>397076.4</v>
      </c>
      <c r="D88" s="211">
        <v>27030.27</v>
      </c>
      <c r="E88" s="211">
        <v>43278.32</v>
      </c>
      <c r="F88" s="211">
        <v>403717.7</v>
      </c>
      <c r="G88" s="211">
        <v>23313.45</v>
      </c>
      <c r="H88" s="211">
        <v>66726.86</v>
      </c>
    </row>
    <row r="89" spans="2:8" x14ac:dyDescent="0.25">
      <c r="B89" s="213" t="s">
        <v>150</v>
      </c>
      <c r="C89" s="211">
        <v>222396.3</v>
      </c>
      <c r="D89" s="211">
        <v>17945.93</v>
      </c>
      <c r="E89" s="211">
        <v>40185.449999999997</v>
      </c>
      <c r="F89" s="211">
        <v>231878</v>
      </c>
      <c r="G89" s="211">
        <v>16830.240000000002</v>
      </c>
      <c r="H89" s="211">
        <v>38325.03</v>
      </c>
    </row>
    <row r="90" spans="2:8" x14ac:dyDescent="0.25">
      <c r="B90" s="213" t="s">
        <v>66</v>
      </c>
      <c r="C90" s="211">
        <v>222087.6</v>
      </c>
      <c r="D90" s="211">
        <v>15675.56</v>
      </c>
      <c r="E90" s="211">
        <v>27201.22</v>
      </c>
      <c r="F90" s="211">
        <v>198863.4</v>
      </c>
      <c r="G90" s="211">
        <v>13125.54</v>
      </c>
      <c r="H90" s="211">
        <v>32868.339999999997</v>
      </c>
    </row>
    <row r="91" spans="2:8" x14ac:dyDescent="0.25">
      <c r="B91" s="213" t="s">
        <v>178</v>
      </c>
      <c r="C91" s="211">
        <v>182794.5</v>
      </c>
      <c r="D91" s="211">
        <v>47137.27</v>
      </c>
      <c r="E91" s="211">
        <v>35859.81</v>
      </c>
      <c r="F91" s="211">
        <v>178218.5</v>
      </c>
      <c r="G91" s="211">
        <v>32796.949999999997</v>
      </c>
      <c r="H91" s="211">
        <v>29456.13</v>
      </c>
    </row>
    <row r="92" spans="2:8" x14ac:dyDescent="0.25">
      <c r="B92" s="213" t="s">
        <v>110</v>
      </c>
      <c r="C92" s="211">
        <v>47010.6</v>
      </c>
      <c r="D92" s="211">
        <v>5543.8</v>
      </c>
      <c r="E92" s="211">
        <v>26894.85</v>
      </c>
      <c r="F92" s="211">
        <v>58572.9</v>
      </c>
      <c r="G92" s="211">
        <v>6568.87</v>
      </c>
      <c r="H92" s="211">
        <v>9680.99</v>
      </c>
    </row>
    <row r="93" spans="2:8" x14ac:dyDescent="0.25">
      <c r="B93" s="213" t="s">
        <v>86</v>
      </c>
      <c r="C93" s="211">
        <v>152100.9</v>
      </c>
      <c r="D93" s="211">
        <v>11590.13</v>
      </c>
      <c r="E93" s="211">
        <v>47603.97</v>
      </c>
      <c r="F93" s="211">
        <v>137661.4</v>
      </c>
      <c r="G93" s="211">
        <v>7008.6</v>
      </c>
      <c r="H93" s="211">
        <v>22752.81</v>
      </c>
    </row>
    <row r="94" spans="2:8" x14ac:dyDescent="0.25">
      <c r="B94" s="213" t="s">
        <v>123</v>
      </c>
      <c r="C94" s="211">
        <v>126346.5</v>
      </c>
      <c r="D94" s="211">
        <v>3577.66</v>
      </c>
      <c r="E94" s="211">
        <v>33073.300000000003</v>
      </c>
      <c r="F94" s="211">
        <v>121197.2</v>
      </c>
      <c r="G94" s="211">
        <v>2080.73</v>
      </c>
      <c r="H94" s="211">
        <v>20031.59</v>
      </c>
    </row>
    <row r="95" spans="2:8" x14ac:dyDescent="0.25">
      <c r="B95" s="213" t="s">
        <v>79</v>
      </c>
      <c r="C95" s="211">
        <v>111969.9</v>
      </c>
      <c r="D95" s="211">
        <v>9042.26</v>
      </c>
      <c r="E95" s="211">
        <v>20709.11</v>
      </c>
      <c r="F95" s="211">
        <v>106974.2</v>
      </c>
      <c r="G95" s="211">
        <v>5113.38</v>
      </c>
      <c r="H95" s="211">
        <v>17680.8</v>
      </c>
    </row>
    <row r="96" spans="2:8" x14ac:dyDescent="0.25">
      <c r="B96" s="213" t="s">
        <v>80</v>
      </c>
      <c r="C96" s="84">
        <v>90228.6</v>
      </c>
      <c r="D96" s="84">
        <v>2940</v>
      </c>
      <c r="E96" s="211">
        <v>7418.52</v>
      </c>
      <c r="F96" s="84">
        <v>89666</v>
      </c>
      <c r="G96" s="84">
        <v>1662.66</v>
      </c>
      <c r="H96" s="211">
        <v>15244.53</v>
      </c>
    </row>
    <row r="97" spans="2:8" x14ac:dyDescent="0.25">
      <c r="B97" s="213" t="s">
        <v>80</v>
      </c>
      <c r="C97" s="84">
        <v>1008963.9</v>
      </c>
      <c r="D97" s="84">
        <v>97987.92</v>
      </c>
      <c r="E97" s="211">
        <v>7418.52</v>
      </c>
      <c r="F97" s="84">
        <v>977149.9</v>
      </c>
      <c r="G97" s="84">
        <v>138500.26999999999</v>
      </c>
      <c r="H97" s="211">
        <v>15244.53</v>
      </c>
    </row>
    <row r="98" spans="2:8" x14ac:dyDescent="0.25">
      <c r="B98" s="213" t="s">
        <v>142</v>
      </c>
      <c r="C98" s="211">
        <v>33648.300000000003</v>
      </c>
      <c r="D98" s="211">
        <v>209.19</v>
      </c>
      <c r="E98" s="211">
        <v>6178.45</v>
      </c>
      <c r="F98" s="211">
        <v>31980.2</v>
      </c>
      <c r="G98" s="211">
        <v>685.66</v>
      </c>
      <c r="H98" s="211">
        <v>5285.72</v>
      </c>
    </row>
    <row r="99" spans="2:8" x14ac:dyDescent="0.25">
      <c r="B99" s="213" t="s">
        <v>143</v>
      </c>
      <c r="C99" s="84">
        <v>38896.199999999997</v>
      </c>
      <c r="D99" s="84">
        <v>1565.68</v>
      </c>
      <c r="E99" s="211">
        <v>8651.2900000000009</v>
      </c>
      <c r="F99" s="84">
        <v>37374.800000000003</v>
      </c>
      <c r="G99">
        <v>524.73</v>
      </c>
      <c r="H99" s="211">
        <v>6354.26</v>
      </c>
    </row>
    <row r="100" spans="2:8" x14ac:dyDescent="0.25">
      <c r="B100" s="213" t="s">
        <v>45</v>
      </c>
      <c r="C100" s="211">
        <v>2261580.2999999998</v>
      </c>
      <c r="D100" s="211">
        <v>896653.59</v>
      </c>
      <c r="E100" s="211">
        <v>475405.03</v>
      </c>
      <c r="F100" s="211">
        <v>2344941.7000000002</v>
      </c>
      <c r="G100" s="211">
        <v>751124.44</v>
      </c>
      <c r="H100" s="211">
        <v>387574.3</v>
      </c>
    </row>
    <row r="101" spans="2:8" x14ac:dyDescent="0.25">
      <c r="B101" s="213" t="s">
        <v>151</v>
      </c>
      <c r="C101" s="211">
        <v>59755.5</v>
      </c>
      <c r="D101" s="211">
        <v>22850.39</v>
      </c>
      <c r="E101" s="211">
        <v>7112.15</v>
      </c>
      <c r="F101" s="211">
        <v>54564.6</v>
      </c>
      <c r="G101" s="211">
        <v>13501.61</v>
      </c>
      <c r="H101" s="211">
        <v>9018.49</v>
      </c>
    </row>
    <row r="102" spans="2:8" x14ac:dyDescent="0.25">
      <c r="B102" s="213" t="s">
        <v>111</v>
      </c>
      <c r="C102" s="211">
        <v>344156.4</v>
      </c>
      <c r="D102" s="211">
        <v>37064.410000000003</v>
      </c>
      <c r="E102" s="211">
        <v>87475.75</v>
      </c>
      <c r="F102" s="211">
        <v>323250</v>
      </c>
      <c r="G102" s="211">
        <v>37436.65</v>
      </c>
      <c r="H102" s="211">
        <v>53427.08</v>
      </c>
    </row>
    <row r="103" spans="2:8" x14ac:dyDescent="0.25">
      <c r="B103" s="213" t="s">
        <v>112</v>
      </c>
      <c r="C103" s="211">
        <v>71530.2</v>
      </c>
      <c r="D103" s="211">
        <v>4730.32</v>
      </c>
      <c r="E103" s="211">
        <v>22875.58</v>
      </c>
      <c r="F103" s="211">
        <v>55814.5</v>
      </c>
      <c r="G103" s="211">
        <v>3690.84</v>
      </c>
      <c r="H103" s="211">
        <v>9225.08</v>
      </c>
    </row>
    <row r="104" spans="2:8" x14ac:dyDescent="0.25">
      <c r="B104" s="213" t="s">
        <v>144</v>
      </c>
      <c r="C104" s="211">
        <v>66370.5</v>
      </c>
      <c r="D104" s="211">
        <v>2204.33</v>
      </c>
      <c r="E104" s="211">
        <v>13596.96</v>
      </c>
      <c r="F104" s="211">
        <v>64477.599999999999</v>
      </c>
      <c r="G104" s="211">
        <v>1489.52</v>
      </c>
      <c r="H104" s="211">
        <v>10656.92</v>
      </c>
    </row>
    <row r="105" spans="2:8" x14ac:dyDescent="0.25">
      <c r="B105" s="213" t="s">
        <v>81</v>
      </c>
      <c r="C105" s="211">
        <v>57682.8</v>
      </c>
      <c r="D105" s="211">
        <v>8289.07</v>
      </c>
      <c r="E105" s="211">
        <v>14217</v>
      </c>
      <c r="F105" s="211">
        <v>53357.8</v>
      </c>
      <c r="G105" s="211">
        <v>4825.29</v>
      </c>
      <c r="H105" s="211">
        <v>8819.0300000000007</v>
      </c>
    </row>
    <row r="106" spans="2:8" x14ac:dyDescent="0.25">
      <c r="B106" s="213" t="s">
        <v>162</v>
      </c>
      <c r="C106" s="211">
        <v>123480</v>
      </c>
      <c r="D106" s="211">
        <v>12692.89</v>
      </c>
      <c r="E106" s="211">
        <v>25961.16</v>
      </c>
      <c r="F106" s="211">
        <v>121585.1</v>
      </c>
      <c r="G106" s="211">
        <v>7619.82</v>
      </c>
      <c r="H106" s="211">
        <v>20095.71</v>
      </c>
    </row>
    <row r="107" spans="2:8" x14ac:dyDescent="0.25">
      <c r="B107" s="213" t="s">
        <v>113</v>
      </c>
      <c r="C107" s="211">
        <v>86656.5</v>
      </c>
      <c r="D107" s="211">
        <v>15231.74</v>
      </c>
      <c r="E107" s="211">
        <v>46363.9</v>
      </c>
      <c r="F107" s="211">
        <v>82105.5</v>
      </c>
      <c r="G107" s="211">
        <v>10198.290000000001</v>
      </c>
      <c r="H107" s="211">
        <v>13570.48</v>
      </c>
    </row>
    <row r="108" spans="2:8" x14ac:dyDescent="0.25">
      <c r="B108" s="213" t="s">
        <v>163</v>
      </c>
      <c r="C108" s="211">
        <v>117394.2</v>
      </c>
      <c r="D108" s="211">
        <v>8239.4699999999993</v>
      </c>
      <c r="E108" s="211">
        <v>23181.95</v>
      </c>
      <c r="F108" s="211">
        <v>115163.2</v>
      </c>
      <c r="G108" s="211">
        <v>6955.98</v>
      </c>
      <c r="H108" s="211">
        <v>19034.29</v>
      </c>
    </row>
    <row r="109" spans="2:8" x14ac:dyDescent="0.25">
      <c r="B109" s="213" t="s">
        <v>145</v>
      </c>
      <c r="C109" s="211">
        <v>211062.6</v>
      </c>
      <c r="D109" s="211">
        <v>25089.67</v>
      </c>
      <c r="E109" s="211">
        <v>40805.480000000003</v>
      </c>
      <c r="F109" s="211">
        <v>212138.2</v>
      </c>
      <c r="G109" s="211">
        <v>24152.59</v>
      </c>
      <c r="H109" s="211">
        <v>35062.410000000003</v>
      </c>
    </row>
    <row r="110" spans="2:8" x14ac:dyDescent="0.25">
      <c r="B110" s="213" t="s">
        <v>82</v>
      </c>
      <c r="C110" s="211">
        <v>21344.400000000001</v>
      </c>
      <c r="D110" s="211">
        <v>798.04</v>
      </c>
      <c r="E110" s="211">
        <v>12984.23</v>
      </c>
      <c r="F110" s="211">
        <v>19524.3</v>
      </c>
      <c r="G110" s="211">
        <v>733.97</v>
      </c>
      <c r="H110" s="211">
        <v>3227</v>
      </c>
    </row>
    <row r="111" spans="2:8" x14ac:dyDescent="0.25">
      <c r="B111" s="213" t="s">
        <v>114</v>
      </c>
      <c r="C111" s="211">
        <v>61299</v>
      </c>
      <c r="D111" s="211">
        <v>7993.95</v>
      </c>
      <c r="E111" s="211">
        <v>21635.51</v>
      </c>
      <c r="F111" s="211">
        <v>61503.7</v>
      </c>
      <c r="G111" s="211">
        <v>6046.22</v>
      </c>
      <c r="H111" s="211">
        <v>10165.39</v>
      </c>
    </row>
    <row r="112" spans="2:8" x14ac:dyDescent="0.25">
      <c r="B112" s="213" t="s">
        <v>133</v>
      </c>
      <c r="C112" s="211">
        <v>86656.5</v>
      </c>
      <c r="D112" s="211">
        <v>3040.69</v>
      </c>
      <c r="E112" s="211">
        <v>9891.35</v>
      </c>
      <c r="F112" s="211">
        <v>72020.100000000006</v>
      </c>
      <c r="G112" s="211">
        <v>2229.13</v>
      </c>
      <c r="H112" s="211">
        <v>11903.55</v>
      </c>
    </row>
    <row r="113" spans="2:8" x14ac:dyDescent="0.25">
      <c r="B113" s="213" t="s">
        <v>115</v>
      </c>
      <c r="C113" s="211">
        <v>107295.3</v>
      </c>
      <c r="D113" s="211">
        <v>9612.5</v>
      </c>
      <c r="E113" s="211">
        <v>30914.13</v>
      </c>
      <c r="F113" s="211">
        <v>105250.2</v>
      </c>
      <c r="G113" s="211">
        <v>8267.7099999999991</v>
      </c>
      <c r="H113" s="211">
        <v>17395.86</v>
      </c>
    </row>
    <row r="114" spans="2:8" x14ac:dyDescent="0.25">
      <c r="B114" s="213" t="s">
        <v>124</v>
      </c>
      <c r="C114" s="211">
        <v>207490.5</v>
      </c>
      <c r="D114" s="211">
        <v>226801.08</v>
      </c>
      <c r="E114" s="211">
        <v>42964.66</v>
      </c>
      <c r="F114" s="211">
        <v>207483.4</v>
      </c>
      <c r="G114" s="211">
        <v>135618.35</v>
      </c>
      <c r="H114" s="211">
        <v>34293.06</v>
      </c>
    </row>
    <row r="115" spans="2:8" x14ac:dyDescent="0.25">
      <c r="B115" s="213" t="s">
        <v>179</v>
      </c>
      <c r="C115" s="211">
        <v>115938.9</v>
      </c>
      <c r="D115" s="211">
        <v>14699.32</v>
      </c>
      <c r="E115" s="211">
        <v>29674.06</v>
      </c>
      <c r="F115" s="211">
        <v>111198</v>
      </c>
      <c r="G115" s="211">
        <v>11854.39</v>
      </c>
      <c r="H115" s="211">
        <v>18378.919999999998</v>
      </c>
    </row>
    <row r="116" spans="2:8" x14ac:dyDescent="0.25">
      <c r="B116" s="213" t="s">
        <v>83</v>
      </c>
      <c r="C116" s="211">
        <v>89126.1</v>
      </c>
      <c r="D116" s="211">
        <v>8470.5400000000009</v>
      </c>
      <c r="E116" s="211">
        <v>18236.27</v>
      </c>
      <c r="F116" s="211">
        <v>86846.5</v>
      </c>
      <c r="G116" s="211">
        <v>13535.56</v>
      </c>
      <c r="H116" s="211">
        <v>14354.08</v>
      </c>
    </row>
    <row r="117" spans="2:8" x14ac:dyDescent="0.25">
      <c r="B117" s="213" t="s">
        <v>128</v>
      </c>
      <c r="C117" s="211">
        <v>197568</v>
      </c>
      <c r="D117" s="211">
        <v>23953.54</v>
      </c>
      <c r="E117" s="211">
        <v>43584.69</v>
      </c>
      <c r="F117" s="211">
        <v>183175</v>
      </c>
      <c r="G117" s="211">
        <v>20265.61</v>
      </c>
      <c r="H117" s="211">
        <v>30275.35</v>
      </c>
    </row>
    <row r="118" spans="2:8" x14ac:dyDescent="0.25">
      <c r="B118" s="213" t="s">
        <v>52</v>
      </c>
      <c r="C118" s="211">
        <v>155761.20000000001</v>
      </c>
      <c r="D118" s="211">
        <v>8840.9</v>
      </c>
      <c r="E118" s="211">
        <v>22875.58</v>
      </c>
      <c r="F118" s="211">
        <v>147919.20000000001</v>
      </c>
      <c r="G118" s="211">
        <v>8012.4</v>
      </c>
      <c r="H118" s="211">
        <v>24448.23</v>
      </c>
    </row>
    <row r="119" spans="2:8" x14ac:dyDescent="0.25">
      <c r="B119" s="213" t="s">
        <v>180</v>
      </c>
      <c r="C119" s="211">
        <v>55080.9</v>
      </c>
      <c r="D119" s="211">
        <v>8523.01</v>
      </c>
      <c r="E119" s="211">
        <v>13596.96</v>
      </c>
      <c r="F119" s="211">
        <v>63615.6</v>
      </c>
      <c r="G119" s="211">
        <v>2537.9699999999998</v>
      </c>
      <c r="H119" s="211">
        <v>10514.45</v>
      </c>
    </row>
    <row r="120" spans="2:8" x14ac:dyDescent="0.25">
      <c r="B120" s="213" t="s">
        <v>146</v>
      </c>
      <c r="C120" s="211">
        <v>106722</v>
      </c>
      <c r="D120" s="211">
        <v>1354.12</v>
      </c>
      <c r="E120" s="211">
        <v>19476.34</v>
      </c>
      <c r="F120" s="211">
        <v>100897.1</v>
      </c>
      <c r="G120" s="211">
        <v>2800.92</v>
      </c>
      <c r="H120" s="211">
        <v>16676.37</v>
      </c>
    </row>
    <row r="121" spans="2:8" x14ac:dyDescent="0.25">
      <c r="B121" s="213" t="s">
        <v>84</v>
      </c>
      <c r="C121" s="211">
        <v>230951.7</v>
      </c>
      <c r="D121" s="211">
        <v>24471.61</v>
      </c>
      <c r="E121" s="211">
        <v>53782.41</v>
      </c>
      <c r="F121" s="211">
        <v>221016.8</v>
      </c>
      <c r="G121" s="211">
        <v>22341.52</v>
      </c>
      <c r="H121" s="211">
        <v>36529.879999999997</v>
      </c>
    </row>
    <row r="122" spans="2:8" x14ac:dyDescent="0.25">
      <c r="B122" s="213" t="s">
        <v>85</v>
      </c>
      <c r="C122" s="211">
        <v>66017.7</v>
      </c>
      <c r="D122" s="211">
        <v>19315.59</v>
      </c>
      <c r="E122" s="211">
        <v>10817.76</v>
      </c>
      <c r="F122" s="211">
        <v>54866.3</v>
      </c>
      <c r="G122" s="211">
        <v>21137.78</v>
      </c>
      <c r="H122" s="211">
        <v>9068.36</v>
      </c>
    </row>
    <row r="123" spans="2:8" x14ac:dyDescent="0.25">
      <c r="B123" s="213" t="s">
        <v>164</v>
      </c>
      <c r="C123" s="211">
        <v>124273.8</v>
      </c>
      <c r="D123" s="211">
        <v>4889.41</v>
      </c>
      <c r="E123" s="211">
        <v>16689.84</v>
      </c>
      <c r="F123" s="211">
        <v>89432.5</v>
      </c>
      <c r="G123" s="211">
        <v>2865.41</v>
      </c>
      <c r="H123" s="211">
        <v>14781.49</v>
      </c>
    </row>
    <row r="124" spans="2:8" x14ac:dyDescent="0.25">
      <c r="B124" s="213" t="s">
        <v>46</v>
      </c>
      <c r="C124" s="211">
        <v>774660.6</v>
      </c>
      <c r="D124" s="211">
        <v>178191.98</v>
      </c>
      <c r="E124" s="211">
        <v>206485.66</v>
      </c>
      <c r="F124" s="35">
        <v>831399</v>
      </c>
      <c r="G124" s="84">
        <v>174330.63</v>
      </c>
      <c r="H124" s="211">
        <v>137414.46</v>
      </c>
    </row>
    <row r="125" spans="2:8" x14ac:dyDescent="0.25">
      <c r="B125" s="213" t="s">
        <v>134</v>
      </c>
      <c r="C125" s="211">
        <v>1975591.8</v>
      </c>
      <c r="D125" s="211">
        <v>714203.62</v>
      </c>
      <c r="E125" s="211">
        <v>436145.98</v>
      </c>
      <c r="F125" s="211">
        <v>2021390</v>
      </c>
      <c r="G125" s="211">
        <v>600125.03</v>
      </c>
      <c r="H125" s="211">
        <v>334097.36</v>
      </c>
    </row>
    <row r="126" spans="2:8" x14ac:dyDescent="0.25">
      <c r="B126" s="213" t="s">
        <v>152</v>
      </c>
      <c r="C126" s="211">
        <v>280079.09999999998</v>
      </c>
      <c r="D126" s="211">
        <v>99376.2</v>
      </c>
      <c r="E126" s="211">
        <v>34619.74</v>
      </c>
      <c r="F126" s="211">
        <v>284460</v>
      </c>
      <c r="G126" s="211">
        <v>60711.68</v>
      </c>
      <c r="H126" s="211">
        <v>47015.83</v>
      </c>
    </row>
    <row r="127" spans="2:8" x14ac:dyDescent="0.25">
      <c r="B127" s="213" t="s">
        <v>92</v>
      </c>
      <c r="C127" s="211">
        <v>198714.6</v>
      </c>
      <c r="D127" s="211">
        <v>39683.75</v>
      </c>
      <c r="E127" s="211">
        <v>45131.13</v>
      </c>
      <c r="F127" s="211">
        <v>199078.9</v>
      </c>
      <c r="G127" s="211">
        <v>26563.32</v>
      </c>
      <c r="H127" s="211">
        <v>32903.96</v>
      </c>
    </row>
    <row r="128" spans="2:8" x14ac:dyDescent="0.25">
      <c r="B128" s="213" t="s">
        <v>165</v>
      </c>
      <c r="C128" s="211">
        <v>293309.09999999998</v>
      </c>
      <c r="D128" s="211">
        <v>81857.259999999995</v>
      </c>
      <c r="E128" s="211">
        <v>42658.29</v>
      </c>
      <c r="F128" s="211">
        <v>266487.3</v>
      </c>
      <c r="G128" s="211">
        <v>57792.15</v>
      </c>
      <c r="H128" s="211">
        <v>44045.29</v>
      </c>
    </row>
    <row r="129" spans="2:8" x14ac:dyDescent="0.25">
      <c r="B129" s="213" t="s">
        <v>47</v>
      </c>
      <c r="C129" s="211">
        <v>2023969.5</v>
      </c>
      <c r="D129" s="211">
        <v>691703.1</v>
      </c>
      <c r="E129" s="211">
        <v>356088.75</v>
      </c>
      <c r="F129" s="211">
        <v>2002813.9</v>
      </c>
      <c r="G129" s="211">
        <v>567906.82999999996</v>
      </c>
      <c r="H129" s="211">
        <v>331027.08</v>
      </c>
    </row>
    <row r="130" spans="2:8" x14ac:dyDescent="0.25">
      <c r="B130" s="213" t="s">
        <v>166</v>
      </c>
      <c r="C130" s="211">
        <v>264026.7</v>
      </c>
      <c r="D130" s="211">
        <v>53548.51</v>
      </c>
      <c r="E130" s="211">
        <v>76037.960000000006</v>
      </c>
      <c r="F130" s="211">
        <v>246488.9</v>
      </c>
      <c r="G130" s="211">
        <v>47826.18</v>
      </c>
      <c r="H130" s="211">
        <v>40739.93</v>
      </c>
    </row>
    <row r="131" spans="2:8" x14ac:dyDescent="0.25">
      <c r="B131" s="213" t="s">
        <v>147</v>
      </c>
      <c r="C131" s="211">
        <v>283122</v>
      </c>
      <c r="D131" s="211">
        <v>15430.93</v>
      </c>
      <c r="E131" s="211">
        <v>49763.14</v>
      </c>
      <c r="F131" s="211">
        <v>307863.3</v>
      </c>
      <c r="G131" s="211">
        <v>10778.79</v>
      </c>
      <c r="H131" s="211">
        <v>50883.95</v>
      </c>
    </row>
    <row r="132" spans="2:8" x14ac:dyDescent="0.25">
      <c r="B132" s="213" t="s">
        <v>67</v>
      </c>
      <c r="C132" s="211">
        <v>85201.2</v>
      </c>
      <c r="D132" s="211">
        <v>2016.43</v>
      </c>
      <c r="E132" s="211">
        <v>12057.82</v>
      </c>
      <c r="F132" s="211">
        <v>83053.7</v>
      </c>
      <c r="G132" s="211">
        <v>2164.14</v>
      </c>
      <c r="H132" s="211">
        <v>13727.2</v>
      </c>
    </row>
    <row r="133" spans="2:8" x14ac:dyDescent="0.25">
      <c r="B133" s="213" t="s">
        <v>93</v>
      </c>
      <c r="C133" s="211">
        <v>94638.6</v>
      </c>
      <c r="D133" s="211">
        <v>5506.58</v>
      </c>
      <c r="E133" s="211">
        <v>22255.55</v>
      </c>
      <c r="F133" s="211">
        <v>79562.600000000006</v>
      </c>
      <c r="G133" s="211">
        <v>3921.58</v>
      </c>
      <c r="H133" s="211">
        <v>13150.19</v>
      </c>
    </row>
    <row r="134" spans="2:8" x14ac:dyDescent="0.25">
      <c r="B134" s="213" t="s">
        <v>101</v>
      </c>
      <c r="C134" s="211">
        <v>489951</v>
      </c>
      <c r="D134" s="211">
        <v>10878.02</v>
      </c>
      <c r="E134" s="211">
        <v>71405.95</v>
      </c>
      <c r="F134" s="211">
        <v>514096.8</v>
      </c>
      <c r="G134" s="211">
        <v>98698.87</v>
      </c>
      <c r="H134" s="211">
        <v>84970.43</v>
      </c>
    </row>
    <row r="135" spans="2:8" x14ac:dyDescent="0.25">
      <c r="B135" s="213" t="s">
        <v>102</v>
      </c>
      <c r="C135" s="84">
        <v>629571.6</v>
      </c>
      <c r="D135" s="84">
        <v>46884.02</v>
      </c>
      <c r="E135" s="211">
        <v>72332.350000000006</v>
      </c>
      <c r="F135" s="84">
        <v>656782.5</v>
      </c>
      <c r="G135" s="84">
        <v>27099.25</v>
      </c>
      <c r="H135" s="211">
        <v>111662.6</v>
      </c>
    </row>
    <row r="136" spans="2:8" x14ac:dyDescent="0.25">
      <c r="B136" s="213" t="s">
        <v>135</v>
      </c>
      <c r="C136" s="211">
        <v>148131.9</v>
      </c>
      <c r="D136" s="211">
        <v>35718.01</v>
      </c>
      <c r="E136" s="211">
        <v>33386.97</v>
      </c>
      <c r="F136" s="211">
        <v>162788.70000000001</v>
      </c>
      <c r="G136" s="211">
        <v>27561.31</v>
      </c>
      <c r="H136" s="211">
        <v>26905.88</v>
      </c>
    </row>
    <row r="137" spans="2:8" x14ac:dyDescent="0.25">
      <c r="B137" s="213" t="s">
        <v>53</v>
      </c>
      <c r="C137" s="211">
        <v>2528208.9</v>
      </c>
      <c r="D137" s="211">
        <v>733545.35</v>
      </c>
      <c r="E137" s="211">
        <v>570919.32999999996</v>
      </c>
      <c r="F137" s="211">
        <v>2692241.5</v>
      </c>
      <c r="G137" s="211">
        <v>744915.04</v>
      </c>
      <c r="H137" s="211">
        <v>444976.36</v>
      </c>
    </row>
    <row r="138" spans="2:8" x14ac:dyDescent="0.25">
      <c r="B138" s="213" t="s">
        <v>181</v>
      </c>
      <c r="C138" s="211">
        <v>39822.300000000003</v>
      </c>
      <c r="D138" s="211">
        <v>3992.18</v>
      </c>
      <c r="E138" s="211">
        <v>8038.55</v>
      </c>
      <c r="F138" s="211">
        <v>35816.1</v>
      </c>
      <c r="G138" s="211">
        <v>3236.5</v>
      </c>
      <c r="H138" s="211">
        <v>5919.72</v>
      </c>
    </row>
    <row r="139" spans="2:8" x14ac:dyDescent="0.25">
      <c r="B139" s="213" t="s">
        <v>125</v>
      </c>
      <c r="C139" s="211">
        <v>311301.90000000002</v>
      </c>
      <c r="D139" s="211">
        <v>40631.879999999997</v>
      </c>
      <c r="E139" s="211">
        <v>45131.13</v>
      </c>
      <c r="F139" s="211">
        <v>352213.2</v>
      </c>
      <c r="G139" s="211">
        <v>28319.52</v>
      </c>
      <c r="H139" s="211">
        <v>58214.15</v>
      </c>
    </row>
    <row r="140" spans="2:8" x14ac:dyDescent="0.25">
      <c r="B140" s="213" t="s">
        <v>54</v>
      </c>
      <c r="C140" s="211">
        <v>132873.29999999999</v>
      </c>
      <c r="D140" s="211">
        <v>5784.47</v>
      </c>
      <c r="E140" s="211">
        <v>37092.58</v>
      </c>
      <c r="F140" s="211">
        <v>146238.29999999999</v>
      </c>
      <c r="G140" s="211">
        <v>3634.57</v>
      </c>
      <c r="H140" s="211">
        <v>24170.41</v>
      </c>
    </row>
    <row r="141" spans="2:8" x14ac:dyDescent="0.25">
      <c r="B141" s="213" t="s">
        <v>167</v>
      </c>
      <c r="C141" s="211">
        <v>184249.8</v>
      </c>
      <c r="D141" s="211">
        <v>36869.379999999997</v>
      </c>
      <c r="E141" s="211">
        <v>32453.27</v>
      </c>
      <c r="F141" s="211">
        <v>177830.6</v>
      </c>
      <c r="G141" s="211">
        <v>24789.03</v>
      </c>
      <c r="H141" s="211">
        <v>29392.02</v>
      </c>
    </row>
    <row r="142" spans="2:8" x14ac:dyDescent="0.25">
      <c r="B142" s="213" t="s">
        <v>148</v>
      </c>
      <c r="C142" s="211">
        <v>87538.5</v>
      </c>
      <c r="D142" s="211">
        <v>2062.4699999999998</v>
      </c>
      <c r="E142" s="211">
        <v>25961.16</v>
      </c>
      <c r="F142" s="211">
        <v>90639.3</v>
      </c>
      <c r="G142" s="211">
        <v>2035.91</v>
      </c>
      <c r="H142" s="211">
        <v>14980.95</v>
      </c>
    </row>
    <row r="143" spans="2:8" x14ac:dyDescent="0.25">
      <c r="B143" s="213" t="s">
        <v>182</v>
      </c>
      <c r="C143" s="211">
        <v>105399</v>
      </c>
      <c r="D143" s="211">
        <v>13490.83</v>
      </c>
      <c r="E143" s="211">
        <v>17616.240000000002</v>
      </c>
      <c r="F143" s="211">
        <v>94044.2</v>
      </c>
      <c r="G143" s="211">
        <v>12114.43</v>
      </c>
      <c r="H143" s="211">
        <v>15543.72</v>
      </c>
    </row>
    <row r="144" spans="2:8" x14ac:dyDescent="0.25">
      <c r="B144" s="213" t="s">
        <v>153</v>
      </c>
      <c r="C144" s="211">
        <v>959880.6</v>
      </c>
      <c r="D144" s="211">
        <v>302949.31</v>
      </c>
      <c r="E144" s="211">
        <v>153009.62</v>
      </c>
      <c r="F144" s="211">
        <v>971043</v>
      </c>
      <c r="G144" s="211">
        <v>219521.22</v>
      </c>
      <c r="H144" s="211">
        <v>160494.96</v>
      </c>
    </row>
    <row r="145" spans="2:8" x14ac:dyDescent="0.25">
      <c r="B145" s="213" t="s">
        <v>168</v>
      </c>
      <c r="C145" s="211">
        <v>79865.100000000006</v>
      </c>
      <c r="D145" s="211">
        <v>33441.71</v>
      </c>
      <c r="E145" s="211">
        <v>21329.14</v>
      </c>
      <c r="F145" s="211">
        <v>76373.2</v>
      </c>
      <c r="G145" s="211">
        <v>21226.83</v>
      </c>
      <c r="H145" s="211">
        <v>12623.04</v>
      </c>
    </row>
    <row r="146" spans="2:8" x14ac:dyDescent="0.25">
      <c r="B146" s="213" t="s">
        <v>183</v>
      </c>
      <c r="C146" s="211">
        <v>269274.59999999998</v>
      </c>
      <c r="D146" s="211">
        <v>94617.86</v>
      </c>
      <c r="E146" s="211">
        <v>50076.800000000003</v>
      </c>
      <c r="F146" s="211">
        <v>294890.2</v>
      </c>
      <c r="G146" s="211">
        <v>55866.3</v>
      </c>
      <c r="H146" s="211">
        <v>48739.75</v>
      </c>
    </row>
    <row r="147" spans="2:8" x14ac:dyDescent="0.25">
      <c r="B147" s="214" t="s">
        <v>478</v>
      </c>
      <c r="C147" s="211">
        <f>SUM(C7:C146)</f>
        <v>57270156.299999982</v>
      </c>
      <c r="D147" s="211">
        <f t="shared" ref="D147:H147" si="0">SUM(D7:D146)</f>
        <v>13902586.119999997</v>
      </c>
      <c r="E147" s="211">
        <f t="shared" si="0"/>
        <v>10391487.480000002</v>
      </c>
      <c r="F147" s="211">
        <f t="shared" si="0"/>
        <v>56711290.300000012</v>
      </c>
      <c r="G147" s="211">
        <f t="shared" si="0"/>
        <v>10988508.869999999</v>
      </c>
      <c r="H147" s="211">
        <f t="shared" si="0"/>
        <v>9232741.2300000042</v>
      </c>
    </row>
  </sheetData>
  <mergeCells count="2">
    <mergeCell ref="C4:E4"/>
    <mergeCell ref="F4:H4"/>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148"/>
  <sheetViews>
    <sheetView topLeftCell="A127" workbookViewId="0">
      <selection activeCell="D148" sqref="D148:AX148"/>
    </sheetView>
  </sheetViews>
  <sheetFormatPr baseColWidth="10" defaultRowHeight="15" x14ac:dyDescent="0.25"/>
  <cols>
    <col min="3" max="3" width="26.5703125" bestFit="1" customWidth="1"/>
    <col min="5" max="6" width="12.7109375" bestFit="1" customWidth="1"/>
    <col min="7" max="7" width="13.28515625" bestFit="1" customWidth="1"/>
    <col min="8" max="8" width="12.7109375" bestFit="1" customWidth="1"/>
    <col min="10" max="10" width="13.140625" bestFit="1" customWidth="1"/>
    <col min="12" max="12" width="12.7109375" style="205" bestFit="1" customWidth="1"/>
    <col min="13" max="13" width="30.7109375" bestFit="1" customWidth="1"/>
    <col min="14" max="14" width="12.7109375" bestFit="1" customWidth="1"/>
  </cols>
  <sheetData>
    <row r="2" spans="1:50" x14ac:dyDescent="0.25">
      <c r="A2" t="s">
        <v>722</v>
      </c>
      <c r="B2" t="s">
        <v>17</v>
      </c>
      <c r="C2" t="s">
        <v>18</v>
      </c>
      <c r="D2" t="s">
        <v>432</v>
      </c>
      <c r="E2" t="s">
        <v>758</v>
      </c>
      <c r="F2" t="s">
        <v>786</v>
      </c>
      <c r="G2" t="s">
        <v>785</v>
      </c>
      <c r="H2" t="s">
        <v>784</v>
      </c>
      <c r="I2" t="s">
        <v>784</v>
      </c>
      <c r="J2" t="s">
        <v>757</v>
      </c>
      <c r="K2" t="s">
        <v>757</v>
      </c>
      <c r="L2" s="205" t="s">
        <v>757</v>
      </c>
      <c r="M2" t="s">
        <v>783</v>
      </c>
      <c r="Y2" t="s">
        <v>757</v>
      </c>
      <c r="Z2" t="s">
        <v>782</v>
      </c>
      <c r="AL2" t="s">
        <v>757</v>
      </c>
      <c r="AM2" t="s">
        <v>781</v>
      </c>
    </row>
    <row r="3" spans="1:50" x14ac:dyDescent="0.25">
      <c r="A3" t="s">
        <v>704</v>
      </c>
      <c r="D3" t="s">
        <v>701</v>
      </c>
      <c r="E3" t="s">
        <v>771</v>
      </c>
      <c r="F3" t="s">
        <v>771</v>
      </c>
      <c r="G3" t="s">
        <v>780</v>
      </c>
      <c r="I3" t="s">
        <v>779</v>
      </c>
      <c r="J3" t="s">
        <v>778</v>
      </c>
      <c r="K3" t="s">
        <v>778</v>
      </c>
      <c r="L3" s="205" t="s">
        <v>778</v>
      </c>
      <c r="Y3" t="s">
        <v>778</v>
      </c>
      <c r="AL3" t="s">
        <v>778</v>
      </c>
    </row>
    <row r="4" spans="1:50" x14ac:dyDescent="0.25">
      <c r="D4" s="204">
        <v>41639</v>
      </c>
      <c r="I4" t="s">
        <v>432</v>
      </c>
      <c r="J4" t="s">
        <v>776</v>
      </c>
      <c r="K4" t="s">
        <v>775</v>
      </c>
      <c r="L4" s="205" t="s">
        <v>777</v>
      </c>
      <c r="Y4" t="s">
        <v>776</v>
      </c>
      <c r="AL4" t="s">
        <v>775</v>
      </c>
    </row>
    <row r="5" spans="1:50" x14ac:dyDescent="0.25">
      <c r="J5" t="s">
        <v>774</v>
      </c>
      <c r="K5" t="s">
        <v>773</v>
      </c>
      <c r="M5" t="s">
        <v>716</v>
      </c>
      <c r="N5" t="s">
        <v>715</v>
      </c>
      <c r="O5" t="s">
        <v>714</v>
      </c>
      <c r="P5" t="s">
        <v>713</v>
      </c>
      <c r="Q5" t="s">
        <v>712</v>
      </c>
      <c r="R5" t="s">
        <v>711</v>
      </c>
      <c r="S5" t="s">
        <v>710</v>
      </c>
      <c r="T5" t="s">
        <v>709</v>
      </c>
      <c r="U5" t="s">
        <v>708</v>
      </c>
      <c r="V5" t="s">
        <v>707</v>
      </c>
      <c r="W5" t="s">
        <v>706</v>
      </c>
      <c r="X5" t="s">
        <v>705</v>
      </c>
      <c r="Y5" t="s">
        <v>774</v>
      </c>
      <c r="Z5" t="s">
        <v>716</v>
      </c>
      <c r="AA5" t="s">
        <v>715</v>
      </c>
      <c r="AB5" t="s">
        <v>714</v>
      </c>
      <c r="AC5" t="s">
        <v>713</v>
      </c>
      <c r="AD5" t="s">
        <v>712</v>
      </c>
      <c r="AE5" t="s">
        <v>711</v>
      </c>
      <c r="AF5" t="s">
        <v>710</v>
      </c>
      <c r="AG5" t="s">
        <v>709</v>
      </c>
      <c r="AH5" t="s">
        <v>708</v>
      </c>
      <c r="AI5" t="s">
        <v>707</v>
      </c>
      <c r="AJ5" t="s">
        <v>706</v>
      </c>
      <c r="AK5" t="s">
        <v>705</v>
      </c>
      <c r="AL5" t="s">
        <v>773</v>
      </c>
      <c r="AM5" t="s">
        <v>716</v>
      </c>
      <c r="AN5" t="s">
        <v>715</v>
      </c>
      <c r="AO5" t="s">
        <v>714</v>
      </c>
      <c r="AP5" t="s">
        <v>713</v>
      </c>
      <c r="AQ5" t="s">
        <v>712</v>
      </c>
      <c r="AR5" t="s">
        <v>711</v>
      </c>
      <c r="AS5" t="s">
        <v>710</v>
      </c>
      <c r="AT5" t="s">
        <v>709</v>
      </c>
      <c r="AU5" t="s">
        <v>708</v>
      </c>
      <c r="AV5" t="s">
        <v>707</v>
      </c>
      <c r="AW5" t="s">
        <v>706</v>
      </c>
      <c r="AX5" t="s">
        <v>705</v>
      </c>
    </row>
    <row r="6" spans="1:50" x14ac:dyDescent="0.25">
      <c r="E6" t="s">
        <v>693</v>
      </c>
      <c r="L6" s="205" t="s">
        <v>693</v>
      </c>
      <c r="M6" t="s">
        <v>693</v>
      </c>
      <c r="Y6" t="s">
        <v>693</v>
      </c>
      <c r="Z6" t="s">
        <v>693</v>
      </c>
      <c r="AL6" t="s">
        <v>693</v>
      </c>
      <c r="AM6" t="s">
        <v>693</v>
      </c>
    </row>
    <row r="7" spans="1:50" x14ac:dyDescent="0.25">
      <c r="A7">
        <v>1</v>
      </c>
      <c r="B7">
        <v>2</v>
      </c>
      <c r="C7">
        <v>3</v>
      </c>
      <c r="D7">
        <v>4</v>
      </c>
      <c r="E7">
        <v>5</v>
      </c>
      <c r="F7">
        <v>6</v>
      </c>
      <c r="G7">
        <v>7</v>
      </c>
      <c r="H7">
        <v>8</v>
      </c>
      <c r="I7">
        <v>9</v>
      </c>
      <c r="J7">
        <v>10</v>
      </c>
      <c r="K7">
        <v>11</v>
      </c>
      <c r="L7" s="205">
        <v>12</v>
      </c>
      <c r="M7">
        <v>13</v>
      </c>
      <c r="N7">
        <v>14</v>
      </c>
      <c r="O7">
        <v>15</v>
      </c>
      <c r="P7">
        <v>16</v>
      </c>
      <c r="Q7">
        <v>17</v>
      </c>
      <c r="R7">
        <v>18</v>
      </c>
      <c r="S7">
        <v>19</v>
      </c>
      <c r="T7">
        <v>20</v>
      </c>
      <c r="U7">
        <v>21</v>
      </c>
      <c r="V7">
        <v>22</v>
      </c>
      <c r="W7">
        <v>23</v>
      </c>
      <c r="X7">
        <v>24</v>
      </c>
      <c r="Y7">
        <v>25</v>
      </c>
      <c r="Z7">
        <v>26</v>
      </c>
      <c r="AA7">
        <v>27</v>
      </c>
      <c r="AB7">
        <v>28</v>
      </c>
      <c r="AC7">
        <v>29</v>
      </c>
      <c r="AD7">
        <v>30</v>
      </c>
      <c r="AE7">
        <v>31</v>
      </c>
      <c r="AF7">
        <v>32</v>
      </c>
      <c r="AG7">
        <v>33</v>
      </c>
      <c r="AH7">
        <v>34</v>
      </c>
      <c r="AI7">
        <v>35</v>
      </c>
      <c r="AJ7">
        <v>36</v>
      </c>
      <c r="AK7">
        <v>37</v>
      </c>
      <c r="AL7">
        <v>38</v>
      </c>
      <c r="AM7">
        <v>39</v>
      </c>
      <c r="AN7">
        <v>40</v>
      </c>
      <c r="AO7">
        <v>41</v>
      </c>
      <c r="AP7">
        <v>42</v>
      </c>
      <c r="AQ7">
        <v>43</v>
      </c>
      <c r="AR7">
        <v>44</v>
      </c>
      <c r="AS7">
        <v>45</v>
      </c>
      <c r="AT7">
        <v>46</v>
      </c>
      <c r="AU7">
        <v>47</v>
      </c>
      <c r="AV7">
        <v>48</v>
      </c>
      <c r="AW7">
        <v>49</v>
      </c>
      <c r="AX7">
        <v>50</v>
      </c>
    </row>
    <row r="8" spans="1:50" x14ac:dyDescent="0.25">
      <c r="A8">
        <v>13075001</v>
      </c>
      <c r="B8">
        <v>5552</v>
      </c>
      <c r="C8" t="s">
        <v>55</v>
      </c>
      <c r="D8">
        <v>667</v>
      </c>
      <c r="E8" s="84">
        <v>201372.21</v>
      </c>
      <c r="F8" s="84">
        <v>614031.06999999995</v>
      </c>
      <c r="G8" s="84">
        <v>412658.87</v>
      </c>
      <c r="H8" s="84">
        <v>448967.53</v>
      </c>
      <c r="I8">
        <v>673.11</v>
      </c>
      <c r="J8" s="84">
        <v>226054.53</v>
      </c>
      <c r="K8" s="84">
        <v>21540.79</v>
      </c>
      <c r="L8" s="206">
        <v>247595.32</v>
      </c>
      <c r="M8" s="84">
        <v>20480.25</v>
      </c>
      <c r="N8" s="84">
        <v>20480.25</v>
      </c>
      <c r="O8" s="84">
        <v>20480.25</v>
      </c>
      <c r="P8" s="84">
        <v>20480.25</v>
      </c>
      <c r="Q8" s="84">
        <v>20480.25</v>
      </c>
      <c r="R8" s="84">
        <v>20480.25</v>
      </c>
      <c r="S8" s="84">
        <v>20785.63</v>
      </c>
      <c r="T8" s="84">
        <v>20785.63</v>
      </c>
      <c r="U8" s="84">
        <v>20785.63</v>
      </c>
      <c r="V8" s="84">
        <v>20785.63</v>
      </c>
      <c r="W8" s="84">
        <v>20785.63</v>
      </c>
      <c r="X8" s="84">
        <v>20785.669999999998</v>
      </c>
      <c r="Y8" s="84">
        <v>226054.53</v>
      </c>
      <c r="Z8" s="84">
        <v>18698.47</v>
      </c>
      <c r="AA8" s="84">
        <v>18698.47</v>
      </c>
      <c r="AB8" s="84">
        <v>18698.47</v>
      </c>
      <c r="AC8" s="84">
        <v>18698.47</v>
      </c>
      <c r="AD8" s="84">
        <v>18698.47</v>
      </c>
      <c r="AE8" s="84">
        <v>18698.47</v>
      </c>
      <c r="AF8" s="84">
        <v>18977.28</v>
      </c>
      <c r="AG8" s="84">
        <v>18977.28</v>
      </c>
      <c r="AH8" s="84">
        <v>18977.28</v>
      </c>
      <c r="AI8" s="84">
        <v>18977.28</v>
      </c>
      <c r="AJ8" s="84">
        <v>18977.28</v>
      </c>
      <c r="AK8" s="84">
        <v>18977.310000000001</v>
      </c>
      <c r="AL8" s="84">
        <v>21540.79</v>
      </c>
      <c r="AM8" s="84">
        <v>1781.78</v>
      </c>
      <c r="AN8" s="84">
        <v>1781.78</v>
      </c>
      <c r="AO8" s="84">
        <v>1781.78</v>
      </c>
      <c r="AP8" s="84">
        <v>1781.78</v>
      </c>
      <c r="AQ8" s="84">
        <v>1781.78</v>
      </c>
      <c r="AR8" s="84">
        <v>1781.78</v>
      </c>
      <c r="AS8" s="84">
        <v>1808.35</v>
      </c>
      <c r="AT8" s="84">
        <v>1808.35</v>
      </c>
      <c r="AU8" s="84">
        <v>1808.35</v>
      </c>
      <c r="AV8" s="84">
        <v>1808.35</v>
      </c>
      <c r="AW8" s="84">
        <v>1808.35</v>
      </c>
      <c r="AX8" s="84">
        <v>1808.36</v>
      </c>
    </row>
    <row r="9" spans="1:50" x14ac:dyDescent="0.25">
      <c r="A9">
        <v>13075002</v>
      </c>
      <c r="B9">
        <v>5554</v>
      </c>
      <c r="C9" t="s">
        <v>87</v>
      </c>
      <c r="D9">
        <v>394</v>
      </c>
      <c r="E9" s="84">
        <v>179247.49</v>
      </c>
      <c r="F9" s="84">
        <v>362711.01</v>
      </c>
      <c r="G9" s="84">
        <v>183463.52</v>
      </c>
      <c r="H9" s="84">
        <v>289325.59999999998</v>
      </c>
      <c r="I9">
        <v>734.33</v>
      </c>
      <c r="J9" s="84">
        <v>100501.31</v>
      </c>
      <c r="K9" s="84">
        <v>9576.7999999999993</v>
      </c>
      <c r="L9" s="206">
        <v>110078.11</v>
      </c>
      <c r="M9" s="84">
        <v>9082.9699999999993</v>
      </c>
      <c r="N9" s="84">
        <v>9082.9699999999993</v>
      </c>
      <c r="O9" s="84">
        <v>9082.9699999999993</v>
      </c>
      <c r="P9" s="84">
        <v>9082.9699999999993</v>
      </c>
      <c r="Q9" s="84">
        <v>9082.9699999999993</v>
      </c>
      <c r="R9" s="84">
        <v>9082.9699999999993</v>
      </c>
      <c r="S9" s="84">
        <v>9263.3799999999992</v>
      </c>
      <c r="T9" s="84">
        <v>9263.3799999999992</v>
      </c>
      <c r="U9" s="84">
        <v>9263.3799999999992</v>
      </c>
      <c r="V9" s="84">
        <v>9263.3799999999992</v>
      </c>
      <c r="W9" s="84">
        <v>9263.3799999999992</v>
      </c>
      <c r="X9" s="84">
        <v>9263.39</v>
      </c>
      <c r="Y9" s="84">
        <v>100501.31</v>
      </c>
      <c r="Z9" s="84">
        <v>8292.76</v>
      </c>
      <c r="AA9" s="84">
        <v>8292.76</v>
      </c>
      <c r="AB9" s="84">
        <v>8292.76</v>
      </c>
      <c r="AC9" s="84">
        <v>8292.76</v>
      </c>
      <c r="AD9" s="84">
        <v>8292.76</v>
      </c>
      <c r="AE9" s="84">
        <v>8292.76</v>
      </c>
      <c r="AF9" s="84">
        <v>8457.4599999999991</v>
      </c>
      <c r="AG9" s="84">
        <v>8457.4599999999991</v>
      </c>
      <c r="AH9" s="84">
        <v>8457.4599999999991</v>
      </c>
      <c r="AI9" s="84">
        <v>8457.4599999999991</v>
      </c>
      <c r="AJ9" s="84">
        <v>8457.4599999999991</v>
      </c>
      <c r="AK9" s="84">
        <v>8457.4500000000007</v>
      </c>
      <c r="AL9" s="84">
        <v>9576.7999999999993</v>
      </c>
      <c r="AM9">
        <v>790.21</v>
      </c>
      <c r="AN9">
        <v>790.21</v>
      </c>
      <c r="AO9">
        <v>790.21</v>
      </c>
      <c r="AP9">
        <v>790.21</v>
      </c>
      <c r="AQ9">
        <v>790.21</v>
      </c>
      <c r="AR9">
        <v>790.21</v>
      </c>
      <c r="AS9">
        <v>805.92</v>
      </c>
      <c r="AT9">
        <v>805.92</v>
      </c>
      <c r="AU9">
        <v>805.92</v>
      </c>
      <c r="AV9">
        <v>805.92</v>
      </c>
      <c r="AW9">
        <v>805.92</v>
      </c>
      <c r="AX9">
        <v>805.94</v>
      </c>
    </row>
    <row r="10" spans="1:50" x14ac:dyDescent="0.25">
      <c r="A10">
        <v>13075003</v>
      </c>
      <c r="B10">
        <v>5552</v>
      </c>
      <c r="C10" t="s">
        <v>57</v>
      </c>
      <c r="D10">
        <v>490</v>
      </c>
      <c r="E10" s="84">
        <v>117244.77</v>
      </c>
      <c r="F10" s="84">
        <v>451087.3</v>
      </c>
      <c r="G10" s="84">
        <v>333842.53000000003</v>
      </c>
      <c r="H10" s="84">
        <v>317550.28999999998</v>
      </c>
      <c r="I10">
        <v>648.05999999999995</v>
      </c>
      <c r="J10" s="84">
        <v>182878.94</v>
      </c>
      <c r="K10" s="84">
        <v>17426.580000000002</v>
      </c>
      <c r="L10" s="206">
        <v>200305.52</v>
      </c>
      <c r="M10" s="84">
        <v>16579.95</v>
      </c>
      <c r="N10" s="84">
        <v>16579.95</v>
      </c>
      <c r="O10" s="84">
        <v>16579.95</v>
      </c>
      <c r="P10" s="84">
        <v>16579.95</v>
      </c>
      <c r="Q10" s="84">
        <v>16579.95</v>
      </c>
      <c r="R10" s="84">
        <v>16579.95</v>
      </c>
      <c r="S10" s="84">
        <v>16804.3</v>
      </c>
      <c r="T10" s="84">
        <v>16804.3</v>
      </c>
      <c r="U10" s="84">
        <v>16804.3</v>
      </c>
      <c r="V10" s="84">
        <v>16804.3</v>
      </c>
      <c r="W10" s="84">
        <v>16804.3</v>
      </c>
      <c r="X10" s="84">
        <v>16804.32</v>
      </c>
      <c r="Y10" s="84">
        <v>182878.94</v>
      </c>
      <c r="Z10" s="84">
        <v>15137.5</v>
      </c>
      <c r="AA10" s="84">
        <v>15137.5</v>
      </c>
      <c r="AB10" s="84">
        <v>15137.5</v>
      </c>
      <c r="AC10" s="84">
        <v>15137.5</v>
      </c>
      <c r="AD10" s="84">
        <v>15137.5</v>
      </c>
      <c r="AE10" s="84">
        <v>15137.5</v>
      </c>
      <c r="AF10" s="84">
        <v>15342.32</v>
      </c>
      <c r="AG10" s="84">
        <v>15342.32</v>
      </c>
      <c r="AH10" s="84">
        <v>15342.32</v>
      </c>
      <c r="AI10" s="84">
        <v>15342.32</v>
      </c>
      <c r="AJ10" s="84">
        <v>15342.32</v>
      </c>
      <c r="AK10" s="84">
        <v>15342.34</v>
      </c>
      <c r="AL10" s="84">
        <v>17426.580000000002</v>
      </c>
      <c r="AM10" s="84">
        <v>1442.45</v>
      </c>
      <c r="AN10" s="84">
        <v>1442.45</v>
      </c>
      <c r="AO10" s="84">
        <v>1442.45</v>
      </c>
      <c r="AP10" s="84">
        <v>1442.45</v>
      </c>
      <c r="AQ10" s="84">
        <v>1442.45</v>
      </c>
      <c r="AR10" s="84">
        <v>1442.45</v>
      </c>
      <c r="AS10" s="84">
        <v>1461.98</v>
      </c>
      <c r="AT10" s="84">
        <v>1461.98</v>
      </c>
      <c r="AU10" s="84">
        <v>1461.98</v>
      </c>
      <c r="AV10" s="84">
        <v>1461.98</v>
      </c>
      <c r="AW10" s="84">
        <v>1461.98</v>
      </c>
      <c r="AX10" s="84">
        <v>1461.98</v>
      </c>
    </row>
    <row r="11" spans="1:50" x14ac:dyDescent="0.25">
      <c r="A11">
        <v>13075004</v>
      </c>
      <c r="B11">
        <v>5559</v>
      </c>
      <c r="C11" t="s">
        <v>129</v>
      </c>
      <c r="D11">
        <v>433</v>
      </c>
      <c r="E11" s="84">
        <v>121649.63</v>
      </c>
      <c r="F11" s="84">
        <v>398613.88</v>
      </c>
      <c r="G11" s="84">
        <v>276964.24</v>
      </c>
      <c r="H11" s="84">
        <v>287828.17</v>
      </c>
      <c r="I11">
        <v>664.73</v>
      </c>
      <c r="J11" s="84">
        <v>151721.01</v>
      </c>
      <c r="K11" s="84">
        <v>14457.53</v>
      </c>
      <c r="L11" s="206">
        <v>166178.54</v>
      </c>
      <c r="M11" s="84">
        <v>13749.08</v>
      </c>
      <c r="N11" s="84">
        <v>13749.08</v>
      </c>
      <c r="O11" s="84">
        <v>13749.08</v>
      </c>
      <c r="P11" s="84">
        <v>13749.08</v>
      </c>
      <c r="Q11" s="84">
        <v>13749.08</v>
      </c>
      <c r="R11" s="84">
        <v>13749.08</v>
      </c>
      <c r="S11" s="84">
        <v>13947.34</v>
      </c>
      <c r="T11" s="84">
        <v>13947.34</v>
      </c>
      <c r="U11" s="84">
        <v>13947.34</v>
      </c>
      <c r="V11" s="84">
        <v>13947.34</v>
      </c>
      <c r="W11" s="84">
        <v>13947.34</v>
      </c>
      <c r="X11" s="84">
        <v>13947.36</v>
      </c>
      <c r="Y11" s="84">
        <v>151721.01</v>
      </c>
      <c r="Z11" s="84">
        <v>12552.91</v>
      </c>
      <c r="AA11" s="84">
        <v>12552.91</v>
      </c>
      <c r="AB11" s="84">
        <v>12552.91</v>
      </c>
      <c r="AC11" s="84">
        <v>12552.91</v>
      </c>
      <c r="AD11" s="84">
        <v>12552.91</v>
      </c>
      <c r="AE11" s="84">
        <v>12552.91</v>
      </c>
      <c r="AF11" s="84">
        <v>12733.93</v>
      </c>
      <c r="AG11" s="84">
        <v>12733.93</v>
      </c>
      <c r="AH11" s="84">
        <v>12733.93</v>
      </c>
      <c r="AI11" s="84">
        <v>12733.93</v>
      </c>
      <c r="AJ11" s="84">
        <v>12733.93</v>
      </c>
      <c r="AK11" s="84">
        <v>12733.9</v>
      </c>
      <c r="AL11" s="84">
        <v>14457.53</v>
      </c>
      <c r="AM11" s="84">
        <v>1196.17</v>
      </c>
      <c r="AN11" s="84">
        <v>1196.17</v>
      </c>
      <c r="AO11" s="84">
        <v>1196.17</v>
      </c>
      <c r="AP11" s="84">
        <v>1196.17</v>
      </c>
      <c r="AQ11" s="84">
        <v>1196.17</v>
      </c>
      <c r="AR11" s="84">
        <v>1196.17</v>
      </c>
      <c r="AS11" s="84">
        <v>1213.4100000000001</v>
      </c>
      <c r="AT11" s="84">
        <v>1213.4100000000001</v>
      </c>
      <c r="AU11" s="84">
        <v>1213.4100000000001</v>
      </c>
      <c r="AV11" s="84">
        <v>1213.4100000000001</v>
      </c>
      <c r="AW11" s="84">
        <v>1213.4100000000001</v>
      </c>
      <c r="AX11" s="84">
        <v>1213.46</v>
      </c>
    </row>
    <row r="12" spans="1:50" x14ac:dyDescent="0.25">
      <c r="A12">
        <v>13075005</v>
      </c>
      <c r="B12">
        <v>511</v>
      </c>
      <c r="C12" t="s">
        <v>42</v>
      </c>
      <c r="D12" s="85">
        <v>12797</v>
      </c>
      <c r="E12" s="84">
        <v>9212748.4299999997</v>
      </c>
      <c r="F12" s="84">
        <v>11780743.1</v>
      </c>
      <c r="G12" s="84">
        <v>2567994.6800000002</v>
      </c>
      <c r="H12" s="84">
        <v>10753545.24</v>
      </c>
      <c r="I12">
        <v>840.32</v>
      </c>
      <c r="J12" s="84">
        <v>1406747.49</v>
      </c>
      <c r="K12" s="84">
        <v>134049.32</v>
      </c>
      <c r="L12" s="206">
        <v>1540796.81</v>
      </c>
      <c r="M12" s="84">
        <v>125470.17</v>
      </c>
      <c r="N12" s="84">
        <v>125470.17</v>
      </c>
      <c r="O12" s="84">
        <v>125470.17</v>
      </c>
      <c r="P12" s="84">
        <v>125470.17</v>
      </c>
      <c r="Q12" s="84">
        <v>125470.17</v>
      </c>
      <c r="R12" s="84">
        <v>125470.17</v>
      </c>
      <c r="S12" s="84">
        <v>131329.29</v>
      </c>
      <c r="T12" s="84">
        <v>131329.29</v>
      </c>
      <c r="U12" s="84">
        <v>131329.29</v>
      </c>
      <c r="V12" s="84">
        <v>131329.29</v>
      </c>
      <c r="W12" s="84">
        <v>131329.29</v>
      </c>
      <c r="X12" s="84">
        <v>131329.34</v>
      </c>
      <c r="Y12" s="84">
        <v>1406747.49</v>
      </c>
      <c r="Z12" s="84">
        <v>114554.27</v>
      </c>
      <c r="AA12" s="84">
        <v>114554.27</v>
      </c>
      <c r="AB12" s="84">
        <v>114554.27</v>
      </c>
      <c r="AC12" s="84">
        <v>114554.27</v>
      </c>
      <c r="AD12" s="84">
        <v>114554.27</v>
      </c>
      <c r="AE12" s="84">
        <v>114554.27</v>
      </c>
      <c r="AF12" s="84">
        <v>119903.64</v>
      </c>
      <c r="AG12" s="84">
        <v>119903.64</v>
      </c>
      <c r="AH12" s="84">
        <v>119903.64</v>
      </c>
      <c r="AI12" s="84">
        <v>119903.64</v>
      </c>
      <c r="AJ12" s="84">
        <v>119903.64</v>
      </c>
      <c r="AK12" s="84">
        <v>119903.67</v>
      </c>
      <c r="AL12" s="84">
        <v>134049.32</v>
      </c>
      <c r="AM12" s="84">
        <v>10915.9</v>
      </c>
      <c r="AN12" s="84">
        <v>10915.9</v>
      </c>
      <c r="AO12" s="84">
        <v>10915.9</v>
      </c>
      <c r="AP12" s="84">
        <v>10915.9</v>
      </c>
      <c r="AQ12" s="84">
        <v>10915.9</v>
      </c>
      <c r="AR12" s="84">
        <v>10915.9</v>
      </c>
      <c r="AS12" s="84">
        <v>11425.65</v>
      </c>
      <c r="AT12" s="84">
        <v>11425.65</v>
      </c>
      <c r="AU12" s="84">
        <v>11425.65</v>
      </c>
      <c r="AV12" s="84">
        <v>11425.65</v>
      </c>
      <c r="AW12" s="84">
        <v>11425.65</v>
      </c>
      <c r="AX12" s="84">
        <v>11425.67</v>
      </c>
    </row>
    <row r="13" spans="1:50" x14ac:dyDescent="0.25">
      <c r="A13">
        <v>13075006</v>
      </c>
      <c r="B13">
        <v>5563</v>
      </c>
      <c r="C13" t="s">
        <v>169</v>
      </c>
      <c r="D13">
        <v>538</v>
      </c>
      <c r="E13" s="84">
        <v>821626.2</v>
      </c>
      <c r="F13" s="84">
        <v>495275.44</v>
      </c>
      <c r="G13" t="s">
        <v>69</v>
      </c>
      <c r="H13" s="84">
        <v>821626.2</v>
      </c>
      <c r="I13" s="84">
        <v>1527.19</v>
      </c>
      <c r="J13" t="s">
        <v>69</v>
      </c>
      <c r="K13" t="s">
        <v>69</v>
      </c>
      <c r="L13" s="205">
        <v>0</v>
      </c>
      <c r="M13" t="s">
        <v>69</v>
      </c>
      <c r="N13" t="s">
        <v>69</v>
      </c>
      <c r="O13" t="s">
        <v>69</v>
      </c>
      <c r="P13" t="s">
        <v>69</v>
      </c>
      <c r="Q13" t="s">
        <v>69</v>
      </c>
      <c r="R13" t="s">
        <v>69</v>
      </c>
      <c r="S13" t="s">
        <v>69</v>
      </c>
      <c r="T13" t="s">
        <v>69</v>
      </c>
      <c r="U13" t="s">
        <v>69</v>
      </c>
      <c r="V13" t="s">
        <v>69</v>
      </c>
      <c r="W13" t="s">
        <v>69</v>
      </c>
      <c r="X13" t="s">
        <v>69</v>
      </c>
      <c r="Y13" t="s">
        <v>69</v>
      </c>
      <c r="Z13" t="s">
        <v>69</v>
      </c>
      <c r="AA13" t="s">
        <v>69</v>
      </c>
      <c r="AB13" t="s">
        <v>69</v>
      </c>
      <c r="AC13" t="s">
        <v>69</v>
      </c>
      <c r="AD13" t="s">
        <v>69</v>
      </c>
      <c r="AE13" t="s">
        <v>69</v>
      </c>
      <c r="AF13" t="s">
        <v>69</v>
      </c>
      <c r="AG13" t="s">
        <v>69</v>
      </c>
      <c r="AH13" t="s">
        <v>69</v>
      </c>
      <c r="AI13" t="s">
        <v>69</v>
      </c>
      <c r="AJ13" t="s">
        <v>69</v>
      </c>
      <c r="AK13" t="s">
        <v>69</v>
      </c>
      <c r="AL13" t="s">
        <v>69</v>
      </c>
      <c r="AM13" t="s">
        <v>69</v>
      </c>
      <c r="AN13" t="s">
        <v>69</v>
      </c>
      <c r="AO13" t="s">
        <v>69</v>
      </c>
      <c r="AP13" t="s">
        <v>69</v>
      </c>
      <c r="AQ13" t="s">
        <v>69</v>
      </c>
      <c r="AR13" t="s">
        <v>69</v>
      </c>
      <c r="AS13" t="s">
        <v>69</v>
      </c>
      <c r="AT13" t="s">
        <v>69</v>
      </c>
      <c r="AU13" t="s">
        <v>69</v>
      </c>
      <c r="AV13" t="s">
        <v>69</v>
      </c>
      <c r="AW13" t="s">
        <v>69</v>
      </c>
      <c r="AX13" t="s">
        <v>69</v>
      </c>
    </row>
    <row r="14" spans="1:50" x14ac:dyDescent="0.25">
      <c r="A14">
        <v>13075007</v>
      </c>
      <c r="B14">
        <v>5553</v>
      </c>
      <c r="C14" t="s">
        <v>68</v>
      </c>
      <c r="D14">
        <v>335</v>
      </c>
      <c r="E14" s="84">
        <v>256051.23</v>
      </c>
      <c r="F14" s="84">
        <v>308396.42</v>
      </c>
      <c r="G14" s="84">
        <v>52345.19</v>
      </c>
      <c r="H14" s="84">
        <v>287458.34000000003</v>
      </c>
      <c r="I14">
        <v>858.08</v>
      </c>
      <c r="J14" s="84">
        <v>28674.69</v>
      </c>
      <c r="K14" s="84">
        <v>2732.42</v>
      </c>
      <c r="L14" s="206">
        <v>31407.11</v>
      </c>
      <c r="M14" s="84">
        <v>2540.56</v>
      </c>
      <c r="N14" s="84">
        <v>2540.56</v>
      </c>
      <c r="O14" s="84">
        <v>2540.56</v>
      </c>
      <c r="P14" s="84">
        <v>2540.56</v>
      </c>
      <c r="Q14" s="84">
        <v>2540.56</v>
      </c>
      <c r="R14" s="84">
        <v>2540.56</v>
      </c>
      <c r="S14" s="84">
        <v>2693.95</v>
      </c>
      <c r="T14" s="84">
        <v>2693.95</v>
      </c>
      <c r="U14" s="84">
        <v>2693.95</v>
      </c>
      <c r="V14" s="84">
        <v>2693.95</v>
      </c>
      <c r="W14" s="84">
        <v>2693.95</v>
      </c>
      <c r="X14" s="84">
        <v>2694</v>
      </c>
      <c r="Y14" s="84">
        <v>28674.69</v>
      </c>
      <c r="Z14" s="84">
        <v>2319.54</v>
      </c>
      <c r="AA14" s="84">
        <v>2319.54</v>
      </c>
      <c r="AB14" s="84">
        <v>2319.54</v>
      </c>
      <c r="AC14" s="84">
        <v>2319.54</v>
      </c>
      <c r="AD14" s="84">
        <v>2319.54</v>
      </c>
      <c r="AE14" s="84">
        <v>2319.54</v>
      </c>
      <c r="AF14" s="84">
        <v>2459.5700000000002</v>
      </c>
      <c r="AG14" s="84">
        <v>2459.5700000000002</v>
      </c>
      <c r="AH14" s="84">
        <v>2459.5700000000002</v>
      </c>
      <c r="AI14" s="84">
        <v>2459.5700000000002</v>
      </c>
      <c r="AJ14" s="84">
        <v>2459.5700000000002</v>
      </c>
      <c r="AK14" s="84">
        <v>2459.6</v>
      </c>
      <c r="AL14" s="84">
        <v>2732.42</v>
      </c>
      <c r="AM14">
        <v>221.02</v>
      </c>
      <c r="AN14">
        <v>221.02</v>
      </c>
      <c r="AO14">
        <v>221.02</v>
      </c>
      <c r="AP14">
        <v>221.02</v>
      </c>
      <c r="AQ14">
        <v>221.02</v>
      </c>
      <c r="AR14">
        <v>221.02</v>
      </c>
      <c r="AS14">
        <v>234.38</v>
      </c>
      <c r="AT14">
        <v>234.38</v>
      </c>
      <c r="AU14">
        <v>234.38</v>
      </c>
      <c r="AV14">
        <v>234.38</v>
      </c>
      <c r="AW14">
        <v>234.38</v>
      </c>
      <c r="AX14">
        <v>234.4</v>
      </c>
    </row>
    <row r="15" spans="1:50" x14ac:dyDescent="0.25">
      <c r="A15">
        <v>13075008</v>
      </c>
      <c r="B15">
        <v>5555</v>
      </c>
      <c r="C15" t="s">
        <v>94</v>
      </c>
      <c r="D15">
        <v>761</v>
      </c>
      <c r="E15" s="84">
        <v>341199.18</v>
      </c>
      <c r="F15" s="84">
        <v>700566.19</v>
      </c>
      <c r="G15" s="84">
        <v>359367.01</v>
      </c>
      <c r="H15" s="84">
        <v>556819.39</v>
      </c>
      <c r="I15">
        <v>731.69</v>
      </c>
      <c r="J15" s="84">
        <v>196861.25</v>
      </c>
      <c r="K15" s="84">
        <v>18758.96</v>
      </c>
      <c r="L15" s="206">
        <v>215620.21</v>
      </c>
      <c r="M15" s="84">
        <v>17794.13</v>
      </c>
      <c r="N15" s="84">
        <v>17794.13</v>
      </c>
      <c r="O15" s="84">
        <v>17794.13</v>
      </c>
      <c r="P15" s="84">
        <v>17794.13</v>
      </c>
      <c r="Q15" s="84">
        <v>17794.13</v>
      </c>
      <c r="R15" s="84">
        <v>17794.13</v>
      </c>
      <c r="S15" s="84">
        <v>18142.57</v>
      </c>
      <c r="T15" s="84">
        <v>18142.57</v>
      </c>
      <c r="U15" s="84">
        <v>18142.57</v>
      </c>
      <c r="V15" s="84">
        <v>18142.57</v>
      </c>
      <c r="W15" s="84">
        <v>18142.57</v>
      </c>
      <c r="X15" s="84">
        <v>18142.580000000002</v>
      </c>
      <c r="Y15" s="84">
        <v>196861.25</v>
      </c>
      <c r="Z15" s="84">
        <v>16246.04</v>
      </c>
      <c r="AA15" s="84">
        <v>16246.04</v>
      </c>
      <c r="AB15" s="84">
        <v>16246.04</v>
      </c>
      <c r="AC15" s="84">
        <v>16246.04</v>
      </c>
      <c r="AD15" s="84">
        <v>16246.04</v>
      </c>
      <c r="AE15" s="84">
        <v>16246.04</v>
      </c>
      <c r="AF15" s="84">
        <v>16564.169999999998</v>
      </c>
      <c r="AG15" s="84">
        <v>16564.169999999998</v>
      </c>
      <c r="AH15" s="84">
        <v>16564.169999999998</v>
      </c>
      <c r="AI15" s="84">
        <v>16564.169999999998</v>
      </c>
      <c r="AJ15" s="84">
        <v>16564.169999999998</v>
      </c>
      <c r="AK15" s="84">
        <v>16564.16</v>
      </c>
      <c r="AL15" s="84">
        <v>18758.96</v>
      </c>
      <c r="AM15" s="84">
        <v>1548.09</v>
      </c>
      <c r="AN15" s="84">
        <v>1548.09</v>
      </c>
      <c r="AO15" s="84">
        <v>1548.09</v>
      </c>
      <c r="AP15" s="84">
        <v>1548.09</v>
      </c>
      <c r="AQ15" s="84">
        <v>1548.09</v>
      </c>
      <c r="AR15" s="84">
        <v>1548.09</v>
      </c>
      <c r="AS15" s="84">
        <v>1578.4</v>
      </c>
      <c r="AT15" s="84">
        <v>1578.4</v>
      </c>
      <c r="AU15" s="84">
        <v>1578.4</v>
      </c>
      <c r="AV15" s="84">
        <v>1578.4</v>
      </c>
      <c r="AW15" s="84">
        <v>1578.4</v>
      </c>
      <c r="AX15" s="84">
        <v>1578.42</v>
      </c>
    </row>
    <row r="16" spans="1:50" x14ac:dyDescent="0.25">
      <c r="A16">
        <v>13075009</v>
      </c>
      <c r="B16">
        <v>5554</v>
      </c>
      <c r="C16" t="s">
        <v>88</v>
      </c>
      <c r="D16">
        <v>831</v>
      </c>
      <c r="E16" s="84">
        <v>338461.17</v>
      </c>
      <c r="F16" s="84">
        <v>765007.23</v>
      </c>
      <c r="G16" s="84">
        <v>426546.06</v>
      </c>
      <c r="H16" s="84">
        <v>594388.81000000006</v>
      </c>
      <c r="I16">
        <v>715.27</v>
      </c>
      <c r="J16" s="84">
        <v>233661.94</v>
      </c>
      <c r="K16" s="84">
        <v>22265.7</v>
      </c>
      <c r="L16" s="206">
        <v>255927.64</v>
      </c>
      <c r="M16" s="84">
        <v>21137.06</v>
      </c>
      <c r="N16" s="84">
        <v>21137.06</v>
      </c>
      <c r="O16" s="84">
        <v>21137.06</v>
      </c>
      <c r="P16" s="84">
        <v>21137.06</v>
      </c>
      <c r="Q16" s="84">
        <v>21137.06</v>
      </c>
      <c r="R16" s="84">
        <v>21137.06</v>
      </c>
      <c r="S16" s="84">
        <v>21517.54</v>
      </c>
      <c r="T16" s="84">
        <v>21517.54</v>
      </c>
      <c r="U16" s="84">
        <v>21517.54</v>
      </c>
      <c r="V16" s="84">
        <v>21517.54</v>
      </c>
      <c r="W16" s="84">
        <v>21517.54</v>
      </c>
      <c r="X16" s="84">
        <v>21517.58</v>
      </c>
      <c r="Y16" s="84">
        <v>233661.94</v>
      </c>
      <c r="Z16" s="84">
        <v>19298.14</v>
      </c>
      <c r="AA16" s="84">
        <v>19298.14</v>
      </c>
      <c r="AB16" s="84">
        <v>19298.14</v>
      </c>
      <c r="AC16" s="84">
        <v>19298.14</v>
      </c>
      <c r="AD16" s="84">
        <v>19298.14</v>
      </c>
      <c r="AE16" s="84">
        <v>19298.14</v>
      </c>
      <c r="AF16" s="84">
        <v>19645.509999999998</v>
      </c>
      <c r="AG16" s="84">
        <v>19645.509999999998</v>
      </c>
      <c r="AH16" s="84">
        <v>19645.509999999998</v>
      </c>
      <c r="AI16" s="84">
        <v>19645.509999999998</v>
      </c>
      <c r="AJ16" s="84">
        <v>19645.509999999998</v>
      </c>
      <c r="AK16" s="84">
        <v>19645.55</v>
      </c>
      <c r="AL16" s="84">
        <v>22265.7</v>
      </c>
      <c r="AM16" s="84">
        <v>1838.92</v>
      </c>
      <c r="AN16" s="84">
        <v>1838.92</v>
      </c>
      <c r="AO16" s="84">
        <v>1838.92</v>
      </c>
      <c r="AP16" s="84">
        <v>1838.92</v>
      </c>
      <c r="AQ16" s="84">
        <v>1838.92</v>
      </c>
      <c r="AR16" s="84">
        <v>1838.92</v>
      </c>
      <c r="AS16" s="84">
        <v>1872.03</v>
      </c>
      <c r="AT16" s="84">
        <v>1872.03</v>
      </c>
      <c r="AU16" s="84">
        <v>1872.03</v>
      </c>
      <c r="AV16" s="84">
        <v>1872.03</v>
      </c>
      <c r="AW16" s="84">
        <v>1872.03</v>
      </c>
      <c r="AX16" s="84">
        <v>1872.03</v>
      </c>
    </row>
    <row r="17" spans="1:50" x14ac:dyDescent="0.25">
      <c r="A17">
        <v>13075010</v>
      </c>
      <c r="B17">
        <v>5562</v>
      </c>
      <c r="C17" t="s">
        <v>154</v>
      </c>
      <c r="D17">
        <v>998</v>
      </c>
      <c r="E17" s="84">
        <v>434723.03</v>
      </c>
      <c r="F17" s="84">
        <v>918745.14</v>
      </c>
      <c r="G17" s="84">
        <v>484022.12</v>
      </c>
      <c r="H17" s="84">
        <v>725136.3</v>
      </c>
      <c r="I17">
        <v>726.59</v>
      </c>
      <c r="J17" s="84">
        <v>265147.32</v>
      </c>
      <c r="K17" s="84">
        <v>25265.95</v>
      </c>
      <c r="L17" s="206">
        <v>290413.27</v>
      </c>
      <c r="M17" s="84">
        <v>23972.63</v>
      </c>
      <c r="N17" s="84">
        <v>23972.63</v>
      </c>
      <c r="O17" s="84">
        <v>23972.63</v>
      </c>
      <c r="P17" s="84">
        <v>23972.63</v>
      </c>
      <c r="Q17" s="84">
        <v>23972.63</v>
      </c>
      <c r="R17" s="84">
        <v>23972.63</v>
      </c>
      <c r="S17" s="84">
        <v>24429.58</v>
      </c>
      <c r="T17" s="84">
        <v>24429.58</v>
      </c>
      <c r="U17" s="84">
        <v>24429.58</v>
      </c>
      <c r="V17" s="84">
        <v>24429.58</v>
      </c>
      <c r="W17" s="84">
        <v>24429.58</v>
      </c>
      <c r="X17" s="84">
        <v>24429.59</v>
      </c>
      <c r="Y17" s="84">
        <v>265147.32</v>
      </c>
      <c r="Z17" s="84">
        <v>21887.02</v>
      </c>
      <c r="AA17" s="84">
        <v>21887.02</v>
      </c>
      <c r="AB17" s="84">
        <v>21887.02</v>
      </c>
      <c r="AC17" s="84">
        <v>21887.02</v>
      </c>
      <c r="AD17" s="84">
        <v>21887.02</v>
      </c>
      <c r="AE17" s="84">
        <v>21887.02</v>
      </c>
      <c r="AF17" s="84">
        <v>22304.2</v>
      </c>
      <c r="AG17" s="84">
        <v>22304.2</v>
      </c>
      <c r="AH17" s="84">
        <v>22304.2</v>
      </c>
      <c r="AI17" s="84">
        <v>22304.2</v>
      </c>
      <c r="AJ17" s="84">
        <v>22304.2</v>
      </c>
      <c r="AK17" s="84">
        <v>22304.2</v>
      </c>
      <c r="AL17" s="84">
        <v>25265.95</v>
      </c>
      <c r="AM17" s="84">
        <v>2085.61</v>
      </c>
      <c r="AN17" s="84">
        <v>2085.61</v>
      </c>
      <c r="AO17" s="84">
        <v>2085.61</v>
      </c>
      <c r="AP17" s="84">
        <v>2085.61</v>
      </c>
      <c r="AQ17" s="84">
        <v>2085.61</v>
      </c>
      <c r="AR17" s="84">
        <v>2085.61</v>
      </c>
      <c r="AS17" s="84">
        <v>2125.38</v>
      </c>
      <c r="AT17" s="84">
        <v>2125.38</v>
      </c>
      <c r="AU17" s="84">
        <v>2125.38</v>
      </c>
      <c r="AV17" s="84">
        <v>2125.38</v>
      </c>
      <c r="AW17" s="84">
        <v>2125.38</v>
      </c>
      <c r="AX17" s="84">
        <v>2125.39</v>
      </c>
    </row>
    <row r="18" spans="1:50" x14ac:dyDescent="0.25">
      <c r="A18">
        <v>13075011</v>
      </c>
      <c r="B18">
        <v>5556</v>
      </c>
      <c r="C18" t="s">
        <v>103</v>
      </c>
      <c r="D18">
        <v>347</v>
      </c>
      <c r="E18" s="84">
        <v>82020.92</v>
      </c>
      <c r="F18" s="84">
        <v>319443.45</v>
      </c>
      <c r="G18" s="84">
        <v>237422.53</v>
      </c>
      <c r="H18" s="84">
        <v>224474.44</v>
      </c>
      <c r="I18">
        <v>646.9</v>
      </c>
      <c r="J18" s="84">
        <v>130060.06</v>
      </c>
      <c r="K18" s="84">
        <v>12393.46</v>
      </c>
      <c r="L18" s="206">
        <v>142453.51999999999</v>
      </c>
      <c r="M18" s="84">
        <v>11791.69</v>
      </c>
      <c r="N18" s="84">
        <v>11791.69</v>
      </c>
      <c r="O18" s="84">
        <v>11791.69</v>
      </c>
      <c r="P18" s="84">
        <v>11791.69</v>
      </c>
      <c r="Q18" s="84">
        <v>11791.69</v>
      </c>
      <c r="R18" s="84">
        <v>11791.69</v>
      </c>
      <c r="S18" s="84">
        <v>11950.56</v>
      </c>
      <c r="T18" s="84">
        <v>11950.56</v>
      </c>
      <c r="U18" s="84">
        <v>11950.56</v>
      </c>
      <c r="V18" s="84">
        <v>11950.56</v>
      </c>
      <c r="W18" s="84">
        <v>11950.56</v>
      </c>
      <c r="X18" s="84">
        <v>11950.58</v>
      </c>
      <c r="Y18" s="84">
        <v>130060.06</v>
      </c>
      <c r="Z18" s="84">
        <v>10765.82</v>
      </c>
      <c r="AA18" s="84">
        <v>10765.82</v>
      </c>
      <c r="AB18" s="84">
        <v>10765.82</v>
      </c>
      <c r="AC18" s="84">
        <v>10765.82</v>
      </c>
      <c r="AD18" s="84">
        <v>10765.82</v>
      </c>
      <c r="AE18" s="84">
        <v>10765.82</v>
      </c>
      <c r="AF18" s="84">
        <v>10910.86</v>
      </c>
      <c r="AG18" s="84">
        <v>10910.86</v>
      </c>
      <c r="AH18" s="84">
        <v>10910.86</v>
      </c>
      <c r="AI18" s="84">
        <v>10910.86</v>
      </c>
      <c r="AJ18" s="84">
        <v>10910.86</v>
      </c>
      <c r="AK18" s="84">
        <v>10910.84</v>
      </c>
      <c r="AL18" s="84">
        <v>12393.46</v>
      </c>
      <c r="AM18" s="84">
        <v>1025.8699999999999</v>
      </c>
      <c r="AN18" s="84">
        <v>1025.8699999999999</v>
      </c>
      <c r="AO18" s="84">
        <v>1025.8699999999999</v>
      </c>
      <c r="AP18" s="84">
        <v>1025.8699999999999</v>
      </c>
      <c r="AQ18" s="84">
        <v>1025.8699999999999</v>
      </c>
      <c r="AR18" s="84">
        <v>1025.8699999999999</v>
      </c>
      <c r="AS18" s="84">
        <v>1039.7</v>
      </c>
      <c r="AT18" s="84">
        <v>1039.7</v>
      </c>
      <c r="AU18" s="84">
        <v>1039.7</v>
      </c>
      <c r="AV18" s="84">
        <v>1039.7</v>
      </c>
      <c r="AW18" s="84">
        <v>1039.7</v>
      </c>
      <c r="AX18" s="84">
        <v>1039.74</v>
      </c>
    </row>
    <row r="19" spans="1:50" x14ac:dyDescent="0.25">
      <c r="A19">
        <v>13075012</v>
      </c>
      <c r="B19">
        <v>5556</v>
      </c>
      <c r="C19" t="s">
        <v>104</v>
      </c>
      <c r="D19">
        <v>580</v>
      </c>
      <c r="E19" s="84">
        <v>114565.55</v>
      </c>
      <c r="F19" s="84">
        <v>533940.06000000006</v>
      </c>
      <c r="G19" s="84">
        <v>419374.52</v>
      </c>
      <c r="H19" s="84">
        <v>366190.26</v>
      </c>
      <c r="I19">
        <v>631.36</v>
      </c>
      <c r="J19" s="84">
        <v>229733.36</v>
      </c>
      <c r="K19" s="84">
        <v>21891.35</v>
      </c>
      <c r="L19" s="206">
        <v>251624.71</v>
      </c>
      <c r="M19" s="84">
        <v>20835.939999999999</v>
      </c>
      <c r="N19" s="84">
        <v>20835.939999999999</v>
      </c>
      <c r="O19" s="84">
        <v>20835.939999999999</v>
      </c>
      <c r="P19" s="84">
        <v>20835.939999999999</v>
      </c>
      <c r="Q19" s="84">
        <v>20835.939999999999</v>
      </c>
      <c r="R19" s="84">
        <v>20835.939999999999</v>
      </c>
      <c r="S19" s="84">
        <v>21101.51</v>
      </c>
      <c r="T19" s="84">
        <v>21101.51</v>
      </c>
      <c r="U19" s="84">
        <v>21101.51</v>
      </c>
      <c r="V19" s="84">
        <v>21101.51</v>
      </c>
      <c r="W19" s="84">
        <v>21101.51</v>
      </c>
      <c r="X19" s="84">
        <v>21101.52</v>
      </c>
      <c r="Y19" s="84">
        <v>229733.36</v>
      </c>
      <c r="Z19" s="84">
        <v>19023.22</v>
      </c>
      <c r="AA19" s="84">
        <v>19023.22</v>
      </c>
      <c r="AB19" s="84">
        <v>19023.22</v>
      </c>
      <c r="AC19" s="84">
        <v>19023.22</v>
      </c>
      <c r="AD19" s="84">
        <v>19023.22</v>
      </c>
      <c r="AE19" s="84">
        <v>19023.22</v>
      </c>
      <c r="AF19" s="84">
        <v>19265.68</v>
      </c>
      <c r="AG19" s="84">
        <v>19265.68</v>
      </c>
      <c r="AH19" s="84">
        <v>19265.68</v>
      </c>
      <c r="AI19" s="84">
        <v>19265.68</v>
      </c>
      <c r="AJ19" s="84">
        <v>19265.68</v>
      </c>
      <c r="AK19" s="84">
        <v>19265.64</v>
      </c>
      <c r="AL19" s="84">
        <v>21891.35</v>
      </c>
      <c r="AM19" s="84">
        <v>1812.72</v>
      </c>
      <c r="AN19" s="84">
        <v>1812.72</v>
      </c>
      <c r="AO19" s="84">
        <v>1812.72</v>
      </c>
      <c r="AP19" s="84">
        <v>1812.72</v>
      </c>
      <c r="AQ19" s="84">
        <v>1812.72</v>
      </c>
      <c r="AR19" s="84">
        <v>1812.72</v>
      </c>
      <c r="AS19" s="84">
        <v>1835.83</v>
      </c>
      <c r="AT19" s="84">
        <v>1835.83</v>
      </c>
      <c r="AU19" s="84">
        <v>1835.83</v>
      </c>
      <c r="AV19" s="84">
        <v>1835.83</v>
      </c>
      <c r="AW19" s="84">
        <v>1835.83</v>
      </c>
      <c r="AX19" s="84">
        <v>1835.88</v>
      </c>
    </row>
    <row r="20" spans="1:50" x14ac:dyDescent="0.25">
      <c r="A20">
        <v>13075013</v>
      </c>
      <c r="B20">
        <v>5553</v>
      </c>
      <c r="C20" t="s">
        <v>70</v>
      </c>
      <c r="D20">
        <v>235</v>
      </c>
      <c r="E20" s="84">
        <v>72720.13</v>
      </c>
      <c r="F20" s="84">
        <v>216337.78</v>
      </c>
      <c r="G20" s="84">
        <v>143617.65</v>
      </c>
      <c r="H20" s="84">
        <v>158890.72</v>
      </c>
      <c r="I20">
        <v>676.13</v>
      </c>
      <c r="J20" s="84">
        <v>78673.75</v>
      </c>
      <c r="K20" s="84">
        <v>7496.84</v>
      </c>
      <c r="L20" s="206">
        <v>86170.59</v>
      </c>
      <c r="M20" s="84">
        <v>7127.08</v>
      </c>
      <c r="N20" s="84">
        <v>7127.08</v>
      </c>
      <c r="O20" s="84">
        <v>7127.08</v>
      </c>
      <c r="P20" s="84">
        <v>7127.08</v>
      </c>
      <c r="Q20" s="84">
        <v>7127.08</v>
      </c>
      <c r="R20" s="84">
        <v>7127.08</v>
      </c>
      <c r="S20" s="84">
        <v>7234.68</v>
      </c>
      <c r="T20" s="84">
        <v>7234.68</v>
      </c>
      <c r="U20" s="84">
        <v>7234.68</v>
      </c>
      <c r="V20" s="84">
        <v>7234.68</v>
      </c>
      <c r="W20" s="84">
        <v>7234.68</v>
      </c>
      <c r="X20" s="84">
        <v>7234.71</v>
      </c>
      <c r="Y20" s="84">
        <v>78673.75</v>
      </c>
      <c r="Z20" s="84">
        <v>6507.03</v>
      </c>
      <c r="AA20" s="84">
        <v>6507.03</v>
      </c>
      <c r="AB20" s="84">
        <v>6507.03</v>
      </c>
      <c r="AC20" s="84">
        <v>6507.03</v>
      </c>
      <c r="AD20" s="84">
        <v>6507.03</v>
      </c>
      <c r="AE20" s="84">
        <v>6507.03</v>
      </c>
      <c r="AF20" s="84">
        <v>6605.26</v>
      </c>
      <c r="AG20" s="84">
        <v>6605.26</v>
      </c>
      <c r="AH20" s="84">
        <v>6605.26</v>
      </c>
      <c r="AI20" s="84">
        <v>6605.26</v>
      </c>
      <c r="AJ20" s="84">
        <v>6605.26</v>
      </c>
      <c r="AK20" s="84">
        <v>6605.27</v>
      </c>
      <c r="AL20" s="84">
        <v>7496.84</v>
      </c>
      <c r="AM20">
        <v>620.04999999999995</v>
      </c>
      <c r="AN20">
        <v>620.04999999999995</v>
      </c>
      <c r="AO20">
        <v>620.04999999999995</v>
      </c>
      <c r="AP20">
        <v>620.04999999999995</v>
      </c>
      <c r="AQ20">
        <v>620.04999999999995</v>
      </c>
      <c r="AR20">
        <v>620.04999999999995</v>
      </c>
      <c r="AS20">
        <v>629.41999999999996</v>
      </c>
      <c r="AT20">
        <v>629.41999999999996</v>
      </c>
      <c r="AU20">
        <v>629.41999999999996</v>
      </c>
      <c r="AV20">
        <v>629.41999999999996</v>
      </c>
      <c r="AW20">
        <v>629.41999999999996</v>
      </c>
      <c r="AX20">
        <v>629.44000000000005</v>
      </c>
    </row>
    <row r="21" spans="1:50" x14ac:dyDescent="0.25">
      <c r="A21">
        <v>13075015</v>
      </c>
      <c r="B21">
        <v>5553</v>
      </c>
      <c r="C21" t="s">
        <v>71</v>
      </c>
      <c r="D21">
        <v>696</v>
      </c>
      <c r="E21" s="84">
        <v>223889.91</v>
      </c>
      <c r="F21" s="84">
        <v>640728.07999999996</v>
      </c>
      <c r="G21" s="84">
        <v>416838.16</v>
      </c>
      <c r="H21" s="84">
        <v>473992.81</v>
      </c>
      <c r="I21">
        <v>681.02</v>
      </c>
      <c r="J21" s="84">
        <v>228343.95</v>
      </c>
      <c r="K21" s="84">
        <v>21758.95</v>
      </c>
      <c r="L21" s="206">
        <v>250102.9</v>
      </c>
      <c r="M21" s="84">
        <v>20682.57</v>
      </c>
      <c r="N21" s="84">
        <v>20682.57</v>
      </c>
      <c r="O21" s="84">
        <v>20682.57</v>
      </c>
      <c r="P21" s="84">
        <v>20682.57</v>
      </c>
      <c r="Q21" s="84">
        <v>20682.57</v>
      </c>
      <c r="R21" s="84">
        <v>20682.57</v>
      </c>
      <c r="S21" s="84">
        <v>21001.24</v>
      </c>
      <c r="T21" s="84">
        <v>21001.24</v>
      </c>
      <c r="U21" s="84">
        <v>21001.24</v>
      </c>
      <c r="V21" s="84">
        <v>21001.24</v>
      </c>
      <c r="W21" s="84">
        <v>21001.24</v>
      </c>
      <c r="X21" s="84">
        <v>21001.279999999999</v>
      </c>
      <c r="Y21" s="84">
        <v>228343.95</v>
      </c>
      <c r="Z21" s="84">
        <v>18883.189999999999</v>
      </c>
      <c r="AA21" s="84">
        <v>18883.189999999999</v>
      </c>
      <c r="AB21" s="84">
        <v>18883.189999999999</v>
      </c>
      <c r="AC21" s="84">
        <v>18883.189999999999</v>
      </c>
      <c r="AD21" s="84">
        <v>18883.189999999999</v>
      </c>
      <c r="AE21" s="84">
        <v>18883.189999999999</v>
      </c>
      <c r="AF21" s="84">
        <v>19174.13</v>
      </c>
      <c r="AG21" s="84">
        <v>19174.13</v>
      </c>
      <c r="AH21" s="84">
        <v>19174.13</v>
      </c>
      <c r="AI21" s="84">
        <v>19174.13</v>
      </c>
      <c r="AJ21" s="84">
        <v>19174.13</v>
      </c>
      <c r="AK21" s="84">
        <v>19174.16</v>
      </c>
      <c r="AL21" s="84">
        <v>21758.95</v>
      </c>
      <c r="AM21" s="84">
        <v>1799.38</v>
      </c>
      <c r="AN21" s="84">
        <v>1799.38</v>
      </c>
      <c r="AO21" s="84">
        <v>1799.38</v>
      </c>
      <c r="AP21" s="84">
        <v>1799.38</v>
      </c>
      <c r="AQ21" s="84">
        <v>1799.38</v>
      </c>
      <c r="AR21" s="84">
        <v>1799.38</v>
      </c>
      <c r="AS21" s="84">
        <v>1827.11</v>
      </c>
      <c r="AT21" s="84">
        <v>1827.11</v>
      </c>
      <c r="AU21" s="84">
        <v>1827.11</v>
      </c>
      <c r="AV21" s="84">
        <v>1827.11</v>
      </c>
      <c r="AW21" s="84">
        <v>1827.11</v>
      </c>
      <c r="AX21" s="84">
        <v>1827.12</v>
      </c>
    </row>
    <row r="22" spans="1:50" x14ac:dyDescent="0.25">
      <c r="A22">
        <v>13075016</v>
      </c>
      <c r="B22">
        <v>5556</v>
      </c>
      <c r="C22" t="s">
        <v>105</v>
      </c>
      <c r="D22">
        <v>577</v>
      </c>
      <c r="E22" s="84">
        <v>138608.89000000001</v>
      </c>
      <c r="F22" s="84">
        <v>531178.31000000006</v>
      </c>
      <c r="G22" s="84">
        <v>392569.41</v>
      </c>
      <c r="H22" s="84">
        <v>374150.54</v>
      </c>
      <c r="I22">
        <v>648.44000000000005</v>
      </c>
      <c r="J22" s="84">
        <v>215049.53</v>
      </c>
      <c r="K22" s="84">
        <v>20492.12</v>
      </c>
      <c r="L22" s="206">
        <v>235541.65</v>
      </c>
      <c r="M22" s="84">
        <v>19496.38</v>
      </c>
      <c r="N22" s="84">
        <v>19496.38</v>
      </c>
      <c r="O22" s="84">
        <v>19496.38</v>
      </c>
      <c r="P22" s="84">
        <v>19496.38</v>
      </c>
      <c r="Q22" s="84">
        <v>19496.38</v>
      </c>
      <c r="R22" s="84">
        <v>19496.38</v>
      </c>
      <c r="S22" s="84">
        <v>19760.560000000001</v>
      </c>
      <c r="T22" s="84">
        <v>19760.560000000001</v>
      </c>
      <c r="U22" s="84">
        <v>19760.560000000001</v>
      </c>
      <c r="V22" s="84">
        <v>19760.560000000001</v>
      </c>
      <c r="W22" s="84">
        <v>19760.560000000001</v>
      </c>
      <c r="X22" s="84">
        <v>19760.57</v>
      </c>
      <c r="Y22" s="84">
        <v>215049.53</v>
      </c>
      <c r="Z22" s="84">
        <v>17800.2</v>
      </c>
      <c r="AA22" s="84">
        <v>17800.2</v>
      </c>
      <c r="AB22" s="84">
        <v>17800.2</v>
      </c>
      <c r="AC22" s="84">
        <v>17800.2</v>
      </c>
      <c r="AD22" s="84">
        <v>17800.2</v>
      </c>
      <c r="AE22" s="84">
        <v>17800.2</v>
      </c>
      <c r="AF22" s="84">
        <v>18041.39</v>
      </c>
      <c r="AG22" s="84">
        <v>18041.39</v>
      </c>
      <c r="AH22" s="84">
        <v>18041.39</v>
      </c>
      <c r="AI22" s="84">
        <v>18041.39</v>
      </c>
      <c r="AJ22" s="84">
        <v>18041.39</v>
      </c>
      <c r="AK22" s="84">
        <v>18041.38</v>
      </c>
      <c r="AL22" s="84">
        <v>20492.12</v>
      </c>
      <c r="AM22" s="84">
        <v>1696.18</v>
      </c>
      <c r="AN22" s="84">
        <v>1696.18</v>
      </c>
      <c r="AO22" s="84">
        <v>1696.18</v>
      </c>
      <c r="AP22" s="84">
        <v>1696.18</v>
      </c>
      <c r="AQ22" s="84">
        <v>1696.18</v>
      </c>
      <c r="AR22" s="84">
        <v>1696.18</v>
      </c>
      <c r="AS22" s="84">
        <v>1719.17</v>
      </c>
      <c r="AT22" s="84">
        <v>1719.17</v>
      </c>
      <c r="AU22" s="84">
        <v>1719.17</v>
      </c>
      <c r="AV22" s="84">
        <v>1719.17</v>
      </c>
      <c r="AW22" s="84">
        <v>1719.17</v>
      </c>
      <c r="AX22" s="84">
        <v>1719.19</v>
      </c>
    </row>
    <row r="23" spans="1:50" x14ac:dyDescent="0.25">
      <c r="A23">
        <v>13075017</v>
      </c>
      <c r="B23">
        <v>5560</v>
      </c>
      <c r="C23" t="s">
        <v>136</v>
      </c>
      <c r="D23">
        <v>198</v>
      </c>
      <c r="E23" s="84">
        <v>253674.58</v>
      </c>
      <c r="F23" s="84">
        <v>182276.09</v>
      </c>
      <c r="G23" t="s">
        <v>69</v>
      </c>
      <c r="H23" s="84">
        <v>253674.58</v>
      </c>
      <c r="I23" s="84">
        <v>1281.18</v>
      </c>
      <c r="J23" t="s">
        <v>69</v>
      </c>
      <c r="K23" t="s">
        <v>69</v>
      </c>
      <c r="L23" s="205">
        <v>0</v>
      </c>
      <c r="M23" t="s">
        <v>69</v>
      </c>
      <c r="N23" t="s">
        <v>69</v>
      </c>
      <c r="O23" t="s">
        <v>69</v>
      </c>
      <c r="P23" t="s">
        <v>69</v>
      </c>
      <c r="Q23" t="s">
        <v>69</v>
      </c>
      <c r="R23" t="s">
        <v>69</v>
      </c>
      <c r="S23" t="s">
        <v>69</v>
      </c>
      <c r="T23" t="s">
        <v>69</v>
      </c>
      <c r="U23" t="s">
        <v>69</v>
      </c>
      <c r="V23" t="s">
        <v>69</v>
      </c>
      <c r="W23" t="s">
        <v>69</v>
      </c>
      <c r="X23" t="s">
        <v>69</v>
      </c>
      <c r="Y23" t="s">
        <v>69</v>
      </c>
      <c r="Z23" t="s">
        <v>69</v>
      </c>
      <c r="AA23" t="s">
        <v>69</v>
      </c>
      <c r="AB23" t="s">
        <v>69</v>
      </c>
      <c r="AC23" t="s">
        <v>69</v>
      </c>
      <c r="AD23" t="s">
        <v>69</v>
      </c>
      <c r="AE23" t="s">
        <v>69</v>
      </c>
      <c r="AF23" t="s">
        <v>69</v>
      </c>
      <c r="AG23" t="s">
        <v>69</v>
      </c>
      <c r="AH23" t="s">
        <v>69</v>
      </c>
      <c r="AI23" t="s">
        <v>69</v>
      </c>
      <c r="AJ23" t="s">
        <v>69</v>
      </c>
      <c r="AK23" t="s">
        <v>69</v>
      </c>
      <c r="AL23" t="s">
        <v>69</v>
      </c>
      <c r="AM23" t="s">
        <v>69</v>
      </c>
      <c r="AN23" t="s">
        <v>69</v>
      </c>
      <c r="AO23" t="s">
        <v>69</v>
      </c>
      <c r="AP23" t="s">
        <v>69</v>
      </c>
      <c r="AQ23" t="s">
        <v>69</v>
      </c>
      <c r="AR23" t="s">
        <v>69</v>
      </c>
      <c r="AS23" t="s">
        <v>69</v>
      </c>
      <c r="AT23" t="s">
        <v>69</v>
      </c>
      <c r="AU23" t="s">
        <v>69</v>
      </c>
      <c r="AV23" t="s">
        <v>69</v>
      </c>
      <c r="AW23" t="s">
        <v>69</v>
      </c>
      <c r="AX23" t="s">
        <v>69</v>
      </c>
    </row>
    <row r="24" spans="1:50" x14ac:dyDescent="0.25">
      <c r="A24">
        <v>13075018</v>
      </c>
      <c r="B24">
        <v>5557</v>
      </c>
      <c r="C24" t="s">
        <v>116</v>
      </c>
      <c r="D24">
        <v>620</v>
      </c>
      <c r="E24" s="84">
        <v>410105.46</v>
      </c>
      <c r="F24" s="84">
        <v>570763.52000000002</v>
      </c>
      <c r="G24" s="84">
        <v>160658.06</v>
      </c>
      <c r="H24" s="84">
        <v>506500.3</v>
      </c>
      <c r="I24">
        <v>816.94</v>
      </c>
      <c r="J24" s="84">
        <v>88008.49</v>
      </c>
      <c r="K24" s="84">
        <v>8386.35</v>
      </c>
      <c r="L24" s="206">
        <v>96394.84</v>
      </c>
      <c r="M24" s="84">
        <v>7890.96</v>
      </c>
      <c r="N24" s="84">
        <v>7890.96</v>
      </c>
      <c r="O24" s="84">
        <v>7890.96</v>
      </c>
      <c r="P24" s="84">
        <v>7890.96</v>
      </c>
      <c r="Q24" s="84">
        <v>7890.96</v>
      </c>
      <c r="R24" s="84">
        <v>7890.96</v>
      </c>
      <c r="S24" s="84">
        <v>8174.84</v>
      </c>
      <c r="T24" s="84">
        <v>8174.84</v>
      </c>
      <c r="U24" s="84">
        <v>8174.84</v>
      </c>
      <c r="V24" s="84">
        <v>8174.84</v>
      </c>
      <c r="W24" s="84">
        <v>8174.84</v>
      </c>
      <c r="X24" s="84">
        <v>8174.88</v>
      </c>
      <c r="Y24" s="84">
        <v>88008.49</v>
      </c>
      <c r="Z24" s="84">
        <v>7204.45</v>
      </c>
      <c r="AA24" s="84">
        <v>7204.45</v>
      </c>
      <c r="AB24" s="84">
        <v>7204.45</v>
      </c>
      <c r="AC24" s="84">
        <v>7204.45</v>
      </c>
      <c r="AD24" s="84">
        <v>7204.45</v>
      </c>
      <c r="AE24" s="84">
        <v>7204.45</v>
      </c>
      <c r="AF24" s="84">
        <v>7463.63</v>
      </c>
      <c r="AG24" s="84">
        <v>7463.63</v>
      </c>
      <c r="AH24" s="84">
        <v>7463.63</v>
      </c>
      <c r="AI24" s="84">
        <v>7463.63</v>
      </c>
      <c r="AJ24" s="84">
        <v>7463.63</v>
      </c>
      <c r="AK24" s="84">
        <v>7463.64</v>
      </c>
      <c r="AL24" s="84">
        <v>8386.35</v>
      </c>
      <c r="AM24">
        <v>686.51</v>
      </c>
      <c r="AN24">
        <v>686.51</v>
      </c>
      <c r="AO24">
        <v>686.51</v>
      </c>
      <c r="AP24">
        <v>686.51</v>
      </c>
      <c r="AQ24">
        <v>686.51</v>
      </c>
      <c r="AR24">
        <v>686.51</v>
      </c>
      <c r="AS24">
        <v>711.21</v>
      </c>
      <c r="AT24">
        <v>711.21</v>
      </c>
      <c r="AU24">
        <v>711.21</v>
      </c>
      <c r="AV24">
        <v>711.21</v>
      </c>
      <c r="AW24">
        <v>711.21</v>
      </c>
      <c r="AX24">
        <v>711.24</v>
      </c>
    </row>
    <row r="25" spans="1:50" x14ac:dyDescent="0.25">
      <c r="A25">
        <v>13075020</v>
      </c>
      <c r="B25">
        <v>5553</v>
      </c>
      <c r="C25" t="s">
        <v>72</v>
      </c>
      <c r="D25">
        <v>285</v>
      </c>
      <c r="E25" s="84">
        <v>74969.69</v>
      </c>
      <c r="F25" s="84">
        <v>262367.09999999998</v>
      </c>
      <c r="G25" s="84">
        <v>187397.41</v>
      </c>
      <c r="H25" s="84">
        <v>187408.14</v>
      </c>
      <c r="I25">
        <v>657.57</v>
      </c>
      <c r="J25" s="84">
        <v>102656.3</v>
      </c>
      <c r="K25" s="84">
        <v>9782.15</v>
      </c>
      <c r="L25" s="206">
        <v>112438.45</v>
      </c>
      <c r="M25" s="84">
        <v>9304.6200000000008</v>
      </c>
      <c r="N25" s="84">
        <v>9304.6200000000008</v>
      </c>
      <c r="O25" s="84">
        <v>9304.6200000000008</v>
      </c>
      <c r="P25" s="84">
        <v>9304.6200000000008</v>
      </c>
      <c r="Q25" s="84">
        <v>9304.6200000000008</v>
      </c>
      <c r="R25" s="84">
        <v>9304.6200000000008</v>
      </c>
      <c r="S25" s="84">
        <v>9435.1200000000008</v>
      </c>
      <c r="T25" s="84">
        <v>9435.1200000000008</v>
      </c>
      <c r="U25" s="84">
        <v>9435.1200000000008</v>
      </c>
      <c r="V25" s="84">
        <v>9435.1200000000008</v>
      </c>
      <c r="W25" s="84">
        <v>9435.1200000000008</v>
      </c>
      <c r="X25" s="84">
        <v>9435.1299999999992</v>
      </c>
      <c r="Y25" s="84">
        <v>102656.3</v>
      </c>
      <c r="Z25" s="84">
        <v>8495.1200000000008</v>
      </c>
      <c r="AA25" s="84">
        <v>8495.1200000000008</v>
      </c>
      <c r="AB25" s="84">
        <v>8495.1200000000008</v>
      </c>
      <c r="AC25" s="84">
        <v>8495.1200000000008</v>
      </c>
      <c r="AD25" s="84">
        <v>8495.1200000000008</v>
      </c>
      <c r="AE25" s="84">
        <v>8495.1200000000008</v>
      </c>
      <c r="AF25" s="84">
        <v>8614.27</v>
      </c>
      <c r="AG25" s="84">
        <v>8614.27</v>
      </c>
      <c r="AH25" s="84">
        <v>8614.27</v>
      </c>
      <c r="AI25" s="84">
        <v>8614.27</v>
      </c>
      <c r="AJ25" s="84">
        <v>8614.27</v>
      </c>
      <c r="AK25" s="84">
        <v>8614.23</v>
      </c>
      <c r="AL25" s="84">
        <v>9782.15</v>
      </c>
      <c r="AM25">
        <v>809.5</v>
      </c>
      <c r="AN25">
        <v>809.5</v>
      </c>
      <c r="AO25">
        <v>809.5</v>
      </c>
      <c r="AP25">
        <v>809.5</v>
      </c>
      <c r="AQ25">
        <v>809.5</v>
      </c>
      <c r="AR25">
        <v>809.5</v>
      </c>
      <c r="AS25">
        <v>820.85</v>
      </c>
      <c r="AT25">
        <v>820.85</v>
      </c>
      <c r="AU25">
        <v>820.85</v>
      </c>
      <c r="AV25">
        <v>820.85</v>
      </c>
      <c r="AW25">
        <v>820.85</v>
      </c>
      <c r="AX25">
        <v>820.9</v>
      </c>
    </row>
    <row r="26" spans="1:50" x14ac:dyDescent="0.25">
      <c r="A26">
        <v>13075021</v>
      </c>
      <c r="B26">
        <v>5551</v>
      </c>
      <c r="C26" t="s">
        <v>48</v>
      </c>
      <c r="D26">
        <v>239</v>
      </c>
      <c r="E26" s="84">
        <v>165870.14000000001</v>
      </c>
      <c r="F26" s="84">
        <v>220020.13</v>
      </c>
      <c r="G26" s="84">
        <v>54149.99</v>
      </c>
      <c r="H26" s="84">
        <v>198360.14</v>
      </c>
      <c r="I26">
        <v>829.96</v>
      </c>
      <c r="J26" s="84">
        <v>29663.37</v>
      </c>
      <c r="K26" s="84">
        <v>2826.63</v>
      </c>
      <c r="L26" s="206">
        <v>32490</v>
      </c>
      <c r="M26" s="84">
        <v>2652.78</v>
      </c>
      <c r="N26" s="84">
        <v>2652.78</v>
      </c>
      <c r="O26" s="84">
        <v>2652.78</v>
      </c>
      <c r="P26" s="84">
        <v>2652.78</v>
      </c>
      <c r="Q26" s="84">
        <v>2652.78</v>
      </c>
      <c r="R26" s="84">
        <v>2652.78</v>
      </c>
      <c r="S26" s="84">
        <v>2762.22</v>
      </c>
      <c r="T26" s="84">
        <v>2762.22</v>
      </c>
      <c r="U26" s="84">
        <v>2762.22</v>
      </c>
      <c r="V26" s="84">
        <v>2762.22</v>
      </c>
      <c r="W26" s="84">
        <v>2762.22</v>
      </c>
      <c r="X26" s="84">
        <v>2762.22</v>
      </c>
      <c r="Y26" s="84">
        <v>29663.37</v>
      </c>
      <c r="Z26" s="84">
        <v>2421.9899999999998</v>
      </c>
      <c r="AA26" s="84">
        <v>2421.9899999999998</v>
      </c>
      <c r="AB26" s="84">
        <v>2421.9899999999998</v>
      </c>
      <c r="AC26" s="84">
        <v>2421.9899999999998</v>
      </c>
      <c r="AD26" s="84">
        <v>2421.9899999999998</v>
      </c>
      <c r="AE26" s="84">
        <v>2421.9899999999998</v>
      </c>
      <c r="AF26" s="84">
        <v>2521.91</v>
      </c>
      <c r="AG26" s="84">
        <v>2521.91</v>
      </c>
      <c r="AH26" s="84">
        <v>2521.91</v>
      </c>
      <c r="AI26" s="84">
        <v>2521.91</v>
      </c>
      <c r="AJ26" s="84">
        <v>2521.91</v>
      </c>
      <c r="AK26" s="84">
        <v>2521.88</v>
      </c>
      <c r="AL26" s="84">
        <v>2826.63</v>
      </c>
      <c r="AM26">
        <v>230.79</v>
      </c>
      <c r="AN26">
        <v>230.79</v>
      </c>
      <c r="AO26">
        <v>230.79</v>
      </c>
      <c r="AP26">
        <v>230.79</v>
      </c>
      <c r="AQ26">
        <v>230.79</v>
      </c>
      <c r="AR26">
        <v>230.79</v>
      </c>
      <c r="AS26">
        <v>240.31</v>
      </c>
      <c r="AT26">
        <v>240.31</v>
      </c>
      <c r="AU26">
        <v>240.31</v>
      </c>
      <c r="AV26">
        <v>240.31</v>
      </c>
      <c r="AW26">
        <v>240.31</v>
      </c>
      <c r="AX26">
        <v>240.34</v>
      </c>
    </row>
    <row r="27" spans="1:50" x14ac:dyDescent="0.25">
      <c r="A27">
        <v>13075022</v>
      </c>
      <c r="B27">
        <v>5553</v>
      </c>
      <c r="C27" t="s">
        <v>73</v>
      </c>
      <c r="D27">
        <v>441</v>
      </c>
      <c r="E27" s="84">
        <v>192877.05</v>
      </c>
      <c r="F27" s="84">
        <v>405978.57</v>
      </c>
      <c r="G27" s="84">
        <v>213101.51</v>
      </c>
      <c r="H27" s="84">
        <v>320737.96000000002</v>
      </c>
      <c r="I27">
        <v>727.3</v>
      </c>
      <c r="J27" s="84">
        <v>116737.01</v>
      </c>
      <c r="K27" s="84">
        <v>11123.9</v>
      </c>
      <c r="L27" s="206">
        <v>127860.91</v>
      </c>
      <c r="M27" s="84">
        <v>10554.11</v>
      </c>
      <c r="N27" s="84">
        <v>10554.11</v>
      </c>
      <c r="O27" s="84">
        <v>10554.11</v>
      </c>
      <c r="P27" s="84">
        <v>10554.11</v>
      </c>
      <c r="Q27" s="84">
        <v>10554.11</v>
      </c>
      <c r="R27" s="84">
        <v>10554.11</v>
      </c>
      <c r="S27" s="84">
        <v>10756.04</v>
      </c>
      <c r="T27" s="84">
        <v>10756.04</v>
      </c>
      <c r="U27" s="84">
        <v>10756.04</v>
      </c>
      <c r="V27" s="84">
        <v>10756.04</v>
      </c>
      <c r="W27" s="84">
        <v>10756.04</v>
      </c>
      <c r="X27" s="84">
        <v>10756.05</v>
      </c>
      <c r="Y27" s="84">
        <v>116737.01</v>
      </c>
      <c r="Z27" s="84">
        <v>9635.91</v>
      </c>
      <c r="AA27" s="84">
        <v>9635.91</v>
      </c>
      <c r="AB27" s="84">
        <v>9635.91</v>
      </c>
      <c r="AC27" s="84">
        <v>9635.91</v>
      </c>
      <c r="AD27" s="84">
        <v>9635.91</v>
      </c>
      <c r="AE27" s="84">
        <v>9635.91</v>
      </c>
      <c r="AF27" s="84">
        <v>9820.26</v>
      </c>
      <c r="AG27" s="84">
        <v>9820.26</v>
      </c>
      <c r="AH27" s="84">
        <v>9820.26</v>
      </c>
      <c r="AI27" s="84">
        <v>9820.26</v>
      </c>
      <c r="AJ27" s="84">
        <v>9820.26</v>
      </c>
      <c r="AK27" s="84">
        <v>9820.25</v>
      </c>
      <c r="AL27" s="84">
        <v>11123.9</v>
      </c>
      <c r="AM27">
        <v>918.2</v>
      </c>
      <c r="AN27">
        <v>918.2</v>
      </c>
      <c r="AO27">
        <v>918.2</v>
      </c>
      <c r="AP27">
        <v>918.2</v>
      </c>
      <c r="AQ27">
        <v>918.2</v>
      </c>
      <c r="AR27">
        <v>918.2</v>
      </c>
      <c r="AS27">
        <v>935.78</v>
      </c>
      <c r="AT27">
        <v>935.78</v>
      </c>
      <c r="AU27">
        <v>935.78</v>
      </c>
      <c r="AV27">
        <v>935.78</v>
      </c>
      <c r="AW27">
        <v>935.78</v>
      </c>
      <c r="AX27">
        <v>935.8</v>
      </c>
    </row>
    <row r="28" spans="1:50" x14ac:dyDescent="0.25">
      <c r="A28">
        <v>13075023</v>
      </c>
      <c r="B28">
        <v>5554</v>
      </c>
      <c r="C28" t="s">
        <v>89</v>
      </c>
      <c r="D28">
        <v>344</v>
      </c>
      <c r="E28" s="84">
        <v>107398.54</v>
      </c>
      <c r="F28" s="84">
        <v>316681.69</v>
      </c>
      <c r="G28" s="84">
        <v>209283.15</v>
      </c>
      <c r="H28" s="84">
        <v>232968.43</v>
      </c>
      <c r="I28">
        <v>677.23</v>
      </c>
      <c r="J28" s="84">
        <v>114645.31</v>
      </c>
      <c r="K28" s="84">
        <v>10924.58</v>
      </c>
      <c r="L28" s="206">
        <v>125569.89</v>
      </c>
      <c r="M28" s="84">
        <v>10385.4</v>
      </c>
      <c r="N28" s="84">
        <v>10385.4</v>
      </c>
      <c r="O28" s="84">
        <v>10385.4</v>
      </c>
      <c r="P28" s="84">
        <v>10385.4</v>
      </c>
      <c r="Q28" s="84">
        <v>10385.4</v>
      </c>
      <c r="R28" s="84">
        <v>10385.4</v>
      </c>
      <c r="S28" s="84">
        <v>10542.91</v>
      </c>
      <c r="T28" s="84">
        <v>10542.91</v>
      </c>
      <c r="U28" s="84">
        <v>10542.91</v>
      </c>
      <c r="V28" s="84">
        <v>10542.91</v>
      </c>
      <c r="W28" s="84">
        <v>10542.91</v>
      </c>
      <c r="X28" s="84">
        <v>10542.94</v>
      </c>
      <c r="Y28" s="84">
        <v>114645.31</v>
      </c>
      <c r="Z28" s="84">
        <v>9481.8700000000008</v>
      </c>
      <c r="AA28" s="84">
        <v>9481.8700000000008</v>
      </c>
      <c r="AB28" s="84">
        <v>9481.8700000000008</v>
      </c>
      <c r="AC28" s="84">
        <v>9481.8700000000008</v>
      </c>
      <c r="AD28" s="84">
        <v>9481.8700000000008</v>
      </c>
      <c r="AE28" s="84">
        <v>9481.8700000000008</v>
      </c>
      <c r="AF28" s="84">
        <v>9625.68</v>
      </c>
      <c r="AG28" s="84">
        <v>9625.68</v>
      </c>
      <c r="AH28" s="84">
        <v>9625.68</v>
      </c>
      <c r="AI28" s="84">
        <v>9625.68</v>
      </c>
      <c r="AJ28" s="84">
        <v>9625.68</v>
      </c>
      <c r="AK28" s="84">
        <v>9625.69</v>
      </c>
      <c r="AL28" s="84">
        <v>10924.58</v>
      </c>
      <c r="AM28">
        <v>903.53</v>
      </c>
      <c r="AN28">
        <v>903.53</v>
      </c>
      <c r="AO28">
        <v>903.53</v>
      </c>
      <c r="AP28">
        <v>903.53</v>
      </c>
      <c r="AQ28">
        <v>903.53</v>
      </c>
      <c r="AR28">
        <v>903.53</v>
      </c>
      <c r="AS28">
        <v>917.23</v>
      </c>
      <c r="AT28">
        <v>917.23</v>
      </c>
      <c r="AU28">
        <v>917.23</v>
      </c>
      <c r="AV28">
        <v>917.23</v>
      </c>
      <c r="AW28">
        <v>917.23</v>
      </c>
      <c r="AX28">
        <v>917.25</v>
      </c>
    </row>
    <row r="29" spans="1:50" x14ac:dyDescent="0.25">
      <c r="A29">
        <v>13075025</v>
      </c>
      <c r="B29">
        <v>5555</v>
      </c>
      <c r="C29" t="s">
        <v>95</v>
      </c>
      <c r="D29">
        <v>357</v>
      </c>
      <c r="E29" s="84">
        <v>125942.7</v>
      </c>
      <c r="F29" s="84">
        <v>328649.32</v>
      </c>
      <c r="G29" s="84">
        <v>202706.61</v>
      </c>
      <c r="H29" s="84">
        <v>247566.67</v>
      </c>
      <c r="I29">
        <v>693.46</v>
      </c>
      <c r="J29" s="84">
        <v>111042.68</v>
      </c>
      <c r="K29" s="84">
        <v>10581.29</v>
      </c>
      <c r="L29" s="206">
        <v>121623.97</v>
      </c>
      <c r="M29" s="84">
        <v>10053.6</v>
      </c>
      <c r="N29" s="84">
        <v>10053.6</v>
      </c>
      <c r="O29" s="84">
        <v>10053.6</v>
      </c>
      <c r="P29" s="84">
        <v>10053.6</v>
      </c>
      <c r="Q29" s="84">
        <v>10053.6</v>
      </c>
      <c r="R29" s="84">
        <v>10053.6</v>
      </c>
      <c r="S29" s="84">
        <v>10217.06</v>
      </c>
      <c r="T29" s="84">
        <v>10217.06</v>
      </c>
      <c r="U29" s="84">
        <v>10217.06</v>
      </c>
      <c r="V29" s="84">
        <v>10217.06</v>
      </c>
      <c r="W29" s="84">
        <v>10217.06</v>
      </c>
      <c r="X29" s="84">
        <v>10217.07</v>
      </c>
      <c r="Y29" s="84">
        <v>111042.68</v>
      </c>
      <c r="Z29" s="84">
        <v>9178.94</v>
      </c>
      <c r="AA29" s="84">
        <v>9178.94</v>
      </c>
      <c r="AB29" s="84">
        <v>9178.94</v>
      </c>
      <c r="AC29" s="84">
        <v>9178.94</v>
      </c>
      <c r="AD29" s="84">
        <v>9178.94</v>
      </c>
      <c r="AE29" s="84">
        <v>9178.94</v>
      </c>
      <c r="AF29" s="84">
        <v>9328.18</v>
      </c>
      <c r="AG29" s="84">
        <v>9328.18</v>
      </c>
      <c r="AH29" s="84">
        <v>9328.18</v>
      </c>
      <c r="AI29" s="84">
        <v>9328.18</v>
      </c>
      <c r="AJ29" s="84">
        <v>9328.18</v>
      </c>
      <c r="AK29" s="84">
        <v>9328.14</v>
      </c>
      <c r="AL29" s="84">
        <v>10581.29</v>
      </c>
      <c r="AM29">
        <v>874.66</v>
      </c>
      <c r="AN29">
        <v>874.66</v>
      </c>
      <c r="AO29">
        <v>874.66</v>
      </c>
      <c r="AP29">
        <v>874.66</v>
      </c>
      <c r="AQ29">
        <v>874.66</v>
      </c>
      <c r="AR29">
        <v>874.66</v>
      </c>
      <c r="AS29">
        <v>888.88</v>
      </c>
      <c r="AT29">
        <v>888.88</v>
      </c>
      <c r="AU29">
        <v>888.88</v>
      </c>
      <c r="AV29">
        <v>888.88</v>
      </c>
      <c r="AW29">
        <v>888.88</v>
      </c>
      <c r="AX29">
        <v>888.93</v>
      </c>
    </row>
    <row r="30" spans="1:50" x14ac:dyDescent="0.25">
      <c r="A30">
        <v>13075026</v>
      </c>
      <c r="B30">
        <v>5562</v>
      </c>
      <c r="C30" t="s">
        <v>155</v>
      </c>
      <c r="D30">
        <v>533</v>
      </c>
      <c r="E30" s="84">
        <v>181142.29</v>
      </c>
      <c r="F30" s="84">
        <v>490672.51</v>
      </c>
      <c r="G30" s="84">
        <v>309530.21999999997</v>
      </c>
      <c r="H30" s="84">
        <v>366860.42</v>
      </c>
      <c r="I30">
        <v>688.29</v>
      </c>
      <c r="J30" s="84">
        <v>169560.65</v>
      </c>
      <c r="K30" s="84">
        <v>16157.48</v>
      </c>
      <c r="L30" s="206">
        <v>185718.13</v>
      </c>
      <c r="M30" s="84">
        <v>15354.49</v>
      </c>
      <c r="N30" s="84">
        <v>15354.49</v>
      </c>
      <c r="O30" s="84">
        <v>15354.49</v>
      </c>
      <c r="P30" s="84">
        <v>15354.49</v>
      </c>
      <c r="Q30" s="84">
        <v>15354.49</v>
      </c>
      <c r="R30" s="84">
        <v>15354.49</v>
      </c>
      <c r="S30" s="84">
        <v>15598.53</v>
      </c>
      <c r="T30" s="84">
        <v>15598.53</v>
      </c>
      <c r="U30" s="84">
        <v>15598.53</v>
      </c>
      <c r="V30" s="84">
        <v>15598.53</v>
      </c>
      <c r="W30" s="84">
        <v>15598.53</v>
      </c>
      <c r="X30" s="84">
        <v>15598.54</v>
      </c>
      <c r="Y30" s="84">
        <v>169560.65</v>
      </c>
      <c r="Z30" s="84">
        <v>14018.65</v>
      </c>
      <c r="AA30" s="84">
        <v>14018.65</v>
      </c>
      <c r="AB30" s="84">
        <v>14018.65</v>
      </c>
      <c r="AC30" s="84">
        <v>14018.65</v>
      </c>
      <c r="AD30" s="84">
        <v>14018.65</v>
      </c>
      <c r="AE30" s="84">
        <v>14018.65</v>
      </c>
      <c r="AF30" s="84">
        <v>14241.46</v>
      </c>
      <c r="AG30" s="84">
        <v>14241.46</v>
      </c>
      <c r="AH30" s="84">
        <v>14241.46</v>
      </c>
      <c r="AI30" s="84">
        <v>14241.46</v>
      </c>
      <c r="AJ30" s="84">
        <v>14241.46</v>
      </c>
      <c r="AK30" s="84">
        <v>14241.45</v>
      </c>
      <c r="AL30" s="84">
        <v>16157.48</v>
      </c>
      <c r="AM30" s="84">
        <v>1335.84</v>
      </c>
      <c r="AN30" s="84">
        <v>1335.84</v>
      </c>
      <c r="AO30" s="84">
        <v>1335.84</v>
      </c>
      <c r="AP30" s="84">
        <v>1335.84</v>
      </c>
      <c r="AQ30" s="84">
        <v>1335.84</v>
      </c>
      <c r="AR30" s="84">
        <v>1335.84</v>
      </c>
      <c r="AS30" s="84">
        <v>1357.07</v>
      </c>
      <c r="AT30" s="84">
        <v>1357.07</v>
      </c>
      <c r="AU30" s="84">
        <v>1357.07</v>
      </c>
      <c r="AV30" s="84">
        <v>1357.07</v>
      </c>
      <c r="AW30" s="84">
        <v>1357.07</v>
      </c>
      <c r="AX30" s="84">
        <v>1357.09</v>
      </c>
    </row>
    <row r="31" spans="1:50" x14ac:dyDescent="0.25">
      <c r="A31">
        <v>13075027</v>
      </c>
      <c r="B31">
        <v>5555</v>
      </c>
      <c r="C31" t="s">
        <v>96</v>
      </c>
      <c r="D31" s="85">
        <v>1065</v>
      </c>
      <c r="E31" s="84">
        <v>530175.98</v>
      </c>
      <c r="F31" s="84">
        <v>980424.43</v>
      </c>
      <c r="G31" s="84">
        <v>450248.45</v>
      </c>
      <c r="H31" s="84">
        <v>800325.05</v>
      </c>
      <c r="I31">
        <v>751.48</v>
      </c>
      <c r="J31" s="84">
        <v>246646.1</v>
      </c>
      <c r="K31" s="84">
        <v>23502.97</v>
      </c>
      <c r="L31" s="206">
        <v>270149.07</v>
      </c>
      <c r="M31" s="84">
        <v>22268.61</v>
      </c>
      <c r="N31" s="84">
        <v>22268.61</v>
      </c>
      <c r="O31" s="84">
        <v>22268.61</v>
      </c>
      <c r="P31" s="84">
        <v>22268.61</v>
      </c>
      <c r="Q31" s="84">
        <v>22268.61</v>
      </c>
      <c r="R31" s="84">
        <v>22268.61</v>
      </c>
      <c r="S31" s="84">
        <v>22756.23</v>
      </c>
      <c r="T31" s="84">
        <v>22756.23</v>
      </c>
      <c r="U31" s="84">
        <v>22756.23</v>
      </c>
      <c r="V31" s="84">
        <v>22756.23</v>
      </c>
      <c r="W31" s="84">
        <v>22756.23</v>
      </c>
      <c r="X31" s="84">
        <v>22756.26</v>
      </c>
      <c r="Y31" s="84">
        <v>246646.1</v>
      </c>
      <c r="Z31" s="84">
        <v>20331.240000000002</v>
      </c>
      <c r="AA31" s="84">
        <v>20331.240000000002</v>
      </c>
      <c r="AB31" s="84">
        <v>20331.240000000002</v>
      </c>
      <c r="AC31" s="84">
        <v>20331.240000000002</v>
      </c>
      <c r="AD31" s="84">
        <v>20331.240000000002</v>
      </c>
      <c r="AE31" s="84">
        <v>20331.240000000002</v>
      </c>
      <c r="AF31" s="84">
        <v>20776.439999999999</v>
      </c>
      <c r="AG31" s="84">
        <v>20776.439999999999</v>
      </c>
      <c r="AH31" s="84">
        <v>20776.439999999999</v>
      </c>
      <c r="AI31" s="84">
        <v>20776.439999999999</v>
      </c>
      <c r="AJ31" s="84">
        <v>20776.439999999999</v>
      </c>
      <c r="AK31" s="84">
        <v>20776.46</v>
      </c>
      <c r="AL31" s="84">
        <v>23502.97</v>
      </c>
      <c r="AM31" s="84">
        <v>1937.37</v>
      </c>
      <c r="AN31" s="84">
        <v>1937.37</v>
      </c>
      <c r="AO31" s="84">
        <v>1937.37</v>
      </c>
      <c r="AP31" s="84">
        <v>1937.37</v>
      </c>
      <c r="AQ31" s="84">
        <v>1937.37</v>
      </c>
      <c r="AR31" s="84">
        <v>1937.37</v>
      </c>
      <c r="AS31" s="84">
        <v>1979.79</v>
      </c>
      <c r="AT31" s="84">
        <v>1979.79</v>
      </c>
      <c r="AU31" s="84">
        <v>1979.79</v>
      </c>
      <c r="AV31" s="84">
        <v>1979.79</v>
      </c>
      <c r="AW31" s="84">
        <v>1979.79</v>
      </c>
      <c r="AX31" s="84">
        <v>1979.8</v>
      </c>
    </row>
    <row r="32" spans="1:50" x14ac:dyDescent="0.25">
      <c r="A32">
        <v>13075028</v>
      </c>
      <c r="B32">
        <v>5555</v>
      </c>
      <c r="C32" t="s">
        <v>97</v>
      </c>
      <c r="D32">
        <v>508</v>
      </c>
      <c r="E32" s="84">
        <v>219744.63</v>
      </c>
      <c r="F32" s="84">
        <v>467657.85</v>
      </c>
      <c r="G32" s="84">
        <v>247913.22</v>
      </c>
      <c r="H32" s="84">
        <v>368492.56</v>
      </c>
      <c r="I32">
        <v>725.38</v>
      </c>
      <c r="J32" s="84">
        <v>135806.85999999999</v>
      </c>
      <c r="K32" s="84">
        <v>12941.07</v>
      </c>
      <c r="L32" s="206">
        <v>148747.93</v>
      </c>
      <c r="M32" s="84">
        <v>12279.36</v>
      </c>
      <c r="N32" s="84">
        <v>12279.36</v>
      </c>
      <c r="O32" s="84">
        <v>12279.36</v>
      </c>
      <c r="P32" s="84">
        <v>12279.36</v>
      </c>
      <c r="Q32" s="84">
        <v>12279.36</v>
      </c>
      <c r="R32" s="84">
        <v>12279.36</v>
      </c>
      <c r="S32" s="84">
        <v>12511.96</v>
      </c>
      <c r="T32" s="84">
        <v>12511.96</v>
      </c>
      <c r="U32" s="84">
        <v>12511.96</v>
      </c>
      <c r="V32" s="84">
        <v>12511.96</v>
      </c>
      <c r="W32" s="84">
        <v>12511.96</v>
      </c>
      <c r="X32" s="84">
        <v>12511.97</v>
      </c>
      <c r="Y32" s="84">
        <v>135806.85999999999</v>
      </c>
      <c r="Z32" s="84">
        <v>11211.06</v>
      </c>
      <c r="AA32" s="84">
        <v>11211.06</v>
      </c>
      <c r="AB32" s="84">
        <v>11211.06</v>
      </c>
      <c r="AC32" s="84">
        <v>11211.06</v>
      </c>
      <c r="AD32" s="84">
        <v>11211.06</v>
      </c>
      <c r="AE32" s="84">
        <v>11211.06</v>
      </c>
      <c r="AF32" s="84">
        <v>11423.42</v>
      </c>
      <c r="AG32" s="84">
        <v>11423.42</v>
      </c>
      <c r="AH32" s="84">
        <v>11423.42</v>
      </c>
      <c r="AI32" s="84">
        <v>11423.42</v>
      </c>
      <c r="AJ32" s="84">
        <v>11423.42</v>
      </c>
      <c r="AK32" s="84">
        <v>11423.4</v>
      </c>
      <c r="AL32" s="84">
        <v>12941.07</v>
      </c>
      <c r="AM32" s="84">
        <v>1068.3</v>
      </c>
      <c r="AN32" s="84">
        <v>1068.3</v>
      </c>
      <c r="AO32" s="84">
        <v>1068.3</v>
      </c>
      <c r="AP32" s="84">
        <v>1068.3</v>
      </c>
      <c r="AQ32" s="84">
        <v>1068.3</v>
      </c>
      <c r="AR32" s="84">
        <v>1068.3</v>
      </c>
      <c r="AS32" s="84">
        <v>1088.54</v>
      </c>
      <c r="AT32" s="84">
        <v>1088.54</v>
      </c>
      <c r="AU32" s="84">
        <v>1088.54</v>
      </c>
      <c r="AV32" s="84">
        <v>1088.54</v>
      </c>
      <c r="AW32" s="84">
        <v>1088.54</v>
      </c>
      <c r="AX32" s="84">
        <v>1088.57</v>
      </c>
    </row>
    <row r="33" spans="1:50" x14ac:dyDescent="0.25">
      <c r="A33">
        <v>13075029</v>
      </c>
      <c r="B33">
        <v>5553</v>
      </c>
      <c r="C33" t="s">
        <v>74</v>
      </c>
      <c r="D33" s="85">
        <v>2656</v>
      </c>
      <c r="E33" s="84">
        <v>836524.61</v>
      </c>
      <c r="F33" s="84">
        <v>2445077.2599999998</v>
      </c>
      <c r="G33" s="84">
        <v>1608552.65</v>
      </c>
      <c r="H33" s="84">
        <v>1801656.2</v>
      </c>
      <c r="I33">
        <v>678.33</v>
      </c>
      <c r="J33" s="84">
        <v>881165.14</v>
      </c>
      <c r="K33" s="84">
        <v>83966.45</v>
      </c>
      <c r="L33" s="206">
        <v>965131.59</v>
      </c>
      <c r="M33" s="84">
        <v>79819.600000000006</v>
      </c>
      <c r="N33" s="84">
        <v>79819.600000000006</v>
      </c>
      <c r="O33" s="84">
        <v>79819.600000000006</v>
      </c>
      <c r="P33" s="84">
        <v>79819.600000000006</v>
      </c>
      <c r="Q33" s="84">
        <v>79819.600000000006</v>
      </c>
      <c r="R33" s="84">
        <v>79819.600000000006</v>
      </c>
      <c r="S33" s="84">
        <v>81035.66</v>
      </c>
      <c r="T33" s="84">
        <v>81035.66</v>
      </c>
      <c r="U33" s="84">
        <v>81035.66</v>
      </c>
      <c r="V33" s="84">
        <v>81035.66</v>
      </c>
      <c r="W33" s="84">
        <v>81035.66</v>
      </c>
      <c r="X33" s="84">
        <v>81035.69</v>
      </c>
      <c r="Y33" s="84">
        <v>881165.14</v>
      </c>
      <c r="Z33" s="84">
        <v>72875.3</v>
      </c>
      <c r="AA33" s="84">
        <v>72875.3</v>
      </c>
      <c r="AB33" s="84">
        <v>72875.3</v>
      </c>
      <c r="AC33" s="84">
        <v>72875.3</v>
      </c>
      <c r="AD33" s="84">
        <v>72875.3</v>
      </c>
      <c r="AE33" s="84">
        <v>72875.3</v>
      </c>
      <c r="AF33" s="84">
        <v>73985.56</v>
      </c>
      <c r="AG33" s="84">
        <v>73985.56</v>
      </c>
      <c r="AH33" s="84">
        <v>73985.56</v>
      </c>
      <c r="AI33" s="84">
        <v>73985.56</v>
      </c>
      <c r="AJ33" s="84">
        <v>73985.56</v>
      </c>
      <c r="AK33" s="84">
        <v>73985.539999999994</v>
      </c>
      <c r="AL33" s="84">
        <v>83966.45</v>
      </c>
      <c r="AM33" s="84">
        <v>6944.3</v>
      </c>
      <c r="AN33" s="84">
        <v>6944.3</v>
      </c>
      <c r="AO33" s="84">
        <v>6944.3</v>
      </c>
      <c r="AP33" s="84">
        <v>6944.3</v>
      </c>
      <c r="AQ33" s="84">
        <v>6944.3</v>
      </c>
      <c r="AR33" s="84">
        <v>6944.3</v>
      </c>
      <c r="AS33" s="84">
        <v>7050.1</v>
      </c>
      <c r="AT33" s="84">
        <v>7050.1</v>
      </c>
      <c r="AU33" s="84">
        <v>7050.1</v>
      </c>
      <c r="AV33" s="84">
        <v>7050.1</v>
      </c>
      <c r="AW33" s="84">
        <v>7050.1</v>
      </c>
      <c r="AX33" s="84">
        <v>7050.15</v>
      </c>
    </row>
    <row r="34" spans="1:50" x14ac:dyDescent="0.25">
      <c r="A34">
        <v>13075031</v>
      </c>
      <c r="B34">
        <v>5552</v>
      </c>
      <c r="C34" t="s">
        <v>58</v>
      </c>
      <c r="D34" s="85">
        <v>4847</v>
      </c>
      <c r="E34" s="84">
        <v>1889493.97</v>
      </c>
      <c r="F34" s="84">
        <v>4462081.88</v>
      </c>
      <c r="G34" s="84">
        <v>2572587.91</v>
      </c>
      <c r="H34" s="84">
        <v>3433046.72</v>
      </c>
      <c r="I34">
        <v>708.28</v>
      </c>
      <c r="J34" s="84">
        <v>1409263.66</v>
      </c>
      <c r="K34" s="84">
        <v>134289.09</v>
      </c>
      <c r="L34" s="206">
        <v>1543552.75</v>
      </c>
      <c r="M34" s="84">
        <v>127519.79</v>
      </c>
      <c r="N34" s="84">
        <v>127519.79</v>
      </c>
      <c r="O34" s="84">
        <v>127519.79</v>
      </c>
      <c r="P34" s="84">
        <v>127519.79</v>
      </c>
      <c r="Q34" s="84">
        <v>127519.79</v>
      </c>
      <c r="R34" s="84">
        <v>127519.79</v>
      </c>
      <c r="S34" s="84">
        <v>129739</v>
      </c>
      <c r="T34" s="84">
        <v>129739</v>
      </c>
      <c r="U34" s="84">
        <v>129739</v>
      </c>
      <c r="V34" s="84">
        <v>129739</v>
      </c>
      <c r="W34" s="84">
        <v>129739</v>
      </c>
      <c r="X34" s="84">
        <v>129739.01</v>
      </c>
      <c r="Y34" s="84">
        <v>1409263.66</v>
      </c>
      <c r="Z34" s="84">
        <v>116425.57</v>
      </c>
      <c r="AA34" s="84">
        <v>116425.57</v>
      </c>
      <c r="AB34" s="84">
        <v>116425.57</v>
      </c>
      <c r="AC34" s="84">
        <v>116425.57</v>
      </c>
      <c r="AD34" s="84">
        <v>116425.57</v>
      </c>
      <c r="AE34" s="84">
        <v>116425.57</v>
      </c>
      <c r="AF34" s="84">
        <v>118451.71</v>
      </c>
      <c r="AG34" s="84">
        <v>118451.71</v>
      </c>
      <c r="AH34" s="84">
        <v>118451.71</v>
      </c>
      <c r="AI34" s="84">
        <v>118451.71</v>
      </c>
      <c r="AJ34" s="84">
        <v>118451.71</v>
      </c>
      <c r="AK34" s="84">
        <v>118451.69</v>
      </c>
      <c r="AL34" s="84">
        <v>134289.09</v>
      </c>
      <c r="AM34" s="84">
        <v>11094.22</v>
      </c>
      <c r="AN34" s="84">
        <v>11094.22</v>
      </c>
      <c r="AO34" s="84">
        <v>11094.22</v>
      </c>
      <c r="AP34" s="84">
        <v>11094.22</v>
      </c>
      <c r="AQ34" s="84">
        <v>11094.22</v>
      </c>
      <c r="AR34" s="84">
        <v>11094.22</v>
      </c>
      <c r="AS34" s="84">
        <v>11287.29</v>
      </c>
      <c r="AT34" s="84">
        <v>11287.29</v>
      </c>
      <c r="AU34" s="84">
        <v>11287.29</v>
      </c>
      <c r="AV34" s="84">
        <v>11287.29</v>
      </c>
      <c r="AW34" s="84">
        <v>11287.29</v>
      </c>
      <c r="AX34" s="84">
        <v>11287.32</v>
      </c>
    </row>
    <row r="35" spans="1:50" x14ac:dyDescent="0.25">
      <c r="A35">
        <v>13075032</v>
      </c>
      <c r="B35">
        <v>5560</v>
      </c>
      <c r="C35" t="s">
        <v>137</v>
      </c>
      <c r="D35">
        <v>310</v>
      </c>
      <c r="E35" s="84">
        <v>85053.22</v>
      </c>
      <c r="F35" s="84">
        <v>285381.76000000001</v>
      </c>
      <c r="G35" s="84">
        <v>200328.54</v>
      </c>
      <c r="H35" s="84">
        <v>205250.34</v>
      </c>
      <c r="I35">
        <v>662.1</v>
      </c>
      <c r="J35" s="84">
        <v>109739.97</v>
      </c>
      <c r="K35" s="84">
        <v>10457.15</v>
      </c>
      <c r="L35" s="206">
        <v>120197.12</v>
      </c>
      <c r="M35" s="84">
        <v>9945.4599999999991</v>
      </c>
      <c r="N35" s="84">
        <v>9945.4599999999991</v>
      </c>
      <c r="O35" s="84">
        <v>9945.4599999999991</v>
      </c>
      <c r="P35" s="84">
        <v>9945.4599999999991</v>
      </c>
      <c r="Q35" s="84">
        <v>9945.4599999999991</v>
      </c>
      <c r="R35" s="84">
        <v>9945.4599999999991</v>
      </c>
      <c r="S35" s="84">
        <v>10087.39</v>
      </c>
      <c r="T35" s="84">
        <v>10087.39</v>
      </c>
      <c r="U35" s="84">
        <v>10087.39</v>
      </c>
      <c r="V35" s="84">
        <v>10087.39</v>
      </c>
      <c r="W35" s="84">
        <v>10087.39</v>
      </c>
      <c r="X35" s="84">
        <v>10087.41</v>
      </c>
      <c r="Y35" s="84">
        <v>109739.97</v>
      </c>
      <c r="Z35" s="84">
        <v>9080.2099999999991</v>
      </c>
      <c r="AA35" s="84">
        <v>9080.2099999999991</v>
      </c>
      <c r="AB35" s="84">
        <v>9080.2099999999991</v>
      </c>
      <c r="AC35" s="84">
        <v>9080.2099999999991</v>
      </c>
      <c r="AD35" s="84">
        <v>9080.2099999999991</v>
      </c>
      <c r="AE35" s="84">
        <v>9080.2099999999991</v>
      </c>
      <c r="AF35" s="84">
        <v>9209.7900000000009</v>
      </c>
      <c r="AG35" s="84">
        <v>9209.7900000000009</v>
      </c>
      <c r="AH35" s="84">
        <v>9209.7900000000009</v>
      </c>
      <c r="AI35" s="84">
        <v>9209.7900000000009</v>
      </c>
      <c r="AJ35" s="84">
        <v>9209.7900000000009</v>
      </c>
      <c r="AK35" s="84">
        <v>9209.76</v>
      </c>
      <c r="AL35" s="84">
        <v>10457.15</v>
      </c>
      <c r="AM35">
        <v>865.25</v>
      </c>
      <c r="AN35">
        <v>865.25</v>
      </c>
      <c r="AO35">
        <v>865.25</v>
      </c>
      <c r="AP35">
        <v>865.25</v>
      </c>
      <c r="AQ35">
        <v>865.25</v>
      </c>
      <c r="AR35">
        <v>865.25</v>
      </c>
      <c r="AS35">
        <v>877.6</v>
      </c>
      <c r="AT35">
        <v>877.6</v>
      </c>
      <c r="AU35">
        <v>877.6</v>
      </c>
      <c r="AV35">
        <v>877.6</v>
      </c>
      <c r="AW35">
        <v>877.6</v>
      </c>
      <c r="AX35">
        <v>877.65</v>
      </c>
    </row>
    <row r="36" spans="1:50" x14ac:dyDescent="0.25">
      <c r="A36">
        <v>13075033</v>
      </c>
      <c r="B36">
        <v>5559</v>
      </c>
      <c r="C36" t="s">
        <v>130</v>
      </c>
      <c r="D36" s="85">
        <v>2658</v>
      </c>
      <c r="E36" s="84">
        <v>833685.15</v>
      </c>
      <c r="F36" s="84">
        <v>2446918.4300000002</v>
      </c>
      <c r="G36" s="84">
        <v>1613233.28</v>
      </c>
      <c r="H36" s="84">
        <v>1801625.12</v>
      </c>
      <c r="I36">
        <v>677.81</v>
      </c>
      <c r="J36" s="84">
        <v>883729.19</v>
      </c>
      <c r="K36" s="84">
        <v>84210.78</v>
      </c>
      <c r="L36" s="206">
        <v>967939.97</v>
      </c>
      <c r="M36" s="84">
        <v>80053.179999999993</v>
      </c>
      <c r="N36" s="84">
        <v>80053.179999999993</v>
      </c>
      <c r="O36" s="84">
        <v>80053.179999999993</v>
      </c>
      <c r="P36" s="84">
        <v>80053.179999999993</v>
      </c>
      <c r="Q36" s="84">
        <v>80053.179999999993</v>
      </c>
      <c r="R36" s="84">
        <v>80053.179999999993</v>
      </c>
      <c r="S36" s="84">
        <v>81270.14</v>
      </c>
      <c r="T36" s="84">
        <v>81270.14</v>
      </c>
      <c r="U36" s="84">
        <v>81270.14</v>
      </c>
      <c r="V36" s="84">
        <v>81270.14</v>
      </c>
      <c r="W36" s="84">
        <v>81270.14</v>
      </c>
      <c r="X36" s="84">
        <v>81270.19</v>
      </c>
      <c r="Y36" s="84">
        <v>883729.19</v>
      </c>
      <c r="Z36" s="84">
        <v>73088.56</v>
      </c>
      <c r="AA36" s="84">
        <v>73088.56</v>
      </c>
      <c r="AB36" s="84">
        <v>73088.56</v>
      </c>
      <c r="AC36" s="84">
        <v>73088.56</v>
      </c>
      <c r="AD36" s="84">
        <v>73088.56</v>
      </c>
      <c r="AE36" s="84">
        <v>73088.56</v>
      </c>
      <c r="AF36" s="84">
        <v>74199.63</v>
      </c>
      <c r="AG36" s="84">
        <v>74199.63</v>
      </c>
      <c r="AH36" s="84">
        <v>74199.63</v>
      </c>
      <c r="AI36" s="84">
        <v>74199.63</v>
      </c>
      <c r="AJ36" s="84">
        <v>74199.63</v>
      </c>
      <c r="AK36" s="84">
        <v>74199.679999999993</v>
      </c>
      <c r="AL36" s="84">
        <v>84210.78</v>
      </c>
      <c r="AM36" s="84">
        <v>6964.62</v>
      </c>
      <c r="AN36" s="84">
        <v>6964.62</v>
      </c>
      <c r="AO36" s="84">
        <v>6964.62</v>
      </c>
      <c r="AP36" s="84">
        <v>6964.62</v>
      </c>
      <c r="AQ36" s="84">
        <v>6964.62</v>
      </c>
      <c r="AR36" s="84">
        <v>6964.62</v>
      </c>
      <c r="AS36" s="84">
        <v>7070.51</v>
      </c>
      <c r="AT36" s="84">
        <v>7070.51</v>
      </c>
      <c r="AU36" s="84">
        <v>7070.51</v>
      </c>
      <c r="AV36" s="84">
        <v>7070.51</v>
      </c>
      <c r="AW36" s="84">
        <v>7070.51</v>
      </c>
      <c r="AX36" s="84">
        <v>7070.51</v>
      </c>
    </row>
    <row r="37" spans="1:50" x14ac:dyDescent="0.25">
      <c r="A37">
        <v>13075034</v>
      </c>
      <c r="B37">
        <v>5562</v>
      </c>
      <c r="C37" t="s">
        <v>156</v>
      </c>
      <c r="D37">
        <v>245</v>
      </c>
      <c r="E37" s="84">
        <v>61607.72</v>
      </c>
      <c r="F37" s="84">
        <v>225543.65</v>
      </c>
      <c r="G37" s="84">
        <v>163935.93</v>
      </c>
      <c r="H37" s="84">
        <v>159969.28</v>
      </c>
      <c r="I37">
        <v>652.94000000000005</v>
      </c>
      <c r="J37" s="84">
        <v>89804.1</v>
      </c>
      <c r="K37" s="84">
        <v>8557.4599999999991</v>
      </c>
      <c r="L37" s="206">
        <v>98361.56</v>
      </c>
      <c r="M37" s="84">
        <v>8140.71</v>
      </c>
      <c r="N37" s="84">
        <v>8140.71</v>
      </c>
      <c r="O37" s="84">
        <v>8140.71</v>
      </c>
      <c r="P37" s="84">
        <v>8140.71</v>
      </c>
      <c r="Q37" s="84">
        <v>8140.71</v>
      </c>
      <c r="R37" s="84">
        <v>8140.71</v>
      </c>
      <c r="S37" s="84">
        <v>8252.8799999999992</v>
      </c>
      <c r="T37" s="84">
        <v>8252.8799999999992</v>
      </c>
      <c r="U37" s="84">
        <v>8252.8799999999992</v>
      </c>
      <c r="V37" s="84">
        <v>8252.8799999999992</v>
      </c>
      <c r="W37" s="84">
        <v>8252.8799999999992</v>
      </c>
      <c r="X37" s="84">
        <v>8252.9</v>
      </c>
      <c r="Y37" s="84">
        <v>89804.1</v>
      </c>
      <c r="Z37" s="84">
        <v>7432.47</v>
      </c>
      <c r="AA37" s="84">
        <v>7432.47</v>
      </c>
      <c r="AB37" s="84">
        <v>7432.47</v>
      </c>
      <c r="AC37" s="84">
        <v>7432.47</v>
      </c>
      <c r="AD37" s="84">
        <v>7432.47</v>
      </c>
      <c r="AE37" s="84">
        <v>7432.47</v>
      </c>
      <c r="AF37" s="84">
        <v>7534.88</v>
      </c>
      <c r="AG37" s="84">
        <v>7534.88</v>
      </c>
      <c r="AH37" s="84">
        <v>7534.88</v>
      </c>
      <c r="AI37" s="84">
        <v>7534.88</v>
      </c>
      <c r="AJ37" s="84">
        <v>7534.88</v>
      </c>
      <c r="AK37" s="84">
        <v>7534.88</v>
      </c>
      <c r="AL37" s="84">
        <v>8557.4599999999991</v>
      </c>
      <c r="AM37">
        <v>708.24</v>
      </c>
      <c r="AN37">
        <v>708.24</v>
      </c>
      <c r="AO37">
        <v>708.24</v>
      </c>
      <c r="AP37">
        <v>708.24</v>
      </c>
      <c r="AQ37">
        <v>708.24</v>
      </c>
      <c r="AR37">
        <v>708.24</v>
      </c>
      <c r="AS37">
        <v>718</v>
      </c>
      <c r="AT37">
        <v>718</v>
      </c>
      <c r="AU37">
        <v>718</v>
      </c>
      <c r="AV37">
        <v>718</v>
      </c>
      <c r="AW37">
        <v>718</v>
      </c>
      <c r="AX37">
        <v>718.02</v>
      </c>
    </row>
    <row r="38" spans="1:50" x14ac:dyDescent="0.25">
      <c r="A38">
        <v>13075035</v>
      </c>
      <c r="B38">
        <v>5556</v>
      </c>
      <c r="C38" t="s">
        <v>106</v>
      </c>
      <c r="D38">
        <v>160</v>
      </c>
      <c r="E38" s="84">
        <v>109228.72</v>
      </c>
      <c r="F38" s="84">
        <v>147293.81</v>
      </c>
      <c r="G38" s="84">
        <v>38065.089999999997</v>
      </c>
      <c r="H38" s="84">
        <v>132067.76999999999</v>
      </c>
      <c r="I38">
        <v>825.42</v>
      </c>
      <c r="J38" s="84">
        <v>20852.05</v>
      </c>
      <c r="K38" s="84">
        <v>1987</v>
      </c>
      <c r="L38" s="206">
        <v>22839.05</v>
      </c>
      <c r="M38" s="84">
        <v>1866.62</v>
      </c>
      <c r="N38" s="84">
        <v>1866.62</v>
      </c>
      <c r="O38" s="84">
        <v>1866.62</v>
      </c>
      <c r="P38" s="84">
        <v>1866.62</v>
      </c>
      <c r="Q38" s="84">
        <v>1866.62</v>
      </c>
      <c r="R38" s="84">
        <v>1866.62</v>
      </c>
      <c r="S38" s="84">
        <v>1939.88</v>
      </c>
      <c r="T38" s="84">
        <v>1939.88</v>
      </c>
      <c r="U38" s="84">
        <v>1939.88</v>
      </c>
      <c r="V38" s="84">
        <v>1939.88</v>
      </c>
      <c r="W38" s="84">
        <v>1939.88</v>
      </c>
      <c r="X38" s="84">
        <v>1939.93</v>
      </c>
      <c r="Y38" s="84">
        <v>20852.05</v>
      </c>
      <c r="Z38" s="84">
        <v>1704.23</v>
      </c>
      <c r="AA38" s="84">
        <v>1704.23</v>
      </c>
      <c r="AB38" s="84">
        <v>1704.23</v>
      </c>
      <c r="AC38" s="84">
        <v>1704.23</v>
      </c>
      <c r="AD38" s="84">
        <v>1704.23</v>
      </c>
      <c r="AE38" s="84">
        <v>1704.23</v>
      </c>
      <c r="AF38" s="84">
        <v>1771.11</v>
      </c>
      <c r="AG38" s="84">
        <v>1771.11</v>
      </c>
      <c r="AH38" s="84">
        <v>1771.11</v>
      </c>
      <c r="AI38" s="84">
        <v>1771.11</v>
      </c>
      <c r="AJ38" s="84">
        <v>1771.11</v>
      </c>
      <c r="AK38" s="84">
        <v>1771.12</v>
      </c>
      <c r="AL38" s="84">
        <v>1987</v>
      </c>
      <c r="AM38">
        <v>162.38999999999999</v>
      </c>
      <c r="AN38">
        <v>162.38999999999999</v>
      </c>
      <c r="AO38">
        <v>162.38999999999999</v>
      </c>
      <c r="AP38">
        <v>162.38999999999999</v>
      </c>
      <c r="AQ38">
        <v>162.38999999999999</v>
      </c>
      <c r="AR38">
        <v>162.38999999999999</v>
      </c>
      <c r="AS38">
        <v>168.77</v>
      </c>
      <c r="AT38">
        <v>168.77</v>
      </c>
      <c r="AU38">
        <v>168.77</v>
      </c>
      <c r="AV38">
        <v>168.77</v>
      </c>
      <c r="AW38">
        <v>168.77</v>
      </c>
      <c r="AX38">
        <v>168.81</v>
      </c>
    </row>
    <row r="39" spans="1:50" x14ac:dyDescent="0.25">
      <c r="A39">
        <v>13075036</v>
      </c>
      <c r="B39">
        <v>5558</v>
      </c>
      <c r="C39" t="s">
        <v>126</v>
      </c>
      <c r="D39">
        <v>889</v>
      </c>
      <c r="E39" s="84">
        <v>581067.73</v>
      </c>
      <c r="F39" s="84">
        <v>818401.24</v>
      </c>
      <c r="G39" s="84">
        <v>237333.5</v>
      </c>
      <c r="H39" s="84">
        <v>723467.83</v>
      </c>
      <c r="I39">
        <v>813.8</v>
      </c>
      <c r="J39" s="84">
        <v>130011.29</v>
      </c>
      <c r="K39" s="84">
        <v>12388.81</v>
      </c>
      <c r="L39" s="206">
        <v>142400.1</v>
      </c>
      <c r="M39" s="84">
        <v>11663.16</v>
      </c>
      <c r="N39" s="84">
        <v>11663.16</v>
      </c>
      <c r="O39" s="84">
        <v>11663.16</v>
      </c>
      <c r="P39" s="84">
        <v>11663.16</v>
      </c>
      <c r="Q39" s="84">
        <v>11663.16</v>
      </c>
      <c r="R39" s="84">
        <v>11663.16</v>
      </c>
      <c r="S39" s="84">
        <v>12070.19</v>
      </c>
      <c r="T39" s="84">
        <v>12070.19</v>
      </c>
      <c r="U39" s="84">
        <v>12070.19</v>
      </c>
      <c r="V39" s="84">
        <v>12070.19</v>
      </c>
      <c r="W39" s="84">
        <v>12070.19</v>
      </c>
      <c r="X39" s="84">
        <v>12070.19</v>
      </c>
      <c r="Y39" s="84">
        <v>130011.29</v>
      </c>
      <c r="Z39" s="84">
        <v>10648.47</v>
      </c>
      <c r="AA39" s="84">
        <v>10648.47</v>
      </c>
      <c r="AB39" s="84">
        <v>10648.47</v>
      </c>
      <c r="AC39" s="84">
        <v>10648.47</v>
      </c>
      <c r="AD39" s="84">
        <v>10648.47</v>
      </c>
      <c r="AE39" s="84">
        <v>10648.47</v>
      </c>
      <c r="AF39" s="84">
        <v>11020.08</v>
      </c>
      <c r="AG39" s="84">
        <v>11020.08</v>
      </c>
      <c r="AH39" s="84">
        <v>11020.08</v>
      </c>
      <c r="AI39" s="84">
        <v>11020.08</v>
      </c>
      <c r="AJ39" s="84">
        <v>11020.08</v>
      </c>
      <c r="AK39" s="84">
        <v>11020.07</v>
      </c>
      <c r="AL39" s="84">
        <v>12388.81</v>
      </c>
      <c r="AM39" s="84">
        <v>1014.69</v>
      </c>
      <c r="AN39" s="84">
        <v>1014.69</v>
      </c>
      <c r="AO39" s="84">
        <v>1014.69</v>
      </c>
      <c r="AP39" s="84">
        <v>1014.69</v>
      </c>
      <c r="AQ39" s="84">
        <v>1014.69</v>
      </c>
      <c r="AR39" s="84">
        <v>1014.69</v>
      </c>
      <c r="AS39" s="84">
        <v>1050.1099999999999</v>
      </c>
      <c r="AT39" s="84">
        <v>1050.1099999999999</v>
      </c>
      <c r="AU39" s="84">
        <v>1050.1099999999999</v>
      </c>
      <c r="AV39" s="84">
        <v>1050.1099999999999</v>
      </c>
      <c r="AW39" s="84">
        <v>1050.1099999999999</v>
      </c>
      <c r="AX39" s="84">
        <v>1050.1199999999999</v>
      </c>
    </row>
    <row r="40" spans="1:50" x14ac:dyDescent="0.25">
      <c r="A40">
        <v>13075037</v>
      </c>
      <c r="B40">
        <v>5552</v>
      </c>
      <c r="C40" t="s">
        <v>59</v>
      </c>
      <c r="D40">
        <v>404</v>
      </c>
      <c r="E40" s="84">
        <v>166281.15</v>
      </c>
      <c r="F40" s="84">
        <v>371916.87</v>
      </c>
      <c r="G40" s="84">
        <v>205635.72</v>
      </c>
      <c r="H40" s="84">
        <v>289662.58</v>
      </c>
      <c r="I40">
        <v>716.99</v>
      </c>
      <c r="J40" s="84">
        <v>112647.25</v>
      </c>
      <c r="K40" s="84">
        <v>10734.18</v>
      </c>
      <c r="L40" s="206">
        <v>123381.43</v>
      </c>
      <c r="M40" s="84">
        <v>10189.299999999999</v>
      </c>
      <c r="N40" s="84">
        <v>10189.299999999999</v>
      </c>
      <c r="O40" s="84">
        <v>10189.299999999999</v>
      </c>
      <c r="P40" s="84">
        <v>10189.299999999999</v>
      </c>
      <c r="Q40" s="84">
        <v>10189.299999999999</v>
      </c>
      <c r="R40" s="84">
        <v>10189.299999999999</v>
      </c>
      <c r="S40" s="84">
        <v>10374.27</v>
      </c>
      <c r="T40" s="84">
        <v>10374.27</v>
      </c>
      <c r="U40" s="84">
        <v>10374.27</v>
      </c>
      <c r="V40" s="84">
        <v>10374.27</v>
      </c>
      <c r="W40" s="84">
        <v>10374.27</v>
      </c>
      <c r="X40" s="84">
        <v>10374.280000000001</v>
      </c>
      <c r="Y40" s="84">
        <v>112647.25</v>
      </c>
      <c r="Z40" s="84">
        <v>9302.84</v>
      </c>
      <c r="AA40" s="84">
        <v>9302.84</v>
      </c>
      <c r="AB40" s="84">
        <v>9302.84</v>
      </c>
      <c r="AC40" s="84">
        <v>9302.84</v>
      </c>
      <c r="AD40" s="84">
        <v>9302.84</v>
      </c>
      <c r="AE40" s="84">
        <v>9302.84</v>
      </c>
      <c r="AF40" s="84">
        <v>9471.7000000000007</v>
      </c>
      <c r="AG40" s="84">
        <v>9471.7000000000007</v>
      </c>
      <c r="AH40" s="84">
        <v>9471.7000000000007</v>
      </c>
      <c r="AI40" s="84">
        <v>9471.7000000000007</v>
      </c>
      <c r="AJ40" s="84">
        <v>9471.7000000000007</v>
      </c>
      <c r="AK40" s="84">
        <v>9471.7099999999991</v>
      </c>
      <c r="AL40" s="84">
        <v>10734.18</v>
      </c>
      <c r="AM40">
        <v>886.46</v>
      </c>
      <c r="AN40">
        <v>886.46</v>
      </c>
      <c r="AO40">
        <v>886.46</v>
      </c>
      <c r="AP40">
        <v>886.46</v>
      </c>
      <c r="AQ40">
        <v>886.46</v>
      </c>
      <c r="AR40">
        <v>886.46</v>
      </c>
      <c r="AS40">
        <v>902.57</v>
      </c>
      <c r="AT40">
        <v>902.57</v>
      </c>
      <c r="AU40">
        <v>902.57</v>
      </c>
      <c r="AV40">
        <v>902.57</v>
      </c>
      <c r="AW40">
        <v>902.57</v>
      </c>
      <c r="AX40">
        <v>902.57</v>
      </c>
    </row>
    <row r="41" spans="1:50" x14ac:dyDescent="0.25">
      <c r="A41">
        <v>13075038</v>
      </c>
      <c r="B41">
        <v>5556</v>
      </c>
      <c r="C41" t="s">
        <v>107</v>
      </c>
      <c r="D41">
        <v>920</v>
      </c>
      <c r="E41" s="84">
        <v>224867.51</v>
      </c>
      <c r="F41" s="84">
        <v>846939.41</v>
      </c>
      <c r="G41" s="84">
        <v>622071.91</v>
      </c>
      <c r="H41" s="84">
        <v>598110.65</v>
      </c>
      <c r="I41">
        <v>650.12</v>
      </c>
      <c r="J41" s="84">
        <v>340770.99</v>
      </c>
      <c r="K41" s="84">
        <v>32472.15</v>
      </c>
      <c r="L41" s="206">
        <v>373243.14</v>
      </c>
      <c r="M41" s="84">
        <v>30892.98</v>
      </c>
      <c r="N41" s="84">
        <v>30892.98</v>
      </c>
      <c r="O41" s="84">
        <v>30892.98</v>
      </c>
      <c r="P41" s="84">
        <v>30892.98</v>
      </c>
      <c r="Q41" s="84">
        <v>30892.98</v>
      </c>
      <c r="R41" s="84">
        <v>30892.98</v>
      </c>
      <c r="S41" s="84">
        <v>31314.21</v>
      </c>
      <c r="T41" s="84">
        <v>31314.21</v>
      </c>
      <c r="U41" s="84">
        <v>31314.21</v>
      </c>
      <c r="V41" s="84">
        <v>31314.21</v>
      </c>
      <c r="W41" s="84">
        <v>31314.21</v>
      </c>
      <c r="X41" s="84">
        <v>31314.21</v>
      </c>
      <c r="Y41" s="84">
        <v>340770.99</v>
      </c>
      <c r="Z41" s="84">
        <v>28205.29</v>
      </c>
      <c r="AA41" s="84">
        <v>28205.29</v>
      </c>
      <c r="AB41" s="84">
        <v>28205.29</v>
      </c>
      <c r="AC41" s="84">
        <v>28205.29</v>
      </c>
      <c r="AD41" s="84">
        <v>28205.29</v>
      </c>
      <c r="AE41" s="84">
        <v>28205.29</v>
      </c>
      <c r="AF41" s="84">
        <v>28589.88</v>
      </c>
      <c r="AG41" s="84">
        <v>28589.88</v>
      </c>
      <c r="AH41" s="84">
        <v>28589.88</v>
      </c>
      <c r="AI41" s="84">
        <v>28589.88</v>
      </c>
      <c r="AJ41" s="84">
        <v>28589.88</v>
      </c>
      <c r="AK41" s="84">
        <v>28589.85</v>
      </c>
      <c r="AL41" s="84">
        <v>32472.15</v>
      </c>
      <c r="AM41" s="84">
        <v>2687.69</v>
      </c>
      <c r="AN41" s="84">
        <v>2687.69</v>
      </c>
      <c r="AO41" s="84">
        <v>2687.69</v>
      </c>
      <c r="AP41" s="84">
        <v>2687.69</v>
      </c>
      <c r="AQ41" s="84">
        <v>2687.69</v>
      </c>
      <c r="AR41" s="84">
        <v>2687.69</v>
      </c>
      <c r="AS41" s="84">
        <v>2724.33</v>
      </c>
      <c r="AT41" s="84">
        <v>2724.33</v>
      </c>
      <c r="AU41" s="84">
        <v>2724.33</v>
      </c>
      <c r="AV41" s="84">
        <v>2724.33</v>
      </c>
      <c r="AW41" s="84">
        <v>2724.33</v>
      </c>
      <c r="AX41" s="84">
        <v>2724.36</v>
      </c>
    </row>
    <row r="42" spans="1:50" x14ac:dyDescent="0.25">
      <c r="A42">
        <v>13075040</v>
      </c>
      <c r="B42">
        <v>5563</v>
      </c>
      <c r="C42" t="s">
        <v>170</v>
      </c>
      <c r="D42">
        <v>171</v>
      </c>
      <c r="E42" s="84">
        <v>41311.949999999997</v>
      </c>
      <c r="F42" s="84">
        <v>157420.26</v>
      </c>
      <c r="G42" s="84">
        <v>116108.31</v>
      </c>
      <c r="H42" s="84">
        <v>110976.94</v>
      </c>
      <c r="I42">
        <v>648.99</v>
      </c>
      <c r="J42" s="84">
        <v>63604.14</v>
      </c>
      <c r="K42" s="84">
        <v>6060.85</v>
      </c>
      <c r="L42" s="206">
        <v>69664.990000000005</v>
      </c>
      <c r="M42" s="84">
        <v>5766.26</v>
      </c>
      <c r="N42" s="84">
        <v>5766.26</v>
      </c>
      <c r="O42" s="84">
        <v>5766.26</v>
      </c>
      <c r="P42" s="84">
        <v>5766.26</v>
      </c>
      <c r="Q42" s="84">
        <v>5766.26</v>
      </c>
      <c r="R42" s="84">
        <v>5766.26</v>
      </c>
      <c r="S42" s="84">
        <v>5844.57</v>
      </c>
      <c r="T42" s="84">
        <v>5844.57</v>
      </c>
      <c r="U42" s="84">
        <v>5844.57</v>
      </c>
      <c r="V42" s="84">
        <v>5844.57</v>
      </c>
      <c r="W42" s="84">
        <v>5844.57</v>
      </c>
      <c r="X42" s="84">
        <v>5844.58</v>
      </c>
      <c r="Y42" s="84">
        <v>63604.14</v>
      </c>
      <c r="Z42" s="84">
        <v>5264.6</v>
      </c>
      <c r="AA42" s="84">
        <v>5264.6</v>
      </c>
      <c r="AB42" s="84">
        <v>5264.6</v>
      </c>
      <c r="AC42" s="84">
        <v>5264.6</v>
      </c>
      <c r="AD42" s="84">
        <v>5264.6</v>
      </c>
      <c r="AE42" s="84">
        <v>5264.6</v>
      </c>
      <c r="AF42" s="84">
        <v>5336.09</v>
      </c>
      <c r="AG42" s="84">
        <v>5336.09</v>
      </c>
      <c r="AH42" s="84">
        <v>5336.09</v>
      </c>
      <c r="AI42" s="84">
        <v>5336.09</v>
      </c>
      <c r="AJ42" s="84">
        <v>5336.09</v>
      </c>
      <c r="AK42" s="84">
        <v>5336.09</v>
      </c>
      <c r="AL42" s="84">
        <v>6060.85</v>
      </c>
      <c r="AM42">
        <v>501.66</v>
      </c>
      <c r="AN42">
        <v>501.66</v>
      </c>
      <c r="AO42">
        <v>501.66</v>
      </c>
      <c r="AP42">
        <v>501.66</v>
      </c>
      <c r="AQ42">
        <v>501.66</v>
      </c>
      <c r="AR42">
        <v>501.66</v>
      </c>
      <c r="AS42">
        <v>508.48</v>
      </c>
      <c r="AT42">
        <v>508.48</v>
      </c>
      <c r="AU42">
        <v>508.48</v>
      </c>
      <c r="AV42">
        <v>508.48</v>
      </c>
      <c r="AW42">
        <v>508.48</v>
      </c>
      <c r="AX42">
        <v>508.49</v>
      </c>
    </row>
    <row r="43" spans="1:50" x14ac:dyDescent="0.25">
      <c r="A43">
        <v>13075041</v>
      </c>
      <c r="B43">
        <v>5563</v>
      </c>
      <c r="C43" t="s">
        <v>171</v>
      </c>
      <c r="D43" s="85">
        <v>1267</v>
      </c>
      <c r="E43" s="84">
        <v>422886.79</v>
      </c>
      <c r="F43" s="84">
        <v>1166382.8600000001</v>
      </c>
      <c r="G43" s="84">
        <v>743496.07</v>
      </c>
      <c r="H43" s="84">
        <v>868984.43</v>
      </c>
      <c r="I43">
        <v>685.86</v>
      </c>
      <c r="J43" s="84">
        <v>407287.15</v>
      </c>
      <c r="K43" s="84">
        <v>38810.49</v>
      </c>
      <c r="L43" s="206">
        <v>446097.64</v>
      </c>
      <c r="M43" s="84">
        <v>36884.75</v>
      </c>
      <c r="N43" s="84">
        <v>36884.75</v>
      </c>
      <c r="O43" s="84">
        <v>36884.75</v>
      </c>
      <c r="P43" s="84">
        <v>36884.75</v>
      </c>
      <c r="Q43" s="84">
        <v>36884.75</v>
      </c>
      <c r="R43" s="84">
        <v>36884.75</v>
      </c>
      <c r="S43" s="84">
        <v>37464.85</v>
      </c>
      <c r="T43" s="84">
        <v>37464.85</v>
      </c>
      <c r="U43" s="84">
        <v>37464.85</v>
      </c>
      <c r="V43" s="84">
        <v>37464.85</v>
      </c>
      <c r="W43" s="84">
        <v>37464.85</v>
      </c>
      <c r="X43" s="84">
        <v>37464.89</v>
      </c>
      <c r="Y43" s="84">
        <v>407287.15</v>
      </c>
      <c r="Z43" s="84">
        <v>33675.78</v>
      </c>
      <c r="AA43" s="84">
        <v>33675.78</v>
      </c>
      <c r="AB43" s="84">
        <v>33675.78</v>
      </c>
      <c r="AC43" s="84">
        <v>33675.78</v>
      </c>
      <c r="AD43" s="84">
        <v>33675.78</v>
      </c>
      <c r="AE43" s="84">
        <v>33675.78</v>
      </c>
      <c r="AF43" s="84">
        <v>34205.410000000003</v>
      </c>
      <c r="AG43" s="84">
        <v>34205.410000000003</v>
      </c>
      <c r="AH43" s="84">
        <v>34205.410000000003</v>
      </c>
      <c r="AI43" s="84">
        <v>34205.410000000003</v>
      </c>
      <c r="AJ43" s="84">
        <v>34205.410000000003</v>
      </c>
      <c r="AK43" s="84">
        <v>34205.42</v>
      </c>
      <c r="AL43" s="84">
        <v>38810.49</v>
      </c>
      <c r="AM43" s="84">
        <v>3208.97</v>
      </c>
      <c r="AN43" s="84">
        <v>3208.97</v>
      </c>
      <c r="AO43" s="84">
        <v>3208.97</v>
      </c>
      <c r="AP43" s="84">
        <v>3208.97</v>
      </c>
      <c r="AQ43" s="84">
        <v>3208.97</v>
      </c>
      <c r="AR43" s="84">
        <v>3208.97</v>
      </c>
      <c r="AS43" s="84">
        <v>3259.44</v>
      </c>
      <c r="AT43" s="84">
        <v>3259.44</v>
      </c>
      <c r="AU43" s="84">
        <v>3259.44</v>
      </c>
      <c r="AV43" s="84">
        <v>3259.44</v>
      </c>
      <c r="AW43" s="84">
        <v>3259.44</v>
      </c>
      <c r="AX43" s="84">
        <v>3259.47</v>
      </c>
    </row>
    <row r="44" spans="1:50" x14ac:dyDescent="0.25">
      <c r="A44">
        <v>13075042</v>
      </c>
      <c r="B44">
        <v>5560</v>
      </c>
      <c r="C44" t="s">
        <v>138</v>
      </c>
      <c r="D44">
        <v>217</v>
      </c>
      <c r="E44" s="84">
        <v>76793.960000000006</v>
      </c>
      <c r="F44" s="84">
        <v>199767.23</v>
      </c>
      <c r="G44" s="84">
        <v>122973.27</v>
      </c>
      <c r="H44" s="84">
        <v>150577.92000000001</v>
      </c>
      <c r="I44">
        <v>693.91</v>
      </c>
      <c r="J44" s="84">
        <v>67364.759999999995</v>
      </c>
      <c r="K44" s="84">
        <v>6419.2</v>
      </c>
      <c r="L44" s="206">
        <v>73783.960000000006</v>
      </c>
      <c r="M44" s="84">
        <v>6098.98</v>
      </c>
      <c r="N44" s="84">
        <v>6098.98</v>
      </c>
      <c r="O44" s="84">
        <v>6098.98</v>
      </c>
      <c r="P44" s="84">
        <v>6098.98</v>
      </c>
      <c r="Q44" s="84">
        <v>6098.98</v>
      </c>
      <c r="R44" s="84">
        <v>6098.98</v>
      </c>
      <c r="S44" s="84">
        <v>6198.34</v>
      </c>
      <c r="T44" s="84">
        <v>6198.34</v>
      </c>
      <c r="U44" s="84">
        <v>6198.34</v>
      </c>
      <c r="V44" s="84">
        <v>6198.34</v>
      </c>
      <c r="W44" s="84">
        <v>6198.34</v>
      </c>
      <c r="X44" s="84">
        <v>6198.38</v>
      </c>
      <c r="Y44" s="84">
        <v>67364.759999999995</v>
      </c>
      <c r="Z44" s="84">
        <v>5568.37</v>
      </c>
      <c r="AA44" s="84">
        <v>5568.37</v>
      </c>
      <c r="AB44" s="84">
        <v>5568.37</v>
      </c>
      <c r="AC44" s="84">
        <v>5568.37</v>
      </c>
      <c r="AD44" s="84">
        <v>5568.37</v>
      </c>
      <c r="AE44" s="84">
        <v>5568.37</v>
      </c>
      <c r="AF44" s="84">
        <v>5659.09</v>
      </c>
      <c r="AG44" s="84">
        <v>5659.09</v>
      </c>
      <c r="AH44" s="84">
        <v>5659.09</v>
      </c>
      <c r="AI44" s="84">
        <v>5659.09</v>
      </c>
      <c r="AJ44" s="84">
        <v>5659.09</v>
      </c>
      <c r="AK44" s="84">
        <v>5659.09</v>
      </c>
      <c r="AL44" s="84">
        <v>6419.2</v>
      </c>
      <c r="AM44">
        <v>530.61</v>
      </c>
      <c r="AN44">
        <v>530.61</v>
      </c>
      <c r="AO44">
        <v>530.61</v>
      </c>
      <c r="AP44">
        <v>530.61</v>
      </c>
      <c r="AQ44">
        <v>530.61</v>
      </c>
      <c r="AR44">
        <v>530.61</v>
      </c>
      <c r="AS44">
        <v>539.25</v>
      </c>
      <c r="AT44">
        <v>539.25</v>
      </c>
      <c r="AU44">
        <v>539.25</v>
      </c>
      <c r="AV44">
        <v>539.25</v>
      </c>
      <c r="AW44">
        <v>539.25</v>
      </c>
      <c r="AX44">
        <v>539.29</v>
      </c>
    </row>
    <row r="45" spans="1:50" x14ac:dyDescent="0.25">
      <c r="A45">
        <v>13075043</v>
      </c>
      <c r="B45">
        <v>5563</v>
      </c>
      <c r="C45" t="s">
        <v>172</v>
      </c>
      <c r="D45">
        <v>402</v>
      </c>
      <c r="E45" s="84">
        <v>123871.74</v>
      </c>
      <c r="F45" s="84">
        <v>370075.7</v>
      </c>
      <c r="G45" s="84">
        <v>246203.96</v>
      </c>
      <c r="H45" s="84">
        <v>271594.12</v>
      </c>
      <c r="I45">
        <v>675.61</v>
      </c>
      <c r="J45" s="84">
        <v>134870.53</v>
      </c>
      <c r="K45" s="84">
        <v>12851.85</v>
      </c>
      <c r="L45" s="206">
        <v>147722.38</v>
      </c>
      <c r="M45" s="84">
        <v>12218.17</v>
      </c>
      <c r="N45" s="84">
        <v>12218.17</v>
      </c>
      <c r="O45" s="84">
        <v>12218.17</v>
      </c>
      <c r="P45" s="84">
        <v>12218.17</v>
      </c>
      <c r="Q45" s="84">
        <v>12218.17</v>
      </c>
      <c r="R45" s="84">
        <v>12218.17</v>
      </c>
      <c r="S45" s="84">
        <v>12402.22</v>
      </c>
      <c r="T45" s="84">
        <v>12402.22</v>
      </c>
      <c r="U45" s="84">
        <v>12402.22</v>
      </c>
      <c r="V45" s="84">
        <v>12402.22</v>
      </c>
      <c r="W45" s="84">
        <v>12402.22</v>
      </c>
      <c r="X45" s="84">
        <v>12402.26</v>
      </c>
      <c r="Y45" s="84">
        <v>134870.53</v>
      </c>
      <c r="Z45" s="84">
        <v>11155.19</v>
      </c>
      <c r="AA45" s="84">
        <v>11155.19</v>
      </c>
      <c r="AB45" s="84">
        <v>11155.19</v>
      </c>
      <c r="AC45" s="84">
        <v>11155.19</v>
      </c>
      <c r="AD45" s="84">
        <v>11155.19</v>
      </c>
      <c r="AE45" s="84">
        <v>11155.19</v>
      </c>
      <c r="AF45" s="84">
        <v>11323.23</v>
      </c>
      <c r="AG45" s="84">
        <v>11323.23</v>
      </c>
      <c r="AH45" s="84">
        <v>11323.23</v>
      </c>
      <c r="AI45" s="84">
        <v>11323.23</v>
      </c>
      <c r="AJ45" s="84">
        <v>11323.23</v>
      </c>
      <c r="AK45" s="84">
        <v>11323.24</v>
      </c>
      <c r="AL45" s="84">
        <v>12851.85</v>
      </c>
      <c r="AM45" s="84">
        <v>1062.98</v>
      </c>
      <c r="AN45" s="84">
        <v>1062.98</v>
      </c>
      <c r="AO45" s="84">
        <v>1062.98</v>
      </c>
      <c r="AP45" s="84">
        <v>1062.98</v>
      </c>
      <c r="AQ45" s="84">
        <v>1062.98</v>
      </c>
      <c r="AR45" s="84">
        <v>1062.98</v>
      </c>
      <c r="AS45" s="84">
        <v>1078.99</v>
      </c>
      <c r="AT45" s="84">
        <v>1078.99</v>
      </c>
      <c r="AU45" s="84">
        <v>1078.99</v>
      </c>
      <c r="AV45" s="84">
        <v>1078.99</v>
      </c>
      <c r="AW45" s="84">
        <v>1078.99</v>
      </c>
      <c r="AX45" s="84">
        <v>1079.02</v>
      </c>
    </row>
    <row r="46" spans="1:50" x14ac:dyDescent="0.25">
      <c r="A46">
        <v>13075044</v>
      </c>
      <c r="B46">
        <v>5563</v>
      </c>
      <c r="C46" t="s">
        <v>173</v>
      </c>
      <c r="D46" s="85">
        <v>3106</v>
      </c>
      <c r="E46" s="84">
        <v>1194592.33</v>
      </c>
      <c r="F46" s="84">
        <v>2859341.1</v>
      </c>
      <c r="G46" s="84">
        <v>1664748.78</v>
      </c>
      <c r="H46" s="84">
        <v>2193441.6</v>
      </c>
      <c r="I46">
        <v>706.19</v>
      </c>
      <c r="J46" s="84">
        <v>911949.38</v>
      </c>
      <c r="K46" s="84">
        <v>86899.89</v>
      </c>
      <c r="L46" s="206">
        <v>998849.27</v>
      </c>
      <c r="M46" s="84">
        <v>82526.39</v>
      </c>
      <c r="N46" s="84">
        <v>82526.39</v>
      </c>
      <c r="O46" s="84">
        <v>82526.39</v>
      </c>
      <c r="P46" s="84">
        <v>82526.39</v>
      </c>
      <c r="Q46" s="84">
        <v>82526.39</v>
      </c>
      <c r="R46" s="84">
        <v>82526.39</v>
      </c>
      <c r="S46" s="84">
        <v>83948.479999999996</v>
      </c>
      <c r="T46" s="84">
        <v>83948.479999999996</v>
      </c>
      <c r="U46" s="84">
        <v>83948.479999999996</v>
      </c>
      <c r="V46" s="84">
        <v>83948.479999999996</v>
      </c>
      <c r="W46" s="84">
        <v>83948.479999999996</v>
      </c>
      <c r="X46" s="84">
        <v>83948.53</v>
      </c>
      <c r="Y46" s="84">
        <v>911949.38</v>
      </c>
      <c r="Z46" s="84">
        <v>75346.600000000006</v>
      </c>
      <c r="AA46" s="84">
        <v>75346.600000000006</v>
      </c>
      <c r="AB46" s="84">
        <v>75346.600000000006</v>
      </c>
      <c r="AC46" s="84">
        <v>75346.600000000006</v>
      </c>
      <c r="AD46" s="84">
        <v>75346.600000000006</v>
      </c>
      <c r="AE46" s="84">
        <v>75346.600000000006</v>
      </c>
      <c r="AF46" s="84">
        <v>76644.960000000006</v>
      </c>
      <c r="AG46" s="84">
        <v>76644.960000000006</v>
      </c>
      <c r="AH46" s="84">
        <v>76644.960000000006</v>
      </c>
      <c r="AI46" s="84">
        <v>76644.960000000006</v>
      </c>
      <c r="AJ46" s="84">
        <v>76644.960000000006</v>
      </c>
      <c r="AK46" s="84">
        <v>76644.98</v>
      </c>
      <c r="AL46" s="84">
        <v>86899.89</v>
      </c>
      <c r="AM46" s="84">
        <v>7179.79</v>
      </c>
      <c r="AN46" s="84">
        <v>7179.79</v>
      </c>
      <c r="AO46" s="84">
        <v>7179.79</v>
      </c>
      <c r="AP46" s="84">
        <v>7179.79</v>
      </c>
      <c r="AQ46" s="84">
        <v>7179.79</v>
      </c>
      <c r="AR46" s="84">
        <v>7179.79</v>
      </c>
      <c r="AS46" s="84">
        <v>7303.52</v>
      </c>
      <c r="AT46" s="84">
        <v>7303.52</v>
      </c>
      <c r="AU46" s="84">
        <v>7303.52</v>
      </c>
      <c r="AV46" s="84">
        <v>7303.52</v>
      </c>
      <c r="AW46" s="84">
        <v>7303.52</v>
      </c>
      <c r="AX46" s="84">
        <v>7303.55</v>
      </c>
    </row>
    <row r="47" spans="1:50" x14ac:dyDescent="0.25">
      <c r="A47">
        <v>13075045</v>
      </c>
      <c r="B47">
        <v>5559</v>
      </c>
      <c r="C47" t="s">
        <v>131</v>
      </c>
      <c r="D47">
        <v>478</v>
      </c>
      <c r="E47" s="84">
        <v>82673.210000000006</v>
      </c>
      <c r="F47" s="84">
        <v>440040.26</v>
      </c>
      <c r="G47" s="84">
        <v>357367.05</v>
      </c>
      <c r="H47" s="84">
        <v>297093.44</v>
      </c>
      <c r="I47">
        <v>621.53</v>
      </c>
      <c r="J47" s="84">
        <v>195765.67</v>
      </c>
      <c r="K47" s="84">
        <v>18654.560000000001</v>
      </c>
      <c r="L47" s="206">
        <v>214420.23</v>
      </c>
      <c r="M47" s="84">
        <v>17758.919999999998</v>
      </c>
      <c r="N47" s="84">
        <v>17758.919999999998</v>
      </c>
      <c r="O47" s="84">
        <v>17758.919999999998</v>
      </c>
      <c r="P47" s="84">
        <v>17758.919999999998</v>
      </c>
      <c r="Q47" s="84">
        <v>17758.919999999998</v>
      </c>
      <c r="R47" s="84">
        <v>17758.919999999998</v>
      </c>
      <c r="S47" s="84">
        <v>17977.78</v>
      </c>
      <c r="T47" s="84">
        <v>17977.78</v>
      </c>
      <c r="U47" s="84">
        <v>17977.78</v>
      </c>
      <c r="V47" s="84">
        <v>17977.78</v>
      </c>
      <c r="W47" s="84">
        <v>17977.78</v>
      </c>
      <c r="X47" s="84">
        <v>17977.810000000001</v>
      </c>
      <c r="Y47" s="84">
        <v>195765.67</v>
      </c>
      <c r="Z47" s="84">
        <v>16213.9</v>
      </c>
      <c r="AA47" s="84">
        <v>16213.9</v>
      </c>
      <c r="AB47" s="84">
        <v>16213.9</v>
      </c>
      <c r="AC47" s="84">
        <v>16213.9</v>
      </c>
      <c r="AD47" s="84">
        <v>16213.9</v>
      </c>
      <c r="AE47" s="84">
        <v>16213.9</v>
      </c>
      <c r="AF47" s="84">
        <v>16413.71</v>
      </c>
      <c r="AG47" s="84">
        <v>16413.71</v>
      </c>
      <c r="AH47" s="84">
        <v>16413.71</v>
      </c>
      <c r="AI47" s="84">
        <v>16413.71</v>
      </c>
      <c r="AJ47" s="84">
        <v>16413.71</v>
      </c>
      <c r="AK47" s="84">
        <v>16413.72</v>
      </c>
      <c r="AL47" s="84">
        <v>18654.560000000001</v>
      </c>
      <c r="AM47" s="84">
        <v>1545.02</v>
      </c>
      <c r="AN47" s="84">
        <v>1545.02</v>
      </c>
      <c r="AO47" s="84">
        <v>1545.02</v>
      </c>
      <c r="AP47" s="84">
        <v>1545.02</v>
      </c>
      <c r="AQ47" s="84">
        <v>1545.02</v>
      </c>
      <c r="AR47" s="84">
        <v>1545.02</v>
      </c>
      <c r="AS47" s="84">
        <v>1564.07</v>
      </c>
      <c r="AT47" s="84">
        <v>1564.07</v>
      </c>
      <c r="AU47" s="84">
        <v>1564.07</v>
      </c>
      <c r="AV47" s="84">
        <v>1564.07</v>
      </c>
      <c r="AW47" s="84">
        <v>1564.07</v>
      </c>
      <c r="AX47" s="84">
        <v>1564.09</v>
      </c>
    </row>
    <row r="48" spans="1:50" x14ac:dyDescent="0.25">
      <c r="A48">
        <v>13075046</v>
      </c>
      <c r="B48">
        <v>5557</v>
      </c>
      <c r="C48" t="s">
        <v>117</v>
      </c>
      <c r="D48">
        <v>916</v>
      </c>
      <c r="E48" s="84">
        <v>415409.79</v>
      </c>
      <c r="F48" s="84">
        <v>843257.07</v>
      </c>
      <c r="G48" s="84">
        <v>427847.28</v>
      </c>
      <c r="H48" s="84">
        <v>672118.16</v>
      </c>
      <c r="I48">
        <v>733.75</v>
      </c>
      <c r="J48" s="84">
        <v>234374.74</v>
      </c>
      <c r="K48" s="84">
        <v>22333.63</v>
      </c>
      <c r="L48" s="206">
        <v>256708.37</v>
      </c>
      <c r="M48" s="84">
        <v>21182.66</v>
      </c>
      <c r="N48" s="84">
        <v>21182.66</v>
      </c>
      <c r="O48" s="84">
        <v>21182.66</v>
      </c>
      <c r="P48" s="84">
        <v>21182.66</v>
      </c>
      <c r="Q48" s="84">
        <v>21182.66</v>
      </c>
      <c r="R48" s="84">
        <v>21182.66</v>
      </c>
      <c r="S48" s="84">
        <v>21602.06</v>
      </c>
      <c r="T48" s="84">
        <v>21602.06</v>
      </c>
      <c r="U48" s="84">
        <v>21602.06</v>
      </c>
      <c r="V48" s="84">
        <v>21602.06</v>
      </c>
      <c r="W48" s="84">
        <v>21602.06</v>
      </c>
      <c r="X48" s="84">
        <v>21602.11</v>
      </c>
      <c r="Y48" s="84">
        <v>234374.74</v>
      </c>
      <c r="Z48" s="84">
        <v>19339.77</v>
      </c>
      <c r="AA48" s="84">
        <v>19339.77</v>
      </c>
      <c r="AB48" s="84">
        <v>19339.77</v>
      </c>
      <c r="AC48" s="84">
        <v>19339.77</v>
      </c>
      <c r="AD48" s="84">
        <v>19339.77</v>
      </c>
      <c r="AE48" s="84">
        <v>19339.77</v>
      </c>
      <c r="AF48" s="84">
        <v>19722.68</v>
      </c>
      <c r="AG48" s="84">
        <v>19722.68</v>
      </c>
      <c r="AH48" s="84">
        <v>19722.68</v>
      </c>
      <c r="AI48" s="84">
        <v>19722.68</v>
      </c>
      <c r="AJ48" s="84">
        <v>19722.68</v>
      </c>
      <c r="AK48" s="84">
        <v>19722.72</v>
      </c>
      <c r="AL48" s="84">
        <v>22333.63</v>
      </c>
      <c r="AM48" s="84">
        <v>1842.89</v>
      </c>
      <c r="AN48" s="84">
        <v>1842.89</v>
      </c>
      <c r="AO48" s="84">
        <v>1842.89</v>
      </c>
      <c r="AP48" s="84">
        <v>1842.89</v>
      </c>
      <c r="AQ48" s="84">
        <v>1842.89</v>
      </c>
      <c r="AR48" s="84">
        <v>1842.89</v>
      </c>
      <c r="AS48" s="84">
        <v>1879.38</v>
      </c>
      <c r="AT48" s="84">
        <v>1879.38</v>
      </c>
      <c r="AU48" s="84">
        <v>1879.38</v>
      </c>
      <c r="AV48" s="84">
        <v>1879.38</v>
      </c>
      <c r="AW48" s="84">
        <v>1879.38</v>
      </c>
      <c r="AX48" s="84">
        <v>1879.39</v>
      </c>
    </row>
    <row r="49" spans="1:50" x14ac:dyDescent="0.25">
      <c r="A49">
        <v>13075048</v>
      </c>
      <c r="B49">
        <v>5559</v>
      </c>
      <c r="C49" t="s">
        <v>132</v>
      </c>
      <c r="D49">
        <v>419</v>
      </c>
      <c r="E49" s="84">
        <v>125887.14</v>
      </c>
      <c r="F49" s="84">
        <v>385725.67</v>
      </c>
      <c r="G49" s="84">
        <v>259838.53</v>
      </c>
      <c r="H49" s="84">
        <v>281790.26</v>
      </c>
      <c r="I49">
        <v>672.53</v>
      </c>
      <c r="J49" s="84">
        <v>142339.54999999999</v>
      </c>
      <c r="K49" s="84">
        <v>13563.57</v>
      </c>
      <c r="L49" s="206">
        <v>155903.12</v>
      </c>
      <c r="M49" s="84">
        <v>12896</v>
      </c>
      <c r="N49" s="84">
        <v>12896</v>
      </c>
      <c r="O49" s="84">
        <v>12896</v>
      </c>
      <c r="P49" s="84">
        <v>12896</v>
      </c>
      <c r="Q49" s="84">
        <v>12896</v>
      </c>
      <c r="R49" s="84">
        <v>12896</v>
      </c>
      <c r="S49" s="84">
        <v>13087.85</v>
      </c>
      <c r="T49" s="84">
        <v>13087.85</v>
      </c>
      <c r="U49" s="84">
        <v>13087.85</v>
      </c>
      <c r="V49" s="84">
        <v>13087.85</v>
      </c>
      <c r="W49" s="84">
        <v>13087.85</v>
      </c>
      <c r="X49" s="84">
        <v>13087.87</v>
      </c>
      <c r="Y49" s="84">
        <v>142339.54999999999</v>
      </c>
      <c r="Z49" s="84">
        <v>11774.05</v>
      </c>
      <c r="AA49" s="84">
        <v>11774.05</v>
      </c>
      <c r="AB49" s="84">
        <v>11774.05</v>
      </c>
      <c r="AC49" s="84">
        <v>11774.05</v>
      </c>
      <c r="AD49" s="84">
        <v>11774.05</v>
      </c>
      <c r="AE49" s="84">
        <v>11774.05</v>
      </c>
      <c r="AF49" s="84">
        <v>11949.21</v>
      </c>
      <c r="AG49" s="84">
        <v>11949.21</v>
      </c>
      <c r="AH49" s="84">
        <v>11949.21</v>
      </c>
      <c r="AI49" s="84">
        <v>11949.21</v>
      </c>
      <c r="AJ49" s="84">
        <v>11949.21</v>
      </c>
      <c r="AK49" s="84">
        <v>11949.2</v>
      </c>
      <c r="AL49" s="84">
        <v>13563.57</v>
      </c>
      <c r="AM49" s="84">
        <v>1121.95</v>
      </c>
      <c r="AN49" s="84">
        <v>1121.95</v>
      </c>
      <c r="AO49" s="84">
        <v>1121.95</v>
      </c>
      <c r="AP49" s="84">
        <v>1121.95</v>
      </c>
      <c r="AQ49" s="84">
        <v>1121.95</v>
      </c>
      <c r="AR49" s="84">
        <v>1121.95</v>
      </c>
      <c r="AS49" s="84">
        <v>1138.6400000000001</v>
      </c>
      <c r="AT49" s="84">
        <v>1138.6400000000001</v>
      </c>
      <c r="AU49" s="84">
        <v>1138.6400000000001</v>
      </c>
      <c r="AV49" s="84">
        <v>1138.6400000000001</v>
      </c>
      <c r="AW49" s="84">
        <v>1138.6400000000001</v>
      </c>
      <c r="AX49" s="84">
        <v>1138.67</v>
      </c>
    </row>
    <row r="50" spans="1:50" x14ac:dyDescent="0.25">
      <c r="A50">
        <v>13075049</v>
      </c>
      <c r="B50">
        <v>512</v>
      </c>
      <c r="C50" t="s">
        <v>44</v>
      </c>
      <c r="D50" s="85">
        <v>8895</v>
      </c>
      <c r="E50" s="84">
        <v>6098203.7300000004</v>
      </c>
      <c r="F50" s="84">
        <v>8188615.29</v>
      </c>
      <c r="G50" s="84">
        <v>2090411.56</v>
      </c>
      <c r="H50" s="84">
        <v>7352450.6699999999</v>
      </c>
      <c r="I50">
        <v>826.58</v>
      </c>
      <c r="J50" s="84">
        <v>1145127.46</v>
      </c>
      <c r="K50" s="84">
        <v>109119.48</v>
      </c>
      <c r="L50" s="206">
        <v>1254246.94</v>
      </c>
      <c r="M50" s="84">
        <v>102484.28</v>
      </c>
      <c r="N50" s="84">
        <v>102484.28</v>
      </c>
      <c r="O50" s="84">
        <v>102484.28</v>
      </c>
      <c r="P50" s="84">
        <v>102484.28</v>
      </c>
      <c r="Q50" s="84">
        <v>102484.28</v>
      </c>
      <c r="R50" s="84">
        <v>102484.28</v>
      </c>
      <c r="S50" s="84">
        <v>106556.87</v>
      </c>
      <c r="T50" s="84">
        <v>106556.87</v>
      </c>
      <c r="U50" s="84">
        <v>106556.87</v>
      </c>
      <c r="V50" s="84">
        <v>106556.87</v>
      </c>
      <c r="W50" s="84">
        <v>106556.87</v>
      </c>
      <c r="X50" s="84">
        <v>106556.91</v>
      </c>
      <c r="Y50" s="84">
        <v>1145127.46</v>
      </c>
      <c r="Z50" s="84">
        <v>93568.15</v>
      </c>
      <c r="AA50" s="84">
        <v>93568.15</v>
      </c>
      <c r="AB50" s="84">
        <v>93568.15</v>
      </c>
      <c r="AC50" s="84">
        <v>93568.15</v>
      </c>
      <c r="AD50" s="84">
        <v>93568.15</v>
      </c>
      <c r="AE50" s="84">
        <v>93568.15</v>
      </c>
      <c r="AF50" s="84">
        <v>97286.42</v>
      </c>
      <c r="AG50" s="84">
        <v>97286.42</v>
      </c>
      <c r="AH50" s="84">
        <v>97286.42</v>
      </c>
      <c r="AI50" s="84">
        <v>97286.42</v>
      </c>
      <c r="AJ50" s="84">
        <v>97286.42</v>
      </c>
      <c r="AK50" s="84">
        <v>97286.46</v>
      </c>
      <c r="AL50" s="84">
        <v>109119.48</v>
      </c>
      <c r="AM50" s="84">
        <v>8916.1299999999992</v>
      </c>
      <c r="AN50" s="84">
        <v>8916.1299999999992</v>
      </c>
      <c r="AO50" s="84">
        <v>8916.1299999999992</v>
      </c>
      <c r="AP50" s="84">
        <v>8916.1299999999992</v>
      </c>
      <c r="AQ50" s="84">
        <v>8916.1299999999992</v>
      </c>
      <c r="AR50" s="84">
        <v>8916.1299999999992</v>
      </c>
      <c r="AS50" s="84">
        <v>9270.4500000000007</v>
      </c>
      <c r="AT50" s="84">
        <v>9270.4500000000007</v>
      </c>
      <c r="AU50" s="84">
        <v>9270.4500000000007</v>
      </c>
      <c r="AV50" s="84">
        <v>9270.4500000000007</v>
      </c>
      <c r="AW50" s="84">
        <v>9270.4500000000007</v>
      </c>
      <c r="AX50" s="84">
        <v>9270.4500000000007</v>
      </c>
    </row>
    <row r="51" spans="1:50" x14ac:dyDescent="0.25">
      <c r="A51">
        <v>13075050</v>
      </c>
      <c r="B51">
        <v>5555</v>
      </c>
      <c r="C51" t="s">
        <v>98</v>
      </c>
      <c r="D51">
        <v>825</v>
      </c>
      <c r="E51" s="84">
        <v>359498.53</v>
      </c>
      <c r="F51" s="84">
        <v>759483.71</v>
      </c>
      <c r="G51" s="84">
        <v>399985.18</v>
      </c>
      <c r="H51" s="84">
        <v>599489.64</v>
      </c>
      <c r="I51">
        <v>726.65</v>
      </c>
      <c r="J51" s="84">
        <v>219111.88</v>
      </c>
      <c r="K51" s="84">
        <v>20879.23</v>
      </c>
      <c r="L51" s="206">
        <v>239991.11</v>
      </c>
      <c r="M51" s="84">
        <v>19810.39</v>
      </c>
      <c r="N51" s="84">
        <v>19810.39</v>
      </c>
      <c r="O51" s="84">
        <v>19810.39</v>
      </c>
      <c r="P51" s="84">
        <v>19810.39</v>
      </c>
      <c r="Q51" s="84">
        <v>19810.39</v>
      </c>
      <c r="R51" s="84">
        <v>19810.39</v>
      </c>
      <c r="S51" s="84">
        <v>20188.12</v>
      </c>
      <c r="T51" s="84">
        <v>20188.12</v>
      </c>
      <c r="U51" s="84">
        <v>20188.12</v>
      </c>
      <c r="V51" s="84">
        <v>20188.12</v>
      </c>
      <c r="W51" s="84">
        <v>20188.12</v>
      </c>
      <c r="X51" s="84">
        <v>20188.169999999998</v>
      </c>
      <c r="Y51" s="84">
        <v>219111.88</v>
      </c>
      <c r="Z51" s="84">
        <v>18086.89</v>
      </c>
      <c r="AA51" s="84">
        <v>18086.89</v>
      </c>
      <c r="AB51" s="84">
        <v>18086.89</v>
      </c>
      <c r="AC51" s="84">
        <v>18086.89</v>
      </c>
      <c r="AD51" s="84">
        <v>18086.89</v>
      </c>
      <c r="AE51" s="84">
        <v>18086.89</v>
      </c>
      <c r="AF51" s="84">
        <v>18431.75</v>
      </c>
      <c r="AG51" s="84">
        <v>18431.75</v>
      </c>
      <c r="AH51" s="84">
        <v>18431.75</v>
      </c>
      <c r="AI51" s="84">
        <v>18431.75</v>
      </c>
      <c r="AJ51" s="84">
        <v>18431.75</v>
      </c>
      <c r="AK51" s="84">
        <v>18431.79</v>
      </c>
      <c r="AL51" s="84">
        <v>20879.23</v>
      </c>
      <c r="AM51" s="84">
        <v>1723.5</v>
      </c>
      <c r="AN51" s="84">
        <v>1723.5</v>
      </c>
      <c r="AO51" s="84">
        <v>1723.5</v>
      </c>
      <c r="AP51" s="84">
        <v>1723.5</v>
      </c>
      <c r="AQ51" s="84">
        <v>1723.5</v>
      </c>
      <c r="AR51" s="84">
        <v>1723.5</v>
      </c>
      <c r="AS51" s="84">
        <v>1756.37</v>
      </c>
      <c r="AT51" s="84">
        <v>1756.37</v>
      </c>
      <c r="AU51" s="84">
        <v>1756.37</v>
      </c>
      <c r="AV51" s="84">
        <v>1756.37</v>
      </c>
      <c r="AW51" s="84">
        <v>1756.37</v>
      </c>
      <c r="AX51" s="84">
        <v>1756.38</v>
      </c>
    </row>
    <row r="52" spans="1:50" x14ac:dyDescent="0.25">
      <c r="A52">
        <v>13075051</v>
      </c>
      <c r="B52">
        <v>5552</v>
      </c>
      <c r="C52" t="s">
        <v>60</v>
      </c>
      <c r="D52">
        <v>332</v>
      </c>
      <c r="E52" s="84">
        <v>124911.15</v>
      </c>
      <c r="F52" s="84">
        <v>305634.65999999997</v>
      </c>
      <c r="G52" s="84">
        <v>180723.51</v>
      </c>
      <c r="H52" s="84">
        <v>233345.25</v>
      </c>
      <c r="I52">
        <v>702.85</v>
      </c>
      <c r="J52" s="84">
        <v>99000.33</v>
      </c>
      <c r="K52" s="84">
        <v>9433.77</v>
      </c>
      <c r="L52" s="206">
        <v>108434.1</v>
      </c>
      <c r="M52" s="84">
        <v>8960.17</v>
      </c>
      <c r="N52" s="84">
        <v>8960.17</v>
      </c>
      <c r="O52" s="84">
        <v>8960.17</v>
      </c>
      <c r="P52" s="84">
        <v>8960.17</v>
      </c>
      <c r="Q52" s="84">
        <v>8960.17</v>
      </c>
      <c r="R52" s="84">
        <v>8960.17</v>
      </c>
      <c r="S52" s="84">
        <v>9112.18</v>
      </c>
      <c r="T52" s="84">
        <v>9112.18</v>
      </c>
      <c r="U52" s="84">
        <v>9112.18</v>
      </c>
      <c r="V52" s="84">
        <v>9112.18</v>
      </c>
      <c r="W52" s="84">
        <v>9112.18</v>
      </c>
      <c r="X52" s="84">
        <v>9112.18</v>
      </c>
      <c r="Y52" s="84">
        <v>99000.33</v>
      </c>
      <c r="Z52" s="84">
        <v>8180.64</v>
      </c>
      <c r="AA52" s="84">
        <v>8180.64</v>
      </c>
      <c r="AB52" s="84">
        <v>8180.64</v>
      </c>
      <c r="AC52" s="84">
        <v>8180.64</v>
      </c>
      <c r="AD52" s="84">
        <v>8180.64</v>
      </c>
      <c r="AE52" s="84">
        <v>8180.64</v>
      </c>
      <c r="AF52" s="84">
        <v>8319.42</v>
      </c>
      <c r="AG52" s="84">
        <v>8319.42</v>
      </c>
      <c r="AH52" s="84">
        <v>8319.42</v>
      </c>
      <c r="AI52" s="84">
        <v>8319.42</v>
      </c>
      <c r="AJ52" s="84">
        <v>8319.42</v>
      </c>
      <c r="AK52" s="84">
        <v>8319.39</v>
      </c>
      <c r="AL52" s="84">
        <v>9433.77</v>
      </c>
      <c r="AM52">
        <v>779.53</v>
      </c>
      <c r="AN52">
        <v>779.53</v>
      </c>
      <c r="AO52">
        <v>779.53</v>
      </c>
      <c r="AP52">
        <v>779.53</v>
      </c>
      <c r="AQ52">
        <v>779.53</v>
      </c>
      <c r="AR52">
        <v>779.53</v>
      </c>
      <c r="AS52">
        <v>792.76</v>
      </c>
      <c r="AT52">
        <v>792.76</v>
      </c>
      <c r="AU52">
        <v>792.76</v>
      </c>
      <c r="AV52">
        <v>792.76</v>
      </c>
      <c r="AW52">
        <v>792.76</v>
      </c>
      <c r="AX52">
        <v>792.79</v>
      </c>
    </row>
    <row r="53" spans="1:50" x14ac:dyDescent="0.25">
      <c r="A53">
        <v>13075053</v>
      </c>
      <c r="B53">
        <v>5553</v>
      </c>
      <c r="C53" t="s">
        <v>75</v>
      </c>
      <c r="D53">
        <v>184</v>
      </c>
      <c r="E53" s="84">
        <v>60392.36</v>
      </c>
      <c r="F53" s="84">
        <v>169387.88</v>
      </c>
      <c r="G53" s="84">
        <v>108995.52</v>
      </c>
      <c r="H53" s="84">
        <v>125789.67</v>
      </c>
      <c r="I53">
        <v>683.64</v>
      </c>
      <c r="J53" s="84">
        <v>59707.74</v>
      </c>
      <c r="K53" s="84">
        <v>5689.57</v>
      </c>
      <c r="L53" s="206">
        <v>65397.31</v>
      </c>
      <c r="M53" s="84">
        <v>5407.65</v>
      </c>
      <c r="N53" s="84">
        <v>5407.65</v>
      </c>
      <c r="O53" s="84">
        <v>5407.65</v>
      </c>
      <c r="P53" s="84">
        <v>5407.65</v>
      </c>
      <c r="Q53" s="84">
        <v>5407.65</v>
      </c>
      <c r="R53" s="84">
        <v>5407.65</v>
      </c>
      <c r="S53" s="84">
        <v>5491.9</v>
      </c>
      <c r="T53" s="84">
        <v>5491.9</v>
      </c>
      <c r="U53" s="84">
        <v>5491.9</v>
      </c>
      <c r="V53" s="84">
        <v>5491.9</v>
      </c>
      <c r="W53" s="84">
        <v>5491.9</v>
      </c>
      <c r="X53" s="84">
        <v>5491.91</v>
      </c>
      <c r="Y53" s="84">
        <v>59707.74</v>
      </c>
      <c r="Z53" s="84">
        <v>4937.1899999999996</v>
      </c>
      <c r="AA53" s="84">
        <v>4937.1899999999996</v>
      </c>
      <c r="AB53" s="84">
        <v>4937.1899999999996</v>
      </c>
      <c r="AC53" s="84">
        <v>4937.1899999999996</v>
      </c>
      <c r="AD53" s="84">
        <v>4937.1899999999996</v>
      </c>
      <c r="AE53" s="84">
        <v>4937.1899999999996</v>
      </c>
      <c r="AF53" s="84">
        <v>5014.1000000000004</v>
      </c>
      <c r="AG53" s="84">
        <v>5014.1000000000004</v>
      </c>
      <c r="AH53" s="84">
        <v>5014.1000000000004</v>
      </c>
      <c r="AI53" s="84">
        <v>5014.1000000000004</v>
      </c>
      <c r="AJ53" s="84">
        <v>5014.1000000000004</v>
      </c>
      <c r="AK53" s="84">
        <v>5014.1000000000004</v>
      </c>
      <c r="AL53" s="84">
        <v>5689.57</v>
      </c>
      <c r="AM53">
        <v>470.46</v>
      </c>
      <c r="AN53">
        <v>470.46</v>
      </c>
      <c r="AO53">
        <v>470.46</v>
      </c>
      <c r="AP53">
        <v>470.46</v>
      </c>
      <c r="AQ53">
        <v>470.46</v>
      </c>
      <c r="AR53">
        <v>470.46</v>
      </c>
      <c r="AS53">
        <v>477.8</v>
      </c>
      <c r="AT53">
        <v>477.8</v>
      </c>
      <c r="AU53">
        <v>477.8</v>
      </c>
      <c r="AV53">
        <v>477.8</v>
      </c>
      <c r="AW53">
        <v>477.8</v>
      </c>
      <c r="AX53">
        <v>477.81</v>
      </c>
    </row>
    <row r="54" spans="1:50" x14ac:dyDescent="0.25">
      <c r="A54">
        <v>13075054</v>
      </c>
      <c r="B54">
        <v>5554</v>
      </c>
      <c r="C54" t="s">
        <v>90</v>
      </c>
      <c r="D54" s="85">
        <v>3049</v>
      </c>
      <c r="E54" s="84">
        <v>1134994.49</v>
      </c>
      <c r="F54" s="84">
        <v>2806867.68</v>
      </c>
      <c r="G54" s="84">
        <v>1671873.19</v>
      </c>
      <c r="H54" s="84">
        <v>2138118.41</v>
      </c>
      <c r="I54">
        <v>701.25</v>
      </c>
      <c r="J54" s="84">
        <v>915852.14</v>
      </c>
      <c r="K54" s="84">
        <v>87271.78</v>
      </c>
      <c r="L54" s="206">
        <v>1003123.92</v>
      </c>
      <c r="M54" s="84">
        <v>82895.66</v>
      </c>
      <c r="N54" s="84">
        <v>82895.66</v>
      </c>
      <c r="O54" s="84">
        <v>82895.66</v>
      </c>
      <c r="P54" s="84">
        <v>82895.66</v>
      </c>
      <c r="Q54" s="84">
        <v>82895.66</v>
      </c>
      <c r="R54" s="84">
        <v>82895.66</v>
      </c>
      <c r="S54" s="84">
        <v>84291.66</v>
      </c>
      <c r="T54" s="84">
        <v>84291.66</v>
      </c>
      <c r="U54" s="84">
        <v>84291.66</v>
      </c>
      <c r="V54" s="84">
        <v>84291.66</v>
      </c>
      <c r="W54" s="84">
        <v>84291.66</v>
      </c>
      <c r="X54" s="84">
        <v>84291.66</v>
      </c>
      <c r="Y54" s="84">
        <v>915852.14</v>
      </c>
      <c r="Z54" s="84">
        <v>75683.740000000005</v>
      </c>
      <c r="AA54" s="84">
        <v>75683.740000000005</v>
      </c>
      <c r="AB54" s="84">
        <v>75683.740000000005</v>
      </c>
      <c r="AC54" s="84">
        <v>75683.740000000005</v>
      </c>
      <c r="AD54" s="84">
        <v>75683.740000000005</v>
      </c>
      <c r="AE54" s="84">
        <v>75683.740000000005</v>
      </c>
      <c r="AF54" s="84">
        <v>76958.289999999994</v>
      </c>
      <c r="AG54" s="84">
        <v>76958.289999999994</v>
      </c>
      <c r="AH54" s="84">
        <v>76958.289999999994</v>
      </c>
      <c r="AI54" s="84">
        <v>76958.289999999994</v>
      </c>
      <c r="AJ54" s="84">
        <v>76958.289999999994</v>
      </c>
      <c r="AK54" s="84">
        <v>76958.25</v>
      </c>
      <c r="AL54" s="84">
        <v>87271.78</v>
      </c>
      <c r="AM54" s="84">
        <v>7211.92</v>
      </c>
      <c r="AN54" s="84">
        <v>7211.92</v>
      </c>
      <c r="AO54" s="84">
        <v>7211.92</v>
      </c>
      <c r="AP54" s="84">
        <v>7211.92</v>
      </c>
      <c r="AQ54" s="84">
        <v>7211.92</v>
      </c>
      <c r="AR54" s="84">
        <v>7211.92</v>
      </c>
      <c r="AS54" s="84">
        <v>7333.37</v>
      </c>
      <c r="AT54" s="84">
        <v>7333.37</v>
      </c>
      <c r="AU54" s="84">
        <v>7333.37</v>
      </c>
      <c r="AV54" s="84">
        <v>7333.37</v>
      </c>
      <c r="AW54" s="84">
        <v>7333.37</v>
      </c>
      <c r="AX54" s="84">
        <v>7333.41</v>
      </c>
    </row>
    <row r="55" spans="1:50" x14ac:dyDescent="0.25">
      <c r="A55">
        <v>13075055</v>
      </c>
      <c r="B55">
        <v>5560</v>
      </c>
      <c r="C55" t="s">
        <v>139</v>
      </c>
      <c r="D55" s="85">
        <v>2304</v>
      </c>
      <c r="E55" s="84">
        <v>688609.54</v>
      </c>
      <c r="F55" s="84">
        <v>2121030.88</v>
      </c>
      <c r="G55" s="84">
        <v>1432421.34</v>
      </c>
      <c r="H55" s="84">
        <v>1548062.34</v>
      </c>
      <c r="I55">
        <v>671.9</v>
      </c>
      <c r="J55" s="84">
        <v>784680.41</v>
      </c>
      <c r="K55" s="84">
        <v>74772.39</v>
      </c>
      <c r="L55" s="206">
        <v>859452.8</v>
      </c>
      <c r="M55" s="84">
        <v>71093.62</v>
      </c>
      <c r="N55" s="84">
        <v>71093.62</v>
      </c>
      <c r="O55" s="84">
        <v>71093.62</v>
      </c>
      <c r="P55" s="84">
        <v>71093.62</v>
      </c>
      <c r="Q55" s="84">
        <v>71093.62</v>
      </c>
      <c r="R55" s="84">
        <v>71093.62</v>
      </c>
      <c r="S55" s="84">
        <v>72148.509999999995</v>
      </c>
      <c r="T55" s="84">
        <v>72148.509999999995</v>
      </c>
      <c r="U55" s="84">
        <v>72148.509999999995</v>
      </c>
      <c r="V55" s="84">
        <v>72148.509999999995</v>
      </c>
      <c r="W55" s="84">
        <v>72148.509999999995</v>
      </c>
      <c r="X55" s="84">
        <v>72148.53</v>
      </c>
      <c r="Y55" s="84">
        <v>784680.41</v>
      </c>
      <c r="Z55" s="84">
        <v>64908.480000000003</v>
      </c>
      <c r="AA55" s="84">
        <v>64908.480000000003</v>
      </c>
      <c r="AB55" s="84">
        <v>64908.480000000003</v>
      </c>
      <c r="AC55" s="84">
        <v>64908.480000000003</v>
      </c>
      <c r="AD55" s="84">
        <v>64908.480000000003</v>
      </c>
      <c r="AE55" s="84">
        <v>64908.480000000003</v>
      </c>
      <c r="AF55" s="84">
        <v>65871.59</v>
      </c>
      <c r="AG55" s="84">
        <v>65871.59</v>
      </c>
      <c r="AH55" s="84">
        <v>65871.59</v>
      </c>
      <c r="AI55" s="84">
        <v>65871.59</v>
      </c>
      <c r="AJ55" s="84">
        <v>65871.59</v>
      </c>
      <c r="AK55" s="84">
        <v>65871.58</v>
      </c>
      <c r="AL55" s="84">
        <v>74772.39</v>
      </c>
      <c r="AM55" s="84">
        <v>6185.14</v>
      </c>
      <c r="AN55" s="84">
        <v>6185.14</v>
      </c>
      <c r="AO55" s="84">
        <v>6185.14</v>
      </c>
      <c r="AP55" s="84">
        <v>6185.14</v>
      </c>
      <c r="AQ55" s="84">
        <v>6185.14</v>
      </c>
      <c r="AR55" s="84">
        <v>6185.14</v>
      </c>
      <c r="AS55" s="84">
        <v>6276.92</v>
      </c>
      <c r="AT55" s="84">
        <v>6276.92</v>
      </c>
      <c r="AU55" s="84">
        <v>6276.92</v>
      </c>
      <c r="AV55" s="84">
        <v>6276.92</v>
      </c>
      <c r="AW55" s="84">
        <v>6276.92</v>
      </c>
      <c r="AX55" s="84">
        <v>6276.95</v>
      </c>
    </row>
    <row r="56" spans="1:50" x14ac:dyDescent="0.25">
      <c r="A56">
        <v>13075056</v>
      </c>
      <c r="B56">
        <v>5562</v>
      </c>
      <c r="C56" t="s">
        <v>157</v>
      </c>
      <c r="D56">
        <v>277</v>
      </c>
      <c r="E56" s="84">
        <v>70123.899999999994</v>
      </c>
      <c r="F56" s="84">
        <v>255002.41</v>
      </c>
      <c r="G56" s="84">
        <v>184878.51</v>
      </c>
      <c r="H56" s="84">
        <v>181051.01</v>
      </c>
      <c r="I56">
        <v>653.61</v>
      </c>
      <c r="J56" s="84">
        <v>101276.45</v>
      </c>
      <c r="K56" s="84">
        <v>9650.66</v>
      </c>
      <c r="L56" s="206">
        <v>110927.11</v>
      </c>
      <c r="M56" s="84">
        <v>9180.51</v>
      </c>
      <c r="N56" s="84">
        <v>9180.51</v>
      </c>
      <c r="O56" s="84">
        <v>9180.51</v>
      </c>
      <c r="P56" s="84">
        <v>9180.51</v>
      </c>
      <c r="Q56" s="84">
        <v>9180.51</v>
      </c>
      <c r="R56" s="84">
        <v>9180.51</v>
      </c>
      <c r="S56" s="84">
        <v>9307.34</v>
      </c>
      <c r="T56" s="84">
        <v>9307.34</v>
      </c>
      <c r="U56" s="84">
        <v>9307.34</v>
      </c>
      <c r="V56" s="84">
        <v>9307.34</v>
      </c>
      <c r="W56" s="84">
        <v>9307.34</v>
      </c>
      <c r="X56" s="84">
        <v>9307.35</v>
      </c>
      <c r="Y56" s="84">
        <v>101276.45</v>
      </c>
      <c r="Z56" s="84">
        <v>8381.81</v>
      </c>
      <c r="AA56" s="84">
        <v>8381.81</v>
      </c>
      <c r="AB56" s="84">
        <v>8381.81</v>
      </c>
      <c r="AC56" s="84">
        <v>8381.81</v>
      </c>
      <c r="AD56" s="84">
        <v>8381.81</v>
      </c>
      <c r="AE56" s="84">
        <v>8381.81</v>
      </c>
      <c r="AF56" s="84">
        <v>8497.6</v>
      </c>
      <c r="AG56" s="84">
        <v>8497.6</v>
      </c>
      <c r="AH56" s="84">
        <v>8497.6</v>
      </c>
      <c r="AI56" s="84">
        <v>8497.6</v>
      </c>
      <c r="AJ56" s="84">
        <v>8497.6</v>
      </c>
      <c r="AK56" s="84">
        <v>8497.59</v>
      </c>
      <c r="AL56" s="84">
        <v>9650.66</v>
      </c>
      <c r="AM56">
        <v>798.7</v>
      </c>
      <c r="AN56">
        <v>798.7</v>
      </c>
      <c r="AO56">
        <v>798.7</v>
      </c>
      <c r="AP56">
        <v>798.7</v>
      </c>
      <c r="AQ56">
        <v>798.7</v>
      </c>
      <c r="AR56">
        <v>798.7</v>
      </c>
      <c r="AS56">
        <v>809.74</v>
      </c>
      <c r="AT56">
        <v>809.74</v>
      </c>
      <c r="AU56">
        <v>809.74</v>
      </c>
      <c r="AV56">
        <v>809.74</v>
      </c>
      <c r="AW56">
        <v>809.74</v>
      </c>
      <c r="AX56">
        <v>809.76</v>
      </c>
    </row>
    <row r="57" spans="1:50" x14ac:dyDescent="0.25">
      <c r="A57">
        <v>13075057</v>
      </c>
      <c r="B57">
        <v>5563</v>
      </c>
      <c r="C57" t="s">
        <v>174</v>
      </c>
      <c r="D57" s="85">
        <v>1272</v>
      </c>
      <c r="E57" s="84">
        <v>540298.62</v>
      </c>
      <c r="F57" s="84">
        <v>1170985.8</v>
      </c>
      <c r="G57" s="84">
        <v>630687.17000000004</v>
      </c>
      <c r="H57" s="84">
        <v>918710.92</v>
      </c>
      <c r="I57">
        <v>722.26</v>
      </c>
      <c r="J57" s="84">
        <v>345490.43</v>
      </c>
      <c r="K57" s="84">
        <v>32921.870000000003</v>
      </c>
      <c r="L57" s="206">
        <v>378412.3</v>
      </c>
      <c r="M57" s="84">
        <v>31243.16</v>
      </c>
      <c r="N57" s="84">
        <v>31243.16</v>
      </c>
      <c r="O57" s="84">
        <v>31243.16</v>
      </c>
      <c r="P57" s="84">
        <v>31243.16</v>
      </c>
      <c r="Q57" s="84">
        <v>31243.16</v>
      </c>
      <c r="R57" s="84">
        <v>31243.16</v>
      </c>
      <c r="S57" s="84">
        <v>31825.55</v>
      </c>
      <c r="T57" s="84">
        <v>31825.55</v>
      </c>
      <c r="U57" s="84">
        <v>31825.55</v>
      </c>
      <c r="V57" s="84">
        <v>31825.55</v>
      </c>
      <c r="W57" s="84">
        <v>31825.55</v>
      </c>
      <c r="X57" s="84">
        <v>31825.59</v>
      </c>
      <c r="Y57" s="84">
        <v>345490.43</v>
      </c>
      <c r="Z57" s="84">
        <v>28525.01</v>
      </c>
      <c r="AA57" s="84">
        <v>28525.01</v>
      </c>
      <c r="AB57" s="84">
        <v>28525.01</v>
      </c>
      <c r="AC57" s="84">
        <v>28525.01</v>
      </c>
      <c r="AD57" s="84">
        <v>28525.01</v>
      </c>
      <c r="AE57" s="84">
        <v>28525.01</v>
      </c>
      <c r="AF57" s="84">
        <v>29056.73</v>
      </c>
      <c r="AG57" s="84">
        <v>29056.73</v>
      </c>
      <c r="AH57" s="84">
        <v>29056.73</v>
      </c>
      <c r="AI57" s="84">
        <v>29056.73</v>
      </c>
      <c r="AJ57" s="84">
        <v>29056.73</v>
      </c>
      <c r="AK57" s="84">
        <v>29056.720000000001</v>
      </c>
      <c r="AL57" s="84">
        <v>32921.870000000003</v>
      </c>
      <c r="AM57" s="84">
        <v>2718.15</v>
      </c>
      <c r="AN57" s="84">
        <v>2718.15</v>
      </c>
      <c r="AO57" s="84">
        <v>2718.15</v>
      </c>
      <c r="AP57" s="84">
        <v>2718.15</v>
      </c>
      <c r="AQ57" s="84">
        <v>2718.15</v>
      </c>
      <c r="AR57" s="84">
        <v>2718.15</v>
      </c>
      <c r="AS57" s="84">
        <v>2768.82</v>
      </c>
      <c r="AT57" s="84">
        <v>2768.82</v>
      </c>
      <c r="AU57" s="84">
        <v>2768.82</v>
      </c>
      <c r="AV57" s="84">
        <v>2768.82</v>
      </c>
      <c r="AW57" s="84">
        <v>2768.82</v>
      </c>
      <c r="AX57" s="84">
        <v>2768.87</v>
      </c>
    </row>
    <row r="58" spans="1:50" x14ac:dyDescent="0.25">
      <c r="A58">
        <v>13075058</v>
      </c>
      <c r="B58">
        <v>5561</v>
      </c>
      <c r="C58" t="s">
        <v>149</v>
      </c>
      <c r="D58" s="85">
        <v>3148</v>
      </c>
      <c r="E58" s="84">
        <v>1240552.8600000001</v>
      </c>
      <c r="F58" s="84">
        <v>2898005.73</v>
      </c>
      <c r="G58" s="84">
        <v>1657452.87</v>
      </c>
      <c r="H58" s="84">
        <v>2235024.58</v>
      </c>
      <c r="I58">
        <v>709.98</v>
      </c>
      <c r="J58" s="84">
        <v>907952.68</v>
      </c>
      <c r="K58" s="84">
        <v>86519.039999999994</v>
      </c>
      <c r="L58" s="206">
        <v>994471.72</v>
      </c>
      <c r="M58" s="84">
        <v>82151.98</v>
      </c>
      <c r="N58" s="84">
        <v>82151.98</v>
      </c>
      <c r="O58" s="84">
        <v>82151.98</v>
      </c>
      <c r="P58" s="84">
        <v>82151.98</v>
      </c>
      <c r="Q58" s="84">
        <v>82151.98</v>
      </c>
      <c r="R58" s="84">
        <v>82151.98</v>
      </c>
      <c r="S58" s="84">
        <v>83593.3</v>
      </c>
      <c r="T58" s="84">
        <v>83593.3</v>
      </c>
      <c r="U58" s="84">
        <v>83593.3</v>
      </c>
      <c r="V58" s="84">
        <v>83593.3</v>
      </c>
      <c r="W58" s="84">
        <v>83593.3</v>
      </c>
      <c r="X58" s="84">
        <v>83593.34</v>
      </c>
      <c r="Y58" s="84">
        <v>907952.68</v>
      </c>
      <c r="Z58" s="84">
        <v>75004.759999999995</v>
      </c>
      <c r="AA58" s="84">
        <v>75004.759999999995</v>
      </c>
      <c r="AB58" s="84">
        <v>75004.759999999995</v>
      </c>
      <c r="AC58" s="84">
        <v>75004.759999999995</v>
      </c>
      <c r="AD58" s="84">
        <v>75004.759999999995</v>
      </c>
      <c r="AE58" s="84">
        <v>75004.759999999995</v>
      </c>
      <c r="AF58" s="84">
        <v>76320.679999999993</v>
      </c>
      <c r="AG58" s="84">
        <v>76320.679999999993</v>
      </c>
      <c r="AH58" s="84">
        <v>76320.679999999993</v>
      </c>
      <c r="AI58" s="84">
        <v>76320.679999999993</v>
      </c>
      <c r="AJ58" s="84">
        <v>76320.679999999993</v>
      </c>
      <c r="AK58" s="84">
        <v>76320.72</v>
      </c>
      <c r="AL58" s="84">
        <v>86519.039999999994</v>
      </c>
      <c r="AM58" s="84">
        <v>7147.22</v>
      </c>
      <c r="AN58" s="84">
        <v>7147.22</v>
      </c>
      <c r="AO58" s="84">
        <v>7147.22</v>
      </c>
      <c r="AP58" s="84">
        <v>7147.22</v>
      </c>
      <c r="AQ58" s="84">
        <v>7147.22</v>
      </c>
      <c r="AR58" s="84">
        <v>7147.22</v>
      </c>
      <c r="AS58" s="84">
        <v>7272.62</v>
      </c>
      <c r="AT58" s="84">
        <v>7272.62</v>
      </c>
      <c r="AU58" s="84">
        <v>7272.62</v>
      </c>
      <c r="AV58" s="84">
        <v>7272.62</v>
      </c>
      <c r="AW58" s="84">
        <v>7272.62</v>
      </c>
      <c r="AX58" s="84">
        <v>7272.62</v>
      </c>
    </row>
    <row r="59" spans="1:50" x14ac:dyDescent="0.25">
      <c r="A59">
        <v>13075059</v>
      </c>
      <c r="B59">
        <v>5557</v>
      </c>
      <c r="C59" t="s">
        <v>118</v>
      </c>
      <c r="D59">
        <v>611</v>
      </c>
      <c r="E59" s="84">
        <v>299065.81</v>
      </c>
      <c r="F59" s="84">
        <v>562478.24</v>
      </c>
      <c r="G59" s="84">
        <v>263412.43</v>
      </c>
      <c r="H59" s="84">
        <v>457113.27</v>
      </c>
      <c r="I59">
        <v>748.14</v>
      </c>
      <c r="J59" s="84">
        <v>144297.32999999999</v>
      </c>
      <c r="K59" s="84">
        <v>13750.13</v>
      </c>
      <c r="L59" s="206">
        <v>158047.46</v>
      </c>
      <c r="M59" s="84">
        <v>13030.74</v>
      </c>
      <c r="N59" s="84">
        <v>13030.74</v>
      </c>
      <c r="O59" s="84">
        <v>13030.74</v>
      </c>
      <c r="P59" s="84">
        <v>13030.74</v>
      </c>
      <c r="Q59" s="84">
        <v>13030.74</v>
      </c>
      <c r="R59" s="84">
        <v>13030.74</v>
      </c>
      <c r="S59" s="84">
        <v>13310.5</v>
      </c>
      <c r="T59" s="84">
        <v>13310.5</v>
      </c>
      <c r="U59" s="84">
        <v>13310.5</v>
      </c>
      <c r="V59" s="84">
        <v>13310.5</v>
      </c>
      <c r="W59" s="84">
        <v>13310.5</v>
      </c>
      <c r="X59" s="84">
        <v>13310.52</v>
      </c>
      <c r="Y59" s="84">
        <v>144297.32999999999</v>
      </c>
      <c r="Z59" s="84">
        <v>11897.07</v>
      </c>
      <c r="AA59" s="84">
        <v>11897.07</v>
      </c>
      <c r="AB59" s="84">
        <v>11897.07</v>
      </c>
      <c r="AC59" s="84">
        <v>11897.07</v>
      </c>
      <c r="AD59" s="84">
        <v>11897.07</v>
      </c>
      <c r="AE59" s="84">
        <v>11897.07</v>
      </c>
      <c r="AF59" s="84">
        <v>12152.49</v>
      </c>
      <c r="AG59" s="84">
        <v>12152.49</v>
      </c>
      <c r="AH59" s="84">
        <v>12152.49</v>
      </c>
      <c r="AI59" s="84">
        <v>12152.49</v>
      </c>
      <c r="AJ59" s="84">
        <v>12152.49</v>
      </c>
      <c r="AK59" s="84">
        <v>12152.46</v>
      </c>
      <c r="AL59" s="84">
        <v>13750.13</v>
      </c>
      <c r="AM59" s="84">
        <v>1133.67</v>
      </c>
      <c r="AN59" s="84">
        <v>1133.67</v>
      </c>
      <c r="AO59" s="84">
        <v>1133.67</v>
      </c>
      <c r="AP59" s="84">
        <v>1133.67</v>
      </c>
      <c r="AQ59" s="84">
        <v>1133.67</v>
      </c>
      <c r="AR59" s="84">
        <v>1133.67</v>
      </c>
      <c r="AS59" s="84">
        <v>1158.01</v>
      </c>
      <c r="AT59" s="84">
        <v>1158.01</v>
      </c>
      <c r="AU59" s="84">
        <v>1158.01</v>
      </c>
      <c r="AV59" s="84">
        <v>1158.01</v>
      </c>
      <c r="AW59" s="84">
        <v>1158.01</v>
      </c>
      <c r="AX59" s="84">
        <v>1158.06</v>
      </c>
    </row>
    <row r="60" spans="1:50" x14ac:dyDescent="0.25">
      <c r="A60">
        <v>13075060</v>
      </c>
      <c r="B60">
        <v>5557</v>
      </c>
      <c r="C60" t="s">
        <v>119</v>
      </c>
      <c r="D60" s="85">
        <v>1101</v>
      </c>
      <c r="E60" s="84">
        <v>399737.71</v>
      </c>
      <c r="F60" s="84">
        <v>1013565.54</v>
      </c>
      <c r="G60" s="84">
        <v>613827.82999999996</v>
      </c>
      <c r="H60" s="84">
        <v>768034.41</v>
      </c>
      <c r="I60">
        <v>697.58</v>
      </c>
      <c r="J60" s="84">
        <v>336254.89</v>
      </c>
      <c r="K60" s="84">
        <v>32041.81</v>
      </c>
      <c r="L60" s="206">
        <v>368296.7</v>
      </c>
      <c r="M60" s="84">
        <v>30439.34</v>
      </c>
      <c r="N60" s="84">
        <v>30439.34</v>
      </c>
      <c r="O60" s="84">
        <v>30439.34</v>
      </c>
      <c r="P60" s="84">
        <v>30439.34</v>
      </c>
      <c r="Q60" s="84">
        <v>30439.34</v>
      </c>
      <c r="R60" s="84">
        <v>30439.34</v>
      </c>
      <c r="S60" s="84">
        <v>30943.439999999999</v>
      </c>
      <c r="T60" s="84">
        <v>30943.439999999999</v>
      </c>
      <c r="U60" s="84">
        <v>30943.439999999999</v>
      </c>
      <c r="V60" s="84">
        <v>30943.439999999999</v>
      </c>
      <c r="W60" s="84">
        <v>30943.439999999999</v>
      </c>
      <c r="X60" s="84">
        <v>30943.46</v>
      </c>
      <c r="Y60" s="84">
        <v>336254.89</v>
      </c>
      <c r="Z60" s="84">
        <v>27791.119999999999</v>
      </c>
      <c r="AA60" s="84">
        <v>27791.119999999999</v>
      </c>
      <c r="AB60" s="84">
        <v>27791.119999999999</v>
      </c>
      <c r="AC60" s="84">
        <v>27791.119999999999</v>
      </c>
      <c r="AD60" s="84">
        <v>27791.119999999999</v>
      </c>
      <c r="AE60" s="84">
        <v>27791.119999999999</v>
      </c>
      <c r="AF60" s="84">
        <v>28251.360000000001</v>
      </c>
      <c r="AG60" s="84">
        <v>28251.360000000001</v>
      </c>
      <c r="AH60" s="84">
        <v>28251.360000000001</v>
      </c>
      <c r="AI60" s="84">
        <v>28251.360000000001</v>
      </c>
      <c r="AJ60" s="84">
        <v>28251.360000000001</v>
      </c>
      <c r="AK60" s="84">
        <v>28251.37</v>
      </c>
      <c r="AL60" s="84">
        <v>32041.81</v>
      </c>
      <c r="AM60" s="84">
        <v>2648.22</v>
      </c>
      <c r="AN60" s="84">
        <v>2648.22</v>
      </c>
      <c r="AO60" s="84">
        <v>2648.22</v>
      </c>
      <c r="AP60" s="84">
        <v>2648.22</v>
      </c>
      <c r="AQ60" s="84">
        <v>2648.22</v>
      </c>
      <c r="AR60" s="84">
        <v>2648.22</v>
      </c>
      <c r="AS60" s="84">
        <v>2692.08</v>
      </c>
      <c r="AT60" s="84">
        <v>2692.08</v>
      </c>
      <c r="AU60" s="84">
        <v>2692.08</v>
      </c>
      <c r="AV60" s="84">
        <v>2692.08</v>
      </c>
      <c r="AW60" s="84">
        <v>2692.08</v>
      </c>
      <c r="AX60" s="84">
        <v>2692.09</v>
      </c>
    </row>
    <row r="61" spans="1:50" x14ac:dyDescent="0.25">
      <c r="A61">
        <v>13075061</v>
      </c>
      <c r="B61">
        <v>5563</v>
      </c>
      <c r="C61" t="s">
        <v>175</v>
      </c>
      <c r="D61">
        <v>763</v>
      </c>
      <c r="E61" s="84">
        <v>757710.73</v>
      </c>
      <c r="F61" s="84">
        <v>702407.36</v>
      </c>
      <c r="G61" t="s">
        <v>69</v>
      </c>
      <c r="H61" s="84">
        <v>757710.73</v>
      </c>
      <c r="I61">
        <v>993.07</v>
      </c>
      <c r="J61" t="s">
        <v>69</v>
      </c>
      <c r="K61" t="s">
        <v>69</v>
      </c>
      <c r="L61" s="205">
        <v>0</v>
      </c>
      <c r="M61" t="s">
        <v>69</v>
      </c>
      <c r="N61" t="s">
        <v>69</v>
      </c>
      <c r="O61" t="s">
        <v>69</v>
      </c>
      <c r="P61" t="s">
        <v>69</v>
      </c>
      <c r="Q61" t="s">
        <v>69</v>
      </c>
      <c r="R61" t="s">
        <v>69</v>
      </c>
      <c r="S61" t="s">
        <v>69</v>
      </c>
      <c r="T61" t="s">
        <v>69</v>
      </c>
      <c r="U61" t="s">
        <v>69</v>
      </c>
      <c r="V61" t="s">
        <v>69</v>
      </c>
      <c r="W61" t="s">
        <v>69</v>
      </c>
      <c r="X61" t="s">
        <v>69</v>
      </c>
      <c r="Y61" t="s">
        <v>69</v>
      </c>
      <c r="Z61" t="s">
        <v>69</v>
      </c>
      <c r="AA61" t="s">
        <v>69</v>
      </c>
      <c r="AB61" t="s">
        <v>69</v>
      </c>
      <c r="AC61" t="s">
        <v>69</v>
      </c>
      <c r="AD61" t="s">
        <v>69</v>
      </c>
      <c r="AE61" t="s">
        <v>69</v>
      </c>
      <c r="AF61" t="s">
        <v>69</v>
      </c>
      <c r="AG61" t="s">
        <v>69</v>
      </c>
      <c r="AH61" t="s">
        <v>69</v>
      </c>
      <c r="AI61" t="s">
        <v>69</v>
      </c>
      <c r="AJ61" t="s">
        <v>69</v>
      </c>
      <c r="AK61" t="s">
        <v>69</v>
      </c>
      <c r="AL61" t="s">
        <v>69</v>
      </c>
      <c r="AM61" t="s">
        <v>69</v>
      </c>
      <c r="AN61" t="s">
        <v>69</v>
      </c>
      <c r="AO61" t="s">
        <v>69</v>
      </c>
      <c r="AP61" t="s">
        <v>69</v>
      </c>
      <c r="AQ61" t="s">
        <v>69</v>
      </c>
      <c r="AR61" t="s">
        <v>69</v>
      </c>
      <c r="AS61" t="s">
        <v>69</v>
      </c>
      <c r="AT61" t="s">
        <v>69</v>
      </c>
      <c r="AU61" t="s">
        <v>69</v>
      </c>
      <c r="AV61" t="s">
        <v>69</v>
      </c>
      <c r="AW61" t="s">
        <v>69</v>
      </c>
      <c r="AX61" t="s">
        <v>69</v>
      </c>
    </row>
    <row r="62" spans="1:50" x14ac:dyDescent="0.25">
      <c r="A62">
        <v>13075063</v>
      </c>
      <c r="B62">
        <v>5560</v>
      </c>
      <c r="C62" t="s">
        <v>140</v>
      </c>
      <c r="D62">
        <v>218</v>
      </c>
      <c r="E62" s="84">
        <v>59412.9</v>
      </c>
      <c r="F62" s="84">
        <v>200687.82</v>
      </c>
      <c r="G62" s="84">
        <v>141274.92000000001</v>
      </c>
      <c r="H62" s="84">
        <v>144177.85</v>
      </c>
      <c r="I62">
        <v>661.37</v>
      </c>
      <c r="J62" s="84">
        <v>77390.399999999994</v>
      </c>
      <c r="K62" s="84">
        <v>7374.55</v>
      </c>
      <c r="L62" s="206">
        <v>84764.95</v>
      </c>
      <c r="M62" s="84">
        <v>7013.84</v>
      </c>
      <c r="N62" s="84">
        <v>7013.84</v>
      </c>
      <c r="O62" s="84">
        <v>7013.84</v>
      </c>
      <c r="P62" s="84">
        <v>7013.84</v>
      </c>
      <c r="Q62" s="84">
        <v>7013.84</v>
      </c>
      <c r="R62" s="84">
        <v>7013.84</v>
      </c>
      <c r="S62" s="84">
        <v>7113.65</v>
      </c>
      <c r="T62" s="84">
        <v>7113.65</v>
      </c>
      <c r="U62" s="84">
        <v>7113.65</v>
      </c>
      <c r="V62" s="84">
        <v>7113.65</v>
      </c>
      <c r="W62" s="84">
        <v>7113.65</v>
      </c>
      <c r="X62" s="84">
        <v>7113.66</v>
      </c>
      <c r="Y62" s="84">
        <v>77390.399999999994</v>
      </c>
      <c r="Z62" s="84">
        <v>6403.64</v>
      </c>
      <c r="AA62" s="84">
        <v>6403.64</v>
      </c>
      <c r="AB62" s="84">
        <v>6403.64</v>
      </c>
      <c r="AC62" s="84">
        <v>6403.64</v>
      </c>
      <c r="AD62" s="84">
        <v>6403.64</v>
      </c>
      <c r="AE62" s="84">
        <v>6403.64</v>
      </c>
      <c r="AF62" s="84">
        <v>6494.76</v>
      </c>
      <c r="AG62" s="84">
        <v>6494.76</v>
      </c>
      <c r="AH62" s="84">
        <v>6494.76</v>
      </c>
      <c r="AI62" s="84">
        <v>6494.76</v>
      </c>
      <c r="AJ62" s="84">
        <v>6494.76</v>
      </c>
      <c r="AK62" s="84">
        <v>6494.76</v>
      </c>
      <c r="AL62" s="84">
        <v>7374.55</v>
      </c>
      <c r="AM62">
        <v>610.20000000000005</v>
      </c>
      <c r="AN62">
        <v>610.20000000000005</v>
      </c>
      <c r="AO62">
        <v>610.20000000000005</v>
      </c>
      <c r="AP62">
        <v>610.20000000000005</v>
      </c>
      <c r="AQ62">
        <v>610.20000000000005</v>
      </c>
      <c r="AR62">
        <v>610.20000000000005</v>
      </c>
      <c r="AS62">
        <v>618.89</v>
      </c>
      <c r="AT62">
        <v>618.89</v>
      </c>
      <c r="AU62">
        <v>618.89</v>
      </c>
      <c r="AV62">
        <v>618.89</v>
      </c>
      <c r="AW62">
        <v>618.89</v>
      </c>
      <c r="AX62">
        <v>618.9</v>
      </c>
    </row>
    <row r="63" spans="1:50" x14ac:dyDescent="0.25">
      <c r="A63">
        <v>13075065</v>
      </c>
      <c r="B63">
        <v>5562</v>
      </c>
      <c r="C63" t="s">
        <v>158</v>
      </c>
      <c r="D63">
        <v>592</v>
      </c>
      <c r="E63" s="84">
        <v>168696.89</v>
      </c>
      <c r="F63" s="84">
        <v>544987.1</v>
      </c>
      <c r="G63" s="84">
        <v>376290.21</v>
      </c>
      <c r="H63" s="84">
        <v>394471.02</v>
      </c>
      <c r="I63">
        <v>666.34</v>
      </c>
      <c r="J63" s="84">
        <v>206131.78</v>
      </c>
      <c r="K63" s="84">
        <v>19642.349999999999</v>
      </c>
      <c r="L63" s="206">
        <v>225774.13</v>
      </c>
      <c r="M63" s="84">
        <v>18678.98</v>
      </c>
      <c r="N63" s="84">
        <v>18678.98</v>
      </c>
      <c r="O63" s="84">
        <v>18678.98</v>
      </c>
      <c r="P63" s="84">
        <v>18678.98</v>
      </c>
      <c r="Q63" s="84">
        <v>18678.98</v>
      </c>
      <c r="R63" s="84">
        <v>18678.98</v>
      </c>
      <c r="S63" s="84">
        <v>18950.04</v>
      </c>
      <c r="T63" s="84">
        <v>18950.04</v>
      </c>
      <c r="U63" s="84">
        <v>18950.04</v>
      </c>
      <c r="V63" s="84">
        <v>18950.04</v>
      </c>
      <c r="W63" s="84">
        <v>18950.04</v>
      </c>
      <c r="X63" s="84">
        <v>18950.05</v>
      </c>
      <c r="Y63" s="84">
        <v>206131.78</v>
      </c>
      <c r="Z63" s="84">
        <v>17053.91</v>
      </c>
      <c r="AA63" s="84">
        <v>17053.91</v>
      </c>
      <c r="AB63" s="84">
        <v>17053.91</v>
      </c>
      <c r="AC63" s="84">
        <v>17053.91</v>
      </c>
      <c r="AD63" s="84">
        <v>17053.91</v>
      </c>
      <c r="AE63" s="84">
        <v>17053.91</v>
      </c>
      <c r="AF63" s="84">
        <v>17301.39</v>
      </c>
      <c r="AG63" s="84">
        <v>17301.39</v>
      </c>
      <c r="AH63" s="84">
        <v>17301.39</v>
      </c>
      <c r="AI63" s="84">
        <v>17301.39</v>
      </c>
      <c r="AJ63" s="84">
        <v>17301.39</v>
      </c>
      <c r="AK63" s="84">
        <v>17301.37</v>
      </c>
      <c r="AL63" s="84">
        <v>19642.349999999999</v>
      </c>
      <c r="AM63" s="84">
        <v>1625.07</v>
      </c>
      <c r="AN63" s="84">
        <v>1625.07</v>
      </c>
      <c r="AO63" s="84">
        <v>1625.07</v>
      </c>
      <c r="AP63" s="84">
        <v>1625.07</v>
      </c>
      <c r="AQ63" s="84">
        <v>1625.07</v>
      </c>
      <c r="AR63" s="84">
        <v>1625.07</v>
      </c>
      <c r="AS63" s="84">
        <v>1648.65</v>
      </c>
      <c r="AT63" s="84">
        <v>1648.65</v>
      </c>
      <c r="AU63" s="84">
        <v>1648.65</v>
      </c>
      <c r="AV63" s="84">
        <v>1648.65</v>
      </c>
      <c r="AW63" s="84">
        <v>1648.65</v>
      </c>
      <c r="AX63" s="84">
        <v>1648.68</v>
      </c>
    </row>
    <row r="64" spans="1:50" x14ac:dyDescent="0.25">
      <c r="A64">
        <v>13075066</v>
      </c>
      <c r="B64">
        <v>5562</v>
      </c>
      <c r="C64" t="s">
        <v>159</v>
      </c>
      <c r="D64" s="85">
        <v>1696</v>
      </c>
      <c r="E64" s="84">
        <v>1099977.42</v>
      </c>
      <c r="F64" s="84">
        <v>1561314.39</v>
      </c>
      <c r="G64" s="84">
        <v>461336.98</v>
      </c>
      <c r="H64" s="84">
        <v>1376779.61</v>
      </c>
      <c r="I64">
        <v>811.78</v>
      </c>
      <c r="J64" s="84">
        <v>252720.4</v>
      </c>
      <c r="K64" s="84">
        <v>24081.79</v>
      </c>
      <c r="L64" s="206">
        <v>276802.19</v>
      </c>
      <c r="M64" s="84">
        <v>22678.59</v>
      </c>
      <c r="N64" s="84">
        <v>22678.59</v>
      </c>
      <c r="O64" s="84">
        <v>22678.59</v>
      </c>
      <c r="P64" s="84">
        <v>22678.59</v>
      </c>
      <c r="Q64" s="84">
        <v>22678.59</v>
      </c>
      <c r="R64" s="84">
        <v>22678.59</v>
      </c>
      <c r="S64" s="84">
        <v>23455.1</v>
      </c>
      <c r="T64" s="84">
        <v>23455.1</v>
      </c>
      <c r="U64" s="84">
        <v>23455.1</v>
      </c>
      <c r="V64" s="84">
        <v>23455.1</v>
      </c>
      <c r="W64" s="84">
        <v>23455.1</v>
      </c>
      <c r="X64" s="84">
        <v>23455.15</v>
      </c>
      <c r="Y64" s="84">
        <v>252720.4</v>
      </c>
      <c r="Z64" s="84">
        <v>20705.560000000001</v>
      </c>
      <c r="AA64" s="84">
        <v>20705.560000000001</v>
      </c>
      <c r="AB64" s="84">
        <v>20705.560000000001</v>
      </c>
      <c r="AC64" s="84">
        <v>20705.560000000001</v>
      </c>
      <c r="AD64" s="84">
        <v>20705.560000000001</v>
      </c>
      <c r="AE64" s="84">
        <v>20705.560000000001</v>
      </c>
      <c r="AF64" s="84">
        <v>21414.5</v>
      </c>
      <c r="AG64" s="84">
        <v>21414.5</v>
      </c>
      <c r="AH64" s="84">
        <v>21414.5</v>
      </c>
      <c r="AI64" s="84">
        <v>21414.5</v>
      </c>
      <c r="AJ64" s="84">
        <v>21414.5</v>
      </c>
      <c r="AK64" s="84">
        <v>21414.54</v>
      </c>
      <c r="AL64" s="84">
        <v>24081.79</v>
      </c>
      <c r="AM64" s="84">
        <v>1973.03</v>
      </c>
      <c r="AN64" s="84">
        <v>1973.03</v>
      </c>
      <c r="AO64" s="84">
        <v>1973.03</v>
      </c>
      <c r="AP64" s="84">
        <v>1973.03</v>
      </c>
      <c r="AQ64" s="84">
        <v>1973.03</v>
      </c>
      <c r="AR64" s="84">
        <v>1973.03</v>
      </c>
      <c r="AS64" s="84">
        <v>2040.6</v>
      </c>
      <c r="AT64" s="84">
        <v>2040.6</v>
      </c>
      <c r="AU64" s="84">
        <v>2040.6</v>
      </c>
      <c r="AV64" s="84">
        <v>2040.6</v>
      </c>
      <c r="AW64" s="84">
        <v>2040.6</v>
      </c>
      <c r="AX64" s="84">
        <v>2040.61</v>
      </c>
    </row>
    <row r="65" spans="1:50" x14ac:dyDescent="0.25">
      <c r="A65">
        <v>13075067</v>
      </c>
      <c r="B65">
        <v>5556</v>
      </c>
      <c r="C65" t="s">
        <v>108</v>
      </c>
      <c r="D65">
        <v>674</v>
      </c>
      <c r="E65" s="84">
        <v>537135.30000000005</v>
      </c>
      <c r="F65" s="84">
        <v>620475.18000000005</v>
      </c>
      <c r="G65" s="84">
        <v>83339.88</v>
      </c>
      <c r="H65" s="84">
        <v>587139.23</v>
      </c>
      <c r="I65">
        <v>871.13</v>
      </c>
      <c r="J65" s="84">
        <v>45653.59</v>
      </c>
      <c r="K65" s="84">
        <v>4350.34</v>
      </c>
      <c r="L65" s="206">
        <v>50003.93</v>
      </c>
      <c r="M65" s="84">
        <v>4012.69</v>
      </c>
      <c r="N65" s="84">
        <v>4012.69</v>
      </c>
      <c r="O65" s="84">
        <v>4012.69</v>
      </c>
      <c r="P65" s="84">
        <v>4012.69</v>
      </c>
      <c r="Q65" s="84">
        <v>4012.69</v>
      </c>
      <c r="R65" s="84">
        <v>4012.69</v>
      </c>
      <c r="S65" s="84">
        <v>4321.29</v>
      </c>
      <c r="T65" s="84">
        <v>4321.29</v>
      </c>
      <c r="U65" s="84">
        <v>4321.29</v>
      </c>
      <c r="V65" s="84">
        <v>4321.29</v>
      </c>
      <c r="W65" s="84">
        <v>4321.29</v>
      </c>
      <c r="X65" s="84">
        <v>4321.34</v>
      </c>
      <c r="Y65" s="84">
        <v>45653.59</v>
      </c>
      <c r="Z65" s="84">
        <v>3663.59</v>
      </c>
      <c r="AA65" s="84">
        <v>3663.59</v>
      </c>
      <c r="AB65" s="84">
        <v>3663.59</v>
      </c>
      <c r="AC65" s="84">
        <v>3663.59</v>
      </c>
      <c r="AD65" s="84">
        <v>3663.59</v>
      </c>
      <c r="AE65" s="84">
        <v>3663.59</v>
      </c>
      <c r="AF65" s="84">
        <v>3945.34</v>
      </c>
      <c r="AG65" s="84">
        <v>3945.34</v>
      </c>
      <c r="AH65" s="84">
        <v>3945.34</v>
      </c>
      <c r="AI65" s="84">
        <v>3945.34</v>
      </c>
      <c r="AJ65" s="84">
        <v>3945.34</v>
      </c>
      <c r="AK65" s="84">
        <v>3945.35</v>
      </c>
      <c r="AL65" s="84">
        <v>4350.34</v>
      </c>
      <c r="AM65">
        <v>349.1</v>
      </c>
      <c r="AN65">
        <v>349.1</v>
      </c>
      <c r="AO65">
        <v>349.1</v>
      </c>
      <c r="AP65">
        <v>349.1</v>
      </c>
      <c r="AQ65">
        <v>349.1</v>
      </c>
      <c r="AR65">
        <v>349.1</v>
      </c>
      <c r="AS65">
        <v>375.95</v>
      </c>
      <c r="AT65">
        <v>375.95</v>
      </c>
      <c r="AU65">
        <v>375.95</v>
      </c>
      <c r="AV65">
        <v>375.95</v>
      </c>
      <c r="AW65">
        <v>375.95</v>
      </c>
      <c r="AX65">
        <v>375.99</v>
      </c>
    </row>
    <row r="66" spans="1:50" x14ac:dyDescent="0.25">
      <c r="A66">
        <v>13075068</v>
      </c>
      <c r="B66">
        <v>5553</v>
      </c>
      <c r="C66" t="s">
        <v>76</v>
      </c>
      <c r="D66">
        <v>689</v>
      </c>
      <c r="E66" s="84">
        <v>376167.96</v>
      </c>
      <c r="F66" s="84">
        <v>634283.97</v>
      </c>
      <c r="G66" s="84">
        <v>258116.01</v>
      </c>
      <c r="H66" s="84">
        <v>531037.56999999995</v>
      </c>
      <c r="I66">
        <v>770.74</v>
      </c>
      <c r="J66" s="84">
        <v>141395.95000000001</v>
      </c>
      <c r="K66" s="84">
        <v>13473.66</v>
      </c>
      <c r="L66" s="206">
        <v>154869.60999999999</v>
      </c>
      <c r="M66" s="84">
        <v>12748.07</v>
      </c>
      <c r="N66" s="84">
        <v>12748.07</v>
      </c>
      <c r="O66" s="84">
        <v>12748.07</v>
      </c>
      <c r="P66" s="84">
        <v>12748.07</v>
      </c>
      <c r="Q66" s="84">
        <v>12748.07</v>
      </c>
      <c r="R66" s="84">
        <v>12748.07</v>
      </c>
      <c r="S66" s="84">
        <v>13063.53</v>
      </c>
      <c r="T66" s="84">
        <v>13063.53</v>
      </c>
      <c r="U66" s="84">
        <v>13063.53</v>
      </c>
      <c r="V66" s="84">
        <v>13063.53</v>
      </c>
      <c r="W66" s="84">
        <v>13063.53</v>
      </c>
      <c r="X66" s="84">
        <v>13063.54</v>
      </c>
      <c r="Y66" s="84">
        <v>141395.95000000001</v>
      </c>
      <c r="Z66" s="84">
        <v>11638.99</v>
      </c>
      <c r="AA66" s="84">
        <v>11638.99</v>
      </c>
      <c r="AB66" s="84">
        <v>11638.99</v>
      </c>
      <c r="AC66" s="84">
        <v>11638.99</v>
      </c>
      <c r="AD66" s="84">
        <v>11638.99</v>
      </c>
      <c r="AE66" s="84">
        <v>11638.99</v>
      </c>
      <c r="AF66" s="84">
        <v>11927</v>
      </c>
      <c r="AG66" s="84">
        <v>11927</v>
      </c>
      <c r="AH66" s="84">
        <v>11927</v>
      </c>
      <c r="AI66" s="84">
        <v>11927</v>
      </c>
      <c r="AJ66" s="84">
        <v>11927</v>
      </c>
      <c r="AK66" s="84">
        <v>11927.01</v>
      </c>
      <c r="AL66" s="84">
        <v>13473.66</v>
      </c>
      <c r="AM66" s="84">
        <v>1109.08</v>
      </c>
      <c r="AN66" s="84">
        <v>1109.08</v>
      </c>
      <c r="AO66" s="84">
        <v>1109.08</v>
      </c>
      <c r="AP66" s="84">
        <v>1109.08</v>
      </c>
      <c r="AQ66" s="84">
        <v>1109.08</v>
      </c>
      <c r="AR66" s="84">
        <v>1109.08</v>
      </c>
      <c r="AS66" s="84">
        <v>1136.53</v>
      </c>
      <c r="AT66" s="84">
        <v>1136.53</v>
      </c>
      <c r="AU66" s="84">
        <v>1136.53</v>
      </c>
      <c r="AV66" s="84">
        <v>1136.53</v>
      </c>
      <c r="AW66" s="84">
        <v>1136.53</v>
      </c>
      <c r="AX66" s="84">
        <v>1136.53</v>
      </c>
    </row>
    <row r="67" spans="1:50" x14ac:dyDescent="0.25">
      <c r="A67">
        <v>13075069</v>
      </c>
      <c r="B67">
        <v>5557</v>
      </c>
      <c r="C67" t="s">
        <v>120</v>
      </c>
      <c r="D67" s="85">
        <v>1796</v>
      </c>
      <c r="E67" s="84">
        <v>720107.22</v>
      </c>
      <c r="F67" s="84">
        <v>1653373.03</v>
      </c>
      <c r="G67" s="84">
        <v>933265.8</v>
      </c>
      <c r="H67" s="84">
        <v>1280066.7</v>
      </c>
      <c r="I67">
        <v>712.73</v>
      </c>
      <c r="J67" s="84">
        <v>511243.01</v>
      </c>
      <c r="K67" s="84">
        <v>48716.47</v>
      </c>
      <c r="L67" s="206">
        <v>559959.48</v>
      </c>
      <c r="M67" s="84">
        <v>46252.14</v>
      </c>
      <c r="N67" s="84">
        <v>46252.14</v>
      </c>
      <c r="O67" s="84">
        <v>46252.14</v>
      </c>
      <c r="P67" s="84">
        <v>46252.14</v>
      </c>
      <c r="Q67" s="84">
        <v>46252.14</v>
      </c>
      <c r="R67" s="84">
        <v>46252.14</v>
      </c>
      <c r="S67" s="84">
        <v>47074.44</v>
      </c>
      <c r="T67" s="84">
        <v>47074.44</v>
      </c>
      <c r="U67" s="84">
        <v>47074.44</v>
      </c>
      <c r="V67" s="84">
        <v>47074.44</v>
      </c>
      <c r="W67" s="84">
        <v>47074.44</v>
      </c>
      <c r="X67" s="84">
        <v>47074.44</v>
      </c>
      <c r="Y67" s="84">
        <v>511243.01</v>
      </c>
      <c r="Z67" s="84">
        <v>42228.21</v>
      </c>
      <c r="AA67" s="84">
        <v>42228.21</v>
      </c>
      <c r="AB67" s="84">
        <v>42228.21</v>
      </c>
      <c r="AC67" s="84">
        <v>42228.21</v>
      </c>
      <c r="AD67" s="84">
        <v>42228.21</v>
      </c>
      <c r="AE67" s="84">
        <v>42228.21</v>
      </c>
      <c r="AF67" s="84">
        <v>42978.96</v>
      </c>
      <c r="AG67" s="84">
        <v>42978.96</v>
      </c>
      <c r="AH67" s="84">
        <v>42978.96</v>
      </c>
      <c r="AI67" s="84">
        <v>42978.96</v>
      </c>
      <c r="AJ67" s="84">
        <v>42978.96</v>
      </c>
      <c r="AK67" s="84">
        <v>42978.95</v>
      </c>
      <c r="AL67" s="84">
        <v>48716.47</v>
      </c>
      <c r="AM67" s="84">
        <v>4023.93</v>
      </c>
      <c r="AN67" s="84">
        <v>4023.93</v>
      </c>
      <c r="AO67" s="84">
        <v>4023.93</v>
      </c>
      <c r="AP67" s="84">
        <v>4023.93</v>
      </c>
      <c r="AQ67" s="84">
        <v>4023.93</v>
      </c>
      <c r="AR67" s="84">
        <v>4023.93</v>
      </c>
      <c r="AS67" s="84">
        <v>4095.48</v>
      </c>
      <c r="AT67" s="84">
        <v>4095.48</v>
      </c>
      <c r="AU67" s="84">
        <v>4095.48</v>
      </c>
      <c r="AV67" s="84">
        <v>4095.48</v>
      </c>
      <c r="AW67" s="84">
        <v>4095.48</v>
      </c>
      <c r="AX67" s="84">
        <v>4095.49</v>
      </c>
    </row>
    <row r="68" spans="1:50" x14ac:dyDescent="0.25">
      <c r="A68">
        <v>13075070</v>
      </c>
      <c r="B68">
        <v>5554</v>
      </c>
      <c r="C68" t="s">
        <v>91</v>
      </c>
      <c r="D68">
        <v>655</v>
      </c>
      <c r="E68" s="84">
        <v>387714.32</v>
      </c>
      <c r="F68" s="84">
        <v>602984.04</v>
      </c>
      <c r="G68" s="84">
        <v>215269.72</v>
      </c>
      <c r="H68" s="84">
        <v>516876.15</v>
      </c>
      <c r="I68">
        <v>789.12</v>
      </c>
      <c r="J68" s="84">
        <v>117924.75</v>
      </c>
      <c r="K68" s="84">
        <v>11237.08</v>
      </c>
      <c r="L68" s="206">
        <v>129161.83</v>
      </c>
      <c r="M68" s="84">
        <v>10613.54</v>
      </c>
      <c r="N68" s="84">
        <v>10613.54</v>
      </c>
      <c r="O68" s="84">
        <v>10613.54</v>
      </c>
      <c r="P68" s="84">
        <v>10613.54</v>
      </c>
      <c r="Q68" s="84">
        <v>10613.54</v>
      </c>
      <c r="R68" s="84">
        <v>10613.54</v>
      </c>
      <c r="S68" s="84">
        <v>10913.43</v>
      </c>
      <c r="T68" s="84">
        <v>10913.43</v>
      </c>
      <c r="U68" s="84">
        <v>10913.43</v>
      </c>
      <c r="V68" s="84">
        <v>10913.43</v>
      </c>
      <c r="W68" s="84">
        <v>10913.43</v>
      </c>
      <c r="X68" s="84">
        <v>10913.44</v>
      </c>
      <c r="Y68" s="84">
        <v>117924.75</v>
      </c>
      <c r="Z68" s="84">
        <v>9690.17</v>
      </c>
      <c r="AA68" s="84">
        <v>9690.17</v>
      </c>
      <c r="AB68" s="84">
        <v>9690.17</v>
      </c>
      <c r="AC68" s="84">
        <v>9690.17</v>
      </c>
      <c r="AD68" s="84">
        <v>9690.17</v>
      </c>
      <c r="AE68" s="84">
        <v>9690.17</v>
      </c>
      <c r="AF68" s="84">
        <v>9963.9599999999991</v>
      </c>
      <c r="AG68" s="84">
        <v>9963.9599999999991</v>
      </c>
      <c r="AH68" s="84">
        <v>9963.9599999999991</v>
      </c>
      <c r="AI68" s="84">
        <v>9963.9599999999991</v>
      </c>
      <c r="AJ68" s="84">
        <v>9963.9599999999991</v>
      </c>
      <c r="AK68" s="84">
        <v>9963.93</v>
      </c>
      <c r="AL68" s="84">
        <v>11237.08</v>
      </c>
      <c r="AM68">
        <v>923.37</v>
      </c>
      <c r="AN68">
        <v>923.37</v>
      </c>
      <c r="AO68">
        <v>923.37</v>
      </c>
      <c r="AP68">
        <v>923.37</v>
      </c>
      <c r="AQ68">
        <v>923.37</v>
      </c>
      <c r="AR68">
        <v>923.37</v>
      </c>
      <c r="AS68">
        <v>949.47</v>
      </c>
      <c r="AT68">
        <v>949.47</v>
      </c>
      <c r="AU68">
        <v>949.47</v>
      </c>
      <c r="AV68">
        <v>949.47</v>
      </c>
      <c r="AW68">
        <v>949.47</v>
      </c>
      <c r="AX68">
        <v>949.51</v>
      </c>
    </row>
    <row r="69" spans="1:50" x14ac:dyDescent="0.25">
      <c r="A69">
        <v>13075071</v>
      </c>
      <c r="B69">
        <v>5560</v>
      </c>
      <c r="C69" t="s">
        <v>141</v>
      </c>
      <c r="D69">
        <v>413</v>
      </c>
      <c r="E69" s="84">
        <v>158425.59</v>
      </c>
      <c r="F69" s="84">
        <v>380202.15</v>
      </c>
      <c r="G69" s="84">
        <v>221776.56</v>
      </c>
      <c r="H69" s="84">
        <v>291491.53000000003</v>
      </c>
      <c r="I69">
        <v>705.79</v>
      </c>
      <c r="J69" s="84">
        <v>121489.2</v>
      </c>
      <c r="K69" s="84">
        <v>11576.74</v>
      </c>
      <c r="L69" s="206">
        <v>133065.94</v>
      </c>
      <c r="M69" s="84">
        <v>10994.28</v>
      </c>
      <c r="N69" s="84">
        <v>10994.28</v>
      </c>
      <c r="O69" s="84">
        <v>10994.28</v>
      </c>
      <c r="P69" s="84">
        <v>10994.28</v>
      </c>
      <c r="Q69" s="84">
        <v>10994.28</v>
      </c>
      <c r="R69" s="84">
        <v>10994.28</v>
      </c>
      <c r="S69" s="84">
        <v>11183.37</v>
      </c>
      <c r="T69" s="84">
        <v>11183.37</v>
      </c>
      <c r="U69" s="84">
        <v>11183.37</v>
      </c>
      <c r="V69" s="84">
        <v>11183.37</v>
      </c>
      <c r="W69" s="84">
        <v>11183.37</v>
      </c>
      <c r="X69" s="84">
        <v>11183.41</v>
      </c>
      <c r="Y69" s="84">
        <v>121489.2</v>
      </c>
      <c r="Z69" s="84">
        <v>10037.780000000001</v>
      </c>
      <c r="AA69" s="84">
        <v>10037.780000000001</v>
      </c>
      <c r="AB69" s="84">
        <v>10037.780000000001</v>
      </c>
      <c r="AC69" s="84">
        <v>10037.780000000001</v>
      </c>
      <c r="AD69" s="84">
        <v>10037.780000000001</v>
      </c>
      <c r="AE69" s="84">
        <v>10037.780000000001</v>
      </c>
      <c r="AF69" s="84">
        <v>10210.42</v>
      </c>
      <c r="AG69" s="84">
        <v>10210.42</v>
      </c>
      <c r="AH69" s="84">
        <v>10210.42</v>
      </c>
      <c r="AI69" s="84">
        <v>10210.42</v>
      </c>
      <c r="AJ69" s="84">
        <v>10210.42</v>
      </c>
      <c r="AK69" s="84">
        <v>10210.42</v>
      </c>
      <c r="AL69" s="84">
        <v>11576.74</v>
      </c>
      <c r="AM69">
        <v>956.5</v>
      </c>
      <c r="AN69">
        <v>956.5</v>
      </c>
      <c r="AO69">
        <v>956.5</v>
      </c>
      <c r="AP69">
        <v>956.5</v>
      </c>
      <c r="AQ69">
        <v>956.5</v>
      </c>
      <c r="AR69">
        <v>956.5</v>
      </c>
      <c r="AS69">
        <v>972.95</v>
      </c>
      <c r="AT69">
        <v>972.95</v>
      </c>
      <c r="AU69">
        <v>972.95</v>
      </c>
      <c r="AV69">
        <v>972.95</v>
      </c>
      <c r="AW69">
        <v>972.95</v>
      </c>
      <c r="AX69">
        <v>972.99</v>
      </c>
    </row>
    <row r="70" spans="1:50" x14ac:dyDescent="0.25">
      <c r="A70">
        <v>13075072</v>
      </c>
      <c r="B70">
        <v>5551</v>
      </c>
      <c r="C70" t="s">
        <v>49</v>
      </c>
      <c r="D70">
        <v>246</v>
      </c>
      <c r="E70" s="84">
        <v>87775.87</v>
      </c>
      <c r="F70" s="84">
        <v>226464.23</v>
      </c>
      <c r="G70" s="84">
        <v>138688.35999999999</v>
      </c>
      <c r="H70" s="84">
        <v>170988.89</v>
      </c>
      <c r="I70">
        <v>695.08</v>
      </c>
      <c r="J70" s="84">
        <v>75973.490000000005</v>
      </c>
      <c r="K70" s="84">
        <v>7239.53</v>
      </c>
      <c r="L70" s="206">
        <v>83213.02</v>
      </c>
      <c r="M70" s="84">
        <v>6878.1</v>
      </c>
      <c r="N70" s="84">
        <v>6878.1</v>
      </c>
      <c r="O70" s="84">
        <v>6878.1</v>
      </c>
      <c r="P70" s="84">
        <v>6878.1</v>
      </c>
      <c r="Q70" s="84">
        <v>6878.1</v>
      </c>
      <c r="R70" s="84">
        <v>6878.1</v>
      </c>
      <c r="S70" s="84">
        <v>6990.73</v>
      </c>
      <c r="T70" s="84">
        <v>6990.73</v>
      </c>
      <c r="U70" s="84">
        <v>6990.73</v>
      </c>
      <c r="V70" s="84">
        <v>6990.73</v>
      </c>
      <c r="W70" s="84">
        <v>6990.73</v>
      </c>
      <c r="X70" s="84">
        <v>6990.77</v>
      </c>
      <c r="Y70" s="84">
        <v>75973.490000000005</v>
      </c>
      <c r="Z70" s="84">
        <v>6279.71</v>
      </c>
      <c r="AA70" s="84">
        <v>6279.71</v>
      </c>
      <c r="AB70" s="84">
        <v>6279.71</v>
      </c>
      <c r="AC70" s="84">
        <v>6279.71</v>
      </c>
      <c r="AD70" s="84">
        <v>6279.71</v>
      </c>
      <c r="AE70" s="84">
        <v>6279.71</v>
      </c>
      <c r="AF70" s="84">
        <v>6382.54</v>
      </c>
      <c r="AG70" s="84">
        <v>6382.54</v>
      </c>
      <c r="AH70" s="84">
        <v>6382.54</v>
      </c>
      <c r="AI70" s="84">
        <v>6382.54</v>
      </c>
      <c r="AJ70" s="84">
        <v>6382.54</v>
      </c>
      <c r="AK70" s="84">
        <v>6382.53</v>
      </c>
      <c r="AL70" s="84">
        <v>7239.53</v>
      </c>
      <c r="AM70">
        <v>598.39</v>
      </c>
      <c r="AN70">
        <v>598.39</v>
      </c>
      <c r="AO70">
        <v>598.39</v>
      </c>
      <c r="AP70">
        <v>598.39</v>
      </c>
      <c r="AQ70">
        <v>598.39</v>
      </c>
      <c r="AR70">
        <v>598.39</v>
      </c>
      <c r="AS70">
        <v>608.19000000000005</v>
      </c>
      <c r="AT70">
        <v>608.19000000000005</v>
      </c>
      <c r="AU70">
        <v>608.19000000000005</v>
      </c>
      <c r="AV70">
        <v>608.19000000000005</v>
      </c>
      <c r="AW70">
        <v>608.19000000000005</v>
      </c>
      <c r="AX70">
        <v>608.24</v>
      </c>
    </row>
    <row r="71" spans="1:50" x14ac:dyDescent="0.25">
      <c r="A71">
        <v>13075073</v>
      </c>
      <c r="B71">
        <v>5553</v>
      </c>
      <c r="C71" t="s">
        <v>77</v>
      </c>
      <c r="D71">
        <v>177</v>
      </c>
      <c r="E71" s="84">
        <v>46144.91</v>
      </c>
      <c r="F71" s="84">
        <v>162943.78</v>
      </c>
      <c r="G71" s="84">
        <v>116798.87</v>
      </c>
      <c r="H71" s="84">
        <v>116224.23</v>
      </c>
      <c r="I71">
        <v>656.63</v>
      </c>
      <c r="J71" s="84">
        <v>63982.42</v>
      </c>
      <c r="K71" s="84">
        <v>6096.9</v>
      </c>
      <c r="L71" s="206">
        <v>70079.320000000007</v>
      </c>
      <c r="M71" s="84">
        <v>5799.42</v>
      </c>
      <c r="N71" s="84">
        <v>5799.42</v>
      </c>
      <c r="O71" s="84">
        <v>5799.42</v>
      </c>
      <c r="P71" s="84">
        <v>5799.42</v>
      </c>
      <c r="Q71" s="84">
        <v>5799.42</v>
      </c>
      <c r="R71" s="84">
        <v>5799.42</v>
      </c>
      <c r="S71" s="84">
        <v>5880.46</v>
      </c>
      <c r="T71" s="84">
        <v>5880.46</v>
      </c>
      <c r="U71" s="84">
        <v>5880.46</v>
      </c>
      <c r="V71" s="84">
        <v>5880.46</v>
      </c>
      <c r="W71" s="84">
        <v>5880.46</v>
      </c>
      <c r="X71" s="84">
        <v>5880.5</v>
      </c>
      <c r="Y71" s="84">
        <v>63982.42</v>
      </c>
      <c r="Z71" s="84">
        <v>5294.87</v>
      </c>
      <c r="AA71" s="84">
        <v>5294.87</v>
      </c>
      <c r="AB71" s="84">
        <v>5294.87</v>
      </c>
      <c r="AC71" s="84">
        <v>5294.87</v>
      </c>
      <c r="AD71" s="84">
        <v>5294.87</v>
      </c>
      <c r="AE71" s="84">
        <v>5294.87</v>
      </c>
      <c r="AF71" s="84">
        <v>5368.86</v>
      </c>
      <c r="AG71" s="84">
        <v>5368.86</v>
      </c>
      <c r="AH71" s="84">
        <v>5368.86</v>
      </c>
      <c r="AI71" s="84">
        <v>5368.86</v>
      </c>
      <c r="AJ71" s="84">
        <v>5368.86</v>
      </c>
      <c r="AK71" s="84">
        <v>5368.9</v>
      </c>
      <c r="AL71" s="84">
        <v>6096.9</v>
      </c>
      <c r="AM71">
        <v>504.55</v>
      </c>
      <c r="AN71">
        <v>504.55</v>
      </c>
      <c r="AO71">
        <v>504.55</v>
      </c>
      <c r="AP71">
        <v>504.55</v>
      </c>
      <c r="AQ71">
        <v>504.55</v>
      </c>
      <c r="AR71">
        <v>504.55</v>
      </c>
      <c r="AS71">
        <v>511.6</v>
      </c>
      <c r="AT71">
        <v>511.6</v>
      </c>
      <c r="AU71">
        <v>511.6</v>
      </c>
      <c r="AV71">
        <v>511.6</v>
      </c>
      <c r="AW71">
        <v>511.6</v>
      </c>
      <c r="AX71">
        <v>511.6</v>
      </c>
    </row>
    <row r="72" spans="1:50" x14ac:dyDescent="0.25">
      <c r="A72">
        <v>13075074</v>
      </c>
      <c r="B72">
        <v>5551</v>
      </c>
      <c r="C72" t="s">
        <v>50</v>
      </c>
      <c r="D72" s="85">
        <v>1524</v>
      </c>
      <c r="E72" s="84">
        <v>634781.97</v>
      </c>
      <c r="F72" s="84">
        <v>1402973.55</v>
      </c>
      <c r="G72" s="84">
        <v>768191.58</v>
      </c>
      <c r="H72" s="84">
        <v>1095696.92</v>
      </c>
      <c r="I72">
        <v>718.96</v>
      </c>
      <c r="J72" s="84">
        <v>420815.35</v>
      </c>
      <c r="K72" s="84">
        <v>40099.599999999999</v>
      </c>
      <c r="L72" s="206">
        <v>460914.95</v>
      </c>
      <c r="M72" s="84">
        <v>38060.69</v>
      </c>
      <c r="N72" s="84">
        <v>38060.69</v>
      </c>
      <c r="O72" s="84">
        <v>38060.69</v>
      </c>
      <c r="P72" s="84">
        <v>38060.69</v>
      </c>
      <c r="Q72" s="84">
        <v>38060.69</v>
      </c>
      <c r="R72" s="84">
        <v>38060.69</v>
      </c>
      <c r="S72" s="84">
        <v>38758.46</v>
      </c>
      <c r="T72" s="84">
        <v>38758.46</v>
      </c>
      <c r="U72" s="84">
        <v>38758.46</v>
      </c>
      <c r="V72" s="84">
        <v>38758.46</v>
      </c>
      <c r="W72" s="84">
        <v>38758.46</v>
      </c>
      <c r="X72" s="84">
        <v>38758.51</v>
      </c>
      <c r="Y72" s="84">
        <v>420815.35</v>
      </c>
      <c r="Z72" s="84">
        <v>34749.410000000003</v>
      </c>
      <c r="AA72" s="84">
        <v>34749.410000000003</v>
      </c>
      <c r="AB72" s="84">
        <v>34749.410000000003</v>
      </c>
      <c r="AC72" s="84">
        <v>34749.410000000003</v>
      </c>
      <c r="AD72" s="84">
        <v>34749.410000000003</v>
      </c>
      <c r="AE72" s="84">
        <v>34749.410000000003</v>
      </c>
      <c r="AF72" s="84">
        <v>35386.480000000003</v>
      </c>
      <c r="AG72" s="84">
        <v>35386.480000000003</v>
      </c>
      <c r="AH72" s="84">
        <v>35386.480000000003</v>
      </c>
      <c r="AI72" s="84">
        <v>35386.480000000003</v>
      </c>
      <c r="AJ72" s="84">
        <v>35386.480000000003</v>
      </c>
      <c r="AK72" s="84">
        <v>35386.49</v>
      </c>
      <c r="AL72" s="84">
        <v>40099.599999999999</v>
      </c>
      <c r="AM72" s="84">
        <v>3311.28</v>
      </c>
      <c r="AN72" s="84">
        <v>3311.28</v>
      </c>
      <c r="AO72" s="84">
        <v>3311.28</v>
      </c>
      <c r="AP72" s="84">
        <v>3311.28</v>
      </c>
      <c r="AQ72" s="84">
        <v>3311.28</v>
      </c>
      <c r="AR72" s="84">
        <v>3311.28</v>
      </c>
      <c r="AS72" s="84">
        <v>3371.98</v>
      </c>
      <c r="AT72" s="84">
        <v>3371.98</v>
      </c>
      <c r="AU72" s="84">
        <v>3371.98</v>
      </c>
      <c r="AV72" s="84">
        <v>3371.98</v>
      </c>
      <c r="AW72" s="84">
        <v>3371.98</v>
      </c>
      <c r="AX72" s="84">
        <v>3372.02</v>
      </c>
    </row>
    <row r="73" spans="1:50" x14ac:dyDescent="0.25">
      <c r="A73">
        <v>13075075</v>
      </c>
      <c r="B73">
        <v>5552</v>
      </c>
      <c r="C73" t="s">
        <v>61</v>
      </c>
      <c r="D73">
        <v>703</v>
      </c>
      <c r="E73" s="84">
        <v>158515.72</v>
      </c>
      <c r="F73" s="84">
        <v>647172.18000000005</v>
      </c>
      <c r="G73" s="84">
        <v>488656.47</v>
      </c>
      <c r="H73" s="84">
        <v>451709.6</v>
      </c>
      <c r="I73">
        <v>642.54999999999995</v>
      </c>
      <c r="J73" s="84">
        <v>267686.01</v>
      </c>
      <c r="K73" s="84">
        <v>25507.87</v>
      </c>
      <c r="L73" s="206">
        <v>293193.88</v>
      </c>
      <c r="M73" s="84">
        <v>24271.88</v>
      </c>
      <c r="N73" s="84">
        <v>24271.88</v>
      </c>
      <c r="O73" s="84">
        <v>24271.88</v>
      </c>
      <c r="P73" s="84">
        <v>24271.88</v>
      </c>
      <c r="Q73" s="84">
        <v>24271.88</v>
      </c>
      <c r="R73" s="84">
        <v>24271.88</v>
      </c>
      <c r="S73" s="84">
        <v>24593.759999999998</v>
      </c>
      <c r="T73" s="84">
        <v>24593.759999999998</v>
      </c>
      <c r="U73" s="84">
        <v>24593.759999999998</v>
      </c>
      <c r="V73" s="84">
        <v>24593.759999999998</v>
      </c>
      <c r="W73" s="84">
        <v>24593.759999999998</v>
      </c>
      <c r="X73" s="84">
        <v>24593.8</v>
      </c>
      <c r="Y73" s="84">
        <v>267686.01</v>
      </c>
      <c r="Z73" s="84">
        <v>22160.23</v>
      </c>
      <c r="AA73" s="84">
        <v>22160.23</v>
      </c>
      <c r="AB73" s="84">
        <v>22160.23</v>
      </c>
      <c r="AC73" s="84">
        <v>22160.23</v>
      </c>
      <c r="AD73" s="84">
        <v>22160.23</v>
      </c>
      <c r="AE73" s="84">
        <v>22160.23</v>
      </c>
      <c r="AF73" s="84">
        <v>22454.1</v>
      </c>
      <c r="AG73" s="84">
        <v>22454.1</v>
      </c>
      <c r="AH73" s="84">
        <v>22454.1</v>
      </c>
      <c r="AI73" s="84">
        <v>22454.1</v>
      </c>
      <c r="AJ73" s="84">
        <v>22454.1</v>
      </c>
      <c r="AK73" s="84">
        <v>22454.13</v>
      </c>
      <c r="AL73" s="84">
        <v>25507.87</v>
      </c>
      <c r="AM73" s="84">
        <v>2111.65</v>
      </c>
      <c r="AN73" s="84">
        <v>2111.65</v>
      </c>
      <c r="AO73" s="84">
        <v>2111.65</v>
      </c>
      <c r="AP73" s="84">
        <v>2111.65</v>
      </c>
      <c r="AQ73" s="84">
        <v>2111.65</v>
      </c>
      <c r="AR73" s="84">
        <v>2111.65</v>
      </c>
      <c r="AS73" s="84">
        <v>2139.66</v>
      </c>
      <c r="AT73" s="84">
        <v>2139.66</v>
      </c>
      <c r="AU73" s="84">
        <v>2139.66</v>
      </c>
      <c r="AV73" s="84">
        <v>2139.66</v>
      </c>
      <c r="AW73" s="84">
        <v>2139.66</v>
      </c>
      <c r="AX73" s="84">
        <v>2139.67</v>
      </c>
    </row>
    <row r="74" spans="1:50" x14ac:dyDescent="0.25">
      <c r="A74">
        <v>13075076</v>
      </c>
      <c r="B74">
        <v>5555</v>
      </c>
      <c r="C74" t="s">
        <v>99</v>
      </c>
      <c r="D74">
        <v>374</v>
      </c>
      <c r="E74" s="84">
        <v>266233.64</v>
      </c>
      <c r="F74" s="84">
        <v>344299.28</v>
      </c>
      <c r="G74" s="84">
        <v>78065.64</v>
      </c>
      <c r="H74" s="84">
        <v>313073.02</v>
      </c>
      <c r="I74">
        <v>837.09</v>
      </c>
      <c r="J74" s="84">
        <v>42764.35</v>
      </c>
      <c r="K74" s="84">
        <v>4075.03</v>
      </c>
      <c r="L74" s="206">
        <v>46839.38</v>
      </c>
      <c r="M74" s="84">
        <v>3817.66</v>
      </c>
      <c r="N74" s="84">
        <v>3817.66</v>
      </c>
      <c r="O74" s="84">
        <v>3817.66</v>
      </c>
      <c r="P74" s="84">
        <v>3817.66</v>
      </c>
      <c r="Q74" s="84">
        <v>3817.66</v>
      </c>
      <c r="R74" s="84">
        <v>3817.66</v>
      </c>
      <c r="S74" s="84">
        <v>3988.9</v>
      </c>
      <c r="T74" s="84">
        <v>3988.9</v>
      </c>
      <c r="U74" s="84">
        <v>3988.9</v>
      </c>
      <c r="V74" s="84">
        <v>3988.9</v>
      </c>
      <c r="W74" s="84">
        <v>3988.9</v>
      </c>
      <c r="X74" s="84">
        <v>3988.92</v>
      </c>
      <c r="Y74" s="84">
        <v>42764.35</v>
      </c>
      <c r="Z74" s="84">
        <v>3485.53</v>
      </c>
      <c r="AA74" s="84">
        <v>3485.53</v>
      </c>
      <c r="AB74" s="84">
        <v>3485.53</v>
      </c>
      <c r="AC74" s="84">
        <v>3485.53</v>
      </c>
      <c r="AD74" s="84">
        <v>3485.53</v>
      </c>
      <c r="AE74" s="84">
        <v>3485.53</v>
      </c>
      <c r="AF74" s="84">
        <v>3641.86</v>
      </c>
      <c r="AG74" s="84">
        <v>3641.86</v>
      </c>
      <c r="AH74" s="84">
        <v>3641.86</v>
      </c>
      <c r="AI74" s="84">
        <v>3641.86</v>
      </c>
      <c r="AJ74" s="84">
        <v>3641.86</v>
      </c>
      <c r="AK74" s="84">
        <v>3641.87</v>
      </c>
      <c r="AL74" s="84">
        <v>4075.03</v>
      </c>
      <c r="AM74">
        <v>332.13</v>
      </c>
      <c r="AN74">
        <v>332.13</v>
      </c>
      <c r="AO74">
        <v>332.13</v>
      </c>
      <c r="AP74">
        <v>332.13</v>
      </c>
      <c r="AQ74">
        <v>332.13</v>
      </c>
      <c r="AR74">
        <v>332.13</v>
      </c>
      <c r="AS74">
        <v>347.04</v>
      </c>
      <c r="AT74">
        <v>347.04</v>
      </c>
      <c r="AU74">
        <v>347.04</v>
      </c>
      <c r="AV74">
        <v>347.04</v>
      </c>
      <c r="AW74">
        <v>347.04</v>
      </c>
      <c r="AX74">
        <v>347.05</v>
      </c>
    </row>
    <row r="75" spans="1:50" x14ac:dyDescent="0.25">
      <c r="A75">
        <v>13075078</v>
      </c>
      <c r="B75">
        <v>5552</v>
      </c>
      <c r="C75" t="s">
        <v>62</v>
      </c>
      <c r="D75">
        <v>761</v>
      </c>
      <c r="E75" s="84">
        <v>318823.87</v>
      </c>
      <c r="F75" s="84">
        <v>700566.19</v>
      </c>
      <c r="G75" s="84">
        <v>381742.32</v>
      </c>
      <c r="H75" s="84">
        <v>547869.26</v>
      </c>
      <c r="I75">
        <v>719.93</v>
      </c>
      <c r="J75" s="84">
        <v>209118.44</v>
      </c>
      <c r="K75" s="84">
        <v>19926.95</v>
      </c>
      <c r="L75" s="206">
        <v>229045.39</v>
      </c>
      <c r="M75" s="84">
        <v>18912.900000000001</v>
      </c>
      <c r="N75" s="84">
        <v>18912.900000000001</v>
      </c>
      <c r="O75" s="84">
        <v>18912.900000000001</v>
      </c>
      <c r="P75" s="84">
        <v>18912.900000000001</v>
      </c>
      <c r="Q75" s="84">
        <v>18912.900000000001</v>
      </c>
      <c r="R75" s="84">
        <v>18912.900000000001</v>
      </c>
      <c r="S75" s="84">
        <v>19261.330000000002</v>
      </c>
      <c r="T75" s="84">
        <v>19261.330000000002</v>
      </c>
      <c r="U75" s="84">
        <v>19261.330000000002</v>
      </c>
      <c r="V75" s="84">
        <v>19261.330000000002</v>
      </c>
      <c r="W75" s="84">
        <v>19261.330000000002</v>
      </c>
      <c r="X75" s="84">
        <v>19261.34</v>
      </c>
      <c r="Y75" s="84">
        <v>209118.44</v>
      </c>
      <c r="Z75" s="84">
        <v>17267.48</v>
      </c>
      <c r="AA75" s="84">
        <v>17267.48</v>
      </c>
      <c r="AB75" s="84">
        <v>17267.48</v>
      </c>
      <c r="AC75" s="84">
        <v>17267.48</v>
      </c>
      <c r="AD75" s="84">
        <v>17267.48</v>
      </c>
      <c r="AE75" s="84">
        <v>17267.48</v>
      </c>
      <c r="AF75" s="84">
        <v>17585.599999999999</v>
      </c>
      <c r="AG75" s="84">
        <v>17585.599999999999</v>
      </c>
      <c r="AH75" s="84">
        <v>17585.599999999999</v>
      </c>
      <c r="AI75" s="84">
        <v>17585.599999999999</v>
      </c>
      <c r="AJ75" s="84">
        <v>17585.599999999999</v>
      </c>
      <c r="AK75" s="84">
        <v>17585.560000000001</v>
      </c>
      <c r="AL75" s="84">
        <v>19926.95</v>
      </c>
      <c r="AM75" s="84">
        <v>1645.42</v>
      </c>
      <c r="AN75" s="84">
        <v>1645.42</v>
      </c>
      <c r="AO75" s="84">
        <v>1645.42</v>
      </c>
      <c r="AP75" s="84">
        <v>1645.42</v>
      </c>
      <c r="AQ75" s="84">
        <v>1645.42</v>
      </c>
      <c r="AR75" s="84">
        <v>1645.42</v>
      </c>
      <c r="AS75" s="84">
        <v>1675.73</v>
      </c>
      <c r="AT75" s="84">
        <v>1675.73</v>
      </c>
      <c r="AU75" s="84">
        <v>1675.73</v>
      </c>
      <c r="AV75" s="84">
        <v>1675.73</v>
      </c>
      <c r="AW75" s="84">
        <v>1675.73</v>
      </c>
      <c r="AX75" s="84">
        <v>1675.78</v>
      </c>
    </row>
    <row r="76" spans="1:50" x14ac:dyDescent="0.25">
      <c r="A76">
        <v>13075079</v>
      </c>
      <c r="B76">
        <v>5556</v>
      </c>
      <c r="C76" t="s">
        <v>109</v>
      </c>
      <c r="D76" s="85">
        <v>3166</v>
      </c>
      <c r="E76" s="84">
        <v>1130269.07</v>
      </c>
      <c r="F76" s="84">
        <v>2914576.28</v>
      </c>
      <c r="G76" s="84">
        <v>1784307.21</v>
      </c>
      <c r="H76" s="84">
        <v>2200853.4</v>
      </c>
      <c r="I76">
        <v>695.15</v>
      </c>
      <c r="J76" s="84">
        <v>977443.49</v>
      </c>
      <c r="K76" s="84">
        <v>93140.84</v>
      </c>
      <c r="L76" s="206">
        <v>1070584.33</v>
      </c>
      <c r="M76" s="84">
        <v>88490.58</v>
      </c>
      <c r="N76" s="84">
        <v>88490.58</v>
      </c>
      <c r="O76" s="84">
        <v>88490.58</v>
      </c>
      <c r="P76" s="84">
        <v>88490.58</v>
      </c>
      <c r="Q76" s="84">
        <v>88490.58</v>
      </c>
      <c r="R76" s="84">
        <v>88490.58</v>
      </c>
      <c r="S76" s="84">
        <v>89940.14</v>
      </c>
      <c r="T76" s="84">
        <v>89940.14</v>
      </c>
      <c r="U76" s="84">
        <v>89940.14</v>
      </c>
      <c r="V76" s="84">
        <v>89940.14</v>
      </c>
      <c r="W76" s="84">
        <v>89940.14</v>
      </c>
      <c r="X76" s="84">
        <v>89940.15</v>
      </c>
      <c r="Y76" s="84">
        <v>977443.49</v>
      </c>
      <c r="Z76" s="84">
        <v>80791.899999999994</v>
      </c>
      <c r="AA76" s="84">
        <v>80791.899999999994</v>
      </c>
      <c r="AB76" s="84">
        <v>80791.899999999994</v>
      </c>
      <c r="AC76" s="84">
        <v>80791.899999999994</v>
      </c>
      <c r="AD76" s="84">
        <v>80791.899999999994</v>
      </c>
      <c r="AE76" s="84">
        <v>80791.899999999994</v>
      </c>
      <c r="AF76" s="84">
        <v>82115.350000000006</v>
      </c>
      <c r="AG76" s="84">
        <v>82115.350000000006</v>
      </c>
      <c r="AH76" s="84">
        <v>82115.350000000006</v>
      </c>
      <c r="AI76" s="84">
        <v>82115.350000000006</v>
      </c>
      <c r="AJ76" s="84">
        <v>82115.350000000006</v>
      </c>
      <c r="AK76" s="84">
        <v>82115.34</v>
      </c>
      <c r="AL76" s="84">
        <v>93140.84</v>
      </c>
      <c r="AM76" s="84">
        <v>7698.68</v>
      </c>
      <c r="AN76" s="84">
        <v>7698.68</v>
      </c>
      <c r="AO76" s="84">
        <v>7698.68</v>
      </c>
      <c r="AP76" s="84">
        <v>7698.68</v>
      </c>
      <c r="AQ76" s="84">
        <v>7698.68</v>
      </c>
      <c r="AR76" s="84">
        <v>7698.68</v>
      </c>
      <c r="AS76" s="84">
        <v>7824.79</v>
      </c>
      <c r="AT76" s="84">
        <v>7824.79</v>
      </c>
      <c r="AU76" s="84">
        <v>7824.79</v>
      </c>
      <c r="AV76" s="84">
        <v>7824.79</v>
      </c>
      <c r="AW76" s="84">
        <v>7824.79</v>
      </c>
      <c r="AX76" s="84">
        <v>7824.81</v>
      </c>
    </row>
    <row r="77" spans="1:50" x14ac:dyDescent="0.25">
      <c r="A77">
        <v>13075080</v>
      </c>
      <c r="B77">
        <v>5562</v>
      </c>
      <c r="C77" t="s">
        <v>160</v>
      </c>
      <c r="D77" s="85">
        <v>1006</v>
      </c>
      <c r="E77" s="84">
        <v>590710.13</v>
      </c>
      <c r="F77" s="84">
        <v>926109.84</v>
      </c>
      <c r="G77" s="84">
        <v>335399.71000000002</v>
      </c>
      <c r="H77" s="84">
        <v>791949.96</v>
      </c>
      <c r="I77">
        <v>787.23</v>
      </c>
      <c r="J77" s="84">
        <v>183731.96</v>
      </c>
      <c r="K77" s="84">
        <v>17507.87</v>
      </c>
      <c r="L77" s="206">
        <v>201239.83</v>
      </c>
      <c r="M77" s="84">
        <v>16539.68</v>
      </c>
      <c r="N77" s="84">
        <v>16539.68</v>
      </c>
      <c r="O77" s="84">
        <v>16539.68</v>
      </c>
      <c r="P77" s="84">
        <v>16539.68</v>
      </c>
      <c r="Q77" s="84">
        <v>16539.68</v>
      </c>
      <c r="R77" s="84">
        <v>16539.68</v>
      </c>
      <c r="S77" s="84">
        <v>17000.29</v>
      </c>
      <c r="T77" s="84">
        <v>17000.29</v>
      </c>
      <c r="U77" s="84">
        <v>17000.29</v>
      </c>
      <c r="V77" s="84">
        <v>17000.29</v>
      </c>
      <c r="W77" s="84">
        <v>17000.29</v>
      </c>
      <c r="X77" s="84">
        <v>17000.3</v>
      </c>
      <c r="Y77" s="84">
        <v>183731.96</v>
      </c>
      <c r="Z77" s="84">
        <v>15100.73</v>
      </c>
      <c r="AA77" s="84">
        <v>15100.73</v>
      </c>
      <c r="AB77" s="84">
        <v>15100.73</v>
      </c>
      <c r="AC77" s="84">
        <v>15100.73</v>
      </c>
      <c r="AD77" s="84">
        <v>15100.73</v>
      </c>
      <c r="AE77" s="84">
        <v>15100.73</v>
      </c>
      <c r="AF77" s="84">
        <v>15521.27</v>
      </c>
      <c r="AG77" s="84">
        <v>15521.27</v>
      </c>
      <c r="AH77" s="84">
        <v>15521.27</v>
      </c>
      <c r="AI77" s="84">
        <v>15521.27</v>
      </c>
      <c r="AJ77" s="84">
        <v>15521.27</v>
      </c>
      <c r="AK77" s="84">
        <v>15521.23</v>
      </c>
      <c r="AL77" s="84">
        <v>17507.87</v>
      </c>
      <c r="AM77" s="84">
        <v>1438.95</v>
      </c>
      <c r="AN77" s="84">
        <v>1438.95</v>
      </c>
      <c r="AO77" s="84">
        <v>1438.95</v>
      </c>
      <c r="AP77" s="84">
        <v>1438.95</v>
      </c>
      <c r="AQ77" s="84">
        <v>1438.95</v>
      </c>
      <c r="AR77" s="84">
        <v>1438.95</v>
      </c>
      <c r="AS77" s="84">
        <v>1479.02</v>
      </c>
      <c r="AT77" s="84">
        <v>1479.02</v>
      </c>
      <c r="AU77" s="84">
        <v>1479.02</v>
      </c>
      <c r="AV77" s="84">
        <v>1479.02</v>
      </c>
      <c r="AW77" s="84">
        <v>1479.02</v>
      </c>
      <c r="AX77" s="84">
        <v>1479.07</v>
      </c>
    </row>
    <row r="78" spans="1:50" x14ac:dyDescent="0.25">
      <c r="A78">
        <v>13075081</v>
      </c>
      <c r="B78">
        <v>5557</v>
      </c>
      <c r="C78" t="s">
        <v>121</v>
      </c>
      <c r="D78">
        <v>784</v>
      </c>
      <c r="E78" s="84">
        <v>374895.19</v>
      </c>
      <c r="F78" s="84">
        <v>721739.67</v>
      </c>
      <c r="G78" s="84">
        <v>346844.48</v>
      </c>
      <c r="H78" s="84">
        <v>583001.88</v>
      </c>
      <c r="I78">
        <v>743.62</v>
      </c>
      <c r="J78" s="84">
        <v>190001.41</v>
      </c>
      <c r="K78" s="84">
        <v>18105.28</v>
      </c>
      <c r="L78" s="206">
        <v>208106.69</v>
      </c>
      <c r="M78" s="84">
        <v>17162.740000000002</v>
      </c>
      <c r="N78" s="84">
        <v>17162.740000000002</v>
      </c>
      <c r="O78" s="84">
        <v>17162.740000000002</v>
      </c>
      <c r="P78" s="84">
        <v>17162.740000000002</v>
      </c>
      <c r="Q78" s="84">
        <v>17162.740000000002</v>
      </c>
      <c r="R78" s="84">
        <v>17162.740000000002</v>
      </c>
      <c r="S78" s="84">
        <v>17521.7</v>
      </c>
      <c r="T78" s="84">
        <v>17521.7</v>
      </c>
      <c r="U78" s="84">
        <v>17521.7</v>
      </c>
      <c r="V78" s="84">
        <v>17521.7</v>
      </c>
      <c r="W78" s="84">
        <v>17521.7</v>
      </c>
      <c r="X78" s="84">
        <v>17521.75</v>
      </c>
      <c r="Y78" s="84">
        <v>190001.41</v>
      </c>
      <c r="Z78" s="84">
        <v>15669.59</v>
      </c>
      <c r="AA78" s="84">
        <v>15669.59</v>
      </c>
      <c r="AB78" s="84">
        <v>15669.59</v>
      </c>
      <c r="AC78" s="84">
        <v>15669.59</v>
      </c>
      <c r="AD78" s="84">
        <v>15669.59</v>
      </c>
      <c r="AE78" s="84">
        <v>15669.59</v>
      </c>
      <c r="AF78" s="84">
        <v>15997.31</v>
      </c>
      <c r="AG78" s="84">
        <v>15997.31</v>
      </c>
      <c r="AH78" s="84">
        <v>15997.31</v>
      </c>
      <c r="AI78" s="84">
        <v>15997.31</v>
      </c>
      <c r="AJ78" s="84">
        <v>15997.31</v>
      </c>
      <c r="AK78" s="84">
        <v>15997.32</v>
      </c>
      <c r="AL78" s="84">
        <v>18105.28</v>
      </c>
      <c r="AM78" s="84">
        <v>1493.15</v>
      </c>
      <c r="AN78" s="84">
        <v>1493.15</v>
      </c>
      <c r="AO78" s="84">
        <v>1493.15</v>
      </c>
      <c r="AP78" s="84">
        <v>1493.15</v>
      </c>
      <c r="AQ78" s="84">
        <v>1493.15</v>
      </c>
      <c r="AR78" s="84">
        <v>1493.15</v>
      </c>
      <c r="AS78" s="84">
        <v>1524.39</v>
      </c>
      <c r="AT78" s="84">
        <v>1524.39</v>
      </c>
      <c r="AU78" s="84">
        <v>1524.39</v>
      </c>
      <c r="AV78" s="84">
        <v>1524.39</v>
      </c>
      <c r="AW78" s="84">
        <v>1524.39</v>
      </c>
      <c r="AX78" s="84">
        <v>1524.43</v>
      </c>
    </row>
    <row r="79" spans="1:50" x14ac:dyDescent="0.25">
      <c r="A79">
        <v>13075082</v>
      </c>
      <c r="B79">
        <v>5558</v>
      </c>
      <c r="C79" t="s">
        <v>127</v>
      </c>
      <c r="D79" s="85">
        <v>4413</v>
      </c>
      <c r="E79" s="84">
        <v>1548847.08</v>
      </c>
      <c r="F79" s="84">
        <v>4062547.42</v>
      </c>
      <c r="G79" s="84">
        <v>2513700.34</v>
      </c>
      <c r="H79" s="84">
        <v>3057067.28</v>
      </c>
      <c r="I79">
        <v>692.74</v>
      </c>
      <c r="J79" s="84">
        <v>1377005.04</v>
      </c>
      <c r="K79" s="84">
        <v>131215.16</v>
      </c>
      <c r="L79" s="206">
        <v>1508220.2</v>
      </c>
      <c r="M79" s="84">
        <v>124674.76</v>
      </c>
      <c r="N79" s="84">
        <v>124674.76</v>
      </c>
      <c r="O79" s="84">
        <v>124674.76</v>
      </c>
      <c r="P79" s="84">
        <v>124674.76</v>
      </c>
      <c r="Q79" s="84">
        <v>124674.76</v>
      </c>
      <c r="R79" s="84">
        <v>124674.76</v>
      </c>
      <c r="S79" s="84">
        <v>126695.27</v>
      </c>
      <c r="T79" s="84">
        <v>126695.27</v>
      </c>
      <c r="U79" s="84">
        <v>126695.27</v>
      </c>
      <c r="V79" s="84">
        <v>126695.27</v>
      </c>
      <c r="W79" s="84">
        <v>126695.27</v>
      </c>
      <c r="X79" s="84">
        <v>126695.29</v>
      </c>
      <c r="Y79" s="84">
        <v>1377005.04</v>
      </c>
      <c r="Z79" s="84">
        <v>113828.06</v>
      </c>
      <c r="AA79" s="84">
        <v>113828.06</v>
      </c>
      <c r="AB79" s="84">
        <v>113828.06</v>
      </c>
      <c r="AC79" s="84">
        <v>113828.06</v>
      </c>
      <c r="AD79" s="84">
        <v>113828.06</v>
      </c>
      <c r="AE79" s="84">
        <v>113828.06</v>
      </c>
      <c r="AF79" s="84">
        <v>115672.78</v>
      </c>
      <c r="AG79" s="84">
        <v>115672.78</v>
      </c>
      <c r="AH79" s="84">
        <v>115672.78</v>
      </c>
      <c r="AI79" s="84">
        <v>115672.78</v>
      </c>
      <c r="AJ79" s="84">
        <v>115672.78</v>
      </c>
      <c r="AK79" s="84">
        <v>115672.78</v>
      </c>
      <c r="AL79" s="84">
        <v>131215.16</v>
      </c>
      <c r="AM79" s="84">
        <v>10846.7</v>
      </c>
      <c r="AN79" s="84">
        <v>10846.7</v>
      </c>
      <c r="AO79" s="84">
        <v>10846.7</v>
      </c>
      <c r="AP79" s="84">
        <v>10846.7</v>
      </c>
      <c r="AQ79" s="84">
        <v>10846.7</v>
      </c>
      <c r="AR79" s="84">
        <v>10846.7</v>
      </c>
      <c r="AS79" s="84">
        <v>11022.49</v>
      </c>
      <c r="AT79" s="84">
        <v>11022.49</v>
      </c>
      <c r="AU79" s="84">
        <v>11022.49</v>
      </c>
      <c r="AV79" s="84">
        <v>11022.49</v>
      </c>
      <c r="AW79" s="84">
        <v>11022.49</v>
      </c>
      <c r="AX79" s="84">
        <v>11022.51</v>
      </c>
    </row>
    <row r="80" spans="1:50" x14ac:dyDescent="0.25">
      <c r="A80">
        <v>13075083</v>
      </c>
      <c r="B80">
        <v>5557</v>
      </c>
      <c r="C80" t="s">
        <v>122</v>
      </c>
      <c r="D80" s="85">
        <v>2034</v>
      </c>
      <c r="E80" s="84">
        <v>1977921.59</v>
      </c>
      <c r="F80" s="84">
        <v>1872472.57</v>
      </c>
      <c r="G80" t="s">
        <v>69</v>
      </c>
      <c r="H80" s="84">
        <v>1977921.59</v>
      </c>
      <c r="I80">
        <v>972.43</v>
      </c>
      <c r="J80" t="s">
        <v>69</v>
      </c>
      <c r="K80" t="s">
        <v>69</v>
      </c>
      <c r="L80" s="205">
        <v>0</v>
      </c>
      <c r="M80" t="s">
        <v>69</v>
      </c>
      <c r="N80" t="s">
        <v>69</v>
      </c>
      <c r="O80" t="s">
        <v>69</v>
      </c>
      <c r="P80" t="s">
        <v>69</v>
      </c>
      <c r="Q80" t="s">
        <v>69</v>
      </c>
      <c r="R80" t="s">
        <v>69</v>
      </c>
      <c r="S80" t="s">
        <v>69</v>
      </c>
      <c r="T80" t="s">
        <v>69</v>
      </c>
      <c r="U80" t="s">
        <v>69</v>
      </c>
      <c r="V80" t="s">
        <v>69</v>
      </c>
      <c r="W80" t="s">
        <v>69</v>
      </c>
      <c r="X80" t="s">
        <v>69</v>
      </c>
      <c r="Y80" t="s">
        <v>69</v>
      </c>
      <c r="Z80" t="s">
        <v>69</v>
      </c>
      <c r="AA80" t="s">
        <v>69</v>
      </c>
      <c r="AB80" t="s">
        <v>69</v>
      </c>
      <c r="AC80" t="s">
        <v>69</v>
      </c>
      <c r="AD80" t="s">
        <v>69</v>
      </c>
      <c r="AE80" t="s">
        <v>69</v>
      </c>
      <c r="AF80" t="s">
        <v>69</v>
      </c>
      <c r="AG80" t="s">
        <v>69</v>
      </c>
      <c r="AH80" t="s">
        <v>69</v>
      </c>
      <c r="AI80" t="s">
        <v>69</v>
      </c>
      <c r="AJ80" t="s">
        <v>69</v>
      </c>
      <c r="AK80" t="s">
        <v>69</v>
      </c>
      <c r="AL80" t="s">
        <v>69</v>
      </c>
      <c r="AM80" t="s">
        <v>69</v>
      </c>
      <c r="AN80" t="s">
        <v>69</v>
      </c>
      <c r="AO80" t="s">
        <v>69</v>
      </c>
      <c r="AP80" t="s">
        <v>69</v>
      </c>
      <c r="AQ80" t="s">
        <v>69</v>
      </c>
      <c r="AR80" t="s">
        <v>69</v>
      </c>
      <c r="AS80" t="s">
        <v>69</v>
      </c>
      <c r="AT80" t="s">
        <v>69</v>
      </c>
      <c r="AU80" t="s">
        <v>69</v>
      </c>
      <c r="AV80" t="s">
        <v>69</v>
      </c>
      <c r="AW80" t="s">
        <v>69</v>
      </c>
      <c r="AX80" t="s">
        <v>69</v>
      </c>
    </row>
    <row r="81" spans="1:50" x14ac:dyDescent="0.25">
      <c r="A81">
        <v>13075084</v>
      </c>
      <c r="B81">
        <v>5552</v>
      </c>
      <c r="C81" t="s">
        <v>63</v>
      </c>
      <c r="D81">
        <v>374</v>
      </c>
      <c r="E81" s="84">
        <v>134013.28</v>
      </c>
      <c r="F81" s="84">
        <v>344299.28</v>
      </c>
      <c r="G81" s="84">
        <v>210286</v>
      </c>
      <c r="H81" s="84">
        <v>260184.88</v>
      </c>
      <c r="I81">
        <v>695.68</v>
      </c>
      <c r="J81" s="84">
        <v>115194.67</v>
      </c>
      <c r="K81" s="84">
        <v>10976.93</v>
      </c>
      <c r="L81" s="206">
        <v>126171.6</v>
      </c>
      <c r="M81" s="84">
        <v>10428.68</v>
      </c>
      <c r="N81" s="84">
        <v>10428.68</v>
      </c>
      <c r="O81" s="84">
        <v>10428.68</v>
      </c>
      <c r="P81" s="84">
        <v>10428.68</v>
      </c>
      <c r="Q81" s="84">
        <v>10428.68</v>
      </c>
      <c r="R81" s="84">
        <v>10428.68</v>
      </c>
      <c r="S81" s="84">
        <v>10599.92</v>
      </c>
      <c r="T81" s="84">
        <v>10599.92</v>
      </c>
      <c r="U81" s="84">
        <v>10599.92</v>
      </c>
      <c r="V81" s="84">
        <v>10599.92</v>
      </c>
      <c r="W81" s="84">
        <v>10599.92</v>
      </c>
      <c r="X81" s="84">
        <v>10599.92</v>
      </c>
      <c r="Y81" s="84">
        <v>115194.67</v>
      </c>
      <c r="Z81" s="84">
        <v>9521.39</v>
      </c>
      <c r="AA81" s="84">
        <v>9521.39</v>
      </c>
      <c r="AB81" s="84">
        <v>9521.39</v>
      </c>
      <c r="AC81" s="84">
        <v>9521.39</v>
      </c>
      <c r="AD81" s="84">
        <v>9521.39</v>
      </c>
      <c r="AE81" s="84">
        <v>9521.39</v>
      </c>
      <c r="AF81" s="84">
        <v>9677.73</v>
      </c>
      <c r="AG81" s="84">
        <v>9677.73</v>
      </c>
      <c r="AH81" s="84">
        <v>9677.73</v>
      </c>
      <c r="AI81" s="84">
        <v>9677.73</v>
      </c>
      <c r="AJ81" s="84">
        <v>9677.73</v>
      </c>
      <c r="AK81" s="84">
        <v>9677.68</v>
      </c>
      <c r="AL81" s="84">
        <v>10976.93</v>
      </c>
      <c r="AM81">
        <v>907.29</v>
      </c>
      <c r="AN81">
        <v>907.29</v>
      </c>
      <c r="AO81">
        <v>907.29</v>
      </c>
      <c r="AP81">
        <v>907.29</v>
      </c>
      <c r="AQ81">
        <v>907.29</v>
      </c>
      <c r="AR81">
        <v>907.29</v>
      </c>
      <c r="AS81">
        <v>922.19</v>
      </c>
      <c r="AT81">
        <v>922.19</v>
      </c>
      <c r="AU81">
        <v>922.19</v>
      </c>
      <c r="AV81">
        <v>922.19</v>
      </c>
      <c r="AW81">
        <v>922.19</v>
      </c>
      <c r="AX81">
        <v>922.24</v>
      </c>
    </row>
    <row r="82" spans="1:50" x14ac:dyDescent="0.25">
      <c r="A82">
        <v>13075085</v>
      </c>
      <c r="B82">
        <v>5552</v>
      </c>
      <c r="C82" t="s">
        <v>64</v>
      </c>
      <c r="D82">
        <v>605</v>
      </c>
      <c r="E82" s="84">
        <v>168095.22</v>
      </c>
      <c r="F82" s="84">
        <v>556954.72</v>
      </c>
      <c r="G82" s="84">
        <v>388859.5</v>
      </c>
      <c r="H82" s="84">
        <v>401410.92</v>
      </c>
      <c r="I82">
        <v>663.49</v>
      </c>
      <c r="J82" s="84">
        <v>213017.23</v>
      </c>
      <c r="K82" s="84">
        <v>20298.47</v>
      </c>
      <c r="L82" s="206">
        <v>233315.7</v>
      </c>
      <c r="M82" s="84">
        <v>19304.47</v>
      </c>
      <c r="N82" s="84">
        <v>19304.47</v>
      </c>
      <c r="O82" s="84">
        <v>19304.47</v>
      </c>
      <c r="P82" s="84">
        <v>19304.47</v>
      </c>
      <c r="Q82" s="84">
        <v>19304.47</v>
      </c>
      <c r="R82" s="84">
        <v>19304.47</v>
      </c>
      <c r="S82" s="84">
        <v>19581.48</v>
      </c>
      <c r="T82" s="84">
        <v>19581.48</v>
      </c>
      <c r="U82" s="84">
        <v>19581.48</v>
      </c>
      <c r="V82" s="84">
        <v>19581.48</v>
      </c>
      <c r="W82" s="84">
        <v>19581.48</v>
      </c>
      <c r="X82" s="84">
        <v>19581.48</v>
      </c>
      <c r="Y82" s="84">
        <v>213017.23</v>
      </c>
      <c r="Z82" s="84">
        <v>17624.990000000002</v>
      </c>
      <c r="AA82" s="84">
        <v>17624.990000000002</v>
      </c>
      <c r="AB82" s="84">
        <v>17624.990000000002</v>
      </c>
      <c r="AC82" s="84">
        <v>17624.990000000002</v>
      </c>
      <c r="AD82" s="84">
        <v>17624.990000000002</v>
      </c>
      <c r="AE82" s="84">
        <v>17624.990000000002</v>
      </c>
      <c r="AF82" s="84">
        <v>17877.89</v>
      </c>
      <c r="AG82" s="84">
        <v>17877.89</v>
      </c>
      <c r="AH82" s="84">
        <v>17877.89</v>
      </c>
      <c r="AI82" s="84">
        <v>17877.89</v>
      </c>
      <c r="AJ82" s="84">
        <v>17877.89</v>
      </c>
      <c r="AK82" s="84">
        <v>17877.84</v>
      </c>
      <c r="AL82" s="84">
        <v>20298.47</v>
      </c>
      <c r="AM82" s="84">
        <v>1679.48</v>
      </c>
      <c r="AN82" s="84">
        <v>1679.48</v>
      </c>
      <c r="AO82" s="84">
        <v>1679.48</v>
      </c>
      <c r="AP82" s="84">
        <v>1679.48</v>
      </c>
      <c r="AQ82" s="84">
        <v>1679.48</v>
      </c>
      <c r="AR82" s="84">
        <v>1679.48</v>
      </c>
      <c r="AS82" s="84">
        <v>1703.59</v>
      </c>
      <c r="AT82" s="84">
        <v>1703.59</v>
      </c>
      <c r="AU82" s="84">
        <v>1703.59</v>
      </c>
      <c r="AV82" s="84">
        <v>1703.59</v>
      </c>
      <c r="AW82" s="84">
        <v>1703.59</v>
      </c>
      <c r="AX82" s="84">
        <v>1703.64</v>
      </c>
    </row>
    <row r="83" spans="1:50" x14ac:dyDescent="0.25">
      <c r="A83">
        <v>13075086</v>
      </c>
      <c r="B83">
        <v>5563</v>
      </c>
      <c r="C83" t="s">
        <v>177</v>
      </c>
      <c r="D83">
        <v>680</v>
      </c>
      <c r="E83" s="84">
        <v>250162.82</v>
      </c>
      <c r="F83" s="84">
        <v>625998.69999999995</v>
      </c>
      <c r="G83" s="84">
        <v>375835.88</v>
      </c>
      <c r="H83" s="84">
        <v>475664.35</v>
      </c>
      <c r="I83">
        <v>699.51</v>
      </c>
      <c r="J83" s="84">
        <v>205882.9</v>
      </c>
      <c r="K83" s="84">
        <v>19618.63</v>
      </c>
      <c r="L83" s="206">
        <v>225501.53</v>
      </c>
      <c r="M83" s="84">
        <v>18636.12</v>
      </c>
      <c r="N83" s="84">
        <v>18636.12</v>
      </c>
      <c r="O83" s="84">
        <v>18636.12</v>
      </c>
      <c r="P83" s="84">
        <v>18636.12</v>
      </c>
      <c r="Q83" s="84">
        <v>18636.12</v>
      </c>
      <c r="R83" s="84">
        <v>18636.12</v>
      </c>
      <c r="S83" s="84">
        <v>18947.46</v>
      </c>
      <c r="T83" s="84">
        <v>18947.46</v>
      </c>
      <c r="U83" s="84">
        <v>18947.46</v>
      </c>
      <c r="V83" s="84">
        <v>18947.46</v>
      </c>
      <c r="W83" s="84">
        <v>18947.46</v>
      </c>
      <c r="X83" s="84">
        <v>18947.509999999998</v>
      </c>
      <c r="Y83" s="84">
        <v>205882.9</v>
      </c>
      <c r="Z83" s="84">
        <v>17014.78</v>
      </c>
      <c r="AA83" s="84">
        <v>17014.78</v>
      </c>
      <c r="AB83" s="84">
        <v>17014.78</v>
      </c>
      <c r="AC83" s="84">
        <v>17014.78</v>
      </c>
      <c r="AD83" s="84">
        <v>17014.78</v>
      </c>
      <c r="AE83" s="84">
        <v>17014.78</v>
      </c>
      <c r="AF83" s="84">
        <v>17299.03</v>
      </c>
      <c r="AG83" s="84">
        <v>17299.03</v>
      </c>
      <c r="AH83" s="84">
        <v>17299.03</v>
      </c>
      <c r="AI83" s="84">
        <v>17299.03</v>
      </c>
      <c r="AJ83" s="84">
        <v>17299.03</v>
      </c>
      <c r="AK83" s="84">
        <v>17299.07</v>
      </c>
      <c r="AL83" s="84">
        <v>19618.63</v>
      </c>
      <c r="AM83" s="84">
        <v>1621.34</v>
      </c>
      <c r="AN83" s="84">
        <v>1621.34</v>
      </c>
      <c r="AO83" s="84">
        <v>1621.34</v>
      </c>
      <c r="AP83" s="84">
        <v>1621.34</v>
      </c>
      <c r="AQ83" s="84">
        <v>1621.34</v>
      </c>
      <c r="AR83" s="84">
        <v>1621.34</v>
      </c>
      <c r="AS83" s="84">
        <v>1648.43</v>
      </c>
      <c r="AT83" s="84">
        <v>1648.43</v>
      </c>
      <c r="AU83" s="84">
        <v>1648.43</v>
      </c>
      <c r="AV83" s="84">
        <v>1648.43</v>
      </c>
      <c r="AW83" s="84">
        <v>1648.43</v>
      </c>
      <c r="AX83" s="84">
        <v>1648.44</v>
      </c>
    </row>
    <row r="84" spans="1:50" x14ac:dyDescent="0.25">
      <c r="A84">
        <v>13075087</v>
      </c>
      <c r="B84">
        <v>5551</v>
      </c>
      <c r="C84" t="s">
        <v>51</v>
      </c>
      <c r="D84">
        <v>379</v>
      </c>
      <c r="E84" s="84">
        <v>344676.85</v>
      </c>
      <c r="F84" s="84">
        <v>348902.21</v>
      </c>
      <c r="G84" s="84">
        <v>4225.3599999999997</v>
      </c>
      <c r="H84" s="84">
        <v>347212.07</v>
      </c>
      <c r="I84">
        <v>916.13</v>
      </c>
      <c r="J84" s="84">
        <v>2314.66</v>
      </c>
      <c r="K84">
        <v>220.56</v>
      </c>
      <c r="L84" s="206">
        <v>2535.2199999999998</v>
      </c>
      <c r="M84">
        <v>124.5</v>
      </c>
      <c r="N84">
        <v>124.5</v>
      </c>
      <c r="O84">
        <v>124.5</v>
      </c>
      <c r="P84">
        <v>124.5</v>
      </c>
      <c r="Q84">
        <v>124.5</v>
      </c>
      <c r="R84">
        <v>124.5</v>
      </c>
      <c r="S84">
        <v>298.02999999999997</v>
      </c>
      <c r="T84">
        <v>298.02999999999997</v>
      </c>
      <c r="U84">
        <v>298.02999999999997</v>
      </c>
      <c r="V84">
        <v>298.02999999999997</v>
      </c>
      <c r="W84">
        <v>298.02999999999997</v>
      </c>
      <c r="X84">
        <v>298.07</v>
      </c>
      <c r="Y84" s="84">
        <v>2314.66</v>
      </c>
      <c r="Z84">
        <v>113.67</v>
      </c>
      <c r="AA84">
        <v>113.67</v>
      </c>
      <c r="AB84">
        <v>113.67</v>
      </c>
      <c r="AC84">
        <v>113.67</v>
      </c>
      <c r="AD84">
        <v>113.67</v>
      </c>
      <c r="AE84">
        <v>113.67</v>
      </c>
      <c r="AF84">
        <v>272.10000000000002</v>
      </c>
      <c r="AG84">
        <v>272.10000000000002</v>
      </c>
      <c r="AH84">
        <v>272.10000000000002</v>
      </c>
      <c r="AI84">
        <v>272.10000000000002</v>
      </c>
      <c r="AJ84">
        <v>272.10000000000002</v>
      </c>
      <c r="AK84">
        <v>272.14</v>
      </c>
      <c r="AL84">
        <v>220.56</v>
      </c>
      <c r="AM84">
        <v>10.83</v>
      </c>
      <c r="AN84">
        <v>10.83</v>
      </c>
      <c r="AO84">
        <v>10.83</v>
      </c>
      <c r="AP84">
        <v>10.83</v>
      </c>
      <c r="AQ84">
        <v>10.83</v>
      </c>
      <c r="AR84">
        <v>10.83</v>
      </c>
      <c r="AS84">
        <v>25.93</v>
      </c>
      <c r="AT84">
        <v>25.93</v>
      </c>
      <c r="AU84">
        <v>25.93</v>
      </c>
      <c r="AV84">
        <v>25.93</v>
      </c>
      <c r="AW84">
        <v>25.93</v>
      </c>
      <c r="AX84">
        <v>25.93</v>
      </c>
    </row>
    <row r="85" spans="1:50" x14ac:dyDescent="0.25">
      <c r="A85">
        <v>13075088</v>
      </c>
      <c r="B85">
        <v>5553</v>
      </c>
      <c r="C85" t="s">
        <v>78</v>
      </c>
      <c r="D85">
        <v>532</v>
      </c>
      <c r="E85" s="84">
        <v>352968.6</v>
      </c>
      <c r="F85" s="84">
        <v>489751.92</v>
      </c>
      <c r="G85" s="84">
        <v>136783.32</v>
      </c>
      <c r="H85" s="84">
        <v>435038.59</v>
      </c>
      <c r="I85">
        <v>817.74</v>
      </c>
      <c r="J85" s="84">
        <v>74929.899999999994</v>
      </c>
      <c r="K85" s="84">
        <v>7140.09</v>
      </c>
      <c r="L85" s="206">
        <v>82069.990000000005</v>
      </c>
      <c r="M85" s="84">
        <v>6717.37</v>
      </c>
      <c r="N85" s="84">
        <v>6717.37</v>
      </c>
      <c r="O85" s="84">
        <v>6717.37</v>
      </c>
      <c r="P85" s="84">
        <v>6717.37</v>
      </c>
      <c r="Q85" s="84">
        <v>6717.37</v>
      </c>
      <c r="R85" s="84">
        <v>6717.37</v>
      </c>
      <c r="S85" s="84">
        <v>6960.96</v>
      </c>
      <c r="T85" s="84">
        <v>6960.96</v>
      </c>
      <c r="U85" s="84">
        <v>6960.96</v>
      </c>
      <c r="V85" s="84">
        <v>6960.96</v>
      </c>
      <c r="W85" s="84">
        <v>6960.96</v>
      </c>
      <c r="X85" s="84">
        <v>6960.97</v>
      </c>
      <c r="Y85" s="84">
        <v>74929.899999999994</v>
      </c>
      <c r="Z85" s="84">
        <v>6132.96</v>
      </c>
      <c r="AA85" s="84">
        <v>6132.96</v>
      </c>
      <c r="AB85" s="84">
        <v>6132.96</v>
      </c>
      <c r="AC85" s="84">
        <v>6132.96</v>
      </c>
      <c r="AD85" s="84">
        <v>6132.96</v>
      </c>
      <c r="AE85" s="84">
        <v>6132.96</v>
      </c>
      <c r="AF85" s="84">
        <v>6355.36</v>
      </c>
      <c r="AG85" s="84">
        <v>6355.36</v>
      </c>
      <c r="AH85" s="84">
        <v>6355.36</v>
      </c>
      <c r="AI85" s="84">
        <v>6355.36</v>
      </c>
      <c r="AJ85" s="84">
        <v>6355.36</v>
      </c>
      <c r="AK85" s="84">
        <v>6355.34</v>
      </c>
      <c r="AL85" s="84">
        <v>7140.09</v>
      </c>
      <c r="AM85">
        <v>584.41</v>
      </c>
      <c r="AN85">
        <v>584.41</v>
      </c>
      <c r="AO85">
        <v>584.41</v>
      </c>
      <c r="AP85">
        <v>584.41</v>
      </c>
      <c r="AQ85">
        <v>584.41</v>
      </c>
      <c r="AR85">
        <v>584.41</v>
      </c>
      <c r="AS85">
        <v>605.6</v>
      </c>
      <c r="AT85">
        <v>605.6</v>
      </c>
      <c r="AU85">
        <v>605.6</v>
      </c>
      <c r="AV85">
        <v>605.6</v>
      </c>
      <c r="AW85">
        <v>605.6</v>
      </c>
      <c r="AX85">
        <v>605.63</v>
      </c>
    </row>
    <row r="86" spans="1:50" x14ac:dyDescent="0.25">
      <c r="A86">
        <v>13075089</v>
      </c>
      <c r="B86">
        <v>5552</v>
      </c>
      <c r="C86" t="s">
        <v>65</v>
      </c>
      <c r="D86">
        <v>416</v>
      </c>
      <c r="E86" s="84">
        <v>91432.01</v>
      </c>
      <c r="F86" s="84">
        <v>382963.91</v>
      </c>
      <c r="G86" s="84">
        <v>291531.90000000002</v>
      </c>
      <c r="H86" s="84">
        <v>266351.15000000002</v>
      </c>
      <c r="I86">
        <v>640.27</v>
      </c>
      <c r="J86" s="84">
        <v>159701.17000000001</v>
      </c>
      <c r="K86" s="84">
        <v>15217.97</v>
      </c>
      <c r="L86" s="206">
        <v>174919.14</v>
      </c>
      <c r="M86" s="84">
        <v>14481.36</v>
      </c>
      <c r="N86" s="84">
        <v>14481.36</v>
      </c>
      <c r="O86" s="84">
        <v>14481.36</v>
      </c>
      <c r="P86" s="84">
        <v>14481.36</v>
      </c>
      <c r="Q86" s="84">
        <v>14481.36</v>
      </c>
      <c r="R86" s="84">
        <v>14481.36</v>
      </c>
      <c r="S86" s="84">
        <v>14671.83</v>
      </c>
      <c r="T86" s="84">
        <v>14671.83</v>
      </c>
      <c r="U86" s="84">
        <v>14671.83</v>
      </c>
      <c r="V86" s="84">
        <v>14671.83</v>
      </c>
      <c r="W86" s="84">
        <v>14671.83</v>
      </c>
      <c r="X86" s="84">
        <v>14671.83</v>
      </c>
      <c r="Y86" s="84">
        <v>159701.17000000001</v>
      </c>
      <c r="Z86" s="84">
        <v>13221.49</v>
      </c>
      <c r="AA86" s="84">
        <v>13221.49</v>
      </c>
      <c r="AB86" s="84">
        <v>13221.49</v>
      </c>
      <c r="AC86" s="84">
        <v>13221.49</v>
      </c>
      <c r="AD86" s="84">
        <v>13221.49</v>
      </c>
      <c r="AE86" s="84">
        <v>13221.49</v>
      </c>
      <c r="AF86" s="84">
        <v>13395.38</v>
      </c>
      <c r="AG86" s="84">
        <v>13395.38</v>
      </c>
      <c r="AH86" s="84">
        <v>13395.38</v>
      </c>
      <c r="AI86" s="84">
        <v>13395.38</v>
      </c>
      <c r="AJ86" s="84">
        <v>13395.38</v>
      </c>
      <c r="AK86" s="84">
        <v>13395.33</v>
      </c>
      <c r="AL86" s="84">
        <v>15217.97</v>
      </c>
      <c r="AM86" s="84">
        <v>1259.8699999999999</v>
      </c>
      <c r="AN86" s="84">
        <v>1259.8699999999999</v>
      </c>
      <c r="AO86" s="84">
        <v>1259.8699999999999</v>
      </c>
      <c r="AP86" s="84">
        <v>1259.8699999999999</v>
      </c>
      <c r="AQ86" s="84">
        <v>1259.8699999999999</v>
      </c>
      <c r="AR86" s="84">
        <v>1259.8699999999999</v>
      </c>
      <c r="AS86" s="84">
        <v>1276.45</v>
      </c>
      <c r="AT86" s="84">
        <v>1276.45</v>
      </c>
      <c r="AU86" s="84">
        <v>1276.45</v>
      </c>
      <c r="AV86" s="84">
        <v>1276.45</v>
      </c>
      <c r="AW86" s="84">
        <v>1276.45</v>
      </c>
      <c r="AX86" s="84">
        <v>1276.5</v>
      </c>
    </row>
    <row r="87" spans="1:50" x14ac:dyDescent="0.25">
      <c r="A87">
        <v>13075090</v>
      </c>
      <c r="B87">
        <v>5562</v>
      </c>
      <c r="C87" t="s">
        <v>161</v>
      </c>
      <c r="D87">
        <v>458</v>
      </c>
      <c r="E87" s="84">
        <v>163365.65</v>
      </c>
      <c r="F87" s="84">
        <v>421628.53</v>
      </c>
      <c r="G87" s="84">
        <v>258262.88</v>
      </c>
      <c r="H87" s="84">
        <v>318323.38</v>
      </c>
      <c r="I87">
        <v>695.03</v>
      </c>
      <c r="J87" s="84">
        <v>141476.41</v>
      </c>
      <c r="K87" s="84">
        <v>13481.32</v>
      </c>
      <c r="L87" s="206">
        <v>154957.73000000001</v>
      </c>
      <c r="M87" s="84">
        <v>12808.29</v>
      </c>
      <c r="N87" s="84">
        <v>12808.29</v>
      </c>
      <c r="O87" s="84">
        <v>12808.29</v>
      </c>
      <c r="P87" s="84">
        <v>12808.29</v>
      </c>
      <c r="Q87" s="84">
        <v>12808.29</v>
      </c>
      <c r="R87" s="84">
        <v>12808.29</v>
      </c>
      <c r="S87" s="84">
        <v>13017.99</v>
      </c>
      <c r="T87" s="84">
        <v>13017.99</v>
      </c>
      <c r="U87" s="84">
        <v>13017.99</v>
      </c>
      <c r="V87" s="84">
        <v>13017.99</v>
      </c>
      <c r="W87" s="84">
        <v>13017.99</v>
      </c>
      <c r="X87" s="84">
        <v>13018.04</v>
      </c>
      <c r="Y87" s="84">
        <v>141476.41</v>
      </c>
      <c r="Z87" s="84">
        <v>11693.97</v>
      </c>
      <c r="AA87" s="84">
        <v>11693.97</v>
      </c>
      <c r="AB87" s="84">
        <v>11693.97</v>
      </c>
      <c r="AC87" s="84">
        <v>11693.97</v>
      </c>
      <c r="AD87" s="84">
        <v>11693.97</v>
      </c>
      <c r="AE87" s="84">
        <v>11693.97</v>
      </c>
      <c r="AF87" s="84">
        <v>11885.43</v>
      </c>
      <c r="AG87" s="84">
        <v>11885.43</v>
      </c>
      <c r="AH87" s="84">
        <v>11885.43</v>
      </c>
      <c r="AI87" s="84">
        <v>11885.43</v>
      </c>
      <c r="AJ87" s="84">
        <v>11885.43</v>
      </c>
      <c r="AK87" s="84">
        <v>11885.44</v>
      </c>
      <c r="AL87" s="84">
        <v>13481.32</v>
      </c>
      <c r="AM87" s="84">
        <v>1114.32</v>
      </c>
      <c r="AN87" s="84">
        <v>1114.32</v>
      </c>
      <c r="AO87" s="84">
        <v>1114.32</v>
      </c>
      <c r="AP87" s="84">
        <v>1114.32</v>
      </c>
      <c r="AQ87" s="84">
        <v>1114.32</v>
      </c>
      <c r="AR87" s="84">
        <v>1114.32</v>
      </c>
      <c r="AS87" s="84">
        <v>1132.56</v>
      </c>
      <c r="AT87" s="84">
        <v>1132.56</v>
      </c>
      <c r="AU87" s="84">
        <v>1132.56</v>
      </c>
      <c r="AV87" s="84">
        <v>1132.56</v>
      </c>
      <c r="AW87" s="84">
        <v>1132.56</v>
      </c>
      <c r="AX87" s="84">
        <v>1132.5999999999999</v>
      </c>
    </row>
    <row r="88" spans="1:50" x14ac:dyDescent="0.25">
      <c r="A88">
        <v>13075091</v>
      </c>
      <c r="B88">
        <v>5555</v>
      </c>
      <c r="C88" t="s">
        <v>100</v>
      </c>
      <c r="D88" s="85">
        <v>1038</v>
      </c>
      <c r="E88" s="84">
        <v>708285.4</v>
      </c>
      <c r="F88" s="84">
        <v>955568.6</v>
      </c>
      <c r="G88" s="84">
        <v>247283.19</v>
      </c>
      <c r="H88" s="84">
        <v>856655.32</v>
      </c>
      <c r="I88">
        <v>825.29</v>
      </c>
      <c r="J88" s="84">
        <v>135461.74</v>
      </c>
      <c r="K88" s="84">
        <v>12908.18</v>
      </c>
      <c r="L88" s="206">
        <v>148369.92000000001</v>
      </c>
      <c r="M88" s="84">
        <v>12126.53</v>
      </c>
      <c r="N88" s="84">
        <v>12126.53</v>
      </c>
      <c r="O88" s="84">
        <v>12126.53</v>
      </c>
      <c r="P88" s="84">
        <v>12126.53</v>
      </c>
      <c r="Q88" s="84">
        <v>12126.53</v>
      </c>
      <c r="R88" s="84">
        <v>12126.53</v>
      </c>
      <c r="S88" s="84">
        <v>12601.79</v>
      </c>
      <c r="T88" s="84">
        <v>12601.79</v>
      </c>
      <c r="U88" s="84">
        <v>12601.79</v>
      </c>
      <c r="V88" s="84">
        <v>12601.79</v>
      </c>
      <c r="W88" s="84">
        <v>12601.79</v>
      </c>
      <c r="X88" s="84">
        <v>12601.79</v>
      </c>
      <c r="Y88" s="84">
        <v>135461.74</v>
      </c>
      <c r="Z88" s="84">
        <v>11071.53</v>
      </c>
      <c r="AA88" s="84">
        <v>11071.53</v>
      </c>
      <c r="AB88" s="84">
        <v>11071.53</v>
      </c>
      <c r="AC88" s="84">
        <v>11071.53</v>
      </c>
      <c r="AD88" s="84">
        <v>11071.53</v>
      </c>
      <c r="AE88" s="84">
        <v>11071.53</v>
      </c>
      <c r="AF88" s="84">
        <v>11505.43</v>
      </c>
      <c r="AG88" s="84">
        <v>11505.43</v>
      </c>
      <c r="AH88" s="84">
        <v>11505.43</v>
      </c>
      <c r="AI88" s="84">
        <v>11505.43</v>
      </c>
      <c r="AJ88" s="84">
        <v>11505.43</v>
      </c>
      <c r="AK88" s="84">
        <v>11505.41</v>
      </c>
      <c r="AL88" s="84">
        <v>12908.18</v>
      </c>
      <c r="AM88" s="84">
        <v>1055</v>
      </c>
      <c r="AN88" s="84">
        <v>1055</v>
      </c>
      <c r="AO88" s="84">
        <v>1055</v>
      </c>
      <c r="AP88" s="84">
        <v>1055</v>
      </c>
      <c r="AQ88" s="84">
        <v>1055</v>
      </c>
      <c r="AR88" s="84">
        <v>1055</v>
      </c>
      <c r="AS88" s="84">
        <v>1096.3599999999999</v>
      </c>
      <c r="AT88" s="84">
        <v>1096.3599999999999</v>
      </c>
      <c r="AU88" s="84">
        <v>1096.3599999999999</v>
      </c>
      <c r="AV88" s="84">
        <v>1096.3599999999999</v>
      </c>
      <c r="AW88" s="84">
        <v>1096.3599999999999</v>
      </c>
      <c r="AX88" s="84">
        <v>1096.3800000000001</v>
      </c>
    </row>
    <row r="89" spans="1:50" x14ac:dyDescent="0.25">
      <c r="A89">
        <v>13075092</v>
      </c>
      <c r="B89">
        <v>5561</v>
      </c>
      <c r="C89" t="s">
        <v>150</v>
      </c>
      <c r="D89">
        <v>775</v>
      </c>
      <c r="E89" s="84">
        <v>316777.31</v>
      </c>
      <c r="F89" s="84">
        <v>713454.4</v>
      </c>
      <c r="G89" s="84">
        <v>396677.09</v>
      </c>
      <c r="H89" s="84">
        <v>554783.56000000006</v>
      </c>
      <c r="I89">
        <v>715.85</v>
      </c>
      <c r="J89" s="84">
        <v>217299.71</v>
      </c>
      <c r="K89" s="84">
        <v>20706.54</v>
      </c>
      <c r="L89" s="206">
        <v>238006.25</v>
      </c>
      <c r="M89" s="84">
        <v>19656.43</v>
      </c>
      <c r="N89" s="84">
        <v>19656.43</v>
      </c>
      <c r="O89" s="84">
        <v>19656.43</v>
      </c>
      <c r="P89" s="84">
        <v>19656.43</v>
      </c>
      <c r="Q89" s="84">
        <v>19656.43</v>
      </c>
      <c r="R89" s="84">
        <v>19656.43</v>
      </c>
      <c r="S89" s="84">
        <v>20011.27</v>
      </c>
      <c r="T89" s="84">
        <v>20011.27</v>
      </c>
      <c r="U89" s="84">
        <v>20011.27</v>
      </c>
      <c r="V89" s="84">
        <v>20011.27</v>
      </c>
      <c r="W89" s="84">
        <v>20011.27</v>
      </c>
      <c r="X89" s="84">
        <v>20011.32</v>
      </c>
      <c r="Y89" s="84">
        <v>217299.71</v>
      </c>
      <c r="Z89" s="84">
        <v>17946.32</v>
      </c>
      <c r="AA89" s="84">
        <v>17946.32</v>
      </c>
      <c r="AB89" s="84">
        <v>17946.32</v>
      </c>
      <c r="AC89" s="84">
        <v>17946.32</v>
      </c>
      <c r="AD89" s="84">
        <v>17946.32</v>
      </c>
      <c r="AE89" s="84">
        <v>17946.32</v>
      </c>
      <c r="AF89" s="84">
        <v>18270.29</v>
      </c>
      <c r="AG89" s="84">
        <v>18270.29</v>
      </c>
      <c r="AH89" s="84">
        <v>18270.29</v>
      </c>
      <c r="AI89" s="84">
        <v>18270.29</v>
      </c>
      <c r="AJ89" s="84">
        <v>18270.29</v>
      </c>
      <c r="AK89" s="84">
        <v>18270.34</v>
      </c>
      <c r="AL89" s="84">
        <v>20706.54</v>
      </c>
      <c r="AM89" s="84">
        <v>1710.11</v>
      </c>
      <c r="AN89" s="84">
        <v>1710.11</v>
      </c>
      <c r="AO89" s="84">
        <v>1710.11</v>
      </c>
      <c r="AP89" s="84">
        <v>1710.11</v>
      </c>
      <c r="AQ89" s="84">
        <v>1710.11</v>
      </c>
      <c r="AR89" s="84">
        <v>1710.11</v>
      </c>
      <c r="AS89" s="84">
        <v>1740.98</v>
      </c>
      <c r="AT89" s="84">
        <v>1740.98</v>
      </c>
      <c r="AU89" s="84">
        <v>1740.98</v>
      </c>
      <c r="AV89" s="84">
        <v>1740.98</v>
      </c>
      <c r="AW89" s="84">
        <v>1740.98</v>
      </c>
      <c r="AX89" s="84">
        <v>1740.98</v>
      </c>
    </row>
    <row r="90" spans="1:50" x14ac:dyDescent="0.25">
      <c r="A90">
        <v>13075093</v>
      </c>
      <c r="B90">
        <v>5552</v>
      </c>
      <c r="C90" t="s">
        <v>66</v>
      </c>
      <c r="D90">
        <v>769</v>
      </c>
      <c r="E90" s="84">
        <v>259850.68</v>
      </c>
      <c r="F90" s="84">
        <v>707930.88</v>
      </c>
      <c r="G90" s="84">
        <v>448080.2</v>
      </c>
      <c r="H90" s="84">
        <v>528698.80000000005</v>
      </c>
      <c r="I90">
        <v>687.51</v>
      </c>
      <c r="J90" s="84">
        <v>245458.33</v>
      </c>
      <c r="K90" s="84">
        <v>23389.79</v>
      </c>
      <c r="L90" s="206">
        <v>268848.12</v>
      </c>
      <c r="M90" s="84">
        <v>22227.96</v>
      </c>
      <c r="N90" s="84">
        <v>22227.96</v>
      </c>
      <c r="O90" s="84">
        <v>22227.96</v>
      </c>
      <c r="P90" s="84">
        <v>22227.96</v>
      </c>
      <c r="Q90" s="84">
        <v>22227.96</v>
      </c>
      <c r="R90" s="84">
        <v>22227.96</v>
      </c>
      <c r="S90" s="84">
        <v>22580.06</v>
      </c>
      <c r="T90" s="84">
        <v>22580.06</v>
      </c>
      <c r="U90" s="84">
        <v>22580.06</v>
      </c>
      <c r="V90" s="84">
        <v>22580.06</v>
      </c>
      <c r="W90" s="84">
        <v>22580.06</v>
      </c>
      <c r="X90" s="84">
        <v>22580.06</v>
      </c>
      <c r="Y90" s="84">
        <v>245458.33</v>
      </c>
      <c r="Z90" s="84">
        <v>20294.13</v>
      </c>
      <c r="AA90" s="84">
        <v>20294.13</v>
      </c>
      <c r="AB90" s="84">
        <v>20294.13</v>
      </c>
      <c r="AC90" s="84">
        <v>20294.13</v>
      </c>
      <c r="AD90" s="84">
        <v>20294.13</v>
      </c>
      <c r="AE90" s="84">
        <v>20294.13</v>
      </c>
      <c r="AF90" s="84">
        <v>20615.599999999999</v>
      </c>
      <c r="AG90" s="84">
        <v>20615.599999999999</v>
      </c>
      <c r="AH90" s="84">
        <v>20615.599999999999</v>
      </c>
      <c r="AI90" s="84">
        <v>20615.599999999999</v>
      </c>
      <c r="AJ90" s="84">
        <v>20615.599999999999</v>
      </c>
      <c r="AK90" s="84">
        <v>20615.55</v>
      </c>
      <c r="AL90" s="84">
        <v>23389.79</v>
      </c>
      <c r="AM90" s="84">
        <v>1933.83</v>
      </c>
      <c r="AN90" s="84">
        <v>1933.83</v>
      </c>
      <c r="AO90" s="84">
        <v>1933.83</v>
      </c>
      <c r="AP90" s="84">
        <v>1933.83</v>
      </c>
      <c r="AQ90" s="84">
        <v>1933.83</v>
      </c>
      <c r="AR90" s="84">
        <v>1933.83</v>
      </c>
      <c r="AS90" s="84">
        <v>1964.46</v>
      </c>
      <c r="AT90" s="84">
        <v>1964.46</v>
      </c>
      <c r="AU90" s="84">
        <v>1964.46</v>
      </c>
      <c r="AV90" s="84">
        <v>1964.46</v>
      </c>
      <c r="AW90" s="84">
        <v>1964.46</v>
      </c>
      <c r="AX90" s="84">
        <v>1964.51</v>
      </c>
    </row>
    <row r="91" spans="1:50" x14ac:dyDescent="0.25">
      <c r="A91">
        <v>13075094</v>
      </c>
      <c r="B91">
        <v>5563</v>
      </c>
      <c r="C91" t="s">
        <v>178</v>
      </c>
      <c r="D91">
        <v>822</v>
      </c>
      <c r="E91" s="84">
        <v>464366.82</v>
      </c>
      <c r="F91" s="84">
        <v>756721.95</v>
      </c>
      <c r="G91" s="84">
        <v>292355.13</v>
      </c>
      <c r="H91" s="84">
        <v>639779.9</v>
      </c>
      <c r="I91">
        <v>778.32</v>
      </c>
      <c r="J91" s="84">
        <v>160152.14000000001</v>
      </c>
      <c r="K91" s="84">
        <v>15260.94</v>
      </c>
      <c r="L91" s="206">
        <v>175413.08</v>
      </c>
      <c r="M91" s="84">
        <v>14429.58</v>
      </c>
      <c r="N91" s="84">
        <v>14429.58</v>
      </c>
      <c r="O91" s="84">
        <v>14429.58</v>
      </c>
      <c r="P91" s="84">
        <v>14429.58</v>
      </c>
      <c r="Q91" s="84">
        <v>14429.58</v>
      </c>
      <c r="R91" s="84">
        <v>14429.58</v>
      </c>
      <c r="S91" s="84">
        <v>14805.93</v>
      </c>
      <c r="T91" s="84">
        <v>14805.93</v>
      </c>
      <c r="U91" s="84">
        <v>14805.93</v>
      </c>
      <c r="V91" s="84">
        <v>14805.93</v>
      </c>
      <c r="W91" s="84">
        <v>14805.93</v>
      </c>
      <c r="X91" s="84">
        <v>14805.95</v>
      </c>
      <c r="Y91" s="84">
        <v>160152.14000000001</v>
      </c>
      <c r="Z91" s="84">
        <v>13174.21</v>
      </c>
      <c r="AA91" s="84">
        <v>13174.21</v>
      </c>
      <c r="AB91" s="84">
        <v>13174.21</v>
      </c>
      <c r="AC91" s="84">
        <v>13174.21</v>
      </c>
      <c r="AD91" s="84">
        <v>13174.21</v>
      </c>
      <c r="AE91" s="84">
        <v>13174.21</v>
      </c>
      <c r="AF91" s="84">
        <v>13517.81</v>
      </c>
      <c r="AG91" s="84">
        <v>13517.81</v>
      </c>
      <c r="AH91" s="84">
        <v>13517.81</v>
      </c>
      <c r="AI91" s="84">
        <v>13517.81</v>
      </c>
      <c r="AJ91" s="84">
        <v>13517.81</v>
      </c>
      <c r="AK91" s="84">
        <v>13517.83</v>
      </c>
      <c r="AL91" s="84">
        <v>15260.94</v>
      </c>
      <c r="AM91" s="84">
        <v>1255.3699999999999</v>
      </c>
      <c r="AN91" s="84">
        <v>1255.3699999999999</v>
      </c>
      <c r="AO91" s="84">
        <v>1255.3699999999999</v>
      </c>
      <c r="AP91" s="84">
        <v>1255.3699999999999</v>
      </c>
      <c r="AQ91" s="84">
        <v>1255.3699999999999</v>
      </c>
      <c r="AR91" s="84">
        <v>1255.3699999999999</v>
      </c>
      <c r="AS91" s="84">
        <v>1288.1199999999999</v>
      </c>
      <c r="AT91" s="84">
        <v>1288.1199999999999</v>
      </c>
      <c r="AU91" s="84">
        <v>1288.1199999999999</v>
      </c>
      <c r="AV91" s="84">
        <v>1288.1199999999999</v>
      </c>
      <c r="AW91" s="84">
        <v>1288.1199999999999</v>
      </c>
      <c r="AX91" s="84">
        <v>1288.1199999999999</v>
      </c>
    </row>
    <row r="92" spans="1:50" x14ac:dyDescent="0.25">
      <c r="A92">
        <v>13075095</v>
      </c>
      <c r="B92">
        <v>5556</v>
      </c>
      <c r="C92" t="s">
        <v>110</v>
      </c>
      <c r="D92">
        <v>381</v>
      </c>
      <c r="E92" s="84">
        <v>94231.22</v>
      </c>
      <c r="F92" s="84">
        <v>350743.39</v>
      </c>
      <c r="G92" s="84">
        <v>256512.17</v>
      </c>
      <c r="H92" s="84">
        <v>248138.52</v>
      </c>
      <c r="I92">
        <v>651.28</v>
      </c>
      <c r="J92" s="84">
        <v>140517.35999999999</v>
      </c>
      <c r="K92" s="84">
        <v>13389.94</v>
      </c>
      <c r="L92" s="206">
        <v>153907.29999999999</v>
      </c>
      <c r="M92" s="84">
        <v>12738.38</v>
      </c>
      <c r="N92" s="84">
        <v>12738.38</v>
      </c>
      <c r="O92" s="84">
        <v>12738.38</v>
      </c>
      <c r="P92" s="84">
        <v>12738.38</v>
      </c>
      <c r="Q92" s="84">
        <v>12738.38</v>
      </c>
      <c r="R92" s="84">
        <v>12738.38</v>
      </c>
      <c r="S92" s="84">
        <v>12912.83</v>
      </c>
      <c r="T92" s="84">
        <v>12912.83</v>
      </c>
      <c r="U92" s="84">
        <v>12912.83</v>
      </c>
      <c r="V92" s="84">
        <v>12912.83</v>
      </c>
      <c r="W92" s="84">
        <v>12912.83</v>
      </c>
      <c r="X92" s="84">
        <v>12912.87</v>
      </c>
      <c r="Y92" s="84">
        <v>140517.35999999999</v>
      </c>
      <c r="Z92" s="84">
        <v>11630.14</v>
      </c>
      <c r="AA92" s="84">
        <v>11630.14</v>
      </c>
      <c r="AB92" s="84">
        <v>11630.14</v>
      </c>
      <c r="AC92" s="84">
        <v>11630.14</v>
      </c>
      <c r="AD92" s="84">
        <v>11630.14</v>
      </c>
      <c r="AE92" s="84">
        <v>11630.14</v>
      </c>
      <c r="AF92" s="84">
        <v>11789.42</v>
      </c>
      <c r="AG92" s="84">
        <v>11789.42</v>
      </c>
      <c r="AH92" s="84">
        <v>11789.42</v>
      </c>
      <c r="AI92" s="84">
        <v>11789.42</v>
      </c>
      <c r="AJ92" s="84">
        <v>11789.42</v>
      </c>
      <c r="AK92" s="84">
        <v>11789.42</v>
      </c>
      <c r="AL92" s="84">
        <v>13389.94</v>
      </c>
      <c r="AM92" s="84">
        <v>1108.24</v>
      </c>
      <c r="AN92" s="84">
        <v>1108.24</v>
      </c>
      <c r="AO92" s="84">
        <v>1108.24</v>
      </c>
      <c r="AP92" s="84">
        <v>1108.24</v>
      </c>
      <c r="AQ92" s="84">
        <v>1108.24</v>
      </c>
      <c r="AR92" s="84">
        <v>1108.24</v>
      </c>
      <c r="AS92" s="84">
        <v>1123.4100000000001</v>
      </c>
      <c r="AT92" s="84">
        <v>1123.4100000000001</v>
      </c>
      <c r="AU92" s="84">
        <v>1123.4100000000001</v>
      </c>
      <c r="AV92" s="84">
        <v>1123.4100000000001</v>
      </c>
      <c r="AW92" s="84">
        <v>1123.4100000000001</v>
      </c>
      <c r="AX92" s="84">
        <v>1123.45</v>
      </c>
    </row>
    <row r="93" spans="1:50" x14ac:dyDescent="0.25">
      <c r="A93">
        <v>13075097</v>
      </c>
      <c r="B93">
        <v>5557</v>
      </c>
      <c r="C93" t="s">
        <v>123</v>
      </c>
      <c r="D93">
        <v>618</v>
      </c>
      <c r="E93" s="84">
        <v>168869.25</v>
      </c>
      <c r="F93" s="84">
        <v>568922.34</v>
      </c>
      <c r="G93" s="84">
        <v>400053.09</v>
      </c>
      <c r="H93" s="84">
        <v>408901.11</v>
      </c>
      <c r="I93">
        <v>661.65</v>
      </c>
      <c r="J93" s="84">
        <v>219149.09</v>
      </c>
      <c r="K93" s="84">
        <v>20882.77</v>
      </c>
      <c r="L93" s="206">
        <v>240031.86</v>
      </c>
      <c r="M93" s="84">
        <v>19861.169999999998</v>
      </c>
      <c r="N93" s="84">
        <v>19861.169999999998</v>
      </c>
      <c r="O93" s="84">
        <v>19861.169999999998</v>
      </c>
      <c r="P93" s="84">
        <v>19861.169999999998</v>
      </c>
      <c r="Q93" s="84">
        <v>19861.169999999998</v>
      </c>
      <c r="R93" s="84">
        <v>19861.169999999998</v>
      </c>
      <c r="S93" s="84">
        <v>20144.14</v>
      </c>
      <c r="T93" s="84">
        <v>20144.14</v>
      </c>
      <c r="U93" s="84">
        <v>20144.14</v>
      </c>
      <c r="V93" s="84">
        <v>20144.14</v>
      </c>
      <c r="W93" s="84">
        <v>20144.14</v>
      </c>
      <c r="X93" s="84">
        <v>20144.14</v>
      </c>
      <c r="Y93" s="84">
        <v>219149.09</v>
      </c>
      <c r="Z93" s="84">
        <v>18133.25</v>
      </c>
      <c r="AA93" s="84">
        <v>18133.25</v>
      </c>
      <c r="AB93" s="84">
        <v>18133.25</v>
      </c>
      <c r="AC93" s="84">
        <v>18133.25</v>
      </c>
      <c r="AD93" s="84">
        <v>18133.25</v>
      </c>
      <c r="AE93" s="84">
        <v>18133.25</v>
      </c>
      <c r="AF93" s="84">
        <v>18391.599999999999</v>
      </c>
      <c r="AG93" s="84">
        <v>18391.599999999999</v>
      </c>
      <c r="AH93" s="84">
        <v>18391.599999999999</v>
      </c>
      <c r="AI93" s="84">
        <v>18391.599999999999</v>
      </c>
      <c r="AJ93" s="84">
        <v>18391.599999999999</v>
      </c>
      <c r="AK93" s="84">
        <v>18391.59</v>
      </c>
      <c r="AL93" s="84">
        <v>20882.77</v>
      </c>
      <c r="AM93" s="84">
        <v>1727.92</v>
      </c>
      <c r="AN93" s="84">
        <v>1727.92</v>
      </c>
      <c r="AO93" s="84">
        <v>1727.92</v>
      </c>
      <c r="AP93" s="84">
        <v>1727.92</v>
      </c>
      <c r="AQ93" s="84">
        <v>1727.92</v>
      </c>
      <c r="AR93" s="84">
        <v>1727.92</v>
      </c>
      <c r="AS93" s="84">
        <v>1752.54</v>
      </c>
      <c r="AT93" s="84">
        <v>1752.54</v>
      </c>
      <c r="AU93" s="84">
        <v>1752.54</v>
      </c>
      <c r="AV93" s="84">
        <v>1752.54</v>
      </c>
      <c r="AW93" s="84">
        <v>1752.54</v>
      </c>
      <c r="AX93" s="84">
        <v>1752.55</v>
      </c>
    </row>
    <row r="94" spans="1:50" x14ac:dyDescent="0.25">
      <c r="A94">
        <v>13075098</v>
      </c>
      <c r="B94">
        <v>5553</v>
      </c>
      <c r="C94" t="s">
        <v>79</v>
      </c>
      <c r="D94">
        <v>535</v>
      </c>
      <c r="E94" s="84">
        <v>288144.93</v>
      </c>
      <c r="F94" s="84">
        <v>492513.68</v>
      </c>
      <c r="G94" s="84">
        <v>204368.75</v>
      </c>
      <c r="H94" s="84">
        <v>410766.18</v>
      </c>
      <c r="I94">
        <v>767.79</v>
      </c>
      <c r="J94" s="84">
        <v>111953.2</v>
      </c>
      <c r="K94" s="84">
        <v>10668.05</v>
      </c>
      <c r="L94" s="206">
        <v>122621.25</v>
      </c>
      <c r="M94" s="84">
        <v>10095.959999999999</v>
      </c>
      <c r="N94" s="84">
        <v>10095.959999999999</v>
      </c>
      <c r="O94" s="84">
        <v>10095.959999999999</v>
      </c>
      <c r="P94" s="84">
        <v>10095.959999999999</v>
      </c>
      <c r="Q94" s="84">
        <v>10095.959999999999</v>
      </c>
      <c r="R94" s="84">
        <v>10095.959999999999</v>
      </c>
      <c r="S94" s="84">
        <v>10340.91</v>
      </c>
      <c r="T94" s="84">
        <v>10340.91</v>
      </c>
      <c r="U94" s="84">
        <v>10340.91</v>
      </c>
      <c r="V94" s="84">
        <v>10340.91</v>
      </c>
      <c r="W94" s="84">
        <v>10340.91</v>
      </c>
      <c r="X94" s="84">
        <v>10340.94</v>
      </c>
      <c r="Y94" s="84">
        <v>111953.2</v>
      </c>
      <c r="Z94" s="84">
        <v>9217.6200000000008</v>
      </c>
      <c r="AA94" s="84">
        <v>9217.6200000000008</v>
      </c>
      <c r="AB94" s="84">
        <v>9217.6200000000008</v>
      </c>
      <c r="AC94" s="84">
        <v>9217.6200000000008</v>
      </c>
      <c r="AD94" s="84">
        <v>9217.6200000000008</v>
      </c>
      <c r="AE94" s="84">
        <v>9217.6200000000008</v>
      </c>
      <c r="AF94" s="84">
        <v>9441.25</v>
      </c>
      <c r="AG94" s="84">
        <v>9441.25</v>
      </c>
      <c r="AH94" s="84">
        <v>9441.25</v>
      </c>
      <c r="AI94" s="84">
        <v>9441.25</v>
      </c>
      <c r="AJ94" s="84">
        <v>9441.25</v>
      </c>
      <c r="AK94" s="84">
        <v>9441.23</v>
      </c>
      <c r="AL94" s="84">
        <v>10668.05</v>
      </c>
      <c r="AM94">
        <v>878.34</v>
      </c>
      <c r="AN94">
        <v>878.34</v>
      </c>
      <c r="AO94">
        <v>878.34</v>
      </c>
      <c r="AP94">
        <v>878.34</v>
      </c>
      <c r="AQ94">
        <v>878.34</v>
      </c>
      <c r="AR94">
        <v>878.34</v>
      </c>
      <c r="AS94">
        <v>899.66</v>
      </c>
      <c r="AT94">
        <v>899.66</v>
      </c>
      <c r="AU94">
        <v>899.66</v>
      </c>
      <c r="AV94">
        <v>899.66</v>
      </c>
      <c r="AW94">
        <v>899.66</v>
      </c>
      <c r="AX94">
        <v>899.71</v>
      </c>
    </row>
    <row r="95" spans="1:50" x14ac:dyDescent="0.25">
      <c r="A95">
        <v>13075101</v>
      </c>
      <c r="B95">
        <v>5553</v>
      </c>
      <c r="C95" t="s">
        <v>80</v>
      </c>
      <c r="D95">
        <v>233</v>
      </c>
      <c r="E95" s="84">
        <v>189759.35</v>
      </c>
      <c r="F95" s="84">
        <v>214496.61</v>
      </c>
      <c r="G95" s="84">
        <v>24737.26</v>
      </c>
      <c r="H95" s="84">
        <v>204601.71</v>
      </c>
      <c r="I95">
        <v>878.12</v>
      </c>
      <c r="J95" s="84">
        <v>13551.07</v>
      </c>
      <c r="K95" s="84">
        <v>1291.29</v>
      </c>
      <c r="L95" s="206">
        <v>14842.36</v>
      </c>
      <c r="M95" s="84">
        <v>1183.52</v>
      </c>
      <c r="N95" s="84">
        <v>1183.52</v>
      </c>
      <c r="O95" s="84">
        <v>1183.52</v>
      </c>
      <c r="P95" s="84">
        <v>1183.52</v>
      </c>
      <c r="Q95" s="84">
        <v>1183.52</v>
      </c>
      <c r="R95" s="84">
        <v>1183.52</v>
      </c>
      <c r="S95" s="84">
        <v>1290.2</v>
      </c>
      <c r="T95" s="84">
        <v>1290.2</v>
      </c>
      <c r="U95" s="84">
        <v>1290.2</v>
      </c>
      <c r="V95" s="84">
        <v>1290.2</v>
      </c>
      <c r="W95" s="84">
        <v>1290.2</v>
      </c>
      <c r="X95" s="84">
        <v>1290.24</v>
      </c>
      <c r="Y95" s="84">
        <v>13551.07</v>
      </c>
      <c r="Z95" s="84">
        <v>1080.56</v>
      </c>
      <c r="AA95" s="84">
        <v>1080.56</v>
      </c>
      <c r="AB95" s="84">
        <v>1080.56</v>
      </c>
      <c r="AC95" s="84">
        <v>1080.56</v>
      </c>
      <c r="AD95" s="84">
        <v>1080.56</v>
      </c>
      <c r="AE95" s="84">
        <v>1080.56</v>
      </c>
      <c r="AF95" s="84">
        <v>1177.95</v>
      </c>
      <c r="AG95" s="84">
        <v>1177.95</v>
      </c>
      <c r="AH95" s="84">
        <v>1177.95</v>
      </c>
      <c r="AI95" s="84">
        <v>1177.95</v>
      </c>
      <c r="AJ95" s="84">
        <v>1177.95</v>
      </c>
      <c r="AK95" s="84">
        <v>1177.96</v>
      </c>
      <c r="AL95" s="84">
        <v>1291.29</v>
      </c>
      <c r="AM95">
        <v>102.96</v>
      </c>
      <c r="AN95">
        <v>102.96</v>
      </c>
      <c r="AO95">
        <v>102.96</v>
      </c>
      <c r="AP95">
        <v>102.96</v>
      </c>
      <c r="AQ95">
        <v>102.96</v>
      </c>
      <c r="AR95">
        <v>102.96</v>
      </c>
      <c r="AS95">
        <v>112.25</v>
      </c>
      <c r="AT95">
        <v>112.25</v>
      </c>
      <c r="AU95">
        <v>112.25</v>
      </c>
      <c r="AV95">
        <v>112.25</v>
      </c>
      <c r="AW95">
        <v>112.25</v>
      </c>
      <c r="AX95">
        <v>112.28</v>
      </c>
    </row>
    <row r="96" spans="1:50" x14ac:dyDescent="0.25">
      <c r="A96">
        <v>13075102</v>
      </c>
      <c r="B96">
        <v>5555</v>
      </c>
      <c r="C96" t="s">
        <v>80</v>
      </c>
      <c r="D96" s="85">
        <v>2323</v>
      </c>
      <c r="E96" s="84">
        <v>1645381.02</v>
      </c>
      <c r="F96" s="84">
        <v>2138522.02</v>
      </c>
      <c r="G96" s="84">
        <v>493140.99</v>
      </c>
      <c r="H96" s="84">
        <v>1941265.62</v>
      </c>
      <c r="I96">
        <v>835.67</v>
      </c>
      <c r="J96" s="84">
        <v>270142.64</v>
      </c>
      <c r="K96" s="84">
        <v>25741.96</v>
      </c>
      <c r="L96" s="206">
        <v>295884.59999999998</v>
      </c>
      <c r="M96" s="84">
        <v>24125.25</v>
      </c>
      <c r="N96" s="84">
        <v>24125.25</v>
      </c>
      <c r="O96" s="84">
        <v>24125.25</v>
      </c>
      <c r="P96" s="84">
        <v>24125.25</v>
      </c>
      <c r="Q96" s="84">
        <v>24125.25</v>
      </c>
      <c r="R96" s="84">
        <v>24125.25</v>
      </c>
      <c r="S96" s="84">
        <v>25188.85</v>
      </c>
      <c r="T96" s="84">
        <v>25188.85</v>
      </c>
      <c r="U96" s="84">
        <v>25188.85</v>
      </c>
      <c r="V96" s="84">
        <v>25188.85</v>
      </c>
      <c r="W96" s="84">
        <v>25188.85</v>
      </c>
      <c r="X96" s="84">
        <v>25188.85</v>
      </c>
      <c r="Y96" s="84">
        <v>270142.64</v>
      </c>
      <c r="Z96" s="84">
        <v>22026.36</v>
      </c>
      <c r="AA96" s="84">
        <v>22026.36</v>
      </c>
      <c r="AB96" s="84">
        <v>22026.36</v>
      </c>
      <c r="AC96" s="84">
        <v>22026.36</v>
      </c>
      <c r="AD96" s="84">
        <v>22026.36</v>
      </c>
      <c r="AE96" s="84">
        <v>22026.36</v>
      </c>
      <c r="AF96" s="84">
        <v>22997.42</v>
      </c>
      <c r="AG96" s="84">
        <v>22997.42</v>
      </c>
      <c r="AH96" s="84">
        <v>22997.42</v>
      </c>
      <c r="AI96" s="84">
        <v>22997.42</v>
      </c>
      <c r="AJ96" s="84">
        <v>22997.42</v>
      </c>
      <c r="AK96" s="84">
        <v>22997.38</v>
      </c>
      <c r="AL96" s="84">
        <v>25741.96</v>
      </c>
      <c r="AM96" s="84">
        <v>2098.89</v>
      </c>
      <c r="AN96" s="84">
        <v>2098.89</v>
      </c>
      <c r="AO96" s="84">
        <v>2098.89</v>
      </c>
      <c r="AP96" s="84">
        <v>2098.89</v>
      </c>
      <c r="AQ96" s="84">
        <v>2098.89</v>
      </c>
      <c r="AR96" s="84">
        <v>2098.89</v>
      </c>
      <c r="AS96" s="84">
        <v>2191.4299999999998</v>
      </c>
      <c r="AT96" s="84">
        <v>2191.4299999999998</v>
      </c>
      <c r="AU96" s="84">
        <v>2191.4299999999998</v>
      </c>
      <c r="AV96" s="84">
        <v>2191.4299999999998</v>
      </c>
      <c r="AW96" s="84">
        <v>2191.4299999999998</v>
      </c>
      <c r="AX96" s="84">
        <v>2191.4699999999998</v>
      </c>
    </row>
    <row r="97" spans="1:50" x14ac:dyDescent="0.25">
      <c r="A97">
        <v>13075103</v>
      </c>
      <c r="B97">
        <v>5560</v>
      </c>
      <c r="C97" t="s">
        <v>142</v>
      </c>
      <c r="D97">
        <v>173</v>
      </c>
      <c r="E97" s="84">
        <v>45354.99</v>
      </c>
      <c r="F97" s="84">
        <v>159261.43</v>
      </c>
      <c r="G97" s="84">
        <v>113906.44</v>
      </c>
      <c r="H97" s="84">
        <v>113698.86</v>
      </c>
      <c r="I97">
        <v>657.22</v>
      </c>
      <c r="J97" s="84">
        <v>62397.95</v>
      </c>
      <c r="K97" s="84">
        <v>5945.92</v>
      </c>
      <c r="L97" s="206">
        <v>68343.87</v>
      </c>
      <c r="M97" s="84">
        <v>5655.71</v>
      </c>
      <c r="N97" s="84">
        <v>5655.71</v>
      </c>
      <c r="O97" s="84">
        <v>5655.71</v>
      </c>
      <c r="P97" s="84">
        <v>5655.71</v>
      </c>
      <c r="Q97" s="84">
        <v>5655.71</v>
      </c>
      <c r="R97" s="84">
        <v>5655.71</v>
      </c>
      <c r="S97" s="84">
        <v>5734.93</v>
      </c>
      <c r="T97" s="84">
        <v>5734.93</v>
      </c>
      <c r="U97" s="84">
        <v>5734.93</v>
      </c>
      <c r="V97" s="84">
        <v>5734.93</v>
      </c>
      <c r="W97" s="84">
        <v>5734.93</v>
      </c>
      <c r="X97" s="84">
        <v>5734.96</v>
      </c>
      <c r="Y97" s="84">
        <v>62397.95</v>
      </c>
      <c r="Z97" s="84">
        <v>5163.67</v>
      </c>
      <c r="AA97" s="84">
        <v>5163.67</v>
      </c>
      <c r="AB97" s="84">
        <v>5163.67</v>
      </c>
      <c r="AC97" s="84">
        <v>5163.67</v>
      </c>
      <c r="AD97" s="84">
        <v>5163.67</v>
      </c>
      <c r="AE97" s="84">
        <v>5163.67</v>
      </c>
      <c r="AF97" s="84">
        <v>5235.99</v>
      </c>
      <c r="AG97" s="84">
        <v>5235.99</v>
      </c>
      <c r="AH97" s="84">
        <v>5235.99</v>
      </c>
      <c r="AI97" s="84">
        <v>5235.99</v>
      </c>
      <c r="AJ97" s="84">
        <v>5235.99</v>
      </c>
      <c r="AK97" s="84">
        <v>5235.9799999999996</v>
      </c>
      <c r="AL97" s="84">
        <v>5945.92</v>
      </c>
      <c r="AM97">
        <v>492.04</v>
      </c>
      <c r="AN97">
        <v>492.04</v>
      </c>
      <c r="AO97">
        <v>492.04</v>
      </c>
      <c r="AP97">
        <v>492.04</v>
      </c>
      <c r="AQ97">
        <v>492.04</v>
      </c>
      <c r="AR97">
        <v>492.04</v>
      </c>
      <c r="AS97">
        <v>498.94</v>
      </c>
      <c r="AT97">
        <v>498.94</v>
      </c>
      <c r="AU97">
        <v>498.94</v>
      </c>
      <c r="AV97">
        <v>498.94</v>
      </c>
      <c r="AW97">
        <v>498.94</v>
      </c>
      <c r="AX97">
        <v>498.98</v>
      </c>
    </row>
    <row r="98" spans="1:50" x14ac:dyDescent="0.25">
      <c r="A98">
        <v>13075104</v>
      </c>
      <c r="B98">
        <v>5560</v>
      </c>
      <c r="C98" t="s">
        <v>143</v>
      </c>
      <c r="D98">
        <v>234</v>
      </c>
      <c r="E98" s="84">
        <v>44509.24</v>
      </c>
      <c r="F98" s="84">
        <v>215417.2</v>
      </c>
      <c r="G98" s="84">
        <v>170907.96</v>
      </c>
      <c r="H98" s="84">
        <v>147054.01</v>
      </c>
      <c r="I98">
        <v>628.44000000000005</v>
      </c>
      <c r="J98" s="84">
        <v>93623.38</v>
      </c>
      <c r="K98" s="84">
        <v>8921.39</v>
      </c>
      <c r="L98" s="206">
        <v>102544.77</v>
      </c>
      <c r="M98" s="84">
        <v>8491.82</v>
      </c>
      <c r="N98" s="84">
        <v>8491.82</v>
      </c>
      <c r="O98" s="84">
        <v>8491.82</v>
      </c>
      <c r="P98" s="84">
        <v>8491.82</v>
      </c>
      <c r="Q98" s="84">
        <v>8491.82</v>
      </c>
      <c r="R98" s="84">
        <v>8491.82</v>
      </c>
      <c r="S98" s="84">
        <v>8598.9699999999993</v>
      </c>
      <c r="T98" s="84">
        <v>8598.9699999999993</v>
      </c>
      <c r="U98" s="84">
        <v>8598.9699999999993</v>
      </c>
      <c r="V98" s="84">
        <v>8598.9699999999993</v>
      </c>
      <c r="W98" s="84">
        <v>8598.9699999999993</v>
      </c>
      <c r="X98" s="84">
        <v>8599</v>
      </c>
      <c r="Y98" s="84">
        <v>93623.38</v>
      </c>
      <c r="Z98" s="84">
        <v>7753.04</v>
      </c>
      <c r="AA98" s="84">
        <v>7753.04</v>
      </c>
      <c r="AB98" s="84">
        <v>7753.04</v>
      </c>
      <c r="AC98" s="84">
        <v>7753.04</v>
      </c>
      <c r="AD98" s="84">
        <v>7753.04</v>
      </c>
      <c r="AE98" s="84">
        <v>7753.04</v>
      </c>
      <c r="AF98" s="84">
        <v>7850.86</v>
      </c>
      <c r="AG98" s="84">
        <v>7850.86</v>
      </c>
      <c r="AH98" s="84">
        <v>7850.86</v>
      </c>
      <c r="AI98" s="84">
        <v>7850.86</v>
      </c>
      <c r="AJ98" s="84">
        <v>7850.86</v>
      </c>
      <c r="AK98" s="84">
        <v>7850.84</v>
      </c>
      <c r="AL98" s="84">
        <v>8921.39</v>
      </c>
      <c r="AM98">
        <v>738.78</v>
      </c>
      <c r="AN98">
        <v>738.78</v>
      </c>
      <c r="AO98">
        <v>738.78</v>
      </c>
      <c r="AP98">
        <v>738.78</v>
      </c>
      <c r="AQ98">
        <v>738.78</v>
      </c>
      <c r="AR98">
        <v>738.78</v>
      </c>
      <c r="AS98">
        <v>748.11</v>
      </c>
      <c r="AT98">
        <v>748.11</v>
      </c>
      <c r="AU98">
        <v>748.11</v>
      </c>
      <c r="AV98">
        <v>748.11</v>
      </c>
      <c r="AW98">
        <v>748.11</v>
      </c>
      <c r="AX98">
        <v>748.16</v>
      </c>
    </row>
    <row r="99" spans="1:50" x14ac:dyDescent="0.25">
      <c r="A99">
        <v>13075105</v>
      </c>
      <c r="B99">
        <v>513</v>
      </c>
      <c r="C99" t="s">
        <v>45</v>
      </c>
      <c r="D99" s="85">
        <v>10470</v>
      </c>
      <c r="E99" s="84">
        <v>5132269.43</v>
      </c>
      <c r="F99" s="84">
        <v>9638538.7400000002</v>
      </c>
      <c r="G99" s="84">
        <v>4506269.32</v>
      </c>
      <c r="H99" s="84">
        <v>7836031.0199999996</v>
      </c>
      <c r="I99">
        <v>748.43</v>
      </c>
      <c r="J99" s="84">
        <v>2468534.33</v>
      </c>
      <c r="K99" s="84">
        <v>235227.26</v>
      </c>
      <c r="L99" s="206">
        <v>2703761.59</v>
      </c>
      <c r="M99" s="84">
        <v>222916.61</v>
      </c>
      <c r="N99" s="84">
        <v>222916.61</v>
      </c>
      <c r="O99" s="84">
        <v>222916.61</v>
      </c>
      <c r="P99" s="84">
        <v>222916.61</v>
      </c>
      <c r="Q99" s="84">
        <v>222916.61</v>
      </c>
      <c r="R99" s="84">
        <v>222916.61</v>
      </c>
      <c r="S99" s="84">
        <v>227710.32</v>
      </c>
      <c r="T99" s="84">
        <v>227710.32</v>
      </c>
      <c r="U99" s="84">
        <v>227710.32</v>
      </c>
      <c r="V99" s="84">
        <v>227710.32</v>
      </c>
      <c r="W99" s="84">
        <v>227710.32</v>
      </c>
      <c r="X99" s="84">
        <v>227710.33</v>
      </c>
      <c r="Y99" s="84">
        <v>2468534.33</v>
      </c>
      <c r="Z99" s="84">
        <v>203522.87</v>
      </c>
      <c r="AA99" s="84">
        <v>203522.87</v>
      </c>
      <c r="AB99" s="84">
        <v>203522.87</v>
      </c>
      <c r="AC99" s="84">
        <v>203522.87</v>
      </c>
      <c r="AD99" s="84">
        <v>203522.87</v>
      </c>
      <c r="AE99" s="84">
        <v>203522.87</v>
      </c>
      <c r="AF99" s="84">
        <v>207899.51999999999</v>
      </c>
      <c r="AG99" s="84">
        <v>207899.51999999999</v>
      </c>
      <c r="AH99" s="84">
        <v>207899.51999999999</v>
      </c>
      <c r="AI99" s="84">
        <v>207899.51999999999</v>
      </c>
      <c r="AJ99" s="84">
        <v>207899.51999999999</v>
      </c>
      <c r="AK99" s="84">
        <v>207899.51</v>
      </c>
      <c r="AL99" s="84">
        <v>235227.26</v>
      </c>
      <c r="AM99" s="84">
        <v>19393.740000000002</v>
      </c>
      <c r="AN99" s="84">
        <v>19393.740000000002</v>
      </c>
      <c r="AO99" s="84">
        <v>19393.740000000002</v>
      </c>
      <c r="AP99" s="84">
        <v>19393.740000000002</v>
      </c>
      <c r="AQ99" s="84">
        <v>19393.740000000002</v>
      </c>
      <c r="AR99" s="84">
        <v>19393.740000000002</v>
      </c>
      <c r="AS99" s="84">
        <v>19810.8</v>
      </c>
      <c r="AT99" s="84">
        <v>19810.8</v>
      </c>
      <c r="AU99" s="84">
        <v>19810.8</v>
      </c>
      <c r="AV99" s="84">
        <v>19810.8</v>
      </c>
      <c r="AW99" s="84">
        <v>19810.8</v>
      </c>
      <c r="AX99" s="84">
        <v>19810.82</v>
      </c>
    </row>
    <row r="100" spans="1:50" x14ac:dyDescent="0.25">
      <c r="A100">
        <v>13075106</v>
      </c>
      <c r="B100">
        <v>5561</v>
      </c>
      <c r="C100" t="s">
        <v>151</v>
      </c>
      <c r="D100">
        <v>243</v>
      </c>
      <c r="E100" s="84">
        <v>237440.41</v>
      </c>
      <c r="F100" s="84">
        <v>223702.48</v>
      </c>
      <c r="G100" t="s">
        <v>69</v>
      </c>
      <c r="H100" s="84">
        <v>237440.41</v>
      </c>
      <c r="I100">
        <v>977.12</v>
      </c>
      <c r="J100" t="s">
        <v>69</v>
      </c>
      <c r="K100" t="s">
        <v>69</v>
      </c>
      <c r="L100" s="205">
        <v>0</v>
      </c>
      <c r="M100" t="s">
        <v>69</v>
      </c>
      <c r="N100" t="s">
        <v>69</v>
      </c>
      <c r="O100" t="s">
        <v>69</v>
      </c>
      <c r="P100" t="s">
        <v>69</v>
      </c>
      <c r="Q100" t="s">
        <v>69</v>
      </c>
      <c r="R100" t="s">
        <v>69</v>
      </c>
      <c r="S100" t="s">
        <v>69</v>
      </c>
      <c r="T100" t="s">
        <v>69</v>
      </c>
      <c r="U100" t="s">
        <v>69</v>
      </c>
      <c r="V100" t="s">
        <v>69</v>
      </c>
      <c r="W100" t="s">
        <v>69</v>
      </c>
      <c r="X100" t="s">
        <v>69</v>
      </c>
      <c r="Y100" t="s">
        <v>69</v>
      </c>
      <c r="Z100" t="s">
        <v>69</v>
      </c>
      <c r="AA100" t="s">
        <v>69</v>
      </c>
      <c r="AB100" t="s">
        <v>69</v>
      </c>
      <c r="AC100" t="s">
        <v>69</v>
      </c>
      <c r="AD100" t="s">
        <v>69</v>
      </c>
      <c r="AE100" t="s">
        <v>69</v>
      </c>
      <c r="AF100" t="s">
        <v>69</v>
      </c>
      <c r="AG100" t="s">
        <v>69</v>
      </c>
      <c r="AH100" t="s">
        <v>69</v>
      </c>
      <c r="AI100" t="s">
        <v>69</v>
      </c>
      <c r="AJ100" t="s">
        <v>69</v>
      </c>
      <c r="AK100" t="s">
        <v>69</v>
      </c>
      <c r="AL100" t="s">
        <v>69</v>
      </c>
      <c r="AM100" t="s">
        <v>69</v>
      </c>
      <c r="AN100" t="s">
        <v>69</v>
      </c>
      <c r="AO100" t="s">
        <v>69</v>
      </c>
      <c r="AP100" t="s">
        <v>69</v>
      </c>
      <c r="AQ100" t="s">
        <v>69</v>
      </c>
      <c r="AR100" t="s">
        <v>69</v>
      </c>
      <c r="AS100" t="s">
        <v>69</v>
      </c>
      <c r="AT100" t="s">
        <v>69</v>
      </c>
      <c r="AU100" t="s">
        <v>69</v>
      </c>
      <c r="AV100" t="s">
        <v>69</v>
      </c>
      <c r="AW100" t="s">
        <v>69</v>
      </c>
      <c r="AX100" t="s">
        <v>69</v>
      </c>
    </row>
    <row r="101" spans="1:50" x14ac:dyDescent="0.25">
      <c r="A101">
        <v>13075107</v>
      </c>
      <c r="B101">
        <v>5556</v>
      </c>
      <c r="C101" t="s">
        <v>111</v>
      </c>
      <c r="D101" s="85">
        <v>1874</v>
      </c>
      <c r="E101" s="84">
        <v>598222.04</v>
      </c>
      <c r="F101" s="84">
        <v>1725178.76</v>
      </c>
      <c r="G101" s="84">
        <v>1126956.72</v>
      </c>
      <c r="H101" s="84">
        <v>1274396.07</v>
      </c>
      <c r="I101">
        <v>680.04</v>
      </c>
      <c r="J101" s="84">
        <v>617346.89</v>
      </c>
      <c r="K101" s="84">
        <v>58827.14</v>
      </c>
      <c r="L101" s="206">
        <v>676174.03</v>
      </c>
      <c r="M101" s="84">
        <v>55918.83</v>
      </c>
      <c r="N101" s="84">
        <v>55918.83</v>
      </c>
      <c r="O101" s="84">
        <v>55918.83</v>
      </c>
      <c r="P101" s="84">
        <v>55918.83</v>
      </c>
      <c r="Q101" s="84">
        <v>55918.83</v>
      </c>
      <c r="R101" s="84">
        <v>55918.83</v>
      </c>
      <c r="S101" s="84">
        <v>56776.84</v>
      </c>
      <c r="T101" s="84">
        <v>56776.84</v>
      </c>
      <c r="U101" s="84">
        <v>56776.84</v>
      </c>
      <c r="V101" s="84">
        <v>56776.84</v>
      </c>
      <c r="W101" s="84">
        <v>56776.84</v>
      </c>
      <c r="X101" s="84">
        <v>56776.85</v>
      </c>
      <c r="Y101" s="84">
        <v>617346.89</v>
      </c>
      <c r="Z101" s="84">
        <v>51053.9</v>
      </c>
      <c r="AA101" s="84">
        <v>51053.9</v>
      </c>
      <c r="AB101" s="84">
        <v>51053.9</v>
      </c>
      <c r="AC101" s="84">
        <v>51053.9</v>
      </c>
      <c r="AD101" s="84">
        <v>51053.9</v>
      </c>
      <c r="AE101" s="84">
        <v>51053.9</v>
      </c>
      <c r="AF101" s="84">
        <v>51837.25</v>
      </c>
      <c r="AG101" s="84">
        <v>51837.25</v>
      </c>
      <c r="AH101" s="84">
        <v>51837.25</v>
      </c>
      <c r="AI101" s="84">
        <v>51837.25</v>
      </c>
      <c r="AJ101" s="84">
        <v>51837.25</v>
      </c>
      <c r="AK101" s="84">
        <v>51837.24</v>
      </c>
      <c r="AL101" s="84">
        <v>58827.14</v>
      </c>
      <c r="AM101" s="84">
        <v>4864.93</v>
      </c>
      <c r="AN101" s="84">
        <v>4864.93</v>
      </c>
      <c r="AO101" s="84">
        <v>4864.93</v>
      </c>
      <c r="AP101" s="84">
        <v>4864.93</v>
      </c>
      <c r="AQ101" s="84">
        <v>4864.93</v>
      </c>
      <c r="AR101" s="84">
        <v>4864.93</v>
      </c>
      <c r="AS101" s="84">
        <v>4939.59</v>
      </c>
      <c r="AT101" s="84">
        <v>4939.59</v>
      </c>
      <c r="AU101" s="84">
        <v>4939.59</v>
      </c>
      <c r="AV101" s="84">
        <v>4939.59</v>
      </c>
      <c r="AW101" s="84">
        <v>4939.59</v>
      </c>
      <c r="AX101" s="84">
        <v>4939.6099999999997</v>
      </c>
    </row>
    <row r="102" spans="1:50" x14ac:dyDescent="0.25">
      <c r="A102">
        <v>13075108</v>
      </c>
      <c r="B102">
        <v>5556</v>
      </c>
      <c r="C102" t="s">
        <v>112</v>
      </c>
      <c r="D102">
        <v>308</v>
      </c>
      <c r="E102" s="84">
        <v>68937.05</v>
      </c>
      <c r="F102" s="84">
        <v>283540.59000000003</v>
      </c>
      <c r="G102" s="84">
        <v>214603.53</v>
      </c>
      <c r="H102" s="84">
        <v>197699.17</v>
      </c>
      <c r="I102">
        <v>641.88</v>
      </c>
      <c r="J102" s="84">
        <v>117559.82</v>
      </c>
      <c r="K102" s="84">
        <v>11202.3</v>
      </c>
      <c r="L102" s="206">
        <v>128762.12</v>
      </c>
      <c r="M102" s="84">
        <v>10659.66</v>
      </c>
      <c r="N102" s="84">
        <v>10659.66</v>
      </c>
      <c r="O102" s="84">
        <v>10659.66</v>
      </c>
      <c r="P102" s="84">
        <v>10659.66</v>
      </c>
      <c r="Q102" s="84">
        <v>10659.66</v>
      </c>
      <c r="R102" s="84">
        <v>10659.66</v>
      </c>
      <c r="S102" s="84">
        <v>10800.69</v>
      </c>
      <c r="T102" s="84">
        <v>10800.69</v>
      </c>
      <c r="U102" s="84">
        <v>10800.69</v>
      </c>
      <c r="V102" s="84">
        <v>10800.69</v>
      </c>
      <c r="W102" s="84">
        <v>10800.69</v>
      </c>
      <c r="X102" s="84">
        <v>10800.71</v>
      </c>
      <c r="Y102" s="84">
        <v>117559.82</v>
      </c>
      <c r="Z102" s="84">
        <v>9732.27</v>
      </c>
      <c r="AA102" s="84">
        <v>9732.27</v>
      </c>
      <c r="AB102" s="84">
        <v>9732.27</v>
      </c>
      <c r="AC102" s="84">
        <v>9732.27</v>
      </c>
      <c r="AD102" s="84">
        <v>9732.27</v>
      </c>
      <c r="AE102" s="84">
        <v>9732.27</v>
      </c>
      <c r="AF102" s="84">
        <v>9861.0300000000007</v>
      </c>
      <c r="AG102" s="84">
        <v>9861.0300000000007</v>
      </c>
      <c r="AH102" s="84">
        <v>9861.0300000000007</v>
      </c>
      <c r="AI102" s="84">
        <v>9861.0300000000007</v>
      </c>
      <c r="AJ102" s="84">
        <v>9861.0300000000007</v>
      </c>
      <c r="AK102" s="84">
        <v>9861.0499999999993</v>
      </c>
      <c r="AL102" s="84">
        <v>11202.3</v>
      </c>
      <c r="AM102">
        <v>927.39</v>
      </c>
      <c r="AN102">
        <v>927.39</v>
      </c>
      <c r="AO102">
        <v>927.39</v>
      </c>
      <c r="AP102">
        <v>927.39</v>
      </c>
      <c r="AQ102">
        <v>927.39</v>
      </c>
      <c r="AR102">
        <v>927.39</v>
      </c>
      <c r="AS102">
        <v>939.66</v>
      </c>
      <c r="AT102">
        <v>939.66</v>
      </c>
      <c r="AU102">
        <v>939.66</v>
      </c>
      <c r="AV102">
        <v>939.66</v>
      </c>
      <c r="AW102">
        <v>939.66</v>
      </c>
      <c r="AX102">
        <v>939.66</v>
      </c>
    </row>
    <row r="103" spans="1:50" x14ac:dyDescent="0.25">
      <c r="A103">
        <v>13075109</v>
      </c>
      <c r="B103">
        <v>5560</v>
      </c>
      <c r="C103" t="s">
        <v>144</v>
      </c>
      <c r="D103">
        <v>250</v>
      </c>
      <c r="E103" s="84">
        <v>82066.91</v>
      </c>
      <c r="F103" s="84">
        <v>230146.58</v>
      </c>
      <c r="G103" s="84">
        <v>148079.67000000001</v>
      </c>
      <c r="H103" s="84">
        <v>170914.71</v>
      </c>
      <c r="I103">
        <v>683.66</v>
      </c>
      <c r="J103" s="84">
        <v>81118.039999999994</v>
      </c>
      <c r="K103" s="84">
        <v>7729.76</v>
      </c>
      <c r="L103" s="206">
        <v>88847.8</v>
      </c>
      <c r="M103" s="84">
        <v>7346.75</v>
      </c>
      <c r="N103" s="84">
        <v>7346.75</v>
      </c>
      <c r="O103" s="84">
        <v>7346.75</v>
      </c>
      <c r="P103" s="84">
        <v>7346.75</v>
      </c>
      <c r="Q103" s="84">
        <v>7346.75</v>
      </c>
      <c r="R103" s="84">
        <v>7346.75</v>
      </c>
      <c r="S103" s="84">
        <v>7461.21</v>
      </c>
      <c r="T103" s="84">
        <v>7461.21</v>
      </c>
      <c r="U103" s="84">
        <v>7461.21</v>
      </c>
      <c r="V103" s="84">
        <v>7461.21</v>
      </c>
      <c r="W103" s="84">
        <v>7461.21</v>
      </c>
      <c r="X103" s="84">
        <v>7461.25</v>
      </c>
      <c r="Y103" s="84">
        <v>81118.039999999994</v>
      </c>
      <c r="Z103" s="84">
        <v>6707.59</v>
      </c>
      <c r="AA103" s="84">
        <v>6707.59</v>
      </c>
      <c r="AB103" s="84">
        <v>6707.59</v>
      </c>
      <c r="AC103" s="84">
        <v>6707.59</v>
      </c>
      <c r="AD103" s="84">
        <v>6707.59</v>
      </c>
      <c r="AE103" s="84">
        <v>6707.59</v>
      </c>
      <c r="AF103" s="84">
        <v>6812.08</v>
      </c>
      <c r="AG103" s="84">
        <v>6812.08</v>
      </c>
      <c r="AH103" s="84">
        <v>6812.08</v>
      </c>
      <c r="AI103" s="84">
        <v>6812.08</v>
      </c>
      <c r="AJ103" s="84">
        <v>6812.08</v>
      </c>
      <c r="AK103" s="84">
        <v>6812.1</v>
      </c>
      <c r="AL103" s="84">
        <v>7729.76</v>
      </c>
      <c r="AM103">
        <v>639.16</v>
      </c>
      <c r="AN103">
        <v>639.16</v>
      </c>
      <c r="AO103">
        <v>639.16</v>
      </c>
      <c r="AP103">
        <v>639.16</v>
      </c>
      <c r="AQ103">
        <v>639.16</v>
      </c>
      <c r="AR103">
        <v>639.16</v>
      </c>
      <c r="AS103">
        <v>649.13</v>
      </c>
      <c r="AT103">
        <v>649.13</v>
      </c>
      <c r="AU103">
        <v>649.13</v>
      </c>
      <c r="AV103">
        <v>649.13</v>
      </c>
      <c r="AW103">
        <v>649.13</v>
      </c>
      <c r="AX103">
        <v>649.15</v>
      </c>
    </row>
    <row r="104" spans="1:50" x14ac:dyDescent="0.25">
      <c r="A104">
        <v>13075110</v>
      </c>
      <c r="B104">
        <v>5553</v>
      </c>
      <c r="C104" t="s">
        <v>81</v>
      </c>
      <c r="D104">
        <v>337</v>
      </c>
      <c r="E104" s="84">
        <v>204115.57</v>
      </c>
      <c r="F104" s="84">
        <v>310237.59000000003</v>
      </c>
      <c r="G104" s="84">
        <v>106122.02</v>
      </c>
      <c r="H104" s="84">
        <v>267788.78000000003</v>
      </c>
      <c r="I104">
        <v>794.63</v>
      </c>
      <c r="J104" s="84">
        <v>58133.64</v>
      </c>
      <c r="K104" s="84">
        <v>5539.57</v>
      </c>
      <c r="L104" s="206">
        <v>63673.21</v>
      </c>
      <c r="M104" s="84">
        <v>5228.95</v>
      </c>
      <c r="N104" s="84">
        <v>5228.95</v>
      </c>
      <c r="O104" s="84">
        <v>5228.95</v>
      </c>
      <c r="P104" s="84">
        <v>5228.95</v>
      </c>
      <c r="Q104" s="84">
        <v>5228.95</v>
      </c>
      <c r="R104" s="84">
        <v>5228.95</v>
      </c>
      <c r="S104" s="84">
        <v>5383.25</v>
      </c>
      <c r="T104" s="84">
        <v>5383.25</v>
      </c>
      <c r="U104" s="84">
        <v>5383.25</v>
      </c>
      <c r="V104" s="84">
        <v>5383.25</v>
      </c>
      <c r="W104" s="84">
        <v>5383.25</v>
      </c>
      <c r="X104" s="84">
        <v>5383.26</v>
      </c>
      <c r="Y104" s="84">
        <v>58133.64</v>
      </c>
      <c r="Z104" s="84">
        <v>4774.04</v>
      </c>
      <c r="AA104" s="84">
        <v>4774.04</v>
      </c>
      <c r="AB104" s="84">
        <v>4774.04</v>
      </c>
      <c r="AC104" s="84">
        <v>4774.04</v>
      </c>
      <c r="AD104" s="84">
        <v>4774.04</v>
      </c>
      <c r="AE104" s="84">
        <v>4774.04</v>
      </c>
      <c r="AF104" s="84">
        <v>4914.8999999999996</v>
      </c>
      <c r="AG104" s="84">
        <v>4914.8999999999996</v>
      </c>
      <c r="AH104" s="84">
        <v>4914.8999999999996</v>
      </c>
      <c r="AI104" s="84">
        <v>4914.8999999999996</v>
      </c>
      <c r="AJ104" s="84">
        <v>4914.8999999999996</v>
      </c>
      <c r="AK104" s="84">
        <v>4914.8999999999996</v>
      </c>
      <c r="AL104" s="84">
        <v>5539.57</v>
      </c>
      <c r="AM104">
        <v>454.91</v>
      </c>
      <c r="AN104">
        <v>454.91</v>
      </c>
      <c r="AO104">
        <v>454.91</v>
      </c>
      <c r="AP104">
        <v>454.91</v>
      </c>
      <c r="AQ104">
        <v>454.91</v>
      </c>
      <c r="AR104">
        <v>454.91</v>
      </c>
      <c r="AS104">
        <v>468.35</v>
      </c>
      <c r="AT104">
        <v>468.35</v>
      </c>
      <c r="AU104">
        <v>468.35</v>
      </c>
      <c r="AV104">
        <v>468.35</v>
      </c>
      <c r="AW104">
        <v>468.35</v>
      </c>
      <c r="AX104">
        <v>468.36</v>
      </c>
    </row>
    <row r="105" spans="1:50" x14ac:dyDescent="0.25">
      <c r="A105">
        <v>13075111</v>
      </c>
      <c r="B105">
        <v>5562</v>
      </c>
      <c r="C105" t="s">
        <v>162</v>
      </c>
      <c r="D105">
        <v>446</v>
      </c>
      <c r="E105" s="84">
        <v>264815.57</v>
      </c>
      <c r="F105" s="84">
        <v>410581.5</v>
      </c>
      <c r="G105" s="84">
        <v>145765.93</v>
      </c>
      <c r="H105" s="84">
        <v>352275.13</v>
      </c>
      <c r="I105">
        <v>789.85</v>
      </c>
      <c r="J105" s="84">
        <v>79850.58</v>
      </c>
      <c r="K105" s="84">
        <v>7608.98</v>
      </c>
      <c r="L105" s="206">
        <v>87459.56</v>
      </c>
      <c r="M105" s="84">
        <v>7186.19</v>
      </c>
      <c r="N105" s="84">
        <v>7186.19</v>
      </c>
      <c r="O105" s="84">
        <v>7186.19</v>
      </c>
      <c r="P105" s="84">
        <v>7186.19</v>
      </c>
      <c r="Q105" s="84">
        <v>7186.19</v>
      </c>
      <c r="R105" s="84">
        <v>7186.19</v>
      </c>
      <c r="S105" s="84">
        <v>7390.4</v>
      </c>
      <c r="T105" s="84">
        <v>7390.4</v>
      </c>
      <c r="U105" s="84">
        <v>7390.4</v>
      </c>
      <c r="V105" s="84">
        <v>7390.4</v>
      </c>
      <c r="W105" s="84">
        <v>7390.4</v>
      </c>
      <c r="X105" s="84">
        <v>7390.42</v>
      </c>
      <c r="Y105" s="84">
        <v>79850.58</v>
      </c>
      <c r="Z105" s="84">
        <v>6561</v>
      </c>
      <c r="AA105" s="84">
        <v>6561</v>
      </c>
      <c r="AB105" s="84">
        <v>6561</v>
      </c>
      <c r="AC105" s="84">
        <v>6561</v>
      </c>
      <c r="AD105" s="84">
        <v>6561</v>
      </c>
      <c r="AE105" s="84">
        <v>6561</v>
      </c>
      <c r="AF105" s="84">
        <v>6747.43</v>
      </c>
      <c r="AG105" s="84">
        <v>6747.43</v>
      </c>
      <c r="AH105" s="84">
        <v>6747.43</v>
      </c>
      <c r="AI105" s="84">
        <v>6747.43</v>
      </c>
      <c r="AJ105" s="84">
        <v>6747.43</v>
      </c>
      <c r="AK105" s="84">
        <v>6747.43</v>
      </c>
      <c r="AL105" s="84">
        <v>7608.98</v>
      </c>
      <c r="AM105">
        <v>625.19000000000005</v>
      </c>
      <c r="AN105">
        <v>625.19000000000005</v>
      </c>
      <c r="AO105">
        <v>625.19000000000005</v>
      </c>
      <c r="AP105">
        <v>625.19000000000005</v>
      </c>
      <c r="AQ105">
        <v>625.19000000000005</v>
      </c>
      <c r="AR105">
        <v>625.19000000000005</v>
      </c>
      <c r="AS105">
        <v>642.97</v>
      </c>
      <c r="AT105">
        <v>642.97</v>
      </c>
      <c r="AU105">
        <v>642.97</v>
      </c>
      <c r="AV105">
        <v>642.97</v>
      </c>
      <c r="AW105">
        <v>642.97</v>
      </c>
      <c r="AX105">
        <v>642.99</v>
      </c>
    </row>
    <row r="106" spans="1:50" x14ac:dyDescent="0.25">
      <c r="A106">
        <v>13075113</v>
      </c>
      <c r="B106">
        <v>5556</v>
      </c>
      <c r="C106" t="s">
        <v>113</v>
      </c>
      <c r="D106">
        <v>670</v>
      </c>
      <c r="E106" s="84">
        <v>188865.04</v>
      </c>
      <c r="F106" s="84">
        <v>616792.82999999996</v>
      </c>
      <c r="G106" s="84">
        <v>427927.79</v>
      </c>
      <c r="H106" s="84">
        <v>445621.72</v>
      </c>
      <c r="I106">
        <v>665.11</v>
      </c>
      <c r="J106" s="84">
        <v>234418.85</v>
      </c>
      <c r="K106" s="84">
        <v>22337.83</v>
      </c>
      <c r="L106" s="206">
        <v>256756.68</v>
      </c>
      <c r="M106" s="84">
        <v>21243.01</v>
      </c>
      <c r="N106" s="84">
        <v>21243.01</v>
      </c>
      <c r="O106" s="84">
        <v>21243.01</v>
      </c>
      <c r="P106" s="84">
        <v>21243.01</v>
      </c>
      <c r="Q106" s="84">
        <v>21243.01</v>
      </c>
      <c r="R106" s="84">
        <v>21243.01</v>
      </c>
      <c r="S106" s="84">
        <v>21549.77</v>
      </c>
      <c r="T106" s="84">
        <v>21549.77</v>
      </c>
      <c r="U106" s="84">
        <v>21549.77</v>
      </c>
      <c r="V106" s="84">
        <v>21549.77</v>
      </c>
      <c r="W106" s="84">
        <v>21549.77</v>
      </c>
      <c r="X106" s="84">
        <v>21549.77</v>
      </c>
      <c r="Y106" s="84">
        <v>234418.85</v>
      </c>
      <c r="Z106" s="84">
        <v>19394.87</v>
      </c>
      <c r="AA106" s="84">
        <v>19394.87</v>
      </c>
      <c r="AB106" s="84">
        <v>19394.87</v>
      </c>
      <c r="AC106" s="84">
        <v>19394.87</v>
      </c>
      <c r="AD106" s="84">
        <v>19394.87</v>
      </c>
      <c r="AE106" s="84">
        <v>19394.87</v>
      </c>
      <c r="AF106" s="84">
        <v>19674.939999999999</v>
      </c>
      <c r="AG106" s="84">
        <v>19674.939999999999</v>
      </c>
      <c r="AH106" s="84">
        <v>19674.939999999999</v>
      </c>
      <c r="AI106" s="84">
        <v>19674.939999999999</v>
      </c>
      <c r="AJ106" s="84">
        <v>19674.939999999999</v>
      </c>
      <c r="AK106" s="84">
        <v>19674.93</v>
      </c>
      <c r="AL106" s="84">
        <v>22337.83</v>
      </c>
      <c r="AM106" s="84">
        <v>1848.14</v>
      </c>
      <c r="AN106" s="84">
        <v>1848.14</v>
      </c>
      <c r="AO106" s="84">
        <v>1848.14</v>
      </c>
      <c r="AP106" s="84">
        <v>1848.14</v>
      </c>
      <c r="AQ106" s="84">
        <v>1848.14</v>
      </c>
      <c r="AR106" s="84">
        <v>1848.14</v>
      </c>
      <c r="AS106" s="84">
        <v>1874.83</v>
      </c>
      <c r="AT106" s="84">
        <v>1874.83</v>
      </c>
      <c r="AU106" s="84">
        <v>1874.83</v>
      </c>
      <c r="AV106" s="84">
        <v>1874.83</v>
      </c>
      <c r="AW106" s="84">
        <v>1874.83</v>
      </c>
      <c r="AX106" s="84">
        <v>1874.84</v>
      </c>
    </row>
    <row r="107" spans="1:50" x14ac:dyDescent="0.25">
      <c r="A107">
        <v>13075114</v>
      </c>
      <c r="B107">
        <v>5562</v>
      </c>
      <c r="C107" t="s">
        <v>163</v>
      </c>
      <c r="D107">
        <v>607</v>
      </c>
      <c r="E107" s="84">
        <v>222823.5</v>
      </c>
      <c r="F107" s="84">
        <v>558795.89</v>
      </c>
      <c r="G107" s="84">
        <v>335972.39</v>
      </c>
      <c r="H107" s="84">
        <v>424406.93</v>
      </c>
      <c r="I107">
        <v>699.19</v>
      </c>
      <c r="J107" s="84">
        <v>184045.67</v>
      </c>
      <c r="K107" s="84">
        <v>17537.759999999998</v>
      </c>
      <c r="L107" s="206">
        <v>201583.43</v>
      </c>
      <c r="M107" s="84">
        <v>16659.66</v>
      </c>
      <c r="N107" s="84">
        <v>16659.66</v>
      </c>
      <c r="O107" s="84">
        <v>16659.66</v>
      </c>
      <c r="P107" s="84">
        <v>16659.66</v>
      </c>
      <c r="Q107" s="84">
        <v>16659.66</v>
      </c>
      <c r="R107" s="84">
        <v>16659.66</v>
      </c>
      <c r="S107" s="84">
        <v>16937.57</v>
      </c>
      <c r="T107" s="84">
        <v>16937.57</v>
      </c>
      <c r="U107" s="84">
        <v>16937.57</v>
      </c>
      <c r="V107" s="84">
        <v>16937.57</v>
      </c>
      <c r="W107" s="84">
        <v>16937.57</v>
      </c>
      <c r="X107" s="84">
        <v>16937.62</v>
      </c>
      <c r="Y107" s="84">
        <v>184045.67</v>
      </c>
      <c r="Z107" s="84">
        <v>15210.27</v>
      </c>
      <c r="AA107" s="84">
        <v>15210.27</v>
      </c>
      <c r="AB107" s="84">
        <v>15210.27</v>
      </c>
      <c r="AC107" s="84">
        <v>15210.27</v>
      </c>
      <c r="AD107" s="84">
        <v>15210.27</v>
      </c>
      <c r="AE107" s="84">
        <v>15210.27</v>
      </c>
      <c r="AF107" s="84">
        <v>15464</v>
      </c>
      <c r="AG107" s="84">
        <v>15464</v>
      </c>
      <c r="AH107" s="84">
        <v>15464</v>
      </c>
      <c r="AI107" s="84">
        <v>15464</v>
      </c>
      <c r="AJ107" s="84">
        <v>15464</v>
      </c>
      <c r="AK107" s="84">
        <v>15464.05</v>
      </c>
      <c r="AL107" s="84">
        <v>17537.759999999998</v>
      </c>
      <c r="AM107" s="84">
        <v>1449.39</v>
      </c>
      <c r="AN107" s="84">
        <v>1449.39</v>
      </c>
      <c r="AO107" s="84">
        <v>1449.39</v>
      </c>
      <c r="AP107" s="84">
        <v>1449.39</v>
      </c>
      <c r="AQ107" s="84">
        <v>1449.39</v>
      </c>
      <c r="AR107" s="84">
        <v>1449.39</v>
      </c>
      <c r="AS107" s="84">
        <v>1473.57</v>
      </c>
      <c r="AT107" s="84">
        <v>1473.57</v>
      </c>
      <c r="AU107" s="84">
        <v>1473.57</v>
      </c>
      <c r="AV107" s="84">
        <v>1473.57</v>
      </c>
      <c r="AW107" s="84">
        <v>1473.57</v>
      </c>
      <c r="AX107" s="84">
        <v>1473.57</v>
      </c>
    </row>
    <row r="108" spans="1:50" x14ac:dyDescent="0.25">
      <c r="A108">
        <v>13075115</v>
      </c>
      <c r="B108">
        <v>5560</v>
      </c>
      <c r="C108" t="s">
        <v>145</v>
      </c>
      <c r="D108">
        <v>947</v>
      </c>
      <c r="E108" s="84">
        <v>540015.43000000005</v>
      </c>
      <c r="F108" s="84">
        <v>871795.24</v>
      </c>
      <c r="G108" s="84">
        <v>331779.82</v>
      </c>
      <c r="H108" s="84">
        <v>739083.32</v>
      </c>
      <c r="I108">
        <v>780.45</v>
      </c>
      <c r="J108" s="84">
        <v>181748.98</v>
      </c>
      <c r="K108" s="84">
        <v>17318.91</v>
      </c>
      <c r="L108" s="206">
        <v>199067.89</v>
      </c>
      <c r="M108" s="84">
        <v>16372.19</v>
      </c>
      <c r="N108" s="84">
        <v>16372.19</v>
      </c>
      <c r="O108" s="84">
        <v>16372.19</v>
      </c>
      <c r="P108" s="84">
        <v>16372.19</v>
      </c>
      <c r="Q108" s="84">
        <v>16372.19</v>
      </c>
      <c r="R108" s="84">
        <v>16372.19</v>
      </c>
      <c r="S108" s="84">
        <v>16805.79</v>
      </c>
      <c r="T108" s="84">
        <v>16805.79</v>
      </c>
      <c r="U108" s="84">
        <v>16805.79</v>
      </c>
      <c r="V108" s="84">
        <v>16805.79</v>
      </c>
      <c r="W108" s="84">
        <v>16805.79</v>
      </c>
      <c r="X108" s="84">
        <v>16805.8</v>
      </c>
      <c r="Y108" s="84">
        <v>181748.98</v>
      </c>
      <c r="Z108" s="84">
        <v>14947.81</v>
      </c>
      <c r="AA108" s="84">
        <v>14947.81</v>
      </c>
      <c r="AB108" s="84">
        <v>14947.81</v>
      </c>
      <c r="AC108" s="84">
        <v>14947.81</v>
      </c>
      <c r="AD108" s="84">
        <v>14947.81</v>
      </c>
      <c r="AE108" s="84">
        <v>14947.81</v>
      </c>
      <c r="AF108" s="84">
        <v>15343.69</v>
      </c>
      <c r="AG108" s="84">
        <v>15343.69</v>
      </c>
      <c r="AH108" s="84">
        <v>15343.69</v>
      </c>
      <c r="AI108" s="84">
        <v>15343.69</v>
      </c>
      <c r="AJ108" s="84">
        <v>15343.69</v>
      </c>
      <c r="AK108" s="84">
        <v>15343.67</v>
      </c>
      <c r="AL108" s="84">
        <v>17318.91</v>
      </c>
      <c r="AM108" s="84">
        <v>1424.38</v>
      </c>
      <c r="AN108" s="84">
        <v>1424.38</v>
      </c>
      <c r="AO108" s="84">
        <v>1424.38</v>
      </c>
      <c r="AP108" s="84">
        <v>1424.38</v>
      </c>
      <c r="AQ108" s="84">
        <v>1424.38</v>
      </c>
      <c r="AR108" s="84">
        <v>1424.38</v>
      </c>
      <c r="AS108" s="84">
        <v>1462.1</v>
      </c>
      <c r="AT108" s="84">
        <v>1462.1</v>
      </c>
      <c r="AU108" s="84">
        <v>1462.1</v>
      </c>
      <c r="AV108" s="84">
        <v>1462.1</v>
      </c>
      <c r="AW108" s="84">
        <v>1462.1</v>
      </c>
      <c r="AX108" s="84">
        <v>1462.13</v>
      </c>
    </row>
    <row r="109" spans="1:50" x14ac:dyDescent="0.25">
      <c r="A109">
        <v>13075116</v>
      </c>
      <c r="B109">
        <v>5553</v>
      </c>
      <c r="C109" t="s">
        <v>82</v>
      </c>
      <c r="D109">
        <v>160</v>
      </c>
      <c r="E109" s="84">
        <v>33174.69</v>
      </c>
      <c r="F109" s="84">
        <v>147293.81</v>
      </c>
      <c r="G109" s="84">
        <v>114119.12</v>
      </c>
      <c r="H109" s="84">
        <v>101646.16</v>
      </c>
      <c r="I109">
        <v>635.29</v>
      </c>
      <c r="J109" s="84">
        <v>62514.45</v>
      </c>
      <c r="K109" s="84">
        <v>5957.02</v>
      </c>
      <c r="L109" s="206">
        <v>68471.47</v>
      </c>
      <c r="M109" s="84">
        <v>5669.32</v>
      </c>
      <c r="N109" s="84">
        <v>5669.32</v>
      </c>
      <c r="O109" s="84">
        <v>5669.32</v>
      </c>
      <c r="P109" s="84">
        <v>5669.32</v>
      </c>
      <c r="Q109" s="84">
        <v>5669.32</v>
      </c>
      <c r="R109" s="84">
        <v>5669.32</v>
      </c>
      <c r="S109" s="84">
        <v>5742.59</v>
      </c>
      <c r="T109" s="84">
        <v>5742.59</v>
      </c>
      <c r="U109" s="84">
        <v>5742.59</v>
      </c>
      <c r="V109" s="84">
        <v>5742.59</v>
      </c>
      <c r="W109" s="84">
        <v>5742.59</v>
      </c>
      <c r="X109" s="84">
        <v>5742.6</v>
      </c>
      <c r="Y109" s="84">
        <v>62514.45</v>
      </c>
      <c r="Z109" s="84">
        <v>5176.09</v>
      </c>
      <c r="AA109" s="84">
        <v>5176.09</v>
      </c>
      <c r="AB109" s="84">
        <v>5176.09</v>
      </c>
      <c r="AC109" s="84">
        <v>5176.09</v>
      </c>
      <c r="AD109" s="84">
        <v>5176.09</v>
      </c>
      <c r="AE109" s="84">
        <v>5176.09</v>
      </c>
      <c r="AF109" s="84">
        <v>5242.99</v>
      </c>
      <c r="AG109" s="84">
        <v>5242.99</v>
      </c>
      <c r="AH109" s="84">
        <v>5242.99</v>
      </c>
      <c r="AI109" s="84">
        <v>5242.99</v>
      </c>
      <c r="AJ109" s="84">
        <v>5242.99</v>
      </c>
      <c r="AK109" s="84">
        <v>5242.96</v>
      </c>
      <c r="AL109" s="84">
        <v>5957.02</v>
      </c>
      <c r="AM109">
        <v>493.23</v>
      </c>
      <c r="AN109">
        <v>493.23</v>
      </c>
      <c r="AO109">
        <v>493.23</v>
      </c>
      <c r="AP109">
        <v>493.23</v>
      </c>
      <c r="AQ109">
        <v>493.23</v>
      </c>
      <c r="AR109">
        <v>493.23</v>
      </c>
      <c r="AS109">
        <v>499.6</v>
      </c>
      <c r="AT109">
        <v>499.6</v>
      </c>
      <c r="AU109">
        <v>499.6</v>
      </c>
      <c r="AV109">
        <v>499.6</v>
      </c>
      <c r="AW109">
        <v>499.6</v>
      </c>
      <c r="AX109">
        <v>499.64</v>
      </c>
    </row>
    <row r="110" spans="1:50" x14ac:dyDescent="0.25">
      <c r="A110">
        <v>13075117</v>
      </c>
      <c r="B110">
        <v>5556</v>
      </c>
      <c r="C110" t="s">
        <v>114</v>
      </c>
      <c r="D110">
        <v>430</v>
      </c>
      <c r="E110" s="84">
        <v>103690.26</v>
      </c>
      <c r="F110" s="84">
        <v>395852.12</v>
      </c>
      <c r="G110" s="84">
        <v>292161.86</v>
      </c>
      <c r="H110" s="84">
        <v>278987.37</v>
      </c>
      <c r="I110">
        <v>648.80999999999995</v>
      </c>
      <c r="J110" s="84">
        <v>160046.26</v>
      </c>
      <c r="K110" s="84">
        <v>15250.85</v>
      </c>
      <c r="L110" s="206">
        <v>175297.11</v>
      </c>
      <c r="M110" s="84">
        <v>14509.65</v>
      </c>
      <c r="N110" s="84">
        <v>14509.65</v>
      </c>
      <c r="O110" s="84">
        <v>14509.65</v>
      </c>
      <c r="P110" s="84">
        <v>14509.65</v>
      </c>
      <c r="Q110" s="84">
        <v>14509.65</v>
      </c>
      <c r="R110" s="84">
        <v>14509.65</v>
      </c>
      <c r="S110" s="84">
        <v>14706.53</v>
      </c>
      <c r="T110" s="84">
        <v>14706.53</v>
      </c>
      <c r="U110" s="84">
        <v>14706.53</v>
      </c>
      <c r="V110" s="84">
        <v>14706.53</v>
      </c>
      <c r="W110" s="84">
        <v>14706.53</v>
      </c>
      <c r="X110" s="84">
        <v>14706.56</v>
      </c>
      <c r="Y110" s="84">
        <v>160046.26</v>
      </c>
      <c r="Z110" s="84">
        <v>13247.31</v>
      </c>
      <c r="AA110" s="84">
        <v>13247.31</v>
      </c>
      <c r="AB110" s="84">
        <v>13247.31</v>
      </c>
      <c r="AC110" s="84">
        <v>13247.31</v>
      </c>
      <c r="AD110" s="84">
        <v>13247.31</v>
      </c>
      <c r="AE110" s="84">
        <v>13247.31</v>
      </c>
      <c r="AF110" s="84">
        <v>13427.07</v>
      </c>
      <c r="AG110" s="84">
        <v>13427.07</v>
      </c>
      <c r="AH110" s="84">
        <v>13427.07</v>
      </c>
      <c r="AI110" s="84">
        <v>13427.07</v>
      </c>
      <c r="AJ110" s="84">
        <v>13427.07</v>
      </c>
      <c r="AK110" s="84">
        <v>13427.05</v>
      </c>
      <c r="AL110" s="84">
        <v>15250.85</v>
      </c>
      <c r="AM110" s="84">
        <v>1262.3399999999999</v>
      </c>
      <c r="AN110" s="84">
        <v>1262.3399999999999</v>
      </c>
      <c r="AO110" s="84">
        <v>1262.3399999999999</v>
      </c>
      <c r="AP110" s="84">
        <v>1262.3399999999999</v>
      </c>
      <c r="AQ110" s="84">
        <v>1262.3399999999999</v>
      </c>
      <c r="AR110" s="84">
        <v>1262.3399999999999</v>
      </c>
      <c r="AS110" s="84">
        <v>1279.46</v>
      </c>
      <c r="AT110" s="84">
        <v>1279.46</v>
      </c>
      <c r="AU110" s="84">
        <v>1279.46</v>
      </c>
      <c r="AV110" s="84">
        <v>1279.46</v>
      </c>
      <c r="AW110" s="84">
        <v>1279.46</v>
      </c>
      <c r="AX110" s="84">
        <v>1279.51</v>
      </c>
    </row>
    <row r="111" spans="1:50" x14ac:dyDescent="0.25">
      <c r="A111">
        <v>13075118</v>
      </c>
      <c r="B111">
        <v>5559</v>
      </c>
      <c r="C111" t="s">
        <v>133</v>
      </c>
      <c r="D111">
        <v>305</v>
      </c>
      <c r="E111" s="84">
        <v>104459.35</v>
      </c>
      <c r="F111" s="84">
        <v>280778.83</v>
      </c>
      <c r="G111" s="84">
        <v>176319.47</v>
      </c>
      <c r="H111" s="84">
        <v>210251.03</v>
      </c>
      <c r="I111">
        <v>689.35</v>
      </c>
      <c r="J111" s="84">
        <v>96587.8</v>
      </c>
      <c r="K111" s="84">
        <v>9203.8799999999992</v>
      </c>
      <c r="L111" s="206">
        <v>105791.67999999999</v>
      </c>
      <c r="M111" s="84">
        <v>8746.15</v>
      </c>
      <c r="N111" s="84">
        <v>8746.15</v>
      </c>
      <c r="O111" s="84">
        <v>8746.15</v>
      </c>
      <c r="P111" s="84">
        <v>8746.15</v>
      </c>
      <c r="Q111" s="84">
        <v>8746.15</v>
      </c>
      <c r="R111" s="84">
        <v>8746.15</v>
      </c>
      <c r="S111" s="84">
        <v>8885.7900000000009</v>
      </c>
      <c r="T111" s="84">
        <v>8885.7900000000009</v>
      </c>
      <c r="U111" s="84">
        <v>8885.7900000000009</v>
      </c>
      <c r="V111" s="84">
        <v>8885.7900000000009</v>
      </c>
      <c r="W111" s="84">
        <v>8885.7900000000009</v>
      </c>
      <c r="X111" s="84">
        <v>8885.83</v>
      </c>
      <c r="Y111" s="84">
        <v>96587.8</v>
      </c>
      <c r="Z111" s="84">
        <v>7985.24</v>
      </c>
      <c r="AA111" s="84">
        <v>7985.24</v>
      </c>
      <c r="AB111" s="84">
        <v>7985.24</v>
      </c>
      <c r="AC111" s="84">
        <v>7985.24</v>
      </c>
      <c r="AD111" s="84">
        <v>7985.24</v>
      </c>
      <c r="AE111" s="84">
        <v>7985.24</v>
      </c>
      <c r="AF111" s="84">
        <v>8112.72</v>
      </c>
      <c r="AG111" s="84">
        <v>8112.72</v>
      </c>
      <c r="AH111" s="84">
        <v>8112.72</v>
      </c>
      <c r="AI111" s="84">
        <v>8112.72</v>
      </c>
      <c r="AJ111" s="84">
        <v>8112.72</v>
      </c>
      <c r="AK111" s="84">
        <v>8112.76</v>
      </c>
      <c r="AL111" s="84">
        <v>9203.8799999999992</v>
      </c>
      <c r="AM111">
        <v>760.91</v>
      </c>
      <c r="AN111">
        <v>760.91</v>
      </c>
      <c r="AO111">
        <v>760.91</v>
      </c>
      <c r="AP111">
        <v>760.91</v>
      </c>
      <c r="AQ111">
        <v>760.91</v>
      </c>
      <c r="AR111">
        <v>760.91</v>
      </c>
      <c r="AS111">
        <v>773.07</v>
      </c>
      <c r="AT111">
        <v>773.07</v>
      </c>
      <c r="AU111">
        <v>773.07</v>
      </c>
      <c r="AV111">
        <v>773.07</v>
      </c>
      <c r="AW111">
        <v>773.07</v>
      </c>
      <c r="AX111">
        <v>773.07</v>
      </c>
    </row>
    <row r="112" spans="1:50" x14ac:dyDescent="0.25">
      <c r="A112">
        <v>13075119</v>
      </c>
      <c r="B112">
        <v>5556</v>
      </c>
      <c r="C112" t="s">
        <v>115</v>
      </c>
      <c r="D112">
        <v>623</v>
      </c>
      <c r="E112" s="84">
        <v>210758.05</v>
      </c>
      <c r="F112" s="84">
        <v>573525.28</v>
      </c>
      <c r="G112" s="84">
        <v>362767.22</v>
      </c>
      <c r="H112" s="84">
        <v>428418.38</v>
      </c>
      <c r="I112">
        <v>687.67</v>
      </c>
      <c r="J112" s="84">
        <v>198723.88</v>
      </c>
      <c r="K112" s="84">
        <v>18936.45</v>
      </c>
      <c r="L112" s="206">
        <v>217660.33</v>
      </c>
      <c r="M112" s="84">
        <v>17995.740000000002</v>
      </c>
      <c r="N112" s="84">
        <v>17995.740000000002</v>
      </c>
      <c r="O112" s="84">
        <v>17995.740000000002</v>
      </c>
      <c r="P112" s="84">
        <v>17995.740000000002</v>
      </c>
      <c r="Q112" s="84">
        <v>17995.740000000002</v>
      </c>
      <c r="R112" s="84">
        <v>17995.740000000002</v>
      </c>
      <c r="S112" s="84">
        <v>18280.98</v>
      </c>
      <c r="T112" s="84">
        <v>18280.98</v>
      </c>
      <c r="U112" s="84">
        <v>18280.98</v>
      </c>
      <c r="V112" s="84">
        <v>18280.98</v>
      </c>
      <c r="W112" s="84">
        <v>18280.98</v>
      </c>
      <c r="X112" s="84">
        <v>18280.990000000002</v>
      </c>
      <c r="Y112" s="84">
        <v>198723.88</v>
      </c>
      <c r="Z112" s="84">
        <v>16430.12</v>
      </c>
      <c r="AA112" s="84">
        <v>16430.12</v>
      </c>
      <c r="AB112" s="84">
        <v>16430.12</v>
      </c>
      <c r="AC112" s="84">
        <v>16430.12</v>
      </c>
      <c r="AD112" s="84">
        <v>16430.12</v>
      </c>
      <c r="AE112" s="84">
        <v>16430.12</v>
      </c>
      <c r="AF112" s="84">
        <v>16690.53</v>
      </c>
      <c r="AG112" s="84">
        <v>16690.53</v>
      </c>
      <c r="AH112" s="84">
        <v>16690.53</v>
      </c>
      <c r="AI112" s="84">
        <v>16690.53</v>
      </c>
      <c r="AJ112" s="84">
        <v>16690.53</v>
      </c>
      <c r="AK112" s="84">
        <v>16690.509999999998</v>
      </c>
      <c r="AL112" s="84">
        <v>18936.45</v>
      </c>
      <c r="AM112" s="84">
        <v>1565.62</v>
      </c>
      <c r="AN112" s="84">
        <v>1565.62</v>
      </c>
      <c r="AO112" s="84">
        <v>1565.62</v>
      </c>
      <c r="AP112" s="84">
        <v>1565.62</v>
      </c>
      <c r="AQ112" s="84">
        <v>1565.62</v>
      </c>
      <c r="AR112" s="84">
        <v>1565.62</v>
      </c>
      <c r="AS112" s="84">
        <v>1590.45</v>
      </c>
      <c r="AT112" s="84">
        <v>1590.45</v>
      </c>
      <c r="AU112" s="84">
        <v>1590.45</v>
      </c>
      <c r="AV112" s="84">
        <v>1590.45</v>
      </c>
      <c r="AW112" s="84">
        <v>1590.45</v>
      </c>
      <c r="AX112" s="84">
        <v>1590.48</v>
      </c>
    </row>
    <row r="113" spans="1:50" x14ac:dyDescent="0.25">
      <c r="A113">
        <v>13075120</v>
      </c>
      <c r="B113">
        <v>5557</v>
      </c>
      <c r="C113" t="s">
        <v>124</v>
      </c>
      <c r="D113">
        <v>829</v>
      </c>
      <c r="E113" s="84">
        <v>1336816.46</v>
      </c>
      <c r="F113" s="84">
        <v>763166.06</v>
      </c>
      <c r="G113" t="s">
        <v>69</v>
      </c>
      <c r="H113" s="84">
        <v>1336816.46</v>
      </c>
      <c r="I113" s="84">
        <v>1612.57</v>
      </c>
      <c r="J113" t="s">
        <v>69</v>
      </c>
      <c r="K113" t="s">
        <v>69</v>
      </c>
      <c r="L113" s="205">
        <v>0</v>
      </c>
      <c r="M113" t="s">
        <v>69</v>
      </c>
      <c r="N113" t="s">
        <v>69</v>
      </c>
      <c r="O113" t="s">
        <v>69</v>
      </c>
      <c r="P113" t="s">
        <v>69</v>
      </c>
      <c r="Q113" t="s">
        <v>69</v>
      </c>
      <c r="R113" t="s">
        <v>69</v>
      </c>
      <c r="S113" t="s">
        <v>69</v>
      </c>
      <c r="T113" t="s">
        <v>69</v>
      </c>
      <c r="U113" t="s">
        <v>69</v>
      </c>
      <c r="V113" t="s">
        <v>69</v>
      </c>
      <c r="W113" t="s">
        <v>69</v>
      </c>
      <c r="X113" t="s">
        <v>69</v>
      </c>
      <c r="Y113" t="s">
        <v>69</v>
      </c>
      <c r="Z113" t="s">
        <v>69</v>
      </c>
      <c r="AA113" t="s">
        <v>69</v>
      </c>
      <c r="AB113" t="s">
        <v>69</v>
      </c>
      <c r="AC113" t="s">
        <v>69</v>
      </c>
      <c r="AD113" t="s">
        <v>69</v>
      </c>
      <c r="AE113" t="s">
        <v>69</v>
      </c>
      <c r="AF113" t="s">
        <v>69</v>
      </c>
      <c r="AG113" t="s">
        <v>69</v>
      </c>
      <c r="AH113" t="s">
        <v>69</v>
      </c>
      <c r="AI113" t="s">
        <v>69</v>
      </c>
      <c r="AJ113" t="s">
        <v>69</v>
      </c>
      <c r="AK113" t="s">
        <v>69</v>
      </c>
      <c r="AL113" t="s">
        <v>69</v>
      </c>
      <c r="AM113" t="s">
        <v>69</v>
      </c>
      <c r="AN113" t="s">
        <v>69</v>
      </c>
      <c r="AO113" t="s">
        <v>69</v>
      </c>
      <c r="AP113" t="s">
        <v>69</v>
      </c>
      <c r="AQ113" t="s">
        <v>69</v>
      </c>
      <c r="AR113" t="s">
        <v>69</v>
      </c>
      <c r="AS113" t="s">
        <v>69</v>
      </c>
      <c r="AT113" t="s">
        <v>69</v>
      </c>
      <c r="AU113" t="s">
        <v>69</v>
      </c>
      <c r="AV113" t="s">
        <v>69</v>
      </c>
      <c r="AW113" t="s">
        <v>69</v>
      </c>
      <c r="AX113" t="s">
        <v>69</v>
      </c>
    </row>
    <row r="114" spans="1:50" x14ac:dyDescent="0.25">
      <c r="A114">
        <v>13075121</v>
      </c>
      <c r="B114">
        <v>5563</v>
      </c>
      <c r="C114" t="s">
        <v>179</v>
      </c>
      <c r="D114">
        <v>673</v>
      </c>
      <c r="E114" s="84">
        <v>205837.32</v>
      </c>
      <c r="F114" s="84">
        <v>619554.59</v>
      </c>
      <c r="G114" s="84">
        <v>413717.27</v>
      </c>
      <c r="H114" s="84">
        <v>454067.68</v>
      </c>
      <c r="I114">
        <v>674.69</v>
      </c>
      <c r="J114" s="84">
        <v>226634.32</v>
      </c>
      <c r="K114" s="84">
        <v>21596.04</v>
      </c>
      <c r="L114" s="206">
        <v>248230.36</v>
      </c>
      <c r="M114" s="84">
        <v>20531.79</v>
      </c>
      <c r="N114" s="84">
        <v>20531.79</v>
      </c>
      <c r="O114" s="84">
        <v>20531.79</v>
      </c>
      <c r="P114" s="84">
        <v>20531.79</v>
      </c>
      <c r="Q114" s="84">
        <v>20531.79</v>
      </c>
      <c r="R114" s="84">
        <v>20531.79</v>
      </c>
      <c r="S114" s="84">
        <v>20839.93</v>
      </c>
      <c r="T114" s="84">
        <v>20839.93</v>
      </c>
      <c r="U114" s="84">
        <v>20839.93</v>
      </c>
      <c r="V114" s="84">
        <v>20839.93</v>
      </c>
      <c r="W114" s="84">
        <v>20839.93</v>
      </c>
      <c r="X114" s="84">
        <v>20839.97</v>
      </c>
      <c r="Y114" s="84">
        <v>226634.32</v>
      </c>
      <c r="Z114" s="84">
        <v>18745.53</v>
      </c>
      <c r="AA114" s="84">
        <v>18745.53</v>
      </c>
      <c r="AB114" s="84">
        <v>18745.53</v>
      </c>
      <c r="AC114" s="84">
        <v>18745.53</v>
      </c>
      <c r="AD114" s="84">
        <v>18745.53</v>
      </c>
      <c r="AE114" s="84">
        <v>18745.53</v>
      </c>
      <c r="AF114" s="84">
        <v>19026.849999999999</v>
      </c>
      <c r="AG114" s="84">
        <v>19026.849999999999</v>
      </c>
      <c r="AH114" s="84">
        <v>19026.849999999999</v>
      </c>
      <c r="AI114" s="84">
        <v>19026.849999999999</v>
      </c>
      <c r="AJ114" s="84">
        <v>19026.849999999999</v>
      </c>
      <c r="AK114" s="84">
        <v>19026.89</v>
      </c>
      <c r="AL114" s="84">
        <v>21596.04</v>
      </c>
      <c r="AM114" s="84">
        <v>1786.26</v>
      </c>
      <c r="AN114" s="84">
        <v>1786.26</v>
      </c>
      <c r="AO114" s="84">
        <v>1786.26</v>
      </c>
      <c r="AP114" s="84">
        <v>1786.26</v>
      </c>
      <c r="AQ114" s="84">
        <v>1786.26</v>
      </c>
      <c r="AR114" s="84">
        <v>1786.26</v>
      </c>
      <c r="AS114" s="84">
        <v>1813.08</v>
      </c>
      <c r="AT114" s="84">
        <v>1813.08</v>
      </c>
      <c r="AU114" s="84">
        <v>1813.08</v>
      </c>
      <c r="AV114" s="84">
        <v>1813.08</v>
      </c>
      <c r="AW114" s="84">
        <v>1813.08</v>
      </c>
      <c r="AX114" s="84">
        <v>1813.08</v>
      </c>
    </row>
    <row r="115" spans="1:50" x14ac:dyDescent="0.25">
      <c r="A115">
        <v>13075122</v>
      </c>
      <c r="B115">
        <v>5553</v>
      </c>
      <c r="C115" t="s">
        <v>83</v>
      </c>
      <c r="D115">
        <v>428</v>
      </c>
      <c r="E115" s="84">
        <v>218982.37</v>
      </c>
      <c r="F115" s="84">
        <v>394010.94</v>
      </c>
      <c r="G115" s="84">
        <v>175028.57</v>
      </c>
      <c r="H115" s="84">
        <v>323999.51</v>
      </c>
      <c r="I115">
        <v>757.01</v>
      </c>
      <c r="J115" s="84">
        <v>95880.65</v>
      </c>
      <c r="K115" s="84">
        <v>9136.49</v>
      </c>
      <c r="L115" s="206">
        <v>105017.14</v>
      </c>
      <c r="M115" s="84">
        <v>8653.44</v>
      </c>
      <c r="N115" s="84">
        <v>8653.44</v>
      </c>
      <c r="O115" s="84">
        <v>8653.44</v>
      </c>
      <c r="P115" s="84">
        <v>8653.44</v>
      </c>
      <c r="Q115" s="84">
        <v>8653.44</v>
      </c>
      <c r="R115" s="84">
        <v>8653.44</v>
      </c>
      <c r="S115" s="84">
        <v>8849.41</v>
      </c>
      <c r="T115" s="84">
        <v>8849.41</v>
      </c>
      <c r="U115" s="84">
        <v>8849.41</v>
      </c>
      <c r="V115" s="84">
        <v>8849.41</v>
      </c>
      <c r="W115" s="84">
        <v>8849.41</v>
      </c>
      <c r="X115" s="84">
        <v>8849.4500000000007</v>
      </c>
      <c r="Y115" s="84">
        <v>95880.65</v>
      </c>
      <c r="Z115" s="84">
        <v>7900.59</v>
      </c>
      <c r="AA115" s="84">
        <v>7900.59</v>
      </c>
      <c r="AB115" s="84">
        <v>7900.59</v>
      </c>
      <c r="AC115" s="84">
        <v>7900.59</v>
      </c>
      <c r="AD115" s="84">
        <v>7900.59</v>
      </c>
      <c r="AE115" s="84">
        <v>7900.59</v>
      </c>
      <c r="AF115" s="84">
        <v>8079.52</v>
      </c>
      <c r="AG115" s="84">
        <v>8079.52</v>
      </c>
      <c r="AH115" s="84">
        <v>8079.52</v>
      </c>
      <c r="AI115" s="84">
        <v>8079.52</v>
      </c>
      <c r="AJ115" s="84">
        <v>8079.52</v>
      </c>
      <c r="AK115" s="84">
        <v>8079.51</v>
      </c>
      <c r="AL115" s="84">
        <v>9136.49</v>
      </c>
      <c r="AM115">
        <v>752.85</v>
      </c>
      <c r="AN115">
        <v>752.85</v>
      </c>
      <c r="AO115">
        <v>752.85</v>
      </c>
      <c r="AP115">
        <v>752.85</v>
      </c>
      <c r="AQ115">
        <v>752.85</v>
      </c>
      <c r="AR115">
        <v>752.85</v>
      </c>
      <c r="AS115">
        <v>769.89</v>
      </c>
      <c r="AT115">
        <v>769.89</v>
      </c>
      <c r="AU115">
        <v>769.89</v>
      </c>
      <c r="AV115">
        <v>769.89</v>
      </c>
      <c r="AW115">
        <v>769.89</v>
      </c>
      <c r="AX115">
        <v>769.94</v>
      </c>
    </row>
    <row r="116" spans="1:50" x14ac:dyDescent="0.25">
      <c r="A116">
        <v>13075123</v>
      </c>
      <c r="B116">
        <v>5558</v>
      </c>
      <c r="C116" t="s">
        <v>128</v>
      </c>
      <c r="D116">
        <v>894</v>
      </c>
      <c r="E116" s="84">
        <v>306832.84000000003</v>
      </c>
      <c r="F116" s="84">
        <v>823004.17</v>
      </c>
      <c r="G116" s="84">
        <v>516171.33</v>
      </c>
      <c r="H116" s="84">
        <v>616535.64</v>
      </c>
      <c r="I116">
        <v>689.64</v>
      </c>
      <c r="J116" s="84">
        <v>282758.65999999997</v>
      </c>
      <c r="K116" s="84">
        <v>26944.14</v>
      </c>
      <c r="L116" s="206">
        <v>309702.8</v>
      </c>
      <c r="M116" s="84">
        <v>25603.9</v>
      </c>
      <c r="N116" s="84">
        <v>25603.9</v>
      </c>
      <c r="O116" s="84">
        <v>25603.9</v>
      </c>
      <c r="P116" s="84">
        <v>25603.9</v>
      </c>
      <c r="Q116" s="84">
        <v>25603.9</v>
      </c>
      <c r="R116" s="84">
        <v>25603.9</v>
      </c>
      <c r="S116" s="84">
        <v>26013.23</v>
      </c>
      <c r="T116" s="84">
        <v>26013.23</v>
      </c>
      <c r="U116" s="84">
        <v>26013.23</v>
      </c>
      <c r="V116" s="84">
        <v>26013.23</v>
      </c>
      <c r="W116" s="84">
        <v>26013.23</v>
      </c>
      <c r="X116" s="84">
        <v>26013.25</v>
      </c>
      <c r="Y116" s="84">
        <v>282758.65999999997</v>
      </c>
      <c r="Z116" s="84">
        <v>23376.36</v>
      </c>
      <c r="AA116" s="84">
        <v>23376.36</v>
      </c>
      <c r="AB116" s="84">
        <v>23376.36</v>
      </c>
      <c r="AC116" s="84">
        <v>23376.36</v>
      </c>
      <c r="AD116" s="84">
        <v>23376.36</v>
      </c>
      <c r="AE116" s="84">
        <v>23376.36</v>
      </c>
      <c r="AF116" s="84">
        <v>23750.080000000002</v>
      </c>
      <c r="AG116" s="84">
        <v>23750.080000000002</v>
      </c>
      <c r="AH116" s="84">
        <v>23750.080000000002</v>
      </c>
      <c r="AI116" s="84">
        <v>23750.080000000002</v>
      </c>
      <c r="AJ116" s="84">
        <v>23750.080000000002</v>
      </c>
      <c r="AK116" s="84">
        <v>23750.1</v>
      </c>
      <c r="AL116" s="84">
        <v>26944.14</v>
      </c>
      <c r="AM116" s="84">
        <v>2227.54</v>
      </c>
      <c r="AN116" s="84">
        <v>2227.54</v>
      </c>
      <c r="AO116" s="84">
        <v>2227.54</v>
      </c>
      <c r="AP116" s="84">
        <v>2227.54</v>
      </c>
      <c r="AQ116" s="84">
        <v>2227.54</v>
      </c>
      <c r="AR116" s="84">
        <v>2227.54</v>
      </c>
      <c r="AS116" s="84">
        <v>2263.15</v>
      </c>
      <c r="AT116" s="84">
        <v>2263.15</v>
      </c>
      <c r="AU116" s="84">
        <v>2263.15</v>
      </c>
      <c r="AV116" s="84">
        <v>2263.15</v>
      </c>
      <c r="AW116" s="84">
        <v>2263.15</v>
      </c>
      <c r="AX116" s="84">
        <v>2263.15</v>
      </c>
    </row>
    <row r="117" spans="1:50" x14ac:dyDescent="0.25">
      <c r="A117">
        <v>13075124</v>
      </c>
      <c r="B117">
        <v>5551</v>
      </c>
      <c r="C117" t="s">
        <v>52</v>
      </c>
      <c r="D117">
        <v>438</v>
      </c>
      <c r="E117" s="84">
        <v>216300.56</v>
      </c>
      <c r="F117" s="84">
        <v>403216.81</v>
      </c>
      <c r="G117" s="84">
        <v>186916.24</v>
      </c>
      <c r="H117" s="84">
        <v>328450.31</v>
      </c>
      <c r="I117">
        <v>749.89</v>
      </c>
      <c r="J117" s="84">
        <v>102392.72</v>
      </c>
      <c r="K117" s="84">
        <v>9757.0300000000007</v>
      </c>
      <c r="L117" s="206">
        <v>112149.75</v>
      </c>
      <c r="M117" s="84">
        <v>9245.5400000000009</v>
      </c>
      <c r="N117" s="84">
        <v>9245.5400000000009</v>
      </c>
      <c r="O117" s="84">
        <v>9245.5400000000009</v>
      </c>
      <c r="P117" s="84">
        <v>9245.5400000000009</v>
      </c>
      <c r="Q117" s="84">
        <v>9245.5400000000009</v>
      </c>
      <c r="R117" s="84">
        <v>9245.5400000000009</v>
      </c>
      <c r="S117" s="84">
        <v>9446.08</v>
      </c>
      <c r="T117" s="84">
        <v>9446.08</v>
      </c>
      <c r="U117" s="84">
        <v>9446.08</v>
      </c>
      <c r="V117" s="84">
        <v>9446.08</v>
      </c>
      <c r="W117" s="84">
        <v>9446.08</v>
      </c>
      <c r="X117" s="84">
        <v>9446.11</v>
      </c>
      <c r="Y117" s="84">
        <v>102392.72</v>
      </c>
      <c r="Z117" s="84">
        <v>8441.18</v>
      </c>
      <c r="AA117" s="84">
        <v>8441.18</v>
      </c>
      <c r="AB117" s="84">
        <v>8441.18</v>
      </c>
      <c r="AC117" s="84">
        <v>8441.18</v>
      </c>
      <c r="AD117" s="84">
        <v>8441.18</v>
      </c>
      <c r="AE117" s="84">
        <v>8441.18</v>
      </c>
      <c r="AF117" s="84">
        <v>8624.27</v>
      </c>
      <c r="AG117" s="84">
        <v>8624.27</v>
      </c>
      <c r="AH117" s="84">
        <v>8624.27</v>
      </c>
      <c r="AI117" s="84">
        <v>8624.27</v>
      </c>
      <c r="AJ117" s="84">
        <v>8624.27</v>
      </c>
      <c r="AK117" s="84">
        <v>8624.2900000000009</v>
      </c>
      <c r="AL117" s="84">
        <v>9757.0300000000007</v>
      </c>
      <c r="AM117">
        <v>804.36</v>
      </c>
      <c r="AN117">
        <v>804.36</v>
      </c>
      <c r="AO117">
        <v>804.36</v>
      </c>
      <c r="AP117">
        <v>804.36</v>
      </c>
      <c r="AQ117">
        <v>804.36</v>
      </c>
      <c r="AR117">
        <v>804.36</v>
      </c>
      <c r="AS117">
        <v>821.81</v>
      </c>
      <c r="AT117">
        <v>821.81</v>
      </c>
      <c r="AU117">
        <v>821.81</v>
      </c>
      <c r="AV117">
        <v>821.81</v>
      </c>
      <c r="AW117">
        <v>821.81</v>
      </c>
      <c r="AX117">
        <v>821.82</v>
      </c>
    </row>
    <row r="118" spans="1:50" x14ac:dyDescent="0.25">
      <c r="A118">
        <v>13075125</v>
      </c>
      <c r="B118">
        <v>5563</v>
      </c>
      <c r="C118" t="s">
        <v>180</v>
      </c>
      <c r="D118">
        <v>300</v>
      </c>
      <c r="E118" s="84">
        <v>99169.32</v>
      </c>
      <c r="F118" s="84">
        <v>276175.90000000002</v>
      </c>
      <c r="G118" s="84">
        <v>177006.58</v>
      </c>
      <c r="H118" s="84">
        <v>205373.26</v>
      </c>
      <c r="I118">
        <v>684.58</v>
      </c>
      <c r="J118" s="84">
        <v>96964.2</v>
      </c>
      <c r="K118" s="84">
        <v>9239.74</v>
      </c>
      <c r="L118" s="206">
        <v>106203.94</v>
      </c>
      <c r="M118" s="84">
        <v>8781.65</v>
      </c>
      <c r="N118" s="84">
        <v>8781.65</v>
      </c>
      <c r="O118" s="84">
        <v>8781.65</v>
      </c>
      <c r="P118" s="84">
        <v>8781.65</v>
      </c>
      <c r="Q118" s="84">
        <v>8781.65</v>
      </c>
      <c r="R118" s="84">
        <v>8781.65</v>
      </c>
      <c r="S118" s="84">
        <v>8919</v>
      </c>
      <c r="T118" s="84">
        <v>8919</v>
      </c>
      <c r="U118" s="84">
        <v>8919</v>
      </c>
      <c r="V118" s="84">
        <v>8919</v>
      </c>
      <c r="W118" s="84">
        <v>8919</v>
      </c>
      <c r="X118" s="84">
        <v>8919.0400000000009</v>
      </c>
      <c r="Y118" s="84">
        <v>96964.2</v>
      </c>
      <c r="Z118" s="84">
        <v>8017.65</v>
      </c>
      <c r="AA118" s="84">
        <v>8017.65</v>
      </c>
      <c r="AB118" s="84">
        <v>8017.65</v>
      </c>
      <c r="AC118" s="84">
        <v>8017.65</v>
      </c>
      <c r="AD118" s="84">
        <v>8017.65</v>
      </c>
      <c r="AE118" s="84">
        <v>8017.65</v>
      </c>
      <c r="AF118" s="84">
        <v>8143.05</v>
      </c>
      <c r="AG118" s="84">
        <v>8143.05</v>
      </c>
      <c r="AH118" s="84">
        <v>8143.05</v>
      </c>
      <c r="AI118" s="84">
        <v>8143.05</v>
      </c>
      <c r="AJ118" s="84">
        <v>8143.05</v>
      </c>
      <c r="AK118" s="84">
        <v>8143.05</v>
      </c>
      <c r="AL118" s="84">
        <v>9239.74</v>
      </c>
      <c r="AM118">
        <v>764</v>
      </c>
      <c r="AN118">
        <v>764</v>
      </c>
      <c r="AO118">
        <v>764</v>
      </c>
      <c r="AP118">
        <v>764</v>
      </c>
      <c r="AQ118">
        <v>764</v>
      </c>
      <c r="AR118">
        <v>764</v>
      </c>
      <c r="AS118">
        <v>775.95</v>
      </c>
      <c r="AT118">
        <v>775.95</v>
      </c>
      <c r="AU118">
        <v>775.95</v>
      </c>
      <c r="AV118">
        <v>775.95</v>
      </c>
      <c r="AW118">
        <v>775.95</v>
      </c>
      <c r="AX118">
        <v>775.99</v>
      </c>
    </row>
    <row r="119" spans="1:50" x14ac:dyDescent="0.25">
      <c r="A119">
        <v>13075126</v>
      </c>
      <c r="B119">
        <v>5560</v>
      </c>
      <c r="C119" t="s">
        <v>146</v>
      </c>
      <c r="D119">
        <v>468</v>
      </c>
      <c r="E119" s="84">
        <v>130821.4</v>
      </c>
      <c r="F119" s="84">
        <v>430834.4</v>
      </c>
      <c r="G119" s="84">
        <v>300013</v>
      </c>
      <c r="H119" s="84">
        <v>310829.2</v>
      </c>
      <c r="I119">
        <v>664.16</v>
      </c>
      <c r="J119" s="84">
        <v>164347.12</v>
      </c>
      <c r="K119" s="84">
        <v>15660.68</v>
      </c>
      <c r="L119" s="206">
        <v>180007.8</v>
      </c>
      <c r="M119" s="84">
        <v>14893.51</v>
      </c>
      <c r="N119" s="84">
        <v>14893.51</v>
      </c>
      <c r="O119" s="84">
        <v>14893.51</v>
      </c>
      <c r="P119" s="84">
        <v>14893.51</v>
      </c>
      <c r="Q119" s="84">
        <v>14893.51</v>
      </c>
      <c r="R119" s="84">
        <v>14893.51</v>
      </c>
      <c r="S119" s="84">
        <v>15107.79</v>
      </c>
      <c r="T119" s="84">
        <v>15107.79</v>
      </c>
      <c r="U119" s="84">
        <v>15107.79</v>
      </c>
      <c r="V119" s="84">
        <v>15107.79</v>
      </c>
      <c r="W119" s="84">
        <v>15107.79</v>
      </c>
      <c r="X119" s="84">
        <v>15107.79</v>
      </c>
      <c r="Y119" s="84">
        <v>164347.12</v>
      </c>
      <c r="Z119" s="84">
        <v>13597.78</v>
      </c>
      <c r="AA119" s="84">
        <v>13597.78</v>
      </c>
      <c r="AB119" s="84">
        <v>13597.78</v>
      </c>
      <c r="AC119" s="84">
        <v>13597.78</v>
      </c>
      <c r="AD119" s="84">
        <v>13597.78</v>
      </c>
      <c r="AE119" s="84">
        <v>13597.78</v>
      </c>
      <c r="AF119" s="84">
        <v>13793.41</v>
      </c>
      <c r="AG119" s="84">
        <v>13793.41</v>
      </c>
      <c r="AH119" s="84">
        <v>13793.41</v>
      </c>
      <c r="AI119" s="84">
        <v>13793.41</v>
      </c>
      <c r="AJ119" s="84">
        <v>13793.41</v>
      </c>
      <c r="AK119" s="84">
        <v>13793.39</v>
      </c>
      <c r="AL119" s="84">
        <v>15660.68</v>
      </c>
      <c r="AM119" s="84">
        <v>1295.73</v>
      </c>
      <c r="AN119" s="84">
        <v>1295.73</v>
      </c>
      <c r="AO119" s="84">
        <v>1295.73</v>
      </c>
      <c r="AP119" s="84">
        <v>1295.73</v>
      </c>
      <c r="AQ119" s="84">
        <v>1295.73</v>
      </c>
      <c r="AR119" s="84">
        <v>1295.73</v>
      </c>
      <c r="AS119" s="84">
        <v>1314.38</v>
      </c>
      <c r="AT119" s="84">
        <v>1314.38</v>
      </c>
      <c r="AU119" s="84">
        <v>1314.38</v>
      </c>
      <c r="AV119" s="84">
        <v>1314.38</v>
      </c>
      <c r="AW119" s="84">
        <v>1314.38</v>
      </c>
      <c r="AX119" s="84">
        <v>1314.4</v>
      </c>
    </row>
    <row r="120" spans="1:50" x14ac:dyDescent="0.25">
      <c r="A120">
        <v>13075127</v>
      </c>
      <c r="B120">
        <v>5553</v>
      </c>
      <c r="C120" t="s">
        <v>84</v>
      </c>
      <c r="D120" s="85">
        <v>1223</v>
      </c>
      <c r="E120" s="84">
        <v>516219.61</v>
      </c>
      <c r="F120" s="84">
        <v>1125877.07</v>
      </c>
      <c r="G120" s="84">
        <v>609657.46</v>
      </c>
      <c r="H120" s="84">
        <v>882014.09</v>
      </c>
      <c r="I120">
        <v>721.19</v>
      </c>
      <c r="J120" s="84">
        <v>333970.36</v>
      </c>
      <c r="K120" s="84">
        <v>31824.12</v>
      </c>
      <c r="L120" s="206">
        <v>365794.48</v>
      </c>
      <c r="M120" s="84">
        <v>30202.89</v>
      </c>
      <c r="N120" s="84">
        <v>30202.89</v>
      </c>
      <c r="O120" s="84">
        <v>30202.89</v>
      </c>
      <c r="P120" s="84">
        <v>30202.89</v>
      </c>
      <c r="Q120" s="84">
        <v>30202.89</v>
      </c>
      <c r="R120" s="84">
        <v>30202.89</v>
      </c>
      <c r="S120" s="84">
        <v>30762.85</v>
      </c>
      <c r="T120" s="84">
        <v>30762.85</v>
      </c>
      <c r="U120" s="84">
        <v>30762.85</v>
      </c>
      <c r="V120" s="84">
        <v>30762.85</v>
      </c>
      <c r="W120" s="84">
        <v>30762.85</v>
      </c>
      <c r="X120" s="84">
        <v>30762.89</v>
      </c>
      <c r="Y120" s="84">
        <v>333970.36</v>
      </c>
      <c r="Z120" s="84">
        <v>27575.24</v>
      </c>
      <c r="AA120" s="84">
        <v>27575.24</v>
      </c>
      <c r="AB120" s="84">
        <v>27575.24</v>
      </c>
      <c r="AC120" s="84">
        <v>27575.24</v>
      </c>
      <c r="AD120" s="84">
        <v>27575.24</v>
      </c>
      <c r="AE120" s="84">
        <v>27575.24</v>
      </c>
      <c r="AF120" s="84">
        <v>28086.48</v>
      </c>
      <c r="AG120" s="84">
        <v>28086.48</v>
      </c>
      <c r="AH120" s="84">
        <v>28086.48</v>
      </c>
      <c r="AI120" s="84">
        <v>28086.48</v>
      </c>
      <c r="AJ120" s="84">
        <v>28086.48</v>
      </c>
      <c r="AK120" s="84">
        <v>28086.52</v>
      </c>
      <c r="AL120" s="84">
        <v>31824.12</v>
      </c>
      <c r="AM120" s="84">
        <v>2627.65</v>
      </c>
      <c r="AN120" s="84">
        <v>2627.65</v>
      </c>
      <c r="AO120" s="84">
        <v>2627.65</v>
      </c>
      <c r="AP120" s="84">
        <v>2627.65</v>
      </c>
      <c r="AQ120" s="84">
        <v>2627.65</v>
      </c>
      <c r="AR120" s="84">
        <v>2627.65</v>
      </c>
      <c r="AS120" s="84">
        <v>2676.37</v>
      </c>
      <c r="AT120" s="84">
        <v>2676.37</v>
      </c>
      <c r="AU120" s="84">
        <v>2676.37</v>
      </c>
      <c r="AV120" s="84">
        <v>2676.37</v>
      </c>
      <c r="AW120" s="84">
        <v>2676.37</v>
      </c>
      <c r="AX120" s="84">
        <v>2676.37</v>
      </c>
    </row>
    <row r="121" spans="1:50" x14ac:dyDescent="0.25">
      <c r="A121">
        <v>13075128</v>
      </c>
      <c r="B121">
        <v>5553</v>
      </c>
      <c r="C121" t="s">
        <v>85</v>
      </c>
      <c r="D121">
        <v>313</v>
      </c>
      <c r="E121" s="84">
        <v>-1229665.0900000001</v>
      </c>
      <c r="F121" s="84">
        <v>288143.52</v>
      </c>
      <c r="G121" s="84">
        <v>1517808.6</v>
      </c>
      <c r="H121" s="84">
        <v>-318979.93</v>
      </c>
      <c r="I121" s="84">
        <v>-1019.11</v>
      </c>
      <c r="J121" s="84">
        <v>831455.55</v>
      </c>
      <c r="K121" s="84">
        <v>79229.61</v>
      </c>
      <c r="L121" s="206">
        <v>910685.16</v>
      </c>
      <c r="M121" s="84">
        <v>75818.77</v>
      </c>
      <c r="N121" s="84">
        <v>75818.77</v>
      </c>
      <c r="O121" s="84">
        <v>75818.77</v>
      </c>
      <c r="P121" s="84">
        <v>75818.77</v>
      </c>
      <c r="Q121" s="84">
        <v>75818.77</v>
      </c>
      <c r="R121" s="84">
        <v>75818.77</v>
      </c>
      <c r="S121" s="84">
        <v>75962.09</v>
      </c>
      <c r="T121" s="84">
        <v>75962.09</v>
      </c>
      <c r="U121" s="84">
        <v>75962.09</v>
      </c>
      <c r="V121" s="84">
        <v>75962.09</v>
      </c>
      <c r="W121" s="84">
        <v>75962.09</v>
      </c>
      <c r="X121" s="84">
        <v>75962.09</v>
      </c>
      <c r="Y121" s="84">
        <v>831455.55</v>
      </c>
      <c r="Z121" s="84">
        <v>69222.539999999994</v>
      </c>
      <c r="AA121" s="84">
        <v>69222.539999999994</v>
      </c>
      <c r="AB121" s="84">
        <v>69222.539999999994</v>
      </c>
      <c r="AC121" s="84">
        <v>69222.539999999994</v>
      </c>
      <c r="AD121" s="84">
        <v>69222.539999999994</v>
      </c>
      <c r="AE121" s="84">
        <v>69222.539999999994</v>
      </c>
      <c r="AF121" s="84">
        <v>69353.39</v>
      </c>
      <c r="AG121" s="84">
        <v>69353.39</v>
      </c>
      <c r="AH121" s="84">
        <v>69353.39</v>
      </c>
      <c r="AI121" s="84">
        <v>69353.39</v>
      </c>
      <c r="AJ121" s="84">
        <v>69353.39</v>
      </c>
      <c r="AK121" s="84">
        <v>69353.36</v>
      </c>
      <c r="AL121" s="84">
        <v>79229.61</v>
      </c>
      <c r="AM121" s="84">
        <v>6596.23</v>
      </c>
      <c r="AN121" s="84">
        <v>6596.23</v>
      </c>
      <c r="AO121" s="84">
        <v>6596.23</v>
      </c>
      <c r="AP121" s="84">
        <v>6596.23</v>
      </c>
      <c r="AQ121" s="84">
        <v>6596.23</v>
      </c>
      <c r="AR121" s="84">
        <v>6596.23</v>
      </c>
      <c r="AS121" s="84">
        <v>6608.7</v>
      </c>
      <c r="AT121" s="84">
        <v>6608.7</v>
      </c>
      <c r="AU121" s="84">
        <v>6608.7</v>
      </c>
      <c r="AV121" s="84">
        <v>6608.7</v>
      </c>
      <c r="AW121" s="84">
        <v>6608.7</v>
      </c>
      <c r="AX121" s="84">
        <v>6608.73</v>
      </c>
    </row>
    <row r="122" spans="1:50" x14ac:dyDescent="0.25">
      <c r="A122">
        <v>13075129</v>
      </c>
      <c r="B122">
        <v>5562</v>
      </c>
      <c r="C122" t="s">
        <v>164</v>
      </c>
      <c r="D122">
        <v>368</v>
      </c>
      <c r="E122" s="84">
        <v>129725.19</v>
      </c>
      <c r="F122" s="84">
        <v>338775.76</v>
      </c>
      <c r="G122" s="84">
        <v>209050.58</v>
      </c>
      <c r="H122" s="84">
        <v>255155.53</v>
      </c>
      <c r="I122">
        <v>693.36</v>
      </c>
      <c r="J122" s="84">
        <v>114517.9</v>
      </c>
      <c r="K122" s="84">
        <v>10912.44</v>
      </c>
      <c r="L122" s="206">
        <v>125430.34</v>
      </c>
      <c r="M122" s="84">
        <v>10368.280000000001</v>
      </c>
      <c r="N122" s="84">
        <v>10368.280000000001</v>
      </c>
      <c r="O122" s="84">
        <v>10368.280000000001</v>
      </c>
      <c r="P122" s="84">
        <v>10368.280000000001</v>
      </c>
      <c r="Q122" s="84">
        <v>10368.280000000001</v>
      </c>
      <c r="R122" s="84">
        <v>10368.280000000001</v>
      </c>
      <c r="S122" s="84">
        <v>10536.77</v>
      </c>
      <c r="T122" s="84">
        <v>10536.77</v>
      </c>
      <c r="U122" s="84">
        <v>10536.77</v>
      </c>
      <c r="V122" s="84">
        <v>10536.77</v>
      </c>
      <c r="W122" s="84">
        <v>10536.77</v>
      </c>
      <c r="X122" s="84">
        <v>10536.81</v>
      </c>
      <c r="Y122" s="84">
        <v>114517.9</v>
      </c>
      <c r="Z122" s="84">
        <v>9466.24</v>
      </c>
      <c r="AA122" s="84">
        <v>9466.24</v>
      </c>
      <c r="AB122" s="84">
        <v>9466.24</v>
      </c>
      <c r="AC122" s="84">
        <v>9466.24</v>
      </c>
      <c r="AD122" s="84">
        <v>9466.24</v>
      </c>
      <c r="AE122" s="84">
        <v>9466.24</v>
      </c>
      <c r="AF122" s="84">
        <v>9620.07</v>
      </c>
      <c r="AG122" s="84">
        <v>9620.07</v>
      </c>
      <c r="AH122" s="84">
        <v>9620.07</v>
      </c>
      <c r="AI122" s="84">
        <v>9620.07</v>
      </c>
      <c r="AJ122" s="84">
        <v>9620.07</v>
      </c>
      <c r="AK122" s="84">
        <v>9620.11</v>
      </c>
      <c r="AL122" s="84">
        <v>10912.44</v>
      </c>
      <c r="AM122">
        <v>902.04</v>
      </c>
      <c r="AN122">
        <v>902.04</v>
      </c>
      <c r="AO122">
        <v>902.04</v>
      </c>
      <c r="AP122">
        <v>902.04</v>
      </c>
      <c r="AQ122">
        <v>902.04</v>
      </c>
      <c r="AR122">
        <v>902.04</v>
      </c>
      <c r="AS122">
        <v>916.7</v>
      </c>
      <c r="AT122">
        <v>916.7</v>
      </c>
      <c r="AU122">
        <v>916.7</v>
      </c>
      <c r="AV122">
        <v>916.7</v>
      </c>
      <c r="AW122">
        <v>916.7</v>
      </c>
      <c r="AX122">
        <v>916.7</v>
      </c>
    </row>
    <row r="123" spans="1:50" x14ac:dyDescent="0.25">
      <c r="A123">
        <v>13075130</v>
      </c>
      <c r="B123">
        <v>514</v>
      </c>
      <c r="C123" t="s">
        <v>613</v>
      </c>
      <c r="D123" s="85">
        <v>5009</v>
      </c>
      <c r="E123" s="84">
        <v>1804903.12</v>
      </c>
      <c r="F123" s="84">
        <v>4611216.8600000003</v>
      </c>
      <c r="G123" s="84">
        <v>2806313.74</v>
      </c>
      <c r="H123" s="84">
        <v>3488691.36</v>
      </c>
      <c r="I123">
        <v>696.48</v>
      </c>
      <c r="J123" s="84">
        <v>1537298.66</v>
      </c>
      <c r="K123" s="84">
        <v>146489.57999999999</v>
      </c>
      <c r="L123" s="206">
        <v>1683788.24</v>
      </c>
      <c r="M123" s="84">
        <v>139169</v>
      </c>
      <c r="N123" s="84">
        <v>139169</v>
      </c>
      <c r="O123" s="84">
        <v>139169</v>
      </c>
      <c r="P123" s="84">
        <v>139169</v>
      </c>
      <c r="Q123" s="84">
        <v>139169</v>
      </c>
      <c r="R123" s="84">
        <v>139169</v>
      </c>
      <c r="S123" s="84">
        <v>141462.37</v>
      </c>
      <c r="T123" s="84">
        <v>141462.37</v>
      </c>
      <c r="U123" s="84">
        <v>141462.37</v>
      </c>
      <c r="V123" s="84">
        <v>141462.37</v>
      </c>
      <c r="W123" s="84">
        <v>141462.37</v>
      </c>
      <c r="X123" s="84">
        <v>141462.39000000001</v>
      </c>
      <c r="Y123" s="84">
        <v>1537298.66</v>
      </c>
      <c r="Z123" s="84">
        <v>127061.3</v>
      </c>
      <c r="AA123" s="84">
        <v>127061.3</v>
      </c>
      <c r="AB123" s="84">
        <v>127061.3</v>
      </c>
      <c r="AC123" s="84">
        <v>127061.3</v>
      </c>
      <c r="AD123" s="84">
        <v>127061.3</v>
      </c>
      <c r="AE123" s="84">
        <v>127061.3</v>
      </c>
      <c r="AF123" s="84">
        <v>129155.14</v>
      </c>
      <c r="AG123" s="84">
        <v>129155.14</v>
      </c>
      <c r="AH123" s="84">
        <v>129155.14</v>
      </c>
      <c r="AI123" s="84">
        <v>129155.14</v>
      </c>
      <c r="AJ123" s="84">
        <v>129155.14</v>
      </c>
      <c r="AK123" s="84">
        <v>129155.16</v>
      </c>
      <c r="AL123" s="84">
        <v>146489.57999999999</v>
      </c>
      <c r="AM123" s="84">
        <v>12107.7</v>
      </c>
      <c r="AN123" s="84">
        <v>12107.7</v>
      </c>
      <c r="AO123" s="84">
        <v>12107.7</v>
      </c>
      <c r="AP123" s="84">
        <v>12107.7</v>
      </c>
      <c r="AQ123" s="84">
        <v>12107.7</v>
      </c>
      <c r="AR123" s="84">
        <v>12107.7</v>
      </c>
      <c r="AS123" s="84">
        <v>12307.23</v>
      </c>
      <c r="AT123" s="84">
        <v>12307.23</v>
      </c>
      <c r="AU123" s="84">
        <v>12307.23</v>
      </c>
      <c r="AV123" s="84">
        <v>12307.23</v>
      </c>
      <c r="AW123" s="84">
        <v>12307.23</v>
      </c>
      <c r="AX123" s="84">
        <v>12307.23</v>
      </c>
    </row>
    <row r="124" spans="1:50" x14ac:dyDescent="0.25">
      <c r="A124">
        <v>13075131</v>
      </c>
      <c r="B124">
        <v>5559</v>
      </c>
      <c r="C124" t="s">
        <v>134</v>
      </c>
      <c r="D124" s="85">
        <v>9265</v>
      </c>
      <c r="E124" s="84">
        <v>4078433.18</v>
      </c>
      <c r="F124" s="84">
        <v>8529232.2300000004</v>
      </c>
      <c r="G124" s="84">
        <v>4450799.05</v>
      </c>
      <c r="H124" s="84">
        <v>6748912.6100000003</v>
      </c>
      <c r="I124">
        <v>728.43</v>
      </c>
      <c r="J124" s="84">
        <v>2438147.7200000002</v>
      </c>
      <c r="K124" s="84">
        <v>232331.71</v>
      </c>
      <c r="L124" s="206">
        <v>2670479.4300000002</v>
      </c>
      <c r="M124" s="84">
        <v>220418.96</v>
      </c>
      <c r="N124" s="84">
        <v>220418.96</v>
      </c>
      <c r="O124" s="84">
        <v>220418.96</v>
      </c>
      <c r="P124" s="84">
        <v>220418.96</v>
      </c>
      <c r="Q124" s="84">
        <v>220418.96</v>
      </c>
      <c r="R124" s="84">
        <v>220418.96</v>
      </c>
      <c r="S124" s="84">
        <v>224660.94</v>
      </c>
      <c r="T124" s="84">
        <v>224660.94</v>
      </c>
      <c r="U124" s="84">
        <v>224660.94</v>
      </c>
      <c r="V124" s="84">
        <v>224660.94</v>
      </c>
      <c r="W124" s="84">
        <v>224660.94</v>
      </c>
      <c r="X124" s="84">
        <v>224660.97</v>
      </c>
      <c r="Y124" s="84">
        <v>2438147.7200000002</v>
      </c>
      <c r="Z124" s="84">
        <v>201242.52</v>
      </c>
      <c r="AA124" s="84">
        <v>201242.52</v>
      </c>
      <c r="AB124" s="84">
        <v>201242.52</v>
      </c>
      <c r="AC124" s="84">
        <v>201242.52</v>
      </c>
      <c r="AD124" s="84">
        <v>201242.52</v>
      </c>
      <c r="AE124" s="84">
        <v>201242.52</v>
      </c>
      <c r="AF124" s="84">
        <v>205115.43</v>
      </c>
      <c r="AG124" s="84">
        <v>205115.43</v>
      </c>
      <c r="AH124" s="84">
        <v>205115.43</v>
      </c>
      <c r="AI124" s="84">
        <v>205115.43</v>
      </c>
      <c r="AJ124" s="84">
        <v>205115.43</v>
      </c>
      <c r="AK124" s="84">
        <v>205115.45</v>
      </c>
      <c r="AL124" s="84">
        <v>232331.71</v>
      </c>
      <c r="AM124" s="84">
        <v>19176.439999999999</v>
      </c>
      <c r="AN124" s="84">
        <v>19176.439999999999</v>
      </c>
      <c r="AO124" s="84">
        <v>19176.439999999999</v>
      </c>
      <c r="AP124" s="84">
        <v>19176.439999999999</v>
      </c>
      <c r="AQ124" s="84">
        <v>19176.439999999999</v>
      </c>
      <c r="AR124" s="84">
        <v>19176.439999999999</v>
      </c>
      <c r="AS124" s="84">
        <v>19545.509999999998</v>
      </c>
      <c r="AT124" s="84">
        <v>19545.509999999998</v>
      </c>
      <c r="AU124" s="84">
        <v>19545.509999999998</v>
      </c>
      <c r="AV124" s="84">
        <v>19545.509999999998</v>
      </c>
      <c r="AW124" s="84">
        <v>19545.509999999998</v>
      </c>
      <c r="AX124" s="84">
        <v>19545.52</v>
      </c>
    </row>
    <row r="125" spans="1:50" x14ac:dyDescent="0.25">
      <c r="A125">
        <v>13075133</v>
      </c>
      <c r="B125">
        <v>5561</v>
      </c>
      <c r="C125" t="s">
        <v>152</v>
      </c>
      <c r="D125">
        <v>910</v>
      </c>
      <c r="E125" s="84">
        <v>753122.58</v>
      </c>
      <c r="F125" s="84">
        <v>837733.55</v>
      </c>
      <c r="G125" s="84">
        <v>84610.97</v>
      </c>
      <c r="H125" s="84">
        <v>803889.16</v>
      </c>
      <c r="I125">
        <v>883.39</v>
      </c>
      <c r="J125" s="84">
        <v>46349.89</v>
      </c>
      <c r="K125" s="84">
        <v>4416.6899999999996</v>
      </c>
      <c r="L125" s="206">
        <v>50766.58</v>
      </c>
      <c r="M125" s="84">
        <v>4022.22</v>
      </c>
      <c r="N125" s="84">
        <v>4022.22</v>
      </c>
      <c r="O125" s="84">
        <v>4022.22</v>
      </c>
      <c r="P125" s="84">
        <v>4022.22</v>
      </c>
      <c r="Q125" s="84">
        <v>4022.22</v>
      </c>
      <c r="R125" s="84">
        <v>4022.22</v>
      </c>
      <c r="S125" s="84">
        <v>4438.87</v>
      </c>
      <c r="T125" s="84">
        <v>4438.87</v>
      </c>
      <c r="U125" s="84">
        <v>4438.87</v>
      </c>
      <c r="V125" s="84">
        <v>4438.87</v>
      </c>
      <c r="W125" s="84">
        <v>4438.87</v>
      </c>
      <c r="X125" s="84">
        <v>4438.91</v>
      </c>
      <c r="Y125" s="84">
        <v>46349.89</v>
      </c>
      <c r="Z125" s="84">
        <v>3672.29</v>
      </c>
      <c r="AA125" s="84">
        <v>3672.29</v>
      </c>
      <c r="AB125" s="84">
        <v>3672.29</v>
      </c>
      <c r="AC125" s="84">
        <v>3672.29</v>
      </c>
      <c r="AD125" s="84">
        <v>3672.29</v>
      </c>
      <c r="AE125" s="84">
        <v>3672.29</v>
      </c>
      <c r="AF125" s="84">
        <v>4052.69</v>
      </c>
      <c r="AG125" s="84">
        <v>4052.69</v>
      </c>
      <c r="AH125" s="84">
        <v>4052.69</v>
      </c>
      <c r="AI125" s="84">
        <v>4052.69</v>
      </c>
      <c r="AJ125" s="84">
        <v>4052.69</v>
      </c>
      <c r="AK125" s="84">
        <v>4052.7</v>
      </c>
      <c r="AL125" s="84">
        <v>4416.6899999999996</v>
      </c>
      <c r="AM125">
        <v>349.93</v>
      </c>
      <c r="AN125">
        <v>349.93</v>
      </c>
      <c r="AO125">
        <v>349.93</v>
      </c>
      <c r="AP125">
        <v>349.93</v>
      </c>
      <c r="AQ125">
        <v>349.93</v>
      </c>
      <c r="AR125">
        <v>349.93</v>
      </c>
      <c r="AS125">
        <v>386.18</v>
      </c>
      <c r="AT125">
        <v>386.18</v>
      </c>
      <c r="AU125">
        <v>386.18</v>
      </c>
      <c r="AV125">
        <v>386.18</v>
      </c>
      <c r="AW125">
        <v>386.18</v>
      </c>
      <c r="AX125">
        <v>386.21</v>
      </c>
    </row>
    <row r="126" spans="1:50" x14ac:dyDescent="0.25">
      <c r="A126">
        <v>13075134</v>
      </c>
      <c r="B126">
        <v>5554</v>
      </c>
      <c r="C126" t="s">
        <v>92</v>
      </c>
      <c r="D126" s="85">
        <v>1207</v>
      </c>
      <c r="E126" s="84">
        <v>470990.91</v>
      </c>
      <c r="F126" s="84">
        <v>1111147.68</v>
      </c>
      <c r="G126" s="84">
        <v>640156.77</v>
      </c>
      <c r="H126" s="84">
        <v>855084.97</v>
      </c>
      <c r="I126">
        <v>708.44</v>
      </c>
      <c r="J126" s="84">
        <v>350677.88</v>
      </c>
      <c r="K126" s="84">
        <v>33416.18</v>
      </c>
      <c r="L126" s="206">
        <v>384094.06</v>
      </c>
      <c r="M126" s="84">
        <v>31731.52</v>
      </c>
      <c r="N126" s="84">
        <v>31731.52</v>
      </c>
      <c r="O126" s="84">
        <v>31731.52</v>
      </c>
      <c r="P126" s="84">
        <v>31731.52</v>
      </c>
      <c r="Q126" s="84">
        <v>31731.52</v>
      </c>
      <c r="R126" s="84">
        <v>31731.52</v>
      </c>
      <c r="S126" s="84">
        <v>32284.15</v>
      </c>
      <c r="T126" s="84">
        <v>32284.15</v>
      </c>
      <c r="U126" s="84">
        <v>32284.15</v>
      </c>
      <c r="V126" s="84">
        <v>32284.15</v>
      </c>
      <c r="W126" s="84">
        <v>32284.15</v>
      </c>
      <c r="X126" s="84">
        <v>32284.19</v>
      </c>
      <c r="Y126" s="84">
        <v>350677.88</v>
      </c>
      <c r="Z126" s="84">
        <v>28970.880000000001</v>
      </c>
      <c r="AA126" s="84">
        <v>28970.880000000001</v>
      </c>
      <c r="AB126" s="84">
        <v>28970.880000000001</v>
      </c>
      <c r="AC126" s="84">
        <v>28970.880000000001</v>
      </c>
      <c r="AD126" s="84">
        <v>28970.880000000001</v>
      </c>
      <c r="AE126" s="84">
        <v>28970.880000000001</v>
      </c>
      <c r="AF126" s="84">
        <v>29475.43</v>
      </c>
      <c r="AG126" s="84">
        <v>29475.43</v>
      </c>
      <c r="AH126" s="84">
        <v>29475.43</v>
      </c>
      <c r="AI126" s="84">
        <v>29475.43</v>
      </c>
      <c r="AJ126" s="84">
        <v>29475.43</v>
      </c>
      <c r="AK126" s="84">
        <v>29475.45</v>
      </c>
      <c r="AL126" s="84">
        <v>33416.18</v>
      </c>
      <c r="AM126" s="84">
        <v>2760.64</v>
      </c>
      <c r="AN126" s="84">
        <v>2760.64</v>
      </c>
      <c r="AO126" s="84">
        <v>2760.64</v>
      </c>
      <c r="AP126" s="84">
        <v>2760.64</v>
      </c>
      <c r="AQ126" s="84">
        <v>2760.64</v>
      </c>
      <c r="AR126" s="84">
        <v>2760.64</v>
      </c>
      <c r="AS126" s="84">
        <v>2808.72</v>
      </c>
      <c r="AT126" s="84">
        <v>2808.72</v>
      </c>
      <c r="AU126" s="84">
        <v>2808.72</v>
      </c>
      <c r="AV126" s="84">
        <v>2808.72</v>
      </c>
      <c r="AW126" s="84">
        <v>2808.72</v>
      </c>
      <c r="AX126" s="84">
        <v>2808.74</v>
      </c>
    </row>
    <row r="127" spans="1:50" x14ac:dyDescent="0.25">
      <c r="A127">
        <v>13075135</v>
      </c>
      <c r="B127">
        <v>5562</v>
      </c>
      <c r="C127" t="s">
        <v>165</v>
      </c>
      <c r="D127">
        <v>999</v>
      </c>
      <c r="E127" s="84">
        <v>607004.65</v>
      </c>
      <c r="F127" s="84">
        <v>919665.73</v>
      </c>
      <c r="G127" s="84">
        <v>312661.09000000003</v>
      </c>
      <c r="H127" s="84">
        <v>794601.3</v>
      </c>
      <c r="I127">
        <v>795.4</v>
      </c>
      <c r="J127" s="84">
        <v>171275.74</v>
      </c>
      <c r="K127" s="84">
        <v>16320.91</v>
      </c>
      <c r="L127" s="206">
        <v>187596.65</v>
      </c>
      <c r="M127" s="84">
        <v>15404.35</v>
      </c>
      <c r="N127" s="84">
        <v>15404.35</v>
      </c>
      <c r="O127" s="84">
        <v>15404.35</v>
      </c>
      <c r="P127" s="84">
        <v>15404.35</v>
      </c>
      <c r="Q127" s="84">
        <v>15404.35</v>
      </c>
      <c r="R127" s="84">
        <v>15404.35</v>
      </c>
      <c r="S127" s="84">
        <v>15861.75</v>
      </c>
      <c r="T127" s="84">
        <v>15861.75</v>
      </c>
      <c r="U127" s="84">
        <v>15861.75</v>
      </c>
      <c r="V127" s="84">
        <v>15861.75</v>
      </c>
      <c r="W127" s="84">
        <v>15861.75</v>
      </c>
      <c r="X127" s="84">
        <v>15861.8</v>
      </c>
      <c r="Y127" s="84">
        <v>171275.74</v>
      </c>
      <c r="Z127" s="84">
        <v>14064.18</v>
      </c>
      <c r="AA127" s="84">
        <v>14064.18</v>
      </c>
      <c r="AB127" s="84">
        <v>14064.18</v>
      </c>
      <c r="AC127" s="84">
        <v>14064.18</v>
      </c>
      <c r="AD127" s="84">
        <v>14064.18</v>
      </c>
      <c r="AE127" s="84">
        <v>14064.18</v>
      </c>
      <c r="AF127" s="84">
        <v>14481.77</v>
      </c>
      <c r="AG127" s="84">
        <v>14481.77</v>
      </c>
      <c r="AH127" s="84">
        <v>14481.77</v>
      </c>
      <c r="AI127" s="84">
        <v>14481.77</v>
      </c>
      <c r="AJ127" s="84">
        <v>14481.77</v>
      </c>
      <c r="AK127" s="84">
        <v>14481.81</v>
      </c>
      <c r="AL127" s="84">
        <v>16320.91</v>
      </c>
      <c r="AM127" s="84">
        <v>1340.17</v>
      </c>
      <c r="AN127" s="84">
        <v>1340.17</v>
      </c>
      <c r="AO127" s="84">
        <v>1340.17</v>
      </c>
      <c r="AP127" s="84">
        <v>1340.17</v>
      </c>
      <c r="AQ127" s="84">
        <v>1340.17</v>
      </c>
      <c r="AR127" s="84">
        <v>1340.17</v>
      </c>
      <c r="AS127" s="84">
        <v>1379.98</v>
      </c>
      <c r="AT127" s="84">
        <v>1379.98</v>
      </c>
      <c r="AU127" s="84">
        <v>1379.98</v>
      </c>
      <c r="AV127" s="84">
        <v>1379.98</v>
      </c>
      <c r="AW127" s="84">
        <v>1379.98</v>
      </c>
      <c r="AX127" s="84">
        <v>1379.99</v>
      </c>
    </row>
    <row r="128" spans="1:50" x14ac:dyDescent="0.25">
      <c r="A128">
        <v>13075136</v>
      </c>
      <c r="B128">
        <v>515</v>
      </c>
      <c r="C128" t="s">
        <v>47</v>
      </c>
      <c r="D128" s="85">
        <v>8846</v>
      </c>
      <c r="E128" s="84">
        <v>4100892.82</v>
      </c>
      <c r="F128" s="84">
        <v>8143506.5599999996</v>
      </c>
      <c r="G128" s="84">
        <v>4042613.74</v>
      </c>
      <c r="H128" s="84">
        <v>6526461.0599999996</v>
      </c>
      <c r="I128">
        <v>737.79</v>
      </c>
      <c r="J128" s="84">
        <v>2214543.7999999998</v>
      </c>
      <c r="K128" s="84">
        <v>211024.44</v>
      </c>
      <c r="L128" s="206">
        <v>2425568.2400000002</v>
      </c>
      <c r="M128" s="84">
        <v>200105.61</v>
      </c>
      <c r="N128" s="84">
        <v>200105.61</v>
      </c>
      <c r="O128" s="84">
        <v>200105.61</v>
      </c>
      <c r="P128" s="84">
        <v>200105.61</v>
      </c>
      <c r="Q128" s="84">
        <v>200105.61</v>
      </c>
      <c r="R128" s="84">
        <v>200105.61</v>
      </c>
      <c r="S128" s="84">
        <v>204155.76</v>
      </c>
      <c r="T128" s="84">
        <v>204155.76</v>
      </c>
      <c r="U128" s="84">
        <v>204155.76</v>
      </c>
      <c r="V128" s="84">
        <v>204155.76</v>
      </c>
      <c r="W128" s="84">
        <v>204155.76</v>
      </c>
      <c r="X128" s="84">
        <v>204155.78</v>
      </c>
      <c r="Y128" s="84">
        <v>2214543.7999999998</v>
      </c>
      <c r="Z128" s="84">
        <v>182696.43</v>
      </c>
      <c r="AA128" s="84">
        <v>182696.43</v>
      </c>
      <c r="AB128" s="84">
        <v>182696.43</v>
      </c>
      <c r="AC128" s="84">
        <v>182696.43</v>
      </c>
      <c r="AD128" s="84">
        <v>182696.43</v>
      </c>
      <c r="AE128" s="84">
        <v>182696.43</v>
      </c>
      <c r="AF128" s="84">
        <v>186394.2</v>
      </c>
      <c r="AG128" s="84">
        <v>186394.2</v>
      </c>
      <c r="AH128" s="84">
        <v>186394.2</v>
      </c>
      <c r="AI128" s="84">
        <v>186394.2</v>
      </c>
      <c r="AJ128" s="84">
        <v>186394.2</v>
      </c>
      <c r="AK128" s="84">
        <v>186394.22</v>
      </c>
      <c r="AL128" s="84">
        <v>211024.44</v>
      </c>
      <c r="AM128" s="84">
        <v>17409.18</v>
      </c>
      <c r="AN128" s="84">
        <v>17409.18</v>
      </c>
      <c r="AO128" s="84">
        <v>17409.18</v>
      </c>
      <c r="AP128" s="84">
        <v>17409.18</v>
      </c>
      <c r="AQ128" s="84">
        <v>17409.18</v>
      </c>
      <c r="AR128" s="84">
        <v>17409.18</v>
      </c>
      <c r="AS128" s="84">
        <v>17761.560000000001</v>
      </c>
      <c r="AT128" s="84">
        <v>17761.560000000001</v>
      </c>
      <c r="AU128" s="84">
        <v>17761.560000000001</v>
      </c>
      <c r="AV128" s="84">
        <v>17761.560000000001</v>
      </c>
      <c r="AW128" s="84">
        <v>17761.560000000001</v>
      </c>
      <c r="AX128" s="84">
        <v>17761.560000000001</v>
      </c>
    </row>
    <row r="129" spans="1:50" x14ac:dyDescent="0.25">
      <c r="A129">
        <v>13075137</v>
      </c>
      <c r="B129">
        <v>5562</v>
      </c>
      <c r="C129" t="s">
        <v>166</v>
      </c>
      <c r="D129" s="85">
        <v>1803</v>
      </c>
      <c r="E129" s="84">
        <v>596510.29</v>
      </c>
      <c r="F129" s="84">
        <v>1659817.13</v>
      </c>
      <c r="G129" s="84">
        <v>1063306.8400000001</v>
      </c>
      <c r="H129" s="84">
        <v>1234494.3899999999</v>
      </c>
      <c r="I129">
        <v>684.69</v>
      </c>
      <c r="J129" s="84">
        <v>582479.48</v>
      </c>
      <c r="K129" s="84">
        <v>55504.62</v>
      </c>
      <c r="L129" s="206">
        <v>637984.1</v>
      </c>
      <c r="M129" s="84">
        <v>52752.58</v>
      </c>
      <c r="N129" s="84">
        <v>52752.58</v>
      </c>
      <c r="O129" s="84">
        <v>52752.58</v>
      </c>
      <c r="P129" s="84">
        <v>52752.58</v>
      </c>
      <c r="Q129" s="84">
        <v>52752.58</v>
      </c>
      <c r="R129" s="84">
        <v>52752.58</v>
      </c>
      <c r="S129" s="84">
        <v>53578.1</v>
      </c>
      <c r="T129" s="84">
        <v>53578.1</v>
      </c>
      <c r="U129" s="84">
        <v>53578.1</v>
      </c>
      <c r="V129" s="84">
        <v>53578.1</v>
      </c>
      <c r="W129" s="84">
        <v>53578.1</v>
      </c>
      <c r="X129" s="84">
        <v>53578.12</v>
      </c>
      <c r="Y129" s="84">
        <v>582479.48</v>
      </c>
      <c r="Z129" s="84">
        <v>48163.11</v>
      </c>
      <c r="AA129" s="84">
        <v>48163.11</v>
      </c>
      <c r="AB129" s="84">
        <v>48163.11</v>
      </c>
      <c r="AC129" s="84">
        <v>48163.11</v>
      </c>
      <c r="AD129" s="84">
        <v>48163.11</v>
      </c>
      <c r="AE129" s="84">
        <v>48163.11</v>
      </c>
      <c r="AF129" s="84">
        <v>48916.800000000003</v>
      </c>
      <c r="AG129" s="84">
        <v>48916.800000000003</v>
      </c>
      <c r="AH129" s="84">
        <v>48916.800000000003</v>
      </c>
      <c r="AI129" s="84">
        <v>48916.800000000003</v>
      </c>
      <c r="AJ129" s="84">
        <v>48916.800000000003</v>
      </c>
      <c r="AK129" s="84">
        <v>48916.82</v>
      </c>
      <c r="AL129" s="84">
        <v>55504.62</v>
      </c>
      <c r="AM129" s="84">
        <v>4589.47</v>
      </c>
      <c r="AN129" s="84">
        <v>4589.47</v>
      </c>
      <c r="AO129" s="84">
        <v>4589.47</v>
      </c>
      <c r="AP129" s="84">
        <v>4589.47</v>
      </c>
      <c r="AQ129" s="84">
        <v>4589.47</v>
      </c>
      <c r="AR129" s="84">
        <v>4589.47</v>
      </c>
      <c r="AS129" s="84">
        <v>4661.3</v>
      </c>
      <c r="AT129" s="84">
        <v>4661.3</v>
      </c>
      <c r="AU129" s="84">
        <v>4661.3</v>
      </c>
      <c r="AV129" s="84">
        <v>4661.3</v>
      </c>
      <c r="AW129" s="84">
        <v>4661.3</v>
      </c>
      <c r="AX129" s="84">
        <v>4661.3</v>
      </c>
    </row>
    <row r="130" spans="1:50" x14ac:dyDescent="0.25">
      <c r="A130">
        <v>13075138</v>
      </c>
      <c r="B130">
        <v>5560</v>
      </c>
      <c r="C130" t="s">
        <v>147</v>
      </c>
      <c r="D130" s="85">
        <v>1104</v>
      </c>
      <c r="E130" s="84">
        <v>485087.86</v>
      </c>
      <c r="F130" s="84">
        <v>1016327.29</v>
      </c>
      <c r="G130" s="84">
        <v>531239.43000000005</v>
      </c>
      <c r="H130" s="84">
        <v>803831.52</v>
      </c>
      <c r="I130">
        <v>728.11</v>
      </c>
      <c r="J130" s="84">
        <v>291012.96000000002</v>
      </c>
      <c r="K130" s="84">
        <v>27730.7</v>
      </c>
      <c r="L130" s="206">
        <v>318743.65999999997</v>
      </c>
      <c r="M130" s="84">
        <v>26309.23</v>
      </c>
      <c r="N130" s="84">
        <v>26309.23</v>
      </c>
      <c r="O130" s="84">
        <v>26309.23</v>
      </c>
      <c r="P130" s="84">
        <v>26309.23</v>
      </c>
      <c r="Q130" s="84">
        <v>26309.23</v>
      </c>
      <c r="R130" s="84">
        <v>26309.23</v>
      </c>
      <c r="S130" s="84">
        <v>26814.71</v>
      </c>
      <c r="T130" s="84">
        <v>26814.71</v>
      </c>
      <c r="U130" s="84">
        <v>26814.71</v>
      </c>
      <c r="V130" s="84">
        <v>26814.71</v>
      </c>
      <c r="W130" s="84">
        <v>26814.71</v>
      </c>
      <c r="X130" s="84">
        <v>26814.73</v>
      </c>
      <c r="Y130" s="84">
        <v>291012.96000000002</v>
      </c>
      <c r="Z130" s="84">
        <v>24020.33</v>
      </c>
      <c r="AA130" s="84">
        <v>24020.33</v>
      </c>
      <c r="AB130" s="84">
        <v>24020.33</v>
      </c>
      <c r="AC130" s="84">
        <v>24020.33</v>
      </c>
      <c r="AD130" s="84">
        <v>24020.33</v>
      </c>
      <c r="AE130" s="84">
        <v>24020.33</v>
      </c>
      <c r="AF130" s="84">
        <v>24481.83</v>
      </c>
      <c r="AG130" s="84">
        <v>24481.83</v>
      </c>
      <c r="AH130" s="84">
        <v>24481.83</v>
      </c>
      <c r="AI130" s="84">
        <v>24481.83</v>
      </c>
      <c r="AJ130" s="84">
        <v>24481.83</v>
      </c>
      <c r="AK130" s="84">
        <v>24481.83</v>
      </c>
      <c r="AL130" s="84">
        <v>27730.7</v>
      </c>
      <c r="AM130" s="84">
        <v>2288.9</v>
      </c>
      <c r="AN130" s="84">
        <v>2288.9</v>
      </c>
      <c r="AO130" s="84">
        <v>2288.9</v>
      </c>
      <c r="AP130" s="84">
        <v>2288.9</v>
      </c>
      <c r="AQ130" s="84">
        <v>2288.9</v>
      </c>
      <c r="AR130" s="84">
        <v>2288.9</v>
      </c>
      <c r="AS130" s="84">
        <v>2332.88</v>
      </c>
      <c r="AT130" s="84">
        <v>2332.88</v>
      </c>
      <c r="AU130" s="84">
        <v>2332.88</v>
      </c>
      <c r="AV130" s="84">
        <v>2332.88</v>
      </c>
      <c r="AW130" s="84">
        <v>2332.88</v>
      </c>
      <c r="AX130" s="84">
        <v>2332.9</v>
      </c>
    </row>
    <row r="131" spans="1:50" x14ac:dyDescent="0.25">
      <c r="A131">
        <v>13075139</v>
      </c>
      <c r="B131">
        <v>5552</v>
      </c>
      <c r="C131" t="s">
        <v>67</v>
      </c>
      <c r="D131">
        <v>349</v>
      </c>
      <c r="E131" s="84">
        <v>106531.25</v>
      </c>
      <c r="F131" s="84">
        <v>321284.62</v>
      </c>
      <c r="G131" s="84">
        <v>214753.37</v>
      </c>
      <c r="H131" s="84">
        <v>235383.27</v>
      </c>
      <c r="I131">
        <v>674.45</v>
      </c>
      <c r="J131" s="84">
        <v>117641.89</v>
      </c>
      <c r="K131" s="84">
        <v>11210.13</v>
      </c>
      <c r="L131" s="206">
        <v>128852.02</v>
      </c>
      <c r="M131" s="84">
        <v>10657.77</v>
      </c>
      <c r="N131" s="84">
        <v>10657.77</v>
      </c>
      <c r="O131" s="84">
        <v>10657.77</v>
      </c>
      <c r="P131" s="84">
        <v>10657.77</v>
      </c>
      <c r="Q131" s="84">
        <v>10657.77</v>
      </c>
      <c r="R131" s="84">
        <v>10657.77</v>
      </c>
      <c r="S131" s="84">
        <v>10817.56</v>
      </c>
      <c r="T131" s="84">
        <v>10817.56</v>
      </c>
      <c r="U131" s="84">
        <v>10817.56</v>
      </c>
      <c r="V131" s="84">
        <v>10817.56</v>
      </c>
      <c r="W131" s="84">
        <v>10817.56</v>
      </c>
      <c r="X131" s="84">
        <v>10817.6</v>
      </c>
      <c r="Y131" s="84">
        <v>117641.89</v>
      </c>
      <c r="Z131" s="84">
        <v>9730.5499999999993</v>
      </c>
      <c r="AA131" s="84">
        <v>9730.5499999999993</v>
      </c>
      <c r="AB131" s="84">
        <v>9730.5499999999993</v>
      </c>
      <c r="AC131" s="84">
        <v>9730.5499999999993</v>
      </c>
      <c r="AD131" s="84">
        <v>9730.5499999999993</v>
      </c>
      <c r="AE131" s="84">
        <v>9730.5499999999993</v>
      </c>
      <c r="AF131" s="84">
        <v>9876.43</v>
      </c>
      <c r="AG131" s="84">
        <v>9876.43</v>
      </c>
      <c r="AH131" s="84">
        <v>9876.43</v>
      </c>
      <c r="AI131" s="84">
        <v>9876.43</v>
      </c>
      <c r="AJ131" s="84">
        <v>9876.43</v>
      </c>
      <c r="AK131" s="84">
        <v>9876.44</v>
      </c>
      <c r="AL131" s="84">
        <v>11210.13</v>
      </c>
      <c r="AM131">
        <v>927.22</v>
      </c>
      <c r="AN131">
        <v>927.22</v>
      </c>
      <c r="AO131">
        <v>927.22</v>
      </c>
      <c r="AP131">
        <v>927.22</v>
      </c>
      <c r="AQ131">
        <v>927.22</v>
      </c>
      <c r="AR131">
        <v>927.22</v>
      </c>
      <c r="AS131">
        <v>941.13</v>
      </c>
      <c r="AT131">
        <v>941.13</v>
      </c>
      <c r="AU131">
        <v>941.13</v>
      </c>
      <c r="AV131">
        <v>941.13</v>
      </c>
      <c r="AW131">
        <v>941.13</v>
      </c>
      <c r="AX131">
        <v>941.16</v>
      </c>
    </row>
    <row r="132" spans="1:50" x14ac:dyDescent="0.25">
      <c r="A132">
        <v>13075140</v>
      </c>
      <c r="B132">
        <v>5554</v>
      </c>
      <c r="C132" t="s">
        <v>93</v>
      </c>
      <c r="D132">
        <v>487</v>
      </c>
      <c r="E132" s="84">
        <v>186784.88</v>
      </c>
      <c r="F132" s="84">
        <v>448325.54</v>
      </c>
      <c r="G132" s="84">
        <v>261540.65</v>
      </c>
      <c r="H132" s="84">
        <v>343709.27</v>
      </c>
      <c r="I132">
        <v>705.77</v>
      </c>
      <c r="J132" s="84">
        <v>143271.97</v>
      </c>
      <c r="K132" s="84">
        <v>13652.42</v>
      </c>
      <c r="L132" s="206">
        <v>156924.39000000001</v>
      </c>
      <c r="M132" s="84">
        <v>12965.54</v>
      </c>
      <c r="N132" s="84">
        <v>12965.54</v>
      </c>
      <c r="O132" s="84">
        <v>12965.54</v>
      </c>
      <c r="P132" s="84">
        <v>12965.54</v>
      </c>
      <c r="Q132" s="84">
        <v>12965.54</v>
      </c>
      <c r="R132" s="84">
        <v>12965.54</v>
      </c>
      <c r="S132" s="84">
        <v>13188.52</v>
      </c>
      <c r="T132" s="84">
        <v>13188.52</v>
      </c>
      <c r="U132" s="84">
        <v>13188.52</v>
      </c>
      <c r="V132" s="84">
        <v>13188.52</v>
      </c>
      <c r="W132" s="84">
        <v>13188.52</v>
      </c>
      <c r="X132" s="84">
        <v>13188.55</v>
      </c>
      <c r="Y132" s="84">
        <v>143271.97</v>
      </c>
      <c r="Z132" s="84">
        <v>11837.54</v>
      </c>
      <c r="AA132" s="84">
        <v>11837.54</v>
      </c>
      <c r="AB132" s="84">
        <v>11837.54</v>
      </c>
      <c r="AC132" s="84">
        <v>11837.54</v>
      </c>
      <c r="AD132" s="84">
        <v>11837.54</v>
      </c>
      <c r="AE132" s="84">
        <v>11837.54</v>
      </c>
      <c r="AF132" s="84">
        <v>12041.12</v>
      </c>
      <c r="AG132" s="84">
        <v>12041.12</v>
      </c>
      <c r="AH132" s="84">
        <v>12041.12</v>
      </c>
      <c r="AI132" s="84">
        <v>12041.12</v>
      </c>
      <c r="AJ132" s="84">
        <v>12041.12</v>
      </c>
      <c r="AK132" s="84">
        <v>12041.13</v>
      </c>
      <c r="AL132" s="84">
        <v>13652.42</v>
      </c>
      <c r="AM132" s="84">
        <v>1128</v>
      </c>
      <c r="AN132" s="84">
        <v>1128</v>
      </c>
      <c r="AO132" s="84">
        <v>1128</v>
      </c>
      <c r="AP132" s="84">
        <v>1128</v>
      </c>
      <c r="AQ132" s="84">
        <v>1128</v>
      </c>
      <c r="AR132" s="84">
        <v>1128</v>
      </c>
      <c r="AS132" s="84">
        <v>1147.4000000000001</v>
      </c>
      <c r="AT132" s="84">
        <v>1147.4000000000001</v>
      </c>
      <c r="AU132" s="84">
        <v>1147.4000000000001</v>
      </c>
      <c r="AV132" s="84">
        <v>1147.4000000000001</v>
      </c>
      <c r="AW132" s="84">
        <v>1147.4000000000001</v>
      </c>
      <c r="AX132" s="84">
        <v>1147.42</v>
      </c>
    </row>
    <row r="133" spans="1:50" x14ac:dyDescent="0.25">
      <c r="A133">
        <v>13075141</v>
      </c>
      <c r="B133">
        <v>5555</v>
      </c>
      <c r="C133" t="s">
        <v>101</v>
      </c>
      <c r="D133" s="85">
        <v>1355</v>
      </c>
      <c r="E133" s="84">
        <v>714573.93</v>
      </c>
      <c r="F133" s="84">
        <v>1247394.46</v>
      </c>
      <c r="G133" s="84">
        <v>532820.53</v>
      </c>
      <c r="H133" s="84">
        <v>1034266.25</v>
      </c>
      <c r="I133">
        <v>763.3</v>
      </c>
      <c r="J133" s="84">
        <v>291879.09000000003</v>
      </c>
      <c r="K133" s="84">
        <v>27813.23</v>
      </c>
      <c r="L133" s="206">
        <v>319692.32</v>
      </c>
      <c r="M133" s="84">
        <v>26330.83</v>
      </c>
      <c r="N133" s="84">
        <v>26330.83</v>
      </c>
      <c r="O133" s="84">
        <v>26330.83</v>
      </c>
      <c r="P133" s="84">
        <v>26330.83</v>
      </c>
      <c r="Q133" s="84">
        <v>26330.83</v>
      </c>
      <c r="R133" s="84">
        <v>26330.83</v>
      </c>
      <c r="S133" s="84">
        <v>26951.22</v>
      </c>
      <c r="T133" s="84">
        <v>26951.22</v>
      </c>
      <c r="U133" s="84">
        <v>26951.22</v>
      </c>
      <c r="V133" s="84">
        <v>26951.22</v>
      </c>
      <c r="W133" s="84">
        <v>26951.22</v>
      </c>
      <c r="X133" s="84">
        <v>26951.24</v>
      </c>
      <c r="Y133" s="84">
        <v>291879.09000000003</v>
      </c>
      <c r="Z133" s="84">
        <v>24040.05</v>
      </c>
      <c r="AA133" s="84">
        <v>24040.05</v>
      </c>
      <c r="AB133" s="84">
        <v>24040.05</v>
      </c>
      <c r="AC133" s="84">
        <v>24040.05</v>
      </c>
      <c r="AD133" s="84">
        <v>24040.05</v>
      </c>
      <c r="AE133" s="84">
        <v>24040.05</v>
      </c>
      <c r="AF133" s="84">
        <v>24606.47</v>
      </c>
      <c r="AG133" s="84">
        <v>24606.47</v>
      </c>
      <c r="AH133" s="84">
        <v>24606.47</v>
      </c>
      <c r="AI133" s="84">
        <v>24606.47</v>
      </c>
      <c r="AJ133" s="84">
        <v>24606.47</v>
      </c>
      <c r="AK133" s="84">
        <v>24606.44</v>
      </c>
      <c r="AL133" s="84">
        <v>27813.23</v>
      </c>
      <c r="AM133" s="84">
        <v>2290.7800000000002</v>
      </c>
      <c r="AN133" s="84">
        <v>2290.7800000000002</v>
      </c>
      <c r="AO133" s="84">
        <v>2290.7800000000002</v>
      </c>
      <c r="AP133" s="84">
        <v>2290.7800000000002</v>
      </c>
      <c r="AQ133" s="84">
        <v>2290.7800000000002</v>
      </c>
      <c r="AR133" s="84">
        <v>2290.7800000000002</v>
      </c>
      <c r="AS133" s="84">
        <v>2344.75</v>
      </c>
      <c r="AT133" s="84">
        <v>2344.75</v>
      </c>
      <c r="AU133" s="84">
        <v>2344.75</v>
      </c>
      <c r="AV133" s="84">
        <v>2344.75</v>
      </c>
      <c r="AW133" s="84">
        <v>2344.75</v>
      </c>
      <c r="AX133" s="84">
        <v>2344.8000000000002</v>
      </c>
    </row>
    <row r="134" spans="1:50" x14ac:dyDescent="0.25">
      <c r="A134">
        <v>13075142</v>
      </c>
      <c r="B134">
        <v>5555</v>
      </c>
      <c r="C134" t="s">
        <v>102</v>
      </c>
      <c r="D134" s="85">
        <v>1493</v>
      </c>
      <c r="E134" s="84">
        <v>1014139.58</v>
      </c>
      <c r="F134" s="84">
        <v>1374435.37</v>
      </c>
      <c r="G134" s="84">
        <v>360295.79</v>
      </c>
      <c r="H134" s="84">
        <v>1230317.06</v>
      </c>
      <c r="I134">
        <v>824.06</v>
      </c>
      <c r="J134" s="84">
        <v>197370.04</v>
      </c>
      <c r="K134" s="84">
        <v>18807.439999999999</v>
      </c>
      <c r="L134" s="206">
        <v>216177.48</v>
      </c>
      <c r="M134" s="84">
        <v>17673</v>
      </c>
      <c r="N134" s="84">
        <v>17673</v>
      </c>
      <c r="O134" s="84">
        <v>17673</v>
      </c>
      <c r="P134" s="84">
        <v>17673</v>
      </c>
      <c r="Q134" s="84">
        <v>17673</v>
      </c>
      <c r="R134" s="84">
        <v>17673</v>
      </c>
      <c r="S134" s="84">
        <v>18356.580000000002</v>
      </c>
      <c r="T134" s="84">
        <v>18356.580000000002</v>
      </c>
      <c r="U134" s="84">
        <v>18356.580000000002</v>
      </c>
      <c r="V134" s="84">
        <v>18356.580000000002</v>
      </c>
      <c r="W134" s="84">
        <v>18356.580000000002</v>
      </c>
      <c r="X134" s="84">
        <v>18356.580000000002</v>
      </c>
      <c r="Y134" s="84">
        <v>197370.04</v>
      </c>
      <c r="Z134" s="84">
        <v>16135.45</v>
      </c>
      <c r="AA134" s="84">
        <v>16135.45</v>
      </c>
      <c r="AB134" s="84">
        <v>16135.45</v>
      </c>
      <c r="AC134" s="84">
        <v>16135.45</v>
      </c>
      <c r="AD134" s="84">
        <v>16135.45</v>
      </c>
      <c r="AE134" s="84">
        <v>16135.45</v>
      </c>
      <c r="AF134" s="84">
        <v>16759.560000000001</v>
      </c>
      <c r="AG134" s="84">
        <v>16759.560000000001</v>
      </c>
      <c r="AH134" s="84">
        <v>16759.560000000001</v>
      </c>
      <c r="AI134" s="84">
        <v>16759.560000000001</v>
      </c>
      <c r="AJ134" s="84">
        <v>16759.560000000001</v>
      </c>
      <c r="AK134" s="84">
        <v>16759.54</v>
      </c>
      <c r="AL134" s="84">
        <v>18807.439999999999</v>
      </c>
      <c r="AM134" s="84">
        <v>1537.55</v>
      </c>
      <c r="AN134" s="84">
        <v>1537.55</v>
      </c>
      <c r="AO134" s="84">
        <v>1537.55</v>
      </c>
      <c r="AP134" s="84">
        <v>1537.55</v>
      </c>
      <c r="AQ134" s="84">
        <v>1537.55</v>
      </c>
      <c r="AR134" s="84">
        <v>1537.55</v>
      </c>
      <c r="AS134" s="84">
        <v>1597.02</v>
      </c>
      <c r="AT134" s="84">
        <v>1597.02</v>
      </c>
      <c r="AU134" s="84">
        <v>1597.02</v>
      </c>
      <c r="AV134" s="84">
        <v>1597.02</v>
      </c>
      <c r="AW134" s="84">
        <v>1597.02</v>
      </c>
      <c r="AX134" s="84">
        <v>1597.04</v>
      </c>
    </row>
    <row r="135" spans="1:50" x14ac:dyDescent="0.25">
      <c r="A135">
        <v>13075143</v>
      </c>
      <c r="B135">
        <v>5559</v>
      </c>
      <c r="C135" t="s">
        <v>135</v>
      </c>
      <c r="D135">
        <v>779</v>
      </c>
      <c r="E135" s="84">
        <v>383550.06</v>
      </c>
      <c r="F135" s="84">
        <v>717136.74</v>
      </c>
      <c r="G135" s="84">
        <v>333586.68</v>
      </c>
      <c r="H135" s="84">
        <v>583702.06999999995</v>
      </c>
      <c r="I135">
        <v>749.3</v>
      </c>
      <c r="J135" s="84">
        <v>182738.79</v>
      </c>
      <c r="K135" s="84">
        <v>17413.22</v>
      </c>
      <c r="L135" s="206">
        <v>200152.01</v>
      </c>
      <c r="M135" s="84">
        <v>16501</v>
      </c>
      <c r="N135" s="84">
        <v>16501</v>
      </c>
      <c r="O135" s="84">
        <v>16501</v>
      </c>
      <c r="P135" s="84">
        <v>16501</v>
      </c>
      <c r="Q135" s="84">
        <v>16501</v>
      </c>
      <c r="R135" s="84">
        <v>16501</v>
      </c>
      <c r="S135" s="84">
        <v>16857.66</v>
      </c>
      <c r="T135" s="84">
        <v>16857.66</v>
      </c>
      <c r="U135" s="84">
        <v>16857.66</v>
      </c>
      <c r="V135" s="84">
        <v>16857.66</v>
      </c>
      <c r="W135" s="84">
        <v>16857.66</v>
      </c>
      <c r="X135" s="84">
        <v>16857.71</v>
      </c>
      <c r="Y135" s="84">
        <v>182738.79</v>
      </c>
      <c r="Z135" s="84">
        <v>15065.42</v>
      </c>
      <c r="AA135" s="84">
        <v>15065.42</v>
      </c>
      <c r="AB135" s="84">
        <v>15065.42</v>
      </c>
      <c r="AC135" s="84">
        <v>15065.42</v>
      </c>
      <c r="AD135" s="84">
        <v>15065.42</v>
      </c>
      <c r="AE135" s="84">
        <v>15065.42</v>
      </c>
      <c r="AF135" s="84">
        <v>15391.04</v>
      </c>
      <c r="AG135" s="84">
        <v>15391.04</v>
      </c>
      <c r="AH135" s="84">
        <v>15391.04</v>
      </c>
      <c r="AI135" s="84">
        <v>15391.04</v>
      </c>
      <c r="AJ135" s="84">
        <v>15391.04</v>
      </c>
      <c r="AK135" s="84">
        <v>15391.07</v>
      </c>
      <c r="AL135" s="84">
        <v>17413.22</v>
      </c>
      <c r="AM135" s="84">
        <v>1435.58</v>
      </c>
      <c r="AN135" s="84">
        <v>1435.58</v>
      </c>
      <c r="AO135" s="84">
        <v>1435.58</v>
      </c>
      <c r="AP135" s="84">
        <v>1435.58</v>
      </c>
      <c r="AQ135" s="84">
        <v>1435.58</v>
      </c>
      <c r="AR135" s="84">
        <v>1435.58</v>
      </c>
      <c r="AS135" s="84">
        <v>1466.62</v>
      </c>
      <c r="AT135" s="84">
        <v>1466.62</v>
      </c>
      <c r="AU135" s="84">
        <v>1466.62</v>
      </c>
      <c r="AV135" s="84">
        <v>1466.62</v>
      </c>
      <c r="AW135" s="84">
        <v>1466.62</v>
      </c>
      <c r="AX135" s="84">
        <v>1466.64</v>
      </c>
    </row>
    <row r="136" spans="1:50" x14ac:dyDescent="0.25">
      <c r="A136">
        <v>13075144</v>
      </c>
      <c r="B136">
        <v>5551</v>
      </c>
      <c r="C136" t="s">
        <v>53</v>
      </c>
      <c r="D136" s="85">
        <v>12355</v>
      </c>
      <c r="E136" s="84">
        <v>6053514.8799999999</v>
      </c>
      <c r="F136" s="84">
        <v>11373843.949999999</v>
      </c>
      <c r="G136" s="84">
        <v>5320329.07</v>
      </c>
      <c r="H136" s="84">
        <v>9245712.3200000003</v>
      </c>
      <c r="I136">
        <v>748.34</v>
      </c>
      <c r="J136" s="84">
        <v>2914476.26</v>
      </c>
      <c r="K136" s="84">
        <v>277721.18</v>
      </c>
      <c r="L136" s="206">
        <v>3192197.44</v>
      </c>
      <c r="M136" s="84">
        <v>263188.08</v>
      </c>
      <c r="N136" s="84">
        <v>263188.08</v>
      </c>
      <c r="O136" s="84">
        <v>263188.08</v>
      </c>
      <c r="P136" s="84">
        <v>263188.08</v>
      </c>
      <c r="Q136" s="84">
        <v>263188.08</v>
      </c>
      <c r="R136" s="84">
        <v>263188.08</v>
      </c>
      <c r="S136" s="84">
        <v>268844.82</v>
      </c>
      <c r="T136" s="84">
        <v>268844.82</v>
      </c>
      <c r="U136" s="84">
        <v>268844.82</v>
      </c>
      <c r="V136" s="84">
        <v>268844.82</v>
      </c>
      <c r="W136" s="84">
        <v>268844.82</v>
      </c>
      <c r="X136" s="84">
        <v>268844.86</v>
      </c>
      <c r="Y136" s="84">
        <v>2914476.26</v>
      </c>
      <c r="Z136" s="84">
        <v>240290.72</v>
      </c>
      <c r="AA136" s="84">
        <v>240290.72</v>
      </c>
      <c r="AB136" s="84">
        <v>240290.72</v>
      </c>
      <c r="AC136" s="84">
        <v>240290.72</v>
      </c>
      <c r="AD136" s="84">
        <v>240290.72</v>
      </c>
      <c r="AE136" s="84">
        <v>240290.72</v>
      </c>
      <c r="AF136" s="84">
        <v>245455.32</v>
      </c>
      <c r="AG136" s="84">
        <v>245455.32</v>
      </c>
      <c r="AH136" s="84">
        <v>245455.32</v>
      </c>
      <c r="AI136" s="84">
        <v>245455.32</v>
      </c>
      <c r="AJ136" s="84">
        <v>245455.32</v>
      </c>
      <c r="AK136" s="84">
        <v>245455.34</v>
      </c>
      <c r="AL136" s="84">
        <v>277721.18</v>
      </c>
      <c r="AM136" s="84">
        <v>22897.360000000001</v>
      </c>
      <c r="AN136" s="84">
        <v>22897.360000000001</v>
      </c>
      <c r="AO136" s="84">
        <v>22897.360000000001</v>
      </c>
      <c r="AP136" s="84">
        <v>22897.360000000001</v>
      </c>
      <c r="AQ136" s="84">
        <v>22897.360000000001</v>
      </c>
      <c r="AR136" s="84">
        <v>22897.360000000001</v>
      </c>
      <c r="AS136" s="84">
        <v>23389.5</v>
      </c>
      <c r="AT136" s="84">
        <v>23389.5</v>
      </c>
      <c r="AU136" s="84">
        <v>23389.5</v>
      </c>
      <c r="AV136" s="84">
        <v>23389.5</v>
      </c>
      <c r="AW136" s="84">
        <v>23389.5</v>
      </c>
      <c r="AX136" s="84">
        <v>23389.52</v>
      </c>
    </row>
    <row r="137" spans="1:50" x14ac:dyDescent="0.25">
      <c r="A137">
        <v>13075145</v>
      </c>
      <c r="B137">
        <v>5563</v>
      </c>
      <c r="C137" t="s">
        <v>181</v>
      </c>
      <c r="D137">
        <v>203</v>
      </c>
      <c r="E137" s="84">
        <v>57399.26</v>
      </c>
      <c r="F137" s="84">
        <v>186879.02</v>
      </c>
      <c r="G137" s="84">
        <v>129479.76</v>
      </c>
      <c r="H137" s="84">
        <v>135087.12</v>
      </c>
      <c r="I137">
        <v>665.45</v>
      </c>
      <c r="J137" s="84">
        <v>70929.02</v>
      </c>
      <c r="K137" s="84">
        <v>6758.84</v>
      </c>
      <c r="L137" s="206">
        <v>77687.86</v>
      </c>
      <c r="M137" s="84">
        <v>6427.51</v>
      </c>
      <c r="N137" s="84">
        <v>6427.51</v>
      </c>
      <c r="O137" s="84">
        <v>6427.51</v>
      </c>
      <c r="P137" s="84">
        <v>6427.51</v>
      </c>
      <c r="Q137" s="84">
        <v>6427.51</v>
      </c>
      <c r="R137" s="84">
        <v>6427.51</v>
      </c>
      <c r="S137" s="84">
        <v>6520.46</v>
      </c>
      <c r="T137" s="84">
        <v>6520.46</v>
      </c>
      <c r="U137" s="84">
        <v>6520.46</v>
      </c>
      <c r="V137" s="84">
        <v>6520.46</v>
      </c>
      <c r="W137" s="84">
        <v>6520.46</v>
      </c>
      <c r="X137" s="84">
        <v>6520.5</v>
      </c>
      <c r="Y137" s="84">
        <v>70929.02</v>
      </c>
      <c r="Z137" s="84">
        <v>5868.32</v>
      </c>
      <c r="AA137" s="84">
        <v>5868.32</v>
      </c>
      <c r="AB137" s="84">
        <v>5868.32</v>
      </c>
      <c r="AC137" s="84">
        <v>5868.32</v>
      </c>
      <c r="AD137" s="84">
        <v>5868.32</v>
      </c>
      <c r="AE137" s="84">
        <v>5868.32</v>
      </c>
      <c r="AF137" s="84">
        <v>5953.18</v>
      </c>
      <c r="AG137" s="84">
        <v>5953.18</v>
      </c>
      <c r="AH137" s="84">
        <v>5953.18</v>
      </c>
      <c r="AI137" s="84">
        <v>5953.18</v>
      </c>
      <c r="AJ137" s="84">
        <v>5953.18</v>
      </c>
      <c r="AK137" s="84">
        <v>5953.2</v>
      </c>
      <c r="AL137" s="84">
        <v>6758.84</v>
      </c>
      <c r="AM137">
        <v>559.19000000000005</v>
      </c>
      <c r="AN137">
        <v>559.19000000000005</v>
      </c>
      <c r="AO137">
        <v>559.19000000000005</v>
      </c>
      <c r="AP137">
        <v>559.19000000000005</v>
      </c>
      <c r="AQ137">
        <v>559.19000000000005</v>
      </c>
      <c r="AR137">
        <v>559.19000000000005</v>
      </c>
      <c r="AS137">
        <v>567.28</v>
      </c>
      <c r="AT137">
        <v>567.28</v>
      </c>
      <c r="AU137">
        <v>567.28</v>
      </c>
      <c r="AV137">
        <v>567.28</v>
      </c>
      <c r="AW137">
        <v>567.28</v>
      </c>
      <c r="AX137">
        <v>567.29999999999995</v>
      </c>
    </row>
    <row r="138" spans="1:50" x14ac:dyDescent="0.25">
      <c r="A138">
        <v>13075146</v>
      </c>
      <c r="B138">
        <v>5557</v>
      </c>
      <c r="C138" t="s">
        <v>125</v>
      </c>
      <c r="D138" s="85">
        <v>1164</v>
      </c>
      <c r="E138" s="84">
        <v>474663.58</v>
      </c>
      <c r="F138" s="84">
        <v>1071562.47</v>
      </c>
      <c r="G138" s="84">
        <v>596898.89</v>
      </c>
      <c r="H138" s="84">
        <v>832802.91</v>
      </c>
      <c r="I138">
        <v>715.47</v>
      </c>
      <c r="J138" s="84">
        <v>326981.21000000002</v>
      </c>
      <c r="K138" s="84">
        <v>31158.12</v>
      </c>
      <c r="L138" s="206">
        <v>358139.33</v>
      </c>
      <c r="M138" s="84">
        <v>29578.47</v>
      </c>
      <c r="N138" s="84">
        <v>29578.47</v>
      </c>
      <c r="O138" s="84">
        <v>29578.47</v>
      </c>
      <c r="P138" s="84">
        <v>29578.47</v>
      </c>
      <c r="Q138" s="84">
        <v>29578.47</v>
      </c>
      <c r="R138" s="84">
        <v>29578.47</v>
      </c>
      <c r="S138" s="84">
        <v>30111.41</v>
      </c>
      <c r="T138" s="84">
        <v>30111.41</v>
      </c>
      <c r="U138" s="84">
        <v>30111.41</v>
      </c>
      <c r="V138" s="84">
        <v>30111.41</v>
      </c>
      <c r="W138" s="84">
        <v>30111.41</v>
      </c>
      <c r="X138" s="84">
        <v>30111.46</v>
      </c>
      <c r="Y138" s="84">
        <v>326981.21000000002</v>
      </c>
      <c r="Z138" s="84">
        <v>27005.15</v>
      </c>
      <c r="AA138" s="84">
        <v>27005.15</v>
      </c>
      <c r="AB138" s="84">
        <v>27005.15</v>
      </c>
      <c r="AC138" s="84">
        <v>27005.15</v>
      </c>
      <c r="AD138" s="84">
        <v>27005.15</v>
      </c>
      <c r="AE138" s="84">
        <v>27005.15</v>
      </c>
      <c r="AF138" s="84">
        <v>27491.71</v>
      </c>
      <c r="AG138" s="84">
        <v>27491.71</v>
      </c>
      <c r="AH138" s="84">
        <v>27491.71</v>
      </c>
      <c r="AI138" s="84">
        <v>27491.71</v>
      </c>
      <c r="AJ138" s="84">
        <v>27491.71</v>
      </c>
      <c r="AK138" s="84">
        <v>27491.759999999998</v>
      </c>
      <c r="AL138" s="84">
        <v>31158.12</v>
      </c>
      <c r="AM138" s="84">
        <v>2573.3200000000002</v>
      </c>
      <c r="AN138" s="84">
        <v>2573.3200000000002</v>
      </c>
      <c r="AO138" s="84">
        <v>2573.3200000000002</v>
      </c>
      <c r="AP138" s="84">
        <v>2573.3200000000002</v>
      </c>
      <c r="AQ138" s="84">
        <v>2573.3200000000002</v>
      </c>
      <c r="AR138" s="84">
        <v>2573.3200000000002</v>
      </c>
      <c r="AS138" s="84">
        <v>2619.6999999999998</v>
      </c>
      <c r="AT138" s="84">
        <v>2619.6999999999998</v>
      </c>
      <c r="AU138" s="84">
        <v>2619.6999999999998</v>
      </c>
      <c r="AV138" s="84">
        <v>2619.6999999999998</v>
      </c>
      <c r="AW138" s="84">
        <v>2619.6999999999998</v>
      </c>
      <c r="AX138" s="84">
        <v>2619.6999999999998</v>
      </c>
    </row>
    <row r="139" spans="1:50" x14ac:dyDescent="0.25">
      <c r="A139">
        <v>13075147</v>
      </c>
      <c r="B139">
        <v>5551</v>
      </c>
      <c r="C139" t="s">
        <v>54</v>
      </c>
      <c r="D139">
        <v>729</v>
      </c>
      <c r="E139" s="84">
        <v>253419.99</v>
      </c>
      <c r="F139" s="84">
        <v>671107.43</v>
      </c>
      <c r="G139" s="84">
        <v>417687.43</v>
      </c>
      <c r="H139" s="84">
        <v>504032.45</v>
      </c>
      <c r="I139">
        <v>691.4</v>
      </c>
      <c r="J139" s="84">
        <v>228809.18</v>
      </c>
      <c r="K139" s="84">
        <v>21803.279999999999</v>
      </c>
      <c r="L139" s="206">
        <v>250612.46</v>
      </c>
      <c r="M139" s="84">
        <v>20717.48</v>
      </c>
      <c r="N139" s="84">
        <v>20717.48</v>
      </c>
      <c r="O139" s="84">
        <v>20717.48</v>
      </c>
      <c r="P139" s="84">
        <v>20717.48</v>
      </c>
      <c r="Q139" s="84">
        <v>20717.48</v>
      </c>
      <c r="R139" s="84">
        <v>20717.48</v>
      </c>
      <c r="S139" s="84">
        <v>21051.26</v>
      </c>
      <c r="T139" s="84">
        <v>21051.26</v>
      </c>
      <c r="U139" s="84">
        <v>21051.26</v>
      </c>
      <c r="V139" s="84">
        <v>21051.26</v>
      </c>
      <c r="W139" s="84">
        <v>21051.26</v>
      </c>
      <c r="X139" s="84">
        <v>21051.279999999999</v>
      </c>
      <c r="Y139" s="84">
        <v>228809.18</v>
      </c>
      <c r="Z139" s="84">
        <v>18915.060000000001</v>
      </c>
      <c r="AA139" s="84">
        <v>18915.060000000001</v>
      </c>
      <c r="AB139" s="84">
        <v>18915.060000000001</v>
      </c>
      <c r="AC139" s="84">
        <v>18915.060000000001</v>
      </c>
      <c r="AD139" s="84">
        <v>18915.060000000001</v>
      </c>
      <c r="AE139" s="84">
        <v>18915.060000000001</v>
      </c>
      <c r="AF139" s="84">
        <v>19219.8</v>
      </c>
      <c r="AG139" s="84">
        <v>19219.8</v>
      </c>
      <c r="AH139" s="84">
        <v>19219.8</v>
      </c>
      <c r="AI139" s="84">
        <v>19219.8</v>
      </c>
      <c r="AJ139" s="84">
        <v>19219.8</v>
      </c>
      <c r="AK139" s="84">
        <v>19219.82</v>
      </c>
      <c r="AL139" s="84">
        <v>21803.279999999999</v>
      </c>
      <c r="AM139" s="84">
        <v>1802.42</v>
      </c>
      <c r="AN139" s="84">
        <v>1802.42</v>
      </c>
      <c r="AO139" s="84">
        <v>1802.42</v>
      </c>
      <c r="AP139" s="84">
        <v>1802.42</v>
      </c>
      <c r="AQ139" s="84">
        <v>1802.42</v>
      </c>
      <c r="AR139" s="84">
        <v>1802.42</v>
      </c>
      <c r="AS139" s="84">
        <v>1831.46</v>
      </c>
      <c r="AT139" s="84">
        <v>1831.46</v>
      </c>
      <c r="AU139" s="84">
        <v>1831.46</v>
      </c>
      <c r="AV139" s="84">
        <v>1831.46</v>
      </c>
      <c r="AW139" s="84">
        <v>1831.46</v>
      </c>
      <c r="AX139" s="84">
        <v>1831.46</v>
      </c>
    </row>
    <row r="140" spans="1:50" x14ac:dyDescent="0.25">
      <c r="A140">
        <v>13075148</v>
      </c>
      <c r="B140">
        <v>5562</v>
      </c>
      <c r="C140" t="s">
        <v>167</v>
      </c>
      <c r="D140">
        <v>957</v>
      </c>
      <c r="E140" s="84">
        <v>481688.4</v>
      </c>
      <c r="F140" s="84">
        <v>881001.11</v>
      </c>
      <c r="G140" s="84">
        <v>399312.7</v>
      </c>
      <c r="H140" s="84">
        <v>721276.02</v>
      </c>
      <c r="I140">
        <v>753.68</v>
      </c>
      <c r="J140" s="84">
        <v>218743.5</v>
      </c>
      <c r="K140" s="84">
        <v>20844.12</v>
      </c>
      <c r="L140" s="206">
        <v>239587.62</v>
      </c>
      <c r="M140" s="84">
        <v>19746.55</v>
      </c>
      <c r="N140" s="84">
        <v>19746.55</v>
      </c>
      <c r="O140" s="84">
        <v>19746.55</v>
      </c>
      <c r="P140" s="84">
        <v>19746.55</v>
      </c>
      <c r="Q140" s="84">
        <v>19746.55</v>
      </c>
      <c r="R140" s="84">
        <v>19746.55</v>
      </c>
      <c r="S140" s="84">
        <v>20184.72</v>
      </c>
      <c r="T140" s="84">
        <v>20184.72</v>
      </c>
      <c r="U140" s="84">
        <v>20184.72</v>
      </c>
      <c r="V140" s="84">
        <v>20184.72</v>
      </c>
      <c r="W140" s="84">
        <v>20184.72</v>
      </c>
      <c r="X140" s="84">
        <v>20184.72</v>
      </c>
      <c r="Y140" s="84">
        <v>218743.5</v>
      </c>
      <c r="Z140" s="84">
        <v>18028.599999999999</v>
      </c>
      <c r="AA140" s="84">
        <v>18028.599999999999</v>
      </c>
      <c r="AB140" s="84">
        <v>18028.599999999999</v>
      </c>
      <c r="AC140" s="84">
        <v>18028.599999999999</v>
      </c>
      <c r="AD140" s="84">
        <v>18028.599999999999</v>
      </c>
      <c r="AE140" s="84">
        <v>18028.599999999999</v>
      </c>
      <c r="AF140" s="84">
        <v>18428.650000000001</v>
      </c>
      <c r="AG140" s="84">
        <v>18428.650000000001</v>
      </c>
      <c r="AH140" s="84">
        <v>18428.650000000001</v>
      </c>
      <c r="AI140" s="84">
        <v>18428.650000000001</v>
      </c>
      <c r="AJ140" s="84">
        <v>18428.650000000001</v>
      </c>
      <c r="AK140" s="84">
        <v>18428.650000000001</v>
      </c>
      <c r="AL140" s="84">
        <v>20844.12</v>
      </c>
      <c r="AM140" s="84">
        <v>1717.95</v>
      </c>
      <c r="AN140" s="84">
        <v>1717.95</v>
      </c>
      <c r="AO140" s="84">
        <v>1717.95</v>
      </c>
      <c r="AP140" s="84">
        <v>1717.95</v>
      </c>
      <c r="AQ140" s="84">
        <v>1717.95</v>
      </c>
      <c r="AR140" s="84">
        <v>1717.95</v>
      </c>
      <c r="AS140" s="84">
        <v>1756.07</v>
      </c>
      <c r="AT140" s="84">
        <v>1756.07</v>
      </c>
      <c r="AU140" s="84">
        <v>1756.07</v>
      </c>
      <c r="AV140" s="84">
        <v>1756.07</v>
      </c>
      <c r="AW140" s="84">
        <v>1756.07</v>
      </c>
      <c r="AX140" s="84">
        <v>1756.07</v>
      </c>
    </row>
    <row r="141" spans="1:50" x14ac:dyDescent="0.25">
      <c r="A141">
        <v>13075149</v>
      </c>
      <c r="B141">
        <v>5560</v>
      </c>
      <c r="C141" t="s">
        <v>148</v>
      </c>
      <c r="D141">
        <v>463</v>
      </c>
      <c r="E141" s="84">
        <v>130510.92</v>
      </c>
      <c r="F141" s="84">
        <v>426231.46</v>
      </c>
      <c r="G141" s="84">
        <v>295720.55</v>
      </c>
      <c r="H141" s="84">
        <v>307943.25</v>
      </c>
      <c r="I141">
        <v>665.1</v>
      </c>
      <c r="J141" s="84">
        <v>161995.72</v>
      </c>
      <c r="K141" s="84">
        <v>15436.61</v>
      </c>
      <c r="L141" s="206">
        <v>177432.33</v>
      </c>
      <c r="M141" s="84">
        <v>14680.03</v>
      </c>
      <c r="N141" s="84">
        <v>14680.03</v>
      </c>
      <c r="O141" s="84">
        <v>14680.03</v>
      </c>
      <c r="P141" s="84">
        <v>14680.03</v>
      </c>
      <c r="Q141" s="84">
        <v>14680.03</v>
      </c>
      <c r="R141" s="84">
        <v>14680.03</v>
      </c>
      <c r="S141" s="84">
        <v>14892.02</v>
      </c>
      <c r="T141" s="84">
        <v>14892.02</v>
      </c>
      <c r="U141" s="84">
        <v>14892.02</v>
      </c>
      <c r="V141" s="84">
        <v>14892.02</v>
      </c>
      <c r="W141" s="84">
        <v>14892.02</v>
      </c>
      <c r="X141" s="84">
        <v>14892.05</v>
      </c>
      <c r="Y141" s="84">
        <v>161995.72</v>
      </c>
      <c r="Z141" s="84">
        <v>13402.87</v>
      </c>
      <c r="AA141" s="84">
        <v>13402.87</v>
      </c>
      <c r="AB141" s="84">
        <v>13402.87</v>
      </c>
      <c r="AC141" s="84">
        <v>13402.87</v>
      </c>
      <c r="AD141" s="84">
        <v>13402.87</v>
      </c>
      <c r="AE141" s="84">
        <v>13402.87</v>
      </c>
      <c r="AF141" s="84">
        <v>13596.42</v>
      </c>
      <c r="AG141" s="84">
        <v>13596.42</v>
      </c>
      <c r="AH141" s="84">
        <v>13596.42</v>
      </c>
      <c r="AI141" s="84">
        <v>13596.42</v>
      </c>
      <c r="AJ141" s="84">
        <v>13596.42</v>
      </c>
      <c r="AK141" s="84">
        <v>13596.4</v>
      </c>
      <c r="AL141" s="84">
        <v>15436.61</v>
      </c>
      <c r="AM141" s="84">
        <v>1277.1600000000001</v>
      </c>
      <c r="AN141" s="84">
        <v>1277.1600000000001</v>
      </c>
      <c r="AO141" s="84">
        <v>1277.1600000000001</v>
      </c>
      <c r="AP141" s="84">
        <v>1277.1600000000001</v>
      </c>
      <c r="AQ141" s="84">
        <v>1277.1600000000001</v>
      </c>
      <c r="AR141" s="84">
        <v>1277.1600000000001</v>
      </c>
      <c r="AS141" s="84">
        <v>1295.5999999999999</v>
      </c>
      <c r="AT141" s="84">
        <v>1295.5999999999999</v>
      </c>
      <c r="AU141" s="84">
        <v>1295.5999999999999</v>
      </c>
      <c r="AV141" s="84">
        <v>1295.5999999999999</v>
      </c>
      <c r="AW141" s="84">
        <v>1295.5999999999999</v>
      </c>
      <c r="AX141" s="84">
        <v>1295.6500000000001</v>
      </c>
    </row>
    <row r="142" spans="1:50" x14ac:dyDescent="0.25">
      <c r="A142">
        <v>13075150</v>
      </c>
      <c r="B142">
        <v>5563</v>
      </c>
      <c r="C142" t="s">
        <v>182</v>
      </c>
      <c r="D142">
        <v>494</v>
      </c>
      <c r="E142" s="84">
        <v>204392.6</v>
      </c>
      <c r="F142" s="84">
        <v>454769.64</v>
      </c>
      <c r="G142" s="84">
        <v>250377.04</v>
      </c>
      <c r="H142" s="84">
        <v>354618.83</v>
      </c>
      <c r="I142">
        <v>717.85</v>
      </c>
      <c r="J142" s="84">
        <v>137156.54999999999</v>
      </c>
      <c r="K142" s="84">
        <v>13069.68</v>
      </c>
      <c r="L142" s="206">
        <v>150226.23000000001</v>
      </c>
      <c r="M142" s="84">
        <v>12405.76</v>
      </c>
      <c r="N142" s="84">
        <v>12405.76</v>
      </c>
      <c r="O142" s="84">
        <v>12405.76</v>
      </c>
      <c r="P142" s="84">
        <v>12405.76</v>
      </c>
      <c r="Q142" s="84">
        <v>12405.76</v>
      </c>
      <c r="R142" s="84">
        <v>12405.76</v>
      </c>
      <c r="S142" s="84">
        <v>12631.94</v>
      </c>
      <c r="T142" s="84">
        <v>12631.94</v>
      </c>
      <c r="U142" s="84">
        <v>12631.94</v>
      </c>
      <c r="V142" s="84">
        <v>12631.94</v>
      </c>
      <c r="W142" s="84">
        <v>12631.94</v>
      </c>
      <c r="X142" s="84">
        <v>12631.97</v>
      </c>
      <c r="Y142" s="84">
        <v>137156.54999999999</v>
      </c>
      <c r="Z142" s="84">
        <v>11326.46</v>
      </c>
      <c r="AA142" s="84">
        <v>11326.46</v>
      </c>
      <c r="AB142" s="84">
        <v>11326.46</v>
      </c>
      <c r="AC142" s="84">
        <v>11326.46</v>
      </c>
      <c r="AD142" s="84">
        <v>11326.46</v>
      </c>
      <c r="AE142" s="84">
        <v>11326.46</v>
      </c>
      <c r="AF142" s="84">
        <v>11532.96</v>
      </c>
      <c r="AG142" s="84">
        <v>11532.96</v>
      </c>
      <c r="AH142" s="84">
        <v>11532.96</v>
      </c>
      <c r="AI142" s="84">
        <v>11532.96</v>
      </c>
      <c r="AJ142" s="84">
        <v>11532.96</v>
      </c>
      <c r="AK142" s="84">
        <v>11532.99</v>
      </c>
      <c r="AL142" s="84">
        <v>13069.68</v>
      </c>
      <c r="AM142" s="84">
        <v>1079.3</v>
      </c>
      <c r="AN142" s="84">
        <v>1079.3</v>
      </c>
      <c r="AO142" s="84">
        <v>1079.3</v>
      </c>
      <c r="AP142" s="84">
        <v>1079.3</v>
      </c>
      <c r="AQ142" s="84">
        <v>1079.3</v>
      </c>
      <c r="AR142" s="84">
        <v>1079.3</v>
      </c>
      <c r="AS142" s="84">
        <v>1098.98</v>
      </c>
      <c r="AT142" s="84">
        <v>1098.98</v>
      </c>
      <c r="AU142" s="84">
        <v>1098.98</v>
      </c>
      <c r="AV142" s="84">
        <v>1098.98</v>
      </c>
      <c r="AW142" s="84">
        <v>1098.98</v>
      </c>
      <c r="AX142" s="84">
        <v>1098.98</v>
      </c>
    </row>
    <row r="143" spans="1:50" x14ac:dyDescent="0.25">
      <c r="A143">
        <v>13075151</v>
      </c>
      <c r="B143">
        <v>5561</v>
      </c>
      <c r="C143" t="s">
        <v>153</v>
      </c>
      <c r="D143" s="85">
        <v>3970</v>
      </c>
      <c r="E143" s="84">
        <v>2560022.42</v>
      </c>
      <c r="F143" s="84">
        <v>3654727.6800000002</v>
      </c>
      <c r="G143" s="84">
        <v>1094705.26</v>
      </c>
      <c r="H143" s="84">
        <v>3216845.57</v>
      </c>
      <c r="I143">
        <v>810.29</v>
      </c>
      <c r="J143" s="84">
        <v>599679.54</v>
      </c>
      <c r="K143" s="84">
        <v>57143.61</v>
      </c>
      <c r="L143" s="206">
        <v>656823.15</v>
      </c>
      <c r="M143" s="84">
        <v>53826.42</v>
      </c>
      <c r="N143" s="84">
        <v>53826.42</v>
      </c>
      <c r="O143" s="84">
        <v>53826.42</v>
      </c>
      <c r="P143" s="84">
        <v>53826.42</v>
      </c>
      <c r="Q143" s="84">
        <v>53826.42</v>
      </c>
      <c r="R143" s="84">
        <v>53826.42</v>
      </c>
      <c r="S143" s="84">
        <v>55644.1</v>
      </c>
      <c r="T143" s="84">
        <v>55644.1</v>
      </c>
      <c r="U143" s="84">
        <v>55644.1</v>
      </c>
      <c r="V143" s="84">
        <v>55644.1</v>
      </c>
      <c r="W143" s="84">
        <v>55644.1</v>
      </c>
      <c r="X143" s="84">
        <v>55644.13</v>
      </c>
      <c r="Y143" s="84">
        <v>599679.54</v>
      </c>
      <c r="Z143" s="84">
        <v>49143.53</v>
      </c>
      <c r="AA143" s="84">
        <v>49143.53</v>
      </c>
      <c r="AB143" s="84">
        <v>49143.53</v>
      </c>
      <c r="AC143" s="84">
        <v>49143.53</v>
      </c>
      <c r="AD143" s="84">
        <v>49143.53</v>
      </c>
      <c r="AE143" s="84">
        <v>49143.53</v>
      </c>
      <c r="AF143" s="84">
        <v>50803.06</v>
      </c>
      <c r="AG143" s="84">
        <v>50803.06</v>
      </c>
      <c r="AH143" s="84">
        <v>50803.06</v>
      </c>
      <c r="AI143" s="84">
        <v>50803.06</v>
      </c>
      <c r="AJ143" s="84">
        <v>50803.06</v>
      </c>
      <c r="AK143" s="84">
        <v>50803.06</v>
      </c>
      <c r="AL143" s="84">
        <v>57143.61</v>
      </c>
      <c r="AM143" s="84">
        <v>4682.8900000000003</v>
      </c>
      <c r="AN143" s="84">
        <v>4682.8900000000003</v>
      </c>
      <c r="AO143" s="84">
        <v>4682.8900000000003</v>
      </c>
      <c r="AP143" s="84">
        <v>4682.8900000000003</v>
      </c>
      <c r="AQ143" s="84">
        <v>4682.8900000000003</v>
      </c>
      <c r="AR143" s="84">
        <v>4682.8900000000003</v>
      </c>
      <c r="AS143" s="84">
        <v>4841.04</v>
      </c>
      <c r="AT143" s="84">
        <v>4841.04</v>
      </c>
      <c r="AU143" s="84">
        <v>4841.04</v>
      </c>
      <c r="AV143" s="84">
        <v>4841.04</v>
      </c>
      <c r="AW143" s="84">
        <v>4841.04</v>
      </c>
      <c r="AX143" s="84">
        <v>4841.07</v>
      </c>
    </row>
    <row r="144" spans="1:50" x14ac:dyDescent="0.25">
      <c r="A144">
        <v>13075152</v>
      </c>
      <c r="B144">
        <v>5562</v>
      </c>
      <c r="C144" t="s">
        <v>168</v>
      </c>
      <c r="D144">
        <v>586</v>
      </c>
      <c r="E144" s="84">
        <v>143255.45000000001</v>
      </c>
      <c r="F144" s="84">
        <v>539463.57999999996</v>
      </c>
      <c r="G144" s="84">
        <v>396208.13</v>
      </c>
      <c r="H144" s="84">
        <v>380980.33</v>
      </c>
      <c r="I144">
        <v>650.14</v>
      </c>
      <c r="J144" s="84">
        <v>217042.82</v>
      </c>
      <c r="K144" s="84">
        <v>20682.060000000001</v>
      </c>
      <c r="L144" s="206">
        <v>237724.88</v>
      </c>
      <c r="M144" s="84">
        <v>19676.25</v>
      </c>
      <c r="N144" s="84">
        <v>19676.25</v>
      </c>
      <c r="O144" s="84">
        <v>19676.25</v>
      </c>
      <c r="P144" s="84">
        <v>19676.25</v>
      </c>
      <c r="Q144" s="84">
        <v>19676.25</v>
      </c>
      <c r="R144" s="84">
        <v>19676.25</v>
      </c>
      <c r="S144" s="84">
        <v>19944.560000000001</v>
      </c>
      <c r="T144" s="84">
        <v>19944.560000000001</v>
      </c>
      <c r="U144" s="84">
        <v>19944.560000000001</v>
      </c>
      <c r="V144" s="84">
        <v>19944.560000000001</v>
      </c>
      <c r="W144" s="84">
        <v>19944.560000000001</v>
      </c>
      <c r="X144" s="84">
        <v>19944.580000000002</v>
      </c>
      <c r="Y144" s="84">
        <v>217042.82</v>
      </c>
      <c r="Z144" s="84">
        <v>17964.419999999998</v>
      </c>
      <c r="AA144" s="84">
        <v>17964.419999999998</v>
      </c>
      <c r="AB144" s="84">
        <v>17964.419999999998</v>
      </c>
      <c r="AC144" s="84">
        <v>17964.419999999998</v>
      </c>
      <c r="AD144" s="84">
        <v>17964.419999999998</v>
      </c>
      <c r="AE144" s="84">
        <v>17964.419999999998</v>
      </c>
      <c r="AF144" s="84">
        <v>18209.38</v>
      </c>
      <c r="AG144" s="84">
        <v>18209.38</v>
      </c>
      <c r="AH144" s="84">
        <v>18209.38</v>
      </c>
      <c r="AI144" s="84">
        <v>18209.38</v>
      </c>
      <c r="AJ144" s="84">
        <v>18209.38</v>
      </c>
      <c r="AK144" s="84">
        <v>18209.400000000001</v>
      </c>
      <c r="AL144" s="84">
        <v>20682.060000000001</v>
      </c>
      <c r="AM144" s="84">
        <v>1711.83</v>
      </c>
      <c r="AN144" s="84">
        <v>1711.83</v>
      </c>
      <c r="AO144" s="84">
        <v>1711.83</v>
      </c>
      <c r="AP144" s="84">
        <v>1711.83</v>
      </c>
      <c r="AQ144" s="84">
        <v>1711.83</v>
      </c>
      <c r="AR144" s="84">
        <v>1711.83</v>
      </c>
      <c r="AS144" s="84">
        <v>1735.18</v>
      </c>
      <c r="AT144" s="84">
        <v>1735.18</v>
      </c>
      <c r="AU144" s="84">
        <v>1735.18</v>
      </c>
      <c r="AV144" s="84">
        <v>1735.18</v>
      </c>
      <c r="AW144" s="84">
        <v>1735.18</v>
      </c>
      <c r="AX144" s="84">
        <v>1735.18</v>
      </c>
    </row>
    <row r="145" spans="1:52" x14ac:dyDescent="0.25">
      <c r="A145">
        <v>13075154</v>
      </c>
      <c r="B145">
        <v>5563</v>
      </c>
      <c r="C145" t="s">
        <v>183</v>
      </c>
      <c r="D145" s="85">
        <v>1365</v>
      </c>
      <c r="E145" s="84">
        <v>861775.46</v>
      </c>
      <c r="F145" s="84">
        <v>1256600.32</v>
      </c>
      <c r="G145" s="84">
        <v>394824.86</v>
      </c>
      <c r="H145" s="84">
        <v>1098670.3799999999</v>
      </c>
      <c r="I145">
        <v>804.89</v>
      </c>
      <c r="J145" s="84">
        <v>216285.06</v>
      </c>
      <c r="K145" s="84">
        <v>20609.86</v>
      </c>
      <c r="L145" s="206">
        <v>236894.92</v>
      </c>
      <c r="M145" s="84">
        <v>19428.759999999998</v>
      </c>
      <c r="N145" s="84">
        <v>19428.759999999998</v>
      </c>
      <c r="O145" s="84">
        <v>19428.759999999998</v>
      </c>
      <c r="P145" s="84">
        <v>19428.759999999998</v>
      </c>
      <c r="Q145" s="84">
        <v>19428.759999999998</v>
      </c>
      <c r="R145" s="84">
        <v>19428.759999999998</v>
      </c>
      <c r="S145" s="84">
        <v>20053.72</v>
      </c>
      <c r="T145" s="84">
        <v>20053.72</v>
      </c>
      <c r="U145" s="84">
        <v>20053.72</v>
      </c>
      <c r="V145" s="84">
        <v>20053.72</v>
      </c>
      <c r="W145" s="84">
        <v>20053.72</v>
      </c>
      <c r="X145" s="84">
        <v>20053.759999999998</v>
      </c>
      <c r="Y145" s="84">
        <v>216285.06</v>
      </c>
      <c r="Z145" s="84">
        <v>17738.46</v>
      </c>
      <c r="AA145" s="84">
        <v>17738.46</v>
      </c>
      <c r="AB145" s="84">
        <v>17738.46</v>
      </c>
      <c r="AC145" s="84">
        <v>17738.46</v>
      </c>
      <c r="AD145" s="84">
        <v>17738.46</v>
      </c>
      <c r="AE145" s="84">
        <v>17738.46</v>
      </c>
      <c r="AF145" s="84">
        <v>18309.05</v>
      </c>
      <c r="AG145" s="84">
        <v>18309.05</v>
      </c>
      <c r="AH145" s="84">
        <v>18309.05</v>
      </c>
      <c r="AI145" s="84">
        <v>18309.05</v>
      </c>
      <c r="AJ145" s="84">
        <v>18309.05</v>
      </c>
      <c r="AK145" s="84">
        <v>18309.05</v>
      </c>
      <c r="AL145" s="84">
        <v>20609.86</v>
      </c>
      <c r="AM145" s="84">
        <v>1690.3</v>
      </c>
      <c r="AN145" s="84">
        <v>1690.3</v>
      </c>
      <c r="AO145" s="84">
        <v>1690.3</v>
      </c>
      <c r="AP145" s="84">
        <v>1690.3</v>
      </c>
      <c r="AQ145" s="84">
        <v>1690.3</v>
      </c>
      <c r="AR145" s="84">
        <v>1690.3</v>
      </c>
      <c r="AS145" s="84">
        <v>1744.67</v>
      </c>
      <c r="AT145" s="84">
        <v>1744.67</v>
      </c>
      <c r="AU145" s="84">
        <v>1744.67</v>
      </c>
      <c r="AV145" s="84">
        <v>1744.67</v>
      </c>
      <c r="AW145" s="84">
        <v>1744.67</v>
      </c>
      <c r="AX145" s="84">
        <v>1744.71</v>
      </c>
    </row>
    <row r="146" spans="1:52" x14ac:dyDescent="0.25">
      <c r="A146">
        <v>13075155</v>
      </c>
      <c r="B146">
        <v>5553</v>
      </c>
      <c r="C146" t="s">
        <v>86</v>
      </c>
      <c r="D146">
        <v>883</v>
      </c>
      <c r="E146" s="84">
        <v>271819.76</v>
      </c>
      <c r="F146" s="84">
        <v>812877.72</v>
      </c>
      <c r="G146" s="84">
        <v>541057.96</v>
      </c>
      <c r="H146" s="84">
        <v>596454.53</v>
      </c>
      <c r="I146">
        <v>675.49</v>
      </c>
      <c r="J146" s="84">
        <v>296391.55</v>
      </c>
      <c r="K146" s="84">
        <v>28243.22</v>
      </c>
      <c r="L146" s="206">
        <v>324634.77</v>
      </c>
      <c r="M146" s="84">
        <v>26850.75</v>
      </c>
      <c r="N146" s="84">
        <v>26850.75</v>
      </c>
      <c r="O146" s="84">
        <v>26850.75</v>
      </c>
      <c r="P146" s="84">
        <v>26850.75</v>
      </c>
      <c r="Q146" s="84">
        <v>26850.75</v>
      </c>
      <c r="R146" s="84">
        <v>26850.75</v>
      </c>
      <c r="S146" s="84">
        <v>27255.040000000001</v>
      </c>
      <c r="T146" s="84">
        <v>27255.040000000001</v>
      </c>
      <c r="U146" s="84">
        <v>27255.040000000001</v>
      </c>
      <c r="V146" s="84">
        <v>27255.040000000001</v>
      </c>
      <c r="W146" s="84">
        <v>27255.040000000001</v>
      </c>
      <c r="X146" s="84">
        <v>27255.07</v>
      </c>
      <c r="Y146" s="84">
        <v>296391.55</v>
      </c>
      <c r="Z146" s="84">
        <v>24514.74</v>
      </c>
      <c r="AA146" s="84">
        <v>24514.74</v>
      </c>
      <c r="AB146" s="84">
        <v>24514.74</v>
      </c>
      <c r="AC146" s="84">
        <v>24514.74</v>
      </c>
      <c r="AD146" s="84">
        <v>24514.74</v>
      </c>
      <c r="AE146" s="84">
        <v>24514.74</v>
      </c>
      <c r="AF146" s="84">
        <v>24883.85</v>
      </c>
      <c r="AG146" s="84">
        <v>24883.85</v>
      </c>
      <c r="AH146" s="84">
        <v>24883.85</v>
      </c>
      <c r="AI146" s="84">
        <v>24883.85</v>
      </c>
      <c r="AJ146" s="84">
        <v>24883.85</v>
      </c>
      <c r="AK146" s="84">
        <v>24883.86</v>
      </c>
      <c r="AL146" s="84">
        <v>28243.22</v>
      </c>
      <c r="AM146" s="84">
        <v>2336.0100000000002</v>
      </c>
      <c r="AN146" s="84">
        <v>2336.0100000000002</v>
      </c>
      <c r="AO146" s="84">
        <v>2336.0100000000002</v>
      </c>
      <c r="AP146" s="84">
        <v>2336.0100000000002</v>
      </c>
      <c r="AQ146" s="84">
        <v>2336.0100000000002</v>
      </c>
      <c r="AR146" s="84">
        <v>2336.0100000000002</v>
      </c>
      <c r="AS146" s="84">
        <v>2371.19</v>
      </c>
      <c r="AT146" s="84">
        <v>2371.19</v>
      </c>
      <c r="AU146" s="84">
        <v>2371.19</v>
      </c>
      <c r="AV146" s="84">
        <v>2371.19</v>
      </c>
      <c r="AW146" s="84">
        <v>2371.19</v>
      </c>
      <c r="AX146" s="84">
        <v>2371.21</v>
      </c>
    </row>
    <row r="147" spans="1:52" s="442" customFormat="1" x14ac:dyDescent="0.25">
      <c r="A147" s="442">
        <v>13075039</v>
      </c>
      <c r="C147" s="442" t="s">
        <v>41</v>
      </c>
      <c r="D147" s="443">
        <v>56445</v>
      </c>
      <c r="E147" s="444">
        <v>36539733.159999996</v>
      </c>
      <c r="F147" s="444">
        <v>60848416.82</v>
      </c>
      <c r="G147" s="444">
        <v>24308683.649999999</v>
      </c>
      <c r="H147" s="444">
        <v>51124943.359999999</v>
      </c>
      <c r="I147" s="442">
        <v>905.75</v>
      </c>
      <c r="J147" s="444">
        <v>13316296.9</v>
      </c>
      <c r="K147" s="444">
        <v>1268913.29</v>
      </c>
      <c r="L147" s="444">
        <v>14585210.189999999</v>
      </c>
      <c r="M147" s="444">
        <v>1204913.53</v>
      </c>
      <c r="N147" s="444">
        <v>1204913.53</v>
      </c>
      <c r="O147" s="444">
        <v>1204913.53</v>
      </c>
      <c r="P147" s="444">
        <v>1204913.53</v>
      </c>
      <c r="Q147" s="444">
        <v>1204913.53</v>
      </c>
      <c r="R147" s="444">
        <v>1204913.53</v>
      </c>
      <c r="S147" s="444">
        <v>1225954.83</v>
      </c>
      <c r="T147" s="444">
        <v>1225954.83</v>
      </c>
      <c r="U147" s="444">
        <v>1225954.83</v>
      </c>
      <c r="V147" s="444">
        <v>1225954.83</v>
      </c>
      <c r="W147" s="444">
        <v>1225954.83</v>
      </c>
      <c r="X147" s="444">
        <v>1225954.8600000001</v>
      </c>
      <c r="Y147" s="444">
        <v>13316296.9</v>
      </c>
      <c r="Z147" s="444">
        <v>1100086.06</v>
      </c>
      <c r="AA147" s="444">
        <v>1100086.06</v>
      </c>
      <c r="AB147" s="444">
        <v>1100086.06</v>
      </c>
      <c r="AC147" s="444">
        <v>1100086.06</v>
      </c>
      <c r="AD147" s="444">
        <v>1100086.06</v>
      </c>
      <c r="AE147" s="444">
        <v>1100086.06</v>
      </c>
      <c r="AF147" s="444">
        <v>1119296.76</v>
      </c>
      <c r="AG147" s="444">
        <v>1119296.76</v>
      </c>
      <c r="AH147" s="444">
        <v>1119296.76</v>
      </c>
      <c r="AI147" s="444">
        <v>1119296.76</v>
      </c>
      <c r="AJ147" s="444">
        <v>1119296.76</v>
      </c>
      <c r="AK147" s="444">
        <v>1119296.74</v>
      </c>
      <c r="AL147" s="444">
        <v>1268913.29</v>
      </c>
      <c r="AM147" s="444">
        <v>104827.47</v>
      </c>
      <c r="AN147" s="444">
        <v>104827.47</v>
      </c>
      <c r="AO147" s="444">
        <v>104827.47</v>
      </c>
      <c r="AP147" s="444">
        <v>104827.47</v>
      </c>
      <c r="AQ147" s="444">
        <v>104827.47</v>
      </c>
      <c r="AR147" s="444">
        <v>104827.47</v>
      </c>
      <c r="AS147" s="444">
        <v>106658.07</v>
      </c>
      <c r="AT147" s="444">
        <v>106658.07</v>
      </c>
      <c r="AU147" s="444">
        <v>106658.07</v>
      </c>
      <c r="AV147" s="444">
        <v>106658.07</v>
      </c>
      <c r="AW147" s="444">
        <v>106658.07</v>
      </c>
      <c r="AX147" s="444">
        <v>106658.12</v>
      </c>
      <c r="AY147" s="444">
        <v>106658.12</v>
      </c>
      <c r="AZ147" s="444"/>
    </row>
    <row r="148" spans="1:52" x14ac:dyDescent="0.25">
      <c r="C148" t="s">
        <v>478</v>
      </c>
      <c r="D148">
        <f>SUM(D8:D147)</f>
        <v>238185</v>
      </c>
      <c r="E148">
        <f t="shared" ref="E148:AX148" si="0">SUM(E8:E147)</f>
        <v>123593581.46999997</v>
      </c>
      <c r="F148">
        <f t="shared" si="0"/>
        <v>228155774.17000008</v>
      </c>
      <c r="G148">
        <f t="shared" si="0"/>
        <v>105708082.61000007</v>
      </c>
      <c r="H148">
        <f t="shared" si="0"/>
        <v>187018431.07999992</v>
      </c>
      <c r="I148">
        <f t="shared" si="0"/>
        <v>102112</v>
      </c>
      <c r="J148">
        <f t="shared" si="0"/>
        <v>57906887.68</v>
      </c>
      <c r="K148">
        <f t="shared" si="0"/>
        <v>5517961.9200000018</v>
      </c>
      <c r="L148">
        <f t="shared" si="0"/>
        <v>63424849.599999994</v>
      </c>
      <c r="M148">
        <f t="shared" si="0"/>
        <v>5234332.1399999987</v>
      </c>
      <c r="N148">
        <f t="shared" si="0"/>
        <v>5234332.1399999987</v>
      </c>
      <c r="O148">
        <f t="shared" si="0"/>
        <v>5234332.1399999987</v>
      </c>
      <c r="P148">
        <f t="shared" si="0"/>
        <v>5234332.1399999987</v>
      </c>
      <c r="Q148">
        <f t="shared" si="0"/>
        <v>5234332.1399999987</v>
      </c>
      <c r="R148">
        <f t="shared" si="0"/>
        <v>5234332.1399999987</v>
      </c>
      <c r="S148">
        <f t="shared" si="0"/>
        <v>5336475.57</v>
      </c>
      <c r="T148">
        <f t="shared" si="0"/>
        <v>5336475.57</v>
      </c>
      <c r="U148">
        <f t="shared" si="0"/>
        <v>5336475.57</v>
      </c>
      <c r="V148">
        <f t="shared" si="0"/>
        <v>5336475.57</v>
      </c>
      <c r="W148">
        <f t="shared" si="0"/>
        <v>5336475.57</v>
      </c>
      <c r="X148">
        <f t="shared" si="0"/>
        <v>5336478.9100000011</v>
      </c>
      <c r="Y148">
        <f t="shared" si="0"/>
        <v>57906887.68</v>
      </c>
      <c r="Z148">
        <f t="shared" si="0"/>
        <v>4778945.7699999996</v>
      </c>
      <c r="AA148">
        <f t="shared" si="0"/>
        <v>4778945.7699999996</v>
      </c>
      <c r="AB148">
        <f t="shared" si="0"/>
        <v>4778945.7699999996</v>
      </c>
      <c r="AC148">
        <f t="shared" si="0"/>
        <v>4778945.7699999996</v>
      </c>
      <c r="AD148">
        <f t="shared" si="0"/>
        <v>4778945.7699999996</v>
      </c>
      <c r="AE148">
        <f t="shared" si="0"/>
        <v>4778945.7699999996</v>
      </c>
      <c r="AF148">
        <f t="shared" si="0"/>
        <v>4872202.1400000015</v>
      </c>
      <c r="AG148">
        <f t="shared" si="0"/>
        <v>4872202.1400000015</v>
      </c>
      <c r="AH148">
        <f t="shared" si="0"/>
        <v>4872202.1400000015</v>
      </c>
      <c r="AI148">
        <f t="shared" si="0"/>
        <v>4872202.1400000015</v>
      </c>
      <c r="AJ148">
        <f t="shared" si="0"/>
        <v>4872202.1400000015</v>
      </c>
      <c r="AK148">
        <f t="shared" si="0"/>
        <v>4872202.3599999994</v>
      </c>
      <c r="AL148">
        <f t="shared" si="0"/>
        <v>5517961.9200000018</v>
      </c>
      <c r="AM148">
        <f t="shared" si="0"/>
        <v>455386.37000000011</v>
      </c>
      <c r="AN148">
        <f t="shared" si="0"/>
        <v>455386.37000000011</v>
      </c>
      <c r="AO148">
        <f t="shared" si="0"/>
        <v>455386.37000000011</v>
      </c>
      <c r="AP148">
        <f t="shared" si="0"/>
        <v>455386.37000000011</v>
      </c>
      <c r="AQ148">
        <f t="shared" si="0"/>
        <v>455386.37000000011</v>
      </c>
      <c r="AR148">
        <f t="shared" si="0"/>
        <v>455386.37000000011</v>
      </c>
      <c r="AS148">
        <f t="shared" si="0"/>
        <v>464273.43000000005</v>
      </c>
      <c r="AT148">
        <f t="shared" si="0"/>
        <v>464273.43000000005</v>
      </c>
      <c r="AU148">
        <f t="shared" si="0"/>
        <v>464273.43000000005</v>
      </c>
      <c r="AV148">
        <f t="shared" si="0"/>
        <v>464273.43000000005</v>
      </c>
      <c r="AW148">
        <f t="shared" si="0"/>
        <v>464273.43000000005</v>
      </c>
      <c r="AX148">
        <f t="shared" si="0"/>
        <v>464276.55000000005</v>
      </c>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148"/>
  <sheetViews>
    <sheetView topLeftCell="A130" workbookViewId="0">
      <selection activeCell="C150" sqref="C150"/>
    </sheetView>
  </sheetViews>
  <sheetFormatPr baseColWidth="10" defaultRowHeight="15" x14ac:dyDescent="0.25"/>
  <cols>
    <col min="3" max="3" width="26.5703125" bestFit="1" customWidth="1"/>
    <col min="5" max="6" width="12.7109375" bestFit="1" customWidth="1"/>
    <col min="7" max="7" width="13.28515625" bestFit="1" customWidth="1"/>
    <col min="10" max="10" width="13.140625" bestFit="1" customWidth="1"/>
    <col min="12" max="12" width="12.7109375" bestFit="1" customWidth="1"/>
  </cols>
  <sheetData>
    <row r="2" spans="1:50" x14ac:dyDescent="0.25">
      <c r="A2" t="s">
        <v>722</v>
      </c>
      <c r="B2" t="s">
        <v>17</v>
      </c>
      <c r="C2" t="s">
        <v>18</v>
      </c>
      <c r="D2" t="s">
        <v>432</v>
      </c>
      <c r="E2" t="s">
        <v>758</v>
      </c>
      <c r="F2" t="s">
        <v>786</v>
      </c>
      <c r="G2" t="s">
        <v>785</v>
      </c>
      <c r="H2" t="s">
        <v>784</v>
      </c>
      <c r="I2" t="s">
        <v>784</v>
      </c>
      <c r="J2" t="s">
        <v>757</v>
      </c>
      <c r="K2" t="s">
        <v>757</v>
      </c>
      <c r="L2" t="s">
        <v>757</v>
      </c>
      <c r="M2" t="s">
        <v>783</v>
      </c>
      <c r="Y2" t="s">
        <v>757</v>
      </c>
      <c r="Z2" t="s">
        <v>782</v>
      </c>
      <c r="AL2" t="s">
        <v>757</v>
      </c>
      <c r="AM2" t="s">
        <v>781</v>
      </c>
    </row>
    <row r="3" spans="1:50" x14ac:dyDescent="0.25">
      <c r="A3" t="s">
        <v>704</v>
      </c>
      <c r="D3" t="s">
        <v>701</v>
      </c>
      <c r="E3" t="s">
        <v>771</v>
      </c>
      <c r="F3" t="s">
        <v>771</v>
      </c>
      <c r="G3" t="s">
        <v>780</v>
      </c>
      <c r="I3" t="s">
        <v>779</v>
      </c>
      <c r="J3" t="s">
        <v>778</v>
      </c>
      <c r="K3" t="s">
        <v>778</v>
      </c>
      <c r="L3" t="s">
        <v>778</v>
      </c>
      <c r="Y3" t="s">
        <v>778</v>
      </c>
      <c r="AL3" t="s">
        <v>778</v>
      </c>
    </row>
    <row r="4" spans="1:50" x14ac:dyDescent="0.25">
      <c r="D4" s="204">
        <v>42004</v>
      </c>
      <c r="I4" t="s">
        <v>432</v>
      </c>
      <c r="J4" t="s">
        <v>776</v>
      </c>
      <c r="K4" t="s">
        <v>775</v>
      </c>
      <c r="L4" t="s">
        <v>777</v>
      </c>
      <c r="Y4" t="s">
        <v>776</v>
      </c>
      <c r="AL4" t="s">
        <v>775</v>
      </c>
    </row>
    <row r="5" spans="1:50" x14ac:dyDescent="0.25">
      <c r="J5" t="s">
        <v>774</v>
      </c>
      <c r="K5" t="s">
        <v>773</v>
      </c>
      <c r="M5" t="s">
        <v>716</v>
      </c>
      <c r="N5" t="s">
        <v>715</v>
      </c>
      <c r="O5" t="s">
        <v>714</v>
      </c>
      <c r="P5" t="s">
        <v>713</v>
      </c>
      <c r="Q5" t="s">
        <v>712</v>
      </c>
      <c r="R5" t="s">
        <v>711</v>
      </c>
      <c r="S5" t="s">
        <v>710</v>
      </c>
      <c r="T5" t="s">
        <v>709</v>
      </c>
      <c r="U5" t="s">
        <v>708</v>
      </c>
      <c r="V5" t="s">
        <v>707</v>
      </c>
      <c r="W5" t="s">
        <v>706</v>
      </c>
      <c r="X5" t="s">
        <v>705</v>
      </c>
      <c r="Y5" t="s">
        <v>774</v>
      </c>
      <c r="Z5" t="s">
        <v>716</v>
      </c>
      <c r="AA5" t="s">
        <v>715</v>
      </c>
      <c r="AB5" t="s">
        <v>714</v>
      </c>
      <c r="AC5" t="s">
        <v>713</v>
      </c>
      <c r="AD5" t="s">
        <v>712</v>
      </c>
      <c r="AE5" t="s">
        <v>711</v>
      </c>
      <c r="AF5" t="s">
        <v>710</v>
      </c>
      <c r="AG5" t="s">
        <v>709</v>
      </c>
      <c r="AH5" t="s">
        <v>708</v>
      </c>
      <c r="AI5" t="s">
        <v>707</v>
      </c>
      <c r="AJ5" t="s">
        <v>706</v>
      </c>
      <c r="AK5" t="s">
        <v>705</v>
      </c>
      <c r="AL5" t="s">
        <v>773</v>
      </c>
      <c r="AM5" t="s">
        <v>716</v>
      </c>
      <c r="AN5" t="s">
        <v>715</v>
      </c>
      <c r="AO5" t="s">
        <v>714</v>
      </c>
      <c r="AP5" t="s">
        <v>713</v>
      </c>
      <c r="AQ5" t="s">
        <v>712</v>
      </c>
      <c r="AR5" t="s">
        <v>711</v>
      </c>
      <c r="AS5" t="s">
        <v>710</v>
      </c>
      <c r="AT5" t="s">
        <v>709</v>
      </c>
      <c r="AU5" t="s">
        <v>708</v>
      </c>
      <c r="AV5" t="s">
        <v>707</v>
      </c>
      <c r="AW5" t="s">
        <v>706</v>
      </c>
      <c r="AX5" t="s">
        <v>705</v>
      </c>
    </row>
    <row r="6" spans="1:50" x14ac:dyDescent="0.25">
      <c r="E6" t="s">
        <v>693</v>
      </c>
      <c r="L6" t="s">
        <v>693</v>
      </c>
      <c r="M6" t="s">
        <v>693</v>
      </c>
      <c r="Y6" t="s">
        <v>693</v>
      </c>
      <c r="Z6" t="s">
        <v>693</v>
      </c>
      <c r="AL6" t="s">
        <v>693</v>
      </c>
      <c r="AM6" t="s">
        <v>693</v>
      </c>
    </row>
    <row r="7" spans="1:50" x14ac:dyDescent="0.25">
      <c r="A7">
        <v>1</v>
      </c>
      <c r="B7">
        <v>2</v>
      </c>
      <c r="C7">
        <v>3</v>
      </c>
      <c r="D7">
        <v>4</v>
      </c>
      <c r="E7">
        <v>5</v>
      </c>
      <c r="F7">
        <v>6</v>
      </c>
      <c r="G7">
        <v>7</v>
      </c>
      <c r="H7">
        <v>8</v>
      </c>
      <c r="I7">
        <v>9</v>
      </c>
      <c r="J7">
        <v>10</v>
      </c>
      <c r="K7">
        <v>11</v>
      </c>
      <c r="L7">
        <v>12</v>
      </c>
      <c r="M7">
        <v>13</v>
      </c>
      <c r="N7">
        <v>14</v>
      </c>
      <c r="O7">
        <v>15</v>
      </c>
      <c r="P7">
        <v>16</v>
      </c>
      <c r="Q7">
        <v>17</v>
      </c>
      <c r="R7">
        <v>18</v>
      </c>
      <c r="S7">
        <v>19</v>
      </c>
      <c r="T7">
        <v>20</v>
      </c>
      <c r="U7">
        <v>21</v>
      </c>
      <c r="V7">
        <v>22</v>
      </c>
      <c r="W7">
        <v>23</v>
      </c>
      <c r="X7">
        <v>24</v>
      </c>
      <c r="Y7">
        <v>25</v>
      </c>
      <c r="Z7">
        <v>26</v>
      </c>
      <c r="AA7">
        <v>27</v>
      </c>
      <c r="AB7">
        <v>28</v>
      </c>
      <c r="AC7">
        <v>29</v>
      </c>
      <c r="AD7">
        <v>30</v>
      </c>
      <c r="AE7">
        <v>31</v>
      </c>
      <c r="AF7">
        <v>32</v>
      </c>
      <c r="AG7">
        <v>33</v>
      </c>
      <c r="AH7">
        <v>34</v>
      </c>
      <c r="AI7">
        <v>35</v>
      </c>
      <c r="AJ7">
        <v>36</v>
      </c>
      <c r="AK7">
        <v>37</v>
      </c>
      <c r="AL7">
        <v>38</v>
      </c>
      <c r="AM7">
        <v>39</v>
      </c>
      <c r="AN7">
        <v>40</v>
      </c>
      <c r="AO7">
        <v>41</v>
      </c>
      <c r="AP7">
        <v>42</v>
      </c>
      <c r="AQ7">
        <v>43</v>
      </c>
      <c r="AR7">
        <v>44</v>
      </c>
      <c r="AS7">
        <v>45</v>
      </c>
      <c r="AT7">
        <v>46</v>
      </c>
      <c r="AU7">
        <v>47</v>
      </c>
      <c r="AV7">
        <v>48</v>
      </c>
      <c r="AW7">
        <v>49</v>
      </c>
      <c r="AX7">
        <v>50</v>
      </c>
    </row>
    <row r="8" spans="1:50" x14ac:dyDescent="0.25">
      <c r="A8">
        <v>13075001</v>
      </c>
      <c r="B8">
        <v>5552</v>
      </c>
      <c r="C8" t="s">
        <v>55</v>
      </c>
      <c r="D8">
        <v>651</v>
      </c>
      <c r="E8" s="84">
        <v>209304.28</v>
      </c>
      <c r="F8" s="84">
        <v>629125.57999999996</v>
      </c>
      <c r="G8" s="84">
        <v>419821.3</v>
      </c>
      <c r="H8" s="84">
        <v>461197.06</v>
      </c>
      <c r="I8">
        <v>708.44</v>
      </c>
      <c r="J8" s="84">
        <v>229978.11</v>
      </c>
      <c r="K8" s="84">
        <v>21914.67</v>
      </c>
      <c r="L8" s="84">
        <v>251892.78</v>
      </c>
      <c r="M8" s="84">
        <v>20988.05</v>
      </c>
      <c r="N8" s="84">
        <v>20988.05</v>
      </c>
      <c r="O8" s="84">
        <v>20988.05</v>
      </c>
      <c r="P8" s="84">
        <v>20988.05</v>
      </c>
      <c r="Q8" s="84">
        <v>20988.05</v>
      </c>
      <c r="R8" s="84">
        <v>20988.05</v>
      </c>
      <c r="S8" s="84">
        <v>20994.080000000002</v>
      </c>
      <c r="T8" s="84">
        <v>20994.080000000002</v>
      </c>
      <c r="U8" s="84">
        <v>20994.080000000002</v>
      </c>
      <c r="V8" s="84">
        <v>20994.080000000002</v>
      </c>
      <c r="W8" s="84">
        <v>20994.080000000002</v>
      </c>
      <c r="X8" s="84">
        <v>20994.080000000002</v>
      </c>
      <c r="Y8" s="84">
        <v>229978.11</v>
      </c>
      <c r="Z8" s="84">
        <v>19162.09</v>
      </c>
      <c r="AA8" s="84">
        <v>19162.09</v>
      </c>
      <c r="AB8" s="84">
        <v>19162.09</v>
      </c>
      <c r="AC8" s="84">
        <v>19162.09</v>
      </c>
      <c r="AD8" s="84">
        <v>19162.09</v>
      </c>
      <c r="AE8" s="84">
        <v>19162.09</v>
      </c>
      <c r="AF8" s="84">
        <v>19167.599999999999</v>
      </c>
      <c r="AG8" s="84">
        <v>19167.599999999999</v>
      </c>
      <c r="AH8" s="84">
        <v>19167.599999999999</v>
      </c>
      <c r="AI8" s="84">
        <v>19167.599999999999</v>
      </c>
      <c r="AJ8" s="84">
        <v>19167.599999999999</v>
      </c>
      <c r="AK8" s="84">
        <v>19167.57</v>
      </c>
      <c r="AL8" s="84">
        <v>21914.67</v>
      </c>
      <c r="AM8" s="84">
        <v>1825.96</v>
      </c>
      <c r="AN8" s="84">
        <v>1825.96</v>
      </c>
      <c r="AO8" s="84">
        <v>1825.96</v>
      </c>
      <c r="AP8" s="84">
        <v>1825.96</v>
      </c>
      <c r="AQ8" s="84">
        <v>1825.96</v>
      </c>
      <c r="AR8" s="84">
        <v>1825.96</v>
      </c>
      <c r="AS8" s="84">
        <v>1826.48</v>
      </c>
      <c r="AT8" s="84">
        <v>1826.48</v>
      </c>
      <c r="AU8" s="84">
        <v>1826.48</v>
      </c>
      <c r="AV8" s="84">
        <v>1826.48</v>
      </c>
      <c r="AW8" s="84">
        <v>1826.48</v>
      </c>
      <c r="AX8" s="84">
        <v>1826.51</v>
      </c>
    </row>
    <row r="9" spans="1:50" x14ac:dyDescent="0.25">
      <c r="A9">
        <v>13075002</v>
      </c>
      <c r="B9">
        <v>5554</v>
      </c>
      <c r="C9" t="s">
        <v>87</v>
      </c>
      <c r="D9">
        <v>385</v>
      </c>
      <c r="E9" s="84">
        <v>260228.32</v>
      </c>
      <c r="F9" s="84">
        <v>372063.51</v>
      </c>
      <c r="G9" s="84">
        <v>111835.19</v>
      </c>
      <c r="H9" s="84">
        <v>327329.44</v>
      </c>
      <c r="I9">
        <v>850.21</v>
      </c>
      <c r="J9" s="84">
        <v>61263.32</v>
      </c>
      <c r="K9" s="84">
        <v>5837.8</v>
      </c>
      <c r="L9" s="84">
        <v>67101.119999999995</v>
      </c>
      <c r="M9" s="84">
        <v>5589.98</v>
      </c>
      <c r="N9" s="84">
        <v>5589.98</v>
      </c>
      <c r="O9" s="84">
        <v>5589.98</v>
      </c>
      <c r="P9" s="84">
        <v>5589.98</v>
      </c>
      <c r="Q9" s="84">
        <v>5589.98</v>
      </c>
      <c r="R9" s="84">
        <v>5589.98</v>
      </c>
      <c r="S9" s="84">
        <v>5593.54</v>
      </c>
      <c r="T9" s="84">
        <v>5593.54</v>
      </c>
      <c r="U9" s="84">
        <v>5593.54</v>
      </c>
      <c r="V9" s="84">
        <v>5593.54</v>
      </c>
      <c r="W9" s="84">
        <v>5593.54</v>
      </c>
      <c r="X9" s="84">
        <v>5593.54</v>
      </c>
      <c r="Y9" s="84">
        <v>61263.32</v>
      </c>
      <c r="Z9" s="84">
        <v>5103.66</v>
      </c>
      <c r="AA9" s="84">
        <v>5103.66</v>
      </c>
      <c r="AB9" s="84">
        <v>5103.66</v>
      </c>
      <c r="AC9" s="84">
        <v>5103.66</v>
      </c>
      <c r="AD9" s="84">
        <v>5103.66</v>
      </c>
      <c r="AE9" s="84">
        <v>5103.66</v>
      </c>
      <c r="AF9" s="84">
        <v>5106.8999999999996</v>
      </c>
      <c r="AG9" s="84">
        <v>5106.8999999999996</v>
      </c>
      <c r="AH9" s="84">
        <v>5106.8999999999996</v>
      </c>
      <c r="AI9" s="84">
        <v>5106.8999999999996</v>
      </c>
      <c r="AJ9" s="84">
        <v>5106.8999999999996</v>
      </c>
      <c r="AK9" s="84">
        <v>5106.8599999999997</v>
      </c>
      <c r="AL9" s="84">
        <v>5837.8</v>
      </c>
      <c r="AM9">
        <v>486.32</v>
      </c>
      <c r="AN9">
        <v>486.32</v>
      </c>
      <c r="AO9">
        <v>486.32</v>
      </c>
      <c r="AP9">
        <v>486.32</v>
      </c>
      <c r="AQ9">
        <v>486.32</v>
      </c>
      <c r="AR9">
        <v>486.32</v>
      </c>
      <c r="AS9">
        <v>486.64</v>
      </c>
      <c r="AT9">
        <v>486.64</v>
      </c>
      <c r="AU9">
        <v>486.64</v>
      </c>
      <c r="AV9">
        <v>486.64</v>
      </c>
      <c r="AW9">
        <v>486.64</v>
      </c>
      <c r="AX9">
        <v>486.68</v>
      </c>
    </row>
    <row r="10" spans="1:50" x14ac:dyDescent="0.25">
      <c r="A10">
        <v>13075003</v>
      </c>
      <c r="B10">
        <v>5552</v>
      </c>
      <c r="C10" t="s">
        <v>57</v>
      </c>
      <c r="D10">
        <v>482</v>
      </c>
      <c r="E10" s="84">
        <v>124043.38</v>
      </c>
      <c r="F10" s="84">
        <v>465804.19</v>
      </c>
      <c r="G10" s="84">
        <v>341760.81</v>
      </c>
      <c r="H10" s="84">
        <v>329099.87</v>
      </c>
      <c r="I10">
        <v>682.78</v>
      </c>
      <c r="J10" s="84">
        <v>187216.58</v>
      </c>
      <c r="K10" s="84">
        <v>17839.91</v>
      </c>
      <c r="L10" s="84">
        <v>205056.49</v>
      </c>
      <c r="M10" s="84">
        <v>17085.810000000001</v>
      </c>
      <c r="N10" s="84">
        <v>17085.810000000001</v>
      </c>
      <c r="O10" s="84">
        <v>17085.810000000001</v>
      </c>
      <c r="P10" s="84">
        <v>17085.810000000001</v>
      </c>
      <c r="Q10" s="84">
        <v>17085.810000000001</v>
      </c>
      <c r="R10" s="84">
        <v>17085.810000000001</v>
      </c>
      <c r="S10" s="84">
        <v>17090.27</v>
      </c>
      <c r="T10" s="84">
        <v>17090.27</v>
      </c>
      <c r="U10" s="84">
        <v>17090.27</v>
      </c>
      <c r="V10" s="84">
        <v>17090.27</v>
      </c>
      <c r="W10" s="84">
        <v>17090.27</v>
      </c>
      <c r="X10" s="84">
        <v>17090.28</v>
      </c>
      <c r="Y10" s="84">
        <v>187216.58</v>
      </c>
      <c r="Z10" s="84">
        <v>15599.35</v>
      </c>
      <c r="AA10" s="84">
        <v>15599.35</v>
      </c>
      <c r="AB10" s="84">
        <v>15599.35</v>
      </c>
      <c r="AC10" s="84">
        <v>15599.35</v>
      </c>
      <c r="AD10" s="84">
        <v>15599.35</v>
      </c>
      <c r="AE10" s="84">
        <v>15599.35</v>
      </c>
      <c r="AF10" s="84">
        <v>15603.42</v>
      </c>
      <c r="AG10" s="84">
        <v>15603.42</v>
      </c>
      <c r="AH10" s="84">
        <v>15603.42</v>
      </c>
      <c r="AI10" s="84">
        <v>15603.42</v>
      </c>
      <c r="AJ10" s="84">
        <v>15603.42</v>
      </c>
      <c r="AK10" s="84">
        <v>15603.38</v>
      </c>
      <c r="AL10" s="84">
        <v>17839.91</v>
      </c>
      <c r="AM10" s="84">
        <v>1486.46</v>
      </c>
      <c r="AN10" s="84">
        <v>1486.46</v>
      </c>
      <c r="AO10" s="84">
        <v>1486.46</v>
      </c>
      <c r="AP10" s="84">
        <v>1486.46</v>
      </c>
      <c r="AQ10" s="84">
        <v>1486.46</v>
      </c>
      <c r="AR10" s="84">
        <v>1486.46</v>
      </c>
      <c r="AS10" s="84">
        <v>1486.85</v>
      </c>
      <c r="AT10" s="84">
        <v>1486.85</v>
      </c>
      <c r="AU10" s="84">
        <v>1486.85</v>
      </c>
      <c r="AV10" s="84">
        <v>1486.85</v>
      </c>
      <c r="AW10" s="84">
        <v>1486.85</v>
      </c>
      <c r="AX10" s="84">
        <v>1486.9</v>
      </c>
    </row>
    <row r="11" spans="1:50" x14ac:dyDescent="0.25">
      <c r="A11">
        <v>13075004</v>
      </c>
      <c r="B11">
        <v>5559</v>
      </c>
      <c r="C11" t="s">
        <v>129</v>
      </c>
      <c r="D11">
        <v>413</v>
      </c>
      <c r="E11" s="84">
        <v>127516.95</v>
      </c>
      <c r="F11" s="84">
        <v>399122.68</v>
      </c>
      <c r="G11" s="84">
        <v>271605.73</v>
      </c>
      <c r="H11" s="84">
        <v>290480.39</v>
      </c>
      <c r="I11">
        <v>703.34</v>
      </c>
      <c r="J11" s="84">
        <v>148785.62</v>
      </c>
      <c r="K11" s="84">
        <v>14177.82</v>
      </c>
      <c r="L11" s="84">
        <v>162963.44</v>
      </c>
      <c r="M11" s="84">
        <v>13578.37</v>
      </c>
      <c r="N11" s="84">
        <v>13578.37</v>
      </c>
      <c r="O11" s="84">
        <v>13578.37</v>
      </c>
      <c r="P11" s="84">
        <v>13578.37</v>
      </c>
      <c r="Q11" s="84">
        <v>13578.37</v>
      </c>
      <c r="R11" s="84">
        <v>13578.37</v>
      </c>
      <c r="S11" s="84">
        <v>13582.2</v>
      </c>
      <c r="T11" s="84">
        <v>13582.2</v>
      </c>
      <c r="U11" s="84">
        <v>13582.2</v>
      </c>
      <c r="V11" s="84">
        <v>13582.2</v>
      </c>
      <c r="W11" s="84">
        <v>13582.2</v>
      </c>
      <c r="X11" s="84">
        <v>13582.22</v>
      </c>
      <c r="Y11" s="84">
        <v>148785.62</v>
      </c>
      <c r="Z11" s="84">
        <v>12397.06</v>
      </c>
      <c r="AA11" s="84">
        <v>12397.06</v>
      </c>
      <c r="AB11" s="84">
        <v>12397.06</v>
      </c>
      <c r="AC11" s="84">
        <v>12397.06</v>
      </c>
      <c r="AD11" s="84">
        <v>12397.06</v>
      </c>
      <c r="AE11" s="84">
        <v>12397.06</v>
      </c>
      <c r="AF11" s="84">
        <v>12400.54</v>
      </c>
      <c r="AG11" s="84">
        <v>12400.54</v>
      </c>
      <c r="AH11" s="84">
        <v>12400.54</v>
      </c>
      <c r="AI11" s="84">
        <v>12400.54</v>
      </c>
      <c r="AJ11" s="84">
        <v>12400.54</v>
      </c>
      <c r="AK11" s="84">
        <v>12400.56</v>
      </c>
      <c r="AL11" s="84">
        <v>14177.82</v>
      </c>
      <c r="AM11" s="84">
        <v>1181.31</v>
      </c>
      <c r="AN11" s="84">
        <v>1181.31</v>
      </c>
      <c r="AO11" s="84">
        <v>1181.31</v>
      </c>
      <c r="AP11" s="84">
        <v>1181.31</v>
      </c>
      <c r="AQ11" s="84">
        <v>1181.31</v>
      </c>
      <c r="AR11" s="84">
        <v>1181.31</v>
      </c>
      <c r="AS11" s="84">
        <v>1181.6600000000001</v>
      </c>
      <c r="AT11" s="84">
        <v>1181.6600000000001</v>
      </c>
      <c r="AU11" s="84">
        <v>1181.6600000000001</v>
      </c>
      <c r="AV11" s="84">
        <v>1181.6600000000001</v>
      </c>
      <c r="AW11" s="84">
        <v>1181.6600000000001</v>
      </c>
      <c r="AX11" s="84">
        <v>1181.6600000000001</v>
      </c>
    </row>
    <row r="12" spans="1:50" x14ac:dyDescent="0.25">
      <c r="A12">
        <v>13075005</v>
      </c>
      <c r="B12">
        <v>511</v>
      </c>
      <c r="C12" t="s">
        <v>42</v>
      </c>
      <c r="D12" s="85">
        <v>12718</v>
      </c>
      <c r="E12" s="84">
        <v>8249220.3499999996</v>
      </c>
      <c r="F12" s="84">
        <v>12290659.109999999</v>
      </c>
      <c r="G12" s="84">
        <v>4041438.76</v>
      </c>
      <c r="H12" s="84">
        <v>10674083.609999999</v>
      </c>
      <c r="I12">
        <v>839.29</v>
      </c>
      <c r="J12" s="84">
        <v>2213900.16</v>
      </c>
      <c r="K12" s="84">
        <v>210963.1</v>
      </c>
      <c r="L12" s="84">
        <v>2424863.2599999998</v>
      </c>
      <c r="M12" s="84">
        <v>202013.17</v>
      </c>
      <c r="N12" s="84">
        <v>202013.17</v>
      </c>
      <c r="O12" s="84">
        <v>202013.17</v>
      </c>
      <c r="P12" s="84">
        <v>202013.17</v>
      </c>
      <c r="Q12" s="84">
        <v>202013.17</v>
      </c>
      <c r="R12" s="84">
        <v>202013.17</v>
      </c>
      <c r="S12" s="84">
        <v>202130.7</v>
      </c>
      <c r="T12" s="84">
        <v>202130.7</v>
      </c>
      <c r="U12" s="84">
        <v>202130.7</v>
      </c>
      <c r="V12" s="84">
        <v>202130.7</v>
      </c>
      <c r="W12" s="84">
        <v>202130.7</v>
      </c>
      <c r="X12" s="84">
        <v>202130.74</v>
      </c>
      <c r="Y12" s="84">
        <v>2213900.16</v>
      </c>
      <c r="Z12" s="84">
        <v>184438.03</v>
      </c>
      <c r="AA12" s="84">
        <v>184438.03</v>
      </c>
      <c r="AB12" s="84">
        <v>184438.03</v>
      </c>
      <c r="AC12" s="84">
        <v>184438.03</v>
      </c>
      <c r="AD12" s="84">
        <v>184438.03</v>
      </c>
      <c r="AE12" s="84">
        <v>184438.03</v>
      </c>
      <c r="AF12" s="84">
        <v>184545.33</v>
      </c>
      <c r="AG12" s="84">
        <v>184545.33</v>
      </c>
      <c r="AH12" s="84">
        <v>184545.33</v>
      </c>
      <c r="AI12" s="84">
        <v>184545.33</v>
      </c>
      <c r="AJ12" s="84">
        <v>184545.33</v>
      </c>
      <c r="AK12" s="84">
        <v>184545.33</v>
      </c>
      <c r="AL12" s="84">
        <v>210963.1</v>
      </c>
      <c r="AM12" s="84">
        <v>17575.14</v>
      </c>
      <c r="AN12" s="84">
        <v>17575.14</v>
      </c>
      <c r="AO12" s="84">
        <v>17575.14</v>
      </c>
      <c r="AP12" s="84">
        <v>17575.14</v>
      </c>
      <c r="AQ12" s="84">
        <v>17575.14</v>
      </c>
      <c r="AR12" s="84">
        <v>17575.14</v>
      </c>
      <c r="AS12" s="84">
        <v>17585.37</v>
      </c>
      <c r="AT12" s="84">
        <v>17585.37</v>
      </c>
      <c r="AU12" s="84">
        <v>17585.37</v>
      </c>
      <c r="AV12" s="84">
        <v>17585.37</v>
      </c>
      <c r="AW12" s="84">
        <v>17585.37</v>
      </c>
      <c r="AX12" s="84">
        <v>17585.41</v>
      </c>
    </row>
    <row r="13" spans="1:50" x14ac:dyDescent="0.25">
      <c r="A13">
        <v>13075006</v>
      </c>
      <c r="B13">
        <v>5563</v>
      </c>
      <c r="C13" t="s">
        <v>169</v>
      </c>
      <c r="D13">
        <v>519</v>
      </c>
      <c r="E13" s="84">
        <v>927368.91</v>
      </c>
      <c r="F13" s="84">
        <v>501560.94</v>
      </c>
      <c r="G13" t="s">
        <v>69</v>
      </c>
      <c r="H13" s="84">
        <v>927368.91</v>
      </c>
      <c r="I13" s="84">
        <v>1786.84</v>
      </c>
      <c r="J13" t="s">
        <v>69</v>
      </c>
      <c r="K13" t="s">
        <v>69</v>
      </c>
      <c r="L13">
        <v>0</v>
      </c>
      <c r="M13" t="s">
        <v>69</v>
      </c>
      <c r="N13" t="s">
        <v>69</v>
      </c>
      <c r="O13" t="s">
        <v>69</v>
      </c>
      <c r="P13" t="s">
        <v>69</v>
      </c>
      <c r="Q13" t="s">
        <v>69</v>
      </c>
      <c r="R13" t="s">
        <v>69</v>
      </c>
      <c r="S13" t="s">
        <v>69</v>
      </c>
      <c r="T13" t="s">
        <v>69</v>
      </c>
      <c r="U13" t="s">
        <v>69</v>
      </c>
      <c r="V13" t="s">
        <v>69</v>
      </c>
      <c r="W13" t="s">
        <v>69</v>
      </c>
      <c r="X13" t="s">
        <v>69</v>
      </c>
      <c r="Y13" t="s">
        <v>69</v>
      </c>
      <c r="Z13" t="s">
        <v>69</v>
      </c>
      <c r="AA13" t="s">
        <v>69</v>
      </c>
      <c r="AB13" t="s">
        <v>69</v>
      </c>
      <c r="AC13" t="s">
        <v>69</v>
      </c>
      <c r="AD13" t="s">
        <v>69</v>
      </c>
      <c r="AE13" t="s">
        <v>69</v>
      </c>
      <c r="AF13" t="s">
        <v>69</v>
      </c>
      <c r="AG13" t="s">
        <v>69</v>
      </c>
      <c r="AH13" t="s">
        <v>69</v>
      </c>
      <c r="AI13" t="s">
        <v>69</v>
      </c>
      <c r="AJ13" t="s">
        <v>69</v>
      </c>
      <c r="AK13" t="s">
        <v>69</v>
      </c>
      <c r="AL13" t="s">
        <v>69</v>
      </c>
      <c r="AM13" t="s">
        <v>69</v>
      </c>
      <c r="AN13" t="s">
        <v>69</v>
      </c>
      <c r="AO13" t="s">
        <v>69</v>
      </c>
      <c r="AP13" t="s">
        <v>69</v>
      </c>
      <c r="AQ13" t="s">
        <v>69</v>
      </c>
      <c r="AR13" t="s">
        <v>69</v>
      </c>
      <c r="AS13" t="s">
        <v>69</v>
      </c>
      <c r="AT13" t="s">
        <v>69</v>
      </c>
      <c r="AU13" t="s">
        <v>69</v>
      </c>
      <c r="AV13" t="s">
        <v>69</v>
      </c>
      <c r="AW13" t="s">
        <v>69</v>
      </c>
      <c r="AX13" t="s">
        <v>69</v>
      </c>
    </row>
    <row r="14" spans="1:50" x14ac:dyDescent="0.25">
      <c r="A14">
        <v>13075007</v>
      </c>
      <c r="B14">
        <v>5553</v>
      </c>
      <c r="C14" t="s">
        <v>68</v>
      </c>
      <c r="D14">
        <v>320</v>
      </c>
      <c r="E14" s="84">
        <v>250146.34</v>
      </c>
      <c r="F14" s="84">
        <v>309247.59999999998</v>
      </c>
      <c r="G14" s="84">
        <v>59101.25</v>
      </c>
      <c r="H14" s="84">
        <v>285607.09000000003</v>
      </c>
      <c r="I14">
        <v>892.52</v>
      </c>
      <c r="J14" s="84">
        <v>32375.66</v>
      </c>
      <c r="K14" s="84">
        <v>3085.09</v>
      </c>
      <c r="L14" s="84">
        <v>35460.75</v>
      </c>
      <c r="M14" s="84">
        <v>2953.58</v>
      </c>
      <c r="N14" s="84">
        <v>2953.58</v>
      </c>
      <c r="O14" s="84">
        <v>2953.58</v>
      </c>
      <c r="P14" s="84">
        <v>2953.58</v>
      </c>
      <c r="Q14" s="84">
        <v>2953.58</v>
      </c>
      <c r="R14" s="84">
        <v>2953.58</v>
      </c>
      <c r="S14" s="84">
        <v>2956.54</v>
      </c>
      <c r="T14" s="84">
        <v>2956.54</v>
      </c>
      <c r="U14" s="84">
        <v>2956.54</v>
      </c>
      <c r="V14" s="84">
        <v>2956.54</v>
      </c>
      <c r="W14" s="84">
        <v>2956.54</v>
      </c>
      <c r="X14" s="84">
        <v>2956.57</v>
      </c>
      <c r="Y14" s="84">
        <v>32375.66</v>
      </c>
      <c r="Z14" s="84">
        <v>2696.62</v>
      </c>
      <c r="AA14" s="84">
        <v>2696.62</v>
      </c>
      <c r="AB14" s="84">
        <v>2696.62</v>
      </c>
      <c r="AC14" s="84">
        <v>2696.62</v>
      </c>
      <c r="AD14" s="84">
        <v>2696.62</v>
      </c>
      <c r="AE14" s="84">
        <v>2696.62</v>
      </c>
      <c r="AF14" s="84">
        <v>2699.32</v>
      </c>
      <c r="AG14" s="84">
        <v>2699.32</v>
      </c>
      <c r="AH14" s="84">
        <v>2699.32</v>
      </c>
      <c r="AI14" s="84">
        <v>2699.32</v>
      </c>
      <c r="AJ14" s="84">
        <v>2699.32</v>
      </c>
      <c r="AK14" s="84">
        <v>2699.34</v>
      </c>
      <c r="AL14" s="84">
        <v>3085.09</v>
      </c>
      <c r="AM14">
        <v>256.95999999999998</v>
      </c>
      <c r="AN14">
        <v>256.95999999999998</v>
      </c>
      <c r="AO14">
        <v>256.95999999999998</v>
      </c>
      <c r="AP14">
        <v>256.95999999999998</v>
      </c>
      <c r="AQ14">
        <v>256.95999999999998</v>
      </c>
      <c r="AR14">
        <v>256.95999999999998</v>
      </c>
      <c r="AS14">
        <v>257.22000000000003</v>
      </c>
      <c r="AT14">
        <v>257.22000000000003</v>
      </c>
      <c r="AU14">
        <v>257.22000000000003</v>
      </c>
      <c r="AV14">
        <v>257.22000000000003</v>
      </c>
      <c r="AW14">
        <v>257.22000000000003</v>
      </c>
      <c r="AX14">
        <v>257.23</v>
      </c>
    </row>
    <row r="15" spans="1:50" x14ac:dyDescent="0.25">
      <c r="A15">
        <v>13075008</v>
      </c>
      <c r="B15">
        <v>5555</v>
      </c>
      <c r="C15" t="s">
        <v>94</v>
      </c>
      <c r="D15">
        <v>765</v>
      </c>
      <c r="E15" s="84">
        <v>329258.13</v>
      </c>
      <c r="F15" s="84">
        <v>739295.03</v>
      </c>
      <c r="G15" s="84">
        <v>410036.91</v>
      </c>
      <c r="H15" s="84">
        <v>575280.27</v>
      </c>
      <c r="I15">
        <v>752</v>
      </c>
      <c r="J15" s="84">
        <v>224618.21</v>
      </c>
      <c r="K15" s="84">
        <v>21403.93</v>
      </c>
      <c r="L15" s="84">
        <v>246022.14</v>
      </c>
      <c r="M15" s="84">
        <v>20498.310000000001</v>
      </c>
      <c r="N15" s="84">
        <v>20498.310000000001</v>
      </c>
      <c r="O15" s="84">
        <v>20498.310000000001</v>
      </c>
      <c r="P15" s="84">
        <v>20498.310000000001</v>
      </c>
      <c r="Q15" s="84">
        <v>20498.310000000001</v>
      </c>
      <c r="R15" s="84">
        <v>20498.310000000001</v>
      </c>
      <c r="S15" s="84">
        <v>20505.38</v>
      </c>
      <c r="T15" s="84">
        <v>20505.38</v>
      </c>
      <c r="U15" s="84">
        <v>20505.38</v>
      </c>
      <c r="V15" s="84">
        <v>20505.38</v>
      </c>
      <c r="W15" s="84">
        <v>20505.38</v>
      </c>
      <c r="X15" s="84">
        <v>20505.38</v>
      </c>
      <c r="Y15" s="84">
        <v>224618.21</v>
      </c>
      <c r="Z15" s="84">
        <v>18714.96</v>
      </c>
      <c r="AA15" s="84">
        <v>18714.96</v>
      </c>
      <c r="AB15" s="84">
        <v>18714.96</v>
      </c>
      <c r="AC15" s="84">
        <v>18714.96</v>
      </c>
      <c r="AD15" s="84">
        <v>18714.96</v>
      </c>
      <c r="AE15" s="84">
        <v>18714.96</v>
      </c>
      <c r="AF15" s="84">
        <v>18721.41</v>
      </c>
      <c r="AG15" s="84">
        <v>18721.41</v>
      </c>
      <c r="AH15" s="84">
        <v>18721.41</v>
      </c>
      <c r="AI15" s="84">
        <v>18721.41</v>
      </c>
      <c r="AJ15" s="84">
        <v>18721.41</v>
      </c>
      <c r="AK15" s="84">
        <v>18721.400000000001</v>
      </c>
      <c r="AL15" s="84">
        <v>21403.93</v>
      </c>
      <c r="AM15" s="84">
        <v>1783.35</v>
      </c>
      <c r="AN15" s="84">
        <v>1783.35</v>
      </c>
      <c r="AO15" s="84">
        <v>1783.35</v>
      </c>
      <c r="AP15" s="84">
        <v>1783.35</v>
      </c>
      <c r="AQ15" s="84">
        <v>1783.35</v>
      </c>
      <c r="AR15" s="84">
        <v>1783.35</v>
      </c>
      <c r="AS15" s="84">
        <v>1783.97</v>
      </c>
      <c r="AT15" s="84">
        <v>1783.97</v>
      </c>
      <c r="AU15" s="84">
        <v>1783.97</v>
      </c>
      <c r="AV15" s="84">
        <v>1783.97</v>
      </c>
      <c r="AW15" s="84">
        <v>1783.97</v>
      </c>
      <c r="AX15" s="84">
        <v>1783.98</v>
      </c>
    </row>
    <row r="16" spans="1:50" x14ac:dyDescent="0.25">
      <c r="A16">
        <v>13075009</v>
      </c>
      <c r="B16">
        <v>5554</v>
      </c>
      <c r="C16" t="s">
        <v>88</v>
      </c>
      <c r="D16">
        <v>837</v>
      </c>
      <c r="E16" s="84">
        <v>294088.78999999998</v>
      </c>
      <c r="F16" s="84">
        <v>808875.74</v>
      </c>
      <c r="G16" s="84">
        <v>514786.95</v>
      </c>
      <c r="H16" s="84">
        <v>602960.96</v>
      </c>
      <c r="I16">
        <v>720.38</v>
      </c>
      <c r="J16" s="84">
        <v>282000.28999999998</v>
      </c>
      <c r="K16" s="84">
        <v>26871.88</v>
      </c>
      <c r="L16" s="84">
        <v>308872.17</v>
      </c>
      <c r="M16" s="84">
        <v>25735.48</v>
      </c>
      <c r="N16" s="84">
        <v>25735.48</v>
      </c>
      <c r="O16" s="84">
        <v>25735.48</v>
      </c>
      <c r="P16" s="84">
        <v>25735.48</v>
      </c>
      <c r="Q16" s="84">
        <v>25735.48</v>
      </c>
      <c r="R16" s="84">
        <v>25735.48</v>
      </c>
      <c r="S16" s="84">
        <v>25743.21</v>
      </c>
      <c r="T16" s="84">
        <v>25743.21</v>
      </c>
      <c r="U16" s="84">
        <v>25743.21</v>
      </c>
      <c r="V16" s="84">
        <v>25743.21</v>
      </c>
      <c r="W16" s="84">
        <v>25743.21</v>
      </c>
      <c r="X16" s="84">
        <v>25743.24</v>
      </c>
      <c r="Y16" s="84">
        <v>282000.28999999998</v>
      </c>
      <c r="Z16" s="84">
        <v>23496.5</v>
      </c>
      <c r="AA16" s="84">
        <v>23496.5</v>
      </c>
      <c r="AB16" s="84">
        <v>23496.5</v>
      </c>
      <c r="AC16" s="84">
        <v>23496.5</v>
      </c>
      <c r="AD16" s="84">
        <v>23496.5</v>
      </c>
      <c r="AE16" s="84">
        <v>23496.5</v>
      </c>
      <c r="AF16" s="84">
        <v>23503.55</v>
      </c>
      <c r="AG16" s="84">
        <v>23503.55</v>
      </c>
      <c r="AH16" s="84">
        <v>23503.55</v>
      </c>
      <c r="AI16" s="84">
        <v>23503.55</v>
      </c>
      <c r="AJ16" s="84">
        <v>23503.55</v>
      </c>
      <c r="AK16" s="84">
        <v>23503.54</v>
      </c>
      <c r="AL16" s="84">
        <v>26871.88</v>
      </c>
      <c r="AM16" s="84">
        <v>2238.98</v>
      </c>
      <c r="AN16" s="84">
        <v>2238.98</v>
      </c>
      <c r="AO16" s="84">
        <v>2238.98</v>
      </c>
      <c r="AP16" s="84">
        <v>2238.98</v>
      </c>
      <c r="AQ16" s="84">
        <v>2238.98</v>
      </c>
      <c r="AR16" s="84">
        <v>2238.98</v>
      </c>
      <c r="AS16" s="84">
        <v>2239.66</v>
      </c>
      <c r="AT16" s="84">
        <v>2239.66</v>
      </c>
      <c r="AU16" s="84">
        <v>2239.66</v>
      </c>
      <c r="AV16" s="84">
        <v>2239.66</v>
      </c>
      <c r="AW16" s="84">
        <v>2239.66</v>
      </c>
      <c r="AX16" s="84">
        <v>2239.6999999999998</v>
      </c>
    </row>
    <row r="17" spans="1:50" x14ac:dyDescent="0.25">
      <c r="A17">
        <v>13075010</v>
      </c>
      <c r="B17">
        <v>5562</v>
      </c>
      <c r="C17" t="s">
        <v>154</v>
      </c>
      <c r="D17" s="85">
        <v>1003</v>
      </c>
      <c r="E17" s="84">
        <v>537404.37</v>
      </c>
      <c r="F17" s="84">
        <v>969297.93</v>
      </c>
      <c r="G17" s="84">
        <v>431893.56</v>
      </c>
      <c r="H17" s="84">
        <v>796540.51</v>
      </c>
      <c r="I17">
        <v>794.16</v>
      </c>
      <c r="J17" s="84">
        <v>236591.3</v>
      </c>
      <c r="K17" s="84">
        <v>22544.84</v>
      </c>
      <c r="L17" s="84">
        <v>259136.14</v>
      </c>
      <c r="M17" s="84">
        <v>21590.04</v>
      </c>
      <c r="N17" s="84">
        <v>21590.04</v>
      </c>
      <c r="O17" s="84">
        <v>21590.04</v>
      </c>
      <c r="P17" s="84">
        <v>21590.04</v>
      </c>
      <c r="Q17" s="84">
        <v>21590.04</v>
      </c>
      <c r="R17" s="84">
        <v>21590.04</v>
      </c>
      <c r="S17" s="84">
        <v>21599.31</v>
      </c>
      <c r="T17" s="84">
        <v>21599.31</v>
      </c>
      <c r="U17" s="84">
        <v>21599.31</v>
      </c>
      <c r="V17" s="84">
        <v>21599.31</v>
      </c>
      <c r="W17" s="84">
        <v>21599.31</v>
      </c>
      <c r="X17" s="84">
        <v>21599.35</v>
      </c>
      <c r="Y17" s="84">
        <v>236591.3</v>
      </c>
      <c r="Z17" s="84">
        <v>19711.71</v>
      </c>
      <c r="AA17" s="84">
        <v>19711.71</v>
      </c>
      <c r="AB17" s="84">
        <v>19711.71</v>
      </c>
      <c r="AC17" s="84">
        <v>19711.71</v>
      </c>
      <c r="AD17" s="84">
        <v>19711.71</v>
      </c>
      <c r="AE17" s="84">
        <v>19711.71</v>
      </c>
      <c r="AF17" s="84">
        <v>19720.169999999998</v>
      </c>
      <c r="AG17" s="84">
        <v>19720.169999999998</v>
      </c>
      <c r="AH17" s="84">
        <v>19720.169999999998</v>
      </c>
      <c r="AI17" s="84">
        <v>19720.169999999998</v>
      </c>
      <c r="AJ17" s="84">
        <v>19720.169999999998</v>
      </c>
      <c r="AK17" s="84">
        <v>19720.189999999999</v>
      </c>
      <c r="AL17" s="84">
        <v>22544.84</v>
      </c>
      <c r="AM17" s="84">
        <v>1878.33</v>
      </c>
      <c r="AN17" s="84">
        <v>1878.33</v>
      </c>
      <c r="AO17" s="84">
        <v>1878.33</v>
      </c>
      <c r="AP17" s="84">
        <v>1878.33</v>
      </c>
      <c r="AQ17" s="84">
        <v>1878.33</v>
      </c>
      <c r="AR17" s="84">
        <v>1878.33</v>
      </c>
      <c r="AS17" s="84">
        <v>1879.14</v>
      </c>
      <c r="AT17" s="84">
        <v>1879.14</v>
      </c>
      <c r="AU17" s="84">
        <v>1879.14</v>
      </c>
      <c r="AV17" s="84">
        <v>1879.14</v>
      </c>
      <c r="AW17" s="84">
        <v>1879.14</v>
      </c>
      <c r="AX17" s="84">
        <v>1879.16</v>
      </c>
    </row>
    <row r="18" spans="1:50" x14ac:dyDescent="0.25">
      <c r="A18">
        <v>13075011</v>
      </c>
      <c r="B18">
        <v>5556</v>
      </c>
      <c r="C18" t="s">
        <v>103</v>
      </c>
      <c r="D18">
        <v>359</v>
      </c>
      <c r="E18" s="84">
        <v>94037.51</v>
      </c>
      <c r="F18" s="84">
        <v>346937.15</v>
      </c>
      <c r="G18" s="84">
        <v>252899.64</v>
      </c>
      <c r="H18" s="84">
        <v>245777.29</v>
      </c>
      <c r="I18">
        <v>684.62</v>
      </c>
      <c r="J18" s="84">
        <v>138538.42000000001</v>
      </c>
      <c r="K18" s="84">
        <v>13201.36</v>
      </c>
      <c r="L18" s="84">
        <v>151739.78</v>
      </c>
      <c r="M18" s="84">
        <v>12643.32</v>
      </c>
      <c r="N18" s="84">
        <v>12643.32</v>
      </c>
      <c r="O18" s="84">
        <v>12643.32</v>
      </c>
      <c r="P18" s="84">
        <v>12643.32</v>
      </c>
      <c r="Q18" s="84">
        <v>12643.32</v>
      </c>
      <c r="R18" s="84">
        <v>12643.32</v>
      </c>
      <c r="S18" s="84">
        <v>12646.64</v>
      </c>
      <c r="T18" s="84">
        <v>12646.64</v>
      </c>
      <c r="U18" s="84">
        <v>12646.64</v>
      </c>
      <c r="V18" s="84">
        <v>12646.64</v>
      </c>
      <c r="W18" s="84">
        <v>12646.64</v>
      </c>
      <c r="X18" s="84">
        <v>12646.66</v>
      </c>
      <c r="Y18" s="84">
        <v>138538.42000000001</v>
      </c>
      <c r="Z18" s="84">
        <v>11543.36</v>
      </c>
      <c r="AA18" s="84">
        <v>11543.36</v>
      </c>
      <c r="AB18" s="84">
        <v>11543.36</v>
      </c>
      <c r="AC18" s="84">
        <v>11543.36</v>
      </c>
      <c r="AD18" s="84">
        <v>11543.36</v>
      </c>
      <c r="AE18" s="84">
        <v>11543.36</v>
      </c>
      <c r="AF18" s="84">
        <v>11546.38</v>
      </c>
      <c r="AG18" s="84">
        <v>11546.38</v>
      </c>
      <c r="AH18" s="84">
        <v>11546.38</v>
      </c>
      <c r="AI18" s="84">
        <v>11546.38</v>
      </c>
      <c r="AJ18" s="84">
        <v>11546.38</v>
      </c>
      <c r="AK18" s="84">
        <v>11546.36</v>
      </c>
      <c r="AL18" s="84">
        <v>13201.36</v>
      </c>
      <c r="AM18" s="84">
        <v>1099.96</v>
      </c>
      <c r="AN18" s="84">
        <v>1099.96</v>
      </c>
      <c r="AO18" s="84">
        <v>1099.96</v>
      </c>
      <c r="AP18" s="84">
        <v>1099.96</v>
      </c>
      <c r="AQ18" s="84">
        <v>1099.96</v>
      </c>
      <c r="AR18" s="84">
        <v>1099.96</v>
      </c>
      <c r="AS18" s="84">
        <v>1100.26</v>
      </c>
      <c r="AT18" s="84">
        <v>1100.26</v>
      </c>
      <c r="AU18" s="84">
        <v>1100.26</v>
      </c>
      <c r="AV18" s="84">
        <v>1100.26</v>
      </c>
      <c r="AW18" s="84">
        <v>1100.26</v>
      </c>
      <c r="AX18" s="84">
        <v>1100.3</v>
      </c>
    </row>
    <row r="19" spans="1:50" x14ac:dyDescent="0.25">
      <c r="A19">
        <v>13075012</v>
      </c>
      <c r="B19">
        <v>5556</v>
      </c>
      <c r="C19" t="s">
        <v>104</v>
      </c>
      <c r="D19">
        <v>570</v>
      </c>
      <c r="E19" s="84">
        <v>133469.25</v>
      </c>
      <c r="F19" s="84">
        <v>550847.28</v>
      </c>
      <c r="G19" s="84">
        <v>417378.03</v>
      </c>
      <c r="H19" s="84">
        <v>383896.07</v>
      </c>
      <c r="I19">
        <v>673.5</v>
      </c>
      <c r="J19" s="84">
        <v>228639.69</v>
      </c>
      <c r="K19" s="84">
        <v>21787.13</v>
      </c>
      <c r="L19" s="84">
        <v>250426.82</v>
      </c>
      <c r="M19" s="84">
        <v>20866.259999999998</v>
      </c>
      <c r="N19" s="84">
        <v>20866.259999999998</v>
      </c>
      <c r="O19" s="84">
        <v>20866.259999999998</v>
      </c>
      <c r="P19" s="84">
        <v>20866.259999999998</v>
      </c>
      <c r="Q19" s="84">
        <v>20866.259999999998</v>
      </c>
      <c r="R19" s="84">
        <v>20866.259999999998</v>
      </c>
      <c r="S19" s="84">
        <v>20871.54</v>
      </c>
      <c r="T19" s="84">
        <v>20871.54</v>
      </c>
      <c r="U19" s="84">
        <v>20871.54</v>
      </c>
      <c r="V19" s="84">
        <v>20871.54</v>
      </c>
      <c r="W19" s="84">
        <v>20871.54</v>
      </c>
      <c r="X19" s="84">
        <v>20871.560000000001</v>
      </c>
      <c r="Y19" s="84">
        <v>228639.69</v>
      </c>
      <c r="Z19" s="84">
        <v>19050.900000000001</v>
      </c>
      <c r="AA19" s="84">
        <v>19050.900000000001</v>
      </c>
      <c r="AB19" s="84">
        <v>19050.900000000001</v>
      </c>
      <c r="AC19" s="84">
        <v>19050.900000000001</v>
      </c>
      <c r="AD19" s="84">
        <v>19050.900000000001</v>
      </c>
      <c r="AE19" s="84">
        <v>19050.900000000001</v>
      </c>
      <c r="AF19" s="84">
        <v>19055.72</v>
      </c>
      <c r="AG19" s="84">
        <v>19055.72</v>
      </c>
      <c r="AH19" s="84">
        <v>19055.72</v>
      </c>
      <c r="AI19" s="84">
        <v>19055.72</v>
      </c>
      <c r="AJ19" s="84">
        <v>19055.72</v>
      </c>
      <c r="AK19" s="84">
        <v>19055.689999999999</v>
      </c>
      <c r="AL19" s="84">
        <v>21787.13</v>
      </c>
      <c r="AM19" s="84">
        <v>1815.36</v>
      </c>
      <c r="AN19" s="84">
        <v>1815.36</v>
      </c>
      <c r="AO19" s="84">
        <v>1815.36</v>
      </c>
      <c r="AP19" s="84">
        <v>1815.36</v>
      </c>
      <c r="AQ19" s="84">
        <v>1815.36</v>
      </c>
      <c r="AR19" s="84">
        <v>1815.36</v>
      </c>
      <c r="AS19" s="84">
        <v>1815.82</v>
      </c>
      <c r="AT19" s="84">
        <v>1815.82</v>
      </c>
      <c r="AU19" s="84">
        <v>1815.82</v>
      </c>
      <c r="AV19" s="84">
        <v>1815.82</v>
      </c>
      <c r="AW19" s="84">
        <v>1815.82</v>
      </c>
      <c r="AX19" s="84">
        <v>1815.87</v>
      </c>
    </row>
    <row r="20" spans="1:50" x14ac:dyDescent="0.25">
      <c r="A20">
        <v>13075013</v>
      </c>
      <c r="B20">
        <v>5553</v>
      </c>
      <c r="C20" t="s">
        <v>70</v>
      </c>
      <c r="D20">
        <v>235</v>
      </c>
      <c r="E20" s="84">
        <v>76788.98</v>
      </c>
      <c r="F20" s="84">
        <v>227103.7</v>
      </c>
      <c r="G20" s="84">
        <v>150314.73000000001</v>
      </c>
      <c r="H20" s="84">
        <v>166977.82</v>
      </c>
      <c r="I20">
        <v>710.54</v>
      </c>
      <c r="J20" s="84">
        <v>82342.41</v>
      </c>
      <c r="K20" s="84">
        <v>7846.43</v>
      </c>
      <c r="L20" s="84">
        <v>90188.84</v>
      </c>
      <c r="M20" s="84">
        <v>7514.65</v>
      </c>
      <c r="N20" s="84">
        <v>7514.65</v>
      </c>
      <c r="O20" s="84">
        <v>7514.65</v>
      </c>
      <c r="P20" s="84">
        <v>7514.65</v>
      </c>
      <c r="Q20" s="84">
        <v>7514.65</v>
      </c>
      <c r="R20" s="84">
        <v>7514.65</v>
      </c>
      <c r="S20" s="84">
        <v>7516.82</v>
      </c>
      <c r="T20" s="84">
        <v>7516.82</v>
      </c>
      <c r="U20" s="84">
        <v>7516.82</v>
      </c>
      <c r="V20" s="84">
        <v>7516.82</v>
      </c>
      <c r="W20" s="84">
        <v>7516.82</v>
      </c>
      <c r="X20" s="84">
        <v>7516.84</v>
      </c>
      <c r="Y20" s="84">
        <v>82342.41</v>
      </c>
      <c r="Z20" s="84">
        <v>6860.88</v>
      </c>
      <c r="AA20" s="84">
        <v>6860.88</v>
      </c>
      <c r="AB20" s="84">
        <v>6860.88</v>
      </c>
      <c r="AC20" s="84">
        <v>6860.88</v>
      </c>
      <c r="AD20" s="84">
        <v>6860.88</v>
      </c>
      <c r="AE20" s="84">
        <v>6860.88</v>
      </c>
      <c r="AF20" s="84">
        <v>6862.86</v>
      </c>
      <c r="AG20" s="84">
        <v>6862.86</v>
      </c>
      <c r="AH20" s="84">
        <v>6862.86</v>
      </c>
      <c r="AI20" s="84">
        <v>6862.86</v>
      </c>
      <c r="AJ20" s="84">
        <v>6862.86</v>
      </c>
      <c r="AK20" s="84">
        <v>6862.83</v>
      </c>
      <c r="AL20" s="84">
        <v>7846.43</v>
      </c>
      <c r="AM20">
        <v>653.77</v>
      </c>
      <c r="AN20">
        <v>653.77</v>
      </c>
      <c r="AO20">
        <v>653.77</v>
      </c>
      <c r="AP20">
        <v>653.77</v>
      </c>
      <c r="AQ20">
        <v>653.77</v>
      </c>
      <c r="AR20">
        <v>653.77</v>
      </c>
      <c r="AS20">
        <v>653.96</v>
      </c>
      <c r="AT20">
        <v>653.96</v>
      </c>
      <c r="AU20">
        <v>653.96</v>
      </c>
      <c r="AV20">
        <v>653.96</v>
      </c>
      <c r="AW20">
        <v>653.96</v>
      </c>
      <c r="AX20">
        <v>654.01</v>
      </c>
    </row>
    <row r="21" spans="1:50" x14ac:dyDescent="0.25">
      <c r="A21">
        <v>13075015</v>
      </c>
      <c r="B21">
        <v>5553</v>
      </c>
      <c r="C21" t="s">
        <v>71</v>
      </c>
      <c r="D21">
        <v>676</v>
      </c>
      <c r="E21" s="84">
        <v>231087.68</v>
      </c>
      <c r="F21" s="84">
        <v>653285.55000000005</v>
      </c>
      <c r="G21" s="84">
        <v>422197.87</v>
      </c>
      <c r="H21" s="84">
        <v>484406.4</v>
      </c>
      <c r="I21">
        <v>716.58</v>
      </c>
      <c r="J21" s="84">
        <v>231279.99</v>
      </c>
      <c r="K21" s="84">
        <v>22038.73</v>
      </c>
      <c r="L21" s="84">
        <v>253318.72</v>
      </c>
      <c r="M21" s="84">
        <v>21106.77</v>
      </c>
      <c r="N21" s="84">
        <v>21106.77</v>
      </c>
      <c r="O21" s="84">
        <v>21106.77</v>
      </c>
      <c r="P21" s="84">
        <v>21106.77</v>
      </c>
      <c r="Q21" s="84">
        <v>21106.77</v>
      </c>
      <c r="R21" s="84">
        <v>21106.77</v>
      </c>
      <c r="S21" s="84">
        <v>21113.01</v>
      </c>
      <c r="T21" s="84">
        <v>21113.01</v>
      </c>
      <c r="U21" s="84">
        <v>21113.01</v>
      </c>
      <c r="V21" s="84">
        <v>21113.01</v>
      </c>
      <c r="W21" s="84">
        <v>21113.01</v>
      </c>
      <c r="X21" s="84">
        <v>21113.05</v>
      </c>
      <c r="Y21" s="84">
        <v>231279.99</v>
      </c>
      <c r="Z21" s="84">
        <v>19270.490000000002</v>
      </c>
      <c r="AA21" s="84">
        <v>19270.490000000002</v>
      </c>
      <c r="AB21" s="84">
        <v>19270.490000000002</v>
      </c>
      <c r="AC21" s="84">
        <v>19270.490000000002</v>
      </c>
      <c r="AD21" s="84">
        <v>19270.490000000002</v>
      </c>
      <c r="AE21" s="84">
        <v>19270.490000000002</v>
      </c>
      <c r="AF21" s="84">
        <v>19276.169999999998</v>
      </c>
      <c r="AG21" s="84">
        <v>19276.169999999998</v>
      </c>
      <c r="AH21" s="84">
        <v>19276.169999999998</v>
      </c>
      <c r="AI21" s="84">
        <v>19276.169999999998</v>
      </c>
      <c r="AJ21" s="84">
        <v>19276.169999999998</v>
      </c>
      <c r="AK21" s="84">
        <v>19276.2</v>
      </c>
      <c r="AL21" s="84">
        <v>22038.73</v>
      </c>
      <c r="AM21" s="84">
        <v>1836.28</v>
      </c>
      <c r="AN21" s="84">
        <v>1836.28</v>
      </c>
      <c r="AO21" s="84">
        <v>1836.28</v>
      </c>
      <c r="AP21" s="84">
        <v>1836.28</v>
      </c>
      <c r="AQ21" s="84">
        <v>1836.28</v>
      </c>
      <c r="AR21" s="84">
        <v>1836.28</v>
      </c>
      <c r="AS21" s="84">
        <v>1836.84</v>
      </c>
      <c r="AT21" s="84">
        <v>1836.84</v>
      </c>
      <c r="AU21" s="84">
        <v>1836.84</v>
      </c>
      <c r="AV21" s="84">
        <v>1836.84</v>
      </c>
      <c r="AW21" s="84">
        <v>1836.84</v>
      </c>
      <c r="AX21" s="84">
        <v>1836.85</v>
      </c>
    </row>
    <row r="22" spans="1:50" x14ac:dyDescent="0.25">
      <c r="A22">
        <v>13075016</v>
      </c>
      <c r="B22">
        <v>5556</v>
      </c>
      <c r="C22" t="s">
        <v>105</v>
      </c>
      <c r="D22">
        <v>580</v>
      </c>
      <c r="E22" s="84">
        <v>146821.56</v>
      </c>
      <c r="F22" s="84">
        <v>560511.27</v>
      </c>
      <c r="G22" s="84">
        <v>413689.71</v>
      </c>
      <c r="H22" s="84">
        <v>395035.38</v>
      </c>
      <c r="I22">
        <v>681.1</v>
      </c>
      <c r="J22" s="84">
        <v>226619.22</v>
      </c>
      <c r="K22" s="84">
        <v>21594.6</v>
      </c>
      <c r="L22" s="84">
        <v>248213.82</v>
      </c>
      <c r="M22" s="84">
        <v>20681.8</v>
      </c>
      <c r="N22" s="84">
        <v>20681.8</v>
      </c>
      <c r="O22" s="84">
        <v>20681.8</v>
      </c>
      <c r="P22" s="84">
        <v>20681.8</v>
      </c>
      <c r="Q22" s="84">
        <v>20681.8</v>
      </c>
      <c r="R22" s="84">
        <v>20681.8</v>
      </c>
      <c r="S22" s="84">
        <v>20687.169999999998</v>
      </c>
      <c r="T22" s="84">
        <v>20687.169999999998</v>
      </c>
      <c r="U22" s="84">
        <v>20687.169999999998</v>
      </c>
      <c r="V22" s="84">
        <v>20687.169999999998</v>
      </c>
      <c r="W22" s="84">
        <v>20687.169999999998</v>
      </c>
      <c r="X22" s="84">
        <v>20687.169999999998</v>
      </c>
      <c r="Y22" s="84">
        <v>226619.22</v>
      </c>
      <c r="Z22" s="84">
        <v>18882.490000000002</v>
      </c>
      <c r="AA22" s="84">
        <v>18882.490000000002</v>
      </c>
      <c r="AB22" s="84">
        <v>18882.490000000002</v>
      </c>
      <c r="AC22" s="84">
        <v>18882.490000000002</v>
      </c>
      <c r="AD22" s="84">
        <v>18882.490000000002</v>
      </c>
      <c r="AE22" s="84">
        <v>18882.490000000002</v>
      </c>
      <c r="AF22" s="84">
        <v>18887.38</v>
      </c>
      <c r="AG22" s="84">
        <v>18887.38</v>
      </c>
      <c r="AH22" s="84">
        <v>18887.38</v>
      </c>
      <c r="AI22" s="84">
        <v>18887.38</v>
      </c>
      <c r="AJ22" s="84">
        <v>18887.38</v>
      </c>
      <c r="AK22" s="84">
        <v>18887.38</v>
      </c>
      <c r="AL22" s="84">
        <v>21594.6</v>
      </c>
      <c r="AM22" s="84">
        <v>1799.31</v>
      </c>
      <c r="AN22" s="84">
        <v>1799.31</v>
      </c>
      <c r="AO22" s="84">
        <v>1799.31</v>
      </c>
      <c r="AP22" s="84">
        <v>1799.31</v>
      </c>
      <c r="AQ22" s="84">
        <v>1799.31</v>
      </c>
      <c r="AR22" s="84">
        <v>1799.31</v>
      </c>
      <c r="AS22" s="84">
        <v>1799.79</v>
      </c>
      <c r="AT22" s="84">
        <v>1799.79</v>
      </c>
      <c r="AU22" s="84">
        <v>1799.79</v>
      </c>
      <c r="AV22" s="84">
        <v>1799.79</v>
      </c>
      <c r="AW22" s="84">
        <v>1799.79</v>
      </c>
      <c r="AX22" s="84">
        <v>1799.79</v>
      </c>
    </row>
    <row r="23" spans="1:50" x14ac:dyDescent="0.25">
      <c r="A23">
        <v>13075017</v>
      </c>
      <c r="B23">
        <v>5560</v>
      </c>
      <c r="C23" t="s">
        <v>136</v>
      </c>
      <c r="D23">
        <v>195</v>
      </c>
      <c r="E23" s="84">
        <v>-327741.8</v>
      </c>
      <c r="F23" s="84">
        <v>188447.75</v>
      </c>
      <c r="G23" s="84">
        <v>516189.56</v>
      </c>
      <c r="H23" s="84">
        <v>-18028.080000000002</v>
      </c>
      <c r="I23">
        <v>-92.45</v>
      </c>
      <c r="J23" s="84">
        <v>282768.64000000001</v>
      </c>
      <c r="K23" s="84">
        <v>26945.09</v>
      </c>
      <c r="L23" s="84">
        <v>309713.73</v>
      </c>
      <c r="M23" s="84">
        <v>25808.57</v>
      </c>
      <c r="N23" s="84">
        <v>25808.57</v>
      </c>
      <c r="O23" s="84">
        <v>25808.57</v>
      </c>
      <c r="P23" s="84">
        <v>25808.57</v>
      </c>
      <c r="Q23" s="84">
        <v>25808.57</v>
      </c>
      <c r="R23" s="84">
        <v>25808.57</v>
      </c>
      <c r="S23" s="84">
        <v>25810.38</v>
      </c>
      <c r="T23" s="84">
        <v>25810.38</v>
      </c>
      <c r="U23" s="84">
        <v>25810.38</v>
      </c>
      <c r="V23" s="84">
        <v>25810.38</v>
      </c>
      <c r="W23" s="84">
        <v>25810.38</v>
      </c>
      <c r="X23" s="84">
        <v>25810.41</v>
      </c>
      <c r="Y23" s="84">
        <v>282768.64000000001</v>
      </c>
      <c r="Z23" s="84">
        <v>23563.23</v>
      </c>
      <c r="AA23" s="84">
        <v>23563.23</v>
      </c>
      <c r="AB23" s="84">
        <v>23563.23</v>
      </c>
      <c r="AC23" s="84">
        <v>23563.23</v>
      </c>
      <c r="AD23" s="84">
        <v>23563.23</v>
      </c>
      <c r="AE23" s="84">
        <v>23563.23</v>
      </c>
      <c r="AF23" s="84">
        <v>23564.880000000001</v>
      </c>
      <c r="AG23" s="84">
        <v>23564.880000000001</v>
      </c>
      <c r="AH23" s="84">
        <v>23564.880000000001</v>
      </c>
      <c r="AI23" s="84">
        <v>23564.880000000001</v>
      </c>
      <c r="AJ23" s="84">
        <v>23564.880000000001</v>
      </c>
      <c r="AK23" s="84">
        <v>23564.86</v>
      </c>
      <c r="AL23" s="84">
        <v>26945.09</v>
      </c>
      <c r="AM23" s="84">
        <v>2245.34</v>
      </c>
      <c r="AN23" s="84">
        <v>2245.34</v>
      </c>
      <c r="AO23" s="84">
        <v>2245.34</v>
      </c>
      <c r="AP23" s="84">
        <v>2245.34</v>
      </c>
      <c r="AQ23" s="84">
        <v>2245.34</v>
      </c>
      <c r="AR23" s="84">
        <v>2245.34</v>
      </c>
      <c r="AS23" s="84">
        <v>2245.5</v>
      </c>
      <c r="AT23" s="84">
        <v>2245.5</v>
      </c>
      <c r="AU23" s="84">
        <v>2245.5</v>
      </c>
      <c r="AV23" s="84">
        <v>2245.5</v>
      </c>
      <c r="AW23" s="84">
        <v>2245.5</v>
      </c>
      <c r="AX23" s="84">
        <v>2245.5500000000002</v>
      </c>
    </row>
    <row r="24" spans="1:50" x14ac:dyDescent="0.25">
      <c r="A24">
        <v>13075018</v>
      </c>
      <c r="B24">
        <v>5557</v>
      </c>
      <c r="C24" t="s">
        <v>116</v>
      </c>
      <c r="D24">
        <v>618</v>
      </c>
      <c r="E24" s="84">
        <v>430332.35</v>
      </c>
      <c r="F24" s="84">
        <v>597234.42000000004</v>
      </c>
      <c r="G24" s="84">
        <v>166902.07</v>
      </c>
      <c r="H24" s="84">
        <v>530473.59</v>
      </c>
      <c r="I24">
        <v>858.37</v>
      </c>
      <c r="J24" s="84">
        <v>91428.95</v>
      </c>
      <c r="K24" s="84">
        <v>8712.2900000000009</v>
      </c>
      <c r="L24" s="84">
        <v>100141.24</v>
      </c>
      <c r="M24" s="84">
        <v>8342.24</v>
      </c>
      <c r="N24" s="84">
        <v>8342.24</v>
      </c>
      <c r="O24" s="84">
        <v>8342.24</v>
      </c>
      <c r="P24" s="84">
        <v>8342.24</v>
      </c>
      <c r="Q24" s="84">
        <v>8342.24</v>
      </c>
      <c r="R24" s="84">
        <v>8342.24</v>
      </c>
      <c r="S24" s="84">
        <v>8347.9599999999991</v>
      </c>
      <c r="T24" s="84">
        <v>8347.9599999999991</v>
      </c>
      <c r="U24" s="84">
        <v>8347.9599999999991</v>
      </c>
      <c r="V24" s="84">
        <v>8347.9599999999991</v>
      </c>
      <c r="W24" s="84">
        <v>8347.9599999999991</v>
      </c>
      <c r="X24" s="84">
        <v>8348</v>
      </c>
      <c r="Y24" s="84">
        <v>91428.95</v>
      </c>
      <c r="Z24" s="84">
        <v>7616.47</v>
      </c>
      <c r="AA24" s="84">
        <v>7616.47</v>
      </c>
      <c r="AB24" s="84">
        <v>7616.47</v>
      </c>
      <c r="AC24" s="84">
        <v>7616.47</v>
      </c>
      <c r="AD24" s="84">
        <v>7616.47</v>
      </c>
      <c r="AE24" s="84">
        <v>7616.47</v>
      </c>
      <c r="AF24" s="84">
        <v>7621.69</v>
      </c>
      <c r="AG24" s="84">
        <v>7621.69</v>
      </c>
      <c r="AH24" s="84">
        <v>7621.69</v>
      </c>
      <c r="AI24" s="84">
        <v>7621.69</v>
      </c>
      <c r="AJ24" s="84">
        <v>7621.69</v>
      </c>
      <c r="AK24" s="84">
        <v>7621.68</v>
      </c>
      <c r="AL24" s="84">
        <v>8712.2900000000009</v>
      </c>
      <c r="AM24">
        <v>725.77</v>
      </c>
      <c r="AN24">
        <v>725.77</v>
      </c>
      <c r="AO24">
        <v>725.77</v>
      </c>
      <c r="AP24">
        <v>725.77</v>
      </c>
      <c r="AQ24">
        <v>725.77</v>
      </c>
      <c r="AR24">
        <v>725.77</v>
      </c>
      <c r="AS24">
        <v>726.27</v>
      </c>
      <c r="AT24">
        <v>726.27</v>
      </c>
      <c r="AU24">
        <v>726.27</v>
      </c>
      <c r="AV24">
        <v>726.27</v>
      </c>
      <c r="AW24">
        <v>726.27</v>
      </c>
      <c r="AX24">
        <v>726.32</v>
      </c>
    </row>
    <row r="25" spans="1:50" x14ac:dyDescent="0.25">
      <c r="A25">
        <v>13075020</v>
      </c>
      <c r="B25">
        <v>5553</v>
      </c>
      <c r="C25" t="s">
        <v>72</v>
      </c>
      <c r="D25">
        <v>286</v>
      </c>
      <c r="E25" s="84">
        <v>79979.789999999994</v>
      </c>
      <c r="F25" s="84">
        <v>276390.03999999998</v>
      </c>
      <c r="G25" s="84">
        <v>196410.23999999999</v>
      </c>
      <c r="H25" s="84">
        <v>197825.94</v>
      </c>
      <c r="I25">
        <v>691.7</v>
      </c>
      <c r="J25" s="84">
        <v>107593.54</v>
      </c>
      <c r="K25" s="84">
        <v>10252.61</v>
      </c>
      <c r="L25" s="84">
        <v>117846.15</v>
      </c>
      <c r="M25" s="84">
        <v>9819.19</v>
      </c>
      <c r="N25" s="84">
        <v>9819.19</v>
      </c>
      <c r="O25" s="84">
        <v>9819.19</v>
      </c>
      <c r="P25" s="84">
        <v>9819.19</v>
      </c>
      <c r="Q25" s="84">
        <v>9819.19</v>
      </c>
      <c r="R25" s="84">
        <v>9819.19</v>
      </c>
      <c r="S25" s="84">
        <v>9821.83</v>
      </c>
      <c r="T25" s="84">
        <v>9821.83</v>
      </c>
      <c r="U25" s="84">
        <v>9821.83</v>
      </c>
      <c r="V25" s="84">
        <v>9821.83</v>
      </c>
      <c r="W25" s="84">
        <v>9821.83</v>
      </c>
      <c r="X25" s="84">
        <v>9821.86</v>
      </c>
      <c r="Y25" s="84">
        <v>107593.54</v>
      </c>
      <c r="Z25" s="84">
        <v>8964.92</v>
      </c>
      <c r="AA25" s="84">
        <v>8964.92</v>
      </c>
      <c r="AB25" s="84">
        <v>8964.92</v>
      </c>
      <c r="AC25" s="84">
        <v>8964.92</v>
      </c>
      <c r="AD25" s="84">
        <v>8964.92</v>
      </c>
      <c r="AE25" s="84">
        <v>8964.92</v>
      </c>
      <c r="AF25" s="84">
        <v>8967.34</v>
      </c>
      <c r="AG25" s="84">
        <v>8967.34</v>
      </c>
      <c r="AH25" s="84">
        <v>8967.34</v>
      </c>
      <c r="AI25" s="84">
        <v>8967.34</v>
      </c>
      <c r="AJ25" s="84">
        <v>8967.34</v>
      </c>
      <c r="AK25" s="84">
        <v>8967.32</v>
      </c>
      <c r="AL25" s="84">
        <v>10252.61</v>
      </c>
      <c r="AM25">
        <v>854.27</v>
      </c>
      <c r="AN25">
        <v>854.27</v>
      </c>
      <c r="AO25">
        <v>854.27</v>
      </c>
      <c r="AP25">
        <v>854.27</v>
      </c>
      <c r="AQ25">
        <v>854.27</v>
      </c>
      <c r="AR25">
        <v>854.27</v>
      </c>
      <c r="AS25">
        <v>854.49</v>
      </c>
      <c r="AT25">
        <v>854.49</v>
      </c>
      <c r="AU25">
        <v>854.49</v>
      </c>
      <c r="AV25">
        <v>854.49</v>
      </c>
      <c r="AW25">
        <v>854.49</v>
      </c>
      <c r="AX25">
        <v>854.54</v>
      </c>
    </row>
    <row r="26" spans="1:50" x14ac:dyDescent="0.25">
      <c r="A26">
        <v>13075021</v>
      </c>
      <c r="B26">
        <v>5551</v>
      </c>
      <c r="C26" t="s">
        <v>48</v>
      </c>
      <c r="D26">
        <v>215</v>
      </c>
      <c r="E26" s="84">
        <v>108140.9</v>
      </c>
      <c r="F26" s="84">
        <v>207775.73</v>
      </c>
      <c r="G26" s="84">
        <v>99634.83</v>
      </c>
      <c r="H26" s="84">
        <v>167921.8</v>
      </c>
      <c r="I26">
        <v>781.03</v>
      </c>
      <c r="J26" s="84">
        <v>54579.96</v>
      </c>
      <c r="K26" s="84">
        <v>5200.9399999999996</v>
      </c>
      <c r="L26" s="84">
        <v>59780.9</v>
      </c>
      <c r="M26" s="84">
        <v>4980.74</v>
      </c>
      <c r="N26" s="84">
        <v>4980.74</v>
      </c>
      <c r="O26" s="84">
        <v>4980.74</v>
      </c>
      <c r="P26" s="84">
        <v>4980.74</v>
      </c>
      <c r="Q26" s="84">
        <v>4980.74</v>
      </c>
      <c r="R26" s="84">
        <v>4980.74</v>
      </c>
      <c r="S26" s="84">
        <v>4982.74</v>
      </c>
      <c r="T26" s="84">
        <v>4982.74</v>
      </c>
      <c r="U26" s="84">
        <v>4982.74</v>
      </c>
      <c r="V26" s="84">
        <v>4982.74</v>
      </c>
      <c r="W26" s="84">
        <v>4982.74</v>
      </c>
      <c r="X26" s="84">
        <v>4982.76</v>
      </c>
      <c r="Y26" s="84">
        <v>54579.96</v>
      </c>
      <c r="Z26" s="84">
        <v>4547.42</v>
      </c>
      <c r="AA26" s="84">
        <v>4547.42</v>
      </c>
      <c r="AB26" s="84">
        <v>4547.42</v>
      </c>
      <c r="AC26" s="84">
        <v>4547.42</v>
      </c>
      <c r="AD26" s="84">
        <v>4547.42</v>
      </c>
      <c r="AE26" s="84">
        <v>4547.42</v>
      </c>
      <c r="AF26" s="84">
        <v>4549.24</v>
      </c>
      <c r="AG26" s="84">
        <v>4549.24</v>
      </c>
      <c r="AH26" s="84">
        <v>4549.24</v>
      </c>
      <c r="AI26" s="84">
        <v>4549.24</v>
      </c>
      <c r="AJ26" s="84">
        <v>4549.24</v>
      </c>
      <c r="AK26" s="84">
        <v>4549.24</v>
      </c>
      <c r="AL26" s="84">
        <v>5200.9399999999996</v>
      </c>
      <c r="AM26">
        <v>433.32</v>
      </c>
      <c r="AN26">
        <v>433.32</v>
      </c>
      <c r="AO26">
        <v>433.32</v>
      </c>
      <c r="AP26">
        <v>433.32</v>
      </c>
      <c r="AQ26">
        <v>433.32</v>
      </c>
      <c r="AR26">
        <v>433.32</v>
      </c>
      <c r="AS26">
        <v>433.5</v>
      </c>
      <c r="AT26">
        <v>433.5</v>
      </c>
      <c r="AU26">
        <v>433.5</v>
      </c>
      <c r="AV26">
        <v>433.5</v>
      </c>
      <c r="AW26">
        <v>433.5</v>
      </c>
      <c r="AX26">
        <v>433.52</v>
      </c>
    </row>
    <row r="27" spans="1:50" x14ac:dyDescent="0.25">
      <c r="A27">
        <v>13075022</v>
      </c>
      <c r="B27">
        <v>5553</v>
      </c>
      <c r="C27" t="s">
        <v>73</v>
      </c>
      <c r="D27">
        <v>445</v>
      </c>
      <c r="E27" s="84">
        <v>183466.21</v>
      </c>
      <c r="F27" s="84">
        <v>430047.44</v>
      </c>
      <c r="G27" s="84">
        <v>246581.23</v>
      </c>
      <c r="H27" s="84">
        <v>331414.95</v>
      </c>
      <c r="I27">
        <v>744.75</v>
      </c>
      <c r="J27" s="84">
        <v>135077.20000000001</v>
      </c>
      <c r="K27" s="84">
        <v>12871.54</v>
      </c>
      <c r="L27" s="84">
        <v>147948.74</v>
      </c>
      <c r="M27" s="84">
        <v>12327</v>
      </c>
      <c r="N27" s="84">
        <v>12327</v>
      </c>
      <c r="O27" s="84">
        <v>12327</v>
      </c>
      <c r="P27" s="84">
        <v>12327</v>
      </c>
      <c r="Q27" s="84">
        <v>12327</v>
      </c>
      <c r="R27" s="84">
        <v>12327</v>
      </c>
      <c r="S27" s="84">
        <v>12331.12</v>
      </c>
      <c r="T27" s="84">
        <v>12331.12</v>
      </c>
      <c r="U27" s="84">
        <v>12331.12</v>
      </c>
      <c r="V27" s="84">
        <v>12331.12</v>
      </c>
      <c r="W27" s="84">
        <v>12331.12</v>
      </c>
      <c r="X27" s="84">
        <v>12331.14</v>
      </c>
      <c r="Y27" s="84">
        <v>135077.20000000001</v>
      </c>
      <c r="Z27" s="84">
        <v>11254.56</v>
      </c>
      <c r="AA27" s="84">
        <v>11254.56</v>
      </c>
      <c r="AB27" s="84">
        <v>11254.56</v>
      </c>
      <c r="AC27" s="84">
        <v>11254.56</v>
      </c>
      <c r="AD27" s="84">
        <v>11254.56</v>
      </c>
      <c r="AE27" s="84">
        <v>11254.56</v>
      </c>
      <c r="AF27" s="84">
        <v>11258.31</v>
      </c>
      <c r="AG27" s="84">
        <v>11258.31</v>
      </c>
      <c r="AH27" s="84">
        <v>11258.31</v>
      </c>
      <c r="AI27" s="84">
        <v>11258.31</v>
      </c>
      <c r="AJ27" s="84">
        <v>11258.31</v>
      </c>
      <c r="AK27" s="84">
        <v>11258.29</v>
      </c>
      <c r="AL27" s="84">
        <v>12871.54</v>
      </c>
      <c r="AM27" s="84">
        <v>1072.44</v>
      </c>
      <c r="AN27" s="84">
        <v>1072.44</v>
      </c>
      <c r="AO27" s="84">
        <v>1072.44</v>
      </c>
      <c r="AP27" s="84">
        <v>1072.44</v>
      </c>
      <c r="AQ27" s="84">
        <v>1072.44</v>
      </c>
      <c r="AR27" s="84">
        <v>1072.44</v>
      </c>
      <c r="AS27" s="84">
        <v>1072.81</v>
      </c>
      <c r="AT27" s="84">
        <v>1072.81</v>
      </c>
      <c r="AU27" s="84">
        <v>1072.81</v>
      </c>
      <c r="AV27" s="84">
        <v>1072.81</v>
      </c>
      <c r="AW27" s="84">
        <v>1072.81</v>
      </c>
      <c r="AX27" s="84">
        <v>1072.8499999999999</v>
      </c>
    </row>
    <row r="28" spans="1:50" x14ac:dyDescent="0.25">
      <c r="A28">
        <v>13075023</v>
      </c>
      <c r="B28">
        <v>5554</v>
      </c>
      <c r="C28" t="s">
        <v>89</v>
      </c>
      <c r="D28">
        <v>347</v>
      </c>
      <c r="E28" s="84">
        <v>111274.72</v>
      </c>
      <c r="F28" s="84">
        <v>335340.36</v>
      </c>
      <c r="G28" s="84">
        <v>224065.64</v>
      </c>
      <c r="H28" s="84">
        <v>245714.1</v>
      </c>
      <c r="I28">
        <v>708.11</v>
      </c>
      <c r="J28" s="84">
        <v>122743.15</v>
      </c>
      <c r="K28" s="84">
        <v>11696.23</v>
      </c>
      <c r="L28" s="84">
        <v>134439.38</v>
      </c>
      <c r="M28" s="84">
        <v>11201.67</v>
      </c>
      <c r="N28" s="84">
        <v>11201.67</v>
      </c>
      <c r="O28" s="84">
        <v>11201.67</v>
      </c>
      <c r="P28" s="84">
        <v>11201.67</v>
      </c>
      <c r="Q28" s="84">
        <v>11201.67</v>
      </c>
      <c r="R28" s="84">
        <v>11201.67</v>
      </c>
      <c r="S28" s="84">
        <v>11204.89</v>
      </c>
      <c r="T28" s="84">
        <v>11204.89</v>
      </c>
      <c r="U28" s="84">
        <v>11204.89</v>
      </c>
      <c r="V28" s="84">
        <v>11204.89</v>
      </c>
      <c r="W28" s="84">
        <v>11204.89</v>
      </c>
      <c r="X28" s="84">
        <v>11204.91</v>
      </c>
      <c r="Y28" s="84">
        <v>122743.15</v>
      </c>
      <c r="Z28" s="84">
        <v>10227.129999999999</v>
      </c>
      <c r="AA28" s="84">
        <v>10227.129999999999</v>
      </c>
      <c r="AB28" s="84">
        <v>10227.129999999999</v>
      </c>
      <c r="AC28" s="84">
        <v>10227.129999999999</v>
      </c>
      <c r="AD28" s="84">
        <v>10227.129999999999</v>
      </c>
      <c r="AE28" s="84">
        <v>10227.129999999999</v>
      </c>
      <c r="AF28" s="84">
        <v>10230.06</v>
      </c>
      <c r="AG28" s="84">
        <v>10230.06</v>
      </c>
      <c r="AH28" s="84">
        <v>10230.06</v>
      </c>
      <c r="AI28" s="84">
        <v>10230.06</v>
      </c>
      <c r="AJ28" s="84">
        <v>10230.06</v>
      </c>
      <c r="AK28" s="84">
        <v>10230.07</v>
      </c>
      <c r="AL28" s="84">
        <v>11696.23</v>
      </c>
      <c r="AM28">
        <v>974.54</v>
      </c>
      <c r="AN28">
        <v>974.54</v>
      </c>
      <c r="AO28">
        <v>974.54</v>
      </c>
      <c r="AP28">
        <v>974.54</v>
      </c>
      <c r="AQ28">
        <v>974.54</v>
      </c>
      <c r="AR28">
        <v>974.54</v>
      </c>
      <c r="AS28">
        <v>974.83</v>
      </c>
      <c r="AT28">
        <v>974.83</v>
      </c>
      <c r="AU28">
        <v>974.83</v>
      </c>
      <c r="AV28">
        <v>974.83</v>
      </c>
      <c r="AW28">
        <v>974.83</v>
      </c>
      <c r="AX28">
        <v>974.84</v>
      </c>
    </row>
    <row r="29" spans="1:50" x14ac:dyDescent="0.25">
      <c r="A29">
        <v>13075025</v>
      </c>
      <c r="B29">
        <v>5555</v>
      </c>
      <c r="C29" t="s">
        <v>95</v>
      </c>
      <c r="D29">
        <v>348</v>
      </c>
      <c r="E29" s="84">
        <v>142600.59</v>
      </c>
      <c r="F29" s="84">
        <v>336306.76</v>
      </c>
      <c r="G29" s="84">
        <v>193706.17</v>
      </c>
      <c r="H29" s="84">
        <v>258824.29</v>
      </c>
      <c r="I29">
        <v>743.75</v>
      </c>
      <c r="J29" s="84">
        <v>106112.24</v>
      </c>
      <c r="K29" s="84">
        <v>10111.459999999999</v>
      </c>
      <c r="L29" s="84">
        <v>116223.7</v>
      </c>
      <c r="M29" s="84">
        <v>9683.7000000000007</v>
      </c>
      <c r="N29" s="84">
        <v>9683.7000000000007</v>
      </c>
      <c r="O29" s="84">
        <v>9683.7000000000007</v>
      </c>
      <c r="P29" s="84">
        <v>9683.7000000000007</v>
      </c>
      <c r="Q29" s="84">
        <v>9683.7000000000007</v>
      </c>
      <c r="R29" s="84">
        <v>9683.7000000000007</v>
      </c>
      <c r="S29" s="84">
        <v>9686.91</v>
      </c>
      <c r="T29" s="84">
        <v>9686.91</v>
      </c>
      <c r="U29" s="84">
        <v>9686.91</v>
      </c>
      <c r="V29" s="84">
        <v>9686.91</v>
      </c>
      <c r="W29" s="84">
        <v>9686.91</v>
      </c>
      <c r="X29" s="84">
        <v>9686.9500000000007</v>
      </c>
      <c r="Y29" s="84">
        <v>106112.24</v>
      </c>
      <c r="Z29" s="84">
        <v>8841.2199999999993</v>
      </c>
      <c r="AA29" s="84">
        <v>8841.2199999999993</v>
      </c>
      <c r="AB29" s="84">
        <v>8841.2199999999993</v>
      </c>
      <c r="AC29" s="84">
        <v>8841.2199999999993</v>
      </c>
      <c r="AD29" s="84">
        <v>8841.2199999999993</v>
      </c>
      <c r="AE29" s="84">
        <v>8841.2199999999993</v>
      </c>
      <c r="AF29" s="84">
        <v>8844.15</v>
      </c>
      <c r="AG29" s="84">
        <v>8844.15</v>
      </c>
      <c r="AH29" s="84">
        <v>8844.15</v>
      </c>
      <c r="AI29" s="84">
        <v>8844.15</v>
      </c>
      <c r="AJ29" s="84">
        <v>8844.15</v>
      </c>
      <c r="AK29" s="84">
        <v>8844.17</v>
      </c>
      <c r="AL29" s="84">
        <v>10111.459999999999</v>
      </c>
      <c r="AM29">
        <v>842.48</v>
      </c>
      <c r="AN29">
        <v>842.48</v>
      </c>
      <c r="AO29">
        <v>842.48</v>
      </c>
      <c r="AP29">
        <v>842.48</v>
      </c>
      <c r="AQ29">
        <v>842.48</v>
      </c>
      <c r="AR29">
        <v>842.48</v>
      </c>
      <c r="AS29">
        <v>842.76</v>
      </c>
      <c r="AT29">
        <v>842.76</v>
      </c>
      <c r="AU29">
        <v>842.76</v>
      </c>
      <c r="AV29">
        <v>842.76</v>
      </c>
      <c r="AW29">
        <v>842.76</v>
      </c>
      <c r="AX29">
        <v>842.78</v>
      </c>
    </row>
    <row r="30" spans="1:50" x14ac:dyDescent="0.25">
      <c r="A30">
        <v>13075026</v>
      </c>
      <c r="B30">
        <v>5562</v>
      </c>
      <c r="C30" t="s">
        <v>155</v>
      </c>
      <c r="D30">
        <v>551</v>
      </c>
      <c r="E30" s="84">
        <v>188902.41</v>
      </c>
      <c r="F30" s="84">
        <v>532485.69999999995</v>
      </c>
      <c r="G30" s="84">
        <v>343583.29</v>
      </c>
      <c r="H30" s="84">
        <v>395052.38</v>
      </c>
      <c r="I30">
        <v>716.97</v>
      </c>
      <c r="J30" s="84">
        <v>188214.92</v>
      </c>
      <c r="K30" s="84">
        <v>17935.05</v>
      </c>
      <c r="L30" s="84">
        <v>206149.97</v>
      </c>
      <c r="M30" s="84">
        <v>17176.61</v>
      </c>
      <c r="N30" s="84">
        <v>17176.61</v>
      </c>
      <c r="O30" s="84">
        <v>17176.61</v>
      </c>
      <c r="P30" s="84">
        <v>17176.61</v>
      </c>
      <c r="Q30" s="84">
        <v>17176.61</v>
      </c>
      <c r="R30" s="84">
        <v>17176.61</v>
      </c>
      <c r="S30" s="84">
        <v>17181.71</v>
      </c>
      <c r="T30" s="84">
        <v>17181.71</v>
      </c>
      <c r="U30" s="84">
        <v>17181.71</v>
      </c>
      <c r="V30" s="84">
        <v>17181.71</v>
      </c>
      <c r="W30" s="84">
        <v>17181.71</v>
      </c>
      <c r="X30" s="84">
        <v>17181.759999999998</v>
      </c>
      <c r="Y30" s="84">
        <v>188214.92</v>
      </c>
      <c r="Z30" s="84">
        <v>15682.25</v>
      </c>
      <c r="AA30" s="84">
        <v>15682.25</v>
      </c>
      <c r="AB30" s="84">
        <v>15682.25</v>
      </c>
      <c r="AC30" s="84">
        <v>15682.25</v>
      </c>
      <c r="AD30" s="84">
        <v>15682.25</v>
      </c>
      <c r="AE30" s="84">
        <v>15682.25</v>
      </c>
      <c r="AF30" s="84">
        <v>15686.9</v>
      </c>
      <c r="AG30" s="84">
        <v>15686.9</v>
      </c>
      <c r="AH30" s="84">
        <v>15686.9</v>
      </c>
      <c r="AI30" s="84">
        <v>15686.9</v>
      </c>
      <c r="AJ30" s="84">
        <v>15686.9</v>
      </c>
      <c r="AK30" s="84">
        <v>15686.92</v>
      </c>
      <c r="AL30" s="84">
        <v>17935.05</v>
      </c>
      <c r="AM30" s="84">
        <v>1494.36</v>
      </c>
      <c r="AN30" s="84">
        <v>1494.36</v>
      </c>
      <c r="AO30" s="84">
        <v>1494.36</v>
      </c>
      <c r="AP30" s="84">
        <v>1494.36</v>
      </c>
      <c r="AQ30" s="84">
        <v>1494.36</v>
      </c>
      <c r="AR30" s="84">
        <v>1494.36</v>
      </c>
      <c r="AS30" s="84">
        <v>1494.81</v>
      </c>
      <c r="AT30" s="84">
        <v>1494.81</v>
      </c>
      <c r="AU30" s="84">
        <v>1494.81</v>
      </c>
      <c r="AV30" s="84">
        <v>1494.81</v>
      </c>
      <c r="AW30" s="84">
        <v>1494.81</v>
      </c>
      <c r="AX30" s="84">
        <v>1494.84</v>
      </c>
    </row>
    <row r="31" spans="1:50" x14ac:dyDescent="0.25">
      <c r="A31">
        <v>13075027</v>
      </c>
      <c r="B31">
        <v>5555</v>
      </c>
      <c r="C31" t="s">
        <v>96</v>
      </c>
      <c r="D31" s="85">
        <v>1064</v>
      </c>
      <c r="E31" s="84">
        <v>759258.88</v>
      </c>
      <c r="F31" s="84">
        <v>1028248.25</v>
      </c>
      <c r="G31" s="84">
        <v>268989.37</v>
      </c>
      <c r="H31" s="84">
        <v>920652.5</v>
      </c>
      <c r="I31">
        <v>865.27</v>
      </c>
      <c r="J31" s="84">
        <v>147352.38</v>
      </c>
      <c r="K31" s="84">
        <v>14041.24</v>
      </c>
      <c r="L31" s="84">
        <v>161393.62</v>
      </c>
      <c r="M31" s="84">
        <v>13444.55</v>
      </c>
      <c r="N31" s="84">
        <v>13444.55</v>
      </c>
      <c r="O31" s="84">
        <v>13444.55</v>
      </c>
      <c r="P31" s="84">
        <v>13444.55</v>
      </c>
      <c r="Q31" s="84">
        <v>13444.55</v>
      </c>
      <c r="R31" s="84">
        <v>13444.55</v>
      </c>
      <c r="S31" s="84">
        <v>13454.38</v>
      </c>
      <c r="T31" s="84">
        <v>13454.38</v>
      </c>
      <c r="U31" s="84">
        <v>13454.38</v>
      </c>
      <c r="V31" s="84">
        <v>13454.38</v>
      </c>
      <c r="W31" s="84">
        <v>13454.38</v>
      </c>
      <c r="X31" s="84">
        <v>13454.42</v>
      </c>
      <c r="Y31" s="84">
        <v>147352.38</v>
      </c>
      <c r="Z31" s="84">
        <v>12274.88</v>
      </c>
      <c r="AA31" s="84">
        <v>12274.88</v>
      </c>
      <c r="AB31" s="84">
        <v>12274.88</v>
      </c>
      <c r="AC31" s="84">
        <v>12274.88</v>
      </c>
      <c r="AD31" s="84">
        <v>12274.88</v>
      </c>
      <c r="AE31" s="84">
        <v>12274.88</v>
      </c>
      <c r="AF31" s="84">
        <v>12283.85</v>
      </c>
      <c r="AG31" s="84">
        <v>12283.85</v>
      </c>
      <c r="AH31" s="84">
        <v>12283.85</v>
      </c>
      <c r="AI31" s="84">
        <v>12283.85</v>
      </c>
      <c r="AJ31" s="84">
        <v>12283.85</v>
      </c>
      <c r="AK31" s="84">
        <v>12283.85</v>
      </c>
      <c r="AL31" s="84">
        <v>14041.24</v>
      </c>
      <c r="AM31" s="84">
        <v>1169.67</v>
      </c>
      <c r="AN31" s="84">
        <v>1169.67</v>
      </c>
      <c r="AO31" s="84">
        <v>1169.67</v>
      </c>
      <c r="AP31" s="84">
        <v>1169.67</v>
      </c>
      <c r="AQ31" s="84">
        <v>1169.67</v>
      </c>
      <c r="AR31" s="84">
        <v>1169.67</v>
      </c>
      <c r="AS31" s="84">
        <v>1170.53</v>
      </c>
      <c r="AT31" s="84">
        <v>1170.53</v>
      </c>
      <c r="AU31" s="84">
        <v>1170.53</v>
      </c>
      <c r="AV31" s="84">
        <v>1170.53</v>
      </c>
      <c r="AW31" s="84">
        <v>1170.53</v>
      </c>
      <c r="AX31" s="84">
        <v>1170.57</v>
      </c>
    </row>
    <row r="32" spans="1:50" x14ac:dyDescent="0.25">
      <c r="A32">
        <v>13075028</v>
      </c>
      <c r="B32">
        <v>5555</v>
      </c>
      <c r="C32" t="s">
        <v>97</v>
      </c>
      <c r="D32">
        <v>533</v>
      </c>
      <c r="E32" s="84">
        <v>229556.66</v>
      </c>
      <c r="F32" s="84">
        <v>515090.53</v>
      </c>
      <c r="G32" s="84">
        <v>285533.87</v>
      </c>
      <c r="H32" s="84">
        <v>400876.98</v>
      </c>
      <c r="I32">
        <v>752.11</v>
      </c>
      <c r="J32" s="84">
        <v>156415.45000000001</v>
      </c>
      <c r="K32" s="84">
        <v>14904.87</v>
      </c>
      <c r="L32" s="84">
        <v>171320.32000000001</v>
      </c>
      <c r="M32" s="84">
        <v>14274.23</v>
      </c>
      <c r="N32" s="84">
        <v>14274.23</v>
      </c>
      <c r="O32" s="84">
        <v>14274.23</v>
      </c>
      <c r="P32" s="84">
        <v>14274.23</v>
      </c>
      <c r="Q32" s="84">
        <v>14274.23</v>
      </c>
      <c r="R32" s="84">
        <v>14274.23</v>
      </c>
      <c r="S32" s="84">
        <v>14279.15</v>
      </c>
      <c r="T32" s="84">
        <v>14279.15</v>
      </c>
      <c r="U32" s="84">
        <v>14279.15</v>
      </c>
      <c r="V32" s="84">
        <v>14279.15</v>
      </c>
      <c r="W32" s="84">
        <v>14279.15</v>
      </c>
      <c r="X32" s="84">
        <v>14279.19</v>
      </c>
      <c r="Y32" s="84">
        <v>156415.45000000001</v>
      </c>
      <c r="Z32" s="84">
        <v>13032.38</v>
      </c>
      <c r="AA32" s="84">
        <v>13032.38</v>
      </c>
      <c r="AB32" s="84">
        <v>13032.38</v>
      </c>
      <c r="AC32" s="84">
        <v>13032.38</v>
      </c>
      <c r="AD32" s="84">
        <v>13032.38</v>
      </c>
      <c r="AE32" s="84">
        <v>13032.38</v>
      </c>
      <c r="AF32" s="84">
        <v>13036.86</v>
      </c>
      <c r="AG32" s="84">
        <v>13036.86</v>
      </c>
      <c r="AH32" s="84">
        <v>13036.86</v>
      </c>
      <c r="AI32" s="84">
        <v>13036.86</v>
      </c>
      <c r="AJ32" s="84">
        <v>13036.86</v>
      </c>
      <c r="AK32" s="84">
        <v>13036.87</v>
      </c>
      <c r="AL32" s="84">
        <v>14904.87</v>
      </c>
      <c r="AM32" s="84">
        <v>1241.8499999999999</v>
      </c>
      <c r="AN32" s="84">
        <v>1241.8499999999999</v>
      </c>
      <c r="AO32" s="84">
        <v>1241.8499999999999</v>
      </c>
      <c r="AP32" s="84">
        <v>1241.8499999999999</v>
      </c>
      <c r="AQ32" s="84">
        <v>1241.8499999999999</v>
      </c>
      <c r="AR32" s="84">
        <v>1241.8499999999999</v>
      </c>
      <c r="AS32" s="84">
        <v>1242.29</v>
      </c>
      <c r="AT32" s="84">
        <v>1242.29</v>
      </c>
      <c r="AU32" s="84">
        <v>1242.29</v>
      </c>
      <c r="AV32" s="84">
        <v>1242.29</v>
      </c>
      <c r="AW32" s="84">
        <v>1242.29</v>
      </c>
      <c r="AX32" s="84">
        <v>1242.32</v>
      </c>
    </row>
    <row r="33" spans="1:50" x14ac:dyDescent="0.25">
      <c r="A33">
        <v>13075029</v>
      </c>
      <c r="B33">
        <v>5553</v>
      </c>
      <c r="C33" t="s">
        <v>74</v>
      </c>
      <c r="D33" s="85">
        <v>2607</v>
      </c>
      <c r="E33" s="84">
        <v>918415.47</v>
      </c>
      <c r="F33" s="84">
        <v>2519401.5</v>
      </c>
      <c r="G33" s="84">
        <v>1600986.04</v>
      </c>
      <c r="H33" s="84">
        <v>1879007.09</v>
      </c>
      <c r="I33">
        <v>720.75</v>
      </c>
      <c r="J33" s="84">
        <v>877020.15</v>
      </c>
      <c r="K33" s="84">
        <v>83571.47</v>
      </c>
      <c r="L33" s="84">
        <v>960591.62</v>
      </c>
      <c r="M33" s="84">
        <v>80037.25</v>
      </c>
      <c r="N33" s="84">
        <v>80037.25</v>
      </c>
      <c r="O33" s="84">
        <v>80037.25</v>
      </c>
      <c r="P33" s="84">
        <v>80037.25</v>
      </c>
      <c r="Q33" s="84">
        <v>80037.25</v>
      </c>
      <c r="R33" s="84">
        <v>80037.25</v>
      </c>
      <c r="S33" s="84">
        <v>80061.350000000006</v>
      </c>
      <c r="T33" s="84">
        <v>80061.350000000006</v>
      </c>
      <c r="U33" s="84">
        <v>80061.350000000006</v>
      </c>
      <c r="V33" s="84">
        <v>80061.350000000006</v>
      </c>
      <c r="W33" s="84">
        <v>80061.350000000006</v>
      </c>
      <c r="X33" s="84">
        <v>80061.37</v>
      </c>
      <c r="Y33" s="84">
        <v>877020.15</v>
      </c>
      <c r="Z33" s="84">
        <v>73074.009999999995</v>
      </c>
      <c r="AA33" s="84">
        <v>73074.009999999995</v>
      </c>
      <c r="AB33" s="84">
        <v>73074.009999999995</v>
      </c>
      <c r="AC33" s="84">
        <v>73074.009999999995</v>
      </c>
      <c r="AD33" s="84">
        <v>73074.009999999995</v>
      </c>
      <c r="AE33" s="84">
        <v>73074.009999999995</v>
      </c>
      <c r="AF33" s="84">
        <v>73096.02</v>
      </c>
      <c r="AG33" s="84">
        <v>73096.02</v>
      </c>
      <c r="AH33" s="84">
        <v>73096.02</v>
      </c>
      <c r="AI33" s="84">
        <v>73096.02</v>
      </c>
      <c r="AJ33" s="84">
        <v>73096.02</v>
      </c>
      <c r="AK33" s="84">
        <v>73095.990000000005</v>
      </c>
      <c r="AL33" s="84">
        <v>83571.47</v>
      </c>
      <c r="AM33" s="84">
        <v>6963.24</v>
      </c>
      <c r="AN33" s="84">
        <v>6963.24</v>
      </c>
      <c r="AO33" s="84">
        <v>6963.24</v>
      </c>
      <c r="AP33" s="84">
        <v>6963.24</v>
      </c>
      <c r="AQ33" s="84">
        <v>6963.24</v>
      </c>
      <c r="AR33" s="84">
        <v>6963.24</v>
      </c>
      <c r="AS33" s="84">
        <v>6965.33</v>
      </c>
      <c r="AT33" s="84">
        <v>6965.33</v>
      </c>
      <c r="AU33" s="84">
        <v>6965.33</v>
      </c>
      <c r="AV33" s="84">
        <v>6965.33</v>
      </c>
      <c r="AW33" s="84">
        <v>6965.33</v>
      </c>
      <c r="AX33" s="84">
        <v>6965.38</v>
      </c>
    </row>
    <row r="34" spans="1:50" x14ac:dyDescent="0.25">
      <c r="A34">
        <v>13075031</v>
      </c>
      <c r="B34">
        <v>5552</v>
      </c>
      <c r="C34" t="s">
        <v>58</v>
      </c>
      <c r="D34" s="85">
        <v>4813</v>
      </c>
      <c r="E34" s="84">
        <v>2321047.84</v>
      </c>
      <c r="F34" s="84">
        <v>4651277.1100000003</v>
      </c>
      <c r="G34" s="84">
        <v>2330229.27</v>
      </c>
      <c r="H34" s="84">
        <v>3719185.4</v>
      </c>
      <c r="I34">
        <v>772.74</v>
      </c>
      <c r="J34" s="84">
        <v>1276499.5900000001</v>
      </c>
      <c r="K34" s="84">
        <v>121637.97</v>
      </c>
      <c r="L34" s="84">
        <v>1398137.56</v>
      </c>
      <c r="M34" s="84">
        <v>116489.22</v>
      </c>
      <c r="N34" s="84">
        <v>116489.22</v>
      </c>
      <c r="O34" s="84">
        <v>116489.22</v>
      </c>
      <c r="P34" s="84">
        <v>116489.22</v>
      </c>
      <c r="Q34" s="84">
        <v>116489.22</v>
      </c>
      <c r="R34" s="84">
        <v>116489.22</v>
      </c>
      <c r="S34" s="84">
        <v>116533.7</v>
      </c>
      <c r="T34" s="84">
        <v>116533.7</v>
      </c>
      <c r="U34" s="84">
        <v>116533.7</v>
      </c>
      <c r="V34" s="84">
        <v>116533.7</v>
      </c>
      <c r="W34" s="84">
        <v>116533.7</v>
      </c>
      <c r="X34" s="84">
        <v>116533.74</v>
      </c>
      <c r="Y34" s="84">
        <v>1276499.5900000001</v>
      </c>
      <c r="Z34" s="84">
        <v>106354.66</v>
      </c>
      <c r="AA34" s="84">
        <v>106354.66</v>
      </c>
      <c r="AB34" s="84">
        <v>106354.66</v>
      </c>
      <c r="AC34" s="84">
        <v>106354.66</v>
      </c>
      <c r="AD34" s="84">
        <v>106354.66</v>
      </c>
      <c r="AE34" s="84">
        <v>106354.66</v>
      </c>
      <c r="AF34" s="84">
        <v>106395.27</v>
      </c>
      <c r="AG34" s="84">
        <v>106395.27</v>
      </c>
      <c r="AH34" s="84">
        <v>106395.27</v>
      </c>
      <c r="AI34" s="84">
        <v>106395.27</v>
      </c>
      <c r="AJ34" s="84">
        <v>106395.27</v>
      </c>
      <c r="AK34" s="84">
        <v>106395.28</v>
      </c>
      <c r="AL34" s="84">
        <v>121637.97</v>
      </c>
      <c r="AM34" s="84">
        <v>10134.56</v>
      </c>
      <c r="AN34" s="84">
        <v>10134.56</v>
      </c>
      <c r="AO34" s="84">
        <v>10134.56</v>
      </c>
      <c r="AP34" s="84">
        <v>10134.56</v>
      </c>
      <c r="AQ34" s="84">
        <v>10134.56</v>
      </c>
      <c r="AR34" s="84">
        <v>10134.56</v>
      </c>
      <c r="AS34" s="84">
        <v>10138.43</v>
      </c>
      <c r="AT34" s="84">
        <v>10138.43</v>
      </c>
      <c r="AU34" s="84">
        <v>10138.43</v>
      </c>
      <c r="AV34" s="84">
        <v>10138.43</v>
      </c>
      <c r="AW34" s="84">
        <v>10138.43</v>
      </c>
      <c r="AX34" s="84">
        <v>10138.459999999999</v>
      </c>
    </row>
    <row r="35" spans="1:50" x14ac:dyDescent="0.25">
      <c r="A35">
        <v>13075032</v>
      </c>
      <c r="B35">
        <v>5560</v>
      </c>
      <c r="C35" t="s">
        <v>137</v>
      </c>
      <c r="D35">
        <v>302</v>
      </c>
      <c r="E35" s="84">
        <v>283548.03999999998</v>
      </c>
      <c r="F35" s="84">
        <v>291852.42</v>
      </c>
      <c r="G35" s="84">
        <v>8304.3799999999992</v>
      </c>
      <c r="H35" s="84">
        <v>288530.67</v>
      </c>
      <c r="I35">
        <v>955.4</v>
      </c>
      <c r="J35" s="84">
        <v>4549.1400000000003</v>
      </c>
      <c r="K35">
        <v>433.49</v>
      </c>
      <c r="L35" s="84">
        <v>4982.63</v>
      </c>
      <c r="M35">
        <v>413.82</v>
      </c>
      <c r="N35">
        <v>413.82</v>
      </c>
      <c r="O35">
        <v>413.82</v>
      </c>
      <c r="P35">
        <v>413.82</v>
      </c>
      <c r="Q35">
        <v>413.82</v>
      </c>
      <c r="R35">
        <v>413.82</v>
      </c>
      <c r="S35">
        <v>416.61</v>
      </c>
      <c r="T35">
        <v>416.61</v>
      </c>
      <c r="U35">
        <v>416.61</v>
      </c>
      <c r="V35">
        <v>416.61</v>
      </c>
      <c r="W35">
        <v>416.61</v>
      </c>
      <c r="X35">
        <v>416.66</v>
      </c>
      <c r="Y35" s="84">
        <v>4549.1400000000003</v>
      </c>
      <c r="Z35">
        <v>377.82</v>
      </c>
      <c r="AA35">
        <v>377.82</v>
      </c>
      <c r="AB35">
        <v>377.82</v>
      </c>
      <c r="AC35">
        <v>377.82</v>
      </c>
      <c r="AD35">
        <v>377.82</v>
      </c>
      <c r="AE35">
        <v>377.82</v>
      </c>
      <c r="AF35">
        <v>380.37</v>
      </c>
      <c r="AG35">
        <v>380.37</v>
      </c>
      <c r="AH35">
        <v>380.37</v>
      </c>
      <c r="AI35">
        <v>380.37</v>
      </c>
      <c r="AJ35">
        <v>380.37</v>
      </c>
      <c r="AK35">
        <v>380.37</v>
      </c>
      <c r="AL35">
        <v>433.49</v>
      </c>
      <c r="AM35">
        <v>36</v>
      </c>
      <c r="AN35">
        <v>36</v>
      </c>
      <c r="AO35">
        <v>36</v>
      </c>
      <c r="AP35">
        <v>36</v>
      </c>
      <c r="AQ35">
        <v>36</v>
      </c>
      <c r="AR35">
        <v>36</v>
      </c>
      <c r="AS35">
        <v>36.24</v>
      </c>
      <c r="AT35">
        <v>36.24</v>
      </c>
      <c r="AU35">
        <v>36.24</v>
      </c>
      <c r="AV35">
        <v>36.24</v>
      </c>
      <c r="AW35">
        <v>36.24</v>
      </c>
      <c r="AX35">
        <v>36.29</v>
      </c>
    </row>
    <row r="36" spans="1:50" x14ac:dyDescent="0.25">
      <c r="A36">
        <v>13075033</v>
      </c>
      <c r="B36">
        <v>5559</v>
      </c>
      <c r="C36" t="s">
        <v>130</v>
      </c>
      <c r="D36" s="85">
        <v>2654</v>
      </c>
      <c r="E36" s="84">
        <v>839573.67</v>
      </c>
      <c r="F36" s="84">
        <v>2564822.2400000002</v>
      </c>
      <c r="G36" s="84">
        <v>1725248.57</v>
      </c>
      <c r="H36" s="84">
        <v>1874722.81</v>
      </c>
      <c r="I36">
        <v>706.38</v>
      </c>
      <c r="J36" s="84">
        <v>945091.16</v>
      </c>
      <c r="K36" s="84">
        <v>90057.98</v>
      </c>
      <c r="L36" s="84">
        <v>1035149.14</v>
      </c>
      <c r="M36" s="84">
        <v>86250.16</v>
      </c>
      <c r="N36" s="84">
        <v>86250.16</v>
      </c>
      <c r="O36" s="84">
        <v>86250.16</v>
      </c>
      <c r="P36" s="84">
        <v>86250.16</v>
      </c>
      <c r="Q36" s="84">
        <v>86250.16</v>
      </c>
      <c r="R36" s="84">
        <v>86250.16</v>
      </c>
      <c r="S36" s="84">
        <v>86274.69</v>
      </c>
      <c r="T36" s="84">
        <v>86274.69</v>
      </c>
      <c r="U36" s="84">
        <v>86274.69</v>
      </c>
      <c r="V36" s="84">
        <v>86274.69</v>
      </c>
      <c r="W36" s="84">
        <v>86274.69</v>
      </c>
      <c r="X36" s="84">
        <v>86274.73</v>
      </c>
      <c r="Y36" s="84">
        <v>945091.16</v>
      </c>
      <c r="Z36" s="84">
        <v>78746.399999999994</v>
      </c>
      <c r="AA36" s="84">
        <v>78746.399999999994</v>
      </c>
      <c r="AB36" s="84">
        <v>78746.399999999994</v>
      </c>
      <c r="AC36" s="84">
        <v>78746.399999999994</v>
      </c>
      <c r="AD36" s="84">
        <v>78746.399999999994</v>
      </c>
      <c r="AE36" s="84">
        <v>78746.399999999994</v>
      </c>
      <c r="AF36" s="84">
        <v>78768.789999999994</v>
      </c>
      <c r="AG36" s="84">
        <v>78768.789999999994</v>
      </c>
      <c r="AH36" s="84">
        <v>78768.789999999994</v>
      </c>
      <c r="AI36" s="84">
        <v>78768.789999999994</v>
      </c>
      <c r="AJ36" s="84">
        <v>78768.789999999994</v>
      </c>
      <c r="AK36" s="84">
        <v>78768.81</v>
      </c>
      <c r="AL36" s="84">
        <v>90057.98</v>
      </c>
      <c r="AM36" s="84">
        <v>7503.76</v>
      </c>
      <c r="AN36" s="84">
        <v>7503.76</v>
      </c>
      <c r="AO36" s="84">
        <v>7503.76</v>
      </c>
      <c r="AP36" s="84">
        <v>7503.76</v>
      </c>
      <c r="AQ36" s="84">
        <v>7503.76</v>
      </c>
      <c r="AR36" s="84">
        <v>7503.76</v>
      </c>
      <c r="AS36" s="84">
        <v>7505.9</v>
      </c>
      <c r="AT36" s="84">
        <v>7505.9</v>
      </c>
      <c r="AU36" s="84">
        <v>7505.9</v>
      </c>
      <c r="AV36" s="84">
        <v>7505.9</v>
      </c>
      <c r="AW36" s="84">
        <v>7505.9</v>
      </c>
      <c r="AX36" s="84">
        <v>7505.92</v>
      </c>
    </row>
    <row r="37" spans="1:50" x14ac:dyDescent="0.25">
      <c r="A37">
        <v>13075034</v>
      </c>
      <c r="B37">
        <v>5562</v>
      </c>
      <c r="C37" t="s">
        <v>156</v>
      </c>
      <c r="D37">
        <v>253</v>
      </c>
      <c r="E37" s="84">
        <v>61830.19</v>
      </c>
      <c r="F37" s="84">
        <v>244498.88</v>
      </c>
      <c r="G37" s="84">
        <v>182668.69</v>
      </c>
      <c r="H37" s="84">
        <v>171431.4</v>
      </c>
      <c r="I37">
        <v>677.59</v>
      </c>
      <c r="J37" s="84">
        <v>100065.9</v>
      </c>
      <c r="K37" s="84">
        <v>9535.31</v>
      </c>
      <c r="L37" s="84">
        <v>109601.21</v>
      </c>
      <c r="M37" s="84">
        <v>9132.26</v>
      </c>
      <c r="N37" s="84">
        <v>9132.26</v>
      </c>
      <c r="O37" s="84">
        <v>9132.26</v>
      </c>
      <c r="P37" s="84">
        <v>9132.26</v>
      </c>
      <c r="Q37" s="84">
        <v>9132.26</v>
      </c>
      <c r="R37" s="84">
        <v>9132.26</v>
      </c>
      <c r="S37" s="84">
        <v>9134.6</v>
      </c>
      <c r="T37" s="84">
        <v>9134.6</v>
      </c>
      <c r="U37" s="84">
        <v>9134.6</v>
      </c>
      <c r="V37" s="84">
        <v>9134.6</v>
      </c>
      <c r="W37" s="84">
        <v>9134.6</v>
      </c>
      <c r="X37" s="84">
        <v>9134.65</v>
      </c>
      <c r="Y37" s="84">
        <v>100065.9</v>
      </c>
      <c r="Z37" s="84">
        <v>8337.76</v>
      </c>
      <c r="AA37" s="84">
        <v>8337.76</v>
      </c>
      <c r="AB37" s="84">
        <v>8337.76</v>
      </c>
      <c r="AC37" s="84">
        <v>8337.76</v>
      </c>
      <c r="AD37" s="84">
        <v>8337.76</v>
      </c>
      <c r="AE37" s="84">
        <v>8337.76</v>
      </c>
      <c r="AF37" s="84">
        <v>8339.89</v>
      </c>
      <c r="AG37" s="84">
        <v>8339.89</v>
      </c>
      <c r="AH37" s="84">
        <v>8339.89</v>
      </c>
      <c r="AI37" s="84">
        <v>8339.89</v>
      </c>
      <c r="AJ37" s="84">
        <v>8339.89</v>
      </c>
      <c r="AK37" s="84">
        <v>8339.89</v>
      </c>
      <c r="AL37" s="84">
        <v>9535.31</v>
      </c>
      <c r="AM37">
        <v>794.5</v>
      </c>
      <c r="AN37">
        <v>794.5</v>
      </c>
      <c r="AO37">
        <v>794.5</v>
      </c>
      <c r="AP37">
        <v>794.5</v>
      </c>
      <c r="AQ37">
        <v>794.5</v>
      </c>
      <c r="AR37">
        <v>794.5</v>
      </c>
      <c r="AS37">
        <v>794.71</v>
      </c>
      <c r="AT37">
        <v>794.71</v>
      </c>
      <c r="AU37">
        <v>794.71</v>
      </c>
      <c r="AV37">
        <v>794.71</v>
      </c>
      <c r="AW37">
        <v>794.71</v>
      </c>
      <c r="AX37">
        <v>794.76</v>
      </c>
    </row>
    <row r="38" spans="1:50" x14ac:dyDescent="0.25">
      <c r="A38">
        <v>13075035</v>
      </c>
      <c r="B38">
        <v>5556</v>
      </c>
      <c r="C38" t="s">
        <v>106</v>
      </c>
      <c r="D38">
        <v>154</v>
      </c>
      <c r="E38" s="84">
        <v>66315.240000000005</v>
      </c>
      <c r="F38" s="84">
        <v>148825.41</v>
      </c>
      <c r="G38" s="84">
        <v>82510.17</v>
      </c>
      <c r="H38" s="84">
        <v>115821.34</v>
      </c>
      <c r="I38">
        <v>752.09</v>
      </c>
      <c r="J38" s="84">
        <v>45199.07</v>
      </c>
      <c r="K38" s="84">
        <v>4307.03</v>
      </c>
      <c r="L38" s="84">
        <v>49506.1</v>
      </c>
      <c r="M38" s="84">
        <v>4124.79</v>
      </c>
      <c r="N38" s="84">
        <v>4124.79</v>
      </c>
      <c r="O38" s="84">
        <v>4124.79</v>
      </c>
      <c r="P38" s="84">
        <v>4124.79</v>
      </c>
      <c r="Q38" s="84">
        <v>4124.79</v>
      </c>
      <c r="R38" s="84">
        <v>4124.79</v>
      </c>
      <c r="S38" s="84">
        <v>4126.22</v>
      </c>
      <c r="T38" s="84">
        <v>4126.22</v>
      </c>
      <c r="U38" s="84">
        <v>4126.22</v>
      </c>
      <c r="V38" s="84">
        <v>4126.22</v>
      </c>
      <c r="W38" s="84">
        <v>4126.22</v>
      </c>
      <c r="X38" s="84">
        <v>4126.26</v>
      </c>
      <c r="Y38" s="84">
        <v>45199.07</v>
      </c>
      <c r="Z38" s="84">
        <v>3765.94</v>
      </c>
      <c r="AA38" s="84">
        <v>3765.94</v>
      </c>
      <c r="AB38" s="84">
        <v>3765.94</v>
      </c>
      <c r="AC38" s="84">
        <v>3765.94</v>
      </c>
      <c r="AD38" s="84">
        <v>3765.94</v>
      </c>
      <c r="AE38" s="84">
        <v>3765.94</v>
      </c>
      <c r="AF38" s="84">
        <v>3767.24</v>
      </c>
      <c r="AG38" s="84">
        <v>3767.24</v>
      </c>
      <c r="AH38" s="84">
        <v>3767.24</v>
      </c>
      <c r="AI38" s="84">
        <v>3767.24</v>
      </c>
      <c r="AJ38" s="84">
        <v>3767.24</v>
      </c>
      <c r="AK38" s="84">
        <v>3767.23</v>
      </c>
      <c r="AL38" s="84">
        <v>4307.03</v>
      </c>
      <c r="AM38">
        <v>358.85</v>
      </c>
      <c r="AN38">
        <v>358.85</v>
      </c>
      <c r="AO38">
        <v>358.85</v>
      </c>
      <c r="AP38">
        <v>358.85</v>
      </c>
      <c r="AQ38">
        <v>358.85</v>
      </c>
      <c r="AR38">
        <v>358.85</v>
      </c>
      <c r="AS38">
        <v>358.98</v>
      </c>
      <c r="AT38">
        <v>358.98</v>
      </c>
      <c r="AU38">
        <v>358.98</v>
      </c>
      <c r="AV38">
        <v>358.98</v>
      </c>
      <c r="AW38">
        <v>358.98</v>
      </c>
      <c r="AX38">
        <v>359.03</v>
      </c>
    </row>
    <row r="39" spans="1:50" x14ac:dyDescent="0.25">
      <c r="A39">
        <v>13075036</v>
      </c>
      <c r="B39">
        <v>5558</v>
      </c>
      <c r="C39" t="s">
        <v>126</v>
      </c>
      <c r="D39">
        <v>896</v>
      </c>
      <c r="E39" s="84">
        <v>470232.72</v>
      </c>
      <c r="F39" s="84">
        <v>865893.27</v>
      </c>
      <c r="G39" s="84">
        <v>395660.55</v>
      </c>
      <c r="H39" s="84">
        <v>707629.05</v>
      </c>
      <c r="I39">
        <v>789.76</v>
      </c>
      <c r="J39" s="84">
        <v>216742.85</v>
      </c>
      <c r="K39" s="84">
        <v>20653.48</v>
      </c>
      <c r="L39" s="84">
        <v>237396.33</v>
      </c>
      <c r="M39" s="84">
        <v>19778.88</v>
      </c>
      <c r="N39" s="84">
        <v>19778.88</v>
      </c>
      <c r="O39" s="84">
        <v>19778.88</v>
      </c>
      <c r="P39" s="84">
        <v>19778.88</v>
      </c>
      <c r="Q39" s="84">
        <v>19778.88</v>
      </c>
      <c r="R39" s="84">
        <v>19778.88</v>
      </c>
      <c r="S39" s="84">
        <v>19787.169999999998</v>
      </c>
      <c r="T39" s="84">
        <v>19787.169999999998</v>
      </c>
      <c r="U39" s="84">
        <v>19787.169999999998</v>
      </c>
      <c r="V39" s="84">
        <v>19787.169999999998</v>
      </c>
      <c r="W39" s="84">
        <v>19787.169999999998</v>
      </c>
      <c r="X39" s="84">
        <v>19787.2</v>
      </c>
      <c r="Y39" s="84">
        <v>216742.85</v>
      </c>
      <c r="Z39" s="84">
        <v>18058.12</v>
      </c>
      <c r="AA39" s="84">
        <v>18058.12</v>
      </c>
      <c r="AB39" s="84">
        <v>18058.12</v>
      </c>
      <c r="AC39" s="84">
        <v>18058.12</v>
      </c>
      <c r="AD39" s="84">
        <v>18058.12</v>
      </c>
      <c r="AE39" s="84">
        <v>18058.12</v>
      </c>
      <c r="AF39" s="84">
        <v>18065.689999999999</v>
      </c>
      <c r="AG39" s="84">
        <v>18065.689999999999</v>
      </c>
      <c r="AH39" s="84">
        <v>18065.689999999999</v>
      </c>
      <c r="AI39" s="84">
        <v>18065.689999999999</v>
      </c>
      <c r="AJ39" s="84">
        <v>18065.689999999999</v>
      </c>
      <c r="AK39" s="84">
        <v>18065.68</v>
      </c>
      <c r="AL39" s="84">
        <v>20653.48</v>
      </c>
      <c r="AM39" s="84">
        <v>1720.76</v>
      </c>
      <c r="AN39" s="84">
        <v>1720.76</v>
      </c>
      <c r="AO39" s="84">
        <v>1720.76</v>
      </c>
      <c r="AP39" s="84">
        <v>1720.76</v>
      </c>
      <c r="AQ39" s="84">
        <v>1720.76</v>
      </c>
      <c r="AR39" s="84">
        <v>1720.76</v>
      </c>
      <c r="AS39" s="84">
        <v>1721.48</v>
      </c>
      <c r="AT39" s="84">
        <v>1721.48</v>
      </c>
      <c r="AU39" s="84">
        <v>1721.48</v>
      </c>
      <c r="AV39" s="84">
        <v>1721.48</v>
      </c>
      <c r="AW39" s="84">
        <v>1721.48</v>
      </c>
      <c r="AX39" s="84">
        <v>1721.52</v>
      </c>
    </row>
    <row r="40" spans="1:50" x14ac:dyDescent="0.25">
      <c r="A40">
        <v>13075037</v>
      </c>
      <c r="B40">
        <v>5552</v>
      </c>
      <c r="C40" t="s">
        <v>59</v>
      </c>
      <c r="D40">
        <v>414</v>
      </c>
      <c r="E40" s="84">
        <v>175400.49</v>
      </c>
      <c r="F40" s="84">
        <v>400089.08</v>
      </c>
      <c r="G40" s="84">
        <v>224688.59</v>
      </c>
      <c r="H40" s="84">
        <v>310213.64</v>
      </c>
      <c r="I40">
        <v>749.31</v>
      </c>
      <c r="J40" s="84">
        <v>123084.41</v>
      </c>
      <c r="K40" s="84">
        <v>11728.74</v>
      </c>
      <c r="L40" s="84">
        <v>134813.15</v>
      </c>
      <c r="M40" s="84">
        <v>11232.51</v>
      </c>
      <c r="N40" s="84">
        <v>11232.51</v>
      </c>
      <c r="O40" s="84">
        <v>11232.51</v>
      </c>
      <c r="P40" s="84">
        <v>11232.51</v>
      </c>
      <c r="Q40" s="84">
        <v>11232.51</v>
      </c>
      <c r="R40" s="84">
        <v>11232.51</v>
      </c>
      <c r="S40" s="84">
        <v>11236.34</v>
      </c>
      <c r="T40" s="84">
        <v>11236.34</v>
      </c>
      <c r="U40" s="84">
        <v>11236.34</v>
      </c>
      <c r="V40" s="84">
        <v>11236.34</v>
      </c>
      <c r="W40" s="84">
        <v>11236.34</v>
      </c>
      <c r="X40" s="84">
        <v>11236.39</v>
      </c>
      <c r="Y40" s="84">
        <v>123084.41</v>
      </c>
      <c r="Z40" s="84">
        <v>10255.290000000001</v>
      </c>
      <c r="AA40" s="84">
        <v>10255.290000000001</v>
      </c>
      <c r="AB40" s="84">
        <v>10255.290000000001</v>
      </c>
      <c r="AC40" s="84">
        <v>10255.290000000001</v>
      </c>
      <c r="AD40" s="84">
        <v>10255.290000000001</v>
      </c>
      <c r="AE40" s="84">
        <v>10255.290000000001</v>
      </c>
      <c r="AF40" s="84">
        <v>10258.77</v>
      </c>
      <c r="AG40" s="84">
        <v>10258.77</v>
      </c>
      <c r="AH40" s="84">
        <v>10258.77</v>
      </c>
      <c r="AI40" s="84">
        <v>10258.77</v>
      </c>
      <c r="AJ40" s="84">
        <v>10258.77</v>
      </c>
      <c r="AK40" s="84">
        <v>10258.82</v>
      </c>
      <c r="AL40" s="84">
        <v>11728.74</v>
      </c>
      <c r="AM40">
        <v>977.22</v>
      </c>
      <c r="AN40">
        <v>977.22</v>
      </c>
      <c r="AO40">
        <v>977.22</v>
      </c>
      <c r="AP40">
        <v>977.22</v>
      </c>
      <c r="AQ40">
        <v>977.22</v>
      </c>
      <c r="AR40">
        <v>977.22</v>
      </c>
      <c r="AS40">
        <v>977.57</v>
      </c>
      <c r="AT40">
        <v>977.57</v>
      </c>
      <c r="AU40">
        <v>977.57</v>
      </c>
      <c r="AV40">
        <v>977.57</v>
      </c>
      <c r="AW40">
        <v>977.57</v>
      </c>
      <c r="AX40">
        <v>977.57</v>
      </c>
    </row>
    <row r="41" spans="1:50" x14ac:dyDescent="0.25">
      <c r="A41">
        <v>13075038</v>
      </c>
      <c r="B41">
        <v>5556</v>
      </c>
      <c r="C41" t="s">
        <v>107</v>
      </c>
      <c r="D41">
        <v>905</v>
      </c>
      <c r="E41" s="84">
        <v>237119.07</v>
      </c>
      <c r="F41" s="84">
        <v>874590.86</v>
      </c>
      <c r="G41" s="84">
        <v>637471.78</v>
      </c>
      <c r="H41" s="84">
        <v>619602.14</v>
      </c>
      <c r="I41">
        <v>684.64</v>
      </c>
      <c r="J41" s="84">
        <v>349207.03999999998</v>
      </c>
      <c r="K41" s="84">
        <v>33276.03</v>
      </c>
      <c r="L41" s="84">
        <v>382483.07</v>
      </c>
      <c r="M41" s="84">
        <v>31869.4</v>
      </c>
      <c r="N41" s="84">
        <v>31869.4</v>
      </c>
      <c r="O41" s="84">
        <v>31869.4</v>
      </c>
      <c r="P41" s="84">
        <v>31869.4</v>
      </c>
      <c r="Q41" s="84">
        <v>31869.4</v>
      </c>
      <c r="R41" s="84">
        <v>31869.4</v>
      </c>
      <c r="S41" s="84">
        <v>31877.77</v>
      </c>
      <c r="T41" s="84">
        <v>31877.77</v>
      </c>
      <c r="U41" s="84">
        <v>31877.77</v>
      </c>
      <c r="V41" s="84">
        <v>31877.77</v>
      </c>
      <c r="W41" s="84">
        <v>31877.77</v>
      </c>
      <c r="X41" s="84">
        <v>31877.82</v>
      </c>
      <c r="Y41" s="84">
        <v>349207.03999999998</v>
      </c>
      <c r="Z41" s="84">
        <v>29096.77</v>
      </c>
      <c r="AA41" s="84">
        <v>29096.77</v>
      </c>
      <c r="AB41" s="84">
        <v>29096.77</v>
      </c>
      <c r="AC41" s="84">
        <v>29096.77</v>
      </c>
      <c r="AD41" s="84">
        <v>29096.77</v>
      </c>
      <c r="AE41" s="84">
        <v>29096.77</v>
      </c>
      <c r="AF41" s="84">
        <v>29104.400000000001</v>
      </c>
      <c r="AG41" s="84">
        <v>29104.400000000001</v>
      </c>
      <c r="AH41" s="84">
        <v>29104.400000000001</v>
      </c>
      <c r="AI41" s="84">
        <v>29104.400000000001</v>
      </c>
      <c r="AJ41" s="84">
        <v>29104.400000000001</v>
      </c>
      <c r="AK41" s="84">
        <v>29104.42</v>
      </c>
      <c r="AL41" s="84">
        <v>33276.03</v>
      </c>
      <c r="AM41" s="84">
        <v>2772.63</v>
      </c>
      <c r="AN41" s="84">
        <v>2772.63</v>
      </c>
      <c r="AO41" s="84">
        <v>2772.63</v>
      </c>
      <c r="AP41" s="84">
        <v>2772.63</v>
      </c>
      <c r="AQ41" s="84">
        <v>2772.63</v>
      </c>
      <c r="AR41" s="84">
        <v>2772.63</v>
      </c>
      <c r="AS41" s="84">
        <v>2773.37</v>
      </c>
      <c r="AT41" s="84">
        <v>2773.37</v>
      </c>
      <c r="AU41" s="84">
        <v>2773.37</v>
      </c>
      <c r="AV41" s="84">
        <v>2773.37</v>
      </c>
      <c r="AW41" s="84">
        <v>2773.37</v>
      </c>
      <c r="AX41" s="84">
        <v>2773.4</v>
      </c>
    </row>
    <row r="42" spans="1:50" x14ac:dyDescent="0.25">
      <c r="A42">
        <v>13075040</v>
      </c>
      <c r="B42">
        <v>5563</v>
      </c>
      <c r="C42" t="s">
        <v>170</v>
      </c>
      <c r="D42">
        <v>171</v>
      </c>
      <c r="E42" s="84">
        <v>43826.83</v>
      </c>
      <c r="F42" s="84">
        <v>165254.18</v>
      </c>
      <c r="G42" s="84">
        <v>121427.35</v>
      </c>
      <c r="H42" s="84">
        <v>116683.24</v>
      </c>
      <c r="I42">
        <v>682.36</v>
      </c>
      <c r="J42" s="84">
        <v>66517.899999999994</v>
      </c>
      <c r="K42" s="84">
        <v>6338.51</v>
      </c>
      <c r="L42" s="84">
        <v>72856.41</v>
      </c>
      <c r="M42" s="84">
        <v>6070.57</v>
      </c>
      <c r="N42" s="84">
        <v>6070.57</v>
      </c>
      <c r="O42" s="84">
        <v>6070.57</v>
      </c>
      <c r="P42" s="84">
        <v>6070.57</v>
      </c>
      <c r="Q42" s="84">
        <v>6070.57</v>
      </c>
      <c r="R42" s="84">
        <v>6070.57</v>
      </c>
      <c r="S42" s="84">
        <v>6072.16</v>
      </c>
      <c r="T42" s="84">
        <v>6072.16</v>
      </c>
      <c r="U42" s="84">
        <v>6072.16</v>
      </c>
      <c r="V42" s="84">
        <v>6072.16</v>
      </c>
      <c r="W42" s="84">
        <v>6072.16</v>
      </c>
      <c r="X42" s="84">
        <v>6072.19</v>
      </c>
      <c r="Y42" s="84">
        <v>66517.899999999994</v>
      </c>
      <c r="Z42" s="84">
        <v>5542.43</v>
      </c>
      <c r="AA42" s="84">
        <v>5542.43</v>
      </c>
      <c r="AB42" s="84">
        <v>5542.43</v>
      </c>
      <c r="AC42" s="84">
        <v>5542.43</v>
      </c>
      <c r="AD42" s="84">
        <v>5542.43</v>
      </c>
      <c r="AE42" s="84">
        <v>5542.43</v>
      </c>
      <c r="AF42" s="84">
        <v>5543.89</v>
      </c>
      <c r="AG42" s="84">
        <v>5543.89</v>
      </c>
      <c r="AH42" s="84">
        <v>5543.89</v>
      </c>
      <c r="AI42" s="84">
        <v>5543.89</v>
      </c>
      <c r="AJ42" s="84">
        <v>5543.89</v>
      </c>
      <c r="AK42" s="84">
        <v>5543.87</v>
      </c>
      <c r="AL42" s="84">
        <v>6338.51</v>
      </c>
      <c r="AM42">
        <v>528.14</v>
      </c>
      <c r="AN42">
        <v>528.14</v>
      </c>
      <c r="AO42">
        <v>528.14</v>
      </c>
      <c r="AP42">
        <v>528.14</v>
      </c>
      <c r="AQ42">
        <v>528.14</v>
      </c>
      <c r="AR42">
        <v>528.14</v>
      </c>
      <c r="AS42">
        <v>528.27</v>
      </c>
      <c r="AT42">
        <v>528.27</v>
      </c>
      <c r="AU42">
        <v>528.27</v>
      </c>
      <c r="AV42">
        <v>528.27</v>
      </c>
      <c r="AW42">
        <v>528.27</v>
      </c>
      <c r="AX42">
        <v>528.32000000000005</v>
      </c>
    </row>
    <row r="43" spans="1:50" x14ac:dyDescent="0.25">
      <c r="A43">
        <v>13075041</v>
      </c>
      <c r="B43">
        <v>5563</v>
      </c>
      <c r="C43" t="s">
        <v>171</v>
      </c>
      <c r="D43" s="85">
        <v>1282</v>
      </c>
      <c r="E43" s="84">
        <v>491093.99</v>
      </c>
      <c r="F43" s="84">
        <v>1238923.18</v>
      </c>
      <c r="G43" s="84">
        <v>747829.19</v>
      </c>
      <c r="H43" s="84">
        <v>939791.5</v>
      </c>
      <c r="I43">
        <v>733.07</v>
      </c>
      <c r="J43" s="84">
        <v>409660.83</v>
      </c>
      <c r="K43" s="84">
        <v>39036.68</v>
      </c>
      <c r="L43" s="84">
        <v>448697.51</v>
      </c>
      <c r="M43" s="84">
        <v>37385.53</v>
      </c>
      <c r="N43" s="84">
        <v>37385.53</v>
      </c>
      <c r="O43" s="84">
        <v>37385.53</v>
      </c>
      <c r="P43" s="84">
        <v>37385.53</v>
      </c>
      <c r="Q43" s="84">
        <v>37385.53</v>
      </c>
      <c r="R43" s="84">
        <v>37385.53</v>
      </c>
      <c r="S43" s="84">
        <v>37397.379999999997</v>
      </c>
      <c r="T43" s="84">
        <v>37397.379999999997</v>
      </c>
      <c r="U43" s="84">
        <v>37397.379999999997</v>
      </c>
      <c r="V43" s="84">
        <v>37397.379999999997</v>
      </c>
      <c r="W43" s="84">
        <v>37397.379999999997</v>
      </c>
      <c r="X43" s="84">
        <v>37397.43</v>
      </c>
      <c r="Y43" s="84">
        <v>409660.83</v>
      </c>
      <c r="Z43" s="84">
        <v>34132.99</v>
      </c>
      <c r="AA43" s="84">
        <v>34132.99</v>
      </c>
      <c r="AB43" s="84">
        <v>34132.99</v>
      </c>
      <c r="AC43" s="84">
        <v>34132.99</v>
      </c>
      <c r="AD43" s="84">
        <v>34132.99</v>
      </c>
      <c r="AE43" s="84">
        <v>34132.99</v>
      </c>
      <c r="AF43" s="84">
        <v>34143.81</v>
      </c>
      <c r="AG43" s="84">
        <v>34143.81</v>
      </c>
      <c r="AH43" s="84">
        <v>34143.81</v>
      </c>
      <c r="AI43" s="84">
        <v>34143.81</v>
      </c>
      <c r="AJ43" s="84">
        <v>34143.81</v>
      </c>
      <c r="AK43" s="84">
        <v>34143.839999999997</v>
      </c>
      <c r="AL43" s="84">
        <v>39036.68</v>
      </c>
      <c r="AM43" s="84">
        <v>3252.54</v>
      </c>
      <c r="AN43" s="84">
        <v>3252.54</v>
      </c>
      <c r="AO43" s="84">
        <v>3252.54</v>
      </c>
      <c r="AP43" s="84">
        <v>3252.54</v>
      </c>
      <c r="AQ43" s="84">
        <v>3252.54</v>
      </c>
      <c r="AR43" s="84">
        <v>3252.54</v>
      </c>
      <c r="AS43" s="84">
        <v>3253.57</v>
      </c>
      <c r="AT43" s="84">
        <v>3253.57</v>
      </c>
      <c r="AU43" s="84">
        <v>3253.57</v>
      </c>
      <c r="AV43" s="84">
        <v>3253.57</v>
      </c>
      <c r="AW43" s="84">
        <v>3253.57</v>
      </c>
      <c r="AX43" s="84">
        <v>3253.59</v>
      </c>
    </row>
    <row r="44" spans="1:50" x14ac:dyDescent="0.25">
      <c r="A44">
        <v>13075042</v>
      </c>
      <c r="B44">
        <v>5560</v>
      </c>
      <c r="C44" t="s">
        <v>138</v>
      </c>
      <c r="D44">
        <v>203</v>
      </c>
      <c r="E44" s="84">
        <v>98268.89</v>
      </c>
      <c r="F44" s="84">
        <v>196178.94</v>
      </c>
      <c r="G44" s="84">
        <v>97910.05</v>
      </c>
      <c r="H44" s="84">
        <v>157014.92000000001</v>
      </c>
      <c r="I44">
        <v>773.47</v>
      </c>
      <c r="J44" s="84">
        <v>53635.13</v>
      </c>
      <c r="K44" s="84">
        <v>5110.8999999999996</v>
      </c>
      <c r="L44" s="84">
        <v>58746.03</v>
      </c>
      <c r="M44" s="84">
        <v>4894.5600000000004</v>
      </c>
      <c r="N44" s="84">
        <v>4894.5600000000004</v>
      </c>
      <c r="O44" s="84">
        <v>4894.5600000000004</v>
      </c>
      <c r="P44" s="84">
        <v>4894.5600000000004</v>
      </c>
      <c r="Q44" s="84">
        <v>4894.5600000000004</v>
      </c>
      <c r="R44" s="84">
        <v>4894.5600000000004</v>
      </c>
      <c r="S44" s="84">
        <v>4896.4399999999996</v>
      </c>
      <c r="T44" s="84">
        <v>4896.4399999999996</v>
      </c>
      <c r="U44" s="84">
        <v>4896.4399999999996</v>
      </c>
      <c r="V44" s="84">
        <v>4896.4399999999996</v>
      </c>
      <c r="W44" s="84">
        <v>4896.4399999999996</v>
      </c>
      <c r="X44" s="84">
        <v>4896.47</v>
      </c>
      <c r="Y44" s="84">
        <v>53635.13</v>
      </c>
      <c r="Z44" s="84">
        <v>4468.74</v>
      </c>
      <c r="AA44" s="84">
        <v>4468.74</v>
      </c>
      <c r="AB44" s="84">
        <v>4468.74</v>
      </c>
      <c r="AC44" s="84">
        <v>4468.74</v>
      </c>
      <c r="AD44" s="84">
        <v>4468.74</v>
      </c>
      <c r="AE44" s="84">
        <v>4468.74</v>
      </c>
      <c r="AF44" s="84">
        <v>4470.45</v>
      </c>
      <c r="AG44" s="84">
        <v>4470.45</v>
      </c>
      <c r="AH44" s="84">
        <v>4470.45</v>
      </c>
      <c r="AI44" s="84">
        <v>4470.45</v>
      </c>
      <c r="AJ44" s="84">
        <v>4470.45</v>
      </c>
      <c r="AK44" s="84">
        <v>4470.4399999999996</v>
      </c>
      <c r="AL44" s="84">
        <v>5110.8999999999996</v>
      </c>
      <c r="AM44">
        <v>425.82</v>
      </c>
      <c r="AN44">
        <v>425.82</v>
      </c>
      <c r="AO44">
        <v>425.82</v>
      </c>
      <c r="AP44">
        <v>425.82</v>
      </c>
      <c r="AQ44">
        <v>425.82</v>
      </c>
      <c r="AR44">
        <v>425.82</v>
      </c>
      <c r="AS44">
        <v>425.99</v>
      </c>
      <c r="AT44">
        <v>425.99</v>
      </c>
      <c r="AU44">
        <v>425.99</v>
      </c>
      <c r="AV44">
        <v>425.99</v>
      </c>
      <c r="AW44">
        <v>425.99</v>
      </c>
      <c r="AX44">
        <v>426.03</v>
      </c>
    </row>
    <row r="45" spans="1:50" x14ac:dyDescent="0.25">
      <c r="A45">
        <v>13075043</v>
      </c>
      <c r="B45">
        <v>5563</v>
      </c>
      <c r="C45" t="s">
        <v>172</v>
      </c>
      <c r="D45">
        <v>404</v>
      </c>
      <c r="E45" s="84">
        <v>139807.07999999999</v>
      </c>
      <c r="F45" s="84">
        <v>390425.09</v>
      </c>
      <c r="G45" s="84">
        <v>250618.01</v>
      </c>
      <c r="H45" s="84">
        <v>290177.89</v>
      </c>
      <c r="I45">
        <v>718.26</v>
      </c>
      <c r="J45" s="84">
        <v>137288.54999999999</v>
      </c>
      <c r="K45" s="84">
        <v>13082.26</v>
      </c>
      <c r="L45" s="84">
        <v>150370.81</v>
      </c>
      <c r="M45" s="84">
        <v>12529.03</v>
      </c>
      <c r="N45" s="84">
        <v>12529.03</v>
      </c>
      <c r="O45" s="84">
        <v>12529.03</v>
      </c>
      <c r="P45" s="84">
        <v>12529.03</v>
      </c>
      <c r="Q45" s="84">
        <v>12529.03</v>
      </c>
      <c r="R45" s="84">
        <v>12529.03</v>
      </c>
      <c r="S45" s="84">
        <v>12532.77</v>
      </c>
      <c r="T45" s="84">
        <v>12532.77</v>
      </c>
      <c r="U45" s="84">
        <v>12532.77</v>
      </c>
      <c r="V45" s="84">
        <v>12532.77</v>
      </c>
      <c r="W45" s="84">
        <v>12532.77</v>
      </c>
      <c r="X45" s="84">
        <v>12532.78</v>
      </c>
      <c r="Y45" s="84">
        <v>137288.54999999999</v>
      </c>
      <c r="Z45" s="84">
        <v>11439.01</v>
      </c>
      <c r="AA45" s="84">
        <v>11439.01</v>
      </c>
      <c r="AB45" s="84">
        <v>11439.01</v>
      </c>
      <c r="AC45" s="84">
        <v>11439.01</v>
      </c>
      <c r="AD45" s="84">
        <v>11439.01</v>
      </c>
      <c r="AE45" s="84">
        <v>11439.01</v>
      </c>
      <c r="AF45" s="84">
        <v>11442.42</v>
      </c>
      <c r="AG45" s="84">
        <v>11442.42</v>
      </c>
      <c r="AH45" s="84">
        <v>11442.42</v>
      </c>
      <c r="AI45" s="84">
        <v>11442.42</v>
      </c>
      <c r="AJ45" s="84">
        <v>11442.42</v>
      </c>
      <c r="AK45" s="84">
        <v>11442.39</v>
      </c>
      <c r="AL45" s="84">
        <v>13082.26</v>
      </c>
      <c r="AM45" s="84">
        <v>1090.02</v>
      </c>
      <c r="AN45" s="84">
        <v>1090.02</v>
      </c>
      <c r="AO45" s="84">
        <v>1090.02</v>
      </c>
      <c r="AP45" s="84">
        <v>1090.02</v>
      </c>
      <c r="AQ45" s="84">
        <v>1090.02</v>
      </c>
      <c r="AR45" s="84">
        <v>1090.02</v>
      </c>
      <c r="AS45" s="84">
        <v>1090.3499999999999</v>
      </c>
      <c r="AT45" s="84">
        <v>1090.3499999999999</v>
      </c>
      <c r="AU45" s="84">
        <v>1090.3499999999999</v>
      </c>
      <c r="AV45" s="84">
        <v>1090.3499999999999</v>
      </c>
      <c r="AW45" s="84">
        <v>1090.3499999999999</v>
      </c>
      <c r="AX45" s="84">
        <v>1090.3900000000001</v>
      </c>
    </row>
    <row r="46" spans="1:50" x14ac:dyDescent="0.25">
      <c r="A46">
        <v>13075044</v>
      </c>
      <c r="B46">
        <v>5563</v>
      </c>
      <c r="C46" t="s">
        <v>173</v>
      </c>
      <c r="D46" s="85">
        <v>3098</v>
      </c>
      <c r="E46" s="84">
        <v>1212074.72</v>
      </c>
      <c r="F46" s="84">
        <v>2993903.28</v>
      </c>
      <c r="G46" s="84">
        <v>1781828.56</v>
      </c>
      <c r="H46" s="84">
        <v>2281171.86</v>
      </c>
      <c r="I46">
        <v>736.34</v>
      </c>
      <c r="J46" s="84">
        <v>976085.69</v>
      </c>
      <c r="K46" s="84">
        <v>93011.45</v>
      </c>
      <c r="L46" s="84">
        <v>1069097.1399999999</v>
      </c>
      <c r="M46" s="84">
        <v>89077.11</v>
      </c>
      <c r="N46" s="84">
        <v>89077.11</v>
      </c>
      <c r="O46" s="84">
        <v>89077.11</v>
      </c>
      <c r="P46" s="84">
        <v>89077.11</v>
      </c>
      <c r="Q46" s="84">
        <v>89077.11</v>
      </c>
      <c r="R46" s="84">
        <v>89077.11</v>
      </c>
      <c r="S46" s="84">
        <v>89105.74</v>
      </c>
      <c r="T46" s="84">
        <v>89105.74</v>
      </c>
      <c r="U46" s="84">
        <v>89105.74</v>
      </c>
      <c r="V46" s="84">
        <v>89105.74</v>
      </c>
      <c r="W46" s="84">
        <v>89105.74</v>
      </c>
      <c r="X46" s="84">
        <v>89105.78</v>
      </c>
      <c r="Y46" s="84">
        <v>976085.69</v>
      </c>
      <c r="Z46" s="84">
        <v>81327.41</v>
      </c>
      <c r="AA46" s="84">
        <v>81327.41</v>
      </c>
      <c r="AB46" s="84">
        <v>81327.41</v>
      </c>
      <c r="AC46" s="84">
        <v>81327.41</v>
      </c>
      <c r="AD46" s="84">
        <v>81327.41</v>
      </c>
      <c r="AE46" s="84">
        <v>81327.41</v>
      </c>
      <c r="AF46" s="84">
        <v>81353.539999999994</v>
      </c>
      <c r="AG46" s="84">
        <v>81353.539999999994</v>
      </c>
      <c r="AH46" s="84">
        <v>81353.539999999994</v>
      </c>
      <c r="AI46" s="84">
        <v>81353.539999999994</v>
      </c>
      <c r="AJ46" s="84">
        <v>81353.539999999994</v>
      </c>
      <c r="AK46" s="84">
        <v>81353.53</v>
      </c>
      <c r="AL46" s="84">
        <v>93011.45</v>
      </c>
      <c r="AM46" s="84">
        <v>7749.7</v>
      </c>
      <c r="AN46" s="84">
        <v>7749.7</v>
      </c>
      <c r="AO46" s="84">
        <v>7749.7</v>
      </c>
      <c r="AP46" s="84">
        <v>7749.7</v>
      </c>
      <c r="AQ46" s="84">
        <v>7749.7</v>
      </c>
      <c r="AR46" s="84">
        <v>7749.7</v>
      </c>
      <c r="AS46" s="84">
        <v>7752.2</v>
      </c>
      <c r="AT46" s="84">
        <v>7752.2</v>
      </c>
      <c r="AU46" s="84">
        <v>7752.2</v>
      </c>
      <c r="AV46" s="84">
        <v>7752.2</v>
      </c>
      <c r="AW46" s="84">
        <v>7752.2</v>
      </c>
      <c r="AX46" s="84">
        <v>7752.25</v>
      </c>
    </row>
    <row r="47" spans="1:50" x14ac:dyDescent="0.25">
      <c r="A47">
        <v>13075045</v>
      </c>
      <c r="B47">
        <v>5559</v>
      </c>
      <c r="C47" t="s">
        <v>131</v>
      </c>
      <c r="D47">
        <v>464</v>
      </c>
      <c r="E47" s="84">
        <v>117196.42</v>
      </c>
      <c r="F47" s="84">
        <v>448409.01</v>
      </c>
      <c r="G47" s="84">
        <v>331212.59000000003</v>
      </c>
      <c r="H47" s="84">
        <v>315923.98</v>
      </c>
      <c r="I47">
        <v>680.87</v>
      </c>
      <c r="J47" s="84">
        <v>181438.26</v>
      </c>
      <c r="K47" s="84">
        <v>17289.3</v>
      </c>
      <c r="L47" s="84">
        <v>198727.56</v>
      </c>
      <c r="M47" s="84">
        <v>16558.48</v>
      </c>
      <c r="N47" s="84">
        <v>16558.48</v>
      </c>
      <c r="O47" s="84">
        <v>16558.48</v>
      </c>
      <c r="P47" s="84">
        <v>16558.48</v>
      </c>
      <c r="Q47" s="84">
        <v>16558.48</v>
      </c>
      <c r="R47" s="84">
        <v>16558.48</v>
      </c>
      <c r="S47" s="84">
        <v>16562.78</v>
      </c>
      <c r="T47" s="84">
        <v>16562.78</v>
      </c>
      <c r="U47" s="84">
        <v>16562.78</v>
      </c>
      <c r="V47" s="84">
        <v>16562.78</v>
      </c>
      <c r="W47" s="84">
        <v>16562.78</v>
      </c>
      <c r="X47" s="84">
        <v>16562.78</v>
      </c>
      <c r="Y47" s="84">
        <v>181438.26</v>
      </c>
      <c r="Z47" s="84">
        <v>15117.9</v>
      </c>
      <c r="AA47" s="84">
        <v>15117.9</v>
      </c>
      <c r="AB47" s="84">
        <v>15117.9</v>
      </c>
      <c r="AC47" s="84">
        <v>15117.9</v>
      </c>
      <c r="AD47" s="84">
        <v>15117.9</v>
      </c>
      <c r="AE47" s="84">
        <v>15117.9</v>
      </c>
      <c r="AF47" s="84">
        <v>15121.81</v>
      </c>
      <c r="AG47" s="84">
        <v>15121.81</v>
      </c>
      <c r="AH47" s="84">
        <v>15121.81</v>
      </c>
      <c r="AI47" s="84">
        <v>15121.81</v>
      </c>
      <c r="AJ47" s="84">
        <v>15121.81</v>
      </c>
      <c r="AK47" s="84">
        <v>15121.81</v>
      </c>
      <c r="AL47" s="84">
        <v>17289.3</v>
      </c>
      <c r="AM47" s="84">
        <v>1440.58</v>
      </c>
      <c r="AN47" s="84">
        <v>1440.58</v>
      </c>
      <c r="AO47" s="84">
        <v>1440.58</v>
      </c>
      <c r="AP47" s="84">
        <v>1440.58</v>
      </c>
      <c r="AQ47" s="84">
        <v>1440.58</v>
      </c>
      <c r="AR47" s="84">
        <v>1440.58</v>
      </c>
      <c r="AS47" s="84">
        <v>1440.97</v>
      </c>
      <c r="AT47" s="84">
        <v>1440.97</v>
      </c>
      <c r="AU47" s="84">
        <v>1440.97</v>
      </c>
      <c r="AV47" s="84">
        <v>1440.97</v>
      </c>
      <c r="AW47" s="84">
        <v>1440.97</v>
      </c>
      <c r="AX47" s="84">
        <v>1440.97</v>
      </c>
    </row>
    <row r="48" spans="1:50" x14ac:dyDescent="0.25">
      <c r="A48">
        <v>13075046</v>
      </c>
      <c r="B48">
        <v>5557</v>
      </c>
      <c r="C48" t="s">
        <v>117</v>
      </c>
      <c r="D48">
        <v>896</v>
      </c>
      <c r="E48" s="84">
        <v>415310.2</v>
      </c>
      <c r="F48" s="84">
        <v>865893.27</v>
      </c>
      <c r="G48" s="84">
        <v>450583.07</v>
      </c>
      <c r="H48" s="84">
        <v>685660.04</v>
      </c>
      <c r="I48">
        <v>765.25</v>
      </c>
      <c r="J48" s="84">
        <v>246829.4</v>
      </c>
      <c r="K48" s="84">
        <v>23520.44</v>
      </c>
      <c r="L48" s="84">
        <v>270349.84000000003</v>
      </c>
      <c r="M48" s="84">
        <v>22525.01</v>
      </c>
      <c r="N48" s="84">
        <v>22525.01</v>
      </c>
      <c r="O48" s="84">
        <v>22525.01</v>
      </c>
      <c r="P48" s="84">
        <v>22525.01</v>
      </c>
      <c r="Q48" s="84">
        <v>22525.01</v>
      </c>
      <c r="R48" s="84">
        <v>22525.01</v>
      </c>
      <c r="S48" s="84">
        <v>22533.29</v>
      </c>
      <c r="T48" s="84">
        <v>22533.29</v>
      </c>
      <c r="U48" s="84">
        <v>22533.29</v>
      </c>
      <c r="V48" s="84">
        <v>22533.29</v>
      </c>
      <c r="W48" s="84">
        <v>22533.29</v>
      </c>
      <c r="X48" s="84">
        <v>22533.33</v>
      </c>
      <c r="Y48" s="84">
        <v>246829.4</v>
      </c>
      <c r="Z48" s="84">
        <v>20565.34</v>
      </c>
      <c r="AA48" s="84">
        <v>20565.34</v>
      </c>
      <c r="AB48" s="84">
        <v>20565.34</v>
      </c>
      <c r="AC48" s="84">
        <v>20565.34</v>
      </c>
      <c r="AD48" s="84">
        <v>20565.34</v>
      </c>
      <c r="AE48" s="84">
        <v>20565.34</v>
      </c>
      <c r="AF48" s="84">
        <v>20572.89</v>
      </c>
      <c r="AG48" s="84">
        <v>20572.89</v>
      </c>
      <c r="AH48" s="84">
        <v>20572.89</v>
      </c>
      <c r="AI48" s="84">
        <v>20572.89</v>
      </c>
      <c r="AJ48" s="84">
        <v>20572.89</v>
      </c>
      <c r="AK48" s="84">
        <v>20572.91</v>
      </c>
      <c r="AL48" s="84">
        <v>23520.44</v>
      </c>
      <c r="AM48" s="84">
        <v>1959.67</v>
      </c>
      <c r="AN48" s="84">
        <v>1959.67</v>
      </c>
      <c r="AO48" s="84">
        <v>1959.67</v>
      </c>
      <c r="AP48" s="84">
        <v>1959.67</v>
      </c>
      <c r="AQ48" s="84">
        <v>1959.67</v>
      </c>
      <c r="AR48" s="84">
        <v>1959.67</v>
      </c>
      <c r="AS48" s="84">
        <v>1960.4</v>
      </c>
      <c r="AT48" s="84">
        <v>1960.4</v>
      </c>
      <c r="AU48" s="84">
        <v>1960.4</v>
      </c>
      <c r="AV48" s="84">
        <v>1960.4</v>
      </c>
      <c r="AW48" s="84">
        <v>1960.4</v>
      </c>
      <c r="AX48" s="84">
        <v>1960.42</v>
      </c>
    </row>
    <row r="49" spans="1:50" x14ac:dyDescent="0.25">
      <c r="A49">
        <v>13075048</v>
      </c>
      <c r="B49">
        <v>5559</v>
      </c>
      <c r="C49" t="s">
        <v>132</v>
      </c>
      <c r="D49">
        <v>418</v>
      </c>
      <c r="E49" s="84">
        <v>117758.91</v>
      </c>
      <c r="F49" s="84">
        <v>403954.67</v>
      </c>
      <c r="G49" s="84">
        <v>286195.76</v>
      </c>
      <c r="H49" s="84">
        <v>289476.37</v>
      </c>
      <c r="I49">
        <v>692.53</v>
      </c>
      <c r="J49" s="84">
        <v>156778.04</v>
      </c>
      <c r="K49" s="84">
        <v>14939.42</v>
      </c>
      <c r="L49" s="84">
        <v>171717.46</v>
      </c>
      <c r="M49" s="84">
        <v>14307.85</v>
      </c>
      <c r="N49" s="84">
        <v>14307.85</v>
      </c>
      <c r="O49" s="84">
        <v>14307.85</v>
      </c>
      <c r="P49" s="84">
        <v>14307.85</v>
      </c>
      <c r="Q49" s="84">
        <v>14307.85</v>
      </c>
      <c r="R49" s="84">
        <v>14307.85</v>
      </c>
      <c r="S49" s="84">
        <v>14311.72</v>
      </c>
      <c r="T49" s="84">
        <v>14311.72</v>
      </c>
      <c r="U49" s="84">
        <v>14311.72</v>
      </c>
      <c r="V49" s="84">
        <v>14311.72</v>
      </c>
      <c r="W49" s="84">
        <v>14311.72</v>
      </c>
      <c r="X49" s="84">
        <v>14311.76</v>
      </c>
      <c r="Y49" s="84">
        <v>156778.04</v>
      </c>
      <c r="Z49" s="84">
        <v>13063.07</v>
      </c>
      <c r="AA49" s="84">
        <v>13063.07</v>
      </c>
      <c r="AB49" s="84">
        <v>13063.07</v>
      </c>
      <c r="AC49" s="84">
        <v>13063.07</v>
      </c>
      <c r="AD49" s="84">
        <v>13063.07</v>
      </c>
      <c r="AE49" s="84">
        <v>13063.07</v>
      </c>
      <c r="AF49" s="84">
        <v>13066.6</v>
      </c>
      <c r="AG49" s="84">
        <v>13066.6</v>
      </c>
      <c r="AH49" s="84">
        <v>13066.6</v>
      </c>
      <c r="AI49" s="84">
        <v>13066.6</v>
      </c>
      <c r="AJ49" s="84">
        <v>13066.6</v>
      </c>
      <c r="AK49" s="84">
        <v>13066.62</v>
      </c>
      <c r="AL49" s="84">
        <v>14939.42</v>
      </c>
      <c r="AM49" s="84">
        <v>1244.78</v>
      </c>
      <c r="AN49" s="84">
        <v>1244.78</v>
      </c>
      <c r="AO49" s="84">
        <v>1244.78</v>
      </c>
      <c r="AP49" s="84">
        <v>1244.78</v>
      </c>
      <c r="AQ49" s="84">
        <v>1244.78</v>
      </c>
      <c r="AR49" s="84">
        <v>1244.78</v>
      </c>
      <c r="AS49" s="84">
        <v>1245.1199999999999</v>
      </c>
      <c r="AT49" s="84">
        <v>1245.1199999999999</v>
      </c>
      <c r="AU49" s="84">
        <v>1245.1199999999999</v>
      </c>
      <c r="AV49" s="84">
        <v>1245.1199999999999</v>
      </c>
      <c r="AW49" s="84">
        <v>1245.1199999999999</v>
      </c>
      <c r="AX49" s="84">
        <v>1245.1400000000001</v>
      </c>
    </row>
    <row r="50" spans="1:50" x14ac:dyDescent="0.25">
      <c r="A50">
        <v>13075049</v>
      </c>
      <c r="B50">
        <v>512</v>
      </c>
      <c r="C50" t="s">
        <v>44</v>
      </c>
      <c r="D50" s="85">
        <v>8883</v>
      </c>
      <c r="E50" s="84">
        <v>6587064.1600000001</v>
      </c>
      <c r="F50" s="84">
        <v>8584519.9700000007</v>
      </c>
      <c r="G50" s="84">
        <v>1997455.81</v>
      </c>
      <c r="H50" s="84">
        <v>7785537.6399999997</v>
      </c>
      <c r="I50">
        <v>876.45</v>
      </c>
      <c r="J50" s="84">
        <v>1094206.29</v>
      </c>
      <c r="K50" s="84">
        <v>104267.19</v>
      </c>
      <c r="L50" s="84">
        <v>1198473.48</v>
      </c>
      <c r="M50" s="84">
        <v>99831.74</v>
      </c>
      <c r="N50" s="84">
        <v>99831.74</v>
      </c>
      <c r="O50" s="84">
        <v>99831.74</v>
      </c>
      <c r="P50" s="84">
        <v>99831.74</v>
      </c>
      <c r="Q50" s="84">
        <v>99831.74</v>
      </c>
      <c r="R50" s="84">
        <v>99831.74</v>
      </c>
      <c r="S50" s="84">
        <v>99913.84</v>
      </c>
      <c r="T50" s="84">
        <v>99913.84</v>
      </c>
      <c r="U50" s="84">
        <v>99913.84</v>
      </c>
      <c r="V50" s="84">
        <v>99913.84</v>
      </c>
      <c r="W50" s="84">
        <v>99913.84</v>
      </c>
      <c r="X50" s="84">
        <v>99913.84</v>
      </c>
      <c r="Y50" s="84">
        <v>1094206.29</v>
      </c>
      <c r="Z50" s="84">
        <v>91146.38</v>
      </c>
      <c r="AA50" s="84">
        <v>91146.38</v>
      </c>
      <c r="AB50" s="84">
        <v>91146.38</v>
      </c>
      <c r="AC50" s="84">
        <v>91146.38</v>
      </c>
      <c r="AD50" s="84">
        <v>91146.38</v>
      </c>
      <c r="AE50" s="84">
        <v>91146.38</v>
      </c>
      <c r="AF50" s="84">
        <v>91221.34</v>
      </c>
      <c r="AG50" s="84">
        <v>91221.34</v>
      </c>
      <c r="AH50" s="84">
        <v>91221.34</v>
      </c>
      <c r="AI50" s="84">
        <v>91221.34</v>
      </c>
      <c r="AJ50" s="84">
        <v>91221.34</v>
      </c>
      <c r="AK50" s="84">
        <v>91221.31</v>
      </c>
      <c r="AL50" s="84">
        <v>104267.19</v>
      </c>
      <c r="AM50" s="84">
        <v>8685.36</v>
      </c>
      <c r="AN50" s="84">
        <v>8685.36</v>
      </c>
      <c r="AO50" s="84">
        <v>8685.36</v>
      </c>
      <c r="AP50" s="84">
        <v>8685.36</v>
      </c>
      <c r="AQ50" s="84">
        <v>8685.36</v>
      </c>
      <c r="AR50" s="84">
        <v>8685.36</v>
      </c>
      <c r="AS50" s="84">
        <v>8692.5</v>
      </c>
      <c r="AT50" s="84">
        <v>8692.5</v>
      </c>
      <c r="AU50" s="84">
        <v>8692.5</v>
      </c>
      <c r="AV50" s="84">
        <v>8692.5</v>
      </c>
      <c r="AW50" s="84">
        <v>8692.5</v>
      </c>
      <c r="AX50" s="84">
        <v>8692.5300000000007</v>
      </c>
    </row>
    <row r="51" spans="1:50" x14ac:dyDescent="0.25">
      <c r="A51">
        <v>13075050</v>
      </c>
      <c r="B51">
        <v>5555</v>
      </c>
      <c r="C51" t="s">
        <v>98</v>
      </c>
      <c r="D51">
        <v>816</v>
      </c>
      <c r="E51" s="84">
        <v>439530.62</v>
      </c>
      <c r="F51" s="84">
        <v>788581.37</v>
      </c>
      <c r="G51" s="84">
        <v>349050.75</v>
      </c>
      <c r="H51" s="84">
        <v>648961.06999999995</v>
      </c>
      <c r="I51">
        <v>795.3</v>
      </c>
      <c r="J51" s="84">
        <v>191210</v>
      </c>
      <c r="K51" s="84">
        <v>18220.45</v>
      </c>
      <c r="L51" s="84">
        <v>209430.45</v>
      </c>
      <c r="M51" s="84">
        <v>17448.759999999998</v>
      </c>
      <c r="N51" s="84">
        <v>17448.759999999998</v>
      </c>
      <c r="O51" s="84">
        <v>17448.759999999998</v>
      </c>
      <c r="P51" s="84">
        <v>17448.759999999998</v>
      </c>
      <c r="Q51" s="84">
        <v>17448.759999999998</v>
      </c>
      <c r="R51" s="84">
        <v>17448.759999999998</v>
      </c>
      <c r="S51" s="84">
        <v>17456.310000000001</v>
      </c>
      <c r="T51" s="84">
        <v>17456.310000000001</v>
      </c>
      <c r="U51" s="84">
        <v>17456.310000000001</v>
      </c>
      <c r="V51" s="84">
        <v>17456.310000000001</v>
      </c>
      <c r="W51" s="84">
        <v>17456.310000000001</v>
      </c>
      <c r="X51" s="84">
        <v>17456.34</v>
      </c>
      <c r="Y51" s="84">
        <v>191210</v>
      </c>
      <c r="Z51" s="84">
        <v>15930.72</v>
      </c>
      <c r="AA51" s="84">
        <v>15930.72</v>
      </c>
      <c r="AB51" s="84">
        <v>15930.72</v>
      </c>
      <c r="AC51" s="84">
        <v>15930.72</v>
      </c>
      <c r="AD51" s="84">
        <v>15930.72</v>
      </c>
      <c r="AE51" s="84">
        <v>15930.72</v>
      </c>
      <c r="AF51" s="84">
        <v>15937.61</v>
      </c>
      <c r="AG51" s="84">
        <v>15937.61</v>
      </c>
      <c r="AH51" s="84">
        <v>15937.61</v>
      </c>
      <c r="AI51" s="84">
        <v>15937.61</v>
      </c>
      <c r="AJ51" s="84">
        <v>15937.61</v>
      </c>
      <c r="AK51" s="84">
        <v>15937.63</v>
      </c>
      <c r="AL51" s="84">
        <v>18220.45</v>
      </c>
      <c r="AM51" s="84">
        <v>1518.04</v>
      </c>
      <c r="AN51" s="84">
        <v>1518.04</v>
      </c>
      <c r="AO51" s="84">
        <v>1518.04</v>
      </c>
      <c r="AP51" s="84">
        <v>1518.04</v>
      </c>
      <c r="AQ51" s="84">
        <v>1518.04</v>
      </c>
      <c r="AR51" s="84">
        <v>1518.04</v>
      </c>
      <c r="AS51" s="84">
        <v>1518.7</v>
      </c>
      <c r="AT51" s="84">
        <v>1518.7</v>
      </c>
      <c r="AU51" s="84">
        <v>1518.7</v>
      </c>
      <c r="AV51" s="84">
        <v>1518.7</v>
      </c>
      <c r="AW51" s="84">
        <v>1518.7</v>
      </c>
      <c r="AX51" s="84">
        <v>1518.71</v>
      </c>
    </row>
    <row r="52" spans="1:50" x14ac:dyDescent="0.25">
      <c r="A52">
        <v>13075051</v>
      </c>
      <c r="B52">
        <v>5552</v>
      </c>
      <c r="C52" t="s">
        <v>60</v>
      </c>
      <c r="D52">
        <v>333</v>
      </c>
      <c r="E52" s="84">
        <v>111611.76</v>
      </c>
      <c r="F52" s="84">
        <v>321810.78000000003</v>
      </c>
      <c r="G52" s="84">
        <v>210199.02</v>
      </c>
      <c r="H52" s="84">
        <v>237731.17</v>
      </c>
      <c r="I52">
        <v>713.91</v>
      </c>
      <c r="J52" s="84">
        <v>115147.02</v>
      </c>
      <c r="K52" s="84">
        <v>10972.39</v>
      </c>
      <c r="L52" s="84">
        <v>126119.41</v>
      </c>
      <c r="M52" s="84">
        <v>10508.41</v>
      </c>
      <c r="N52" s="84">
        <v>10508.41</v>
      </c>
      <c r="O52" s="84">
        <v>10508.41</v>
      </c>
      <c r="P52" s="84">
        <v>10508.41</v>
      </c>
      <c r="Q52" s="84">
        <v>10508.41</v>
      </c>
      <c r="R52" s="84">
        <v>10508.41</v>
      </c>
      <c r="S52" s="84">
        <v>10511.49</v>
      </c>
      <c r="T52" s="84">
        <v>10511.49</v>
      </c>
      <c r="U52" s="84">
        <v>10511.49</v>
      </c>
      <c r="V52" s="84">
        <v>10511.49</v>
      </c>
      <c r="W52" s="84">
        <v>10511.49</v>
      </c>
      <c r="X52" s="84">
        <v>10511.5</v>
      </c>
      <c r="Y52" s="84">
        <v>115147.02</v>
      </c>
      <c r="Z52" s="84">
        <v>9594.18</v>
      </c>
      <c r="AA52" s="84">
        <v>9594.18</v>
      </c>
      <c r="AB52" s="84">
        <v>9594.18</v>
      </c>
      <c r="AC52" s="84">
        <v>9594.18</v>
      </c>
      <c r="AD52" s="84">
        <v>9594.18</v>
      </c>
      <c r="AE52" s="84">
        <v>9594.18</v>
      </c>
      <c r="AF52" s="84">
        <v>9596.99</v>
      </c>
      <c r="AG52" s="84">
        <v>9596.99</v>
      </c>
      <c r="AH52" s="84">
        <v>9596.99</v>
      </c>
      <c r="AI52" s="84">
        <v>9596.99</v>
      </c>
      <c r="AJ52" s="84">
        <v>9596.99</v>
      </c>
      <c r="AK52" s="84">
        <v>9596.99</v>
      </c>
      <c r="AL52" s="84">
        <v>10972.39</v>
      </c>
      <c r="AM52">
        <v>914.23</v>
      </c>
      <c r="AN52">
        <v>914.23</v>
      </c>
      <c r="AO52">
        <v>914.23</v>
      </c>
      <c r="AP52">
        <v>914.23</v>
      </c>
      <c r="AQ52">
        <v>914.23</v>
      </c>
      <c r="AR52">
        <v>914.23</v>
      </c>
      <c r="AS52">
        <v>914.5</v>
      </c>
      <c r="AT52">
        <v>914.5</v>
      </c>
      <c r="AU52">
        <v>914.5</v>
      </c>
      <c r="AV52">
        <v>914.5</v>
      </c>
      <c r="AW52">
        <v>914.5</v>
      </c>
      <c r="AX52">
        <v>914.51</v>
      </c>
    </row>
    <row r="53" spans="1:50" x14ac:dyDescent="0.25">
      <c r="A53">
        <v>13075053</v>
      </c>
      <c r="B53">
        <v>5553</v>
      </c>
      <c r="C53" t="s">
        <v>75</v>
      </c>
      <c r="D53">
        <v>185</v>
      </c>
      <c r="E53" s="84">
        <v>78857.78</v>
      </c>
      <c r="F53" s="84">
        <v>178783.77</v>
      </c>
      <c r="G53" s="84">
        <v>99925.99</v>
      </c>
      <c r="H53" s="84">
        <v>138813.37</v>
      </c>
      <c r="I53">
        <v>750.34</v>
      </c>
      <c r="J53" s="84">
        <v>54739.45</v>
      </c>
      <c r="K53" s="84">
        <v>5216.1400000000003</v>
      </c>
      <c r="L53" s="84">
        <v>59955.59</v>
      </c>
      <c r="M53" s="84">
        <v>4995.4399999999996</v>
      </c>
      <c r="N53" s="84">
        <v>4995.4399999999996</v>
      </c>
      <c r="O53" s="84">
        <v>4995.4399999999996</v>
      </c>
      <c r="P53" s="84">
        <v>4995.4399999999996</v>
      </c>
      <c r="Q53" s="84">
        <v>4995.4399999999996</v>
      </c>
      <c r="R53" s="84">
        <v>4995.4399999999996</v>
      </c>
      <c r="S53" s="84">
        <v>4997.1499999999996</v>
      </c>
      <c r="T53" s="84">
        <v>4997.1499999999996</v>
      </c>
      <c r="U53" s="84">
        <v>4997.1499999999996</v>
      </c>
      <c r="V53" s="84">
        <v>4997.1499999999996</v>
      </c>
      <c r="W53" s="84">
        <v>4997.1499999999996</v>
      </c>
      <c r="X53" s="84">
        <v>4997.2</v>
      </c>
      <c r="Y53" s="84">
        <v>54739.45</v>
      </c>
      <c r="Z53" s="84">
        <v>4560.84</v>
      </c>
      <c r="AA53" s="84">
        <v>4560.84</v>
      </c>
      <c r="AB53" s="84">
        <v>4560.84</v>
      </c>
      <c r="AC53" s="84">
        <v>4560.84</v>
      </c>
      <c r="AD53" s="84">
        <v>4560.84</v>
      </c>
      <c r="AE53" s="84">
        <v>4560.84</v>
      </c>
      <c r="AF53" s="84">
        <v>4562.3999999999996</v>
      </c>
      <c r="AG53" s="84">
        <v>4562.3999999999996</v>
      </c>
      <c r="AH53" s="84">
        <v>4562.3999999999996</v>
      </c>
      <c r="AI53" s="84">
        <v>4562.3999999999996</v>
      </c>
      <c r="AJ53" s="84">
        <v>4562.3999999999996</v>
      </c>
      <c r="AK53" s="84">
        <v>4562.41</v>
      </c>
      <c r="AL53" s="84">
        <v>5216.1400000000003</v>
      </c>
      <c r="AM53">
        <v>434.6</v>
      </c>
      <c r="AN53">
        <v>434.6</v>
      </c>
      <c r="AO53">
        <v>434.6</v>
      </c>
      <c r="AP53">
        <v>434.6</v>
      </c>
      <c r="AQ53">
        <v>434.6</v>
      </c>
      <c r="AR53">
        <v>434.6</v>
      </c>
      <c r="AS53">
        <v>434.75</v>
      </c>
      <c r="AT53">
        <v>434.75</v>
      </c>
      <c r="AU53">
        <v>434.75</v>
      </c>
      <c r="AV53">
        <v>434.75</v>
      </c>
      <c r="AW53">
        <v>434.75</v>
      </c>
      <c r="AX53">
        <v>434.79</v>
      </c>
    </row>
    <row r="54" spans="1:50" x14ac:dyDescent="0.25">
      <c r="A54">
        <v>13075054</v>
      </c>
      <c r="B54">
        <v>5554</v>
      </c>
      <c r="C54" t="s">
        <v>90</v>
      </c>
      <c r="D54" s="85">
        <v>2995</v>
      </c>
      <c r="E54" s="84">
        <v>1289753.3400000001</v>
      </c>
      <c r="F54" s="84">
        <v>2894364.21</v>
      </c>
      <c r="G54" s="84">
        <v>1604610.87</v>
      </c>
      <c r="H54" s="84">
        <v>2252519.86</v>
      </c>
      <c r="I54">
        <v>752.09</v>
      </c>
      <c r="J54" s="84">
        <v>879005.83</v>
      </c>
      <c r="K54" s="84">
        <v>83760.69</v>
      </c>
      <c r="L54" s="84">
        <v>962766.52</v>
      </c>
      <c r="M54" s="84">
        <v>80216.7</v>
      </c>
      <c r="N54" s="84">
        <v>80216.7</v>
      </c>
      <c r="O54" s="84">
        <v>80216.7</v>
      </c>
      <c r="P54" s="84">
        <v>80216.7</v>
      </c>
      <c r="Q54" s="84">
        <v>80216.7</v>
      </c>
      <c r="R54" s="84">
        <v>80216.7</v>
      </c>
      <c r="S54" s="84">
        <v>80244.38</v>
      </c>
      <c r="T54" s="84">
        <v>80244.38</v>
      </c>
      <c r="U54" s="84">
        <v>80244.38</v>
      </c>
      <c r="V54" s="84">
        <v>80244.38</v>
      </c>
      <c r="W54" s="84">
        <v>80244.38</v>
      </c>
      <c r="X54" s="84">
        <v>80244.42</v>
      </c>
      <c r="Y54" s="84">
        <v>879005.83</v>
      </c>
      <c r="Z54" s="84">
        <v>73237.850000000006</v>
      </c>
      <c r="AA54" s="84">
        <v>73237.850000000006</v>
      </c>
      <c r="AB54" s="84">
        <v>73237.850000000006</v>
      </c>
      <c r="AC54" s="84">
        <v>73237.850000000006</v>
      </c>
      <c r="AD54" s="84">
        <v>73237.850000000006</v>
      </c>
      <c r="AE54" s="84">
        <v>73237.850000000006</v>
      </c>
      <c r="AF54" s="84">
        <v>73263.12</v>
      </c>
      <c r="AG54" s="84">
        <v>73263.12</v>
      </c>
      <c r="AH54" s="84">
        <v>73263.12</v>
      </c>
      <c r="AI54" s="84">
        <v>73263.12</v>
      </c>
      <c r="AJ54" s="84">
        <v>73263.12</v>
      </c>
      <c r="AK54" s="84">
        <v>73263.13</v>
      </c>
      <c r="AL54" s="84">
        <v>83760.69</v>
      </c>
      <c r="AM54" s="84">
        <v>6978.85</v>
      </c>
      <c r="AN54" s="84">
        <v>6978.85</v>
      </c>
      <c r="AO54" s="84">
        <v>6978.85</v>
      </c>
      <c r="AP54" s="84">
        <v>6978.85</v>
      </c>
      <c r="AQ54" s="84">
        <v>6978.85</v>
      </c>
      <c r="AR54" s="84">
        <v>6978.85</v>
      </c>
      <c r="AS54" s="84">
        <v>6981.26</v>
      </c>
      <c r="AT54" s="84">
        <v>6981.26</v>
      </c>
      <c r="AU54" s="84">
        <v>6981.26</v>
      </c>
      <c r="AV54" s="84">
        <v>6981.26</v>
      </c>
      <c r="AW54" s="84">
        <v>6981.26</v>
      </c>
      <c r="AX54" s="84">
        <v>6981.29</v>
      </c>
    </row>
    <row r="55" spans="1:50" x14ac:dyDescent="0.25">
      <c r="A55">
        <v>13075055</v>
      </c>
      <c r="B55">
        <v>5560</v>
      </c>
      <c r="C55" t="s">
        <v>139</v>
      </c>
      <c r="D55" s="85">
        <v>2271</v>
      </c>
      <c r="E55" s="84">
        <v>1138548.57</v>
      </c>
      <c r="F55" s="84">
        <v>2194691.5299999998</v>
      </c>
      <c r="G55" s="84">
        <v>1056142.95</v>
      </c>
      <c r="H55" s="84">
        <v>1772234.34</v>
      </c>
      <c r="I55">
        <v>780.38</v>
      </c>
      <c r="J55" s="84">
        <v>578555.11</v>
      </c>
      <c r="K55" s="84">
        <v>55130.66</v>
      </c>
      <c r="L55" s="84">
        <v>633685.77</v>
      </c>
      <c r="M55" s="84">
        <v>52796.65</v>
      </c>
      <c r="N55" s="84">
        <v>52796.65</v>
      </c>
      <c r="O55" s="84">
        <v>52796.65</v>
      </c>
      <c r="P55" s="84">
        <v>52796.65</v>
      </c>
      <c r="Q55" s="84">
        <v>52796.65</v>
      </c>
      <c r="R55" s="84">
        <v>52796.65</v>
      </c>
      <c r="S55" s="84">
        <v>52817.64</v>
      </c>
      <c r="T55" s="84">
        <v>52817.64</v>
      </c>
      <c r="U55" s="84">
        <v>52817.64</v>
      </c>
      <c r="V55" s="84">
        <v>52817.64</v>
      </c>
      <c r="W55" s="84">
        <v>52817.64</v>
      </c>
      <c r="X55" s="84">
        <v>52817.67</v>
      </c>
      <c r="Y55" s="84">
        <v>578555.11</v>
      </c>
      <c r="Z55" s="84">
        <v>48203.35</v>
      </c>
      <c r="AA55" s="84">
        <v>48203.35</v>
      </c>
      <c r="AB55" s="84">
        <v>48203.35</v>
      </c>
      <c r="AC55" s="84">
        <v>48203.35</v>
      </c>
      <c r="AD55" s="84">
        <v>48203.35</v>
      </c>
      <c r="AE55" s="84">
        <v>48203.35</v>
      </c>
      <c r="AF55" s="84">
        <v>48222.5</v>
      </c>
      <c r="AG55" s="84">
        <v>48222.5</v>
      </c>
      <c r="AH55" s="84">
        <v>48222.5</v>
      </c>
      <c r="AI55" s="84">
        <v>48222.5</v>
      </c>
      <c r="AJ55" s="84">
        <v>48222.5</v>
      </c>
      <c r="AK55" s="84">
        <v>48222.51</v>
      </c>
      <c r="AL55" s="84">
        <v>55130.66</v>
      </c>
      <c r="AM55" s="84">
        <v>4593.3</v>
      </c>
      <c r="AN55" s="84">
        <v>4593.3</v>
      </c>
      <c r="AO55" s="84">
        <v>4593.3</v>
      </c>
      <c r="AP55" s="84">
        <v>4593.3</v>
      </c>
      <c r="AQ55" s="84">
        <v>4593.3</v>
      </c>
      <c r="AR55" s="84">
        <v>4593.3</v>
      </c>
      <c r="AS55" s="84">
        <v>4595.1400000000003</v>
      </c>
      <c r="AT55" s="84">
        <v>4595.1400000000003</v>
      </c>
      <c r="AU55" s="84">
        <v>4595.1400000000003</v>
      </c>
      <c r="AV55" s="84">
        <v>4595.1400000000003</v>
      </c>
      <c r="AW55" s="84">
        <v>4595.1400000000003</v>
      </c>
      <c r="AX55" s="84">
        <v>4595.16</v>
      </c>
    </row>
    <row r="56" spans="1:50" x14ac:dyDescent="0.25">
      <c r="A56">
        <v>13075056</v>
      </c>
      <c r="B56">
        <v>5562</v>
      </c>
      <c r="C56" t="s">
        <v>157</v>
      </c>
      <c r="D56">
        <v>271</v>
      </c>
      <c r="E56" s="84">
        <v>58801.599999999999</v>
      </c>
      <c r="F56" s="84">
        <v>261894.06</v>
      </c>
      <c r="G56" s="84">
        <v>203092.46</v>
      </c>
      <c r="H56" s="84">
        <v>180657.07</v>
      </c>
      <c r="I56">
        <v>666.63</v>
      </c>
      <c r="J56" s="84">
        <v>111254.04</v>
      </c>
      <c r="K56" s="84">
        <v>10601.43</v>
      </c>
      <c r="L56" s="84">
        <v>121855.47</v>
      </c>
      <c r="M56" s="84">
        <v>10153.370000000001</v>
      </c>
      <c r="N56" s="84">
        <v>10153.370000000001</v>
      </c>
      <c r="O56" s="84">
        <v>10153.370000000001</v>
      </c>
      <c r="P56" s="84">
        <v>10153.370000000001</v>
      </c>
      <c r="Q56" s="84">
        <v>10153.370000000001</v>
      </c>
      <c r="R56" s="84">
        <v>10153.370000000001</v>
      </c>
      <c r="S56" s="84">
        <v>10155.870000000001</v>
      </c>
      <c r="T56" s="84">
        <v>10155.870000000001</v>
      </c>
      <c r="U56" s="84">
        <v>10155.870000000001</v>
      </c>
      <c r="V56" s="84">
        <v>10155.870000000001</v>
      </c>
      <c r="W56" s="84">
        <v>10155.870000000001</v>
      </c>
      <c r="X56" s="84">
        <v>10155.9</v>
      </c>
      <c r="Y56" s="84">
        <v>111254.04</v>
      </c>
      <c r="Z56" s="84">
        <v>9270.0300000000007</v>
      </c>
      <c r="AA56" s="84">
        <v>9270.0300000000007</v>
      </c>
      <c r="AB56" s="84">
        <v>9270.0300000000007</v>
      </c>
      <c r="AC56" s="84">
        <v>9270.0300000000007</v>
      </c>
      <c r="AD56" s="84">
        <v>9270.0300000000007</v>
      </c>
      <c r="AE56" s="84">
        <v>9270.0300000000007</v>
      </c>
      <c r="AF56" s="84">
        <v>9272.31</v>
      </c>
      <c r="AG56" s="84">
        <v>9272.31</v>
      </c>
      <c r="AH56" s="84">
        <v>9272.31</v>
      </c>
      <c r="AI56" s="84">
        <v>9272.31</v>
      </c>
      <c r="AJ56" s="84">
        <v>9272.31</v>
      </c>
      <c r="AK56" s="84">
        <v>9272.31</v>
      </c>
      <c r="AL56" s="84">
        <v>10601.43</v>
      </c>
      <c r="AM56">
        <v>883.34</v>
      </c>
      <c r="AN56">
        <v>883.34</v>
      </c>
      <c r="AO56">
        <v>883.34</v>
      </c>
      <c r="AP56">
        <v>883.34</v>
      </c>
      <c r="AQ56">
        <v>883.34</v>
      </c>
      <c r="AR56">
        <v>883.34</v>
      </c>
      <c r="AS56">
        <v>883.56</v>
      </c>
      <c r="AT56">
        <v>883.56</v>
      </c>
      <c r="AU56">
        <v>883.56</v>
      </c>
      <c r="AV56">
        <v>883.56</v>
      </c>
      <c r="AW56">
        <v>883.56</v>
      </c>
      <c r="AX56">
        <v>883.59</v>
      </c>
    </row>
    <row r="57" spans="1:50" x14ac:dyDescent="0.25">
      <c r="A57">
        <v>13075057</v>
      </c>
      <c r="B57">
        <v>5563</v>
      </c>
      <c r="C57" t="s">
        <v>174</v>
      </c>
      <c r="D57" s="85">
        <v>1265</v>
      </c>
      <c r="E57" s="84">
        <v>572416.07999999996</v>
      </c>
      <c r="F57" s="84">
        <v>1222494.3999999999</v>
      </c>
      <c r="G57" s="84">
        <v>650078.31999999995</v>
      </c>
      <c r="H57" s="84">
        <v>962463.08</v>
      </c>
      <c r="I57">
        <v>760.84</v>
      </c>
      <c r="J57" s="84">
        <v>356112.91</v>
      </c>
      <c r="K57" s="84">
        <v>33934.089999999997</v>
      </c>
      <c r="L57" s="84">
        <v>390047</v>
      </c>
      <c r="M57" s="84">
        <v>32498.07</v>
      </c>
      <c r="N57" s="84">
        <v>32498.07</v>
      </c>
      <c r="O57" s="84">
        <v>32498.07</v>
      </c>
      <c r="P57" s="84">
        <v>32498.07</v>
      </c>
      <c r="Q57" s="84">
        <v>32498.07</v>
      </c>
      <c r="R57" s="84">
        <v>32498.07</v>
      </c>
      <c r="S57" s="84">
        <v>32509.759999999998</v>
      </c>
      <c r="T57" s="84">
        <v>32509.759999999998</v>
      </c>
      <c r="U57" s="84">
        <v>32509.759999999998</v>
      </c>
      <c r="V57" s="84">
        <v>32509.759999999998</v>
      </c>
      <c r="W57" s="84">
        <v>32509.759999999998</v>
      </c>
      <c r="X57" s="84">
        <v>32509.78</v>
      </c>
      <c r="Y57" s="84">
        <v>356112.91</v>
      </c>
      <c r="Z57" s="84">
        <v>29670.74</v>
      </c>
      <c r="AA57" s="84">
        <v>29670.74</v>
      </c>
      <c r="AB57" s="84">
        <v>29670.74</v>
      </c>
      <c r="AC57" s="84">
        <v>29670.74</v>
      </c>
      <c r="AD57" s="84">
        <v>29670.74</v>
      </c>
      <c r="AE57" s="84">
        <v>29670.74</v>
      </c>
      <c r="AF57" s="84">
        <v>29681.41</v>
      </c>
      <c r="AG57" s="84">
        <v>29681.41</v>
      </c>
      <c r="AH57" s="84">
        <v>29681.41</v>
      </c>
      <c r="AI57" s="84">
        <v>29681.41</v>
      </c>
      <c r="AJ57" s="84">
        <v>29681.41</v>
      </c>
      <c r="AK57" s="84">
        <v>29681.42</v>
      </c>
      <c r="AL57" s="84">
        <v>33934.089999999997</v>
      </c>
      <c r="AM57" s="84">
        <v>2827.33</v>
      </c>
      <c r="AN57" s="84">
        <v>2827.33</v>
      </c>
      <c r="AO57" s="84">
        <v>2827.33</v>
      </c>
      <c r="AP57" s="84">
        <v>2827.33</v>
      </c>
      <c r="AQ57" s="84">
        <v>2827.33</v>
      </c>
      <c r="AR57" s="84">
        <v>2827.33</v>
      </c>
      <c r="AS57" s="84">
        <v>2828.35</v>
      </c>
      <c r="AT57" s="84">
        <v>2828.35</v>
      </c>
      <c r="AU57" s="84">
        <v>2828.35</v>
      </c>
      <c r="AV57" s="84">
        <v>2828.35</v>
      </c>
      <c r="AW57" s="84">
        <v>2828.35</v>
      </c>
      <c r="AX57" s="84">
        <v>2828.36</v>
      </c>
    </row>
    <row r="58" spans="1:50" x14ac:dyDescent="0.25">
      <c r="A58">
        <v>13075058</v>
      </c>
      <c r="B58">
        <v>5561</v>
      </c>
      <c r="C58" t="s">
        <v>149</v>
      </c>
      <c r="D58" s="85">
        <v>3197</v>
      </c>
      <c r="E58" s="84">
        <v>1358841.26</v>
      </c>
      <c r="F58" s="84">
        <v>3089576.76</v>
      </c>
      <c r="G58" s="84">
        <v>1730735.5</v>
      </c>
      <c r="H58" s="84">
        <v>2397282.56</v>
      </c>
      <c r="I58">
        <v>749.85</v>
      </c>
      <c r="J58" s="84">
        <v>948096.91</v>
      </c>
      <c r="K58" s="84">
        <v>90344.39</v>
      </c>
      <c r="L58" s="84">
        <v>1038441.3</v>
      </c>
      <c r="M58" s="84">
        <v>86522</v>
      </c>
      <c r="N58" s="84">
        <v>86522</v>
      </c>
      <c r="O58" s="84">
        <v>86522</v>
      </c>
      <c r="P58" s="84">
        <v>86522</v>
      </c>
      <c r="Q58" s="84">
        <v>86522</v>
      </c>
      <c r="R58" s="84">
        <v>86522</v>
      </c>
      <c r="S58" s="84">
        <v>86551.55</v>
      </c>
      <c r="T58" s="84">
        <v>86551.55</v>
      </c>
      <c r="U58" s="84">
        <v>86551.55</v>
      </c>
      <c r="V58" s="84">
        <v>86551.55</v>
      </c>
      <c r="W58" s="84">
        <v>86551.55</v>
      </c>
      <c r="X58" s="84">
        <v>86551.55</v>
      </c>
      <c r="Y58" s="84">
        <v>948096.91</v>
      </c>
      <c r="Z58" s="84">
        <v>78994.59</v>
      </c>
      <c r="AA58" s="84">
        <v>78994.59</v>
      </c>
      <c r="AB58" s="84">
        <v>78994.59</v>
      </c>
      <c r="AC58" s="84">
        <v>78994.59</v>
      </c>
      <c r="AD58" s="84">
        <v>78994.59</v>
      </c>
      <c r="AE58" s="84">
        <v>78994.59</v>
      </c>
      <c r="AF58" s="84">
        <v>79021.570000000007</v>
      </c>
      <c r="AG58" s="84">
        <v>79021.570000000007</v>
      </c>
      <c r="AH58" s="84">
        <v>79021.570000000007</v>
      </c>
      <c r="AI58" s="84">
        <v>79021.570000000007</v>
      </c>
      <c r="AJ58" s="84">
        <v>79021.570000000007</v>
      </c>
      <c r="AK58" s="84">
        <v>79021.52</v>
      </c>
      <c r="AL58" s="84">
        <v>90344.39</v>
      </c>
      <c r="AM58" s="84">
        <v>7527.41</v>
      </c>
      <c r="AN58" s="84">
        <v>7527.41</v>
      </c>
      <c r="AO58" s="84">
        <v>7527.41</v>
      </c>
      <c r="AP58" s="84">
        <v>7527.41</v>
      </c>
      <c r="AQ58" s="84">
        <v>7527.41</v>
      </c>
      <c r="AR58" s="84">
        <v>7527.41</v>
      </c>
      <c r="AS58" s="84">
        <v>7529.98</v>
      </c>
      <c r="AT58" s="84">
        <v>7529.98</v>
      </c>
      <c r="AU58" s="84">
        <v>7529.98</v>
      </c>
      <c r="AV58" s="84">
        <v>7529.98</v>
      </c>
      <c r="AW58" s="84">
        <v>7529.98</v>
      </c>
      <c r="AX58" s="84">
        <v>7530.03</v>
      </c>
    </row>
    <row r="59" spans="1:50" x14ac:dyDescent="0.25">
      <c r="A59">
        <v>13075059</v>
      </c>
      <c r="B59">
        <v>5557</v>
      </c>
      <c r="C59" t="s">
        <v>118</v>
      </c>
      <c r="D59">
        <v>619</v>
      </c>
      <c r="E59" s="84">
        <v>219905.78</v>
      </c>
      <c r="F59" s="84">
        <v>598200.81999999995</v>
      </c>
      <c r="G59" s="84">
        <v>378295.03999999998</v>
      </c>
      <c r="H59" s="84">
        <v>446882.8</v>
      </c>
      <c r="I59">
        <v>721.94</v>
      </c>
      <c r="J59" s="84">
        <v>207230.02</v>
      </c>
      <c r="K59" s="84">
        <v>19747</v>
      </c>
      <c r="L59" s="84">
        <v>226977.02</v>
      </c>
      <c r="M59" s="84">
        <v>18911.89</v>
      </c>
      <c r="N59" s="84">
        <v>18911.89</v>
      </c>
      <c r="O59" s="84">
        <v>18911.89</v>
      </c>
      <c r="P59" s="84">
        <v>18911.89</v>
      </c>
      <c r="Q59" s="84">
        <v>18911.89</v>
      </c>
      <c r="R59" s="84">
        <v>18911.89</v>
      </c>
      <c r="S59" s="84">
        <v>18917.61</v>
      </c>
      <c r="T59" s="84">
        <v>18917.61</v>
      </c>
      <c r="U59" s="84">
        <v>18917.61</v>
      </c>
      <c r="V59" s="84">
        <v>18917.61</v>
      </c>
      <c r="W59" s="84">
        <v>18917.61</v>
      </c>
      <c r="X59" s="84">
        <v>18917.63</v>
      </c>
      <c r="Y59" s="84">
        <v>207230.02</v>
      </c>
      <c r="Z59" s="84">
        <v>17266.560000000001</v>
      </c>
      <c r="AA59" s="84">
        <v>17266.560000000001</v>
      </c>
      <c r="AB59" s="84">
        <v>17266.560000000001</v>
      </c>
      <c r="AC59" s="84">
        <v>17266.560000000001</v>
      </c>
      <c r="AD59" s="84">
        <v>17266.560000000001</v>
      </c>
      <c r="AE59" s="84">
        <v>17266.560000000001</v>
      </c>
      <c r="AF59" s="84">
        <v>17271.78</v>
      </c>
      <c r="AG59" s="84">
        <v>17271.78</v>
      </c>
      <c r="AH59" s="84">
        <v>17271.78</v>
      </c>
      <c r="AI59" s="84">
        <v>17271.78</v>
      </c>
      <c r="AJ59" s="84">
        <v>17271.78</v>
      </c>
      <c r="AK59" s="84">
        <v>17271.759999999998</v>
      </c>
      <c r="AL59" s="84">
        <v>19747</v>
      </c>
      <c r="AM59" s="84">
        <v>1645.33</v>
      </c>
      <c r="AN59" s="84">
        <v>1645.33</v>
      </c>
      <c r="AO59" s="84">
        <v>1645.33</v>
      </c>
      <c r="AP59" s="84">
        <v>1645.33</v>
      </c>
      <c r="AQ59" s="84">
        <v>1645.33</v>
      </c>
      <c r="AR59" s="84">
        <v>1645.33</v>
      </c>
      <c r="AS59" s="84">
        <v>1645.83</v>
      </c>
      <c r="AT59" s="84">
        <v>1645.83</v>
      </c>
      <c r="AU59" s="84">
        <v>1645.83</v>
      </c>
      <c r="AV59" s="84">
        <v>1645.83</v>
      </c>
      <c r="AW59" s="84">
        <v>1645.83</v>
      </c>
      <c r="AX59" s="84">
        <v>1645.87</v>
      </c>
    </row>
    <row r="60" spans="1:50" x14ac:dyDescent="0.25">
      <c r="A60">
        <v>13075060</v>
      </c>
      <c r="B60">
        <v>5557</v>
      </c>
      <c r="C60" t="s">
        <v>119</v>
      </c>
      <c r="D60" s="85">
        <v>1102</v>
      </c>
      <c r="E60" s="84">
        <v>438743.97</v>
      </c>
      <c r="F60" s="84">
        <v>1064971.4099999999</v>
      </c>
      <c r="G60" s="84">
        <v>626227.43999999994</v>
      </c>
      <c r="H60" s="84">
        <v>814480.43</v>
      </c>
      <c r="I60">
        <v>739.09</v>
      </c>
      <c r="J60" s="84">
        <v>343047.39</v>
      </c>
      <c r="K60" s="84">
        <v>32689.07</v>
      </c>
      <c r="L60" s="84">
        <v>375736.46</v>
      </c>
      <c r="M60" s="84">
        <v>31306.28</v>
      </c>
      <c r="N60" s="84">
        <v>31306.28</v>
      </c>
      <c r="O60" s="84">
        <v>31306.28</v>
      </c>
      <c r="P60" s="84">
        <v>31306.28</v>
      </c>
      <c r="Q60" s="84">
        <v>31306.28</v>
      </c>
      <c r="R60" s="84">
        <v>31306.28</v>
      </c>
      <c r="S60" s="84">
        <v>31316.46</v>
      </c>
      <c r="T60" s="84">
        <v>31316.46</v>
      </c>
      <c r="U60" s="84">
        <v>31316.46</v>
      </c>
      <c r="V60" s="84">
        <v>31316.46</v>
      </c>
      <c r="W60" s="84">
        <v>31316.46</v>
      </c>
      <c r="X60" s="84">
        <v>31316.48</v>
      </c>
      <c r="Y60" s="84">
        <v>343047.39</v>
      </c>
      <c r="Z60" s="84">
        <v>28582.639999999999</v>
      </c>
      <c r="AA60" s="84">
        <v>28582.639999999999</v>
      </c>
      <c r="AB60" s="84">
        <v>28582.639999999999</v>
      </c>
      <c r="AC60" s="84">
        <v>28582.639999999999</v>
      </c>
      <c r="AD60" s="84">
        <v>28582.639999999999</v>
      </c>
      <c r="AE60" s="84">
        <v>28582.639999999999</v>
      </c>
      <c r="AF60" s="84">
        <v>28591.93</v>
      </c>
      <c r="AG60" s="84">
        <v>28591.93</v>
      </c>
      <c r="AH60" s="84">
        <v>28591.93</v>
      </c>
      <c r="AI60" s="84">
        <v>28591.93</v>
      </c>
      <c r="AJ60" s="84">
        <v>28591.93</v>
      </c>
      <c r="AK60" s="84">
        <v>28591.9</v>
      </c>
      <c r="AL60" s="84">
        <v>32689.07</v>
      </c>
      <c r="AM60" s="84">
        <v>2723.64</v>
      </c>
      <c r="AN60" s="84">
        <v>2723.64</v>
      </c>
      <c r="AO60" s="84">
        <v>2723.64</v>
      </c>
      <c r="AP60" s="84">
        <v>2723.64</v>
      </c>
      <c r="AQ60" s="84">
        <v>2723.64</v>
      </c>
      <c r="AR60" s="84">
        <v>2723.64</v>
      </c>
      <c r="AS60" s="84">
        <v>2724.53</v>
      </c>
      <c r="AT60" s="84">
        <v>2724.53</v>
      </c>
      <c r="AU60" s="84">
        <v>2724.53</v>
      </c>
      <c r="AV60" s="84">
        <v>2724.53</v>
      </c>
      <c r="AW60" s="84">
        <v>2724.53</v>
      </c>
      <c r="AX60" s="84">
        <v>2724.58</v>
      </c>
    </row>
    <row r="61" spans="1:50" x14ac:dyDescent="0.25">
      <c r="A61">
        <v>13075061</v>
      </c>
      <c r="B61">
        <v>5563</v>
      </c>
      <c r="C61" t="s">
        <v>175</v>
      </c>
      <c r="D61">
        <v>754</v>
      </c>
      <c r="E61" s="84">
        <v>669593.11</v>
      </c>
      <c r="F61" s="84">
        <v>728664.65</v>
      </c>
      <c r="G61" s="84">
        <v>59071.54</v>
      </c>
      <c r="H61" s="84">
        <v>705036.03</v>
      </c>
      <c r="I61">
        <v>935.06</v>
      </c>
      <c r="J61" s="84">
        <v>32359.39</v>
      </c>
      <c r="K61" s="84">
        <v>3083.53</v>
      </c>
      <c r="L61" s="84">
        <v>35442.92</v>
      </c>
      <c r="M61" s="84">
        <v>2950.09</v>
      </c>
      <c r="N61" s="84">
        <v>2950.09</v>
      </c>
      <c r="O61" s="84">
        <v>2950.09</v>
      </c>
      <c r="P61" s="84">
        <v>2950.09</v>
      </c>
      <c r="Q61" s="84">
        <v>2950.09</v>
      </c>
      <c r="R61" s="84">
        <v>2950.09</v>
      </c>
      <c r="S61" s="84">
        <v>2957.06</v>
      </c>
      <c r="T61" s="84">
        <v>2957.06</v>
      </c>
      <c r="U61" s="84">
        <v>2957.06</v>
      </c>
      <c r="V61" s="84">
        <v>2957.06</v>
      </c>
      <c r="W61" s="84">
        <v>2957.06</v>
      </c>
      <c r="X61" s="84">
        <v>2957.08</v>
      </c>
      <c r="Y61" s="84">
        <v>32359.39</v>
      </c>
      <c r="Z61" s="84">
        <v>2693.44</v>
      </c>
      <c r="AA61" s="84">
        <v>2693.44</v>
      </c>
      <c r="AB61" s="84">
        <v>2693.44</v>
      </c>
      <c r="AC61" s="84">
        <v>2693.44</v>
      </c>
      <c r="AD61" s="84">
        <v>2693.44</v>
      </c>
      <c r="AE61" s="84">
        <v>2693.44</v>
      </c>
      <c r="AF61" s="84">
        <v>2699.79</v>
      </c>
      <c r="AG61" s="84">
        <v>2699.79</v>
      </c>
      <c r="AH61" s="84">
        <v>2699.79</v>
      </c>
      <c r="AI61" s="84">
        <v>2699.79</v>
      </c>
      <c r="AJ61" s="84">
        <v>2699.79</v>
      </c>
      <c r="AK61" s="84">
        <v>2699.8</v>
      </c>
      <c r="AL61" s="84">
        <v>3083.53</v>
      </c>
      <c r="AM61">
        <v>256.64999999999998</v>
      </c>
      <c r="AN61">
        <v>256.64999999999998</v>
      </c>
      <c r="AO61">
        <v>256.64999999999998</v>
      </c>
      <c r="AP61">
        <v>256.64999999999998</v>
      </c>
      <c r="AQ61">
        <v>256.64999999999998</v>
      </c>
      <c r="AR61">
        <v>256.64999999999998</v>
      </c>
      <c r="AS61">
        <v>257.27</v>
      </c>
      <c r="AT61">
        <v>257.27</v>
      </c>
      <c r="AU61">
        <v>257.27</v>
      </c>
      <c r="AV61">
        <v>257.27</v>
      </c>
      <c r="AW61">
        <v>257.27</v>
      </c>
      <c r="AX61">
        <v>257.27999999999997</v>
      </c>
    </row>
    <row r="62" spans="1:50" x14ac:dyDescent="0.25">
      <c r="A62">
        <v>13075063</v>
      </c>
      <c r="B62">
        <v>5560</v>
      </c>
      <c r="C62" t="s">
        <v>140</v>
      </c>
      <c r="D62">
        <v>210</v>
      </c>
      <c r="E62" s="84">
        <v>107438.21</v>
      </c>
      <c r="F62" s="84">
        <v>202943.73</v>
      </c>
      <c r="G62" s="84">
        <v>95505.52</v>
      </c>
      <c r="H62" s="84">
        <v>164741.51999999999</v>
      </c>
      <c r="I62">
        <v>784.48</v>
      </c>
      <c r="J62" s="84">
        <v>52317.919999999998</v>
      </c>
      <c r="K62" s="84">
        <v>4985.3900000000003</v>
      </c>
      <c r="L62" s="84">
        <v>57303.31</v>
      </c>
      <c r="M62" s="84">
        <v>4774.3</v>
      </c>
      <c r="N62" s="84">
        <v>4774.3</v>
      </c>
      <c r="O62" s="84">
        <v>4774.3</v>
      </c>
      <c r="P62" s="84">
        <v>4774.3</v>
      </c>
      <c r="Q62" s="84">
        <v>4774.3</v>
      </c>
      <c r="R62" s="84">
        <v>4774.3</v>
      </c>
      <c r="S62" s="84">
        <v>4776.25</v>
      </c>
      <c r="T62" s="84">
        <v>4776.25</v>
      </c>
      <c r="U62" s="84">
        <v>4776.25</v>
      </c>
      <c r="V62" s="84">
        <v>4776.25</v>
      </c>
      <c r="W62" s="84">
        <v>4776.25</v>
      </c>
      <c r="X62" s="84">
        <v>4776.26</v>
      </c>
      <c r="Y62" s="84">
        <v>52317.919999999998</v>
      </c>
      <c r="Z62" s="84">
        <v>4358.9399999999996</v>
      </c>
      <c r="AA62" s="84">
        <v>4358.9399999999996</v>
      </c>
      <c r="AB62" s="84">
        <v>4358.9399999999996</v>
      </c>
      <c r="AC62" s="84">
        <v>4358.9399999999996</v>
      </c>
      <c r="AD62" s="84">
        <v>4358.9399999999996</v>
      </c>
      <c r="AE62" s="84">
        <v>4358.9399999999996</v>
      </c>
      <c r="AF62" s="84">
        <v>4360.72</v>
      </c>
      <c r="AG62" s="84">
        <v>4360.72</v>
      </c>
      <c r="AH62" s="84">
        <v>4360.72</v>
      </c>
      <c r="AI62" s="84">
        <v>4360.72</v>
      </c>
      <c r="AJ62" s="84">
        <v>4360.72</v>
      </c>
      <c r="AK62" s="84">
        <v>4360.68</v>
      </c>
      <c r="AL62" s="84">
        <v>4985.3900000000003</v>
      </c>
      <c r="AM62">
        <v>415.36</v>
      </c>
      <c r="AN62">
        <v>415.36</v>
      </c>
      <c r="AO62">
        <v>415.36</v>
      </c>
      <c r="AP62">
        <v>415.36</v>
      </c>
      <c r="AQ62">
        <v>415.36</v>
      </c>
      <c r="AR62">
        <v>415.36</v>
      </c>
      <c r="AS62">
        <v>415.53</v>
      </c>
      <c r="AT62">
        <v>415.53</v>
      </c>
      <c r="AU62">
        <v>415.53</v>
      </c>
      <c r="AV62">
        <v>415.53</v>
      </c>
      <c r="AW62">
        <v>415.53</v>
      </c>
      <c r="AX62">
        <v>415.58</v>
      </c>
    </row>
    <row r="63" spans="1:50" x14ac:dyDescent="0.25">
      <c r="A63">
        <v>13075065</v>
      </c>
      <c r="B63">
        <v>5562</v>
      </c>
      <c r="C63" t="s">
        <v>158</v>
      </c>
      <c r="D63">
        <v>599</v>
      </c>
      <c r="E63" s="84">
        <v>193027.25</v>
      </c>
      <c r="F63" s="84">
        <v>578872.84</v>
      </c>
      <c r="G63" s="84">
        <v>385845.59</v>
      </c>
      <c r="H63" s="84">
        <v>424534.6</v>
      </c>
      <c r="I63">
        <v>708.74</v>
      </c>
      <c r="J63" s="84">
        <v>211366.21</v>
      </c>
      <c r="K63" s="84">
        <v>20141.14</v>
      </c>
      <c r="L63" s="84">
        <v>231507.35</v>
      </c>
      <c r="M63" s="84">
        <v>19289.509999999998</v>
      </c>
      <c r="N63" s="84">
        <v>19289.509999999998</v>
      </c>
      <c r="O63" s="84">
        <v>19289.509999999998</v>
      </c>
      <c r="P63" s="84">
        <v>19289.509999999998</v>
      </c>
      <c r="Q63" s="84">
        <v>19289.509999999998</v>
      </c>
      <c r="R63" s="84">
        <v>19289.509999999998</v>
      </c>
      <c r="S63" s="84">
        <v>19295.04</v>
      </c>
      <c r="T63" s="84">
        <v>19295.04</v>
      </c>
      <c r="U63" s="84">
        <v>19295.04</v>
      </c>
      <c r="V63" s="84">
        <v>19295.04</v>
      </c>
      <c r="W63" s="84">
        <v>19295.04</v>
      </c>
      <c r="X63" s="84">
        <v>19295.09</v>
      </c>
      <c r="Y63" s="84">
        <v>211366.21</v>
      </c>
      <c r="Z63" s="84">
        <v>17611.330000000002</v>
      </c>
      <c r="AA63" s="84">
        <v>17611.330000000002</v>
      </c>
      <c r="AB63" s="84">
        <v>17611.330000000002</v>
      </c>
      <c r="AC63" s="84">
        <v>17611.330000000002</v>
      </c>
      <c r="AD63" s="84">
        <v>17611.330000000002</v>
      </c>
      <c r="AE63" s="84">
        <v>17611.330000000002</v>
      </c>
      <c r="AF63" s="84">
        <v>17616.37</v>
      </c>
      <c r="AG63" s="84">
        <v>17616.37</v>
      </c>
      <c r="AH63" s="84">
        <v>17616.37</v>
      </c>
      <c r="AI63" s="84">
        <v>17616.37</v>
      </c>
      <c r="AJ63" s="84">
        <v>17616.37</v>
      </c>
      <c r="AK63" s="84">
        <v>17616.38</v>
      </c>
      <c r="AL63" s="84">
        <v>20141.14</v>
      </c>
      <c r="AM63" s="84">
        <v>1678.18</v>
      </c>
      <c r="AN63" s="84">
        <v>1678.18</v>
      </c>
      <c r="AO63" s="84">
        <v>1678.18</v>
      </c>
      <c r="AP63" s="84">
        <v>1678.18</v>
      </c>
      <c r="AQ63" s="84">
        <v>1678.18</v>
      </c>
      <c r="AR63" s="84">
        <v>1678.18</v>
      </c>
      <c r="AS63" s="84">
        <v>1678.67</v>
      </c>
      <c r="AT63" s="84">
        <v>1678.67</v>
      </c>
      <c r="AU63" s="84">
        <v>1678.67</v>
      </c>
      <c r="AV63" s="84">
        <v>1678.67</v>
      </c>
      <c r="AW63" s="84">
        <v>1678.67</v>
      </c>
      <c r="AX63" s="84">
        <v>1678.71</v>
      </c>
    </row>
    <row r="64" spans="1:50" x14ac:dyDescent="0.25">
      <c r="A64">
        <v>13075066</v>
      </c>
      <c r="B64">
        <v>5562</v>
      </c>
      <c r="C64" t="s">
        <v>159</v>
      </c>
      <c r="D64" s="85">
        <v>1696</v>
      </c>
      <c r="E64" s="84">
        <v>1193240.53</v>
      </c>
      <c r="F64" s="84">
        <v>1639012.25</v>
      </c>
      <c r="G64" s="84">
        <v>445771.72</v>
      </c>
      <c r="H64" s="84">
        <v>1460703.56</v>
      </c>
      <c r="I64">
        <v>861.26</v>
      </c>
      <c r="J64" s="84">
        <v>244193.75</v>
      </c>
      <c r="K64" s="84">
        <v>23269.279999999999</v>
      </c>
      <c r="L64" s="84">
        <v>267463.03000000003</v>
      </c>
      <c r="M64" s="84">
        <v>22280.75</v>
      </c>
      <c r="N64" s="84">
        <v>22280.75</v>
      </c>
      <c r="O64" s="84">
        <v>22280.75</v>
      </c>
      <c r="P64" s="84">
        <v>22280.75</v>
      </c>
      <c r="Q64" s="84">
        <v>22280.75</v>
      </c>
      <c r="R64" s="84">
        <v>22280.75</v>
      </c>
      <c r="S64" s="84">
        <v>22296.42</v>
      </c>
      <c r="T64" s="84">
        <v>22296.42</v>
      </c>
      <c r="U64" s="84">
        <v>22296.42</v>
      </c>
      <c r="V64" s="84">
        <v>22296.42</v>
      </c>
      <c r="W64" s="84">
        <v>22296.42</v>
      </c>
      <c r="X64" s="84">
        <v>22296.43</v>
      </c>
      <c r="Y64" s="84">
        <v>244193.75</v>
      </c>
      <c r="Z64" s="84">
        <v>20342.330000000002</v>
      </c>
      <c r="AA64" s="84">
        <v>20342.330000000002</v>
      </c>
      <c r="AB64" s="84">
        <v>20342.330000000002</v>
      </c>
      <c r="AC64" s="84">
        <v>20342.330000000002</v>
      </c>
      <c r="AD64" s="84">
        <v>20342.330000000002</v>
      </c>
      <c r="AE64" s="84">
        <v>20342.330000000002</v>
      </c>
      <c r="AF64" s="84">
        <v>20356.63</v>
      </c>
      <c r="AG64" s="84">
        <v>20356.63</v>
      </c>
      <c r="AH64" s="84">
        <v>20356.63</v>
      </c>
      <c r="AI64" s="84">
        <v>20356.63</v>
      </c>
      <c r="AJ64" s="84">
        <v>20356.63</v>
      </c>
      <c r="AK64" s="84">
        <v>20356.62</v>
      </c>
      <c r="AL64" s="84">
        <v>23269.279999999999</v>
      </c>
      <c r="AM64" s="84">
        <v>1938.42</v>
      </c>
      <c r="AN64" s="84">
        <v>1938.42</v>
      </c>
      <c r="AO64" s="84">
        <v>1938.42</v>
      </c>
      <c r="AP64" s="84">
        <v>1938.42</v>
      </c>
      <c r="AQ64" s="84">
        <v>1938.42</v>
      </c>
      <c r="AR64" s="84">
        <v>1938.42</v>
      </c>
      <c r="AS64" s="84">
        <v>1939.79</v>
      </c>
      <c r="AT64" s="84">
        <v>1939.79</v>
      </c>
      <c r="AU64" s="84">
        <v>1939.79</v>
      </c>
      <c r="AV64" s="84">
        <v>1939.79</v>
      </c>
      <c r="AW64" s="84">
        <v>1939.79</v>
      </c>
      <c r="AX64" s="84">
        <v>1939.81</v>
      </c>
    </row>
    <row r="65" spans="1:50" x14ac:dyDescent="0.25">
      <c r="A65">
        <v>13075067</v>
      </c>
      <c r="B65">
        <v>5556</v>
      </c>
      <c r="C65" t="s">
        <v>108</v>
      </c>
      <c r="D65">
        <v>664</v>
      </c>
      <c r="E65" s="84">
        <v>401451.75</v>
      </c>
      <c r="F65" s="84">
        <v>641688.76</v>
      </c>
      <c r="G65" s="84">
        <v>240237.01</v>
      </c>
      <c r="H65" s="84">
        <v>545593.96</v>
      </c>
      <c r="I65">
        <v>821.68</v>
      </c>
      <c r="J65" s="84">
        <v>131601.84</v>
      </c>
      <c r="K65" s="84">
        <v>12540.37</v>
      </c>
      <c r="L65" s="84">
        <v>144142.21</v>
      </c>
      <c r="M65" s="84">
        <v>12008.78</v>
      </c>
      <c r="N65" s="84">
        <v>12008.78</v>
      </c>
      <c r="O65" s="84">
        <v>12008.78</v>
      </c>
      <c r="P65" s="84">
        <v>12008.78</v>
      </c>
      <c r="Q65" s="84">
        <v>12008.78</v>
      </c>
      <c r="R65" s="84">
        <v>12008.78</v>
      </c>
      <c r="S65" s="84">
        <v>12014.92</v>
      </c>
      <c r="T65" s="84">
        <v>12014.92</v>
      </c>
      <c r="U65" s="84">
        <v>12014.92</v>
      </c>
      <c r="V65" s="84">
        <v>12014.92</v>
      </c>
      <c r="W65" s="84">
        <v>12014.92</v>
      </c>
      <c r="X65" s="84">
        <v>12014.93</v>
      </c>
      <c r="Y65" s="84">
        <v>131601.84</v>
      </c>
      <c r="Z65" s="84">
        <v>10964.02</v>
      </c>
      <c r="AA65" s="84">
        <v>10964.02</v>
      </c>
      <c r="AB65" s="84">
        <v>10964.02</v>
      </c>
      <c r="AC65" s="84">
        <v>10964.02</v>
      </c>
      <c r="AD65" s="84">
        <v>10964.02</v>
      </c>
      <c r="AE65" s="84">
        <v>10964.02</v>
      </c>
      <c r="AF65" s="84">
        <v>10969.62</v>
      </c>
      <c r="AG65" s="84">
        <v>10969.62</v>
      </c>
      <c r="AH65" s="84">
        <v>10969.62</v>
      </c>
      <c r="AI65" s="84">
        <v>10969.62</v>
      </c>
      <c r="AJ65" s="84">
        <v>10969.62</v>
      </c>
      <c r="AK65" s="84">
        <v>10969.62</v>
      </c>
      <c r="AL65" s="84">
        <v>12540.37</v>
      </c>
      <c r="AM65" s="84">
        <v>1044.76</v>
      </c>
      <c r="AN65" s="84">
        <v>1044.76</v>
      </c>
      <c r="AO65" s="84">
        <v>1044.76</v>
      </c>
      <c r="AP65" s="84">
        <v>1044.76</v>
      </c>
      <c r="AQ65" s="84">
        <v>1044.76</v>
      </c>
      <c r="AR65" s="84">
        <v>1044.76</v>
      </c>
      <c r="AS65" s="84">
        <v>1045.3</v>
      </c>
      <c r="AT65" s="84">
        <v>1045.3</v>
      </c>
      <c r="AU65" s="84">
        <v>1045.3</v>
      </c>
      <c r="AV65" s="84">
        <v>1045.3</v>
      </c>
      <c r="AW65" s="84">
        <v>1045.3</v>
      </c>
      <c r="AX65" s="84">
        <v>1045.31</v>
      </c>
    </row>
    <row r="66" spans="1:50" x14ac:dyDescent="0.25">
      <c r="A66">
        <v>13075068</v>
      </c>
      <c r="B66">
        <v>5553</v>
      </c>
      <c r="C66" t="s">
        <v>76</v>
      </c>
      <c r="D66">
        <v>670</v>
      </c>
      <c r="E66" s="84">
        <v>457888.2</v>
      </c>
      <c r="F66" s="84">
        <v>647487.15</v>
      </c>
      <c r="G66" s="84">
        <v>189598.96</v>
      </c>
      <c r="H66" s="84">
        <v>571647.56999999995</v>
      </c>
      <c r="I66">
        <v>853.21</v>
      </c>
      <c r="J66" s="84">
        <v>103862.3</v>
      </c>
      <c r="K66" s="84">
        <v>9897.07</v>
      </c>
      <c r="L66" s="84">
        <v>113759.37</v>
      </c>
      <c r="M66" s="84">
        <v>9476.85</v>
      </c>
      <c r="N66" s="84">
        <v>9476.85</v>
      </c>
      <c r="O66" s="84">
        <v>9476.85</v>
      </c>
      <c r="P66" s="84">
        <v>9476.85</v>
      </c>
      <c r="Q66" s="84">
        <v>9476.85</v>
      </c>
      <c r="R66" s="84">
        <v>9476.85</v>
      </c>
      <c r="S66" s="84">
        <v>9483.0400000000009</v>
      </c>
      <c r="T66" s="84">
        <v>9483.0400000000009</v>
      </c>
      <c r="U66" s="84">
        <v>9483.0400000000009</v>
      </c>
      <c r="V66" s="84">
        <v>9483.0400000000009</v>
      </c>
      <c r="W66" s="84">
        <v>9483.0400000000009</v>
      </c>
      <c r="X66" s="84">
        <v>9483.07</v>
      </c>
      <c r="Y66" s="84">
        <v>103862.3</v>
      </c>
      <c r="Z66" s="84">
        <v>8652.3700000000008</v>
      </c>
      <c r="AA66" s="84">
        <v>8652.3700000000008</v>
      </c>
      <c r="AB66" s="84">
        <v>8652.3700000000008</v>
      </c>
      <c r="AC66" s="84">
        <v>8652.3700000000008</v>
      </c>
      <c r="AD66" s="84">
        <v>8652.3700000000008</v>
      </c>
      <c r="AE66" s="84">
        <v>8652.3700000000008</v>
      </c>
      <c r="AF66" s="84">
        <v>8658.01</v>
      </c>
      <c r="AG66" s="84">
        <v>8658.01</v>
      </c>
      <c r="AH66" s="84">
        <v>8658.01</v>
      </c>
      <c r="AI66" s="84">
        <v>8658.01</v>
      </c>
      <c r="AJ66" s="84">
        <v>8658.01</v>
      </c>
      <c r="AK66" s="84">
        <v>8658.0300000000007</v>
      </c>
      <c r="AL66" s="84">
        <v>9897.07</v>
      </c>
      <c r="AM66">
        <v>824.48</v>
      </c>
      <c r="AN66">
        <v>824.48</v>
      </c>
      <c r="AO66">
        <v>824.48</v>
      </c>
      <c r="AP66">
        <v>824.48</v>
      </c>
      <c r="AQ66">
        <v>824.48</v>
      </c>
      <c r="AR66">
        <v>824.48</v>
      </c>
      <c r="AS66">
        <v>825.03</v>
      </c>
      <c r="AT66">
        <v>825.03</v>
      </c>
      <c r="AU66">
        <v>825.03</v>
      </c>
      <c r="AV66">
        <v>825.03</v>
      </c>
      <c r="AW66">
        <v>825.03</v>
      </c>
      <c r="AX66">
        <v>825.04</v>
      </c>
    </row>
    <row r="67" spans="1:50" x14ac:dyDescent="0.25">
      <c r="A67">
        <v>13075069</v>
      </c>
      <c r="B67">
        <v>5557</v>
      </c>
      <c r="C67" t="s">
        <v>120</v>
      </c>
      <c r="D67" s="85">
        <v>1798</v>
      </c>
      <c r="E67" s="84">
        <v>728003.68</v>
      </c>
      <c r="F67" s="84">
        <v>1737584.93</v>
      </c>
      <c r="G67" s="84">
        <v>1009581.25</v>
      </c>
      <c r="H67" s="84">
        <v>1333752.43</v>
      </c>
      <c r="I67">
        <v>741.8</v>
      </c>
      <c r="J67" s="84">
        <v>553048.61</v>
      </c>
      <c r="K67" s="84">
        <v>52700.14</v>
      </c>
      <c r="L67" s="84">
        <v>605748.75</v>
      </c>
      <c r="M67" s="84">
        <v>50470.75</v>
      </c>
      <c r="N67" s="84">
        <v>50470.75</v>
      </c>
      <c r="O67" s="84">
        <v>50470.75</v>
      </c>
      <c r="P67" s="84">
        <v>50470.75</v>
      </c>
      <c r="Q67" s="84">
        <v>50470.75</v>
      </c>
      <c r="R67" s="84">
        <v>50470.75</v>
      </c>
      <c r="S67" s="84">
        <v>50487.37</v>
      </c>
      <c r="T67" s="84">
        <v>50487.37</v>
      </c>
      <c r="U67" s="84">
        <v>50487.37</v>
      </c>
      <c r="V67" s="84">
        <v>50487.37</v>
      </c>
      <c r="W67" s="84">
        <v>50487.37</v>
      </c>
      <c r="X67" s="84">
        <v>50487.4</v>
      </c>
      <c r="Y67" s="84">
        <v>553048.61</v>
      </c>
      <c r="Z67" s="84">
        <v>46079.8</v>
      </c>
      <c r="AA67" s="84">
        <v>46079.8</v>
      </c>
      <c r="AB67" s="84">
        <v>46079.8</v>
      </c>
      <c r="AC67" s="84">
        <v>46079.8</v>
      </c>
      <c r="AD67" s="84">
        <v>46079.8</v>
      </c>
      <c r="AE67" s="84">
        <v>46079.8</v>
      </c>
      <c r="AF67" s="84">
        <v>46094.97</v>
      </c>
      <c r="AG67" s="84">
        <v>46094.97</v>
      </c>
      <c r="AH67" s="84">
        <v>46094.97</v>
      </c>
      <c r="AI67" s="84">
        <v>46094.97</v>
      </c>
      <c r="AJ67" s="84">
        <v>46094.97</v>
      </c>
      <c r="AK67" s="84">
        <v>46094.96</v>
      </c>
      <c r="AL67" s="84">
        <v>52700.14</v>
      </c>
      <c r="AM67" s="84">
        <v>4390.95</v>
      </c>
      <c r="AN67" s="84">
        <v>4390.95</v>
      </c>
      <c r="AO67" s="84">
        <v>4390.95</v>
      </c>
      <c r="AP67" s="84">
        <v>4390.95</v>
      </c>
      <c r="AQ67" s="84">
        <v>4390.95</v>
      </c>
      <c r="AR67" s="84">
        <v>4390.95</v>
      </c>
      <c r="AS67" s="84">
        <v>4392.3999999999996</v>
      </c>
      <c r="AT67" s="84">
        <v>4392.3999999999996</v>
      </c>
      <c r="AU67" s="84">
        <v>4392.3999999999996</v>
      </c>
      <c r="AV67" s="84">
        <v>4392.3999999999996</v>
      </c>
      <c r="AW67" s="84">
        <v>4392.3999999999996</v>
      </c>
      <c r="AX67" s="84">
        <v>4392.4399999999996</v>
      </c>
    </row>
    <row r="68" spans="1:50" x14ac:dyDescent="0.25">
      <c r="A68">
        <v>13075070</v>
      </c>
      <c r="B68">
        <v>5554</v>
      </c>
      <c r="C68" t="s">
        <v>91</v>
      </c>
      <c r="D68">
        <v>646</v>
      </c>
      <c r="E68" s="84">
        <v>391653.76</v>
      </c>
      <c r="F68" s="84">
        <v>624293.57999999996</v>
      </c>
      <c r="G68" s="84">
        <v>232639.82</v>
      </c>
      <c r="H68" s="84">
        <v>531237.65</v>
      </c>
      <c r="I68">
        <v>822.35</v>
      </c>
      <c r="J68" s="84">
        <v>127440.09</v>
      </c>
      <c r="K68" s="84">
        <v>12143.8</v>
      </c>
      <c r="L68" s="84">
        <v>139583.89000000001</v>
      </c>
      <c r="M68" s="84">
        <v>11629</v>
      </c>
      <c r="N68" s="84">
        <v>11629</v>
      </c>
      <c r="O68" s="84">
        <v>11629</v>
      </c>
      <c r="P68" s="84">
        <v>11629</v>
      </c>
      <c r="Q68" s="84">
        <v>11629</v>
      </c>
      <c r="R68" s="84">
        <v>11629</v>
      </c>
      <c r="S68" s="84">
        <v>11634.98</v>
      </c>
      <c r="T68" s="84">
        <v>11634.98</v>
      </c>
      <c r="U68" s="84">
        <v>11634.98</v>
      </c>
      <c r="V68" s="84">
        <v>11634.98</v>
      </c>
      <c r="W68" s="84">
        <v>11634.98</v>
      </c>
      <c r="X68" s="84">
        <v>11634.99</v>
      </c>
      <c r="Y68" s="84">
        <v>127440.09</v>
      </c>
      <c r="Z68" s="84">
        <v>10617.28</v>
      </c>
      <c r="AA68" s="84">
        <v>10617.28</v>
      </c>
      <c r="AB68" s="84">
        <v>10617.28</v>
      </c>
      <c r="AC68" s="84">
        <v>10617.28</v>
      </c>
      <c r="AD68" s="84">
        <v>10617.28</v>
      </c>
      <c r="AE68" s="84">
        <v>10617.28</v>
      </c>
      <c r="AF68" s="84">
        <v>10622.74</v>
      </c>
      <c r="AG68" s="84">
        <v>10622.74</v>
      </c>
      <c r="AH68" s="84">
        <v>10622.74</v>
      </c>
      <c r="AI68" s="84">
        <v>10622.74</v>
      </c>
      <c r="AJ68" s="84">
        <v>10622.74</v>
      </c>
      <c r="AK68" s="84">
        <v>10622.71</v>
      </c>
      <c r="AL68" s="84">
        <v>12143.8</v>
      </c>
      <c r="AM68" s="84">
        <v>1011.72</v>
      </c>
      <c r="AN68" s="84">
        <v>1011.72</v>
      </c>
      <c r="AO68" s="84">
        <v>1011.72</v>
      </c>
      <c r="AP68" s="84">
        <v>1011.72</v>
      </c>
      <c r="AQ68" s="84">
        <v>1011.72</v>
      </c>
      <c r="AR68" s="84">
        <v>1011.72</v>
      </c>
      <c r="AS68" s="84">
        <v>1012.24</v>
      </c>
      <c r="AT68" s="84">
        <v>1012.24</v>
      </c>
      <c r="AU68" s="84">
        <v>1012.24</v>
      </c>
      <c r="AV68" s="84">
        <v>1012.24</v>
      </c>
      <c r="AW68" s="84">
        <v>1012.24</v>
      </c>
      <c r="AX68" s="84">
        <v>1012.28</v>
      </c>
    </row>
    <row r="69" spans="1:50" x14ac:dyDescent="0.25">
      <c r="A69">
        <v>13075071</v>
      </c>
      <c r="B69">
        <v>5560</v>
      </c>
      <c r="C69" t="s">
        <v>141</v>
      </c>
      <c r="D69">
        <v>415</v>
      </c>
      <c r="E69" s="84">
        <v>106763.16</v>
      </c>
      <c r="F69" s="84">
        <v>401055.48</v>
      </c>
      <c r="G69" s="84">
        <v>294292.32</v>
      </c>
      <c r="H69" s="84">
        <v>283338.55</v>
      </c>
      <c r="I69">
        <v>682.74</v>
      </c>
      <c r="J69" s="84">
        <v>161213.32999999999</v>
      </c>
      <c r="K69" s="84">
        <v>15362.06</v>
      </c>
      <c r="L69" s="84">
        <v>176575.39</v>
      </c>
      <c r="M69" s="84">
        <v>14712.69</v>
      </c>
      <c r="N69" s="84">
        <v>14712.69</v>
      </c>
      <c r="O69" s="84">
        <v>14712.69</v>
      </c>
      <c r="P69" s="84">
        <v>14712.69</v>
      </c>
      <c r="Q69" s="84">
        <v>14712.69</v>
      </c>
      <c r="R69" s="84">
        <v>14712.69</v>
      </c>
      <c r="S69" s="84">
        <v>14716.54</v>
      </c>
      <c r="T69" s="84">
        <v>14716.54</v>
      </c>
      <c r="U69" s="84">
        <v>14716.54</v>
      </c>
      <c r="V69" s="84">
        <v>14716.54</v>
      </c>
      <c r="W69" s="84">
        <v>14716.54</v>
      </c>
      <c r="X69" s="84">
        <v>14716.55</v>
      </c>
      <c r="Y69" s="84">
        <v>161213.32999999999</v>
      </c>
      <c r="Z69" s="84">
        <v>13432.69</v>
      </c>
      <c r="AA69" s="84">
        <v>13432.69</v>
      </c>
      <c r="AB69" s="84">
        <v>13432.69</v>
      </c>
      <c r="AC69" s="84">
        <v>13432.69</v>
      </c>
      <c r="AD69" s="84">
        <v>13432.69</v>
      </c>
      <c r="AE69" s="84">
        <v>13432.69</v>
      </c>
      <c r="AF69" s="84">
        <v>13436.2</v>
      </c>
      <c r="AG69" s="84">
        <v>13436.2</v>
      </c>
      <c r="AH69" s="84">
        <v>13436.2</v>
      </c>
      <c r="AI69" s="84">
        <v>13436.2</v>
      </c>
      <c r="AJ69" s="84">
        <v>13436.2</v>
      </c>
      <c r="AK69" s="84">
        <v>13436.19</v>
      </c>
      <c r="AL69" s="84">
        <v>15362.06</v>
      </c>
      <c r="AM69" s="84">
        <v>1280</v>
      </c>
      <c r="AN69" s="84">
        <v>1280</v>
      </c>
      <c r="AO69" s="84">
        <v>1280</v>
      </c>
      <c r="AP69" s="84">
        <v>1280</v>
      </c>
      <c r="AQ69" s="84">
        <v>1280</v>
      </c>
      <c r="AR69" s="84">
        <v>1280</v>
      </c>
      <c r="AS69" s="84">
        <v>1280.3399999999999</v>
      </c>
      <c r="AT69" s="84">
        <v>1280.3399999999999</v>
      </c>
      <c r="AU69" s="84">
        <v>1280.3399999999999</v>
      </c>
      <c r="AV69" s="84">
        <v>1280.3399999999999</v>
      </c>
      <c r="AW69" s="84">
        <v>1280.3399999999999</v>
      </c>
      <c r="AX69" s="84">
        <v>1280.3599999999999</v>
      </c>
    </row>
    <row r="70" spans="1:50" x14ac:dyDescent="0.25">
      <c r="A70">
        <v>13075072</v>
      </c>
      <c r="B70">
        <v>5551</v>
      </c>
      <c r="C70" t="s">
        <v>49</v>
      </c>
      <c r="D70">
        <v>239</v>
      </c>
      <c r="E70" s="84">
        <v>101047.3</v>
      </c>
      <c r="F70" s="84">
        <v>230969.3</v>
      </c>
      <c r="G70" s="84">
        <v>129922</v>
      </c>
      <c r="H70" s="84">
        <v>179000.5</v>
      </c>
      <c r="I70">
        <v>748.96</v>
      </c>
      <c r="J70" s="84">
        <v>71171.27</v>
      </c>
      <c r="K70" s="84">
        <v>6781.93</v>
      </c>
      <c r="L70" s="84">
        <v>77953.2</v>
      </c>
      <c r="M70" s="84">
        <v>6494.99</v>
      </c>
      <c r="N70" s="84">
        <v>6494.99</v>
      </c>
      <c r="O70" s="84">
        <v>6494.99</v>
      </c>
      <c r="P70" s="84">
        <v>6494.99</v>
      </c>
      <c r="Q70" s="84">
        <v>6494.99</v>
      </c>
      <c r="R70" s="84">
        <v>6494.99</v>
      </c>
      <c r="S70" s="84">
        <v>6497.21</v>
      </c>
      <c r="T70" s="84">
        <v>6497.21</v>
      </c>
      <c r="U70" s="84">
        <v>6497.21</v>
      </c>
      <c r="V70" s="84">
        <v>6497.21</v>
      </c>
      <c r="W70" s="84">
        <v>6497.21</v>
      </c>
      <c r="X70" s="84">
        <v>6497.21</v>
      </c>
      <c r="Y70" s="84">
        <v>71171.27</v>
      </c>
      <c r="Z70" s="84">
        <v>5929.93</v>
      </c>
      <c r="AA70" s="84">
        <v>5929.93</v>
      </c>
      <c r="AB70" s="84">
        <v>5929.93</v>
      </c>
      <c r="AC70" s="84">
        <v>5929.93</v>
      </c>
      <c r="AD70" s="84">
        <v>5929.93</v>
      </c>
      <c r="AE70" s="84">
        <v>5929.93</v>
      </c>
      <c r="AF70" s="84">
        <v>5931.95</v>
      </c>
      <c r="AG70" s="84">
        <v>5931.95</v>
      </c>
      <c r="AH70" s="84">
        <v>5931.95</v>
      </c>
      <c r="AI70" s="84">
        <v>5931.95</v>
      </c>
      <c r="AJ70" s="84">
        <v>5931.95</v>
      </c>
      <c r="AK70" s="84">
        <v>5931.94</v>
      </c>
      <c r="AL70" s="84">
        <v>6781.93</v>
      </c>
      <c r="AM70">
        <v>565.05999999999995</v>
      </c>
      <c r="AN70">
        <v>565.05999999999995</v>
      </c>
      <c r="AO70">
        <v>565.05999999999995</v>
      </c>
      <c r="AP70">
        <v>565.05999999999995</v>
      </c>
      <c r="AQ70">
        <v>565.05999999999995</v>
      </c>
      <c r="AR70">
        <v>565.05999999999995</v>
      </c>
      <c r="AS70">
        <v>565.26</v>
      </c>
      <c r="AT70">
        <v>565.26</v>
      </c>
      <c r="AU70">
        <v>565.26</v>
      </c>
      <c r="AV70">
        <v>565.26</v>
      </c>
      <c r="AW70">
        <v>565.26</v>
      </c>
      <c r="AX70">
        <v>565.27</v>
      </c>
    </row>
    <row r="71" spans="1:50" x14ac:dyDescent="0.25">
      <c r="A71">
        <v>13075073</v>
      </c>
      <c r="B71">
        <v>5553</v>
      </c>
      <c r="C71" t="s">
        <v>77</v>
      </c>
      <c r="D71">
        <v>178</v>
      </c>
      <c r="E71" s="84">
        <v>44977.81</v>
      </c>
      <c r="F71" s="84">
        <v>172018.97</v>
      </c>
      <c r="G71" s="84">
        <v>127041.16</v>
      </c>
      <c r="H71" s="84">
        <v>121202.51</v>
      </c>
      <c r="I71">
        <v>680.91</v>
      </c>
      <c r="J71" s="84">
        <v>69593.149999999994</v>
      </c>
      <c r="K71" s="84">
        <v>6631.55</v>
      </c>
      <c r="L71" s="84">
        <v>76224.7</v>
      </c>
      <c r="M71" s="84">
        <v>6351.23</v>
      </c>
      <c r="N71" s="84">
        <v>6351.23</v>
      </c>
      <c r="O71" s="84">
        <v>6351.23</v>
      </c>
      <c r="P71" s="84">
        <v>6351.23</v>
      </c>
      <c r="Q71" s="84">
        <v>6351.23</v>
      </c>
      <c r="R71" s="84">
        <v>6351.23</v>
      </c>
      <c r="S71" s="84">
        <v>6352.88</v>
      </c>
      <c r="T71" s="84">
        <v>6352.88</v>
      </c>
      <c r="U71" s="84">
        <v>6352.88</v>
      </c>
      <c r="V71" s="84">
        <v>6352.88</v>
      </c>
      <c r="W71" s="84">
        <v>6352.88</v>
      </c>
      <c r="X71" s="84">
        <v>6352.92</v>
      </c>
      <c r="Y71" s="84">
        <v>69593.149999999994</v>
      </c>
      <c r="Z71" s="84">
        <v>5798.68</v>
      </c>
      <c r="AA71" s="84">
        <v>5798.68</v>
      </c>
      <c r="AB71" s="84">
        <v>5798.68</v>
      </c>
      <c r="AC71" s="84">
        <v>5798.68</v>
      </c>
      <c r="AD71" s="84">
        <v>5798.68</v>
      </c>
      <c r="AE71" s="84">
        <v>5798.68</v>
      </c>
      <c r="AF71" s="84">
        <v>5800.18</v>
      </c>
      <c r="AG71" s="84">
        <v>5800.18</v>
      </c>
      <c r="AH71" s="84">
        <v>5800.18</v>
      </c>
      <c r="AI71" s="84">
        <v>5800.18</v>
      </c>
      <c r="AJ71" s="84">
        <v>5800.18</v>
      </c>
      <c r="AK71" s="84">
        <v>5800.17</v>
      </c>
      <c r="AL71" s="84">
        <v>6631.55</v>
      </c>
      <c r="AM71">
        <v>552.54999999999995</v>
      </c>
      <c r="AN71">
        <v>552.54999999999995</v>
      </c>
      <c r="AO71">
        <v>552.54999999999995</v>
      </c>
      <c r="AP71">
        <v>552.54999999999995</v>
      </c>
      <c r="AQ71">
        <v>552.54999999999995</v>
      </c>
      <c r="AR71">
        <v>552.54999999999995</v>
      </c>
      <c r="AS71">
        <v>552.70000000000005</v>
      </c>
      <c r="AT71">
        <v>552.70000000000005</v>
      </c>
      <c r="AU71">
        <v>552.70000000000005</v>
      </c>
      <c r="AV71">
        <v>552.70000000000005</v>
      </c>
      <c r="AW71">
        <v>552.70000000000005</v>
      </c>
      <c r="AX71">
        <v>552.75</v>
      </c>
    </row>
    <row r="72" spans="1:50" x14ac:dyDescent="0.25">
      <c r="A72">
        <v>13075074</v>
      </c>
      <c r="B72">
        <v>5551</v>
      </c>
      <c r="C72" t="s">
        <v>50</v>
      </c>
      <c r="D72" s="85">
        <v>1515</v>
      </c>
      <c r="E72" s="84">
        <v>593581.79</v>
      </c>
      <c r="F72" s="84">
        <v>1464094.08</v>
      </c>
      <c r="G72" s="84">
        <v>870512.29</v>
      </c>
      <c r="H72" s="84">
        <v>1115889.17</v>
      </c>
      <c r="I72">
        <v>736.56</v>
      </c>
      <c r="J72" s="84">
        <v>476866.64</v>
      </c>
      <c r="K72" s="84">
        <v>45440.74</v>
      </c>
      <c r="L72" s="84">
        <v>522307.38</v>
      </c>
      <c r="M72" s="84">
        <v>43518.61</v>
      </c>
      <c r="N72" s="84">
        <v>43518.61</v>
      </c>
      <c r="O72" s="84">
        <v>43518.61</v>
      </c>
      <c r="P72" s="84">
        <v>43518.61</v>
      </c>
      <c r="Q72" s="84">
        <v>43518.61</v>
      </c>
      <c r="R72" s="84">
        <v>43518.61</v>
      </c>
      <c r="S72" s="84">
        <v>43532.62</v>
      </c>
      <c r="T72" s="84">
        <v>43532.62</v>
      </c>
      <c r="U72" s="84">
        <v>43532.62</v>
      </c>
      <c r="V72" s="84">
        <v>43532.62</v>
      </c>
      <c r="W72" s="84">
        <v>43532.62</v>
      </c>
      <c r="X72" s="84">
        <v>43532.62</v>
      </c>
      <c r="Y72" s="84">
        <v>476866.64</v>
      </c>
      <c r="Z72" s="84">
        <v>39732.5</v>
      </c>
      <c r="AA72" s="84">
        <v>39732.5</v>
      </c>
      <c r="AB72" s="84">
        <v>39732.5</v>
      </c>
      <c r="AC72" s="84">
        <v>39732.5</v>
      </c>
      <c r="AD72" s="84">
        <v>39732.5</v>
      </c>
      <c r="AE72" s="84">
        <v>39732.5</v>
      </c>
      <c r="AF72" s="84">
        <v>39745.279999999999</v>
      </c>
      <c r="AG72" s="84">
        <v>39745.279999999999</v>
      </c>
      <c r="AH72" s="84">
        <v>39745.279999999999</v>
      </c>
      <c r="AI72" s="84">
        <v>39745.279999999999</v>
      </c>
      <c r="AJ72" s="84">
        <v>39745.279999999999</v>
      </c>
      <c r="AK72" s="84">
        <v>39745.24</v>
      </c>
      <c r="AL72" s="84">
        <v>45440.74</v>
      </c>
      <c r="AM72" s="84">
        <v>3786.11</v>
      </c>
      <c r="AN72" s="84">
        <v>3786.11</v>
      </c>
      <c r="AO72" s="84">
        <v>3786.11</v>
      </c>
      <c r="AP72" s="84">
        <v>3786.11</v>
      </c>
      <c r="AQ72" s="84">
        <v>3786.11</v>
      </c>
      <c r="AR72" s="84">
        <v>3786.11</v>
      </c>
      <c r="AS72" s="84">
        <v>3787.34</v>
      </c>
      <c r="AT72" s="84">
        <v>3787.34</v>
      </c>
      <c r="AU72" s="84">
        <v>3787.34</v>
      </c>
      <c r="AV72" s="84">
        <v>3787.34</v>
      </c>
      <c r="AW72" s="84">
        <v>3787.34</v>
      </c>
      <c r="AX72" s="84">
        <v>3787.38</v>
      </c>
    </row>
    <row r="73" spans="1:50" x14ac:dyDescent="0.25">
      <c r="A73">
        <v>13075075</v>
      </c>
      <c r="B73">
        <v>5552</v>
      </c>
      <c r="C73" t="s">
        <v>61</v>
      </c>
      <c r="D73">
        <v>686</v>
      </c>
      <c r="E73" s="84">
        <v>170224.15</v>
      </c>
      <c r="F73" s="84">
        <v>662949.53</v>
      </c>
      <c r="G73" s="84">
        <v>492725.38</v>
      </c>
      <c r="H73" s="84">
        <v>465859.38</v>
      </c>
      <c r="I73">
        <v>679.1</v>
      </c>
      <c r="J73" s="84">
        <v>269914.96999999997</v>
      </c>
      <c r="K73" s="84">
        <v>25720.26</v>
      </c>
      <c r="L73" s="84">
        <v>295635.23</v>
      </c>
      <c r="M73" s="84">
        <v>24633.1</v>
      </c>
      <c r="N73" s="84">
        <v>24633.1</v>
      </c>
      <c r="O73" s="84">
        <v>24633.1</v>
      </c>
      <c r="P73" s="84">
        <v>24633.1</v>
      </c>
      <c r="Q73" s="84">
        <v>24633.1</v>
      </c>
      <c r="R73" s="84">
        <v>24633.1</v>
      </c>
      <c r="S73" s="84">
        <v>24639.43</v>
      </c>
      <c r="T73" s="84">
        <v>24639.43</v>
      </c>
      <c r="U73" s="84">
        <v>24639.43</v>
      </c>
      <c r="V73" s="84">
        <v>24639.43</v>
      </c>
      <c r="W73" s="84">
        <v>24639.43</v>
      </c>
      <c r="X73" s="84">
        <v>24639.48</v>
      </c>
      <c r="Y73" s="84">
        <v>269914.96999999997</v>
      </c>
      <c r="Z73" s="84">
        <v>22490.02</v>
      </c>
      <c r="AA73" s="84">
        <v>22490.02</v>
      </c>
      <c r="AB73" s="84">
        <v>22490.02</v>
      </c>
      <c r="AC73" s="84">
        <v>22490.02</v>
      </c>
      <c r="AD73" s="84">
        <v>22490.02</v>
      </c>
      <c r="AE73" s="84">
        <v>22490.02</v>
      </c>
      <c r="AF73" s="84">
        <v>22495.8</v>
      </c>
      <c r="AG73" s="84">
        <v>22495.8</v>
      </c>
      <c r="AH73" s="84">
        <v>22495.8</v>
      </c>
      <c r="AI73" s="84">
        <v>22495.8</v>
      </c>
      <c r="AJ73" s="84">
        <v>22495.8</v>
      </c>
      <c r="AK73" s="84">
        <v>22495.85</v>
      </c>
      <c r="AL73" s="84">
        <v>25720.26</v>
      </c>
      <c r="AM73" s="84">
        <v>2143.08</v>
      </c>
      <c r="AN73" s="84">
        <v>2143.08</v>
      </c>
      <c r="AO73" s="84">
        <v>2143.08</v>
      </c>
      <c r="AP73" s="84">
        <v>2143.08</v>
      </c>
      <c r="AQ73" s="84">
        <v>2143.08</v>
      </c>
      <c r="AR73" s="84">
        <v>2143.08</v>
      </c>
      <c r="AS73" s="84">
        <v>2143.63</v>
      </c>
      <c r="AT73" s="84">
        <v>2143.63</v>
      </c>
      <c r="AU73" s="84">
        <v>2143.63</v>
      </c>
      <c r="AV73" s="84">
        <v>2143.63</v>
      </c>
      <c r="AW73" s="84">
        <v>2143.63</v>
      </c>
      <c r="AX73" s="84">
        <v>2143.63</v>
      </c>
    </row>
    <row r="74" spans="1:50" x14ac:dyDescent="0.25">
      <c r="A74">
        <v>13075076</v>
      </c>
      <c r="B74">
        <v>5555</v>
      </c>
      <c r="C74" t="s">
        <v>99</v>
      </c>
      <c r="D74">
        <v>386</v>
      </c>
      <c r="E74" s="84">
        <v>246837.71</v>
      </c>
      <c r="F74" s="84">
        <v>373029.91</v>
      </c>
      <c r="G74" s="84">
        <v>126192.2</v>
      </c>
      <c r="H74" s="84">
        <v>322553.03000000003</v>
      </c>
      <c r="I74">
        <v>835.63</v>
      </c>
      <c r="J74" s="84">
        <v>69128.09</v>
      </c>
      <c r="K74" s="84">
        <v>6587.23</v>
      </c>
      <c r="L74" s="84">
        <v>75715.320000000007</v>
      </c>
      <c r="M74" s="84">
        <v>6307.82</v>
      </c>
      <c r="N74" s="84">
        <v>6307.82</v>
      </c>
      <c r="O74" s="84">
        <v>6307.82</v>
      </c>
      <c r="P74" s="84">
        <v>6307.82</v>
      </c>
      <c r="Q74" s="84">
        <v>6307.82</v>
      </c>
      <c r="R74" s="84">
        <v>6307.82</v>
      </c>
      <c r="S74" s="84">
        <v>6311.4</v>
      </c>
      <c r="T74" s="84">
        <v>6311.4</v>
      </c>
      <c r="U74" s="84">
        <v>6311.4</v>
      </c>
      <c r="V74" s="84">
        <v>6311.4</v>
      </c>
      <c r="W74" s="84">
        <v>6311.4</v>
      </c>
      <c r="X74" s="84">
        <v>6311.4</v>
      </c>
      <c r="Y74" s="84">
        <v>69128.09</v>
      </c>
      <c r="Z74" s="84">
        <v>5759.04</v>
      </c>
      <c r="AA74" s="84">
        <v>5759.04</v>
      </c>
      <c r="AB74" s="84">
        <v>5759.04</v>
      </c>
      <c r="AC74" s="84">
        <v>5759.04</v>
      </c>
      <c r="AD74" s="84">
        <v>5759.04</v>
      </c>
      <c r="AE74" s="84">
        <v>5759.04</v>
      </c>
      <c r="AF74" s="84">
        <v>5762.31</v>
      </c>
      <c r="AG74" s="84">
        <v>5762.31</v>
      </c>
      <c r="AH74" s="84">
        <v>5762.31</v>
      </c>
      <c r="AI74" s="84">
        <v>5762.31</v>
      </c>
      <c r="AJ74" s="84">
        <v>5762.31</v>
      </c>
      <c r="AK74" s="84">
        <v>5762.3</v>
      </c>
      <c r="AL74" s="84">
        <v>6587.23</v>
      </c>
      <c r="AM74">
        <v>548.78</v>
      </c>
      <c r="AN74">
        <v>548.78</v>
      </c>
      <c r="AO74">
        <v>548.78</v>
      </c>
      <c r="AP74">
        <v>548.78</v>
      </c>
      <c r="AQ74">
        <v>548.78</v>
      </c>
      <c r="AR74">
        <v>548.78</v>
      </c>
      <c r="AS74">
        <v>549.09</v>
      </c>
      <c r="AT74">
        <v>549.09</v>
      </c>
      <c r="AU74">
        <v>549.09</v>
      </c>
      <c r="AV74">
        <v>549.09</v>
      </c>
      <c r="AW74">
        <v>549.09</v>
      </c>
      <c r="AX74">
        <v>549.1</v>
      </c>
    </row>
    <row r="75" spans="1:50" x14ac:dyDescent="0.25">
      <c r="A75">
        <v>13075078</v>
      </c>
      <c r="B75">
        <v>5552</v>
      </c>
      <c r="C75" t="s">
        <v>62</v>
      </c>
      <c r="D75">
        <v>746</v>
      </c>
      <c r="E75" s="84">
        <v>304584.14</v>
      </c>
      <c r="F75" s="84">
        <v>720933.46</v>
      </c>
      <c r="G75" s="84">
        <v>416349.32</v>
      </c>
      <c r="H75" s="84">
        <v>554393.73</v>
      </c>
      <c r="I75">
        <v>743.16</v>
      </c>
      <c r="J75" s="84">
        <v>228076.16</v>
      </c>
      <c r="K75" s="84">
        <v>21733.43</v>
      </c>
      <c r="L75" s="84">
        <v>249809.59</v>
      </c>
      <c r="M75" s="84">
        <v>20814.009999999998</v>
      </c>
      <c r="N75" s="84">
        <v>20814.009999999998</v>
      </c>
      <c r="O75" s="84">
        <v>20814.009999999998</v>
      </c>
      <c r="P75" s="84">
        <v>20814.009999999998</v>
      </c>
      <c r="Q75" s="84">
        <v>20814.009999999998</v>
      </c>
      <c r="R75" s="84">
        <v>20814.009999999998</v>
      </c>
      <c r="S75" s="84">
        <v>20820.919999999998</v>
      </c>
      <c r="T75" s="84">
        <v>20820.919999999998</v>
      </c>
      <c r="U75" s="84">
        <v>20820.919999999998</v>
      </c>
      <c r="V75" s="84">
        <v>20820.919999999998</v>
      </c>
      <c r="W75" s="84">
        <v>20820.919999999998</v>
      </c>
      <c r="X75" s="84">
        <v>20820.93</v>
      </c>
      <c r="Y75" s="84">
        <v>228076.16</v>
      </c>
      <c r="Z75" s="84">
        <v>19003.189999999999</v>
      </c>
      <c r="AA75" s="84">
        <v>19003.189999999999</v>
      </c>
      <c r="AB75" s="84">
        <v>19003.189999999999</v>
      </c>
      <c r="AC75" s="84">
        <v>19003.189999999999</v>
      </c>
      <c r="AD75" s="84">
        <v>19003.189999999999</v>
      </c>
      <c r="AE75" s="84">
        <v>19003.189999999999</v>
      </c>
      <c r="AF75" s="84">
        <v>19009.509999999998</v>
      </c>
      <c r="AG75" s="84">
        <v>19009.509999999998</v>
      </c>
      <c r="AH75" s="84">
        <v>19009.509999999998</v>
      </c>
      <c r="AI75" s="84">
        <v>19009.509999999998</v>
      </c>
      <c r="AJ75" s="84">
        <v>19009.509999999998</v>
      </c>
      <c r="AK75" s="84">
        <v>19009.47</v>
      </c>
      <c r="AL75" s="84">
        <v>21733.43</v>
      </c>
      <c r="AM75" s="84">
        <v>1810.82</v>
      </c>
      <c r="AN75" s="84">
        <v>1810.82</v>
      </c>
      <c r="AO75" s="84">
        <v>1810.82</v>
      </c>
      <c r="AP75" s="84">
        <v>1810.82</v>
      </c>
      <c r="AQ75" s="84">
        <v>1810.82</v>
      </c>
      <c r="AR75" s="84">
        <v>1810.82</v>
      </c>
      <c r="AS75" s="84">
        <v>1811.41</v>
      </c>
      <c r="AT75" s="84">
        <v>1811.41</v>
      </c>
      <c r="AU75" s="84">
        <v>1811.41</v>
      </c>
      <c r="AV75" s="84">
        <v>1811.41</v>
      </c>
      <c r="AW75" s="84">
        <v>1811.41</v>
      </c>
      <c r="AX75" s="84">
        <v>1811.46</v>
      </c>
    </row>
    <row r="76" spans="1:50" x14ac:dyDescent="0.25">
      <c r="A76">
        <v>13075079</v>
      </c>
      <c r="B76">
        <v>5556</v>
      </c>
      <c r="C76" t="s">
        <v>109</v>
      </c>
      <c r="D76" s="85">
        <v>3196</v>
      </c>
      <c r="E76" s="84">
        <v>1184229.72</v>
      </c>
      <c r="F76" s="84">
        <v>3088610.36</v>
      </c>
      <c r="G76" s="84">
        <v>1904380.64</v>
      </c>
      <c r="H76" s="84">
        <v>2326858.1</v>
      </c>
      <c r="I76">
        <v>728.05</v>
      </c>
      <c r="J76" s="84">
        <v>1043219.71</v>
      </c>
      <c r="K76" s="84">
        <v>99408.67</v>
      </c>
      <c r="L76" s="84">
        <v>1142628.3799999999</v>
      </c>
      <c r="M76" s="84">
        <v>95204.26</v>
      </c>
      <c r="N76" s="84">
        <v>95204.26</v>
      </c>
      <c r="O76" s="84">
        <v>95204.26</v>
      </c>
      <c r="P76" s="84">
        <v>95204.26</v>
      </c>
      <c r="Q76" s="84">
        <v>95204.26</v>
      </c>
      <c r="R76" s="84">
        <v>95204.26</v>
      </c>
      <c r="S76" s="84">
        <v>95233.8</v>
      </c>
      <c r="T76" s="84">
        <v>95233.8</v>
      </c>
      <c r="U76" s="84">
        <v>95233.8</v>
      </c>
      <c r="V76" s="84">
        <v>95233.8</v>
      </c>
      <c r="W76" s="84">
        <v>95233.8</v>
      </c>
      <c r="X76" s="84">
        <v>95233.82</v>
      </c>
      <c r="Y76" s="84">
        <v>1043219.71</v>
      </c>
      <c r="Z76" s="84">
        <v>86921.49</v>
      </c>
      <c r="AA76" s="84">
        <v>86921.49</v>
      </c>
      <c r="AB76" s="84">
        <v>86921.49</v>
      </c>
      <c r="AC76" s="84">
        <v>86921.49</v>
      </c>
      <c r="AD76" s="84">
        <v>86921.49</v>
      </c>
      <c r="AE76" s="84">
        <v>86921.49</v>
      </c>
      <c r="AF76" s="84">
        <v>86948.46</v>
      </c>
      <c r="AG76" s="84">
        <v>86948.46</v>
      </c>
      <c r="AH76" s="84">
        <v>86948.46</v>
      </c>
      <c r="AI76" s="84">
        <v>86948.46</v>
      </c>
      <c r="AJ76" s="84">
        <v>86948.46</v>
      </c>
      <c r="AK76" s="84">
        <v>86948.47</v>
      </c>
      <c r="AL76" s="84">
        <v>99408.67</v>
      </c>
      <c r="AM76" s="84">
        <v>8282.77</v>
      </c>
      <c r="AN76" s="84">
        <v>8282.77</v>
      </c>
      <c r="AO76" s="84">
        <v>8282.77</v>
      </c>
      <c r="AP76" s="84">
        <v>8282.77</v>
      </c>
      <c r="AQ76" s="84">
        <v>8282.77</v>
      </c>
      <c r="AR76" s="84">
        <v>8282.77</v>
      </c>
      <c r="AS76" s="84">
        <v>8285.34</v>
      </c>
      <c r="AT76" s="84">
        <v>8285.34</v>
      </c>
      <c r="AU76" s="84">
        <v>8285.34</v>
      </c>
      <c r="AV76" s="84">
        <v>8285.34</v>
      </c>
      <c r="AW76" s="84">
        <v>8285.34</v>
      </c>
      <c r="AX76" s="84">
        <v>8285.35</v>
      </c>
    </row>
    <row r="77" spans="1:50" x14ac:dyDescent="0.25">
      <c r="A77">
        <v>13075080</v>
      </c>
      <c r="B77">
        <v>5562</v>
      </c>
      <c r="C77" t="s">
        <v>160</v>
      </c>
      <c r="D77">
        <v>982</v>
      </c>
      <c r="E77" s="84">
        <v>612861.29</v>
      </c>
      <c r="F77" s="84">
        <v>949003.56</v>
      </c>
      <c r="G77" s="84">
        <v>336142.27</v>
      </c>
      <c r="H77" s="84">
        <v>814546.65</v>
      </c>
      <c r="I77">
        <v>829.48</v>
      </c>
      <c r="J77" s="84">
        <v>184138.73</v>
      </c>
      <c r="K77" s="84">
        <v>17546.63</v>
      </c>
      <c r="L77" s="84">
        <v>201685.36</v>
      </c>
      <c r="M77" s="84">
        <v>16802.57</v>
      </c>
      <c r="N77" s="84">
        <v>16802.57</v>
      </c>
      <c r="O77" s="84">
        <v>16802.57</v>
      </c>
      <c r="P77" s="84">
        <v>16802.57</v>
      </c>
      <c r="Q77" s="84">
        <v>16802.57</v>
      </c>
      <c r="R77" s="84">
        <v>16802.57</v>
      </c>
      <c r="S77" s="84">
        <v>16811.650000000001</v>
      </c>
      <c r="T77" s="84">
        <v>16811.650000000001</v>
      </c>
      <c r="U77" s="84">
        <v>16811.650000000001</v>
      </c>
      <c r="V77" s="84">
        <v>16811.650000000001</v>
      </c>
      <c r="W77" s="84">
        <v>16811.650000000001</v>
      </c>
      <c r="X77" s="84">
        <v>16811.689999999999</v>
      </c>
      <c r="Y77" s="84">
        <v>184138.73</v>
      </c>
      <c r="Z77" s="84">
        <v>15340.75</v>
      </c>
      <c r="AA77" s="84">
        <v>15340.75</v>
      </c>
      <c r="AB77" s="84">
        <v>15340.75</v>
      </c>
      <c r="AC77" s="84">
        <v>15340.75</v>
      </c>
      <c r="AD77" s="84">
        <v>15340.75</v>
      </c>
      <c r="AE77" s="84">
        <v>15340.75</v>
      </c>
      <c r="AF77" s="84">
        <v>15349.04</v>
      </c>
      <c r="AG77" s="84">
        <v>15349.04</v>
      </c>
      <c r="AH77" s="84">
        <v>15349.04</v>
      </c>
      <c r="AI77" s="84">
        <v>15349.04</v>
      </c>
      <c r="AJ77" s="84">
        <v>15349.04</v>
      </c>
      <c r="AK77" s="84">
        <v>15349.03</v>
      </c>
      <c r="AL77" s="84">
        <v>17546.63</v>
      </c>
      <c r="AM77" s="84">
        <v>1461.82</v>
      </c>
      <c r="AN77" s="84">
        <v>1461.82</v>
      </c>
      <c r="AO77" s="84">
        <v>1461.82</v>
      </c>
      <c r="AP77" s="84">
        <v>1461.82</v>
      </c>
      <c r="AQ77" s="84">
        <v>1461.82</v>
      </c>
      <c r="AR77" s="84">
        <v>1461.82</v>
      </c>
      <c r="AS77" s="84">
        <v>1462.61</v>
      </c>
      <c r="AT77" s="84">
        <v>1462.61</v>
      </c>
      <c r="AU77" s="84">
        <v>1462.61</v>
      </c>
      <c r="AV77" s="84">
        <v>1462.61</v>
      </c>
      <c r="AW77" s="84">
        <v>1462.61</v>
      </c>
      <c r="AX77" s="84">
        <v>1462.66</v>
      </c>
    </row>
    <row r="78" spans="1:50" x14ac:dyDescent="0.25">
      <c r="A78">
        <v>13075081</v>
      </c>
      <c r="B78">
        <v>5557</v>
      </c>
      <c r="C78" t="s">
        <v>121</v>
      </c>
      <c r="D78">
        <v>780</v>
      </c>
      <c r="E78" s="84">
        <v>374605.74</v>
      </c>
      <c r="F78" s="84">
        <v>753791.01</v>
      </c>
      <c r="G78" s="84">
        <v>379185.28</v>
      </c>
      <c r="H78" s="84">
        <v>602116.91</v>
      </c>
      <c r="I78">
        <v>771.94</v>
      </c>
      <c r="J78" s="84">
        <v>207717.7</v>
      </c>
      <c r="K78" s="84">
        <v>19793.47</v>
      </c>
      <c r="L78" s="84">
        <v>227511.17</v>
      </c>
      <c r="M78" s="84">
        <v>18955.66</v>
      </c>
      <c r="N78" s="84">
        <v>18955.66</v>
      </c>
      <c r="O78" s="84">
        <v>18955.66</v>
      </c>
      <c r="P78" s="84">
        <v>18955.66</v>
      </c>
      <c r="Q78" s="84">
        <v>18955.66</v>
      </c>
      <c r="R78" s="84">
        <v>18955.66</v>
      </c>
      <c r="S78" s="84">
        <v>18962.86</v>
      </c>
      <c r="T78" s="84">
        <v>18962.86</v>
      </c>
      <c r="U78" s="84">
        <v>18962.86</v>
      </c>
      <c r="V78" s="84">
        <v>18962.86</v>
      </c>
      <c r="W78" s="84">
        <v>18962.86</v>
      </c>
      <c r="X78" s="84">
        <v>18962.91</v>
      </c>
      <c r="Y78" s="84">
        <v>207717.7</v>
      </c>
      <c r="Z78" s="84">
        <v>17306.52</v>
      </c>
      <c r="AA78" s="84">
        <v>17306.52</v>
      </c>
      <c r="AB78" s="84">
        <v>17306.52</v>
      </c>
      <c r="AC78" s="84">
        <v>17306.52</v>
      </c>
      <c r="AD78" s="84">
        <v>17306.52</v>
      </c>
      <c r="AE78" s="84">
        <v>17306.52</v>
      </c>
      <c r="AF78" s="84">
        <v>17313.09</v>
      </c>
      <c r="AG78" s="84">
        <v>17313.09</v>
      </c>
      <c r="AH78" s="84">
        <v>17313.09</v>
      </c>
      <c r="AI78" s="84">
        <v>17313.09</v>
      </c>
      <c r="AJ78" s="84">
        <v>17313.09</v>
      </c>
      <c r="AK78" s="84">
        <v>17313.13</v>
      </c>
      <c r="AL78" s="84">
        <v>19793.47</v>
      </c>
      <c r="AM78" s="84">
        <v>1649.14</v>
      </c>
      <c r="AN78" s="84">
        <v>1649.14</v>
      </c>
      <c r="AO78" s="84">
        <v>1649.14</v>
      </c>
      <c r="AP78" s="84">
        <v>1649.14</v>
      </c>
      <c r="AQ78" s="84">
        <v>1649.14</v>
      </c>
      <c r="AR78" s="84">
        <v>1649.14</v>
      </c>
      <c r="AS78" s="84">
        <v>1649.77</v>
      </c>
      <c r="AT78" s="84">
        <v>1649.77</v>
      </c>
      <c r="AU78" s="84">
        <v>1649.77</v>
      </c>
      <c r="AV78" s="84">
        <v>1649.77</v>
      </c>
      <c r="AW78" s="84">
        <v>1649.77</v>
      </c>
      <c r="AX78" s="84">
        <v>1649.78</v>
      </c>
    </row>
    <row r="79" spans="1:50" x14ac:dyDescent="0.25">
      <c r="A79">
        <v>13075082</v>
      </c>
      <c r="B79">
        <v>5558</v>
      </c>
      <c r="C79" t="s">
        <v>127</v>
      </c>
      <c r="D79" s="85">
        <v>4395</v>
      </c>
      <c r="E79" s="84">
        <v>1798939.21</v>
      </c>
      <c r="F79" s="84">
        <v>4247322.4400000004</v>
      </c>
      <c r="G79" s="84">
        <v>2448383.23</v>
      </c>
      <c r="H79" s="84">
        <v>3267969.15</v>
      </c>
      <c r="I79">
        <v>743.57</v>
      </c>
      <c r="J79" s="84">
        <v>1341224.3400000001</v>
      </c>
      <c r="K79" s="84">
        <v>127805.6</v>
      </c>
      <c r="L79" s="84">
        <v>1469029.94</v>
      </c>
      <c r="M79" s="84">
        <v>122398.85</v>
      </c>
      <c r="N79" s="84">
        <v>122398.85</v>
      </c>
      <c r="O79" s="84">
        <v>122398.85</v>
      </c>
      <c r="P79" s="84">
        <v>122398.85</v>
      </c>
      <c r="Q79" s="84">
        <v>122398.85</v>
      </c>
      <c r="R79" s="84">
        <v>122398.85</v>
      </c>
      <c r="S79" s="84">
        <v>122439.47</v>
      </c>
      <c r="T79" s="84">
        <v>122439.47</v>
      </c>
      <c r="U79" s="84">
        <v>122439.47</v>
      </c>
      <c r="V79" s="84">
        <v>122439.47</v>
      </c>
      <c r="W79" s="84">
        <v>122439.47</v>
      </c>
      <c r="X79" s="84">
        <v>122439.49</v>
      </c>
      <c r="Y79" s="84">
        <v>1341224.3400000001</v>
      </c>
      <c r="Z79" s="84">
        <v>111750.15</v>
      </c>
      <c r="AA79" s="84">
        <v>111750.15</v>
      </c>
      <c r="AB79" s="84">
        <v>111750.15</v>
      </c>
      <c r="AC79" s="84">
        <v>111750.15</v>
      </c>
      <c r="AD79" s="84">
        <v>111750.15</v>
      </c>
      <c r="AE79" s="84">
        <v>111750.15</v>
      </c>
      <c r="AF79" s="84">
        <v>111787.24</v>
      </c>
      <c r="AG79" s="84">
        <v>111787.24</v>
      </c>
      <c r="AH79" s="84">
        <v>111787.24</v>
      </c>
      <c r="AI79" s="84">
        <v>111787.24</v>
      </c>
      <c r="AJ79" s="84">
        <v>111787.24</v>
      </c>
      <c r="AK79" s="84">
        <v>111787.24</v>
      </c>
      <c r="AL79" s="84">
        <v>127805.6</v>
      </c>
      <c r="AM79" s="84">
        <v>10648.7</v>
      </c>
      <c r="AN79" s="84">
        <v>10648.7</v>
      </c>
      <c r="AO79" s="84">
        <v>10648.7</v>
      </c>
      <c r="AP79" s="84">
        <v>10648.7</v>
      </c>
      <c r="AQ79" s="84">
        <v>10648.7</v>
      </c>
      <c r="AR79" s="84">
        <v>10648.7</v>
      </c>
      <c r="AS79" s="84">
        <v>10652.23</v>
      </c>
      <c r="AT79" s="84">
        <v>10652.23</v>
      </c>
      <c r="AU79" s="84">
        <v>10652.23</v>
      </c>
      <c r="AV79" s="84">
        <v>10652.23</v>
      </c>
      <c r="AW79" s="84">
        <v>10652.23</v>
      </c>
      <c r="AX79" s="84">
        <v>10652.25</v>
      </c>
    </row>
    <row r="80" spans="1:50" x14ac:dyDescent="0.25">
      <c r="A80">
        <v>13075083</v>
      </c>
      <c r="B80">
        <v>5557</v>
      </c>
      <c r="C80" t="s">
        <v>122</v>
      </c>
      <c r="D80" s="85">
        <v>2088</v>
      </c>
      <c r="E80" s="84">
        <v>2606305.13</v>
      </c>
      <c r="F80" s="84">
        <v>2017840.56</v>
      </c>
      <c r="G80" t="s">
        <v>69</v>
      </c>
      <c r="H80" s="84">
        <v>2606305.13</v>
      </c>
      <c r="I80" s="84">
        <v>1248.23</v>
      </c>
      <c r="J80" t="s">
        <v>69</v>
      </c>
      <c r="K80" t="s">
        <v>69</v>
      </c>
      <c r="L80">
        <v>0</v>
      </c>
      <c r="M80" t="s">
        <v>69</v>
      </c>
      <c r="N80" t="s">
        <v>69</v>
      </c>
      <c r="O80" t="s">
        <v>69</v>
      </c>
      <c r="P80" t="s">
        <v>69</v>
      </c>
      <c r="Q80" t="s">
        <v>69</v>
      </c>
      <c r="R80" t="s">
        <v>69</v>
      </c>
      <c r="S80" t="s">
        <v>69</v>
      </c>
      <c r="T80" t="s">
        <v>69</v>
      </c>
      <c r="U80" t="s">
        <v>69</v>
      </c>
      <c r="V80" t="s">
        <v>69</v>
      </c>
      <c r="W80" t="s">
        <v>69</v>
      </c>
      <c r="X80" t="s">
        <v>69</v>
      </c>
      <c r="Y80" t="s">
        <v>69</v>
      </c>
      <c r="Z80" t="s">
        <v>69</v>
      </c>
      <c r="AA80" t="s">
        <v>69</v>
      </c>
      <c r="AB80" t="s">
        <v>69</v>
      </c>
      <c r="AC80" t="s">
        <v>69</v>
      </c>
      <c r="AD80" t="s">
        <v>69</v>
      </c>
      <c r="AE80" t="s">
        <v>69</v>
      </c>
      <c r="AF80" t="s">
        <v>69</v>
      </c>
      <c r="AG80" t="s">
        <v>69</v>
      </c>
      <c r="AH80" t="s">
        <v>69</v>
      </c>
      <c r="AI80" t="s">
        <v>69</v>
      </c>
      <c r="AJ80" t="s">
        <v>69</v>
      </c>
      <c r="AK80" t="s">
        <v>69</v>
      </c>
      <c r="AL80" t="s">
        <v>69</v>
      </c>
      <c r="AM80" t="s">
        <v>69</v>
      </c>
      <c r="AN80" t="s">
        <v>69</v>
      </c>
      <c r="AO80" t="s">
        <v>69</v>
      </c>
      <c r="AP80" t="s">
        <v>69</v>
      </c>
      <c r="AQ80" t="s">
        <v>69</v>
      </c>
      <c r="AR80" t="s">
        <v>69</v>
      </c>
      <c r="AS80" t="s">
        <v>69</v>
      </c>
      <c r="AT80" t="s">
        <v>69</v>
      </c>
      <c r="AU80" t="s">
        <v>69</v>
      </c>
      <c r="AV80" t="s">
        <v>69</v>
      </c>
      <c r="AW80" t="s">
        <v>69</v>
      </c>
      <c r="AX80" t="s">
        <v>69</v>
      </c>
    </row>
    <row r="81" spans="1:50" x14ac:dyDescent="0.25">
      <c r="A81">
        <v>13075084</v>
      </c>
      <c r="B81">
        <v>5552</v>
      </c>
      <c r="C81" t="s">
        <v>63</v>
      </c>
      <c r="D81">
        <v>373</v>
      </c>
      <c r="E81" s="84">
        <v>101431.86</v>
      </c>
      <c r="F81" s="84">
        <v>360466.73</v>
      </c>
      <c r="G81" s="84">
        <v>259034.87</v>
      </c>
      <c r="H81" s="84">
        <v>256852.78</v>
      </c>
      <c r="I81">
        <v>688.61</v>
      </c>
      <c r="J81" s="84">
        <v>141899.29999999999</v>
      </c>
      <c r="K81" s="84">
        <v>13521.62</v>
      </c>
      <c r="L81" s="84">
        <v>155420.92000000001</v>
      </c>
      <c r="M81" s="84">
        <v>12950.02</v>
      </c>
      <c r="N81" s="84">
        <v>12950.02</v>
      </c>
      <c r="O81" s="84">
        <v>12950.02</v>
      </c>
      <c r="P81" s="84">
        <v>12950.02</v>
      </c>
      <c r="Q81" s="84">
        <v>12950.02</v>
      </c>
      <c r="R81" s="84">
        <v>12950.02</v>
      </c>
      <c r="S81" s="84">
        <v>12953.46</v>
      </c>
      <c r="T81" s="84">
        <v>12953.46</v>
      </c>
      <c r="U81" s="84">
        <v>12953.46</v>
      </c>
      <c r="V81" s="84">
        <v>12953.46</v>
      </c>
      <c r="W81" s="84">
        <v>12953.46</v>
      </c>
      <c r="X81" s="84">
        <v>12953.5</v>
      </c>
      <c r="Y81" s="84">
        <v>141899.29999999999</v>
      </c>
      <c r="Z81" s="84">
        <v>11823.37</v>
      </c>
      <c r="AA81" s="84">
        <v>11823.37</v>
      </c>
      <c r="AB81" s="84">
        <v>11823.37</v>
      </c>
      <c r="AC81" s="84">
        <v>11823.37</v>
      </c>
      <c r="AD81" s="84">
        <v>11823.37</v>
      </c>
      <c r="AE81" s="84">
        <v>11823.37</v>
      </c>
      <c r="AF81" s="84">
        <v>11826.51</v>
      </c>
      <c r="AG81" s="84">
        <v>11826.51</v>
      </c>
      <c r="AH81" s="84">
        <v>11826.51</v>
      </c>
      <c r="AI81" s="84">
        <v>11826.51</v>
      </c>
      <c r="AJ81" s="84">
        <v>11826.51</v>
      </c>
      <c r="AK81" s="84">
        <v>11826.53</v>
      </c>
      <c r="AL81" s="84">
        <v>13521.62</v>
      </c>
      <c r="AM81" s="84">
        <v>1126.6500000000001</v>
      </c>
      <c r="AN81" s="84">
        <v>1126.6500000000001</v>
      </c>
      <c r="AO81" s="84">
        <v>1126.6500000000001</v>
      </c>
      <c r="AP81" s="84">
        <v>1126.6500000000001</v>
      </c>
      <c r="AQ81" s="84">
        <v>1126.6500000000001</v>
      </c>
      <c r="AR81" s="84">
        <v>1126.6500000000001</v>
      </c>
      <c r="AS81" s="84">
        <v>1126.95</v>
      </c>
      <c r="AT81" s="84">
        <v>1126.95</v>
      </c>
      <c r="AU81" s="84">
        <v>1126.95</v>
      </c>
      <c r="AV81" s="84">
        <v>1126.95</v>
      </c>
      <c r="AW81" s="84">
        <v>1126.95</v>
      </c>
      <c r="AX81" s="84">
        <v>1126.97</v>
      </c>
    </row>
    <row r="82" spans="1:50" x14ac:dyDescent="0.25">
      <c r="A82">
        <v>13075085</v>
      </c>
      <c r="B82">
        <v>5552</v>
      </c>
      <c r="C82" t="s">
        <v>64</v>
      </c>
      <c r="D82">
        <v>598</v>
      </c>
      <c r="E82" s="84">
        <v>192302.14</v>
      </c>
      <c r="F82" s="84">
        <v>577906.43999999994</v>
      </c>
      <c r="G82" s="84">
        <v>385604.3</v>
      </c>
      <c r="H82" s="84">
        <v>423664.72</v>
      </c>
      <c r="I82">
        <v>708.47</v>
      </c>
      <c r="J82" s="84">
        <v>211234.04</v>
      </c>
      <c r="K82" s="84">
        <v>20128.54</v>
      </c>
      <c r="L82" s="84">
        <v>231362.58</v>
      </c>
      <c r="M82" s="84">
        <v>19277.45</v>
      </c>
      <c r="N82" s="84">
        <v>19277.45</v>
      </c>
      <c r="O82" s="84">
        <v>19277.45</v>
      </c>
      <c r="P82" s="84">
        <v>19277.45</v>
      </c>
      <c r="Q82" s="84">
        <v>19277.45</v>
      </c>
      <c r="R82" s="84">
        <v>19277.45</v>
      </c>
      <c r="S82" s="84">
        <v>19282.98</v>
      </c>
      <c r="T82" s="84">
        <v>19282.98</v>
      </c>
      <c r="U82" s="84">
        <v>19282.98</v>
      </c>
      <c r="V82" s="84">
        <v>19282.98</v>
      </c>
      <c r="W82" s="84">
        <v>19282.98</v>
      </c>
      <c r="X82" s="84">
        <v>19282.98</v>
      </c>
      <c r="Y82" s="84">
        <v>211234.04</v>
      </c>
      <c r="Z82" s="84">
        <v>17600.32</v>
      </c>
      <c r="AA82" s="84">
        <v>17600.32</v>
      </c>
      <c r="AB82" s="84">
        <v>17600.32</v>
      </c>
      <c r="AC82" s="84">
        <v>17600.32</v>
      </c>
      <c r="AD82" s="84">
        <v>17600.32</v>
      </c>
      <c r="AE82" s="84">
        <v>17600.32</v>
      </c>
      <c r="AF82" s="84">
        <v>17605.36</v>
      </c>
      <c r="AG82" s="84">
        <v>17605.36</v>
      </c>
      <c r="AH82" s="84">
        <v>17605.36</v>
      </c>
      <c r="AI82" s="84">
        <v>17605.36</v>
      </c>
      <c r="AJ82" s="84">
        <v>17605.36</v>
      </c>
      <c r="AK82" s="84">
        <v>17605.32</v>
      </c>
      <c r="AL82" s="84">
        <v>20128.54</v>
      </c>
      <c r="AM82" s="84">
        <v>1677.13</v>
      </c>
      <c r="AN82" s="84">
        <v>1677.13</v>
      </c>
      <c r="AO82" s="84">
        <v>1677.13</v>
      </c>
      <c r="AP82" s="84">
        <v>1677.13</v>
      </c>
      <c r="AQ82" s="84">
        <v>1677.13</v>
      </c>
      <c r="AR82" s="84">
        <v>1677.13</v>
      </c>
      <c r="AS82" s="84">
        <v>1677.62</v>
      </c>
      <c r="AT82" s="84">
        <v>1677.62</v>
      </c>
      <c r="AU82" s="84">
        <v>1677.62</v>
      </c>
      <c r="AV82" s="84">
        <v>1677.62</v>
      </c>
      <c r="AW82" s="84">
        <v>1677.62</v>
      </c>
      <c r="AX82" s="84">
        <v>1677.66</v>
      </c>
    </row>
    <row r="83" spans="1:50" x14ac:dyDescent="0.25">
      <c r="A83">
        <v>13075086</v>
      </c>
      <c r="B83">
        <v>5563</v>
      </c>
      <c r="C83" t="s">
        <v>177</v>
      </c>
      <c r="D83">
        <v>683</v>
      </c>
      <c r="E83" s="84">
        <v>259610.34</v>
      </c>
      <c r="F83" s="84">
        <v>660050.34</v>
      </c>
      <c r="G83" s="84">
        <v>400440</v>
      </c>
      <c r="H83" s="84">
        <v>499874.34</v>
      </c>
      <c r="I83">
        <v>731.88</v>
      </c>
      <c r="J83" s="84">
        <v>219361.03</v>
      </c>
      <c r="K83" s="84">
        <v>20902.97</v>
      </c>
      <c r="L83" s="84">
        <v>240264</v>
      </c>
      <c r="M83" s="84">
        <v>20018.84</v>
      </c>
      <c r="N83" s="84">
        <v>20018.84</v>
      </c>
      <c r="O83" s="84">
        <v>20018.84</v>
      </c>
      <c r="P83" s="84">
        <v>20018.84</v>
      </c>
      <c r="Q83" s="84">
        <v>20018.84</v>
      </c>
      <c r="R83" s="84">
        <v>20018.84</v>
      </c>
      <c r="S83" s="84">
        <v>20025.16</v>
      </c>
      <c r="T83" s="84">
        <v>20025.16</v>
      </c>
      <c r="U83" s="84">
        <v>20025.16</v>
      </c>
      <c r="V83" s="84">
        <v>20025.16</v>
      </c>
      <c r="W83" s="84">
        <v>20025.16</v>
      </c>
      <c r="X83" s="84">
        <v>20025.16</v>
      </c>
      <c r="Y83" s="84">
        <v>219361.03</v>
      </c>
      <c r="Z83" s="84">
        <v>18277.21</v>
      </c>
      <c r="AA83" s="84">
        <v>18277.21</v>
      </c>
      <c r="AB83" s="84">
        <v>18277.21</v>
      </c>
      <c r="AC83" s="84">
        <v>18277.21</v>
      </c>
      <c r="AD83" s="84">
        <v>18277.21</v>
      </c>
      <c r="AE83" s="84">
        <v>18277.21</v>
      </c>
      <c r="AF83" s="84">
        <v>18282.97</v>
      </c>
      <c r="AG83" s="84">
        <v>18282.97</v>
      </c>
      <c r="AH83" s="84">
        <v>18282.97</v>
      </c>
      <c r="AI83" s="84">
        <v>18282.97</v>
      </c>
      <c r="AJ83" s="84">
        <v>18282.97</v>
      </c>
      <c r="AK83" s="84">
        <v>18282.919999999998</v>
      </c>
      <c r="AL83" s="84">
        <v>20902.97</v>
      </c>
      <c r="AM83" s="84">
        <v>1741.63</v>
      </c>
      <c r="AN83" s="84">
        <v>1741.63</v>
      </c>
      <c r="AO83" s="84">
        <v>1741.63</v>
      </c>
      <c r="AP83" s="84">
        <v>1741.63</v>
      </c>
      <c r="AQ83" s="84">
        <v>1741.63</v>
      </c>
      <c r="AR83" s="84">
        <v>1741.63</v>
      </c>
      <c r="AS83" s="84">
        <v>1742.19</v>
      </c>
      <c r="AT83" s="84">
        <v>1742.19</v>
      </c>
      <c r="AU83" s="84">
        <v>1742.19</v>
      </c>
      <c r="AV83" s="84">
        <v>1742.19</v>
      </c>
      <c r="AW83" s="84">
        <v>1742.19</v>
      </c>
      <c r="AX83" s="84">
        <v>1742.24</v>
      </c>
    </row>
    <row r="84" spans="1:50" x14ac:dyDescent="0.25">
      <c r="A84">
        <v>13075087</v>
      </c>
      <c r="B84">
        <v>5551</v>
      </c>
      <c r="C84" t="s">
        <v>51</v>
      </c>
      <c r="D84">
        <v>371</v>
      </c>
      <c r="E84" s="84">
        <v>441287.81</v>
      </c>
      <c r="F84" s="84">
        <v>358533.93</v>
      </c>
      <c r="G84" t="s">
        <v>69</v>
      </c>
      <c r="H84" s="84">
        <v>441287.81</v>
      </c>
      <c r="I84" s="84">
        <v>1189.46</v>
      </c>
      <c r="J84" t="s">
        <v>69</v>
      </c>
      <c r="K84" t="s">
        <v>69</v>
      </c>
      <c r="L84">
        <v>0</v>
      </c>
      <c r="M84" t="s">
        <v>69</v>
      </c>
      <c r="N84" t="s">
        <v>69</v>
      </c>
      <c r="O84" t="s">
        <v>69</v>
      </c>
      <c r="P84" t="s">
        <v>69</v>
      </c>
      <c r="Q84" t="s">
        <v>69</v>
      </c>
      <c r="R84" t="s">
        <v>69</v>
      </c>
      <c r="S84" t="s">
        <v>69</v>
      </c>
      <c r="T84" t="s">
        <v>69</v>
      </c>
      <c r="U84" t="s">
        <v>69</v>
      </c>
      <c r="V84" t="s">
        <v>69</v>
      </c>
      <c r="W84" t="s">
        <v>69</v>
      </c>
      <c r="X84" t="s">
        <v>69</v>
      </c>
      <c r="Y84" t="s">
        <v>69</v>
      </c>
      <c r="Z84" t="s">
        <v>69</v>
      </c>
      <c r="AA84" t="s">
        <v>69</v>
      </c>
      <c r="AB84" t="s">
        <v>69</v>
      </c>
      <c r="AC84" t="s">
        <v>69</v>
      </c>
      <c r="AD84" t="s">
        <v>69</v>
      </c>
      <c r="AE84" t="s">
        <v>69</v>
      </c>
      <c r="AF84" t="s">
        <v>69</v>
      </c>
      <c r="AG84" t="s">
        <v>69</v>
      </c>
      <c r="AH84" t="s">
        <v>69</v>
      </c>
      <c r="AI84" t="s">
        <v>69</v>
      </c>
      <c r="AJ84" t="s">
        <v>69</v>
      </c>
      <c r="AK84" t="s">
        <v>69</v>
      </c>
      <c r="AL84" t="s">
        <v>69</v>
      </c>
      <c r="AM84" t="s">
        <v>69</v>
      </c>
      <c r="AN84" t="s">
        <v>69</v>
      </c>
      <c r="AO84" t="s">
        <v>69</v>
      </c>
      <c r="AP84" t="s">
        <v>69</v>
      </c>
      <c r="AQ84" t="s">
        <v>69</v>
      </c>
      <c r="AR84" t="s">
        <v>69</v>
      </c>
      <c r="AS84" t="s">
        <v>69</v>
      </c>
      <c r="AT84" t="s">
        <v>69</v>
      </c>
      <c r="AU84" t="s">
        <v>69</v>
      </c>
      <c r="AV84" t="s">
        <v>69</v>
      </c>
      <c r="AW84" t="s">
        <v>69</v>
      </c>
      <c r="AX84" t="s">
        <v>69</v>
      </c>
    </row>
    <row r="85" spans="1:50" x14ac:dyDescent="0.25">
      <c r="A85">
        <v>13075088</v>
      </c>
      <c r="B85">
        <v>5553</v>
      </c>
      <c r="C85" t="s">
        <v>78</v>
      </c>
      <c r="D85">
        <v>548</v>
      </c>
      <c r="E85" s="84">
        <v>373225.04</v>
      </c>
      <c r="F85" s="84">
        <v>529586.51</v>
      </c>
      <c r="G85" s="84">
        <v>156361.47</v>
      </c>
      <c r="H85" s="84">
        <v>467041.92</v>
      </c>
      <c r="I85">
        <v>852.27</v>
      </c>
      <c r="J85" s="84">
        <v>85654.81</v>
      </c>
      <c r="K85" s="84">
        <v>8162.07</v>
      </c>
      <c r="L85" s="84">
        <v>93816.88</v>
      </c>
      <c r="M85" s="84">
        <v>7815.54</v>
      </c>
      <c r="N85" s="84">
        <v>7815.54</v>
      </c>
      <c r="O85" s="84">
        <v>7815.54</v>
      </c>
      <c r="P85" s="84">
        <v>7815.54</v>
      </c>
      <c r="Q85" s="84">
        <v>7815.54</v>
      </c>
      <c r="R85" s="84">
        <v>7815.54</v>
      </c>
      <c r="S85" s="84">
        <v>7820.6</v>
      </c>
      <c r="T85" s="84">
        <v>7820.6</v>
      </c>
      <c r="U85" s="84">
        <v>7820.6</v>
      </c>
      <c r="V85" s="84">
        <v>7820.6</v>
      </c>
      <c r="W85" s="84">
        <v>7820.6</v>
      </c>
      <c r="X85" s="84">
        <v>7820.64</v>
      </c>
      <c r="Y85" s="84">
        <v>85654.81</v>
      </c>
      <c r="Z85" s="84">
        <v>7135.59</v>
      </c>
      <c r="AA85" s="84">
        <v>7135.59</v>
      </c>
      <c r="AB85" s="84">
        <v>7135.59</v>
      </c>
      <c r="AC85" s="84">
        <v>7135.59</v>
      </c>
      <c r="AD85" s="84">
        <v>7135.59</v>
      </c>
      <c r="AE85" s="84">
        <v>7135.59</v>
      </c>
      <c r="AF85" s="84">
        <v>7140.21</v>
      </c>
      <c r="AG85" s="84">
        <v>7140.21</v>
      </c>
      <c r="AH85" s="84">
        <v>7140.21</v>
      </c>
      <c r="AI85" s="84">
        <v>7140.21</v>
      </c>
      <c r="AJ85" s="84">
        <v>7140.21</v>
      </c>
      <c r="AK85" s="84">
        <v>7140.22</v>
      </c>
      <c r="AL85" s="84">
        <v>8162.07</v>
      </c>
      <c r="AM85">
        <v>679.95</v>
      </c>
      <c r="AN85">
        <v>679.95</v>
      </c>
      <c r="AO85">
        <v>679.95</v>
      </c>
      <c r="AP85">
        <v>679.95</v>
      </c>
      <c r="AQ85">
        <v>679.95</v>
      </c>
      <c r="AR85">
        <v>679.95</v>
      </c>
      <c r="AS85">
        <v>680.39</v>
      </c>
      <c r="AT85">
        <v>680.39</v>
      </c>
      <c r="AU85">
        <v>680.39</v>
      </c>
      <c r="AV85">
        <v>680.39</v>
      </c>
      <c r="AW85">
        <v>680.39</v>
      </c>
      <c r="AX85">
        <v>680.42</v>
      </c>
    </row>
    <row r="86" spans="1:50" x14ac:dyDescent="0.25">
      <c r="A86">
        <v>13075089</v>
      </c>
      <c r="B86">
        <v>5552</v>
      </c>
      <c r="C86" t="s">
        <v>65</v>
      </c>
      <c r="D86">
        <v>424</v>
      </c>
      <c r="E86" s="84">
        <v>95421.11</v>
      </c>
      <c r="F86" s="84">
        <v>409753.06</v>
      </c>
      <c r="G86" s="84">
        <v>314331.95</v>
      </c>
      <c r="H86" s="84">
        <v>284020.28000000003</v>
      </c>
      <c r="I86">
        <v>669.86</v>
      </c>
      <c r="J86" s="84">
        <v>172191.04</v>
      </c>
      <c r="K86" s="84">
        <v>16408.13</v>
      </c>
      <c r="L86" s="84">
        <v>188599.17</v>
      </c>
      <c r="M86" s="84">
        <v>15714.63</v>
      </c>
      <c r="N86" s="84">
        <v>15714.63</v>
      </c>
      <c r="O86" s="84">
        <v>15714.63</v>
      </c>
      <c r="P86" s="84">
        <v>15714.63</v>
      </c>
      <c r="Q86" s="84">
        <v>15714.63</v>
      </c>
      <c r="R86" s="84">
        <v>15714.63</v>
      </c>
      <c r="S86" s="84">
        <v>15718.56</v>
      </c>
      <c r="T86" s="84">
        <v>15718.56</v>
      </c>
      <c r="U86" s="84">
        <v>15718.56</v>
      </c>
      <c r="V86" s="84">
        <v>15718.56</v>
      </c>
      <c r="W86" s="84">
        <v>15718.56</v>
      </c>
      <c r="X86" s="84">
        <v>15718.59</v>
      </c>
      <c r="Y86" s="84">
        <v>172191.04</v>
      </c>
      <c r="Z86" s="84">
        <v>14347.46</v>
      </c>
      <c r="AA86" s="84">
        <v>14347.46</v>
      </c>
      <c r="AB86" s="84">
        <v>14347.46</v>
      </c>
      <c r="AC86" s="84">
        <v>14347.46</v>
      </c>
      <c r="AD86" s="84">
        <v>14347.46</v>
      </c>
      <c r="AE86" s="84">
        <v>14347.46</v>
      </c>
      <c r="AF86" s="84">
        <v>14351.05</v>
      </c>
      <c r="AG86" s="84">
        <v>14351.05</v>
      </c>
      <c r="AH86" s="84">
        <v>14351.05</v>
      </c>
      <c r="AI86" s="84">
        <v>14351.05</v>
      </c>
      <c r="AJ86" s="84">
        <v>14351.05</v>
      </c>
      <c r="AK86" s="84">
        <v>14351.03</v>
      </c>
      <c r="AL86" s="84">
        <v>16408.13</v>
      </c>
      <c r="AM86" s="84">
        <v>1367.17</v>
      </c>
      <c r="AN86" s="84">
        <v>1367.17</v>
      </c>
      <c r="AO86" s="84">
        <v>1367.17</v>
      </c>
      <c r="AP86" s="84">
        <v>1367.17</v>
      </c>
      <c r="AQ86" s="84">
        <v>1367.17</v>
      </c>
      <c r="AR86" s="84">
        <v>1367.17</v>
      </c>
      <c r="AS86" s="84">
        <v>1367.51</v>
      </c>
      <c r="AT86" s="84">
        <v>1367.51</v>
      </c>
      <c r="AU86" s="84">
        <v>1367.51</v>
      </c>
      <c r="AV86" s="84">
        <v>1367.51</v>
      </c>
      <c r="AW86" s="84">
        <v>1367.51</v>
      </c>
      <c r="AX86" s="84">
        <v>1367.56</v>
      </c>
    </row>
    <row r="87" spans="1:50" x14ac:dyDescent="0.25">
      <c r="A87">
        <v>13075090</v>
      </c>
      <c r="B87">
        <v>5562</v>
      </c>
      <c r="C87" t="s">
        <v>161</v>
      </c>
      <c r="D87">
        <v>450</v>
      </c>
      <c r="E87" s="84">
        <v>266774.15000000002</v>
      </c>
      <c r="F87" s="84">
        <v>434879.43</v>
      </c>
      <c r="G87" s="84">
        <v>168105.29</v>
      </c>
      <c r="H87" s="84">
        <v>367637.32</v>
      </c>
      <c r="I87">
        <v>816.97</v>
      </c>
      <c r="J87" s="84">
        <v>92088.07</v>
      </c>
      <c r="K87" s="84">
        <v>8775.1</v>
      </c>
      <c r="L87" s="84">
        <v>100863.17</v>
      </c>
      <c r="M87" s="84">
        <v>8403.18</v>
      </c>
      <c r="N87" s="84">
        <v>8403.18</v>
      </c>
      <c r="O87" s="84">
        <v>8403.18</v>
      </c>
      <c r="P87" s="84">
        <v>8403.18</v>
      </c>
      <c r="Q87" s="84">
        <v>8403.18</v>
      </c>
      <c r="R87" s="84">
        <v>8403.18</v>
      </c>
      <c r="S87" s="84">
        <v>8407.34</v>
      </c>
      <c r="T87" s="84">
        <v>8407.34</v>
      </c>
      <c r="U87" s="84">
        <v>8407.34</v>
      </c>
      <c r="V87" s="84">
        <v>8407.34</v>
      </c>
      <c r="W87" s="84">
        <v>8407.34</v>
      </c>
      <c r="X87" s="84">
        <v>8407.39</v>
      </c>
      <c r="Y87" s="84">
        <v>92088.07</v>
      </c>
      <c r="Z87" s="84">
        <v>7672.11</v>
      </c>
      <c r="AA87" s="84">
        <v>7672.11</v>
      </c>
      <c r="AB87" s="84">
        <v>7672.11</v>
      </c>
      <c r="AC87" s="84">
        <v>7672.11</v>
      </c>
      <c r="AD87" s="84">
        <v>7672.11</v>
      </c>
      <c r="AE87" s="84">
        <v>7672.11</v>
      </c>
      <c r="AF87" s="84">
        <v>7675.9</v>
      </c>
      <c r="AG87" s="84">
        <v>7675.9</v>
      </c>
      <c r="AH87" s="84">
        <v>7675.9</v>
      </c>
      <c r="AI87" s="84">
        <v>7675.9</v>
      </c>
      <c r="AJ87" s="84">
        <v>7675.9</v>
      </c>
      <c r="AK87" s="84">
        <v>7675.91</v>
      </c>
      <c r="AL87" s="84">
        <v>8775.1</v>
      </c>
      <c r="AM87">
        <v>731.07</v>
      </c>
      <c r="AN87">
        <v>731.07</v>
      </c>
      <c r="AO87">
        <v>731.07</v>
      </c>
      <c r="AP87">
        <v>731.07</v>
      </c>
      <c r="AQ87">
        <v>731.07</v>
      </c>
      <c r="AR87">
        <v>731.07</v>
      </c>
      <c r="AS87">
        <v>731.44</v>
      </c>
      <c r="AT87">
        <v>731.44</v>
      </c>
      <c r="AU87">
        <v>731.44</v>
      </c>
      <c r="AV87">
        <v>731.44</v>
      </c>
      <c r="AW87">
        <v>731.44</v>
      </c>
      <c r="AX87">
        <v>731.48</v>
      </c>
    </row>
    <row r="88" spans="1:50" x14ac:dyDescent="0.25">
      <c r="A88">
        <v>13075091</v>
      </c>
      <c r="B88">
        <v>5555</v>
      </c>
      <c r="C88" t="s">
        <v>100</v>
      </c>
      <c r="D88" s="85">
        <v>1016</v>
      </c>
      <c r="E88" s="84">
        <v>943299.53</v>
      </c>
      <c r="F88" s="84">
        <v>981861.12</v>
      </c>
      <c r="G88" s="84">
        <v>38561.589999999997</v>
      </c>
      <c r="H88" s="84">
        <v>966436.48</v>
      </c>
      <c r="I88">
        <v>951.22</v>
      </c>
      <c r="J88" s="84">
        <v>21124.04</v>
      </c>
      <c r="K88" s="84">
        <v>2012.91</v>
      </c>
      <c r="L88" s="84">
        <v>23136.95</v>
      </c>
      <c r="M88" s="84">
        <v>1923.38</v>
      </c>
      <c r="N88" s="84">
        <v>1923.38</v>
      </c>
      <c r="O88" s="84">
        <v>1923.38</v>
      </c>
      <c r="P88" s="84">
        <v>1923.38</v>
      </c>
      <c r="Q88" s="84">
        <v>1923.38</v>
      </c>
      <c r="R88" s="84">
        <v>1923.38</v>
      </c>
      <c r="S88" s="84">
        <v>1932.77</v>
      </c>
      <c r="T88" s="84">
        <v>1932.77</v>
      </c>
      <c r="U88" s="84">
        <v>1932.77</v>
      </c>
      <c r="V88" s="84">
        <v>1932.77</v>
      </c>
      <c r="W88" s="84">
        <v>1932.77</v>
      </c>
      <c r="X88" s="84">
        <v>1932.82</v>
      </c>
      <c r="Y88" s="84">
        <v>21124.04</v>
      </c>
      <c r="Z88" s="84">
        <v>1756.05</v>
      </c>
      <c r="AA88" s="84">
        <v>1756.05</v>
      </c>
      <c r="AB88" s="84">
        <v>1756.05</v>
      </c>
      <c r="AC88" s="84">
        <v>1756.05</v>
      </c>
      <c r="AD88" s="84">
        <v>1756.05</v>
      </c>
      <c r="AE88" s="84">
        <v>1756.05</v>
      </c>
      <c r="AF88" s="84">
        <v>1764.62</v>
      </c>
      <c r="AG88" s="84">
        <v>1764.62</v>
      </c>
      <c r="AH88" s="84">
        <v>1764.62</v>
      </c>
      <c r="AI88" s="84">
        <v>1764.62</v>
      </c>
      <c r="AJ88" s="84">
        <v>1764.62</v>
      </c>
      <c r="AK88" s="84">
        <v>1764.64</v>
      </c>
      <c r="AL88" s="84">
        <v>2012.91</v>
      </c>
      <c r="AM88">
        <v>167.33</v>
      </c>
      <c r="AN88">
        <v>167.33</v>
      </c>
      <c r="AO88">
        <v>167.33</v>
      </c>
      <c r="AP88">
        <v>167.33</v>
      </c>
      <c r="AQ88">
        <v>167.33</v>
      </c>
      <c r="AR88">
        <v>167.33</v>
      </c>
      <c r="AS88">
        <v>168.15</v>
      </c>
      <c r="AT88">
        <v>168.15</v>
      </c>
      <c r="AU88">
        <v>168.15</v>
      </c>
      <c r="AV88">
        <v>168.15</v>
      </c>
      <c r="AW88">
        <v>168.15</v>
      </c>
      <c r="AX88">
        <v>168.18</v>
      </c>
    </row>
    <row r="89" spans="1:50" x14ac:dyDescent="0.25">
      <c r="A89">
        <v>13075092</v>
      </c>
      <c r="B89">
        <v>5561</v>
      </c>
      <c r="C89" t="s">
        <v>150</v>
      </c>
      <c r="D89">
        <v>784</v>
      </c>
      <c r="E89" s="84">
        <v>344069.04</v>
      </c>
      <c r="F89" s="84">
        <v>757656.61</v>
      </c>
      <c r="G89" s="84">
        <v>413587.57</v>
      </c>
      <c r="H89" s="84">
        <v>592221.57999999996</v>
      </c>
      <c r="I89">
        <v>755.38</v>
      </c>
      <c r="J89" s="84">
        <v>226563.27</v>
      </c>
      <c r="K89" s="84">
        <v>21589.27</v>
      </c>
      <c r="L89" s="84">
        <v>248152.54</v>
      </c>
      <c r="M89" s="84">
        <v>20675.75</v>
      </c>
      <c r="N89" s="84">
        <v>20675.75</v>
      </c>
      <c r="O89" s="84">
        <v>20675.75</v>
      </c>
      <c r="P89" s="84">
        <v>20675.75</v>
      </c>
      <c r="Q89" s="84">
        <v>20675.75</v>
      </c>
      <c r="R89" s="84">
        <v>20675.75</v>
      </c>
      <c r="S89" s="84">
        <v>20683</v>
      </c>
      <c r="T89" s="84">
        <v>20683</v>
      </c>
      <c r="U89" s="84">
        <v>20683</v>
      </c>
      <c r="V89" s="84">
        <v>20683</v>
      </c>
      <c r="W89" s="84">
        <v>20683</v>
      </c>
      <c r="X89" s="84">
        <v>20683.04</v>
      </c>
      <c r="Y89" s="84">
        <v>226563.27</v>
      </c>
      <c r="Z89" s="84">
        <v>18876.96</v>
      </c>
      <c r="AA89" s="84">
        <v>18876.96</v>
      </c>
      <c r="AB89" s="84">
        <v>18876.96</v>
      </c>
      <c r="AC89" s="84">
        <v>18876.96</v>
      </c>
      <c r="AD89" s="84">
        <v>18876.96</v>
      </c>
      <c r="AE89" s="84">
        <v>18876.96</v>
      </c>
      <c r="AF89" s="84">
        <v>18883.580000000002</v>
      </c>
      <c r="AG89" s="84">
        <v>18883.580000000002</v>
      </c>
      <c r="AH89" s="84">
        <v>18883.580000000002</v>
      </c>
      <c r="AI89" s="84">
        <v>18883.580000000002</v>
      </c>
      <c r="AJ89" s="84">
        <v>18883.580000000002</v>
      </c>
      <c r="AK89" s="84">
        <v>18883.61</v>
      </c>
      <c r="AL89" s="84">
        <v>21589.27</v>
      </c>
      <c r="AM89" s="84">
        <v>1798.79</v>
      </c>
      <c r="AN89" s="84">
        <v>1798.79</v>
      </c>
      <c r="AO89" s="84">
        <v>1798.79</v>
      </c>
      <c r="AP89" s="84">
        <v>1798.79</v>
      </c>
      <c r="AQ89" s="84">
        <v>1798.79</v>
      </c>
      <c r="AR89" s="84">
        <v>1798.79</v>
      </c>
      <c r="AS89" s="84">
        <v>1799.42</v>
      </c>
      <c r="AT89" s="84">
        <v>1799.42</v>
      </c>
      <c r="AU89" s="84">
        <v>1799.42</v>
      </c>
      <c r="AV89" s="84">
        <v>1799.42</v>
      </c>
      <c r="AW89" s="84">
        <v>1799.42</v>
      </c>
      <c r="AX89" s="84">
        <v>1799.43</v>
      </c>
    </row>
    <row r="90" spans="1:50" x14ac:dyDescent="0.25">
      <c r="A90">
        <v>13075093</v>
      </c>
      <c r="B90">
        <v>5552</v>
      </c>
      <c r="C90" t="s">
        <v>66</v>
      </c>
      <c r="D90">
        <v>763</v>
      </c>
      <c r="E90" s="84">
        <v>288893.13</v>
      </c>
      <c r="F90" s="84">
        <v>737362.23</v>
      </c>
      <c r="G90" s="84">
        <v>448469.11</v>
      </c>
      <c r="H90" s="84">
        <v>557974.6</v>
      </c>
      <c r="I90">
        <v>731.29</v>
      </c>
      <c r="J90" s="84">
        <v>245671.38</v>
      </c>
      <c r="K90" s="84">
        <v>23410.09</v>
      </c>
      <c r="L90" s="84">
        <v>269081.46999999997</v>
      </c>
      <c r="M90" s="84">
        <v>22419.93</v>
      </c>
      <c r="N90" s="84">
        <v>22419.93</v>
      </c>
      <c r="O90" s="84">
        <v>22419.93</v>
      </c>
      <c r="P90" s="84">
        <v>22419.93</v>
      </c>
      <c r="Q90" s="84">
        <v>22419.93</v>
      </c>
      <c r="R90" s="84">
        <v>22419.93</v>
      </c>
      <c r="S90" s="84">
        <v>22426.98</v>
      </c>
      <c r="T90" s="84">
        <v>22426.98</v>
      </c>
      <c r="U90" s="84">
        <v>22426.98</v>
      </c>
      <c r="V90" s="84">
        <v>22426.98</v>
      </c>
      <c r="W90" s="84">
        <v>22426.98</v>
      </c>
      <c r="X90" s="84">
        <v>22426.99</v>
      </c>
      <c r="Y90" s="84">
        <v>245671.38</v>
      </c>
      <c r="Z90" s="84">
        <v>20469.400000000001</v>
      </c>
      <c r="AA90" s="84">
        <v>20469.400000000001</v>
      </c>
      <c r="AB90" s="84">
        <v>20469.400000000001</v>
      </c>
      <c r="AC90" s="84">
        <v>20469.400000000001</v>
      </c>
      <c r="AD90" s="84">
        <v>20469.400000000001</v>
      </c>
      <c r="AE90" s="84">
        <v>20469.400000000001</v>
      </c>
      <c r="AF90" s="84">
        <v>20475.830000000002</v>
      </c>
      <c r="AG90" s="84">
        <v>20475.830000000002</v>
      </c>
      <c r="AH90" s="84">
        <v>20475.830000000002</v>
      </c>
      <c r="AI90" s="84">
        <v>20475.830000000002</v>
      </c>
      <c r="AJ90" s="84">
        <v>20475.830000000002</v>
      </c>
      <c r="AK90" s="84">
        <v>20475.830000000002</v>
      </c>
      <c r="AL90" s="84">
        <v>23410.09</v>
      </c>
      <c r="AM90" s="84">
        <v>1950.53</v>
      </c>
      <c r="AN90" s="84">
        <v>1950.53</v>
      </c>
      <c r="AO90" s="84">
        <v>1950.53</v>
      </c>
      <c r="AP90" s="84">
        <v>1950.53</v>
      </c>
      <c r="AQ90" s="84">
        <v>1950.53</v>
      </c>
      <c r="AR90" s="84">
        <v>1950.53</v>
      </c>
      <c r="AS90" s="84">
        <v>1951.15</v>
      </c>
      <c r="AT90" s="84">
        <v>1951.15</v>
      </c>
      <c r="AU90" s="84">
        <v>1951.15</v>
      </c>
      <c r="AV90" s="84">
        <v>1951.15</v>
      </c>
      <c r="AW90" s="84">
        <v>1951.15</v>
      </c>
      <c r="AX90" s="84">
        <v>1951.16</v>
      </c>
    </row>
    <row r="91" spans="1:50" x14ac:dyDescent="0.25">
      <c r="A91">
        <v>13075094</v>
      </c>
      <c r="B91">
        <v>5563</v>
      </c>
      <c r="C91" t="s">
        <v>178</v>
      </c>
      <c r="D91">
        <v>808</v>
      </c>
      <c r="E91" s="84">
        <v>487975.47</v>
      </c>
      <c r="F91" s="84">
        <v>780850.18</v>
      </c>
      <c r="G91" s="84">
        <v>292874.71000000002</v>
      </c>
      <c r="H91" s="84">
        <v>663700.29</v>
      </c>
      <c r="I91">
        <v>821.41</v>
      </c>
      <c r="J91" s="84">
        <v>160436.76</v>
      </c>
      <c r="K91" s="84">
        <v>15288.06</v>
      </c>
      <c r="L91" s="84">
        <v>175724.82</v>
      </c>
      <c r="M91" s="84">
        <v>14640</v>
      </c>
      <c r="N91" s="84">
        <v>14640</v>
      </c>
      <c r="O91" s="84">
        <v>14640</v>
      </c>
      <c r="P91" s="84">
        <v>14640</v>
      </c>
      <c r="Q91" s="84">
        <v>14640</v>
      </c>
      <c r="R91" s="84">
        <v>14640</v>
      </c>
      <c r="S91" s="84">
        <v>14647.47</v>
      </c>
      <c r="T91" s="84">
        <v>14647.47</v>
      </c>
      <c r="U91" s="84">
        <v>14647.47</v>
      </c>
      <c r="V91" s="84">
        <v>14647.47</v>
      </c>
      <c r="W91" s="84">
        <v>14647.47</v>
      </c>
      <c r="X91" s="84">
        <v>14647.47</v>
      </c>
      <c r="Y91" s="84">
        <v>160436.76</v>
      </c>
      <c r="Z91" s="84">
        <v>13366.32</v>
      </c>
      <c r="AA91" s="84">
        <v>13366.32</v>
      </c>
      <c r="AB91" s="84">
        <v>13366.32</v>
      </c>
      <c r="AC91" s="84">
        <v>13366.32</v>
      </c>
      <c r="AD91" s="84">
        <v>13366.32</v>
      </c>
      <c r="AE91" s="84">
        <v>13366.32</v>
      </c>
      <c r="AF91" s="84">
        <v>13373.14</v>
      </c>
      <c r="AG91" s="84">
        <v>13373.14</v>
      </c>
      <c r="AH91" s="84">
        <v>13373.14</v>
      </c>
      <c r="AI91" s="84">
        <v>13373.14</v>
      </c>
      <c r="AJ91" s="84">
        <v>13373.14</v>
      </c>
      <c r="AK91" s="84">
        <v>13373.14</v>
      </c>
      <c r="AL91" s="84">
        <v>15288.06</v>
      </c>
      <c r="AM91" s="84">
        <v>1273.68</v>
      </c>
      <c r="AN91" s="84">
        <v>1273.68</v>
      </c>
      <c r="AO91" s="84">
        <v>1273.68</v>
      </c>
      <c r="AP91" s="84">
        <v>1273.68</v>
      </c>
      <c r="AQ91" s="84">
        <v>1273.68</v>
      </c>
      <c r="AR91" s="84">
        <v>1273.68</v>
      </c>
      <c r="AS91" s="84">
        <v>1274.33</v>
      </c>
      <c r="AT91" s="84">
        <v>1274.33</v>
      </c>
      <c r="AU91" s="84">
        <v>1274.33</v>
      </c>
      <c r="AV91" s="84">
        <v>1274.33</v>
      </c>
      <c r="AW91" s="84">
        <v>1274.33</v>
      </c>
      <c r="AX91" s="84">
        <v>1274.33</v>
      </c>
    </row>
    <row r="92" spans="1:50" x14ac:dyDescent="0.25">
      <c r="A92">
        <v>13075095</v>
      </c>
      <c r="B92">
        <v>5556</v>
      </c>
      <c r="C92" t="s">
        <v>110</v>
      </c>
      <c r="D92">
        <v>404</v>
      </c>
      <c r="E92" s="84">
        <v>126946.19</v>
      </c>
      <c r="F92" s="84">
        <v>390425.09</v>
      </c>
      <c r="G92" s="84">
        <v>263478.90000000002</v>
      </c>
      <c r="H92" s="84">
        <v>285033.53000000003</v>
      </c>
      <c r="I92">
        <v>705.53</v>
      </c>
      <c r="J92" s="84">
        <v>144333.74</v>
      </c>
      <c r="K92" s="84">
        <v>13753.6</v>
      </c>
      <c r="L92" s="84">
        <v>158087.34</v>
      </c>
      <c r="M92" s="84">
        <v>13172.07</v>
      </c>
      <c r="N92" s="84">
        <v>13172.07</v>
      </c>
      <c r="O92" s="84">
        <v>13172.07</v>
      </c>
      <c r="P92" s="84">
        <v>13172.07</v>
      </c>
      <c r="Q92" s="84">
        <v>13172.07</v>
      </c>
      <c r="R92" s="84">
        <v>13172.07</v>
      </c>
      <c r="S92" s="84">
        <v>13175.82</v>
      </c>
      <c r="T92" s="84">
        <v>13175.82</v>
      </c>
      <c r="U92" s="84">
        <v>13175.82</v>
      </c>
      <c r="V92" s="84">
        <v>13175.82</v>
      </c>
      <c r="W92" s="84">
        <v>13175.82</v>
      </c>
      <c r="X92" s="84">
        <v>13175.82</v>
      </c>
      <c r="Y92" s="84">
        <v>144333.74</v>
      </c>
      <c r="Z92" s="84">
        <v>12026.1</v>
      </c>
      <c r="AA92" s="84">
        <v>12026.1</v>
      </c>
      <c r="AB92" s="84">
        <v>12026.1</v>
      </c>
      <c r="AC92" s="84">
        <v>12026.1</v>
      </c>
      <c r="AD92" s="84">
        <v>12026.1</v>
      </c>
      <c r="AE92" s="84">
        <v>12026.1</v>
      </c>
      <c r="AF92" s="84">
        <v>12029.53</v>
      </c>
      <c r="AG92" s="84">
        <v>12029.53</v>
      </c>
      <c r="AH92" s="84">
        <v>12029.53</v>
      </c>
      <c r="AI92" s="84">
        <v>12029.53</v>
      </c>
      <c r="AJ92" s="84">
        <v>12029.53</v>
      </c>
      <c r="AK92" s="84">
        <v>12029.49</v>
      </c>
      <c r="AL92" s="84">
        <v>13753.6</v>
      </c>
      <c r="AM92" s="84">
        <v>1145.97</v>
      </c>
      <c r="AN92" s="84">
        <v>1145.97</v>
      </c>
      <c r="AO92" s="84">
        <v>1145.97</v>
      </c>
      <c r="AP92" s="84">
        <v>1145.97</v>
      </c>
      <c r="AQ92" s="84">
        <v>1145.97</v>
      </c>
      <c r="AR92" s="84">
        <v>1145.97</v>
      </c>
      <c r="AS92" s="84">
        <v>1146.29</v>
      </c>
      <c r="AT92" s="84">
        <v>1146.29</v>
      </c>
      <c r="AU92" s="84">
        <v>1146.29</v>
      </c>
      <c r="AV92" s="84">
        <v>1146.29</v>
      </c>
      <c r="AW92" s="84">
        <v>1146.29</v>
      </c>
      <c r="AX92" s="84">
        <v>1146.33</v>
      </c>
    </row>
    <row r="93" spans="1:50" x14ac:dyDescent="0.25">
      <c r="A93">
        <v>13075097</v>
      </c>
      <c r="B93">
        <v>5557</v>
      </c>
      <c r="C93" t="s">
        <v>123</v>
      </c>
      <c r="D93">
        <v>609</v>
      </c>
      <c r="E93" s="84">
        <v>174726.28</v>
      </c>
      <c r="F93" s="84">
        <v>588536.82999999996</v>
      </c>
      <c r="G93" s="84">
        <v>413810.55</v>
      </c>
      <c r="H93" s="84">
        <v>423012.61</v>
      </c>
      <c r="I93">
        <v>694.6</v>
      </c>
      <c r="J93" s="84">
        <v>226685.42</v>
      </c>
      <c r="K93" s="84">
        <v>21600.91</v>
      </c>
      <c r="L93" s="84">
        <v>248286.33</v>
      </c>
      <c r="M93" s="84">
        <v>20687.71</v>
      </c>
      <c r="N93" s="84">
        <v>20687.71</v>
      </c>
      <c r="O93" s="84">
        <v>20687.71</v>
      </c>
      <c r="P93" s="84">
        <v>20687.71</v>
      </c>
      <c r="Q93" s="84">
        <v>20687.71</v>
      </c>
      <c r="R93" s="84">
        <v>20687.71</v>
      </c>
      <c r="S93" s="84">
        <v>20693.34</v>
      </c>
      <c r="T93" s="84">
        <v>20693.34</v>
      </c>
      <c r="U93" s="84">
        <v>20693.34</v>
      </c>
      <c r="V93" s="84">
        <v>20693.34</v>
      </c>
      <c r="W93" s="84">
        <v>20693.34</v>
      </c>
      <c r="X93" s="84">
        <v>20693.37</v>
      </c>
      <c r="Y93" s="84">
        <v>226685.42</v>
      </c>
      <c r="Z93" s="84">
        <v>18887.88</v>
      </c>
      <c r="AA93" s="84">
        <v>18887.88</v>
      </c>
      <c r="AB93" s="84">
        <v>18887.88</v>
      </c>
      <c r="AC93" s="84">
        <v>18887.88</v>
      </c>
      <c r="AD93" s="84">
        <v>18887.88</v>
      </c>
      <c r="AE93" s="84">
        <v>18887.88</v>
      </c>
      <c r="AF93" s="84">
        <v>18893.02</v>
      </c>
      <c r="AG93" s="84">
        <v>18893.02</v>
      </c>
      <c r="AH93" s="84">
        <v>18893.02</v>
      </c>
      <c r="AI93" s="84">
        <v>18893.02</v>
      </c>
      <c r="AJ93" s="84">
        <v>18893.02</v>
      </c>
      <c r="AK93" s="84">
        <v>18893.04</v>
      </c>
      <c r="AL93" s="84">
        <v>21600.91</v>
      </c>
      <c r="AM93" s="84">
        <v>1799.83</v>
      </c>
      <c r="AN93" s="84">
        <v>1799.83</v>
      </c>
      <c r="AO93" s="84">
        <v>1799.83</v>
      </c>
      <c r="AP93" s="84">
        <v>1799.83</v>
      </c>
      <c r="AQ93" s="84">
        <v>1799.83</v>
      </c>
      <c r="AR93" s="84">
        <v>1799.83</v>
      </c>
      <c r="AS93" s="84">
        <v>1800.32</v>
      </c>
      <c r="AT93" s="84">
        <v>1800.32</v>
      </c>
      <c r="AU93" s="84">
        <v>1800.32</v>
      </c>
      <c r="AV93" s="84">
        <v>1800.32</v>
      </c>
      <c r="AW93" s="84">
        <v>1800.32</v>
      </c>
      <c r="AX93" s="84">
        <v>1800.33</v>
      </c>
    </row>
    <row r="94" spans="1:50" x14ac:dyDescent="0.25">
      <c r="A94">
        <v>13075098</v>
      </c>
      <c r="B94">
        <v>5553</v>
      </c>
      <c r="C94" t="s">
        <v>79</v>
      </c>
      <c r="D94">
        <v>524</v>
      </c>
      <c r="E94" s="84">
        <v>427130.78</v>
      </c>
      <c r="F94" s="84">
        <v>506392.94</v>
      </c>
      <c r="G94" s="84">
        <v>79262.16</v>
      </c>
      <c r="H94" s="84">
        <v>474688.08</v>
      </c>
      <c r="I94">
        <v>905.89</v>
      </c>
      <c r="J94" s="84">
        <v>43419.81</v>
      </c>
      <c r="K94" s="84">
        <v>4137.49</v>
      </c>
      <c r="L94" s="84">
        <v>47557.3</v>
      </c>
      <c r="M94" s="84">
        <v>3960.68</v>
      </c>
      <c r="N94" s="84">
        <v>3960.68</v>
      </c>
      <c r="O94" s="84">
        <v>3960.68</v>
      </c>
      <c r="P94" s="84">
        <v>3960.68</v>
      </c>
      <c r="Q94" s="84">
        <v>3960.68</v>
      </c>
      <c r="R94" s="84">
        <v>3960.68</v>
      </c>
      <c r="S94" s="84">
        <v>3965.53</v>
      </c>
      <c r="T94" s="84">
        <v>3965.53</v>
      </c>
      <c r="U94" s="84">
        <v>3965.53</v>
      </c>
      <c r="V94" s="84">
        <v>3965.53</v>
      </c>
      <c r="W94" s="84">
        <v>3965.53</v>
      </c>
      <c r="X94" s="84">
        <v>3965.57</v>
      </c>
      <c r="Y94" s="84">
        <v>43419.81</v>
      </c>
      <c r="Z94" s="84">
        <v>3616.1</v>
      </c>
      <c r="AA94" s="84">
        <v>3616.1</v>
      </c>
      <c r="AB94" s="84">
        <v>3616.1</v>
      </c>
      <c r="AC94" s="84">
        <v>3616.1</v>
      </c>
      <c r="AD94" s="84">
        <v>3616.1</v>
      </c>
      <c r="AE94" s="84">
        <v>3616.1</v>
      </c>
      <c r="AF94" s="84">
        <v>3620.53</v>
      </c>
      <c r="AG94" s="84">
        <v>3620.53</v>
      </c>
      <c r="AH94" s="84">
        <v>3620.53</v>
      </c>
      <c r="AI94" s="84">
        <v>3620.53</v>
      </c>
      <c r="AJ94" s="84">
        <v>3620.53</v>
      </c>
      <c r="AK94" s="84">
        <v>3620.56</v>
      </c>
      <c r="AL94" s="84">
        <v>4137.49</v>
      </c>
      <c r="AM94">
        <v>344.58</v>
      </c>
      <c r="AN94">
        <v>344.58</v>
      </c>
      <c r="AO94">
        <v>344.58</v>
      </c>
      <c r="AP94">
        <v>344.58</v>
      </c>
      <c r="AQ94">
        <v>344.58</v>
      </c>
      <c r="AR94">
        <v>344.58</v>
      </c>
      <c r="AS94">
        <v>345</v>
      </c>
      <c r="AT94">
        <v>345</v>
      </c>
      <c r="AU94">
        <v>345</v>
      </c>
      <c r="AV94">
        <v>345</v>
      </c>
      <c r="AW94">
        <v>345</v>
      </c>
      <c r="AX94">
        <v>345.01</v>
      </c>
    </row>
    <row r="95" spans="1:50" x14ac:dyDescent="0.25">
      <c r="A95">
        <v>13075101</v>
      </c>
      <c r="B95">
        <v>5553</v>
      </c>
      <c r="C95" t="s">
        <v>80</v>
      </c>
      <c r="D95">
        <v>228</v>
      </c>
      <c r="E95" s="84">
        <v>163452.35999999999</v>
      </c>
      <c r="F95" s="84">
        <v>220338.91</v>
      </c>
      <c r="G95" s="84">
        <v>56886.55</v>
      </c>
      <c r="H95" s="84">
        <v>197584.29</v>
      </c>
      <c r="I95">
        <v>866.6</v>
      </c>
      <c r="J95" s="84">
        <v>31162.45</v>
      </c>
      <c r="K95" s="84">
        <v>2969.48</v>
      </c>
      <c r="L95" s="84">
        <v>34131.93</v>
      </c>
      <c r="M95" s="84">
        <v>2843.27</v>
      </c>
      <c r="N95" s="84">
        <v>2843.27</v>
      </c>
      <c r="O95" s="84">
        <v>2843.27</v>
      </c>
      <c r="P95" s="84">
        <v>2843.27</v>
      </c>
      <c r="Q95" s="84">
        <v>2843.27</v>
      </c>
      <c r="R95" s="84">
        <v>2843.27</v>
      </c>
      <c r="S95" s="84">
        <v>2845.38</v>
      </c>
      <c r="T95" s="84">
        <v>2845.38</v>
      </c>
      <c r="U95" s="84">
        <v>2845.38</v>
      </c>
      <c r="V95" s="84">
        <v>2845.38</v>
      </c>
      <c r="W95" s="84">
        <v>2845.38</v>
      </c>
      <c r="X95" s="84">
        <v>2845.41</v>
      </c>
      <c r="Y95" s="84">
        <v>31162.45</v>
      </c>
      <c r="Z95" s="84">
        <v>2595.91</v>
      </c>
      <c r="AA95" s="84">
        <v>2595.91</v>
      </c>
      <c r="AB95" s="84">
        <v>2595.91</v>
      </c>
      <c r="AC95" s="84">
        <v>2595.91</v>
      </c>
      <c r="AD95" s="84">
        <v>2595.91</v>
      </c>
      <c r="AE95" s="84">
        <v>2595.91</v>
      </c>
      <c r="AF95" s="84">
        <v>2597.83</v>
      </c>
      <c r="AG95" s="84">
        <v>2597.83</v>
      </c>
      <c r="AH95" s="84">
        <v>2597.83</v>
      </c>
      <c r="AI95" s="84">
        <v>2597.83</v>
      </c>
      <c r="AJ95" s="84">
        <v>2597.83</v>
      </c>
      <c r="AK95" s="84">
        <v>2597.84</v>
      </c>
      <c r="AL95" s="84">
        <v>2969.48</v>
      </c>
      <c r="AM95">
        <v>247.36</v>
      </c>
      <c r="AN95">
        <v>247.36</v>
      </c>
      <c r="AO95">
        <v>247.36</v>
      </c>
      <c r="AP95">
        <v>247.36</v>
      </c>
      <c r="AQ95">
        <v>247.36</v>
      </c>
      <c r="AR95">
        <v>247.36</v>
      </c>
      <c r="AS95">
        <v>247.55</v>
      </c>
      <c r="AT95">
        <v>247.55</v>
      </c>
      <c r="AU95">
        <v>247.55</v>
      </c>
      <c r="AV95">
        <v>247.55</v>
      </c>
      <c r="AW95">
        <v>247.55</v>
      </c>
      <c r="AX95">
        <v>247.57</v>
      </c>
    </row>
    <row r="96" spans="1:50" x14ac:dyDescent="0.25">
      <c r="A96">
        <v>13075102</v>
      </c>
      <c r="B96">
        <v>5555</v>
      </c>
      <c r="C96" t="s">
        <v>80</v>
      </c>
      <c r="D96" s="85">
        <v>2355</v>
      </c>
      <c r="E96" s="84">
        <v>1659571.69</v>
      </c>
      <c r="F96" s="84">
        <v>2275869.02</v>
      </c>
      <c r="G96" s="84">
        <v>616297.34</v>
      </c>
      <c r="H96" s="84">
        <v>2029350.09</v>
      </c>
      <c r="I96">
        <v>861.72</v>
      </c>
      <c r="J96" s="84">
        <v>337607.67999999999</v>
      </c>
      <c r="K96" s="84">
        <v>32170.720000000001</v>
      </c>
      <c r="L96" s="84">
        <v>369778.4</v>
      </c>
      <c r="M96" s="84">
        <v>30803.98</v>
      </c>
      <c r="N96" s="84">
        <v>30803.98</v>
      </c>
      <c r="O96" s="84">
        <v>30803.98</v>
      </c>
      <c r="P96" s="84">
        <v>30803.98</v>
      </c>
      <c r="Q96" s="84">
        <v>30803.98</v>
      </c>
      <c r="R96" s="84">
        <v>30803.98</v>
      </c>
      <c r="S96" s="84">
        <v>30825.75</v>
      </c>
      <c r="T96" s="84">
        <v>30825.75</v>
      </c>
      <c r="U96" s="84">
        <v>30825.75</v>
      </c>
      <c r="V96" s="84">
        <v>30825.75</v>
      </c>
      <c r="W96" s="84">
        <v>30825.75</v>
      </c>
      <c r="X96" s="84">
        <v>30825.77</v>
      </c>
      <c r="Y96" s="84">
        <v>337607.67999999999</v>
      </c>
      <c r="Z96" s="84">
        <v>28124.04</v>
      </c>
      <c r="AA96" s="84">
        <v>28124.04</v>
      </c>
      <c r="AB96" s="84">
        <v>28124.04</v>
      </c>
      <c r="AC96" s="84">
        <v>28124.04</v>
      </c>
      <c r="AD96" s="84">
        <v>28124.04</v>
      </c>
      <c r="AE96" s="84">
        <v>28124.04</v>
      </c>
      <c r="AF96" s="84">
        <v>28143.91</v>
      </c>
      <c r="AG96" s="84">
        <v>28143.91</v>
      </c>
      <c r="AH96" s="84">
        <v>28143.91</v>
      </c>
      <c r="AI96" s="84">
        <v>28143.91</v>
      </c>
      <c r="AJ96" s="84">
        <v>28143.91</v>
      </c>
      <c r="AK96" s="84">
        <v>28143.89</v>
      </c>
      <c r="AL96" s="84">
        <v>32170.720000000001</v>
      </c>
      <c r="AM96" s="84">
        <v>2679.94</v>
      </c>
      <c r="AN96" s="84">
        <v>2679.94</v>
      </c>
      <c r="AO96" s="84">
        <v>2679.94</v>
      </c>
      <c r="AP96" s="84">
        <v>2679.94</v>
      </c>
      <c r="AQ96" s="84">
        <v>2679.94</v>
      </c>
      <c r="AR96" s="84">
        <v>2679.94</v>
      </c>
      <c r="AS96" s="84">
        <v>2681.84</v>
      </c>
      <c r="AT96" s="84">
        <v>2681.84</v>
      </c>
      <c r="AU96" s="84">
        <v>2681.84</v>
      </c>
      <c r="AV96" s="84">
        <v>2681.84</v>
      </c>
      <c r="AW96" s="84">
        <v>2681.84</v>
      </c>
      <c r="AX96" s="84">
        <v>2681.88</v>
      </c>
    </row>
    <row r="97" spans="1:50" x14ac:dyDescent="0.25">
      <c r="A97">
        <v>13075103</v>
      </c>
      <c r="B97">
        <v>5560</v>
      </c>
      <c r="C97" t="s">
        <v>142</v>
      </c>
      <c r="D97">
        <v>168</v>
      </c>
      <c r="E97" s="84">
        <v>47861.919999999998</v>
      </c>
      <c r="F97" s="84">
        <v>162354.99</v>
      </c>
      <c r="G97" s="84">
        <v>114493.07</v>
      </c>
      <c r="H97" s="84">
        <v>116557.75999999999</v>
      </c>
      <c r="I97">
        <v>693.8</v>
      </c>
      <c r="J97" s="84">
        <v>62719.3</v>
      </c>
      <c r="K97" s="84">
        <v>5976.54</v>
      </c>
      <c r="L97" s="84">
        <v>68695.839999999997</v>
      </c>
      <c r="M97" s="84">
        <v>5723.87</v>
      </c>
      <c r="N97" s="84">
        <v>5723.87</v>
      </c>
      <c r="O97" s="84">
        <v>5723.87</v>
      </c>
      <c r="P97" s="84">
        <v>5723.87</v>
      </c>
      <c r="Q97" s="84">
        <v>5723.87</v>
      </c>
      <c r="R97" s="84">
        <v>5723.87</v>
      </c>
      <c r="S97" s="84">
        <v>5725.43</v>
      </c>
      <c r="T97" s="84">
        <v>5725.43</v>
      </c>
      <c r="U97" s="84">
        <v>5725.43</v>
      </c>
      <c r="V97" s="84">
        <v>5725.43</v>
      </c>
      <c r="W97" s="84">
        <v>5725.43</v>
      </c>
      <c r="X97" s="84">
        <v>5725.47</v>
      </c>
      <c r="Y97" s="84">
        <v>62719.3</v>
      </c>
      <c r="Z97" s="84">
        <v>5225.8999999999996</v>
      </c>
      <c r="AA97" s="84">
        <v>5225.8999999999996</v>
      </c>
      <c r="AB97" s="84">
        <v>5225.8999999999996</v>
      </c>
      <c r="AC97" s="84">
        <v>5225.8999999999996</v>
      </c>
      <c r="AD97" s="84">
        <v>5225.8999999999996</v>
      </c>
      <c r="AE97" s="84">
        <v>5225.8999999999996</v>
      </c>
      <c r="AF97" s="84">
        <v>5227.3100000000004</v>
      </c>
      <c r="AG97" s="84">
        <v>5227.3100000000004</v>
      </c>
      <c r="AH97" s="84">
        <v>5227.3100000000004</v>
      </c>
      <c r="AI97" s="84">
        <v>5227.3100000000004</v>
      </c>
      <c r="AJ97" s="84">
        <v>5227.3100000000004</v>
      </c>
      <c r="AK97" s="84">
        <v>5227.3500000000004</v>
      </c>
      <c r="AL97" s="84">
        <v>5976.54</v>
      </c>
      <c r="AM97">
        <v>497.97</v>
      </c>
      <c r="AN97">
        <v>497.97</v>
      </c>
      <c r="AO97">
        <v>497.97</v>
      </c>
      <c r="AP97">
        <v>497.97</v>
      </c>
      <c r="AQ97">
        <v>497.97</v>
      </c>
      <c r="AR97">
        <v>497.97</v>
      </c>
      <c r="AS97">
        <v>498.12</v>
      </c>
      <c r="AT97">
        <v>498.12</v>
      </c>
      <c r="AU97">
        <v>498.12</v>
      </c>
      <c r="AV97">
        <v>498.12</v>
      </c>
      <c r="AW97">
        <v>498.12</v>
      </c>
      <c r="AX97">
        <v>498.12</v>
      </c>
    </row>
    <row r="98" spans="1:50" x14ac:dyDescent="0.25">
      <c r="A98">
        <v>13075104</v>
      </c>
      <c r="B98">
        <v>5560</v>
      </c>
      <c r="C98" t="s">
        <v>143</v>
      </c>
      <c r="D98">
        <v>227</v>
      </c>
      <c r="E98" s="84">
        <v>257876.18</v>
      </c>
      <c r="F98" s="84">
        <v>219372.51</v>
      </c>
      <c r="G98" t="s">
        <v>69</v>
      </c>
      <c r="H98" s="84">
        <v>257876.18</v>
      </c>
      <c r="I98" s="84">
        <v>1136.02</v>
      </c>
      <c r="J98" t="s">
        <v>69</v>
      </c>
      <c r="K98" t="s">
        <v>69</v>
      </c>
      <c r="L98">
        <v>0</v>
      </c>
      <c r="M98" t="s">
        <v>69</v>
      </c>
      <c r="N98" t="s">
        <v>69</v>
      </c>
      <c r="O98" t="s">
        <v>69</v>
      </c>
      <c r="P98" t="s">
        <v>69</v>
      </c>
      <c r="Q98" t="s">
        <v>69</v>
      </c>
      <c r="R98" t="s">
        <v>69</v>
      </c>
      <c r="S98" t="s">
        <v>69</v>
      </c>
      <c r="T98" t="s">
        <v>69</v>
      </c>
      <c r="U98" t="s">
        <v>69</v>
      </c>
      <c r="V98" t="s">
        <v>69</v>
      </c>
      <c r="W98" t="s">
        <v>69</v>
      </c>
      <c r="X98" t="s">
        <v>69</v>
      </c>
      <c r="Y98" t="s">
        <v>69</v>
      </c>
      <c r="Z98" t="s">
        <v>69</v>
      </c>
      <c r="AA98" t="s">
        <v>69</v>
      </c>
      <c r="AB98" t="s">
        <v>69</v>
      </c>
      <c r="AC98" t="s">
        <v>69</v>
      </c>
      <c r="AD98" t="s">
        <v>69</v>
      </c>
      <c r="AE98" t="s">
        <v>69</v>
      </c>
      <c r="AF98" t="s">
        <v>69</v>
      </c>
      <c r="AG98" t="s">
        <v>69</v>
      </c>
      <c r="AH98" t="s">
        <v>69</v>
      </c>
      <c r="AI98" t="s">
        <v>69</v>
      </c>
      <c r="AJ98" t="s">
        <v>69</v>
      </c>
      <c r="AK98" t="s">
        <v>69</v>
      </c>
      <c r="AL98" t="s">
        <v>69</v>
      </c>
      <c r="AM98" t="s">
        <v>69</v>
      </c>
      <c r="AN98" t="s">
        <v>69</v>
      </c>
      <c r="AO98" t="s">
        <v>69</v>
      </c>
      <c r="AP98" t="s">
        <v>69</v>
      </c>
      <c r="AQ98" t="s">
        <v>69</v>
      </c>
      <c r="AR98" t="s">
        <v>69</v>
      </c>
      <c r="AS98" t="s">
        <v>69</v>
      </c>
      <c r="AT98" t="s">
        <v>69</v>
      </c>
      <c r="AU98" t="s">
        <v>69</v>
      </c>
      <c r="AV98" t="s">
        <v>69</v>
      </c>
      <c r="AW98" t="s">
        <v>69</v>
      </c>
      <c r="AX98" t="s">
        <v>69</v>
      </c>
    </row>
    <row r="99" spans="1:50" x14ac:dyDescent="0.25">
      <c r="A99">
        <v>13075105</v>
      </c>
      <c r="B99">
        <v>513</v>
      </c>
      <c r="C99" t="s">
        <v>45</v>
      </c>
      <c r="D99" s="85">
        <v>10442</v>
      </c>
      <c r="E99" s="84">
        <v>5071444.72</v>
      </c>
      <c r="F99" s="84">
        <v>10091135.59</v>
      </c>
      <c r="G99" s="84">
        <v>5019690.87</v>
      </c>
      <c r="H99" s="84">
        <v>8083259.2400000002</v>
      </c>
      <c r="I99">
        <v>774.11</v>
      </c>
      <c r="J99" s="84">
        <v>2749786.66</v>
      </c>
      <c r="K99" s="84">
        <v>262027.86</v>
      </c>
      <c r="L99" s="84">
        <v>3011814.52</v>
      </c>
      <c r="M99" s="84">
        <v>250936.29</v>
      </c>
      <c r="N99" s="84">
        <v>250936.29</v>
      </c>
      <c r="O99" s="84">
        <v>250936.29</v>
      </c>
      <c r="P99" s="84">
        <v>250936.29</v>
      </c>
      <c r="Q99" s="84">
        <v>250936.29</v>
      </c>
      <c r="R99" s="84">
        <v>250936.29</v>
      </c>
      <c r="S99" s="84">
        <v>251032.79</v>
      </c>
      <c r="T99" s="84">
        <v>251032.79</v>
      </c>
      <c r="U99" s="84">
        <v>251032.79</v>
      </c>
      <c r="V99" s="84">
        <v>251032.79</v>
      </c>
      <c r="W99" s="84">
        <v>251032.79</v>
      </c>
      <c r="X99" s="84">
        <v>251032.83</v>
      </c>
      <c r="Y99" s="84">
        <v>2749786.66</v>
      </c>
      <c r="Z99" s="84">
        <v>229104.84</v>
      </c>
      <c r="AA99" s="84">
        <v>229104.84</v>
      </c>
      <c r="AB99" s="84">
        <v>229104.84</v>
      </c>
      <c r="AC99" s="84">
        <v>229104.84</v>
      </c>
      <c r="AD99" s="84">
        <v>229104.84</v>
      </c>
      <c r="AE99" s="84">
        <v>229104.84</v>
      </c>
      <c r="AF99" s="84">
        <v>229192.93</v>
      </c>
      <c r="AG99" s="84">
        <v>229192.93</v>
      </c>
      <c r="AH99" s="84">
        <v>229192.93</v>
      </c>
      <c r="AI99" s="84">
        <v>229192.93</v>
      </c>
      <c r="AJ99" s="84">
        <v>229192.93</v>
      </c>
      <c r="AK99" s="84">
        <v>229192.97</v>
      </c>
      <c r="AL99" s="84">
        <v>262027.86</v>
      </c>
      <c r="AM99" s="84">
        <v>21831.45</v>
      </c>
      <c r="AN99" s="84">
        <v>21831.45</v>
      </c>
      <c r="AO99" s="84">
        <v>21831.45</v>
      </c>
      <c r="AP99" s="84">
        <v>21831.45</v>
      </c>
      <c r="AQ99" s="84">
        <v>21831.45</v>
      </c>
      <c r="AR99" s="84">
        <v>21831.45</v>
      </c>
      <c r="AS99" s="84">
        <v>21839.86</v>
      </c>
      <c r="AT99" s="84">
        <v>21839.86</v>
      </c>
      <c r="AU99" s="84">
        <v>21839.86</v>
      </c>
      <c r="AV99" s="84">
        <v>21839.86</v>
      </c>
      <c r="AW99" s="84">
        <v>21839.86</v>
      </c>
      <c r="AX99" s="84">
        <v>21839.86</v>
      </c>
    </row>
    <row r="100" spans="1:50" x14ac:dyDescent="0.25">
      <c r="A100">
        <v>13075106</v>
      </c>
      <c r="B100">
        <v>5561</v>
      </c>
      <c r="C100" t="s">
        <v>151</v>
      </c>
      <c r="D100">
        <v>246</v>
      </c>
      <c r="E100" s="84">
        <v>328258.87</v>
      </c>
      <c r="F100" s="84">
        <v>237734.09</v>
      </c>
      <c r="G100" t="s">
        <v>69</v>
      </c>
      <c r="H100" s="84">
        <v>328258.87</v>
      </c>
      <c r="I100" s="84">
        <v>1334.39</v>
      </c>
      <c r="J100" t="s">
        <v>69</v>
      </c>
      <c r="K100" t="s">
        <v>69</v>
      </c>
      <c r="L100">
        <v>0</v>
      </c>
      <c r="M100" t="s">
        <v>69</v>
      </c>
      <c r="N100" t="s">
        <v>69</v>
      </c>
      <c r="O100" t="s">
        <v>69</v>
      </c>
      <c r="P100" t="s">
        <v>69</v>
      </c>
      <c r="Q100" t="s">
        <v>69</v>
      </c>
      <c r="R100" t="s">
        <v>69</v>
      </c>
      <c r="S100" t="s">
        <v>69</v>
      </c>
      <c r="T100" t="s">
        <v>69</v>
      </c>
      <c r="U100" t="s">
        <v>69</v>
      </c>
      <c r="V100" t="s">
        <v>69</v>
      </c>
      <c r="W100" t="s">
        <v>69</v>
      </c>
      <c r="X100" t="s">
        <v>69</v>
      </c>
      <c r="Y100" t="s">
        <v>69</v>
      </c>
      <c r="Z100" t="s">
        <v>69</v>
      </c>
      <c r="AA100" t="s">
        <v>69</v>
      </c>
      <c r="AB100" t="s">
        <v>69</v>
      </c>
      <c r="AC100" t="s">
        <v>69</v>
      </c>
      <c r="AD100" t="s">
        <v>69</v>
      </c>
      <c r="AE100" t="s">
        <v>69</v>
      </c>
      <c r="AF100" t="s">
        <v>69</v>
      </c>
      <c r="AG100" t="s">
        <v>69</v>
      </c>
      <c r="AH100" t="s">
        <v>69</v>
      </c>
      <c r="AI100" t="s">
        <v>69</v>
      </c>
      <c r="AJ100" t="s">
        <v>69</v>
      </c>
      <c r="AK100" t="s">
        <v>69</v>
      </c>
      <c r="AL100" t="s">
        <v>69</v>
      </c>
      <c r="AM100" t="s">
        <v>69</v>
      </c>
      <c r="AN100" t="s">
        <v>69</v>
      </c>
      <c r="AO100" t="s">
        <v>69</v>
      </c>
      <c r="AP100" t="s">
        <v>69</v>
      </c>
      <c r="AQ100" t="s">
        <v>69</v>
      </c>
      <c r="AR100" t="s">
        <v>69</v>
      </c>
      <c r="AS100" t="s">
        <v>69</v>
      </c>
      <c r="AT100" t="s">
        <v>69</v>
      </c>
      <c r="AU100" t="s">
        <v>69</v>
      </c>
      <c r="AV100" t="s">
        <v>69</v>
      </c>
      <c r="AW100" t="s">
        <v>69</v>
      </c>
      <c r="AX100" t="s">
        <v>69</v>
      </c>
    </row>
    <row r="101" spans="1:50" x14ac:dyDescent="0.25">
      <c r="A101">
        <v>13075107</v>
      </c>
      <c r="B101">
        <v>5556</v>
      </c>
      <c r="C101" t="s">
        <v>111</v>
      </c>
      <c r="D101" s="85">
        <v>1895</v>
      </c>
      <c r="E101" s="84">
        <v>636655.17000000004</v>
      </c>
      <c r="F101" s="84">
        <v>1831325.6</v>
      </c>
      <c r="G101" s="84">
        <v>1194670.43</v>
      </c>
      <c r="H101" s="84">
        <v>1353457.43</v>
      </c>
      <c r="I101">
        <v>714.23</v>
      </c>
      <c r="J101" s="84">
        <v>654440.46</v>
      </c>
      <c r="K101" s="84">
        <v>62361.8</v>
      </c>
      <c r="L101" s="84">
        <v>716802.26</v>
      </c>
      <c r="M101" s="84">
        <v>59724.76</v>
      </c>
      <c r="N101" s="84">
        <v>59724.76</v>
      </c>
      <c r="O101" s="84">
        <v>59724.76</v>
      </c>
      <c r="P101" s="84">
        <v>59724.76</v>
      </c>
      <c r="Q101" s="84">
        <v>59724.76</v>
      </c>
      <c r="R101" s="84">
        <v>59724.76</v>
      </c>
      <c r="S101" s="84">
        <v>59742.28</v>
      </c>
      <c r="T101" s="84">
        <v>59742.28</v>
      </c>
      <c r="U101" s="84">
        <v>59742.28</v>
      </c>
      <c r="V101" s="84">
        <v>59742.28</v>
      </c>
      <c r="W101" s="84">
        <v>59742.28</v>
      </c>
      <c r="X101" s="84">
        <v>59742.3</v>
      </c>
      <c r="Y101" s="84">
        <v>654440.46</v>
      </c>
      <c r="Z101" s="84">
        <v>54528.71</v>
      </c>
      <c r="AA101" s="84">
        <v>54528.71</v>
      </c>
      <c r="AB101" s="84">
        <v>54528.71</v>
      </c>
      <c r="AC101" s="84">
        <v>54528.71</v>
      </c>
      <c r="AD101" s="84">
        <v>54528.71</v>
      </c>
      <c r="AE101" s="84">
        <v>54528.71</v>
      </c>
      <c r="AF101" s="84">
        <v>54544.7</v>
      </c>
      <c r="AG101" s="84">
        <v>54544.7</v>
      </c>
      <c r="AH101" s="84">
        <v>54544.7</v>
      </c>
      <c r="AI101" s="84">
        <v>54544.7</v>
      </c>
      <c r="AJ101" s="84">
        <v>54544.7</v>
      </c>
      <c r="AK101" s="84">
        <v>54544.7</v>
      </c>
      <c r="AL101" s="84">
        <v>62361.8</v>
      </c>
      <c r="AM101" s="84">
        <v>5196.05</v>
      </c>
      <c r="AN101" s="84">
        <v>5196.05</v>
      </c>
      <c r="AO101" s="84">
        <v>5196.05</v>
      </c>
      <c r="AP101" s="84">
        <v>5196.05</v>
      </c>
      <c r="AQ101" s="84">
        <v>5196.05</v>
      </c>
      <c r="AR101" s="84">
        <v>5196.05</v>
      </c>
      <c r="AS101" s="84">
        <v>5197.58</v>
      </c>
      <c r="AT101" s="84">
        <v>5197.58</v>
      </c>
      <c r="AU101" s="84">
        <v>5197.58</v>
      </c>
      <c r="AV101" s="84">
        <v>5197.58</v>
      </c>
      <c r="AW101" s="84">
        <v>5197.58</v>
      </c>
      <c r="AX101" s="84">
        <v>5197.6000000000004</v>
      </c>
    </row>
    <row r="102" spans="1:50" x14ac:dyDescent="0.25">
      <c r="A102">
        <v>13075108</v>
      </c>
      <c r="B102">
        <v>5556</v>
      </c>
      <c r="C102" t="s">
        <v>112</v>
      </c>
      <c r="D102">
        <v>366</v>
      </c>
      <c r="E102" s="84">
        <v>82307.45</v>
      </c>
      <c r="F102" s="84">
        <v>353701.94</v>
      </c>
      <c r="G102" s="84">
        <v>271394.49</v>
      </c>
      <c r="H102" s="84">
        <v>245144.14</v>
      </c>
      <c r="I102">
        <v>669.79</v>
      </c>
      <c r="J102" s="84">
        <v>148669.9</v>
      </c>
      <c r="K102" s="84">
        <v>14166.79</v>
      </c>
      <c r="L102" s="84">
        <v>162836.69</v>
      </c>
      <c r="M102" s="84">
        <v>13568.03</v>
      </c>
      <c r="N102" s="84">
        <v>13568.03</v>
      </c>
      <c r="O102" s="84">
        <v>13568.03</v>
      </c>
      <c r="P102" s="84">
        <v>13568.03</v>
      </c>
      <c r="Q102" s="84">
        <v>13568.03</v>
      </c>
      <c r="R102" s="84">
        <v>13568.03</v>
      </c>
      <c r="S102" s="84">
        <v>13571.41</v>
      </c>
      <c r="T102" s="84">
        <v>13571.41</v>
      </c>
      <c r="U102" s="84">
        <v>13571.41</v>
      </c>
      <c r="V102" s="84">
        <v>13571.41</v>
      </c>
      <c r="W102" s="84">
        <v>13571.41</v>
      </c>
      <c r="X102" s="84">
        <v>13571.46</v>
      </c>
      <c r="Y102" s="84">
        <v>148669.9</v>
      </c>
      <c r="Z102" s="84">
        <v>12387.62</v>
      </c>
      <c r="AA102" s="84">
        <v>12387.62</v>
      </c>
      <c r="AB102" s="84">
        <v>12387.62</v>
      </c>
      <c r="AC102" s="84">
        <v>12387.62</v>
      </c>
      <c r="AD102" s="84">
        <v>12387.62</v>
      </c>
      <c r="AE102" s="84">
        <v>12387.62</v>
      </c>
      <c r="AF102" s="84">
        <v>12390.69</v>
      </c>
      <c r="AG102" s="84">
        <v>12390.69</v>
      </c>
      <c r="AH102" s="84">
        <v>12390.69</v>
      </c>
      <c r="AI102" s="84">
        <v>12390.69</v>
      </c>
      <c r="AJ102" s="84">
        <v>12390.69</v>
      </c>
      <c r="AK102" s="84">
        <v>12390.73</v>
      </c>
      <c r="AL102" s="84">
        <v>14166.79</v>
      </c>
      <c r="AM102" s="84">
        <v>1180.4100000000001</v>
      </c>
      <c r="AN102" s="84">
        <v>1180.4100000000001</v>
      </c>
      <c r="AO102" s="84">
        <v>1180.4100000000001</v>
      </c>
      <c r="AP102" s="84">
        <v>1180.4100000000001</v>
      </c>
      <c r="AQ102" s="84">
        <v>1180.4100000000001</v>
      </c>
      <c r="AR102" s="84">
        <v>1180.4100000000001</v>
      </c>
      <c r="AS102" s="84">
        <v>1180.72</v>
      </c>
      <c r="AT102" s="84">
        <v>1180.72</v>
      </c>
      <c r="AU102" s="84">
        <v>1180.72</v>
      </c>
      <c r="AV102" s="84">
        <v>1180.72</v>
      </c>
      <c r="AW102" s="84">
        <v>1180.72</v>
      </c>
      <c r="AX102" s="84">
        <v>1180.73</v>
      </c>
    </row>
    <row r="103" spans="1:50" x14ac:dyDescent="0.25">
      <c r="A103">
        <v>13075109</v>
      </c>
      <c r="B103">
        <v>5560</v>
      </c>
      <c r="C103" t="s">
        <v>144</v>
      </c>
      <c r="D103">
        <v>249</v>
      </c>
      <c r="E103" s="84">
        <v>92017.15</v>
      </c>
      <c r="F103" s="84">
        <v>240633.29</v>
      </c>
      <c r="G103" s="84">
        <v>148616.13</v>
      </c>
      <c r="H103" s="84">
        <v>181186.83</v>
      </c>
      <c r="I103">
        <v>727.66</v>
      </c>
      <c r="J103" s="84">
        <v>81411.92</v>
      </c>
      <c r="K103" s="84">
        <v>7757.76</v>
      </c>
      <c r="L103" s="84">
        <v>89169.68</v>
      </c>
      <c r="M103" s="84">
        <v>7429.65</v>
      </c>
      <c r="N103" s="84">
        <v>7429.65</v>
      </c>
      <c r="O103" s="84">
        <v>7429.65</v>
      </c>
      <c r="P103" s="84">
        <v>7429.65</v>
      </c>
      <c r="Q103" s="84">
        <v>7429.65</v>
      </c>
      <c r="R103" s="84">
        <v>7429.65</v>
      </c>
      <c r="S103" s="84">
        <v>7431.96</v>
      </c>
      <c r="T103" s="84">
        <v>7431.96</v>
      </c>
      <c r="U103" s="84">
        <v>7431.96</v>
      </c>
      <c r="V103" s="84">
        <v>7431.96</v>
      </c>
      <c r="W103" s="84">
        <v>7431.96</v>
      </c>
      <c r="X103" s="84">
        <v>7431.98</v>
      </c>
      <c r="Y103" s="84">
        <v>81411.92</v>
      </c>
      <c r="Z103" s="84">
        <v>6783.27</v>
      </c>
      <c r="AA103" s="84">
        <v>6783.27</v>
      </c>
      <c r="AB103" s="84">
        <v>6783.27</v>
      </c>
      <c r="AC103" s="84">
        <v>6783.27</v>
      </c>
      <c r="AD103" s="84">
        <v>6783.27</v>
      </c>
      <c r="AE103" s="84">
        <v>6783.27</v>
      </c>
      <c r="AF103" s="84">
        <v>6785.38</v>
      </c>
      <c r="AG103" s="84">
        <v>6785.38</v>
      </c>
      <c r="AH103" s="84">
        <v>6785.38</v>
      </c>
      <c r="AI103" s="84">
        <v>6785.38</v>
      </c>
      <c r="AJ103" s="84">
        <v>6785.38</v>
      </c>
      <c r="AK103" s="84">
        <v>6785.4</v>
      </c>
      <c r="AL103" s="84">
        <v>7757.76</v>
      </c>
      <c r="AM103">
        <v>646.38</v>
      </c>
      <c r="AN103">
        <v>646.38</v>
      </c>
      <c r="AO103">
        <v>646.38</v>
      </c>
      <c r="AP103">
        <v>646.38</v>
      </c>
      <c r="AQ103">
        <v>646.38</v>
      </c>
      <c r="AR103">
        <v>646.38</v>
      </c>
      <c r="AS103">
        <v>646.58000000000004</v>
      </c>
      <c r="AT103">
        <v>646.58000000000004</v>
      </c>
      <c r="AU103">
        <v>646.58000000000004</v>
      </c>
      <c r="AV103">
        <v>646.58000000000004</v>
      </c>
      <c r="AW103">
        <v>646.58000000000004</v>
      </c>
      <c r="AX103">
        <v>646.58000000000004</v>
      </c>
    </row>
    <row r="104" spans="1:50" x14ac:dyDescent="0.25">
      <c r="A104">
        <v>13075110</v>
      </c>
      <c r="B104">
        <v>5553</v>
      </c>
      <c r="C104" t="s">
        <v>81</v>
      </c>
      <c r="D104">
        <v>332</v>
      </c>
      <c r="E104" s="84">
        <v>191893.82</v>
      </c>
      <c r="F104" s="84">
        <v>320844.38</v>
      </c>
      <c r="G104" s="84">
        <v>128950.56</v>
      </c>
      <c r="H104" s="84">
        <v>269264.15999999997</v>
      </c>
      <c r="I104">
        <v>811.04</v>
      </c>
      <c r="J104" s="84">
        <v>70639.12</v>
      </c>
      <c r="K104" s="84">
        <v>6731.22</v>
      </c>
      <c r="L104" s="84">
        <v>77370.34</v>
      </c>
      <c r="M104" s="84">
        <v>6445.99</v>
      </c>
      <c r="N104" s="84">
        <v>6445.99</v>
      </c>
      <c r="O104" s="84">
        <v>6445.99</v>
      </c>
      <c r="P104" s="84">
        <v>6445.99</v>
      </c>
      <c r="Q104" s="84">
        <v>6445.99</v>
      </c>
      <c r="R104" s="84">
        <v>6445.99</v>
      </c>
      <c r="S104" s="84">
        <v>6449.06</v>
      </c>
      <c r="T104" s="84">
        <v>6449.06</v>
      </c>
      <c r="U104" s="84">
        <v>6449.06</v>
      </c>
      <c r="V104" s="84">
        <v>6449.06</v>
      </c>
      <c r="W104" s="84">
        <v>6449.06</v>
      </c>
      <c r="X104" s="84">
        <v>6449.1</v>
      </c>
      <c r="Y104" s="84">
        <v>70639.12</v>
      </c>
      <c r="Z104" s="84">
        <v>5885.19</v>
      </c>
      <c r="AA104" s="84">
        <v>5885.19</v>
      </c>
      <c r="AB104" s="84">
        <v>5885.19</v>
      </c>
      <c r="AC104" s="84">
        <v>5885.19</v>
      </c>
      <c r="AD104" s="84">
        <v>5885.19</v>
      </c>
      <c r="AE104" s="84">
        <v>5885.19</v>
      </c>
      <c r="AF104" s="84">
        <v>5887.99</v>
      </c>
      <c r="AG104" s="84">
        <v>5887.99</v>
      </c>
      <c r="AH104" s="84">
        <v>5887.99</v>
      </c>
      <c r="AI104" s="84">
        <v>5887.99</v>
      </c>
      <c r="AJ104" s="84">
        <v>5887.99</v>
      </c>
      <c r="AK104" s="84">
        <v>5888.03</v>
      </c>
      <c r="AL104" s="84">
        <v>6731.22</v>
      </c>
      <c r="AM104">
        <v>560.79999999999995</v>
      </c>
      <c r="AN104">
        <v>560.79999999999995</v>
      </c>
      <c r="AO104">
        <v>560.79999999999995</v>
      </c>
      <c r="AP104">
        <v>560.79999999999995</v>
      </c>
      <c r="AQ104">
        <v>560.79999999999995</v>
      </c>
      <c r="AR104">
        <v>560.79999999999995</v>
      </c>
      <c r="AS104">
        <v>561.07000000000005</v>
      </c>
      <c r="AT104">
        <v>561.07000000000005</v>
      </c>
      <c r="AU104">
        <v>561.07000000000005</v>
      </c>
      <c r="AV104">
        <v>561.07000000000005</v>
      </c>
      <c r="AW104">
        <v>561.07000000000005</v>
      </c>
      <c r="AX104">
        <v>561.07000000000005</v>
      </c>
    </row>
    <row r="105" spans="1:50" x14ac:dyDescent="0.25">
      <c r="A105">
        <v>13075111</v>
      </c>
      <c r="B105">
        <v>5562</v>
      </c>
      <c r="C105" t="s">
        <v>162</v>
      </c>
      <c r="D105">
        <v>447</v>
      </c>
      <c r="E105" s="84">
        <v>227862.67</v>
      </c>
      <c r="F105" s="84">
        <v>431980.23</v>
      </c>
      <c r="G105" s="84">
        <v>204117.57</v>
      </c>
      <c r="H105" s="84">
        <v>350333.21</v>
      </c>
      <c r="I105">
        <v>783.74</v>
      </c>
      <c r="J105" s="84">
        <v>111815.6</v>
      </c>
      <c r="K105" s="84">
        <v>10654.94</v>
      </c>
      <c r="L105" s="84">
        <v>122470.54</v>
      </c>
      <c r="M105" s="84">
        <v>10203.81</v>
      </c>
      <c r="N105" s="84">
        <v>10203.81</v>
      </c>
      <c r="O105" s="84">
        <v>10203.81</v>
      </c>
      <c r="P105" s="84">
        <v>10203.81</v>
      </c>
      <c r="Q105" s="84">
        <v>10203.81</v>
      </c>
      <c r="R105" s="84">
        <v>10203.81</v>
      </c>
      <c r="S105" s="84">
        <v>10207.94</v>
      </c>
      <c r="T105" s="84">
        <v>10207.94</v>
      </c>
      <c r="U105" s="84">
        <v>10207.94</v>
      </c>
      <c r="V105" s="84">
        <v>10207.94</v>
      </c>
      <c r="W105" s="84">
        <v>10207.94</v>
      </c>
      <c r="X105" s="84">
        <v>10207.98</v>
      </c>
      <c r="Y105" s="84">
        <v>111815.6</v>
      </c>
      <c r="Z105" s="84">
        <v>9316.08</v>
      </c>
      <c r="AA105" s="84">
        <v>9316.08</v>
      </c>
      <c r="AB105" s="84">
        <v>9316.08</v>
      </c>
      <c r="AC105" s="84">
        <v>9316.08</v>
      </c>
      <c r="AD105" s="84">
        <v>9316.08</v>
      </c>
      <c r="AE105" s="84">
        <v>9316.08</v>
      </c>
      <c r="AF105" s="84">
        <v>9319.85</v>
      </c>
      <c r="AG105" s="84">
        <v>9319.85</v>
      </c>
      <c r="AH105" s="84">
        <v>9319.85</v>
      </c>
      <c r="AI105" s="84">
        <v>9319.85</v>
      </c>
      <c r="AJ105" s="84">
        <v>9319.85</v>
      </c>
      <c r="AK105" s="84">
        <v>9319.8700000000008</v>
      </c>
      <c r="AL105" s="84">
        <v>10654.94</v>
      </c>
      <c r="AM105">
        <v>887.73</v>
      </c>
      <c r="AN105">
        <v>887.73</v>
      </c>
      <c r="AO105">
        <v>887.73</v>
      </c>
      <c r="AP105">
        <v>887.73</v>
      </c>
      <c r="AQ105">
        <v>887.73</v>
      </c>
      <c r="AR105">
        <v>887.73</v>
      </c>
      <c r="AS105">
        <v>888.09</v>
      </c>
      <c r="AT105">
        <v>888.09</v>
      </c>
      <c r="AU105">
        <v>888.09</v>
      </c>
      <c r="AV105">
        <v>888.09</v>
      </c>
      <c r="AW105">
        <v>888.09</v>
      </c>
      <c r="AX105">
        <v>888.11</v>
      </c>
    </row>
    <row r="106" spans="1:50" x14ac:dyDescent="0.25">
      <c r="A106">
        <v>13075113</v>
      </c>
      <c r="B106">
        <v>5556</v>
      </c>
      <c r="C106" t="s">
        <v>113</v>
      </c>
      <c r="D106">
        <v>656</v>
      </c>
      <c r="E106" s="84">
        <v>371430.75</v>
      </c>
      <c r="F106" s="84">
        <v>633957.56999999995</v>
      </c>
      <c r="G106" s="84">
        <v>262526.82</v>
      </c>
      <c r="H106" s="84">
        <v>528946.84</v>
      </c>
      <c r="I106">
        <v>806.32</v>
      </c>
      <c r="J106" s="84">
        <v>143812.19</v>
      </c>
      <c r="K106" s="84">
        <v>13703.9</v>
      </c>
      <c r="L106" s="84">
        <v>157516.09</v>
      </c>
      <c r="M106" s="84">
        <v>13123.31</v>
      </c>
      <c r="N106" s="84">
        <v>13123.31</v>
      </c>
      <c r="O106" s="84">
        <v>13123.31</v>
      </c>
      <c r="P106" s="84">
        <v>13123.31</v>
      </c>
      <c r="Q106" s="84">
        <v>13123.31</v>
      </c>
      <c r="R106" s="84">
        <v>13123.31</v>
      </c>
      <c r="S106" s="84">
        <v>13129.37</v>
      </c>
      <c r="T106" s="84">
        <v>13129.37</v>
      </c>
      <c r="U106" s="84">
        <v>13129.37</v>
      </c>
      <c r="V106" s="84">
        <v>13129.37</v>
      </c>
      <c r="W106" s="84">
        <v>13129.37</v>
      </c>
      <c r="X106" s="84">
        <v>13129.38</v>
      </c>
      <c r="Y106" s="84">
        <v>143812.19</v>
      </c>
      <c r="Z106" s="84">
        <v>11981.59</v>
      </c>
      <c r="AA106" s="84">
        <v>11981.59</v>
      </c>
      <c r="AB106" s="84">
        <v>11981.59</v>
      </c>
      <c r="AC106" s="84">
        <v>11981.59</v>
      </c>
      <c r="AD106" s="84">
        <v>11981.59</v>
      </c>
      <c r="AE106" s="84">
        <v>11981.59</v>
      </c>
      <c r="AF106" s="84">
        <v>11987.11</v>
      </c>
      <c r="AG106" s="84">
        <v>11987.11</v>
      </c>
      <c r="AH106" s="84">
        <v>11987.11</v>
      </c>
      <c r="AI106" s="84">
        <v>11987.11</v>
      </c>
      <c r="AJ106" s="84">
        <v>11987.11</v>
      </c>
      <c r="AK106" s="84">
        <v>11987.1</v>
      </c>
      <c r="AL106" s="84">
        <v>13703.9</v>
      </c>
      <c r="AM106" s="84">
        <v>1141.72</v>
      </c>
      <c r="AN106" s="84">
        <v>1141.72</v>
      </c>
      <c r="AO106" s="84">
        <v>1141.72</v>
      </c>
      <c r="AP106" s="84">
        <v>1141.72</v>
      </c>
      <c r="AQ106" s="84">
        <v>1141.72</v>
      </c>
      <c r="AR106" s="84">
        <v>1141.72</v>
      </c>
      <c r="AS106" s="84">
        <v>1142.26</v>
      </c>
      <c r="AT106" s="84">
        <v>1142.26</v>
      </c>
      <c r="AU106" s="84">
        <v>1142.26</v>
      </c>
      <c r="AV106" s="84">
        <v>1142.26</v>
      </c>
      <c r="AW106" s="84">
        <v>1142.26</v>
      </c>
      <c r="AX106" s="84">
        <v>1142.28</v>
      </c>
    </row>
    <row r="107" spans="1:50" x14ac:dyDescent="0.25">
      <c r="A107">
        <v>13075114</v>
      </c>
      <c r="B107">
        <v>5562</v>
      </c>
      <c r="C107" t="s">
        <v>163</v>
      </c>
      <c r="D107">
        <v>612</v>
      </c>
      <c r="E107" s="84">
        <v>217819.45</v>
      </c>
      <c r="F107" s="84">
        <v>591436.03</v>
      </c>
      <c r="G107" s="84">
        <v>373616.58</v>
      </c>
      <c r="H107" s="84">
        <v>441989.4</v>
      </c>
      <c r="I107">
        <v>722.2</v>
      </c>
      <c r="J107" s="84">
        <v>204667.16</v>
      </c>
      <c r="K107" s="84">
        <v>19502.79</v>
      </c>
      <c r="L107" s="84">
        <v>224169.95</v>
      </c>
      <c r="M107" s="84">
        <v>18678</v>
      </c>
      <c r="N107" s="84">
        <v>18678</v>
      </c>
      <c r="O107" s="84">
        <v>18678</v>
      </c>
      <c r="P107" s="84">
        <v>18678</v>
      </c>
      <c r="Q107" s="84">
        <v>18678</v>
      </c>
      <c r="R107" s="84">
        <v>18678</v>
      </c>
      <c r="S107" s="84">
        <v>18683.650000000001</v>
      </c>
      <c r="T107" s="84">
        <v>18683.650000000001</v>
      </c>
      <c r="U107" s="84">
        <v>18683.650000000001</v>
      </c>
      <c r="V107" s="84">
        <v>18683.650000000001</v>
      </c>
      <c r="W107" s="84">
        <v>18683.650000000001</v>
      </c>
      <c r="X107" s="84">
        <v>18683.7</v>
      </c>
      <c r="Y107" s="84">
        <v>204667.16</v>
      </c>
      <c r="Z107" s="84">
        <v>17053.02</v>
      </c>
      <c r="AA107" s="84">
        <v>17053.02</v>
      </c>
      <c r="AB107" s="84">
        <v>17053.02</v>
      </c>
      <c r="AC107" s="84">
        <v>17053.02</v>
      </c>
      <c r="AD107" s="84">
        <v>17053.02</v>
      </c>
      <c r="AE107" s="84">
        <v>17053.02</v>
      </c>
      <c r="AF107" s="84">
        <v>17058.169999999998</v>
      </c>
      <c r="AG107" s="84">
        <v>17058.169999999998</v>
      </c>
      <c r="AH107" s="84">
        <v>17058.169999999998</v>
      </c>
      <c r="AI107" s="84">
        <v>17058.169999999998</v>
      </c>
      <c r="AJ107" s="84">
        <v>17058.169999999998</v>
      </c>
      <c r="AK107" s="84">
        <v>17058.189999999999</v>
      </c>
      <c r="AL107" s="84">
        <v>19502.79</v>
      </c>
      <c r="AM107" s="84">
        <v>1624.98</v>
      </c>
      <c r="AN107" s="84">
        <v>1624.98</v>
      </c>
      <c r="AO107" s="84">
        <v>1624.98</v>
      </c>
      <c r="AP107" s="84">
        <v>1624.98</v>
      </c>
      <c r="AQ107" s="84">
        <v>1624.98</v>
      </c>
      <c r="AR107" s="84">
        <v>1624.98</v>
      </c>
      <c r="AS107" s="84">
        <v>1625.48</v>
      </c>
      <c r="AT107" s="84">
        <v>1625.48</v>
      </c>
      <c r="AU107" s="84">
        <v>1625.48</v>
      </c>
      <c r="AV107" s="84">
        <v>1625.48</v>
      </c>
      <c r="AW107" s="84">
        <v>1625.48</v>
      </c>
      <c r="AX107" s="84">
        <v>1625.51</v>
      </c>
    </row>
    <row r="108" spans="1:50" x14ac:dyDescent="0.25">
      <c r="A108">
        <v>13075115</v>
      </c>
      <c r="B108">
        <v>5560</v>
      </c>
      <c r="C108" t="s">
        <v>145</v>
      </c>
      <c r="D108">
        <v>930</v>
      </c>
      <c r="E108" s="84">
        <v>405585.65</v>
      </c>
      <c r="F108" s="84">
        <v>898750.82</v>
      </c>
      <c r="G108" s="84">
        <v>493165.17</v>
      </c>
      <c r="H108" s="84">
        <v>701484.75</v>
      </c>
      <c r="I108">
        <v>754.28</v>
      </c>
      <c r="J108" s="84">
        <v>270155.88</v>
      </c>
      <c r="K108" s="84">
        <v>25743.22</v>
      </c>
      <c r="L108" s="84">
        <v>295899.09999999998</v>
      </c>
      <c r="M108" s="84">
        <v>24653.96</v>
      </c>
      <c r="N108" s="84">
        <v>24653.96</v>
      </c>
      <c r="O108" s="84">
        <v>24653.96</v>
      </c>
      <c r="P108" s="84">
        <v>24653.96</v>
      </c>
      <c r="Q108" s="84">
        <v>24653.96</v>
      </c>
      <c r="R108" s="84">
        <v>24653.96</v>
      </c>
      <c r="S108" s="84">
        <v>24662.55</v>
      </c>
      <c r="T108" s="84">
        <v>24662.55</v>
      </c>
      <c r="U108" s="84">
        <v>24662.55</v>
      </c>
      <c r="V108" s="84">
        <v>24662.55</v>
      </c>
      <c r="W108" s="84">
        <v>24662.55</v>
      </c>
      <c r="X108" s="84">
        <v>24662.59</v>
      </c>
      <c r="Y108" s="84">
        <v>270155.88</v>
      </c>
      <c r="Z108" s="84">
        <v>22509.07</v>
      </c>
      <c r="AA108" s="84">
        <v>22509.07</v>
      </c>
      <c r="AB108" s="84">
        <v>22509.07</v>
      </c>
      <c r="AC108" s="84">
        <v>22509.07</v>
      </c>
      <c r="AD108" s="84">
        <v>22509.07</v>
      </c>
      <c r="AE108" s="84">
        <v>22509.07</v>
      </c>
      <c r="AF108" s="84">
        <v>22516.91</v>
      </c>
      <c r="AG108" s="84">
        <v>22516.91</v>
      </c>
      <c r="AH108" s="84">
        <v>22516.91</v>
      </c>
      <c r="AI108" s="84">
        <v>22516.91</v>
      </c>
      <c r="AJ108" s="84">
        <v>22516.91</v>
      </c>
      <c r="AK108" s="84">
        <v>22516.91</v>
      </c>
      <c r="AL108" s="84">
        <v>25743.22</v>
      </c>
      <c r="AM108" s="84">
        <v>2144.89</v>
      </c>
      <c r="AN108" s="84">
        <v>2144.89</v>
      </c>
      <c r="AO108" s="84">
        <v>2144.89</v>
      </c>
      <c r="AP108" s="84">
        <v>2144.89</v>
      </c>
      <c r="AQ108" s="84">
        <v>2144.89</v>
      </c>
      <c r="AR108" s="84">
        <v>2144.89</v>
      </c>
      <c r="AS108" s="84">
        <v>2145.64</v>
      </c>
      <c r="AT108" s="84">
        <v>2145.64</v>
      </c>
      <c r="AU108" s="84">
        <v>2145.64</v>
      </c>
      <c r="AV108" s="84">
        <v>2145.64</v>
      </c>
      <c r="AW108" s="84">
        <v>2145.64</v>
      </c>
      <c r="AX108" s="84">
        <v>2145.6799999999998</v>
      </c>
    </row>
    <row r="109" spans="1:50" x14ac:dyDescent="0.25">
      <c r="A109">
        <v>13075116</v>
      </c>
      <c r="B109">
        <v>5553</v>
      </c>
      <c r="C109" t="s">
        <v>82</v>
      </c>
      <c r="D109">
        <v>151</v>
      </c>
      <c r="E109" s="84">
        <v>35096.449999999997</v>
      </c>
      <c r="F109" s="84">
        <v>145926.21</v>
      </c>
      <c r="G109" s="84">
        <v>110829.75999999999</v>
      </c>
      <c r="H109" s="84">
        <v>101594.31</v>
      </c>
      <c r="I109">
        <v>672.81</v>
      </c>
      <c r="J109" s="84">
        <v>60712.55</v>
      </c>
      <c r="K109" s="84">
        <v>5785.31</v>
      </c>
      <c r="L109" s="84">
        <v>66497.86</v>
      </c>
      <c r="M109" s="84">
        <v>5540.79</v>
      </c>
      <c r="N109" s="84">
        <v>5540.79</v>
      </c>
      <c r="O109" s="84">
        <v>5540.79</v>
      </c>
      <c r="P109" s="84">
        <v>5540.79</v>
      </c>
      <c r="Q109" s="84">
        <v>5540.79</v>
      </c>
      <c r="R109" s="84">
        <v>5540.79</v>
      </c>
      <c r="S109" s="84">
        <v>5542.18</v>
      </c>
      <c r="T109" s="84">
        <v>5542.18</v>
      </c>
      <c r="U109" s="84">
        <v>5542.18</v>
      </c>
      <c r="V109" s="84">
        <v>5542.18</v>
      </c>
      <c r="W109" s="84">
        <v>5542.18</v>
      </c>
      <c r="X109" s="84">
        <v>5542.22</v>
      </c>
      <c r="Y109" s="84">
        <v>60712.55</v>
      </c>
      <c r="Z109" s="84">
        <v>5058.75</v>
      </c>
      <c r="AA109" s="84">
        <v>5058.75</v>
      </c>
      <c r="AB109" s="84">
        <v>5058.75</v>
      </c>
      <c r="AC109" s="84">
        <v>5058.75</v>
      </c>
      <c r="AD109" s="84">
        <v>5058.75</v>
      </c>
      <c r="AE109" s="84">
        <v>5058.75</v>
      </c>
      <c r="AF109" s="84">
        <v>5060.01</v>
      </c>
      <c r="AG109" s="84">
        <v>5060.01</v>
      </c>
      <c r="AH109" s="84">
        <v>5060.01</v>
      </c>
      <c r="AI109" s="84">
        <v>5060.01</v>
      </c>
      <c r="AJ109" s="84">
        <v>5060.01</v>
      </c>
      <c r="AK109" s="84">
        <v>5060</v>
      </c>
      <c r="AL109" s="84">
        <v>5785.31</v>
      </c>
      <c r="AM109">
        <v>482.04</v>
      </c>
      <c r="AN109">
        <v>482.04</v>
      </c>
      <c r="AO109">
        <v>482.04</v>
      </c>
      <c r="AP109">
        <v>482.04</v>
      </c>
      <c r="AQ109">
        <v>482.04</v>
      </c>
      <c r="AR109">
        <v>482.04</v>
      </c>
      <c r="AS109">
        <v>482.17</v>
      </c>
      <c r="AT109">
        <v>482.17</v>
      </c>
      <c r="AU109">
        <v>482.17</v>
      </c>
      <c r="AV109">
        <v>482.17</v>
      </c>
      <c r="AW109">
        <v>482.17</v>
      </c>
      <c r="AX109">
        <v>482.22</v>
      </c>
    </row>
    <row r="110" spans="1:50" x14ac:dyDescent="0.25">
      <c r="A110">
        <v>13075117</v>
      </c>
      <c r="B110">
        <v>5556</v>
      </c>
      <c r="C110" t="s">
        <v>114</v>
      </c>
      <c r="D110">
        <v>439</v>
      </c>
      <c r="E110" s="84">
        <v>105645.18</v>
      </c>
      <c r="F110" s="84">
        <v>424249.04</v>
      </c>
      <c r="G110" s="84">
        <v>318603.86</v>
      </c>
      <c r="H110" s="84">
        <v>296807.5</v>
      </c>
      <c r="I110">
        <v>676.1</v>
      </c>
      <c r="J110" s="84">
        <v>174531.20000000001</v>
      </c>
      <c r="K110" s="84">
        <v>16631.12</v>
      </c>
      <c r="L110" s="84">
        <v>191162.32</v>
      </c>
      <c r="M110" s="84">
        <v>15928.16</v>
      </c>
      <c r="N110" s="84">
        <v>15928.16</v>
      </c>
      <c r="O110" s="84">
        <v>15928.16</v>
      </c>
      <c r="P110" s="84">
        <v>15928.16</v>
      </c>
      <c r="Q110" s="84">
        <v>15928.16</v>
      </c>
      <c r="R110" s="84">
        <v>15928.16</v>
      </c>
      <c r="S110" s="84">
        <v>15932.22</v>
      </c>
      <c r="T110" s="84">
        <v>15932.22</v>
      </c>
      <c r="U110" s="84">
        <v>15932.22</v>
      </c>
      <c r="V110" s="84">
        <v>15932.22</v>
      </c>
      <c r="W110" s="84">
        <v>15932.22</v>
      </c>
      <c r="X110" s="84">
        <v>15932.26</v>
      </c>
      <c r="Y110" s="84">
        <v>174531.20000000001</v>
      </c>
      <c r="Z110" s="84">
        <v>14542.41</v>
      </c>
      <c r="AA110" s="84">
        <v>14542.41</v>
      </c>
      <c r="AB110" s="84">
        <v>14542.41</v>
      </c>
      <c r="AC110" s="84">
        <v>14542.41</v>
      </c>
      <c r="AD110" s="84">
        <v>14542.41</v>
      </c>
      <c r="AE110" s="84">
        <v>14542.41</v>
      </c>
      <c r="AF110" s="84">
        <v>14546.12</v>
      </c>
      <c r="AG110" s="84">
        <v>14546.12</v>
      </c>
      <c r="AH110" s="84">
        <v>14546.12</v>
      </c>
      <c r="AI110" s="84">
        <v>14546.12</v>
      </c>
      <c r="AJ110" s="84">
        <v>14546.12</v>
      </c>
      <c r="AK110" s="84">
        <v>14546.14</v>
      </c>
      <c r="AL110" s="84">
        <v>16631.12</v>
      </c>
      <c r="AM110" s="84">
        <v>1385.75</v>
      </c>
      <c r="AN110" s="84">
        <v>1385.75</v>
      </c>
      <c r="AO110" s="84">
        <v>1385.75</v>
      </c>
      <c r="AP110" s="84">
        <v>1385.75</v>
      </c>
      <c r="AQ110" s="84">
        <v>1385.75</v>
      </c>
      <c r="AR110" s="84">
        <v>1385.75</v>
      </c>
      <c r="AS110" s="84">
        <v>1386.1</v>
      </c>
      <c r="AT110" s="84">
        <v>1386.1</v>
      </c>
      <c r="AU110" s="84">
        <v>1386.1</v>
      </c>
      <c r="AV110" s="84">
        <v>1386.1</v>
      </c>
      <c r="AW110" s="84">
        <v>1386.1</v>
      </c>
      <c r="AX110" s="84">
        <v>1386.12</v>
      </c>
    </row>
    <row r="111" spans="1:50" x14ac:dyDescent="0.25">
      <c r="A111">
        <v>13075118</v>
      </c>
      <c r="B111">
        <v>5559</v>
      </c>
      <c r="C111" t="s">
        <v>133</v>
      </c>
      <c r="D111">
        <v>303</v>
      </c>
      <c r="E111" s="84">
        <v>138829.97</v>
      </c>
      <c r="F111" s="84">
        <v>292818.82</v>
      </c>
      <c r="G111" s="84">
        <v>153988.84</v>
      </c>
      <c r="H111" s="84">
        <v>231223.28</v>
      </c>
      <c r="I111">
        <v>763.11</v>
      </c>
      <c r="J111" s="84">
        <v>84355.09</v>
      </c>
      <c r="K111" s="84">
        <v>8038.22</v>
      </c>
      <c r="L111" s="84">
        <v>92393.31</v>
      </c>
      <c r="M111" s="84">
        <v>7698.04</v>
      </c>
      <c r="N111" s="84">
        <v>7698.04</v>
      </c>
      <c r="O111" s="84">
        <v>7698.04</v>
      </c>
      <c r="P111" s="84">
        <v>7698.04</v>
      </c>
      <c r="Q111" s="84">
        <v>7698.04</v>
      </c>
      <c r="R111" s="84">
        <v>7698.04</v>
      </c>
      <c r="S111" s="84">
        <v>7700.84</v>
      </c>
      <c r="T111" s="84">
        <v>7700.84</v>
      </c>
      <c r="U111" s="84">
        <v>7700.84</v>
      </c>
      <c r="V111" s="84">
        <v>7700.84</v>
      </c>
      <c r="W111" s="84">
        <v>7700.84</v>
      </c>
      <c r="X111" s="84">
        <v>7700.87</v>
      </c>
      <c r="Y111" s="84">
        <v>84355.09</v>
      </c>
      <c r="Z111" s="84">
        <v>7028.31</v>
      </c>
      <c r="AA111" s="84">
        <v>7028.31</v>
      </c>
      <c r="AB111" s="84">
        <v>7028.31</v>
      </c>
      <c r="AC111" s="84">
        <v>7028.31</v>
      </c>
      <c r="AD111" s="84">
        <v>7028.31</v>
      </c>
      <c r="AE111" s="84">
        <v>7028.31</v>
      </c>
      <c r="AF111" s="84">
        <v>7030.87</v>
      </c>
      <c r="AG111" s="84">
        <v>7030.87</v>
      </c>
      <c r="AH111" s="84">
        <v>7030.87</v>
      </c>
      <c r="AI111" s="84">
        <v>7030.87</v>
      </c>
      <c r="AJ111" s="84">
        <v>7030.87</v>
      </c>
      <c r="AK111" s="84">
        <v>7030.88</v>
      </c>
      <c r="AL111" s="84">
        <v>8038.22</v>
      </c>
      <c r="AM111">
        <v>669.73</v>
      </c>
      <c r="AN111">
        <v>669.73</v>
      </c>
      <c r="AO111">
        <v>669.73</v>
      </c>
      <c r="AP111">
        <v>669.73</v>
      </c>
      <c r="AQ111">
        <v>669.73</v>
      </c>
      <c r="AR111">
        <v>669.73</v>
      </c>
      <c r="AS111">
        <v>669.97</v>
      </c>
      <c r="AT111">
        <v>669.97</v>
      </c>
      <c r="AU111">
        <v>669.97</v>
      </c>
      <c r="AV111">
        <v>669.97</v>
      </c>
      <c r="AW111">
        <v>669.97</v>
      </c>
      <c r="AX111">
        <v>669.99</v>
      </c>
    </row>
    <row r="112" spans="1:50" x14ac:dyDescent="0.25">
      <c r="A112">
        <v>13075119</v>
      </c>
      <c r="B112">
        <v>5556</v>
      </c>
      <c r="C112" t="s">
        <v>115</v>
      </c>
      <c r="D112">
        <v>631</v>
      </c>
      <c r="E112" s="84">
        <v>261919.45</v>
      </c>
      <c r="F112" s="84">
        <v>609797.6</v>
      </c>
      <c r="G112" s="84">
        <v>347878.16</v>
      </c>
      <c r="H112" s="84">
        <v>470646.34</v>
      </c>
      <c r="I112">
        <v>745.87</v>
      </c>
      <c r="J112" s="84">
        <v>190567.65</v>
      </c>
      <c r="K112" s="84">
        <v>18159.240000000002</v>
      </c>
      <c r="L112" s="84">
        <v>208726.89</v>
      </c>
      <c r="M112" s="84">
        <v>17390.990000000002</v>
      </c>
      <c r="N112" s="84">
        <v>17390.990000000002</v>
      </c>
      <c r="O112" s="84">
        <v>17390.990000000002</v>
      </c>
      <c r="P112" s="84">
        <v>17390.990000000002</v>
      </c>
      <c r="Q112" s="84">
        <v>17390.990000000002</v>
      </c>
      <c r="R112" s="84">
        <v>17390.990000000002</v>
      </c>
      <c r="S112" s="84">
        <v>17396.82</v>
      </c>
      <c r="T112" s="84">
        <v>17396.82</v>
      </c>
      <c r="U112" s="84">
        <v>17396.82</v>
      </c>
      <c r="V112" s="84">
        <v>17396.82</v>
      </c>
      <c r="W112" s="84">
        <v>17396.82</v>
      </c>
      <c r="X112" s="84">
        <v>17396.849999999999</v>
      </c>
      <c r="Y112" s="84">
        <v>190567.65</v>
      </c>
      <c r="Z112" s="84">
        <v>15877.98</v>
      </c>
      <c r="AA112" s="84">
        <v>15877.98</v>
      </c>
      <c r="AB112" s="84">
        <v>15877.98</v>
      </c>
      <c r="AC112" s="84">
        <v>15877.98</v>
      </c>
      <c r="AD112" s="84">
        <v>15877.98</v>
      </c>
      <c r="AE112" s="84">
        <v>15877.98</v>
      </c>
      <c r="AF112" s="84">
        <v>15883.29</v>
      </c>
      <c r="AG112" s="84">
        <v>15883.29</v>
      </c>
      <c r="AH112" s="84">
        <v>15883.29</v>
      </c>
      <c r="AI112" s="84">
        <v>15883.29</v>
      </c>
      <c r="AJ112" s="84">
        <v>15883.29</v>
      </c>
      <c r="AK112" s="84">
        <v>15883.32</v>
      </c>
      <c r="AL112" s="84">
        <v>18159.240000000002</v>
      </c>
      <c r="AM112" s="84">
        <v>1513.01</v>
      </c>
      <c r="AN112" s="84">
        <v>1513.01</v>
      </c>
      <c r="AO112" s="84">
        <v>1513.01</v>
      </c>
      <c r="AP112" s="84">
        <v>1513.01</v>
      </c>
      <c r="AQ112" s="84">
        <v>1513.01</v>
      </c>
      <c r="AR112" s="84">
        <v>1513.01</v>
      </c>
      <c r="AS112" s="84">
        <v>1513.53</v>
      </c>
      <c r="AT112" s="84">
        <v>1513.53</v>
      </c>
      <c r="AU112" s="84">
        <v>1513.53</v>
      </c>
      <c r="AV112" s="84">
        <v>1513.53</v>
      </c>
      <c r="AW112" s="84">
        <v>1513.53</v>
      </c>
      <c r="AX112" s="84">
        <v>1513.53</v>
      </c>
    </row>
    <row r="113" spans="1:50" x14ac:dyDescent="0.25">
      <c r="A113">
        <v>13075120</v>
      </c>
      <c r="B113">
        <v>5557</v>
      </c>
      <c r="C113" t="s">
        <v>124</v>
      </c>
      <c r="D113">
        <v>793</v>
      </c>
      <c r="E113" s="84">
        <v>1071936.57</v>
      </c>
      <c r="F113" s="84">
        <v>766354.2</v>
      </c>
      <c r="G113" t="s">
        <v>69</v>
      </c>
      <c r="H113" s="84">
        <v>1071936.57</v>
      </c>
      <c r="I113" s="84">
        <v>1351.75</v>
      </c>
      <c r="J113" t="s">
        <v>69</v>
      </c>
      <c r="K113" t="s">
        <v>69</v>
      </c>
      <c r="L113">
        <v>0</v>
      </c>
      <c r="M113" t="s">
        <v>69</v>
      </c>
      <c r="N113" t="s">
        <v>69</v>
      </c>
      <c r="O113" t="s">
        <v>69</v>
      </c>
      <c r="P113" t="s">
        <v>69</v>
      </c>
      <c r="Q113" t="s">
        <v>69</v>
      </c>
      <c r="R113" t="s">
        <v>69</v>
      </c>
      <c r="S113" t="s">
        <v>69</v>
      </c>
      <c r="T113" t="s">
        <v>69</v>
      </c>
      <c r="U113" t="s">
        <v>69</v>
      </c>
      <c r="V113" t="s">
        <v>69</v>
      </c>
      <c r="W113" t="s">
        <v>69</v>
      </c>
      <c r="X113" t="s">
        <v>69</v>
      </c>
      <c r="Y113" t="s">
        <v>69</v>
      </c>
      <c r="Z113" t="s">
        <v>69</v>
      </c>
      <c r="AA113" t="s">
        <v>69</v>
      </c>
      <c r="AB113" t="s">
        <v>69</v>
      </c>
      <c r="AC113" t="s">
        <v>69</v>
      </c>
      <c r="AD113" t="s">
        <v>69</v>
      </c>
      <c r="AE113" t="s">
        <v>69</v>
      </c>
      <c r="AF113" t="s">
        <v>69</v>
      </c>
      <c r="AG113" t="s">
        <v>69</v>
      </c>
      <c r="AH113" t="s">
        <v>69</v>
      </c>
      <c r="AI113" t="s">
        <v>69</v>
      </c>
      <c r="AJ113" t="s">
        <v>69</v>
      </c>
      <c r="AK113" t="s">
        <v>69</v>
      </c>
      <c r="AL113" t="s">
        <v>69</v>
      </c>
      <c r="AM113" t="s">
        <v>69</v>
      </c>
      <c r="AN113" t="s">
        <v>69</v>
      </c>
      <c r="AO113" t="s">
        <v>69</v>
      </c>
      <c r="AP113" t="s">
        <v>69</v>
      </c>
      <c r="AQ113" t="s">
        <v>69</v>
      </c>
      <c r="AR113" t="s">
        <v>69</v>
      </c>
      <c r="AS113" t="s">
        <v>69</v>
      </c>
      <c r="AT113" t="s">
        <v>69</v>
      </c>
      <c r="AU113" t="s">
        <v>69</v>
      </c>
      <c r="AV113" t="s">
        <v>69</v>
      </c>
      <c r="AW113" t="s">
        <v>69</v>
      </c>
      <c r="AX113" t="s">
        <v>69</v>
      </c>
    </row>
    <row r="114" spans="1:50" x14ac:dyDescent="0.25">
      <c r="A114">
        <v>13075121</v>
      </c>
      <c r="B114">
        <v>5563</v>
      </c>
      <c r="C114" t="s">
        <v>179</v>
      </c>
      <c r="D114">
        <v>663</v>
      </c>
      <c r="E114" s="84">
        <v>284367.35999999999</v>
      </c>
      <c r="F114" s="84">
        <v>640722.36</v>
      </c>
      <c r="G114" s="84">
        <v>356355</v>
      </c>
      <c r="H114" s="84">
        <v>498180.36</v>
      </c>
      <c r="I114">
        <v>751.4</v>
      </c>
      <c r="J114" s="84">
        <v>195211.27</v>
      </c>
      <c r="K114" s="84">
        <v>18601.73</v>
      </c>
      <c r="L114" s="84">
        <v>213813</v>
      </c>
      <c r="M114" s="84">
        <v>17814.68</v>
      </c>
      <c r="N114" s="84">
        <v>17814.68</v>
      </c>
      <c r="O114" s="84">
        <v>17814.68</v>
      </c>
      <c r="P114" s="84">
        <v>17814.68</v>
      </c>
      <c r="Q114" s="84">
        <v>17814.68</v>
      </c>
      <c r="R114" s="84">
        <v>17814.68</v>
      </c>
      <c r="S114" s="84">
        <v>17820.82</v>
      </c>
      <c r="T114" s="84">
        <v>17820.82</v>
      </c>
      <c r="U114" s="84">
        <v>17820.82</v>
      </c>
      <c r="V114" s="84">
        <v>17820.82</v>
      </c>
      <c r="W114" s="84">
        <v>17820.82</v>
      </c>
      <c r="X114" s="84">
        <v>17820.82</v>
      </c>
      <c r="Y114" s="84">
        <v>195211.27</v>
      </c>
      <c r="Z114" s="84">
        <v>16264.81</v>
      </c>
      <c r="AA114" s="84">
        <v>16264.81</v>
      </c>
      <c r="AB114" s="84">
        <v>16264.81</v>
      </c>
      <c r="AC114" s="84">
        <v>16264.81</v>
      </c>
      <c r="AD114" s="84">
        <v>16264.81</v>
      </c>
      <c r="AE114" s="84">
        <v>16264.81</v>
      </c>
      <c r="AF114" s="84">
        <v>16270.41</v>
      </c>
      <c r="AG114" s="84">
        <v>16270.41</v>
      </c>
      <c r="AH114" s="84">
        <v>16270.41</v>
      </c>
      <c r="AI114" s="84">
        <v>16270.41</v>
      </c>
      <c r="AJ114" s="84">
        <v>16270.41</v>
      </c>
      <c r="AK114" s="84">
        <v>16270.36</v>
      </c>
      <c r="AL114" s="84">
        <v>18601.73</v>
      </c>
      <c r="AM114" s="84">
        <v>1549.87</v>
      </c>
      <c r="AN114" s="84">
        <v>1549.87</v>
      </c>
      <c r="AO114" s="84">
        <v>1549.87</v>
      </c>
      <c r="AP114" s="84">
        <v>1549.87</v>
      </c>
      <c r="AQ114" s="84">
        <v>1549.87</v>
      </c>
      <c r="AR114" s="84">
        <v>1549.87</v>
      </c>
      <c r="AS114" s="84">
        <v>1550.41</v>
      </c>
      <c r="AT114" s="84">
        <v>1550.41</v>
      </c>
      <c r="AU114" s="84">
        <v>1550.41</v>
      </c>
      <c r="AV114" s="84">
        <v>1550.41</v>
      </c>
      <c r="AW114" s="84">
        <v>1550.41</v>
      </c>
      <c r="AX114" s="84">
        <v>1550.46</v>
      </c>
    </row>
    <row r="115" spans="1:50" x14ac:dyDescent="0.25">
      <c r="A115">
        <v>13075122</v>
      </c>
      <c r="B115">
        <v>5553</v>
      </c>
      <c r="C115" t="s">
        <v>83</v>
      </c>
      <c r="D115">
        <v>427</v>
      </c>
      <c r="E115" s="84">
        <v>195435.68</v>
      </c>
      <c r="F115" s="84">
        <v>412652.26</v>
      </c>
      <c r="G115" s="84">
        <v>217216.58</v>
      </c>
      <c r="H115" s="84">
        <v>325765.63</v>
      </c>
      <c r="I115">
        <v>762.92</v>
      </c>
      <c r="J115" s="84">
        <v>118991.24</v>
      </c>
      <c r="K115" s="84">
        <v>11338.71</v>
      </c>
      <c r="L115" s="84">
        <v>130329.95</v>
      </c>
      <c r="M115" s="84">
        <v>10858.85</v>
      </c>
      <c r="N115" s="84">
        <v>10858.85</v>
      </c>
      <c r="O115" s="84">
        <v>10858.85</v>
      </c>
      <c r="P115" s="84">
        <v>10858.85</v>
      </c>
      <c r="Q115" s="84">
        <v>10858.85</v>
      </c>
      <c r="R115" s="84">
        <v>10858.85</v>
      </c>
      <c r="S115" s="84">
        <v>10862.8</v>
      </c>
      <c r="T115" s="84">
        <v>10862.8</v>
      </c>
      <c r="U115" s="84">
        <v>10862.8</v>
      </c>
      <c r="V115" s="84">
        <v>10862.8</v>
      </c>
      <c r="W115" s="84">
        <v>10862.8</v>
      </c>
      <c r="X115" s="84">
        <v>10862.85</v>
      </c>
      <c r="Y115" s="84">
        <v>118991.24</v>
      </c>
      <c r="Z115" s="84">
        <v>9914.1299999999992</v>
      </c>
      <c r="AA115" s="84">
        <v>9914.1299999999992</v>
      </c>
      <c r="AB115" s="84">
        <v>9914.1299999999992</v>
      </c>
      <c r="AC115" s="84">
        <v>9914.1299999999992</v>
      </c>
      <c r="AD115" s="84">
        <v>9914.1299999999992</v>
      </c>
      <c r="AE115" s="84">
        <v>9914.1299999999992</v>
      </c>
      <c r="AF115" s="84">
        <v>9917.74</v>
      </c>
      <c r="AG115" s="84">
        <v>9917.74</v>
      </c>
      <c r="AH115" s="84">
        <v>9917.74</v>
      </c>
      <c r="AI115" s="84">
        <v>9917.74</v>
      </c>
      <c r="AJ115" s="84">
        <v>9917.74</v>
      </c>
      <c r="AK115" s="84">
        <v>9917.76</v>
      </c>
      <c r="AL115" s="84">
        <v>11338.71</v>
      </c>
      <c r="AM115">
        <v>944.72</v>
      </c>
      <c r="AN115">
        <v>944.72</v>
      </c>
      <c r="AO115">
        <v>944.72</v>
      </c>
      <c r="AP115">
        <v>944.72</v>
      </c>
      <c r="AQ115">
        <v>944.72</v>
      </c>
      <c r="AR115">
        <v>944.72</v>
      </c>
      <c r="AS115">
        <v>945.06</v>
      </c>
      <c r="AT115">
        <v>945.06</v>
      </c>
      <c r="AU115">
        <v>945.06</v>
      </c>
      <c r="AV115">
        <v>945.06</v>
      </c>
      <c r="AW115">
        <v>945.06</v>
      </c>
      <c r="AX115">
        <v>945.09</v>
      </c>
    </row>
    <row r="116" spans="1:50" x14ac:dyDescent="0.25">
      <c r="A116">
        <v>13075123</v>
      </c>
      <c r="B116">
        <v>5558</v>
      </c>
      <c r="C116" t="s">
        <v>128</v>
      </c>
      <c r="D116">
        <v>862</v>
      </c>
      <c r="E116" s="84">
        <v>491639.19</v>
      </c>
      <c r="F116" s="84">
        <v>833035.71</v>
      </c>
      <c r="G116" s="84">
        <v>341396.52</v>
      </c>
      <c r="H116" s="84">
        <v>696477.1</v>
      </c>
      <c r="I116">
        <v>807.98</v>
      </c>
      <c r="J116" s="84">
        <v>187017.01</v>
      </c>
      <c r="K116" s="84">
        <v>17820.900000000001</v>
      </c>
      <c r="L116" s="84">
        <v>204837.91</v>
      </c>
      <c r="M116" s="84">
        <v>17065.84</v>
      </c>
      <c r="N116" s="84">
        <v>17065.84</v>
      </c>
      <c r="O116" s="84">
        <v>17065.84</v>
      </c>
      <c r="P116" s="84">
        <v>17065.84</v>
      </c>
      <c r="Q116" s="84">
        <v>17065.84</v>
      </c>
      <c r="R116" s="84">
        <v>17065.84</v>
      </c>
      <c r="S116" s="84">
        <v>17073.810000000001</v>
      </c>
      <c r="T116" s="84">
        <v>17073.810000000001</v>
      </c>
      <c r="U116" s="84">
        <v>17073.810000000001</v>
      </c>
      <c r="V116" s="84">
        <v>17073.810000000001</v>
      </c>
      <c r="W116" s="84">
        <v>17073.810000000001</v>
      </c>
      <c r="X116" s="84">
        <v>17073.82</v>
      </c>
      <c r="Y116" s="84">
        <v>187017.01</v>
      </c>
      <c r="Z116" s="84">
        <v>15581.12</v>
      </c>
      <c r="AA116" s="84">
        <v>15581.12</v>
      </c>
      <c r="AB116" s="84">
        <v>15581.12</v>
      </c>
      <c r="AC116" s="84">
        <v>15581.12</v>
      </c>
      <c r="AD116" s="84">
        <v>15581.12</v>
      </c>
      <c r="AE116" s="84">
        <v>15581.12</v>
      </c>
      <c r="AF116" s="84">
        <v>15588.38</v>
      </c>
      <c r="AG116" s="84">
        <v>15588.38</v>
      </c>
      <c r="AH116" s="84">
        <v>15588.38</v>
      </c>
      <c r="AI116" s="84">
        <v>15588.38</v>
      </c>
      <c r="AJ116" s="84">
        <v>15588.38</v>
      </c>
      <c r="AK116" s="84">
        <v>15588.39</v>
      </c>
      <c r="AL116" s="84">
        <v>17820.900000000001</v>
      </c>
      <c r="AM116" s="84">
        <v>1484.72</v>
      </c>
      <c r="AN116" s="84">
        <v>1484.72</v>
      </c>
      <c r="AO116" s="84">
        <v>1484.72</v>
      </c>
      <c r="AP116" s="84">
        <v>1484.72</v>
      </c>
      <c r="AQ116" s="84">
        <v>1484.72</v>
      </c>
      <c r="AR116" s="84">
        <v>1484.72</v>
      </c>
      <c r="AS116" s="84">
        <v>1485.43</v>
      </c>
      <c r="AT116" s="84">
        <v>1485.43</v>
      </c>
      <c r="AU116" s="84">
        <v>1485.43</v>
      </c>
      <c r="AV116" s="84">
        <v>1485.43</v>
      </c>
      <c r="AW116" s="84">
        <v>1485.43</v>
      </c>
      <c r="AX116" s="84">
        <v>1485.43</v>
      </c>
    </row>
    <row r="117" spans="1:50" x14ac:dyDescent="0.25">
      <c r="A117">
        <v>13075124</v>
      </c>
      <c r="B117">
        <v>5551</v>
      </c>
      <c r="C117" t="s">
        <v>52</v>
      </c>
      <c r="D117">
        <v>432</v>
      </c>
      <c r="E117" s="84">
        <v>200278.67</v>
      </c>
      <c r="F117" s="84">
        <v>417484.25</v>
      </c>
      <c r="G117" s="84">
        <v>217205.58</v>
      </c>
      <c r="H117" s="84">
        <v>330602.02</v>
      </c>
      <c r="I117">
        <v>765.28</v>
      </c>
      <c r="J117" s="84">
        <v>118985.22</v>
      </c>
      <c r="K117" s="84">
        <v>11338.13</v>
      </c>
      <c r="L117" s="84">
        <v>130323.35</v>
      </c>
      <c r="M117" s="84">
        <v>10858.28</v>
      </c>
      <c r="N117" s="84">
        <v>10858.28</v>
      </c>
      <c r="O117" s="84">
        <v>10858.28</v>
      </c>
      <c r="P117" s="84">
        <v>10858.28</v>
      </c>
      <c r="Q117" s="84">
        <v>10858.28</v>
      </c>
      <c r="R117" s="84">
        <v>10858.28</v>
      </c>
      <c r="S117" s="84">
        <v>10862.27</v>
      </c>
      <c r="T117" s="84">
        <v>10862.27</v>
      </c>
      <c r="U117" s="84">
        <v>10862.27</v>
      </c>
      <c r="V117" s="84">
        <v>10862.27</v>
      </c>
      <c r="W117" s="84">
        <v>10862.27</v>
      </c>
      <c r="X117" s="84">
        <v>10862.32</v>
      </c>
      <c r="Y117" s="84">
        <v>118985.22</v>
      </c>
      <c r="Z117" s="84">
        <v>9913.61</v>
      </c>
      <c r="AA117" s="84">
        <v>9913.61</v>
      </c>
      <c r="AB117" s="84">
        <v>9913.61</v>
      </c>
      <c r="AC117" s="84">
        <v>9913.61</v>
      </c>
      <c r="AD117" s="84">
        <v>9913.61</v>
      </c>
      <c r="AE117" s="84">
        <v>9913.61</v>
      </c>
      <c r="AF117" s="84">
        <v>9917.26</v>
      </c>
      <c r="AG117" s="84">
        <v>9917.26</v>
      </c>
      <c r="AH117" s="84">
        <v>9917.26</v>
      </c>
      <c r="AI117" s="84">
        <v>9917.26</v>
      </c>
      <c r="AJ117" s="84">
        <v>9917.26</v>
      </c>
      <c r="AK117" s="84">
        <v>9917.26</v>
      </c>
      <c r="AL117" s="84">
        <v>11338.13</v>
      </c>
      <c r="AM117">
        <v>944.67</v>
      </c>
      <c r="AN117">
        <v>944.67</v>
      </c>
      <c r="AO117">
        <v>944.67</v>
      </c>
      <c r="AP117">
        <v>944.67</v>
      </c>
      <c r="AQ117">
        <v>944.67</v>
      </c>
      <c r="AR117">
        <v>944.67</v>
      </c>
      <c r="AS117">
        <v>945.01</v>
      </c>
      <c r="AT117">
        <v>945.01</v>
      </c>
      <c r="AU117">
        <v>945.01</v>
      </c>
      <c r="AV117">
        <v>945.01</v>
      </c>
      <c r="AW117">
        <v>945.01</v>
      </c>
      <c r="AX117">
        <v>945.06</v>
      </c>
    </row>
    <row r="118" spans="1:50" x14ac:dyDescent="0.25">
      <c r="A118">
        <v>13075125</v>
      </c>
      <c r="B118">
        <v>5563</v>
      </c>
      <c r="C118" t="s">
        <v>180</v>
      </c>
      <c r="D118">
        <v>289</v>
      </c>
      <c r="E118" s="84">
        <v>105079.23</v>
      </c>
      <c r="F118" s="84">
        <v>279289.23</v>
      </c>
      <c r="G118" s="84">
        <v>174210</v>
      </c>
      <c r="H118" s="84">
        <v>209605.23</v>
      </c>
      <c r="I118">
        <v>725.28</v>
      </c>
      <c r="J118" s="84">
        <v>95432.24</v>
      </c>
      <c r="K118" s="84">
        <v>9093.76</v>
      </c>
      <c r="L118" s="84">
        <v>104526</v>
      </c>
      <c r="M118" s="84">
        <v>8709.16</v>
      </c>
      <c r="N118" s="84">
        <v>8709.16</v>
      </c>
      <c r="O118" s="84">
        <v>8709.16</v>
      </c>
      <c r="P118" s="84">
        <v>8709.16</v>
      </c>
      <c r="Q118" s="84">
        <v>8709.16</v>
      </c>
      <c r="R118" s="84">
        <v>8709.16</v>
      </c>
      <c r="S118" s="84">
        <v>8711.84</v>
      </c>
      <c r="T118" s="84">
        <v>8711.84</v>
      </c>
      <c r="U118" s="84">
        <v>8711.84</v>
      </c>
      <c r="V118" s="84">
        <v>8711.84</v>
      </c>
      <c r="W118" s="84">
        <v>8711.84</v>
      </c>
      <c r="X118" s="84">
        <v>8711.84</v>
      </c>
      <c r="Y118" s="84">
        <v>95432.24</v>
      </c>
      <c r="Z118" s="84">
        <v>7951.47</v>
      </c>
      <c r="AA118" s="84">
        <v>7951.47</v>
      </c>
      <c r="AB118" s="84">
        <v>7951.47</v>
      </c>
      <c r="AC118" s="84">
        <v>7951.47</v>
      </c>
      <c r="AD118" s="84">
        <v>7951.47</v>
      </c>
      <c r="AE118" s="84">
        <v>7951.47</v>
      </c>
      <c r="AF118" s="84">
        <v>7953.91</v>
      </c>
      <c r="AG118" s="84">
        <v>7953.91</v>
      </c>
      <c r="AH118" s="84">
        <v>7953.91</v>
      </c>
      <c r="AI118" s="84">
        <v>7953.91</v>
      </c>
      <c r="AJ118" s="84">
        <v>7953.91</v>
      </c>
      <c r="AK118" s="84">
        <v>7953.87</v>
      </c>
      <c r="AL118" s="84">
        <v>9093.76</v>
      </c>
      <c r="AM118">
        <v>757.69</v>
      </c>
      <c r="AN118">
        <v>757.69</v>
      </c>
      <c r="AO118">
        <v>757.69</v>
      </c>
      <c r="AP118">
        <v>757.69</v>
      </c>
      <c r="AQ118">
        <v>757.69</v>
      </c>
      <c r="AR118">
        <v>757.69</v>
      </c>
      <c r="AS118">
        <v>757.93</v>
      </c>
      <c r="AT118">
        <v>757.93</v>
      </c>
      <c r="AU118">
        <v>757.93</v>
      </c>
      <c r="AV118">
        <v>757.93</v>
      </c>
      <c r="AW118">
        <v>757.93</v>
      </c>
      <c r="AX118">
        <v>757.97</v>
      </c>
    </row>
    <row r="119" spans="1:50" x14ac:dyDescent="0.25">
      <c r="A119">
        <v>13075126</v>
      </c>
      <c r="B119">
        <v>5560</v>
      </c>
      <c r="C119" t="s">
        <v>146</v>
      </c>
      <c r="D119">
        <v>457</v>
      </c>
      <c r="E119" s="84">
        <v>142421.01</v>
      </c>
      <c r="F119" s="84">
        <v>441644.22</v>
      </c>
      <c r="G119" s="84">
        <v>299223.21999999997</v>
      </c>
      <c r="H119" s="84">
        <v>321954.94</v>
      </c>
      <c r="I119">
        <v>704.5</v>
      </c>
      <c r="J119" s="84">
        <v>163914.48000000001</v>
      </c>
      <c r="K119" s="84">
        <v>15619.45</v>
      </c>
      <c r="L119" s="84">
        <v>179533.93</v>
      </c>
      <c r="M119" s="84">
        <v>14959.04</v>
      </c>
      <c r="N119" s="84">
        <v>14959.04</v>
      </c>
      <c r="O119" s="84">
        <v>14959.04</v>
      </c>
      <c r="P119" s="84">
        <v>14959.04</v>
      </c>
      <c r="Q119" s="84">
        <v>14959.04</v>
      </c>
      <c r="R119" s="84">
        <v>14959.04</v>
      </c>
      <c r="S119" s="84">
        <v>14963.28</v>
      </c>
      <c r="T119" s="84">
        <v>14963.28</v>
      </c>
      <c r="U119" s="84">
        <v>14963.28</v>
      </c>
      <c r="V119" s="84">
        <v>14963.28</v>
      </c>
      <c r="W119" s="84">
        <v>14963.28</v>
      </c>
      <c r="X119" s="84">
        <v>14963.29</v>
      </c>
      <c r="Y119" s="84">
        <v>163914.48000000001</v>
      </c>
      <c r="Z119" s="84">
        <v>13657.61</v>
      </c>
      <c r="AA119" s="84">
        <v>13657.61</v>
      </c>
      <c r="AB119" s="84">
        <v>13657.61</v>
      </c>
      <c r="AC119" s="84">
        <v>13657.61</v>
      </c>
      <c r="AD119" s="84">
        <v>13657.61</v>
      </c>
      <c r="AE119" s="84">
        <v>13657.61</v>
      </c>
      <c r="AF119" s="84">
        <v>13661.47</v>
      </c>
      <c r="AG119" s="84">
        <v>13661.47</v>
      </c>
      <c r="AH119" s="84">
        <v>13661.47</v>
      </c>
      <c r="AI119" s="84">
        <v>13661.47</v>
      </c>
      <c r="AJ119" s="84">
        <v>13661.47</v>
      </c>
      <c r="AK119" s="84">
        <v>13661.47</v>
      </c>
      <c r="AL119" s="84">
        <v>15619.45</v>
      </c>
      <c r="AM119" s="84">
        <v>1301.43</v>
      </c>
      <c r="AN119" s="84">
        <v>1301.43</v>
      </c>
      <c r="AO119" s="84">
        <v>1301.43</v>
      </c>
      <c r="AP119" s="84">
        <v>1301.43</v>
      </c>
      <c r="AQ119" s="84">
        <v>1301.43</v>
      </c>
      <c r="AR119" s="84">
        <v>1301.43</v>
      </c>
      <c r="AS119" s="84">
        <v>1301.81</v>
      </c>
      <c r="AT119" s="84">
        <v>1301.81</v>
      </c>
      <c r="AU119" s="84">
        <v>1301.81</v>
      </c>
      <c r="AV119" s="84">
        <v>1301.81</v>
      </c>
      <c r="AW119" s="84">
        <v>1301.81</v>
      </c>
      <c r="AX119" s="84">
        <v>1301.82</v>
      </c>
    </row>
    <row r="120" spans="1:50" x14ac:dyDescent="0.25">
      <c r="A120">
        <v>13075127</v>
      </c>
      <c r="B120">
        <v>5553</v>
      </c>
      <c r="C120" t="s">
        <v>84</v>
      </c>
      <c r="D120" s="85">
        <v>1194</v>
      </c>
      <c r="E120" s="84">
        <v>567720.79</v>
      </c>
      <c r="F120" s="84">
        <v>1153880.0900000001</v>
      </c>
      <c r="G120" s="84">
        <v>586159.30000000005</v>
      </c>
      <c r="H120" s="84">
        <v>919416.37</v>
      </c>
      <c r="I120">
        <v>770.03</v>
      </c>
      <c r="J120" s="84">
        <v>321098.06</v>
      </c>
      <c r="K120" s="84">
        <v>30597.52</v>
      </c>
      <c r="L120" s="84">
        <v>351695.58</v>
      </c>
      <c r="M120" s="84">
        <v>29302.44</v>
      </c>
      <c r="N120" s="84">
        <v>29302.44</v>
      </c>
      <c r="O120" s="84">
        <v>29302.44</v>
      </c>
      <c r="P120" s="84">
        <v>29302.44</v>
      </c>
      <c r="Q120" s="84">
        <v>29302.44</v>
      </c>
      <c r="R120" s="84">
        <v>29302.44</v>
      </c>
      <c r="S120" s="84">
        <v>29313.49</v>
      </c>
      <c r="T120" s="84">
        <v>29313.49</v>
      </c>
      <c r="U120" s="84">
        <v>29313.49</v>
      </c>
      <c r="V120" s="84">
        <v>29313.49</v>
      </c>
      <c r="W120" s="84">
        <v>29313.49</v>
      </c>
      <c r="X120" s="84">
        <v>29313.49</v>
      </c>
      <c r="Y120" s="84">
        <v>321098.06</v>
      </c>
      <c r="Z120" s="84">
        <v>26753.13</v>
      </c>
      <c r="AA120" s="84">
        <v>26753.13</v>
      </c>
      <c r="AB120" s="84">
        <v>26753.13</v>
      </c>
      <c r="AC120" s="84">
        <v>26753.13</v>
      </c>
      <c r="AD120" s="84">
        <v>26753.13</v>
      </c>
      <c r="AE120" s="84">
        <v>26753.13</v>
      </c>
      <c r="AF120" s="84">
        <v>26763.22</v>
      </c>
      <c r="AG120" s="84">
        <v>26763.22</v>
      </c>
      <c r="AH120" s="84">
        <v>26763.22</v>
      </c>
      <c r="AI120" s="84">
        <v>26763.22</v>
      </c>
      <c r="AJ120" s="84">
        <v>26763.22</v>
      </c>
      <c r="AK120" s="84">
        <v>26763.18</v>
      </c>
      <c r="AL120" s="84">
        <v>30597.52</v>
      </c>
      <c r="AM120" s="84">
        <v>2549.31</v>
      </c>
      <c r="AN120" s="84">
        <v>2549.31</v>
      </c>
      <c r="AO120" s="84">
        <v>2549.31</v>
      </c>
      <c r="AP120" s="84">
        <v>2549.31</v>
      </c>
      <c r="AQ120" s="84">
        <v>2549.31</v>
      </c>
      <c r="AR120" s="84">
        <v>2549.31</v>
      </c>
      <c r="AS120" s="84">
        <v>2550.27</v>
      </c>
      <c r="AT120" s="84">
        <v>2550.27</v>
      </c>
      <c r="AU120" s="84">
        <v>2550.27</v>
      </c>
      <c r="AV120" s="84">
        <v>2550.27</v>
      </c>
      <c r="AW120" s="84">
        <v>2550.27</v>
      </c>
      <c r="AX120" s="84">
        <v>2550.31</v>
      </c>
    </row>
    <row r="121" spans="1:50" x14ac:dyDescent="0.25">
      <c r="A121">
        <v>13075128</v>
      </c>
      <c r="B121">
        <v>5553</v>
      </c>
      <c r="C121" t="s">
        <v>85</v>
      </c>
      <c r="D121">
        <v>302</v>
      </c>
      <c r="E121" s="84">
        <v>82642.399999999994</v>
      </c>
      <c r="F121" s="84">
        <v>291852.42</v>
      </c>
      <c r="G121" s="84">
        <v>209210.01</v>
      </c>
      <c r="H121" s="84">
        <v>208168.41</v>
      </c>
      <c r="I121">
        <v>689.3</v>
      </c>
      <c r="J121" s="84">
        <v>114605.25</v>
      </c>
      <c r="K121" s="84">
        <v>10920.76</v>
      </c>
      <c r="L121" s="84">
        <v>125526.01</v>
      </c>
      <c r="M121" s="84">
        <v>10459.1</v>
      </c>
      <c r="N121" s="84">
        <v>10459.1</v>
      </c>
      <c r="O121" s="84">
        <v>10459.1</v>
      </c>
      <c r="P121" s="84">
        <v>10459.1</v>
      </c>
      <c r="Q121" s="84">
        <v>10459.1</v>
      </c>
      <c r="R121" s="84">
        <v>10459.1</v>
      </c>
      <c r="S121" s="84">
        <v>10461.9</v>
      </c>
      <c r="T121" s="84">
        <v>10461.9</v>
      </c>
      <c r="U121" s="84">
        <v>10461.9</v>
      </c>
      <c r="V121" s="84">
        <v>10461.9</v>
      </c>
      <c r="W121" s="84">
        <v>10461.9</v>
      </c>
      <c r="X121" s="84">
        <v>10461.91</v>
      </c>
      <c r="Y121" s="84">
        <v>114605.25</v>
      </c>
      <c r="Z121" s="84">
        <v>9549.16</v>
      </c>
      <c r="AA121" s="84">
        <v>9549.16</v>
      </c>
      <c r="AB121" s="84">
        <v>9549.16</v>
      </c>
      <c r="AC121" s="84">
        <v>9549.16</v>
      </c>
      <c r="AD121" s="84">
        <v>9549.16</v>
      </c>
      <c r="AE121" s="84">
        <v>9549.16</v>
      </c>
      <c r="AF121" s="84">
        <v>9551.7199999999993</v>
      </c>
      <c r="AG121" s="84">
        <v>9551.7199999999993</v>
      </c>
      <c r="AH121" s="84">
        <v>9551.7199999999993</v>
      </c>
      <c r="AI121" s="84">
        <v>9551.7199999999993</v>
      </c>
      <c r="AJ121" s="84">
        <v>9551.7199999999993</v>
      </c>
      <c r="AK121" s="84">
        <v>9551.69</v>
      </c>
      <c r="AL121" s="84">
        <v>10920.76</v>
      </c>
      <c r="AM121">
        <v>909.94</v>
      </c>
      <c r="AN121">
        <v>909.94</v>
      </c>
      <c r="AO121">
        <v>909.94</v>
      </c>
      <c r="AP121">
        <v>909.94</v>
      </c>
      <c r="AQ121">
        <v>909.94</v>
      </c>
      <c r="AR121">
        <v>909.94</v>
      </c>
      <c r="AS121">
        <v>910.18</v>
      </c>
      <c r="AT121">
        <v>910.18</v>
      </c>
      <c r="AU121">
        <v>910.18</v>
      </c>
      <c r="AV121">
        <v>910.18</v>
      </c>
      <c r="AW121">
        <v>910.18</v>
      </c>
      <c r="AX121">
        <v>910.22</v>
      </c>
    </row>
    <row r="122" spans="1:50" x14ac:dyDescent="0.25">
      <c r="A122">
        <v>13075129</v>
      </c>
      <c r="B122">
        <v>5562</v>
      </c>
      <c r="C122" t="s">
        <v>164</v>
      </c>
      <c r="D122">
        <v>365</v>
      </c>
      <c r="E122" s="84">
        <v>148234.39000000001</v>
      </c>
      <c r="F122" s="84">
        <v>352735.54</v>
      </c>
      <c r="G122" s="84">
        <v>204501.15</v>
      </c>
      <c r="H122" s="84">
        <v>270935.08</v>
      </c>
      <c r="I122">
        <v>742.29</v>
      </c>
      <c r="J122" s="84">
        <v>112025.73</v>
      </c>
      <c r="K122" s="84">
        <v>10674.96</v>
      </c>
      <c r="L122" s="84">
        <v>122700.69</v>
      </c>
      <c r="M122" s="84">
        <v>10223.370000000001</v>
      </c>
      <c r="N122" s="84">
        <v>10223.370000000001</v>
      </c>
      <c r="O122" s="84">
        <v>10223.370000000001</v>
      </c>
      <c r="P122" s="84">
        <v>10223.370000000001</v>
      </c>
      <c r="Q122" s="84">
        <v>10223.370000000001</v>
      </c>
      <c r="R122" s="84">
        <v>10223.370000000001</v>
      </c>
      <c r="S122" s="84">
        <v>10226.74</v>
      </c>
      <c r="T122" s="84">
        <v>10226.74</v>
      </c>
      <c r="U122" s="84">
        <v>10226.74</v>
      </c>
      <c r="V122" s="84">
        <v>10226.74</v>
      </c>
      <c r="W122" s="84">
        <v>10226.74</v>
      </c>
      <c r="X122" s="84">
        <v>10226.77</v>
      </c>
      <c r="Y122" s="84">
        <v>112025.73</v>
      </c>
      <c r="Z122" s="84">
        <v>9333.94</v>
      </c>
      <c r="AA122" s="84">
        <v>9333.94</v>
      </c>
      <c r="AB122" s="84">
        <v>9333.94</v>
      </c>
      <c r="AC122" s="84">
        <v>9333.94</v>
      </c>
      <c r="AD122" s="84">
        <v>9333.94</v>
      </c>
      <c r="AE122" s="84">
        <v>9333.94</v>
      </c>
      <c r="AF122" s="84">
        <v>9337.01</v>
      </c>
      <c r="AG122" s="84">
        <v>9337.01</v>
      </c>
      <c r="AH122" s="84">
        <v>9337.01</v>
      </c>
      <c r="AI122" s="84">
        <v>9337.01</v>
      </c>
      <c r="AJ122" s="84">
        <v>9337.01</v>
      </c>
      <c r="AK122" s="84">
        <v>9337.0400000000009</v>
      </c>
      <c r="AL122" s="84">
        <v>10674.96</v>
      </c>
      <c r="AM122">
        <v>889.43</v>
      </c>
      <c r="AN122">
        <v>889.43</v>
      </c>
      <c r="AO122">
        <v>889.43</v>
      </c>
      <c r="AP122">
        <v>889.43</v>
      </c>
      <c r="AQ122">
        <v>889.43</v>
      </c>
      <c r="AR122">
        <v>889.43</v>
      </c>
      <c r="AS122">
        <v>889.73</v>
      </c>
      <c r="AT122">
        <v>889.73</v>
      </c>
      <c r="AU122">
        <v>889.73</v>
      </c>
      <c r="AV122">
        <v>889.73</v>
      </c>
      <c r="AW122">
        <v>889.73</v>
      </c>
      <c r="AX122">
        <v>889.73</v>
      </c>
    </row>
    <row r="123" spans="1:50" x14ac:dyDescent="0.25">
      <c r="A123">
        <v>13075130</v>
      </c>
      <c r="B123">
        <v>514</v>
      </c>
      <c r="C123" t="s">
        <v>613</v>
      </c>
      <c r="D123" s="85">
        <v>4965</v>
      </c>
      <c r="E123" s="84">
        <v>2164218.2200000002</v>
      </c>
      <c r="F123" s="84">
        <v>4798169.72</v>
      </c>
      <c r="G123" s="84">
        <v>2633951.5</v>
      </c>
      <c r="H123" s="84">
        <v>3744589.12</v>
      </c>
      <c r="I123">
        <v>754.2</v>
      </c>
      <c r="J123" s="84">
        <v>1442878.63</v>
      </c>
      <c r="K123" s="84">
        <v>137492.26999999999</v>
      </c>
      <c r="L123" s="84">
        <v>1580370.9</v>
      </c>
      <c r="M123" s="84">
        <v>131674.63</v>
      </c>
      <c r="N123" s="84">
        <v>131674.63</v>
      </c>
      <c r="O123" s="84">
        <v>131674.63</v>
      </c>
      <c r="P123" s="84">
        <v>131674.63</v>
      </c>
      <c r="Q123" s="84">
        <v>131674.63</v>
      </c>
      <c r="R123" s="84">
        <v>131674.63</v>
      </c>
      <c r="S123" s="84">
        <v>131720.51999999999</v>
      </c>
      <c r="T123" s="84">
        <v>131720.51999999999</v>
      </c>
      <c r="U123" s="84">
        <v>131720.51999999999</v>
      </c>
      <c r="V123" s="84">
        <v>131720.51999999999</v>
      </c>
      <c r="W123" s="84">
        <v>131720.51999999999</v>
      </c>
      <c r="X123" s="84">
        <v>131720.51999999999</v>
      </c>
      <c r="Y123" s="84">
        <v>1442878.63</v>
      </c>
      <c r="Z123" s="84">
        <v>120218.94</v>
      </c>
      <c r="AA123" s="84">
        <v>120218.94</v>
      </c>
      <c r="AB123" s="84">
        <v>120218.94</v>
      </c>
      <c r="AC123" s="84">
        <v>120218.94</v>
      </c>
      <c r="AD123" s="84">
        <v>120218.94</v>
      </c>
      <c r="AE123" s="84">
        <v>120218.94</v>
      </c>
      <c r="AF123" s="84">
        <v>120260.84</v>
      </c>
      <c r="AG123" s="84">
        <v>120260.84</v>
      </c>
      <c r="AH123" s="84">
        <v>120260.84</v>
      </c>
      <c r="AI123" s="84">
        <v>120260.84</v>
      </c>
      <c r="AJ123" s="84">
        <v>120260.84</v>
      </c>
      <c r="AK123" s="84">
        <v>120260.79</v>
      </c>
      <c r="AL123" s="84">
        <v>137492.26999999999</v>
      </c>
      <c r="AM123" s="84">
        <v>11455.69</v>
      </c>
      <c r="AN123" s="84">
        <v>11455.69</v>
      </c>
      <c r="AO123" s="84">
        <v>11455.69</v>
      </c>
      <c r="AP123" s="84">
        <v>11455.69</v>
      </c>
      <c r="AQ123" s="84">
        <v>11455.69</v>
      </c>
      <c r="AR123" s="84">
        <v>11455.69</v>
      </c>
      <c r="AS123" s="84">
        <v>11459.68</v>
      </c>
      <c r="AT123" s="84">
        <v>11459.68</v>
      </c>
      <c r="AU123" s="84">
        <v>11459.68</v>
      </c>
      <c r="AV123" s="84">
        <v>11459.68</v>
      </c>
      <c r="AW123" s="84">
        <v>11459.68</v>
      </c>
      <c r="AX123" s="84">
        <v>11459.73</v>
      </c>
    </row>
    <row r="124" spans="1:50" x14ac:dyDescent="0.25">
      <c r="A124">
        <v>13075131</v>
      </c>
      <c r="B124">
        <v>5559</v>
      </c>
      <c r="C124" t="s">
        <v>134</v>
      </c>
      <c r="D124" s="85">
        <v>9298</v>
      </c>
      <c r="E124" s="84">
        <v>3986593.97</v>
      </c>
      <c r="F124" s="84">
        <v>8985575.4399999995</v>
      </c>
      <c r="G124" s="84">
        <v>4998981.47</v>
      </c>
      <c r="H124" s="84">
        <v>6985982.8499999996</v>
      </c>
      <c r="I124">
        <v>751.34</v>
      </c>
      <c r="J124" s="84">
        <v>2738442.05</v>
      </c>
      <c r="K124" s="84">
        <v>260946.83</v>
      </c>
      <c r="L124" s="84">
        <v>2999388.88</v>
      </c>
      <c r="M124" s="84">
        <v>249906.11</v>
      </c>
      <c r="N124" s="84">
        <v>249906.11</v>
      </c>
      <c r="O124" s="84">
        <v>249906.11</v>
      </c>
      <c r="P124" s="84">
        <v>249906.11</v>
      </c>
      <c r="Q124" s="84">
        <v>249906.11</v>
      </c>
      <c r="R124" s="84">
        <v>249906.11</v>
      </c>
      <c r="S124" s="84">
        <v>249992.03</v>
      </c>
      <c r="T124" s="84">
        <v>249992.03</v>
      </c>
      <c r="U124" s="84">
        <v>249992.03</v>
      </c>
      <c r="V124" s="84">
        <v>249992.03</v>
      </c>
      <c r="W124" s="84">
        <v>249992.03</v>
      </c>
      <c r="X124" s="84">
        <v>249992.07</v>
      </c>
      <c r="Y124" s="84">
        <v>2738442.05</v>
      </c>
      <c r="Z124" s="84">
        <v>228164.28</v>
      </c>
      <c r="AA124" s="84">
        <v>228164.28</v>
      </c>
      <c r="AB124" s="84">
        <v>228164.28</v>
      </c>
      <c r="AC124" s="84">
        <v>228164.28</v>
      </c>
      <c r="AD124" s="84">
        <v>228164.28</v>
      </c>
      <c r="AE124" s="84">
        <v>228164.28</v>
      </c>
      <c r="AF124" s="84">
        <v>228242.73</v>
      </c>
      <c r="AG124" s="84">
        <v>228242.73</v>
      </c>
      <c r="AH124" s="84">
        <v>228242.73</v>
      </c>
      <c r="AI124" s="84">
        <v>228242.73</v>
      </c>
      <c r="AJ124" s="84">
        <v>228242.73</v>
      </c>
      <c r="AK124" s="84">
        <v>228242.72</v>
      </c>
      <c r="AL124" s="84">
        <v>260946.83</v>
      </c>
      <c r="AM124" s="84">
        <v>21741.83</v>
      </c>
      <c r="AN124" s="84">
        <v>21741.83</v>
      </c>
      <c r="AO124" s="84">
        <v>21741.83</v>
      </c>
      <c r="AP124" s="84">
        <v>21741.83</v>
      </c>
      <c r="AQ124" s="84">
        <v>21741.83</v>
      </c>
      <c r="AR124" s="84">
        <v>21741.83</v>
      </c>
      <c r="AS124" s="84">
        <v>21749.3</v>
      </c>
      <c r="AT124" s="84">
        <v>21749.3</v>
      </c>
      <c r="AU124" s="84">
        <v>21749.3</v>
      </c>
      <c r="AV124" s="84">
        <v>21749.3</v>
      </c>
      <c r="AW124" s="84">
        <v>21749.3</v>
      </c>
      <c r="AX124" s="84">
        <v>21749.35</v>
      </c>
    </row>
    <row r="125" spans="1:50" x14ac:dyDescent="0.25">
      <c r="A125">
        <v>13075133</v>
      </c>
      <c r="B125">
        <v>5561</v>
      </c>
      <c r="C125" t="s">
        <v>152</v>
      </c>
      <c r="D125">
        <v>903</v>
      </c>
      <c r="E125" s="84">
        <v>883265.37</v>
      </c>
      <c r="F125" s="84">
        <v>872658.06</v>
      </c>
      <c r="G125" t="s">
        <v>69</v>
      </c>
      <c r="H125" s="84">
        <v>883265.37</v>
      </c>
      <c r="I125">
        <v>978.15</v>
      </c>
      <c r="J125" t="s">
        <v>69</v>
      </c>
      <c r="K125" t="s">
        <v>69</v>
      </c>
      <c r="L125">
        <v>0</v>
      </c>
      <c r="M125" t="s">
        <v>69</v>
      </c>
      <c r="N125" t="s">
        <v>69</v>
      </c>
      <c r="O125" t="s">
        <v>69</v>
      </c>
      <c r="P125" t="s">
        <v>69</v>
      </c>
      <c r="Q125" t="s">
        <v>69</v>
      </c>
      <c r="R125" t="s">
        <v>69</v>
      </c>
      <c r="S125" t="s">
        <v>69</v>
      </c>
      <c r="T125" t="s">
        <v>69</v>
      </c>
      <c r="U125" t="s">
        <v>69</v>
      </c>
      <c r="V125" t="s">
        <v>69</v>
      </c>
      <c r="W125" t="s">
        <v>69</v>
      </c>
      <c r="X125" t="s">
        <v>69</v>
      </c>
      <c r="Y125" t="s">
        <v>69</v>
      </c>
      <c r="Z125" t="s">
        <v>69</v>
      </c>
      <c r="AA125" t="s">
        <v>69</v>
      </c>
      <c r="AB125" t="s">
        <v>69</v>
      </c>
      <c r="AC125" t="s">
        <v>69</v>
      </c>
      <c r="AD125" t="s">
        <v>69</v>
      </c>
      <c r="AE125" t="s">
        <v>69</v>
      </c>
      <c r="AF125" t="s">
        <v>69</v>
      </c>
      <c r="AG125" t="s">
        <v>69</v>
      </c>
      <c r="AH125" t="s">
        <v>69</v>
      </c>
      <c r="AI125" t="s">
        <v>69</v>
      </c>
      <c r="AJ125" t="s">
        <v>69</v>
      </c>
      <c r="AK125" t="s">
        <v>69</v>
      </c>
      <c r="AL125" t="s">
        <v>69</v>
      </c>
      <c r="AM125" t="s">
        <v>69</v>
      </c>
      <c r="AN125" t="s">
        <v>69</v>
      </c>
      <c r="AO125" t="s">
        <v>69</v>
      </c>
      <c r="AP125" t="s">
        <v>69</v>
      </c>
      <c r="AQ125" t="s">
        <v>69</v>
      </c>
      <c r="AR125" t="s">
        <v>69</v>
      </c>
      <c r="AS125" t="s">
        <v>69</v>
      </c>
      <c r="AT125" t="s">
        <v>69</v>
      </c>
      <c r="AU125" t="s">
        <v>69</v>
      </c>
      <c r="AV125" t="s">
        <v>69</v>
      </c>
      <c r="AW125" t="s">
        <v>69</v>
      </c>
      <c r="AX125" t="s">
        <v>69</v>
      </c>
    </row>
    <row r="126" spans="1:50" x14ac:dyDescent="0.25">
      <c r="A126">
        <v>13075134</v>
      </c>
      <c r="B126">
        <v>5554</v>
      </c>
      <c r="C126" t="s">
        <v>92</v>
      </c>
      <c r="D126" s="85">
        <v>1175</v>
      </c>
      <c r="E126" s="84">
        <v>620082.43000000005</v>
      </c>
      <c r="F126" s="84">
        <v>1135518.51</v>
      </c>
      <c r="G126" s="84">
        <v>515436.08</v>
      </c>
      <c r="H126" s="84">
        <v>929344.08</v>
      </c>
      <c r="I126">
        <v>790.93</v>
      </c>
      <c r="J126" s="84">
        <v>282355.89</v>
      </c>
      <c r="K126" s="84">
        <v>26905.759999999998</v>
      </c>
      <c r="L126" s="84">
        <v>309261.65000000002</v>
      </c>
      <c r="M126" s="84">
        <v>25766.37</v>
      </c>
      <c r="N126" s="84">
        <v>25766.37</v>
      </c>
      <c r="O126" s="84">
        <v>25766.37</v>
      </c>
      <c r="P126" s="84">
        <v>25766.37</v>
      </c>
      <c r="Q126" s="84">
        <v>25766.37</v>
      </c>
      <c r="R126" s="84">
        <v>25766.37</v>
      </c>
      <c r="S126" s="84">
        <v>25777.23</v>
      </c>
      <c r="T126" s="84">
        <v>25777.23</v>
      </c>
      <c r="U126" s="84">
        <v>25777.23</v>
      </c>
      <c r="V126" s="84">
        <v>25777.23</v>
      </c>
      <c r="W126" s="84">
        <v>25777.23</v>
      </c>
      <c r="X126" s="84">
        <v>25777.279999999999</v>
      </c>
      <c r="Y126" s="84">
        <v>282355.89</v>
      </c>
      <c r="Z126" s="84">
        <v>23524.7</v>
      </c>
      <c r="AA126" s="84">
        <v>23524.7</v>
      </c>
      <c r="AB126" s="84">
        <v>23524.7</v>
      </c>
      <c r="AC126" s="84">
        <v>23524.7</v>
      </c>
      <c r="AD126" s="84">
        <v>23524.7</v>
      </c>
      <c r="AE126" s="84">
        <v>23524.7</v>
      </c>
      <c r="AF126" s="84">
        <v>23534.61</v>
      </c>
      <c r="AG126" s="84">
        <v>23534.61</v>
      </c>
      <c r="AH126" s="84">
        <v>23534.61</v>
      </c>
      <c r="AI126" s="84">
        <v>23534.61</v>
      </c>
      <c r="AJ126" s="84">
        <v>23534.61</v>
      </c>
      <c r="AK126" s="84">
        <v>23534.639999999999</v>
      </c>
      <c r="AL126" s="84">
        <v>26905.759999999998</v>
      </c>
      <c r="AM126" s="84">
        <v>2241.67</v>
      </c>
      <c r="AN126" s="84">
        <v>2241.67</v>
      </c>
      <c r="AO126" s="84">
        <v>2241.67</v>
      </c>
      <c r="AP126" s="84">
        <v>2241.67</v>
      </c>
      <c r="AQ126" s="84">
        <v>2241.67</v>
      </c>
      <c r="AR126" s="84">
        <v>2241.67</v>
      </c>
      <c r="AS126" s="84">
        <v>2242.62</v>
      </c>
      <c r="AT126" s="84">
        <v>2242.62</v>
      </c>
      <c r="AU126" s="84">
        <v>2242.62</v>
      </c>
      <c r="AV126" s="84">
        <v>2242.62</v>
      </c>
      <c r="AW126" s="84">
        <v>2242.62</v>
      </c>
      <c r="AX126" s="84">
        <v>2242.64</v>
      </c>
    </row>
    <row r="127" spans="1:50" x14ac:dyDescent="0.25">
      <c r="A127">
        <v>13075135</v>
      </c>
      <c r="B127">
        <v>5562</v>
      </c>
      <c r="C127" t="s">
        <v>165</v>
      </c>
      <c r="D127" s="85">
        <v>1016</v>
      </c>
      <c r="E127" s="84">
        <v>596287.99</v>
      </c>
      <c r="F127" s="84">
        <v>981861.12</v>
      </c>
      <c r="G127" s="84">
        <v>385573.13</v>
      </c>
      <c r="H127" s="84">
        <v>827631.87</v>
      </c>
      <c r="I127">
        <v>814.6</v>
      </c>
      <c r="J127" s="84">
        <v>211216.96</v>
      </c>
      <c r="K127" s="84">
        <v>20126.919999999998</v>
      </c>
      <c r="L127" s="84">
        <v>231343.88</v>
      </c>
      <c r="M127" s="84">
        <v>19273.96</v>
      </c>
      <c r="N127" s="84">
        <v>19273.96</v>
      </c>
      <c r="O127" s="84">
        <v>19273.96</v>
      </c>
      <c r="P127" s="84">
        <v>19273.96</v>
      </c>
      <c r="Q127" s="84">
        <v>19273.96</v>
      </c>
      <c r="R127" s="84">
        <v>19273.96</v>
      </c>
      <c r="S127" s="84">
        <v>19283.349999999999</v>
      </c>
      <c r="T127" s="84">
        <v>19283.349999999999</v>
      </c>
      <c r="U127" s="84">
        <v>19283.349999999999</v>
      </c>
      <c r="V127" s="84">
        <v>19283.349999999999</v>
      </c>
      <c r="W127" s="84">
        <v>19283.349999999999</v>
      </c>
      <c r="X127" s="84">
        <v>19283.37</v>
      </c>
      <c r="Y127" s="84">
        <v>211216.96</v>
      </c>
      <c r="Z127" s="84">
        <v>17597.13</v>
      </c>
      <c r="AA127" s="84">
        <v>17597.13</v>
      </c>
      <c r="AB127" s="84">
        <v>17597.13</v>
      </c>
      <c r="AC127" s="84">
        <v>17597.13</v>
      </c>
      <c r="AD127" s="84">
        <v>17597.13</v>
      </c>
      <c r="AE127" s="84">
        <v>17597.13</v>
      </c>
      <c r="AF127" s="84">
        <v>17605.7</v>
      </c>
      <c r="AG127" s="84">
        <v>17605.7</v>
      </c>
      <c r="AH127" s="84">
        <v>17605.7</v>
      </c>
      <c r="AI127" s="84">
        <v>17605.7</v>
      </c>
      <c r="AJ127" s="84">
        <v>17605.7</v>
      </c>
      <c r="AK127" s="84">
        <v>17605.68</v>
      </c>
      <c r="AL127" s="84">
        <v>20126.919999999998</v>
      </c>
      <c r="AM127" s="84">
        <v>1676.83</v>
      </c>
      <c r="AN127" s="84">
        <v>1676.83</v>
      </c>
      <c r="AO127" s="84">
        <v>1676.83</v>
      </c>
      <c r="AP127" s="84">
        <v>1676.83</v>
      </c>
      <c r="AQ127" s="84">
        <v>1676.83</v>
      </c>
      <c r="AR127" s="84">
        <v>1676.83</v>
      </c>
      <c r="AS127" s="84">
        <v>1677.65</v>
      </c>
      <c r="AT127" s="84">
        <v>1677.65</v>
      </c>
      <c r="AU127" s="84">
        <v>1677.65</v>
      </c>
      <c r="AV127" s="84">
        <v>1677.65</v>
      </c>
      <c r="AW127" s="84">
        <v>1677.65</v>
      </c>
      <c r="AX127" s="84">
        <v>1677.69</v>
      </c>
    </row>
    <row r="128" spans="1:50" x14ac:dyDescent="0.25">
      <c r="A128">
        <v>13075136</v>
      </c>
      <c r="B128">
        <v>515</v>
      </c>
      <c r="C128" t="s">
        <v>47</v>
      </c>
      <c r="D128" s="85">
        <v>8916</v>
      </c>
      <c r="E128" s="84">
        <v>4322272.45</v>
      </c>
      <c r="F128" s="84">
        <v>8616411.1199999992</v>
      </c>
      <c r="G128" s="84">
        <v>4294138.68</v>
      </c>
      <c r="H128" s="84">
        <v>6898755.6600000001</v>
      </c>
      <c r="I128">
        <v>773.75</v>
      </c>
      <c r="J128" s="84">
        <v>2352329.17</v>
      </c>
      <c r="K128" s="84">
        <v>224154.04</v>
      </c>
      <c r="L128" s="84">
        <v>2576483.21</v>
      </c>
      <c r="M128" s="84">
        <v>214665.73</v>
      </c>
      <c r="N128" s="84">
        <v>214665.73</v>
      </c>
      <c r="O128" s="84">
        <v>214665.73</v>
      </c>
      <c r="P128" s="84">
        <v>214665.73</v>
      </c>
      <c r="Q128" s="84">
        <v>214665.73</v>
      </c>
      <c r="R128" s="84">
        <v>214665.73</v>
      </c>
      <c r="S128" s="84">
        <v>214748.13</v>
      </c>
      <c r="T128" s="84">
        <v>214748.13</v>
      </c>
      <c r="U128" s="84">
        <v>214748.13</v>
      </c>
      <c r="V128" s="84">
        <v>214748.13</v>
      </c>
      <c r="W128" s="84">
        <v>214748.13</v>
      </c>
      <c r="X128" s="84">
        <v>214748.18</v>
      </c>
      <c r="Y128" s="84">
        <v>2352329.17</v>
      </c>
      <c r="Z128" s="84">
        <v>195989.82</v>
      </c>
      <c r="AA128" s="84">
        <v>195989.82</v>
      </c>
      <c r="AB128" s="84">
        <v>195989.82</v>
      </c>
      <c r="AC128" s="84">
        <v>195989.82</v>
      </c>
      <c r="AD128" s="84">
        <v>195989.82</v>
      </c>
      <c r="AE128" s="84">
        <v>195989.82</v>
      </c>
      <c r="AF128" s="84">
        <v>196065.04</v>
      </c>
      <c r="AG128" s="84">
        <v>196065.04</v>
      </c>
      <c r="AH128" s="84">
        <v>196065.04</v>
      </c>
      <c r="AI128" s="84">
        <v>196065.04</v>
      </c>
      <c r="AJ128" s="84">
        <v>196065.04</v>
      </c>
      <c r="AK128" s="84">
        <v>196065.05</v>
      </c>
      <c r="AL128" s="84">
        <v>224154.04</v>
      </c>
      <c r="AM128" s="84">
        <v>18675.91</v>
      </c>
      <c r="AN128" s="84">
        <v>18675.91</v>
      </c>
      <c r="AO128" s="84">
        <v>18675.91</v>
      </c>
      <c r="AP128" s="84">
        <v>18675.91</v>
      </c>
      <c r="AQ128" s="84">
        <v>18675.91</v>
      </c>
      <c r="AR128" s="84">
        <v>18675.91</v>
      </c>
      <c r="AS128" s="84">
        <v>18683.09</v>
      </c>
      <c r="AT128" s="84">
        <v>18683.09</v>
      </c>
      <c r="AU128" s="84">
        <v>18683.09</v>
      </c>
      <c r="AV128" s="84">
        <v>18683.09</v>
      </c>
      <c r="AW128" s="84">
        <v>18683.09</v>
      </c>
      <c r="AX128" s="84">
        <v>18683.13</v>
      </c>
    </row>
    <row r="129" spans="1:50" x14ac:dyDescent="0.25">
      <c r="A129">
        <v>13075137</v>
      </c>
      <c r="B129">
        <v>5562</v>
      </c>
      <c r="C129" t="s">
        <v>166</v>
      </c>
      <c r="D129" s="85">
        <v>1842</v>
      </c>
      <c r="E129" s="84">
        <v>568756.68000000005</v>
      </c>
      <c r="F129" s="84">
        <v>1780106.47</v>
      </c>
      <c r="G129" s="84">
        <v>1211349.79</v>
      </c>
      <c r="H129" s="84">
        <v>1295566.55</v>
      </c>
      <c r="I129">
        <v>703.35</v>
      </c>
      <c r="J129" s="84">
        <v>663577.41</v>
      </c>
      <c r="K129" s="84">
        <v>63232.46</v>
      </c>
      <c r="L129" s="84">
        <v>726809.87</v>
      </c>
      <c r="M129" s="84">
        <v>60558.97</v>
      </c>
      <c r="N129" s="84">
        <v>60558.97</v>
      </c>
      <c r="O129" s="84">
        <v>60558.97</v>
      </c>
      <c r="P129" s="84">
        <v>60558.97</v>
      </c>
      <c r="Q129" s="84">
        <v>60558.97</v>
      </c>
      <c r="R129" s="84">
        <v>60558.97</v>
      </c>
      <c r="S129" s="84">
        <v>60576</v>
      </c>
      <c r="T129" s="84">
        <v>60576</v>
      </c>
      <c r="U129" s="84">
        <v>60576</v>
      </c>
      <c r="V129" s="84">
        <v>60576</v>
      </c>
      <c r="W129" s="84">
        <v>60576</v>
      </c>
      <c r="X129" s="84">
        <v>60576.05</v>
      </c>
      <c r="Y129" s="84">
        <v>663577.41</v>
      </c>
      <c r="Z129" s="84">
        <v>55290.34</v>
      </c>
      <c r="AA129" s="84">
        <v>55290.34</v>
      </c>
      <c r="AB129" s="84">
        <v>55290.34</v>
      </c>
      <c r="AC129" s="84">
        <v>55290.34</v>
      </c>
      <c r="AD129" s="84">
        <v>55290.34</v>
      </c>
      <c r="AE129" s="84">
        <v>55290.34</v>
      </c>
      <c r="AF129" s="84">
        <v>55305.89</v>
      </c>
      <c r="AG129" s="84">
        <v>55305.89</v>
      </c>
      <c r="AH129" s="84">
        <v>55305.89</v>
      </c>
      <c r="AI129" s="84">
        <v>55305.89</v>
      </c>
      <c r="AJ129" s="84">
        <v>55305.89</v>
      </c>
      <c r="AK129" s="84">
        <v>55305.919999999998</v>
      </c>
      <c r="AL129" s="84">
        <v>63232.46</v>
      </c>
      <c r="AM129" s="84">
        <v>5268.63</v>
      </c>
      <c r="AN129" s="84">
        <v>5268.63</v>
      </c>
      <c r="AO129" s="84">
        <v>5268.63</v>
      </c>
      <c r="AP129" s="84">
        <v>5268.63</v>
      </c>
      <c r="AQ129" s="84">
        <v>5268.63</v>
      </c>
      <c r="AR129" s="84">
        <v>5268.63</v>
      </c>
      <c r="AS129" s="84">
        <v>5270.11</v>
      </c>
      <c r="AT129" s="84">
        <v>5270.11</v>
      </c>
      <c r="AU129" s="84">
        <v>5270.11</v>
      </c>
      <c r="AV129" s="84">
        <v>5270.11</v>
      </c>
      <c r="AW129" s="84">
        <v>5270.11</v>
      </c>
      <c r="AX129" s="84">
        <v>5270.13</v>
      </c>
    </row>
    <row r="130" spans="1:50" x14ac:dyDescent="0.25">
      <c r="A130">
        <v>13075138</v>
      </c>
      <c r="B130">
        <v>5560</v>
      </c>
      <c r="C130" t="s">
        <v>147</v>
      </c>
      <c r="D130" s="85">
        <v>1053</v>
      </c>
      <c r="E130" s="84">
        <v>489185.42</v>
      </c>
      <c r="F130" s="84">
        <v>1017617.87</v>
      </c>
      <c r="G130" s="84">
        <v>528432.44999999995</v>
      </c>
      <c r="H130" s="84">
        <v>806244.89</v>
      </c>
      <c r="I130">
        <v>765.66</v>
      </c>
      <c r="J130" s="84">
        <v>289475.3</v>
      </c>
      <c r="K130" s="84">
        <v>27584.17</v>
      </c>
      <c r="L130" s="84">
        <v>317059.46999999997</v>
      </c>
      <c r="M130" s="84">
        <v>26416.75</v>
      </c>
      <c r="N130" s="84">
        <v>26416.75</v>
      </c>
      <c r="O130" s="84">
        <v>26416.75</v>
      </c>
      <c r="P130" s="84">
        <v>26416.75</v>
      </c>
      <c r="Q130" s="84">
        <v>26416.75</v>
      </c>
      <c r="R130" s="84">
        <v>26416.75</v>
      </c>
      <c r="S130" s="84">
        <v>26426.49</v>
      </c>
      <c r="T130" s="84">
        <v>26426.49</v>
      </c>
      <c r="U130" s="84">
        <v>26426.49</v>
      </c>
      <c r="V130" s="84">
        <v>26426.49</v>
      </c>
      <c r="W130" s="84">
        <v>26426.49</v>
      </c>
      <c r="X130" s="84">
        <v>26426.52</v>
      </c>
      <c r="Y130" s="84">
        <v>289475.3</v>
      </c>
      <c r="Z130" s="84">
        <v>24118.5</v>
      </c>
      <c r="AA130" s="84">
        <v>24118.5</v>
      </c>
      <c r="AB130" s="84">
        <v>24118.5</v>
      </c>
      <c r="AC130" s="84">
        <v>24118.5</v>
      </c>
      <c r="AD130" s="84">
        <v>24118.5</v>
      </c>
      <c r="AE130" s="84">
        <v>24118.5</v>
      </c>
      <c r="AF130" s="84">
        <v>24127.38</v>
      </c>
      <c r="AG130" s="84">
        <v>24127.38</v>
      </c>
      <c r="AH130" s="84">
        <v>24127.38</v>
      </c>
      <c r="AI130" s="84">
        <v>24127.38</v>
      </c>
      <c r="AJ130" s="84">
        <v>24127.38</v>
      </c>
      <c r="AK130" s="84">
        <v>24127.4</v>
      </c>
      <c r="AL130" s="84">
        <v>27584.17</v>
      </c>
      <c r="AM130" s="84">
        <v>2298.25</v>
      </c>
      <c r="AN130" s="84">
        <v>2298.25</v>
      </c>
      <c r="AO130" s="84">
        <v>2298.25</v>
      </c>
      <c r="AP130" s="84">
        <v>2298.25</v>
      </c>
      <c r="AQ130" s="84">
        <v>2298.25</v>
      </c>
      <c r="AR130" s="84">
        <v>2298.25</v>
      </c>
      <c r="AS130" s="84">
        <v>2299.11</v>
      </c>
      <c r="AT130" s="84">
        <v>2299.11</v>
      </c>
      <c r="AU130" s="84">
        <v>2299.11</v>
      </c>
      <c r="AV130" s="84">
        <v>2299.11</v>
      </c>
      <c r="AW130" s="84">
        <v>2299.11</v>
      </c>
      <c r="AX130" s="84">
        <v>2299.12</v>
      </c>
    </row>
    <row r="131" spans="1:50" x14ac:dyDescent="0.25">
      <c r="A131">
        <v>13075139</v>
      </c>
      <c r="B131">
        <v>5552</v>
      </c>
      <c r="C131" t="s">
        <v>67</v>
      </c>
      <c r="D131">
        <v>357</v>
      </c>
      <c r="E131" s="84">
        <v>122524.65</v>
      </c>
      <c r="F131" s="84">
        <v>345004.35</v>
      </c>
      <c r="G131" s="84">
        <v>222479.7</v>
      </c>
      <c r="H131" s="84">
        <v>256012.47</v>
      </c>
      <c r="I131">
        <v>717.12</v>
      </c>
      <c r="J131" s="84">
        <v>121874.38</v>
      </c>
      <c r="K131" s="84">
        <v>11613.44</v>
      </c>
      <c r="L131" s="84">
        <v>133487.82</v>
      </c>
      <c r="M131" s="84">
        <v>11122.33</v>
      </c>
      <c r="N131" s="84">
        <v>11122.33</v>
      </c>
      <c r="O131" s="84">
        <v>11122.33</v>
      </c>
      <c r="P131" s="84">
        <v>11122.33</v>
      </c>
      <c r="Q131" s="84">
        <v>11122.33</v>
      </c>
      <c r="R131" s="84">
        <v>11122.33</v>
      </c>
      <c r="S131" s="84">
        <v>11125.64</v>
      </c>
      <c r="T131" s="84">
        <v>11125.64</v>
      </c>
      <c r="U131" s="84">
        <v>11125.64</v>
      </c>
      <c r="V131" s="84">
        <v>11125.64</v>
      </c>
      <c r="W131" s="84">
        <v>11125.64</v>
      </c>
      <c r="X131" s="84">
        <v>11125.64</v>
      </c>
      <c r="Y131" s="84">
        <v>121874.38</v>
      </c>
      <c r="Z131" s="84">
        <v>10154.69</v>
      </c>
      <c r="AA131" s="84">
        <v>10154.69</v>
      </c>
      <c r="AB131" s="84">
        <v>10154.69</v>
      </c>
      <c r="AC131" s="84">
        <v>10154.69</v>
      </c>
      <c r="AD131" s="84">
        <v>10154.69</v>
      </c>
      <c r="AE131" s="84">
        <v>10154.69</v>
      </c>
      <c r="AF131" s="84">
        <v>10157.709999999999</v>
      </c>
      <c r="AG131" s="84">
        <v>10157.709999999999</v>
      </c>
      <c r="AH131" s="84">
        <v>10157.709999999999</v>
      </c>
      <c r="AI131" s="84">
        <v>10157.709999999999</v>
      </c>
      <c r="AJ131" s="84">
        <v>10157.709999999999</v>
      </c>
      <c r="AK131" s="84">
        <v>10157.69</v>
      </c>
      <c r="AL131" s="84">
        <v>11613.44</v>
      </c>
      <c r="AM131">
        <v>967.64</v>
      </c>
      <c r="AN131">
        <v>967.64</v>
      </c>
      <c r="AO131">
        <v>967.64</v>
      </c>
      <c r="AP131">
        <v>967.64</v>
      </c>
      <c r="AQ131">
        <v>967.64</v>
      </c>
      <c r="AR131">
        <v>967.64</v>
      </c>
      <c r="AS131">
        <v>967.93</v>
      </c>
      <c r="AT131">
        <v>967.93</v>
      </c>
      <c r="AU131">
        <v>967.93</v>
      </c>
      <c r="AV131">
        <v>967.93</v>
      </c>
      <c r="AW131">
        <v>967.93</v>
      </c>
      <c r="AX131">
        <v>967.95</v>
      </c>
    </row>
    <row r="132" spans="1:50" x14ac:dyDescent="0.25">
      <c r="A132">
        <v>13075140</v>
      </c>
      <c r="B132">
        <v>5554</v>
      </c>
      <c r="C132" t="s">
        <v>93</v>
      </c>
      <c r="D132">
        <v>487</v>
      </c>
      <c r="E132" s="84">
        <v>259643.22</v>
      </c>
      <c r="F132" s="84">
        <v>470636.18</v>
      </c>
      <c r="G132" s="84">
        <v>210992.97</v>
      </c>
      <c r="H132" s="84">
        <v>386239</v>
      </c>
      <c r="I132">
        <v>793.1</v>
      </c>
      <c r="J132" s="84">
        <v>115581.95</v>
      </c>
      <c r="K132" s="84">
        <v>11013.83</v>
      </c>
      <c r="L132" s="84">
        <v>126595.78</v>
      </c>
      <c r="M132" s="84">
        <v>10547.39</v>
      </c>
      <c r="N132" s="84">
        <v>10547.39</v>
      </c>
      <c r="O132" s="84">
        <v>10547.39</v>
      </c>
      <c r="P132" s="84">
        <v>10547.39</v>
      </c>
      <c r="Q132" s="84">
        <v>10547.39</v>
      </c>
      <c r="R132" s="84">
        <v>10547.39</v>
      </c>
      <c r="S132" s="84">
        <v>10551.9</v>
      </c>
      <c r="T132" s="84">
        <v>10551.9</v>
      </c>
      <c r="U132" s="84">
        <v>10551.9</v>
      </c>
      <c r="V132" s="84">
        <v>10551.9</v>
      </c>
      <c r="W132" s="84">
        <v>10551.9</v>
      </c>
      <c r="X132" s="84">
        <v>10551.94</v>
      </c>
      <c r="Y132" s="84">
        <v>115581.95</v>
      </c>
      <c r="Z132" s="84">
        <v>9629.77</v>
      </c>
      <c r="AA132" s="84">
        <v>9629.77</v>
      </c>
      <c r="AB132" s="84">
        <v>9629.77</v>
      </c>
      <c r="AC132" s="84">
        <v>9629.77</v>
      </c>
      <c r="AD132" s="84">
        <v>9629.77</v>
      </c>
      <c r="AE132" s="84">
        <v>9629.77</v>
      </c>
      <c r="AF132" s="84">
        <v>9633.89</v>
      </c>
      <c r="AG132" s="84">
        <v>9633.89</v>
      </c>
      <c r="AH132" s="84">
        <v>9633.89</v>
      </c>
      <c r="AI132" s="84">
        <v>9633.89</v>
      </c>
      <c r="AJ132" s="84">
        <v>9633.89</v>
      </c>
      <c r="AK132" s="84">
        <v>9633.8799999999992</v>
      </c>
      <c r="AL132" s="84">
        <v>11013.83</v>
      </c>
      <c r="AM132">
        <v>917.62</v>
      </c>
      <c r="AN132">
        <v>917.62</v>
      </c>
      <c r="AO132">
        <v>917.62</v>
      </c>
      <c r="AP132">
        <v>917.62</v>
      </c>
      <c r="AQ132">
        <v>917.62</v>
      </c>
      <c r="AR132">
        <v>917.62</v>
      </c>
      <c r="AS132">
        <v>918.01</v>
      </c>
      <c r="AT132">
        <v>918.01</v>
      </c>
      <c r="AU132">
        <v>918.01</v>
      </c>
      <c r="AV132">
        <v>918.01</v>
      </c>
      <c r="AW132">
        <v>918.01</v>
      </c>
      <c r="AX132">
        <v>918.06</v>
      </c>
    </row>
    <row r="133" spans="1:50" x14ac:dyDescent="0.25">
      <c r="A133">
        <v>13075141</v>
      </c>
      <c r="B133">
        <v>5555</v>
      </c>
      <c r="C133" t="s">
        <v>101</v>
      </c>
      <c r="D133" s="85">
        <v>1356</v>
      </c>
      <c r="E133" s="84">
        <v>765262.64</v>
      </c>
      <c r="F133" s="84">
        <v>1310436.68</v>
      </c>
      <c r="G133" s="84">
        <v>545174.04</v>
      </c>
      <c r="H133" s="84">
        <v>1092367.07</v>
      </c>
      <c r="I133">
        <v>805.58</v>
      </c>
      <c r="J133" s="84">
        <v>298646.34000000003</v>
      </c>
      <c r="K133" s="84">
        <v>28458.09</v>
      </c>
      <c r="L133" s="84">
        <v>327104.43</v>
      </c>
      <c r="M133" s="84">
        <v>27252.43</v>
      </c>
      <c r="N133" s="84">
        <v>27252.43</v>
      </c>
      <c r="O133" s="84">
        <v>27252.43</v>
      </c>
      <c r="P133" s="84">
        <v>27252.43</v>
      </c>
      <c r="Q133" s="84">
        <v>27252.43</v>
      </c>
      <c r="R133" s="84">
        <v>27252.43</v>
      </c>
      <c r="S133" s="84">
        <v>27264.97</v>
      </c>
      <c r="T133" s="84">
        <v>27264.97</v>
      </c>
      <c r="U133" s="84">
        <v>27264.97</v>
      </c>
      <c r="V133" s="84">
        <v>27264.97</v>
      </c>
      <c r="W133" s="84">
        <v>27264.97</v>
      </c>
      <c r="X133" s="84">
        <v>27265</v>
      </c>
      <c r="Y133" s="84">
        <v>298646.34000000003</v>
      </c>
      <c r="Z133" s="84">
        <v>24881.47</v>
      </c>
      <c r="AA133" s="84">
        <v>24881.47</v>
      </c>
      <c r="AB133" s="84">
        <v>24881.47</v>
      </c>
      <c r="AC133" s="84">
        <v>24881.47</v>
      </c>
      <c r="AD133" s="84">
        <v>24881.47</v>
      </c>
      <c r="AE133" s="84">
        <v>24881.47</v>
      </c>
      <c r="AF133" s="84">
        <v>24892.92</v>
      </c>
      <c r="AG133" s="84">
        <v>24892.92</v>
      </c>
      <c r="AH133" s="84">
        <v>24892.92</v>
      </c>
      <c r="AI133" s="84">
        <v>24892.92</v>
      </c>
      <c r="AJ133" s="84">
        <v>24892.92</v>
      </c>
      <c r="AK133" s="84">
        <v>24892.92</v>
      </c>
      <c r="AL133" s="84">
        <v>28458.09</v>
      </c>
      <c r="AM133" s="84">
        <v>2370.96</v>
      </c>
      <c r="AN133" s="84">
        <v>2370.96</v>
      </c>
      <c r="AO133" s="84">
        <v>2370.96</v>
      </c>
      <c r="AP133" s="84">
        <v>2370.96</v>
      </c>
      <c r="AQ133" s="84">
        <v>2370.96</v>
      </c>
      <c r="AR133" s="84">
        <v>2370.96</v>
      </c>
      <c r="AS133" s="84">
        <v>2372.0500000000002</v>
      </c>
      <c r="AT133" s="84">
        <v>2372.0500000000002</v>
      </c>
      <c r="AU133" s="84">
        <v>2372.0500000000002</v>
      </c>
      <c r="AV133" s="84">
        <v>2372.0500000000002</v>
      </c>
      <c r="AW133" s="84">
        <v>2372.0500000000002</v>
      </c>
      <c r="AX133" s="84">
        <v>2372.08</v>
      </c>
    </row>
    <row r="134" spans="1:50" x14ac:dyDescent="0.25">
      <c r="A134">
        <v>13075142</v>
      </c>
      <c r="B134">
        <v>5555</v>
      </c>
      <c r="C134" t="s">
        <v>102</v>
      </c>
      <c r="D134" s="85">
        <v>1461</v>
      </c>
      <c r="E134" s="84">
        <v>1197904.6299999999</v>
      </c>
      <c r="F134" s="84">
        <v>1411908.55</v>
      </c>
      <c r="G134" s="84">
        <v>214003.92</v>
      </c>
      <c r="H134" s="84">
        <v>1326306.98</v>
      </c>
      <c r="I134">
        <v>907.81</v>
      </c>
      <c r="J134" s="84">
        <v>117231.35</v>
      </c>
      <c r="K134" s="84">
        <v>11171</v>
      </c>
      <c r="L134" s="84">
        <v>128402.35</v>
      </c>
      <c r="M134" s="84">
        <v>10693.44</v>
      </c>
      <c r="N134" s="84">
        <v>10693.44</v>
      </c>
      <c r="O134" s="84">
        <v>10693.44</v>
      </c>
      <c r="P134" s="84">
        <v>10693.44</v>
      </c>
      <c r="Q134" s="84">
        <v>10693.44</v>
      </c>
      <c r="R134" s="84">
        <v>10693.44</v>
      </c>
      <c r="S134" s="84">
        <v>10706.95</v>
      </c>
      <c r="T134" s="84">
        <v>10706.95</v>
      </c>
      <c r="U134" s="84">
        <v>10706.95</v>
      </c>
      <c r="V134" s="84">
        <v>10706.95</v>
      </c>
      <c r="W134" s="84">
        <v>10706.95</v>
      </c>
      <c r="X134" s="84">
        <v>10706.96</v>
      </c>
      <c r="Y134" s="84">
        <v>117231.35</v>
      </c>
      <c r="Z134" s="84">
        <v>9763.11</v>
      </c>
      <c r="AA134" s="84">
        <v>9763.11</v>
      </c>
      <c r="AB134" s="84">
        <v>9763.11</v>
      </c>
      <c r="AC134" s="84">
        <v>9763.11</v>
      </c>
      <c r="AD134" s="84">
        <v>9763.11</v>
      </c>
      <c r="AE134" s="84">
        <v>9763.11</v>
      </c>
      <c r="AF134" s="84">
        <v>9775.4500000000007</v>
      </c>
      <c r="AG134" s="84">
        <v>9775.4500000000007</v>
      </c>
      <c r="AH134" s="84">
        <v>9775.4500000000007</v>
      </c>
      <c r="AI134" s="84">
        <v>9775.4500000000007</v>
      </c>
      <c r="AJ134" s="84">
        <v>9775.4500000000007</v>
      </c>
      <c r="AK134" s="84">
        <v>9775.44</v>
      </c>
      <c r="AL134" s="84">
        <v>11171</v>
      </c>
      <c r="AM134">
        <v>930.33</v>
      </c>
      <c r="AN134">
        <v>930.33</v>
      </c>
      <c r="AO134">
        <v>930.33</v>
      </c>
      <c r="AP134">
        <v>930.33</v>
      </c>
      <c r="AQ134">
        <v>930.33</v>
      </c>
      <c r="AR134">
        <v>930.33</v>
      </c>
      <c r="AS134">
        <v>931.5</v>
      </c>
      <c r="AT134">
        <v>931.5</v>
      </c>
      <c r="AU134">
        <v>931.5</v>
      </c>
      <c r="AV134">
        <v>931.5</v>
      </c>
      <c r="AW134">
        <v>931.5</v>
      </c>
      <c r="AX134">
        <v>931.52</v>
      </c>
    </row>
    <row r="135" spans="1:50" x14ac:dyDescent="0.25">
      <c r="A135">
        <v>13075143</v>
      </c>
      <c r="B135">
        <v>5559</v>
      </c>
      <c r="C135" t="s">
        <v>135</v>
      </c>
      <c r="D135">
        <v>780</v>
      </c>
      <c r="E135" s="84">
        <v>543776.07999999996</v>
      </c>
      <c r="F135" s="84">
        <v>753791.01</v>
      </c>
      <c r="G135" s="84">
        <v>210014.94</v>
      </c>
      <c r="H135" s="84">
        <v>669785.04</v>
      </c>
      <c r="I135">
        <v>858.7</v>
      </c>
      <c r="J135" s="84">
        <v>115046.18</v>
      </c>
      <c r="K135" s="84">
        <v>10962.78</v>
      </c>
      <c r="L135" s="84">
        <v>126008.96000000001</v>
      </c>
      <c r="M135" s="84">
        <v>10497.14</v>
      </c>
      <c r="N135" s="84">
        <v>10497.14</v>
      </c>
      <c r="O135" s="84">
        <v>10497.14</v>
      </c>
      <c r="P135" s="84">
        <v>10497.14</v>
      </c>
      <c r="Q135" s="84">
        <v>10497.14</v>
      </c>
      <c r="R135" s="84">
        <v>10497.14</v>
      </c>
      <c r="S135" s="84">
        <v>10504.35</v>
      </c>
      <c r="T135" s="84">
        <v>10504.35</v>
      </c>
      <c r="U135" s="84">
        <v>10504.35</v>
      </c>
      <c r="V135" s="84">
        <v>10504.35</v>
      </c>
      <c r="W135" s="84">
        <v>10504.35</v>
      </c>
      <c r="X135" s="84">
        <v>10504.37</v>
      </c>
      <c r="Y135" s="84">
        <v>115046.18</v>
      </c>
      <c r="Z135" s="84">
        <v>9583.89</v>
      </c>
      <c r="AA135" s="84">
        <v>9583.89</v>
      </c>
      <c r="AB135" s="84">
        <v>9583.89</v>
      </c>
      <c r="AC135" s="84">
        <v>9583.89</v>
      </c>
      <c r="AD135" s="84">
        <v>9583.89</v>
      </c>
      <c r="AE135" s="84">
        <v>9583.89</v>
      </c>
      <c r="AF135" s="84">
        <v>9590.4699999999993</v>
      </c>
      <c r="AG135" s="84">
        <v>9590.4699999999993</v>
      </c>
      <c r="AH135" s="84">
        <v>9590.4699999999993</v>
      </c>
      <c r="AI135" s="84">
        <v>9590.4699999999993</v>
      </c>
      <c r="AJ135" s="84">
        <v>9590.4699999999993</v>
      </c>
      <c r="AK135" s="84">
        <v>9590.49</v>
      </c>
      <c r="AL135" s="84">
        <v>10962.78</v>
      </c>
      <c r="AM135">
        <v>913.25</v>
      </c>
      <c r="AN135">
        <v>913.25</v>
      </c>
      <c r="AO135">
        <v>913.25</v>
      </c>
      <c r="AP135">
        <v>913.25</v>
      </c>
      <c r="AQ135">
        <v>913.25</v>
      </c>
      <c r="AR135">
        <v>913.25</v>
      </c>
      <c r="AS135">
        <v>913.88</v>
      </c>
      <c r="AT135">
        <v>913.88</v>
      </c>
      <c r="AU135">
        <v>913.88</v>
      </c>
      <c r="AV135">
        <v>913.88</v>
      </c>
      <c r="AW135">
        <v>913.88</v>
      </c>
      <c r="AX135">
        <v>913.88</v>
      </c>
    </row>
    <row r="136" spans="1:50" x14ac:dyDescent="0.25">
      <c r="A136">
        <v>13075144</v>
      </c>
      <c r="B136">
        <v>5551</v>
      </c>
      <c r="C136" t="s">
        <v>53</v>
      </c>
      <c r="D136" s="85">
        <v>12273</v>
      </c>
      <c r="E136" s="84">
        <v>6524913.3099999996</v>
      </c>
      <c r="F136" s="84">
        <v>11860611.68</v>
      </c>
      <c r="G136" s="84">
        <v>5335698.37</v>
      </c>
      <c r="H136" s="84">
        <v>9726332.3300000001</v>
      </c>
      <c r="I136">
        <v>792.5</v>
      </c>
      <c r="J136" s="84">
        <v>2922895.57</v>
      </c>
      <c r="K136" s="84">
        <v>278523.45</v>
      </c>
      <c r="L136" s="84">
        <v>3201419.02</v>
      </c>
      <c r="M136" s="84">
        <v>266728.21000000002</v>
      </c>
      <c r="N136" s="84">
        <v>266728.21000000002</v>
      </c>
      <c r="O136" s="84">
        <v>266728.21000000002</v>
      </c>
      <c r="P136" s="84">
        <v>266728.21000000002</v>
      </c>
      <c r="Q136" s="84">
        <v>266728.21000000002</v>
      </c>
      <c r="R136" s="84">
        <v>266728.21000000002</v>
      </c>
      <c r="S136" s="84">
        <v>266841.62</v>
      </c>
      <c r="T136" s="84">
        <v>266841.62</v>
      </c>
      <c r="U136" s="84">
        <v>266841.62</v>
      </c>
      <c r="V136" s="84">
        <v>266841.62</v>
      </c>
      <c r="W136" s="84">
        <v>266841.62</v>
      </c>
      <c r="X136" s="84">
        <v>266841.65999999997</v>
      </c>
      <c r="Y136" s="84">
        <v>2922895.57</v>
      </c>
      <c r="Z136" s="84">
        <v>243522.86</v>
      </c>
      <c r="AA136" s="84">
        <v>243522.86</v>
      </c>
      <c r="AB136" s="84">
        <v>243522.86</v>
      </c>
      <c r="AC136" s="84">
        <v>243522.86</v>
      </c>
      <c r="AD136" s="84">
        <v>243522.86</v>
      </c>
      <c r="AE136" s="84">
        <v>243522.86</v>
      </c>
      <c r="AF136" s="84">
        <v>243626.4</v>
      </c>
      <c r="AG136" s="84">
        <v>243626.4</v>
      </c>
      <c r="AH136" s="84">
        <v>243626.4</v>
      </c>
      <c r="AI136" s="84">
        <v>243626.4</v>
      </c>
      <c r="AJ136" s="84">
        <v>243626.4</v>
      </c>
      <c r="AK136" s="84">
        <v>243626.41</v>
      </c>
      <c r="AL136" s="84">
        <v>278523.45</v>
      </c>
      <c r="AM136" s="84">
        <v>23205.35</v>
      </c>
      <c r="AN136" s="84">
        <v>23205.35</v>
      </c>
      <c r="AO136" s="84">
        <v>23205.35</v>
      </c>
      <c r="AP136" s="84">
        <v>23205.35</v>
      </c>
      <c r="AQ136" s="84">
        <v>23205.35</v>
      </c>
      <c r="AR136" s="84">
        <v>23205.35</v>
      </c>
      <c r="AS136" s="84">
        <v>23215.22</v>
      </c>
      <c r="AT136" s="84">
        <v>23215.22</v>
      </c>
      <c r="AU136" s="84">
        <v>23215.22</v>
      </c>
      <c r="AV136" s="84">
        <v>23215.22</v>
      </c>
      <c r="AW136" s="84">
        <v>23215.22</v>
      </c>
      <c r="AX136" s="84">
        <v>23215.25</v>
      </c>
    </row>
    <row r="137" spans="1:50" x14ac:dyDescent="0.25">
      <c r="A137">
        <v>13075145</v>
      </c>
      <c r="B137">
        <v>5563</v>
      </c>
      <c r="C137" t="s">
        <v>181</v>
      </c>
      <c r="D137">
        <v>201</v>
      </c>
      <c r="E137" s="84">
        <v>55313.37</v>
      </c>
      <c r="F137" s="84">
        <v>194246.15</v>
      </c>
      <c r="G137" s="84">
        <v>138932.76999999999</v>
      </c>
      <c r="H137" s="84">
        <v>138673.03</v>
      </c>
      <c r="I137">
        <v>689.92</v>
      </c>
      <c r="J137" s="84">
        <v>76107.37</v>
      </c>
      <c r="K137" s="84">
        <v>7252.29</v>
      </c>
      <c r="L137" s="84">
        <v>83359.66</v>
      </c>
      <c r="M137" s="84">
        <v>6945.71</v>
      </c>
      <c r="N137" s="84">
        <v>6945.71</v>
      </c>
      <c r="O137" s="84">
        <v>6945.71</v>
      </c>
      <c r="P137" s="84">
        <v>6945.71</v>
      </c>
      <c r="Q137" s="84">
        <v>6945.71</v>
      </c>
      <c r="R137" s="84">
        <v>6945.71</v>
      </c>
      <c r="S137" s="84">
        <v>6947.56</v>
      </c>
      <c r="T137" s="84">
        <v>6947.56</v>
      </c>
      <c r="U137" s="84">
        <v>6947.56</v>
      </c>
      <c r="V137" s="84">
        <v>6947.56</v>
      </c>
      <c r="W137" s="84">
        <v>6947.56</v>
      </c>
      <c r="X137" s="84">
        <v>6947.6</v>
      </c>
      <c r="Y137" s="84">
        <v>76107.37</v>
      </c>
      <c r="Z137" s="84">
        <v>6341.44</v>
      </c>
      <c r="AA137" s="84">
        <v>6341.44</v>
      </c>
      <c r="AB137" s="84">
        <v>6341.44</v>
      </c>
      <c r="AC137" s="84">
        <v>6341.44</v>
      </c>
      <c r="AD137" s="84">
        <v>6341.44</v>
      </c>
      <c r="AE137" s="84">
        <v>6341.44</v>
      </c>
      <c r="AF137" s="84">
        <v>6343.12</v>
      </c>
      <c r="AG137" s="84">
        <v>6343.12</v>
      </c>
      <c r="AH137" s="84">
        <v>6343.12</v>
      </c>
      <c r="AI137" s="84">
        <v>6343.12</v>
      </c>
      <c r="AJ137" s="84">
        <v>6343.12</v>
      </c>
      <c r="AK137" s="84">
        <v>6343.13</v>
      </c>
      <c r="AL137" s="84">
        <v>7252.29</v>
      </c>
      <c r="AM137">
        <v>604.27</v>
      </c>
      <c r="AN137">
        <v>604.27</v>
      </c>
      <c r="AO137">
        <v>604.27</v>
      </c>
      <c r="AP137">
        <v>604.27</v>
      </c>
      <c r="AQ137">
        <v>604.27</v>
      </c>
      <c r="AR137">
        <v>604.27</v>
      </c>
      <c r="AS137">
        <v>604.44000000000005</v>
      </c>
      <c r="AT137">
        <v>604.44000000000005</v>
      </c>
      <c r="AU137">
        <v>604.44000000000005</v>
      </c>
      <c r="AV137">
        <v>604.44000000000005</v>
      </c>
      <c r="AW137">
        <v>604.44000000000005</v>
      </c>
      <c r="AX137">
        <v>604.47</v>
      </c>
    </row>
    <row r="138" spans="1:50" x14ac:dyDescent="0.25">
      <c r="A138">
        <v>13075146</v>
      </c>
      <c r="B138">
        <v>5557</v>
      </c>
      <c r="C138" t="s">
        <v>125</v>
      </c>
      <c r="D138" s="85">
        <v>1159</v>
      </c>
      <c r="E138" s="84">
        <v>698974.55</v>
      </c>
      <c r="F138" s="84">
        <v>1120056.1299999999</v>
      </c>
      <c r="G138" s="84">
        <v>421081.58</v>
      </c>
      <c r="H138" s="84">
        <v>951623.5</v>
      </c>
      <c r="I138">
        <v>821.07</v>
      </c>
      <c r="J138" s="84">
        <v>230668.49</v>
      </c>
      <c r="K138" s="84">
        <v>21980.46</v>
      </c>
      <c r="L138" s="84">
        <v>252648.95</v>
      </c>
      <c r="M138" s="84">
        <v>21048.720000000001</v>
      </c>
      <c r="N138" s="84">
        <v>21048.720000000001</v>
      </c>
      <c r="O138" s="84">
        <v>21048.720000000001</v>
      </c>
      <c r="P138" s="84">
        <v>21048.720000000001</v>
      </c>
      <c r="Q138" s="84">
        <v>21048.720000000001</v>
      </c>
      <c r="R138" s="84">
        <v>21048.720000000001</v>
      </c>
      <c r="S138" s="84">
        <v>21059.43</v>
      </c>
      <c r="T138" s="84">
        <v>21059.43</v>
      </c>
      <c r="U138" s="84">
        <v>21059.43</v>
      </c>
      <c r="V138" s="84">
        <v>21059.43</v>
      </c>
      <c r="W138" s="84">
        <v>21059.43</v>
      </c>
      <c r="X138" s="84">
        <v>21059.48</v>
      </c>
      <c r="Y138" s="84">
        <v>230668.49</v>
      </c>
      <c r="Z138" s="84">
        <v>19217.490000000002</v>
      </c>
      <c r="AA138" s="84">
        <v>19217.490000000002</v>
      </c>
      <c r="AB138" s="84">
        <v>19217.490000000002</v>
      </c>
      <c r="AC138" s="84">
        <v>19217.490000000002</v>
      </c>
      <c r="AD138" s="84">
        <v>19217.490000000002</v>
      </c>
      <c r="AE138" s="84">
        <v>19217.490000000002</v>
      </c>
      <c r="AF138" s="84">
        <v>19227.25</v>
      </c>
      <c r="AG138" s="84">
        <v>19227.25</v>
      </c>
      <c r="AH138" s="84">
        <v>19227.25</v>
      </c>
      <c r="AI138" s="84">
        <v>19227.25</v>
      </c>
      <c r="AJ138" s="84">
        <v>19227.25</v>
      </c>
      <c r="AK138" s="84">
        <v>19227.3</v>
      </c>
      <c r="AL138" s="84">
        <v>21980.46</v>
      </c>
      <c r="AM138" s="84">
        <v>1831.23</v>
      </c>
      <c r="AN138" s="84">
        <v>1831.23</v>
      </c>
      <c r="AO138" s="84">
        <v>1831.23</v>
      </c>
      <c r="AP138" s="84">
        <v>1831.23</v>
      </c>
      <c r="AQ138" s="84">
        <v>1831.23</v>
      </c>
      <c r="AR138" s="84">
        <v>1831.23</v>
      </c>
      <c r="AS138" s="84">
        <v>1832.18</v>
      </c>
      <c r="AT138" s="84">
        <v>1832.18</v>
      </c>
      <c r="AU138" s="84">
        <v>1832.18</v>
      </c>
      <c r="AV138" s="84">
        <v>1832.18</v>
      </c>
      <c r="AW138" s="84">
        <v>1832.18</v>
      </c>
      <c r="AX138" s="84">
        <v>1832.18</v>
      </c>
    </row>
    <row r="139" spans="1:50" x14ac:dyDescent="0.25">
      <c r="A139">
        <v>13075147</v>
      </c>
      <c r="B139">
        <v>5551</v>
      </c>
      <c r="C139" t="s">
        <v>54</v>
      </c>
      <c r="D139">
        <v>712</v>
      </c>
      <c r="E139" s="84">
        <v>251647.85</v>
      </c>
      <c r="F139" s="84">
        <v>688075.9</v>
      </c>
      <c r="G139" s="84">
        <v>436428.05</v>
      </c>
      <c r="H139" s="84">
        <v>513504.68</v>
      </c>
      <c r="I139">
        <v>721.21</v>
      </c>
      <c r="J139" s="84">
        <v>239075.29</v>
      </c>
      <c r="K139" s="84">
        <v>22781.54</v>
      </c>
      <c r="L139" s="84">
        <v>261856.83</v>
      </c>
      <c r="M139" s="84">
        <v>21818.11</v>
      </c>
      <c r="N139" s="84">
        <v>21818.11</v>
      </c>
      <c r="O139" s="84">
        <v>21818.11</v>
      </c>
      <c r="P139" s="84">
        <v>21818.11</v>
      </c>
      <c r="Q139" s="84">
        <v>21818.11</v>
      </c>
      <c r="R139" s="84">
        <v>21818.11</v>
      </c>
      <c r="S139" s="84">
        <v>21824.69</v>
      </c>
      <c r="T139" s="84">
        <v>21824.69</v>
      </c>
      <c r="U139" s="84">
        <v>21824.69</v>
      </c>
      <c r="V139" s="84">
        <v>21824.69</v>
      </c>
      <c r="W139" s="84">
        <v>21824.69</v>
      </c>
      <c r="X139" s="84">
        <v>21824.720000000001</v>
      </c>
      <c r="Y139" s="84">
        <v>239075.29</v>
      </c>
      <c r="Z139" s="84">
        <v>19919.939999999999</v>
      </c>
      <c r="AA139" s="84">
        <v>19919.939999999999</v>
      </c>
      <c r="AB139" s="84">
        <v>19919.939999999999</v>
      </c>
      <c r="AC139" s="84">
        <v>19919.939999999999</v>
      </c>
      <c r="AD139" s="84">
        <v>19919.939999999999</v>
      </c>
      <c r="AE139" s="84">
        <v>19919.939999999999</v>
      </c>
      <c r="AF139" s="84">
        <v>19925.939999999999</v>
      </c>
      <c r="AG139" s="84">
        <v>19925.939999999999</v>
      </c>
      <c r="AH139" s="84">
        <v>19925.939999999999</v>
      </c>
      <c r="AI139" s="84">
        <v>19925.939999999999</v>
      </c>
      <c r="AJ139" s="84">
        <v>19925.939999999999</v>
      </c>
      <c r="AK139" s="84">
        <v>19925.95</v>
      </c>
      <c r="AL139" s="84">
        <v>22781.54</v>
      </c>
      <c r="AM139" s="84">
        <v>1898.17</v>
      </c>
      <c r="AN139" s="84">
        <v>1898.17</v>
      </c>
      <c r="AO139" s="84">
        <v>1898.17</v>
      </c>
      <c r="AP139" s="84">
        <v>1898.17</v>
      </c>
      <c r="AQ139" s="84">
        <v>1898.17</v>
      </c>
      <c r="AR139" s="84">
        <v>1898.17</v>
      </c>
      <c r="AS139" s="84">
        <v>1898.75</v>
      </c>
      <c r="AT139" s="84">
        <v>1898.75</v>
      </c>
      <c r="AU139" s="84">
        <v>1898.75</v>
      </c>
      <c r="AV139" s="84">
        <v>1898.75</v>
      </c>
      <c r="AW139" s="84">
        <v>1898.75</v>
      </c>
      <c r="AX139" s="84">
        <v>1898.77</v>
      </c>
    </row>
    <row r="140" spans="1:50" x14ac:dyDescent="0.25">
      <c r="A140">
        <v>13075148</v>
      </c>
      <c r="B140">
        <v>5562</v>
      </c>
      <c r="C140" t="s">
        <v>167</v>
      </c>
      <c r="D140">
        <v>928</v>
      </c>
      <c r="E140" s="84">
        <v>525476.68000000005</v>
      </c>
      <c r="F140" s="84">
        <v>896818.03</v>
      </c>
      <c r="G140" s="84">
        <v>371341.35</v>
      </c>
      <c r="H140" s="84">
        <v>748281.49</v>
      </c>
      <c r="I140">
        <v>806.34</v>
      </c>
      <c r="J140" s="84">
        <v>203420.79</v>
      </c>
      <c r="K140" s="84">
        <v>19384.02</v>
      </c>
      <c r="L140" s="84">
        <v>222804.81</v>
      </c>
      <c r="M140" s="84">
        <v>18562.78</v>
      </c>
      <c r="N140" s="84">
        <v>18562.78</v>
      </c>
      <c r="O140" s="84">
        <v>18562.78</v>
      </c>
      <c r="P140" s="84">
        <v>18562.78</v>
      </c>
      <c r="Q140" s="84">
        <v>18562.78</v>
      </c>
      <c r="R140" s="84">
        <v>18562.78</v>
      </c>
      <c r="S140" s="84">
        <v>18571.349999999999</v>
      </c>
      <c r="T140" s="84">
        <v>18571.349999999999</v>
      </c>
      <c r="U140" s="84">
        <v>18571.349999999999</v>
      </c>
      <c r="V140" s="84">
        <v>18571.349999999999</v>
      </c>
      <c r="W140" s="84">
        <v>18571.349999999999</v>
      </c>
      <c r="X140" s="84">
        <v>18571.38</v>
      </c>
      <c r="Y140" s="84">
        <v>203420.79</v>
      </c>
      <c r="Z140" s="84">
        <v>16947.82</v>
      </c>
      <c r="AA140" s="84">
        <v>16947.82</v>
      </c>
      <c r="AB140" s="84">
        <v>16947.82</v>
      </c>
      <c r="AC140" s="84">
        <v>16947.82</v>
      </c>
      <c r="AD140" s="84">
        <v>16947.82</v>
      </c>
      <c r="AE140" s="84">
        <v>16947.82</v>
      </c>
      <c r="AF140" s="84">
        <v>16955.64</v>
      </c>
      <c r="AG140" s="84">
        <v>16955.64</v>
      </c>
      <c r="AH140" s="84">
        <v>16955.64</v>
      </c>
      <c r="AI140" s="84">
        <v>16955.64</v>
      </c>
      <c r="AJ140" s="84">
        <v>16955.64</v>
      </c>
      <c r="AK140" s="84">
        <v>16955.669999999998</v>
      </c>
      <c r="AL140" s="84">
        <v>19384.02</v>
      </c>
      <c r="AM140" s="84">
        <v>1614.96</v>
      </c>
      <c r="AN140" s="84">
        <v>1614.96</v>
      </c>
      <c r="AO140" s="84">
        <v>1614.96</v>
      </c>
      <c r="AP140" s="84">
        <v>1614.96</v>
      </c>
      <c r="AQ140" s="84">
        <v>1614.96</v>
      </c>
      <c r="AR140" s="84">
        <v>1614.96</v>
      </c>
      <c r="AS140" s="84">
        <v>1615.71</v>
      </c>
      <c r="AT140" s="84">
        <v>1615.71</v>
      </c>
      <c r="AU140" s="84">
        <v>1615.71</v>
      </c>
      <c r="AV140" s="84">
        <v>1615.71</v>
      </c>
      <c r="AW140" s="84">
        <v>1615.71</v>
      </c>
      <c r="AX140" s="84">
        <v>1615.71</v>
      </c>
    </row>
    <row r="141" spans="1:50" x14ac:dyDescent="0.25">
      <c r="A141">
        <v>13075149</v>
      </c>
      <c r="B141">
        <v>5560</v>
      </c>
      <c r="C141" t="s">
        <v>148</v>
      </c>
      <c r="D141">
        <v>458</v>
      </c>
      <c r="E141" s="84">
        <v>142593.01999999999</v>
      </c>
      <c r="F141" s="84">
        <v>442610.62</v>
      </c>
      <c r="G141" s="84">
        <v>300017.61</v>
      </c>
      <c r="H141" s="84">
        <v>322603.58</v>
      </c>
      <c r="I141">
        <v>704.37</v>
      </c>
      <c r="J141" s="84">
        <v>164349.64000000001</v>
      </c>
      <c r="K141" s="84">
        <v>15660.92</v>
      </c>
      <c r="L141" s="84">
        <v>180010.56</v>
      </c>
      <c r="M141" s="84">
        <v>14998.76</v>
      </c>
      <c r="N141" s="84">
        <v>14998.76</v>
      </c>
      <c r="O141" s="84">
        <v>14998.76</v>
      </c>
      <c r="P141" s="84">
        <v>14998.76</v>
      </c>
      <c r="Q141" s="84">
        <v>14998.76</v>
      </c>
      <c r="R141" s="84">
        <v>14998.76</v>
      </c>
      <c r="S141" s="84">
        <v>15003</v>
      </c>
      <c r="T141" s="84">
        <v>15003</v>
      </c>
      <c r="U141" s="84">
        <v>15003</v>
      </c>
      <c r="V141" s="84">
        <v>15003</v>
      </c>
      <c r="W141" s="84">
        <v>15003</v>
      </c>
      <c r="X141" s="84">
        <v>15003</v>
      </c>
      <c r="Y141" s="84">
        <v>164349.64000000001</v>
      </c>
      <c r="Z141" s="84">
        <v>13693.87</v>
      </c>
      <c r="AA141" s="84">
        <v>13693.87</v>
      </c>
      <c r="AB141" s="84">
        <v>13693.87</v>
      </c>
      <c r="AC141" s="84">
        <v>13693.87</v>
      </c>
      <c r="AD141" s="84">
        <v>13693.87</v>
      </c>
      <c r="AE141" s="84">
        <v>13693.87</v>
      </c>
      <c r="AF141" s="84">
        <v>13697.74</v>
      </c>
      <c r="AG141" s="84">
        <v>13697.74</v>
      </c>
      <c r="AH141" s="84">
        <v>13697.74</v>
      </c>
      <c r="AI141" s="84">
        <v>13697.74</v>
      </c>
      <c r="AJ141" s="84">
        <v>13697.74</v>
      </c>
      <c r="AK141" s="84">
        <v>13697.72</v>
      </c>
      <c r="AL141" s="84">
        <v>15660.92</v>
      </c>
      <c r="AM141" s="84">
        <v>1304.8900000000001</v>
      </c>
      <c r="AN141" s="84">
        <v>1304.8900000000001</v>
      </c>
      <c r="AO141" s="84">
        <v>1304.8900000000001</v>
      </c>
      <c r="AP141" s="84">
        <v>1304.8900000000001</v>
      </c>
      <c r="AQ141" s="84">
        <v>1304.8900000000001</v>
      </c>
      <c r="AR141" s="84">
        <v>1304.8900000000001</v>
      </c>
      <c r="AS141" s="84">
        <v>1305.26</v>
      </c>
      <c r="AT141" s="84">
        <v>1305.26</v>
      </c>
      <c r="AU141" s="84">
        <v>1305.26</v>
      </c>
      <c r="AV141" s="84">
        <v>1305.26</v>
      </c>
      <c r="AW141" s="84">
        <v>1305.26</v>
      </c>
      <c r="AX141" s="84">
        <v>1305.28</v>
      </c>
    </row>
    <row r="142" spans="1:50" x14ac:dyDescent="0.25">
      <c r="A142">
        <v>13075150</v>
      </c>
      <c r="B142">
        <v>5563</v>
      </c>
      <c r="C142" t="s">
        <v>182</v>
      </c>
      <c r="D142">
        <v>486</v>
      </c>
      <c r="E142" s="84">
        <v>199172.35</v>
      </c>
      <c r="F142" s="84">
        <v>469669.79</v>
      </c>
      <c r="G142" s="84">
        <v>270497.44</v>
      </c>
      <c r="H142" s="84">
        <v>361470.81</v>
      </c>
      <c r="I142">
        <v>743.77</v>
      </c>
      <c r="J142" s="84">
        <v>148178.49</v>
      </c>
      <c r="K142" s="84">
        <v>14119.97</v>
      </c>
      <c r="L142" s="84">
        <v>162298.46</v>
      </c>
      <c r="M142" s="84">
        <v>13522.62</v>
      </c>
      <c r="N142" s="84">
        <v>13522.62</v>
      </c>
      <c r="O142" s="84">
        <v>13522.62</v>
      </c>
      <c r="P142" s="84">
        <v>13522.62</v>
      </c>
      <c r="Q142" s="84">
        <v>13522.62</v>
      </c>
      <c r="R142" s="84">
        <v>13522.62</v>
      </c>
      <c r="S142" s="84">
        <v>13527.12</v>
      </c>
      <c r="T142" s="84">
        <v>13527.12</v>
      </c>
      <c r="U142" s="84">
        <v>13527.12</v>
      </c>
      <c r="V142" s="84">
        <v>13527.12</v>
      </c>
      <c r="W142" s="84">
        <v>13527.12</v>
      </c>
      <c r="X142" s="84">
        <v>13527.14</v>
      </c>
      <c r="Y142" s="84">
        <v>148178.49</v>
      </c>
      <c r="Z142" s="84">
        <v>12346.16</v>
      </c>
      <c r="AA142" s="84">
        <v>12346.16</v>
      </c>
      <c r="AB142" s="84">
        <v>12346.16</v>
      </c>
      <c r="AC142" s="84">
        <v>12346.16</v>
      </c>
      <c r="AD142" s="84">
        <v>12346.16</v>
      </c>
      <c r="AE142" s="84">
        <v>12346.16</v>
      </c>
      <c r="AF142" s="84">
        <v>12350.26</v>
      </c>
      <c r="AG142" s="84">
        <v>12350.26</v>
      </c>
      <c r="AH142" s="84">
        <v>12350.26</v>
      </c>
      <c r="AI142" s="84">
        <v>12350.26</v>
      </c>
      <c r="AJ142" s="84">
        <v>12350.26</v>
      </c>
      <c r="AK142" s="84">
        <v>12350.23</v>
      </c>
      <c r="AL142" s="84">
        <v>14119.97</v>
      </c>
      <c r="AM142" s="84">
        <v>1176.46</v>
      </c>
      <c r="AN142" s="84">
        <v>1176.46</v>
      </c>
      <c r="AO142" s="84">
        <v>1176.46</v>
      </c>
      <c r="AP142" s="84">
        <v>1176.46</v>
      </c>
      <c r="AQ142" s="84">
        <v>1176.46</v>
      </c>
      <c r="AR142" s="84">
        <v>1176.46</v>
      </c>
      <c r="AS142" s="84">
        <v>1176.8599999999999</v>
      </c>
      <c r="AT142" s="84">
        <v>1176.8599999999999</v>
      </c>
      <c r="AU142" s="84">
        <v>1176.8599999999999</v>
      </c>
      <c r="AV142" s="84">
        <v>1176.8599999999999</v>
      </c>
      <c r="AW142" s="84">
        <v>1176.8599999999999</v>
      </c>
      <c r="AX142" s="84">
        <v>1176.9100000000001</v>
      </c>
    </row>
    <row r="143" spans="1:50" x14ac:dyDescent="0.25">
      <c r="A143">
        <v>13075151</v>
      </c>
      <c r="B143">
        <v>5561</v>
      </c>
      <c r="C143" t="s">
        <v>153</v>
      </c>
      <c r="D143" s="85">
        <v>3972</v>
      </c>
      <c r="E143" s="84">
        <v>2376743.29</v>
      </c>
      <c r="F143" s="84">
        <v>3838535.78</v>
      </c>
      <c r="G143" s="84">
        <v>1461792.49</v>
      </c>
      <c r="H143" s="84">
        <v>3253818.78</v>
      </c>
      <c r="I143">
        <v>819.19</v>
      </c>
      <c r="J143" s="84">
        <v>800769.92</v>
      </c>
      <c r="K143" s="84">
        <v>76305.570000000007</v>
      </c>
      <c r="L143" s="84">
        <v>877075.49</v>
      </c>
      <c r="M143" s="84">
        <v>73071.27</v>
      </c>
      <c r="N143" s="84">
        <v>73071.27</v>
      </c>
      <c r="O143" s="84">
        <v>73071.27</v>
      </c>
      <c r="P143" s="84">
        <v>73071.27</v>
      </c>
      <c r="Q143" s="84">
        <v>73071.27</v>
      </c>
      <c r="R143" s="84">
        <v>73071.27</v>
      </c>
      <c r="S143" s="84">
        <v>73107.97</v>
      </c>
      <c r="T143" s="84">
        <v>73107.97</v>
      </c>
      <c r="U143" s="84">
        <v>73107.97</v>
      </c>
      <c r="V143" s="84">
        <v>73107.97</v>
      </c>
      <c r="W143" s="84">
        <v>73107.97</v>
      </c>
      <c r="X143" s="84">
        <v>73108.02</v>
      </c>
      <c r="Y143" s="84">
        <v>800769.92</v>
      </c>
      <c r="Z143" s="84">
        <v>66714.070000000007</v>
      </c>
      <c r="AA143" s="84">
        <v>66714.070000000007</v>
      </c>
      <c r="AB143" s="84">
        <v>66714.070000000007</v>
      </c>
      <c r="AC143" s="84">
        <v>66714.070000000007</v>
      </c>
      <c r="AD143" s="84">
        <v>66714.070000000007</v>
      </c>
      <c r="AE143" s="84">
        <v>66714.070000000007</v>
      </c>
      <c r="AF143" s="84">
        <v>66747.58</v>
      </c>
      <c r="AG143" s="84">
        <v>66747.58</v>
      </c>
      <c r="AH143" s="84">
        <v>66747.58</v>
      </c>
      <c r="AI143" s="84">
        <v>66747.58</v>
      </c>
      <c r="AJ143" s="84">
        <v>66747.58</v>
      </c>
      <c r="AK143" s="84">
        <v>66747.600000000006</v>
      </c>
      <c r="AL143" s="84">
        <v>76305.570000000007</v>
      </c>
      <c r="AM143" s="84">
        <v>6357.2</v>
      </c>
      <c r="AN143" s="84">
        <v>6357.2</v>
      </c>
      <c r="AO143" s="84">
        <v>6357.2</v>
      </c>
      <c r="AP143" s="84">
        <v>6357.2</v>
      </c>
      <c r="AQ143" s="84">
        <v>6357.2</v>
      </c>
      <c r="AR143" s="84">
        <v>6357.2</v>
      </c>
      <c r="AS143" s="84">
        <v>6360.39</v>
      </c>
      <c r="AT143" s="84">
        <v>6360.39</v>
      </c>
      <c r="AU143" s="84">
        <v>6360.39</v>
      </c>
      <c r="AV143" s="84">
        <v>6360.39</v>
      </c>
      <c r="AW143" s="84">
        <v>6360.39</v>
      </c>
      <c r="AX143" s="84">
        <v>6360.42</v>
      </c>
    </row>
    <row r="144" spans="1:50" x14ac:dyDescent="0.25">
      <c r="A144">
        <v>13075152</v>
      </c>
      <c r="B144">
        <v>5562</v>
      </c>
      <c r="C144" t="s">
        <v>168</v>
      </c>
      <c r="D144">
        <v>589</v>
      </c>
      <c r="E144" s="84">
        <v>115143.63</v>
      </c>
      <c r="F144" s="84">
        <v>569208.86</v>
      </c>
      <c r="G144" s="84">
        <v>454065.23</v>
      </c>
      <c r="H144" s="84">
        <v>387582.77</v>
      </c>
      <c r="I144">
        <v>658.04</v>
      </c>
      <c r="J144" s="84">
        <v>248736.93</v>
      </c>
      <c r="K144" s="84">
        <v>23702.21</v>
      </c>
      <c r="L144" s="84">
        <v>272439.14</v>
      </c>
      <c r="M144" s="84">
        <v>22700.54</v>
      </c>
      <c r="N144" s="84">
        <v>22700.54</v>
      </c>
      <c r="O144" s="84">
        <v>22700.54</v>
      </c>
      <c r="P144" s="84">
        <v>22700.54</v>
      </c>
      <c r="Q144" s="84">
        <v>22700.54</v>
      </c>
      <c r="R144" s="84">
        <v>22700.54</v>
      </c>
      <c r="S144" s="84">
        <v>22705.98</v>
      </c>
      <c r="T144" s="84">
        <v>22705.98</v>
      </c>
      <c r="U144" s="84">
        <v>22705.98</v>
      </c>
      <c r="V144" s="84">
        <v>22705.98</v>
      </c>
      <c r="W144" s="84">
        <v>22705.98</v>
      </c>
      <c r="X144" s="84">
        <v>22706</v>
      </c>
      <c r="Y144" s="84">
        <v>248736.93</v>
      </c>
      <c r="Z144" s="84">
        <v>20725.599999999999</v>
      </c>
      <c r="AA144" s="84">
        <v>20725.599999999999</v>
      </c>
      <c r="AB144" s="84">
        <v>20725.599999999999</v>
      </c>
      <c r="AC144" s="84">
        <v>20725.599999999999</v>
      </c>
      <c r="AD144" s="84">
        <v>20725.599999999999</v>
      </c>
      <c r="AE144" s="84">
        <v>20725.599999999999</v>
      </c>
      <c r="AF144" s="84">
        <v>20730.560000000001</v>
      </c>
      <c r="AG144" s="84">
        <v>20730.560000000001</v>
      </c>
      <c r="AH144" s="84">
        <v>20730.560000000001</v>
      </c>
      <c r="AI144" s="84">
        <v>20730.560000000001</v>
      </c>
      <c r="AJ144" s="84">
        <v>20730.560000000001</v>
      </c>
      <c r="AK144" s="84">
        <v>20730.53</v>
      </c>
      <c r="AL144" s="84">
        <v>23702.21</v>
      </c>
      <c r="AM144" s="84">
        <v>1974.94</v>
      </c>
      <c r="AN144" s="84">
        <v>1974.94</v>
      </c>
      <c r="AO144" s="84">
        <v>1974.94</v>
      </c>
      <c r="AP144" s="84">
        <v>1974.94</v>
      </c>
      <c r="AQ144" s="84">
        <v>1974.94</v>
      </c>
      <c r="AR144" s="84">
        <v>1974.94</v>
      </c>
      <c r="AS144" s="84">
        <v>1975.42</v>
      </c>
      <c r="AT144" s="84">
        <v>1975.42</v>
      </c>
      <c r="AU144" s="84">
        <v>1975.42</v>
      </c>
      <c r="AV144" s="84">
        <v>1975.42</v>
      </c>
      <c r="AW144" s="84">
        <v>1975.42</v>
      </c>
      <c r="AX144" s="84">
        <v>1975.47</v>
      </c>
    </row>
    <row r="145" spans="1:50" x14ac:dyDescent="0.25">
      <c r="A145">
        <v>13075154</v>
      </c>
      <c r="B145">
        <v>5563</v>
      </c>
      <c r="C145" t="s">
        <v>183</v>
      </c>
      <c r="D145" s="85">
        <v>1318</v>
      </c>
      <c r="E145" s="84">
        <v>1147483.76</v>
      </c>
      <c r="F145" s="84">
        <v>1273713.53</v>
      </c>
      <c r="G145" s="84">
        <v>126229.78</v>
      </c>
      <c r="H145" s="84">
        <v>1223221.6299999999</v>
      </c>
      <c r="I145">
        <v>928.09</v>
      </c>
      <c r="J145" s="84">
        <v>69148.679999999993</v>
      </c>
      <c r="K145" s="84">
        <v>6589.19</v>
      </c>
      <c r="L145" s="84">
        <v>75737.87</v>
      </c>
      <c r="M145" s="84">
        <v>6305.39</v>
      </c>
      <c r="N145" s="84">
        <v>6305.39</v>
      </c>
      <c r="O145" s="84">
        <v>6305.39</v>
      </c>
      <c r="P145" s="84">
        <v>6305.39</v>
      </c>
      <c r="Q145" s="84">
        <v>6305.39</v>
      </c>
      <c r="R145" s="84">
        <v>6305.39</v>
      </c>
      <c r="S145" s="84">
        <v>6317.58</v>
      </c>
      <c r="T145" s="84">
        <v>6317.58</v>
      </c>
      <c r="U145" s="84">
        <v>6317.58</v>
      </c>
      <c r="V145" s="84">
        <v>6317.58</v>
      </c>
      <c r="W145" s="84">
        <v>6317.58</v>
      </c>
      <c r="X145" s="84">
        <v>6317.63</v>
      </c>
      <c r="Y145" s="84">
        <v>69148.679999999993</v>
      </c>
      <c r="Z145" s="84">
        <v>5756.82</v>
      </c>
      <c r="AA145" s="84">
        <v>5756.82</v>
      </c>
      <c r="AB145" s="84">
        <v>5756.82</v>
      </c>
      <c r="AC145" s="84">
        <v>5756.82</v>
      </c>
      <c r="AD145" s="84">
        <v>5756.82</v>
      </c>
      <c r="AE145" s="84">
        <v>5756.82</v>
      </c>
      <c r="AF145" s="84">
        <v>5767.96</v>
      </c>
      <c r="AG145" s="84">
        <v>5767.96</v>
      </c>
      <c r="AH145" s="84">
        <v>5767.96</v>
      </c>
      <c r="AI145" s="84">
        <v>5767.96</v>
      </c>
      <c r="AJ145" s="84">
        <v>5767.96</v>
      </c>
      <c r="AK145" s="84">
        <v>5767.96</v>
      </c>
      <c r="AL145" s="84">
        <v>6589.19</v>
      </c>
      <c r="AM145">
        <v>548.57000000000005</v>
      </c>
      <c r="AN145">
        <v>548.57000000000005</v>
      </c>
      <c r="AO145">
        <v>548.57000000000005</v>
      </c>
      <c r="AP145">
        <v>548.57000000000005</v>
      </c>
      <c r="AQ145">
        <v>548.57000000000005</v>
      </c>
      <c r="AR145">
        <v>548.57000000000005</v>
      </c>
      <c r="AS145">
        <v>549.62</v>
      </c>
      <c r="AT145">
        <v>549.62</v>
      </c>
      <c r="AU145">
        <v>549.62</v>
      </c>
      <c r="AV145">
        <v>549.62</v>
      </c>
      <c r="AW145">
        <v>549.62</v>
      </c>
      <c r="AX145">
        <v>549.66999999999996</v>
      </c>
    </row>
    <row r="146" spans="1:50" x14ac:dyDescent="0.25">
      <c r="A146">
        <v>13075155</v>
      </c>
      <c r="B146">
        <v>5553</v>
      </c>
      <c r="C146" t="s">
        <v>86</v>
      </c>
      <c r="D146">
        <v>862</v>
      </c>
      <c r="E146" s="84">
        <v>254944.58</v>
      </c>
      <c r="F146" s="84">
        <v>833035.71</v>
      </c>
      <c r="G146" s="84">
        <v>578091.13</v>
      </c>
      <c r="H146" s="84">
        <v>601799.26</v>
      </c>
      <c r="I146">
        <v>698.14</v>
      </c>
      <c r="J146" s="84">
        <v>316678.32</v>
      </c>
      <c r="K146" s="84">
        <v>30176.36</v>
      </c>
      <c r="L146" s="84">
        <v>346854.68</v>
      </c>
      <c r="M146" s="84">
        <v>28900.57</v>
      </c>
      <c r="N146" s="84">
        <v>28900.57</v>
      </c>
      <c r="O146" s="84">
        <v>28900.57</v>
      </c>
      <c r="P146" s="84">
        <v>28900.57</v>
      </c>
      <c r="Q146" s="84">
        <v>28900.57</v>
      </c>
      <c r="R146" s="84">
        <v>28900.57</v>
      </c>
      <c r="S146" s="84">
        <v>28908.54</v>
      </c>
      <c r="T146" s="84">
        <v>28908.54</v>
      </c>
      <c r="U146" s="84">
        <v>28908.54</v>
      </c>
      <c r="V146" s="84">
        <v>28908.54</v>
      </c>
      <c r="W146" s="84">
        <v>28908.54</v>
      </c>
      <c r="X146" s="84">
        <v>28908.560000000001</v>
      </c>
      <c r="Y146" s="84">
        <v>316678.32</v>
      </c>
      <c r="Z146" s="84">
        <v>26386.22</v>
      </c>
      <c r="AA146" s="84">
        <v>26386.22</v>
      </c>
      <c r="AB146" s="84">
        <v>26386.22</v>
      </c>
      <c r="AC146" s="84">
        <v>26386.22</v>
      </c>
      <c r="AD146" s="84">
        <v>26386.22</v>
      </c>
      <c r="AE146" s="84">
        <v>26386.22</v>
      </c>
      <c r="AF146" s="84">
        <v>26393.5</v>
      </c>
      <c r="AG146" s="84">
        <v>26393.5</v>
      </c>
      <c r="AH146" s="84">
        <v>26393.5</v>
      </c>
      <c r="AI146" s="84">
        <v>26393.5</v>
      </c>
      <c r="AJ146" s="84">
        <v>26393.5</v>
      </c>
      <c r="AK146" s="84">
        <v>26393.5</v>
      </c>
      <c r="AL146" s="84">
        <v>30176.36</v>
      </c>
      <c r="AM146" s="84">
        <v>2514.35</v>
      </c>
      <c r="AN146" s="84">
        <v>2514.35</v>
      </c>
      <c r="AO146" s="84">
        <v>2514.35</v>
      </c>
      <c r="AP146" s="84">
        <v>2514.35</v>
      </c>
      <c r="AQ146" s="84">
        <v>2514.35</v>
      </c>
      <c r="AR146" s="84">
        <v>2514.35</v>
      </c>
      <c r="AS146" s="84">
        <v>2515.04</v>
      </c>
      <c r="AT146" s="84">
        <v>2515.04</v>
      </c>
      <c r="AU146" s="84">
        <v>2515.04</v>
      </c>
      <c r="AV146" s="84">
        <v>2515.04</v>
      </c>
      <c r="AW146" s="84">
        <v>2515.04</v>
      </c>
      <c r="AX146" s="84">
        <v>2515.06</v>
      </c>
    </row>
    <row r="147" spans="1:50" s="442" customFormat="1" x14ac:dyDescent="0.25">
      <c r="A147" s="442">
        <v>13075039</v>
      </c>
      <c r="C147" s="442" t="s">
        <v>41</v>
      </c>
      <c r="D147" s="443">
        <v>56685</v>
      </c>
      <c r="E147" s="444">
        <v>35572360.030000001</v>
      </c>
      <c r="F147" s="444">
        <v>63017070.030000001</v>
      </c>
      <c r="G147" s="444">
        <v>27444710</v>
      </c>
      <c r="H147" s="444">
        <v>52039186.030000001</v>
      </c>
      <c r="I147" s="442">
        <v>918.04</v>
      </c>
      <c r="J147" s="444">
        <v>15034212.140000001</v>
      </c>
      <c r="K147" s="444">
        <v>1432613.86</v>
      </c>
      <c r="L147" s="444">
        <v>16466826</v>
      </c>
      <c r="M147" s="444">
        <v>1372019.3</v>
      </c>
      <c r="N147" s="444">
        <v>1372019.3</v>
      </c>
      <c r="O147" s="444">
        <v>1372019.3</v>
      </c>
      <c r="P147" s="444">
        <v>1372019.3</v>
      </c>
      <c r="Q147" s="444">
        <v>1372019.3</v>
      </c>
      <c r="R147" s="444">
        <v>1372019.3</v>
      </c>
      <c r="S147" s="444">
        <v>1372451.7</v>
      </c>
      <c r="T147" s="444">
        <v>1372451.7</v>
      </c>
      <c r="U147" s="444">
        <v>1372451.7</v>
      </c>
      <c r="V147" s="444">
        <v>1372451.7</v>
      </c>
      <c r="W147" s="444">
        <v>1372451.7</v>
      </c>
      <c r="X147" s="444">
        <v>1372451.7</v>
      </c>
      <c r="Y147" s="444">
        <v>15034212.140000001</v>
      </c>
      <c r="Z147" s="444">
        <v>1252653.6299999999</v>
      </c>
      <c r="AA147" s="444">
        <v>1252653.6299999999</v>
      </c>
      <c r="AB147" s="444">
        <v>1252653.6299999999</v>
      </c>
      <c r="AC147" s="444">
        <v>1252653.6299999999</v>
      </c>
      <c r="AD147" s="444">
        <v>1252653.6299999999</v>
      </c>
      <c r="AE147" s="444">
        <v>1252653.6299999999</v>
      </c>
      <c r="AF147" s="444">
        <v>1253048.3999999999</v>
      </c>
      <c r="AG147" s="444">
        <v>1253048.3999999999</v>
      </c>
      <c r="AH147" s="444">
        <v>1253048.3999999999</v>
      </c>
      <c r="AI147" s="444">
        <v>1253048.3999999999</v>
      </c>
      <c r="AJ147" s="444">
        <v>1253048.3999999999</v>
      </c>
      <c r="AK147" s="444">
        <v>1253048.3600000001</v>
      </c>
      <c r="AL147" s="444">
        <v>1432613.86</v>
      </c>
      <c r="AM147" s="444">
        <v>119365.67</v>
      </c>
      <c r="AN147" s="444">
        <v>119365.67</v>
      </c>
      <c r="AO147" s="444">
        <v>119365.67</v>
      </c>
      <c r="AP147" s="444">
        <v>119365.67</v>
      </c>
      <c r="AQ147" s="444">
        <v>119365.67</v>
      </c>
      <c r="AR147" s="444">
        <v>119365.67</v>
      </c>
      <c r="AS147" s="444">
        <v>119403.3</v>
      </c>
      <c r="AT147" s="444">
        <v>119403.3</v>
      </c>
      <c r="AU147" s="444">
        <v>119403.3</v>
      </c>
      <c r="AV147" s="444">
        <v>119403.3</v>
      </c>
      <c r="AW147" s="444">
        <v>119403.3</v>
      </c>
      <c r="AX147" s="444">
        <v>119403.34</v>
      </c>
    </row>
    <row r="148" spans="1:50" x14ac:dyDescent="0.25">
      <c r="C148" t="s">
        <v>478</v>
      </c>
      <c r="D148">
        <f>SUM(D8:D147)</f>
        <v>237697</v>
      </c>
      <c r="E148">
        <f t="shared" ref="E148:AX148" si="0">SUM(E8:E147)</f>
        <v>128979621.07000002</v>
      </c>
      <c r="F148">
        <f t="shared" si="0"/>
        <v>237946837.91000009</v>
      </c>
      <c r="G148">
        <f t="shared" si="0"/>
        <v>110509461.47999999</v>
      </c>
      <c r="H148">
        <f t="shared" si="0"/>
        <v>195285297.89000005</v>
      </c>
      <c r="I148">
        <f t="shared" si="0"/>
        <v>109342.77999999998</v>
      </c>
      <c r="J148">
        <f t="shared" si="0"/>
        <v>60537082.949999996</v>
      </c>
      <c r="K148">
        <f t="shared" si="0"/>
        <v>5768593.8800000008</v>
      </c>
      <c r="L148">
        <f t="shared" si="0"/>
        <v>66305676.830000013</v>
      </c>
      <c r="M148">
        <f t="shared" si="0"/>
        <v>5524443.7200000016</v>
      </c>
      <c r="N148">
        <f t="shared" si="0"/>
        <v>5524443.7200000016</v>
      </c>
      <c r="O148">
        <f t="shared" si="0"/>
        <v>5524443.7200000016</v>
      </c>
      <c r="P148">
        <f t="shared" si="0"/>
        <v>5524443.7200000016</v>
      </c>
      <c r="Q148">
        <f t="shared" si="0"/>
        <v>5524443.7200000016</v>
      </c>
      <c r="R148">
        <f t="shared" si="0"/>
        <v>5524443.7200000016</v>
      </c>
      <c r="S148">
        <f t="shared" si="0"/>
        <v>5526501.8200000012</v>
      </c>
      <c r="T148">
        <f t="shared" si="0"/>
        <v>5526501.8200000012</v>
      </c>
      <c r="U148">
        <f t="shared" si="0"/>
        <v>5526501.8200000012</v>
      </c>
      <c r="V148">
        <f t="shared" si="0"/>
        <v>5526501.8200000012</v>
      </c>
      <c r="W148">
        <f t="shared" si="0"/>
        <v>5526501.8200000012</v>
      </c>
      <c r="X148">
        <f t="shared" si="0"/>
        <v>5526505.4100000001</v>
      </c>
      <c r="Y148">
        <f t="shared" si="0"/>
        <v>60537082.949999996</v>
      </c>
      <c r="Z148">
        <f t="shared" si="0"/>
        <v>5043817.67</v>
      </c>
      <c r="AA148">
        <f t="shared" si="0"/>
        <v>5043817.67</v>
      </c>
      <c r="AB148">
        <f t="shared" si="0"/>
        <v>5043817.67</v>
      </c>
      <c r="AC148">
        <f t="shared" si="0"/>
        <v>5043817.67</v>
      </c>
      <c r="AD148">
        <f t="shared" si="0"/>
        <v>5043817.67</v>
      </c>
      <c r="AE148">
        <f t="shared" si="0"/>
        <v>5043817.67</v>
      </c>
      <c r="AF148">
        <f t="shared" si="0"/>
        <v>5045696.1700000018</v>
      </c>
      <c r="AG148">
        <f t="shared" si="0"/>
        <v>5045696.1700000018</v>
      </c>
      <c r="AH148">
        <f t="shared" si="0"/>
        <v>5045696.1700000018</v>
      </c>
      <c r="AI148">
        <f t="shared" si="0"/>
        <v>5045696.1700000018</v>
      </c>
      <c r="AJ148">
        <f t="shared" si="0"/>
        <v>5045696.1700000018</v>
      </c>
      <c r="AK148">
        <f t="shared" si="0"/>
        <v>5045696.08</v>
      </c>
      <c r="AL148">
        <f t="shared" si="0"/>
        <v>5768593.8800000008</v>
      </c>
      <c r="AM148">
        <f t="shared" si="0"/>
        <v>480626.0500000001</v>
      </c>
      <c r="AN148">
        <f t="shared" si="0"/>
        <v>480626.0500000001</v>
      </c>
      <c r="AO148">
        <f t="shared" si="0"/>
        <v>480626.0500000001</v>
      </c>
      <c r="AP148">
        <f t="shared" si="0"/>
        <v>480626.0500000001</v>
      </c>
      <c r="AQ148">
        <f t="shared" si="0"/>
        <v>480626.0500000001</v>
      </c>
      <c r="AR148">
        <f t="shared" si="0"/>
        <v>480626.0500000001</v>
      </c>
      <c r="AS148">
        <f t="shared" si="0"/>
        <v>480805.65</v>
      </c>
      <c r="AT148">
        <f t="shared" si="0"/>
        <v>480805.65</v>
      </c>
      <c r="AU148">
        <f t="shared" si="0"/>
        <v>480805.65</v>
      </c>
      <c r="AV148">
        <f t="shared" si="0"/>
        <v>480805.65</v>
      </c>
      <c r="AW148">
        <f t="shared" si="0"/>
        <v>480805.65</v>
      </c>
      <c r="AX148">
        <f t="shared" si="0"/>
        <v>480809.32999999984</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148"/>
  <sheetViews>
    <sheetView topLeftCell="A136" workbookViewId="0">
      <selection activeCell="C152" sqref="C152"/>
    </sheetView>
  </sheetViews>
  <sheetFormatPr baseColWidth="10" defaultRowHeight="15" x14ac:dyDescent="0.25"/>
  <cols>
    <col min="3" max="3" width="26.5703125" bestFit="1" customWidth="1"/>
    <col min="5" max="6" width="12.7109375" bestFit="1" customWidth="1"/>
    <col min="7" max="7" width="13.28515625" bestFit="1" customWidth="1"/>
    <col min="8" max="8" width="12.7109375" bestFit="1" customWidth="1"/>
    <col min="10" max="10" width="13.140625" bestFit="1" customWidth="1"/>
    <col min="12" max="12" width="12.7109375" bestFit="1" customWidth="1"/>
  </cols>
  <sheetData>
    <row r="2" spans="1:50" x14ac:dyDescent="0.25">
      <c r="A2" t="s">
        <v>722</v>
      </c>
      <c r="B2" t="s">
        <v>17</v>
      </c>
      <c r="C2" t="s">
        <v>18</v>
      </c>
      <c r="D2" t="s">
        <v>432</v>
      </c>
      <c r="E2" t="s">
        <v>758</v>
      </c>
      <c r="F2" t="s">
        <v>786</v>
      </c>
      <c r="G2" t="s">
        <v>785</v>
      </c>
      <c r="H2" t="s">
        <v>784</v>
      </c>
      <c r="I2" t="s">
        <v>784</v>
      </c>
      <c r="J2" t="s">
        <v>757</v>
      </c>
      <c r="K2" t="s">
        <v>757</v>
      </c>
      <c r="L2" t="s">
        <v>757</v>
      </c>
      <c r="M2" t="s">
        <v>783</v>
      </c>
      <c r="Y2" t="s">
        <v>757</v>
      </c>
      <c r="Z2" t="s">
        <v>782</v>
      </c>
      <c r="AL2" t="s">
        <v>757</v>
      </c>
      <c r="AM2" t="s">
        <v>781</v>
      </c>
    </row>
    <row r="3" spans="1:50" x14ac:dyDescent="0.25">
      <c r="A3" t="s">
        <v>704</v>
      </c>
      <c r="D3" t="s">
        <v>701</v>
      </c>
      <c r="E3" t="s">
        <v>771</v>
      </c>
      <c r="F3" t="s">
        <v>771</v>
      </c>
      <c r="G3" t="s">
        <v>780</v>
      </c>
      <c r="I3" t="s">
        <v>779</v>
      </c>
      <c r="J3" t="s">
        <v>778</v>
      </c>
      <c r="K3" t="s">
        <v>778</v>
      </c>
      <c r="L3" t="s">
        <v>778</v>
      </c>
      <c r="Y3" t="s">
        <v>778</v>
      </c>
      <c r="AL3" t="s">
        <v>778</v>
      </c>
    </row>
    <row r="4" spans="1:50" x14ac:dyDescent="0.25">
      <c r="D4" s="204">
        <v>42369</v>
      </c>
      <c r="I4" t="s">
        <v>432</v>
      </c>
      <c r="J4" t="s">
        <v>776</v>
      </c>
      <c r="K4" t="s">
        <v>775</v>
      </c>
      <c r="L4" t="s">
        <v>777</v>
      </c>
      <c r="Y4" t="s">
        <v>776</v>
      </c>
      <c r="AL4" t="s">
        <v>775</v>
      </c>
    </row>
    <row r="5" spans="1:50" x14ac:dyDescent="0.25">
      <c r="J5" t="s">
        <v>774</v>
      </c>
      <c r="K5" t="s">
        <v>773</v>
      </c>
      <c r="M5" t="s">
        <v>716</v>
      </c>
      <c r="N5" t="s">
        <v>715</v>
      </c>
      <c r="O5" t="s">
        <v>714</v>
      </c>
      <c r="P5" t="s">
        <v>713</v>
      </c>
      <c r="Q5" t="s">
        <v>712</v>
      </c>
      <c r="R5" t="s">
        <v>711</v>
      </c>
      <c r="S5" t="s">
        <v>710</v>
      </c>
      <c r="T5" t="s">
        <v>709</v>
      </c>
      <c r="U5" t="s">
        <v>708</v>
      </c>
      <c r="V5" t="s">
        <v>707</v>
      </c>
      <c r="W5" t="s">
        <v>706</v>
      </c>
      <c r="X5" t="s">
        <v>705</v>
      </c>
      <c r="Y5" t="s">
        <v>774</v>
      </c>
      <c r="Z5" t="s">
        <v>716</v>
      </c>
      <c r="AA5" t="s">
        <v>715</v>
      </c>
      <c r="AB5" t="s">
        <v>714</v>
      </c>
      <c r="AC5" t="s">
        <v>713</v>
      </c>
      <c r="AD5" t="s">
        <v>712</v>
      </c>
      <c r="AE5" t="s">
        <v>711</v>
      </c>
      <c r="AF5" t="s">
        <v>710</v>
      </c>
      <c r="AG5" t="s">
        <v>709</v>
      </c>
      <c r="AH5" t="s">
        <v>708</v>
      </c>
      <c r="AI5" t="s">
        <v>707</v>
      </c>
      <c r="AJ5" t="s">
        <v>706</v>
      </c>
      <c r="AK5" t="s">
        <v>705</v>
      </c>
      <c r="AL5" t="s">
        <v>773</v>
      </c>
      <c r="AM5" t="s">
        <v>716</v>
      </c>
      <c r="AN5" t="s">
        <v>715</v>
      </c>
      <c r="AO5" t="s">
        <v>714</v>
      </c>
      <c r="AP5" t="s">
        <v>713</v>
      </c>
      <c r="AQ5" t="s">
        <v>712</v>
      </c>
      <c r="AR5" t="s">
        <v>711</v>
      </c>
      <c r="AS5" t="s">
        <v>710</v>
      </c>
      <c r="AT5" t="s">
        <v>709</v>
      </c>
      <c r="AU5" t="s">
        <v>708</v>
      </c>
      <c r="AV5" t="s">
        <v>707</v>
      </c>
      <c r="AW5" t="s">
        <v>706</v>
      </c>
      <c r="AX5" t="s">
        <v>705</v>
      </c>
    </row>
    <row r="6" spans="1:50" x14ac:dyDescent="0.25">
      <c r="E6" t="s">
        <v>693</v>
      </c>
      <c r="L6" t="s">
        <v>693</v>
      </c>
      <c r="M6" t="s">
        <v>693</v>
      </c>
      <c r="Y6" t="s">
        <v>693</v>
      </c>
      <c r="Z6" t="s">
        <v>693</v>
      </c>
      <c r="AL6" t="s">
        <v>693</v>
      </c>
      <c r="AM6" t="s">
        <v>693</v>
      </c>
    </row>
    <row r="7" spans="1:50" x14ac:dyDescent="0.25">
      <c r="A7">
        <v>1</v>
      </c>
      <c r="B7">
        <v>2</v>
      </c>
      <c r="C7">
        <v>3</v>
      </c>
      <c r="D7">
        <v>4</v>
      </c>
      <c r="E7">
        <v>5</v>
      </c>
      <c r="F7">
        <v>6</v>
      </c>
      <c r="G7">
        <v>7</v>
      </c>
      <c r="H7">
        <v>8</v>
      </c>
      <c r="I7">
        <v>9</v>
      </c>
      <c r="J7">
        <v>10</v>
      </c>
      <c r="K7">
        <v>11</v>
      </c>
      <c r="L7">
        <v>12</v>
      </c>
      <c r="M7">
        <v>13</v>
      </c>
      <c r="N7">
        <v>14</v>
      </c>
      <c r="O7">
        <v>15</v>
      </c>
      <c r="P7">
        <v>16</v>
      </c>
      <c r="Q7">
        <v>17</v>
      </c>
      <c r="R7">
        <v>18</v>
      </c>
      <c r="S7">
        <v>19</v>
      </c>
      <c r="T7">
        <v>20</v>
      </c>
      <c r="U7">
        <v>21</v>
      </c>
      <c r="V7">
        <v>22</v>
      </c>
      <c r="W7">
        <v>23</v>
      </c>
      <c r="X7">
        <v>24</v>
      </c>
      <c r="Y7">
        <v>25</v>
      </c>
      <c r="Z7">
        <v>26</v>
      </c>
      <c r="AA7">
        <v>27</v>
      </c>
      <c r="AB7">
        <v>28</v>
      </c>
      <c r="AC7">
        <v>29</v>
      </c>
      <c r="AD7">
        <v>30</v>
      </c>
      <c r="AE7">
        <v>31</v>
      </c>
      <c r="AF7">
        <v>32</v>
      </c>
      <c r="AG7">
        <v>33</v>
      </c>
      <c r="AH7">
        <v>34</v>
      </c>
      <c r="AI7">
        <v>35</v>
      </c>
      <c r="AJ7">
        <v>36</v>
      </c>
      <c r="AK7">
        <v>37</v>
      </c>
      <c r="AL7">
        <v>38</v>
      </c>
      <c r="AM7">
        <v>39</v>
      </c>
      <c r="AN7">
        <v>40</v>
      </c>
      <c r="AO7">
        <v>41</v>
      </c>
      <c r="AP7">
        <v>42</v>
      </c>
      <c r="AQ7">
        <v>43</v>
      </c>
      <c r="AR7">
        <v>44</v>
      </c>
      <c r="AS7">
        <v>45</v>
      </c>
      <c r="AT7">
        <v>46</v>
      </c>
      <c r="AU7">
        <v>47</v>
      </c>
      <c r="AV7">
        <v>48</v>
      </c>
      <c r="AW7">
        <v>49</v>
      </c>
      <c r="AX7">
        <v>50</v>
      </c>
    </row>
    <row r="8" spans="1:50" x14ac:dyDescent="0.25">
      <c r="A8">
        <v>13075001</v>
      </c>
      <c r="B8">
        <v>5552</v>
      </c>
      <c r="C8" t="s">
        <v>55</v>
      </c>
      <c r="D8">
        <v>639</v>
      </c>
      <c r="E8" s="84">
        <v>215436.9</v>
      </c>
      <c r="F8" s="84">
        <v>636230.64</v>
      </c>
      <c r="G8" s="84">
        <v>420793.74</v>
      </c>
      <c r="H8" s="84">
        <v>467913.15</v>
      </c>
      <c r="I8">
        <v>732.26</v>
      </c>
      <c r="J8" s="84">
        <v>230510.82</v>
      </c>
      <c r="K8" s="84">
        <v>21965.43</v>
      </c>
      <c r="L8" s="84">
        <v>252476.25</v>
      </c>
      <c r="M8" s="84">
        <v>21036.98</v>
      </c>
      <c r="N8" s="84">
        <v>21036.98</v>
      </c>
      <c r="O8" s="84">
        <v>21036.98</v>
      </c>
      <c r="P8" s="84">
        <v>21036.98</v>
      </c>
      <c r="Q8" s="84">
        <v>21036.98</v>
      </c>
      <c r="R8" s="84">
        <v>21036.98</v>
      </c>
      <c r="S8" s="84">
        <v>21042.39</v>
      </c>
      <c r="T8" s="84">
        <v>21042.39</v>
      </c>
      <c r="U8" s="84">
        <v>21042.39</v>
      </c>
      <c r="V8" s="84">
        <v>21042.39</v>
      </c>
      <c r="W8" s="84">
        <v>21042.39</v>
      </c>
      <c r="X8" s="84">
        <v>21042.42</v>
      </c>
      <c r="Y8" s="84">
        <v>230510.82</v>
      </c>
      <c r="Z8" s="84">
        <v>19206.77</v>
      </c>
      <c r="AA8" s="84">
        <v>19206.77</v>
      </c>
      <c r="AB8" s="84">
        <v>19206.77</v>
      </c>
      <c r="AC8" s="84">
        <v>19206.77</v>
      </c>
      <c r="AD8" s="84">
        <v>19206.77</v>
      </c>
      <c r="AE8" s="84">
        <v>19206.77</v>
      </c>
      <c r="AF8" s="84">
        <v>19211.7</v>
      </c>
      <c r="AG8" s="84">
        <v>19211.7</v>
      </c>
      <c r="AH8" s="84">
        <v>19211.7</v>
      </c>
      <c r="AI8" s="84">
        <v>19211.7</v>
      </c>
      <c r="AJ8" s="84">
        <v>19211.7</v>
      </c>
      <c r="AK8" s="84">
        <v>19211.7</v>
      </c>
      <c r="AL8" s="84">
        <v>21965.43</v>
      </c>
      <c r="AM8" s="84">
        <v>1830.21</v>
      </c>
      <c r="AN8" s="84">
        <v>1830.21</v>
      </c>
      <c r="AO8" s="84">
        <v>1830.21</v>
      </c>
      <c r="AP8" s="84">
        <v>1830.21</v>
      </c>
      <c r="AQ8" s="84">
        <v>1830.21</v>
      </c>
      <c r="AR8" s="84">
        <v>1830.21</v>
      </c>
      <c r="AS8" s="84">
        <v>1830.69</v>
      </c>
      <c r="AT8" s="84">
        <v>1830.69</v>
      </c>
      <c r="AU8" s="84">
        <v>1830.69</v>
      </c>
      <c r="AV8" s="84">
        <v>1830.69</v>
      </c>
      <c r="AW8" s="84">
        <v>1830.69</v>
      </c>
      <c r="AX8" s="84">
        <v>1830.72</v>
      </c>
    </row>
    <row r="9" spans="1:50" x14ac:dyDescent="0.25">
      <c r="A9">
        <v>13075002</v>
      </c>
      <c r="B9">
        <v>5554</v>
      </c>
      <c r="C9" t="s">
        <v>87</v>
      </c>
      <c r="D9">
        <v>407</v>
      </c>
      <c r="E9" s="84">
        <v>314112.21999999997</v>
      </c>
      <c r="F9" s="84">
        <v>405236.11</v>
      </c>
      <c r="G9" s="84">
        <v>91123.88</v>
      </c>
      <c r="H9" s="84">
        <v>368786.55</v>
      </c>
      <c r="I9">
        <v>906.11</v>
      </c>
      <c r="J9" s="84">
        <v>49917.66</v>
      </c>
      <c r="K9" s="84">
        <v>4756.67</v>
      </c>
      <c r="L9" s="84">
        <v>54674.33</v>
      </c>
      <c r="M9" s="84">
        <v>4554.47</v>
      </c>
      <c r="N9" s="84">
        <v>4554.47</v>
      </c>
      <c r="O9" s="84">
        <v>4554.47</v>
      </c>
      <c r="P9" s="84">
        <v>4554.47</v>
      </c>
      <c r="Q9" s="84">
        <v>4554.47</v>
      </c>
      <c r="R9" s="84">
        <v>4554.47</v>
      </c>
      <c r="S9" s="84">
        <v>4557.91</v>
      </c>
      <c r="T9" s="84">
        <v>4557.91</v>
      </c>
      <c r="U9" s="84">
        <v>4557.91</v>
      </c>
      <c r="V9" s="84">
        <v>4557.91</v>
      </c>
      <c r="W9" s="84">
        <v>4557.91</v>
      </c>
      <c r="X9" s="84">
        <v>4557.96</v>
      </c>
      <c r="Y9" s="84">
        <v>49917.66</v>
      </c>
      <c r="Z9" s="84">
        <v>4158.24</v>
      </c>
      <c r="AA9" s="84">
        <v>4158.24</v>
      </c>
      <c r="AB9" s="84">
        <v>4158.24</v>
      </c>
      <c r="AC9" s="84">
        <v>4158.24</v>
      </c>
      <c r="AD9" s="84">
        <v>4158.24</v>
      </c>
      <c r="AE9" s="84">
        <v>4158.24</v>
      </c>
      <c r="AF9" s="84">
        <v>4161.37</v>
      </c>
      <c r="AG9" s="84">
        <v>4161.37</v>
      </c>
      <c r="AH9" s="84">
        <v>4161.37</v>
      </c>
      <c r="AI9" s="84">
        <v>4161.37</v>
      </c>
      <c r="AJ9" s="84">
        <v>4161.37</v>
      </c>
      <c r="AK9" s="84">
        <v>4161.37</v>
      </c>
      <c r="AL9" s="84">
        <v>4756.67</v>
      </c>
      <c r="AM9">
        <v>396.23</v>
      </c>
      <c r="AN9">
        <v>396.23</v>
      </c>
      <c r="AO9">
        <v>396.23</v>
      </c>
      <c r="AP9">
        <v>396.23</v>
      </c>
      <c r="AQ9">
        <v>396.23</v>
      </c>
      <c r="AR9">
        <v>396.23</v>
      </c>
      <c r="AS9">
        <v>396.54</v>
      </c>
      <c r="AT9">
        <v>396.54</v>
      </c>
      <c r="AU9">
        <v>396.54</v>
      </c>
      <c r="AV9">
        <v>396.54</v>
      </c>
      <c r="AW9">
        <v>396.54</v>
      </c>
      <c r="AX9">
        <v>396.59</v>
      </c>
    </row>
    <row r="10" spans="1:50" x14ac:dyDescent="0.25">
      <c r="A10">
        <v>13075003</v>
      </c>
      <c r="B10">
        <v>5552</v>
      </c>
      <c r="C10" t="s">
        <v>57</v>
      </c>
      <c r="D10">
        <v>481</v>
      </c>
      <c r="E10" s="84">
        <v>154277.29</v>
      </c>
      <c r="F10" s="84">
        <v>478915.4</v>
      </c>
      <c r="G10" s="84">
        <v>324638.11</v>
      </c>
      <c r="H10" s="84">
        <v>349060.15</v>
      </c>
      <c r="I10">
        <v>725.7</v>
      </c>
      <c r="J10" s="84">
        <v>177836.75</v>
      </c>
      <c r="K10" s="84">
        <v>16946.11</v>
      </c>
      <c r="L10" s="84">
        <v>194782.86</v>
      </c>
      <c r="M10" s="84">
        <v>16229.87</v>
      </c>
      <c r="N10" s="84">
        <v>16229.87</v>
      </c>
      <c r="O10" s="84">
        <v>16229.87</v>
      </c>
      <c r="P10" s="84">
        <v>16229.87</v>
      </c>
      <c r="Q10" s="84">
        <v>16229.87</v>
      </c>
      <c r="R10" s="84">
        <v>16229.87</v>
      </c>
      <c r="S10" s="84">
        <v>16233.94</v>
      </c>
      <c r="T10" s="84">
        <v>16233.94</v>
      </c>
      <c r="U10" s="84">
        <v>16233.94</v>
      </c>
      <c r="V10" s="84">
        <v>16233.94</v>
      </c>
      <c r="W10" s="84">
        <v>16233.94</v>
      </c>
      <c r="X10" s="84">
        <v>16233.94</v>
      </c>
      <c r="Y10" s="84">
        <v>177836.75</v>
      </c>
      <c r="Z10" s="84">
        <v>14817.88</v>
      </c>
      <c r="AA10" s="84">
        <v>14817.88</v>
      </c>
      <c r="AB10" s="84">
        <v>14817.88</v>
      </c>
      <c r="AC10" s="84">
        <v>14817.88</v>
      </c>
      <c r="AD10" s="84">
        <v>14817.88</v>
      </c>
      <c r="AE10" s="84">
        <v>14817.88</v>
      </c>
      <c r="AF10" s="84">
        <v>14821.58</v>
      </c>
      <c r="AG10" s="84">
        <v>14821.58</v>
      </c>
      <c r="AH10" s="84">
        <v>14821.58</v>
      </c>
      <c r="AI10" s="84">
        <v>14821.58</v>
      </c>
      <c r="AJ10" s="84">
        <v>14821.58</v>
      </c>
      <c r="AK10" s="84">
        <v>14821.57</v>
      </c>
      <c r="AL10" s="84">
        <v>16946.11</v>
      </c>
      <c r="AM10" s="84">
        <v>1411.99</v>
      </c>
      <c r="AN10" s="84">
        <v>1411.99</v>
      </c>
      <c r="AO10" s="84">
        <v>1411.99</v>
      </c>
      <c r="AP10" s="84">
        <v>1411.99</v>
      </c>
      <c r="AQ10" s="84">
        <v>1411.99</v>
      </c>
      <c r="AR10" s="84">
        <v>1411.99</v>
      </c>
      <c r="AS10" s="84">
        <v>1412.36</v>
      </c>
      <c r="AT10" s="84">
        <v>1412.36</v>
      </c>
      <c r="AU10" s="84">
        <v>1412.36</v>
      </c>
      <c r="AV10" s="84">
        <v>1412.36</v>
      </c>
      <c r="AW10" s="84">
        <v>1412.36</v>
      </c>
      <c r="AX10" s="84">
        <v>1412.37</v>
      </c>
    </row>
    <row r="11" spans="1:50" x14ac:dyDescent="0.25">
      <c r="A11">
        <v>13075004</v>
      </c>
      <c r="B11">
        <v>5559</v>
      </c>
      <c r="C11" t="s">
        <v>129</v>
      </c>
      <c r="D11">
        <v>412</v>
      </c>
      <c r="E11" s="84">
        <v>155667.71</v>
      </c>
      <c r="F11" s="84">
        <v>410214.44</v>
      </c>
      <c r="G11" s="84">
        <v>254546.73</v>
      </c>
      <c r="H11" s="84">
        <v>308395.75</v>
      </c>
      <c r="I11">
        <v>748.53</v>
      </c>
      <c r="J11" s="84">
        <v>139440.70000000001</v>
      </c>
      <c r="K11" s="84">
        <v>13287.34</v>
      </c>
      <c r="L11" s="84">
        <v>152728.04</v>
      </c>
      <c r="M11" s="84">
        <v>12725.59</v>
      </c>
      <c r="N11" s="84">
        <v>12725.59</v>
      </c>
      <c r="O11" s="84">
        <v>12725.59</v>
      </c>
      <c r="P11" s="84">
        <v>12725.59</v>
      </c>
      <c r="Q11" s="84">
        <v>12725.59</v>
      </c>
      <c r="R11" s="84">
        <v>12725.59</v>
      </c>
      <c r="S11" s="84">
        <v>12729.08</v>
      </c>
      <c r="T11" s="84">
        <v>12729.08</v>
      </c>
      <c r="U11" s="84">
        <v>12729.08</v>
      </c>
      <c r="V11" s="84">
        <v>12729.08</v>
      </c>
      <c r="W11" s="84">
        <v>12729.08</v>
      </c>
      <c r="X11" s="84">
        <v>12729.1</v>
      </c>
      <c r="Y11" s="84">
        <v>139440.70000000001</v>
      </c>
      <c r="Z11" s="84">
        <v>11618.47</v>
      </c>
      <c r="AA11" s="84">
        <v>11618.47</v>
      </c>
      <c r="AB11" s="84">
        <v>11618.47</v>
      </c>
      <c r="AC11" s="84">
        <v>11618.47</v>
      </c>
      <c r="AD11" s="84">
        <v>11618.47</v>
      </c>
      <c r="AE11" s="84">
        <v>11618.47</v>
      </c>
      <c r="AF11" s="84">
        <v>11621.65</v>
      </c>
      <c r="AG11" s="84">
        <v>11621.65</v>
      </c>
      <c r="AH11" s="84">
        <v>11621.65</v>
      </c>
      <c r="AI11" s="84">
        <v>11621.65</v>
      </c>
      <c r="AJ11" s="84">
        <v>11621.65</v>
      </c>
      <c r="AK11" s="84">
        <v>11621.63</v>
      </c>
      <c r="AL11" s="84">
        <v>13287.34</v>
      </c>
      <c r="AM11" s="84">
        <v>1107.1199999999999</v>
      </c>
      <c r="AN11" s="84">
        <v>1107.1199999999999</v>
      </c>
      <c r="AO11" s="84">
        <v>1107.1199999999999</v>
      </c>
      <c r="AP11" s="84">
        <v>1107.1199999999999</v>
      </c>
      <c r="AQ11" s="84">
        <v>1107.1199999999999</v>
      </c>
      <c r="AR11" s="84">
        <v>1107.1199999999999</v>
      </c>
      <c r="AS11" s="84">
        <v>1107.43</v>
      </c>
      <c r="AT11" s="84">
        <v>1107.43</v>
      </c>
      <c r="AU11" s="84">
        <v>1107.43</v>
      </c>
      <c r="AV11" s="84">
        <v>1107.43</v>
      </c>
      <c r="AW11" s="84">
        <v>1107.43</v>
      </c>
      <c r="AX11" s="84">
        <v>1107.47</v>
      </c>
    </row>
    <row r="12" spans="1:50" x14ac:dyDescent="0.25">
      <c r="A12">
        <v>13075005</v>
      </c>
      <c r="B12">
        <v>511</v>
      </c>
      <c r="C12" t="s">
        <v>42</v>
      </c>
      <c r="D12" s="85">
        <v>12712</v>
      </c>
      <c r="E12" s="84">
        <v>6127001.7999999998</v>
      </c>
      <c r="F12" s="84">
        <v>12656907.6</v>
      </c>
      <c r="G12" s="84">
        <v>6529905.7999999998</v>
      </c>
      <c r="H12" s="84">
        <v>10044945.279999999</v>
      </c>
      <c r="I12">
        <v>790.19</v>
      </c>
      <c r="J12" s="84">
        <v>3577082.4</v>
      </c>
      <c r="K12" s="84">
        <v>340861.08</v>
      </c>
      <c r="L12" s="84">
        <v>3917943.48</v>
      </c>
      <c r="M12" s="84">
        <v>326441.59999999998</v>
      </c>
      <c r="N12" s="84">
        <v>326441.59999999998</v>
      </c>
      <c r="O12" s="84">
        <v>326441.59999999998</v>
      </c>
      <c r="P12" s="84">
        <v>326441.59999999998</v>
      </c>
      <c r="Q12" s="84">
        <v>326441.59999999998</v>
      </c>
      <c r="R12" s="84">
        <v>326441.59999999998</v>
      </c>
      <c r="S12" s="84">
        <v>326548.98</v>
      </c>
      <c r="T12" s="84">
        <v>326548.98</v>
      </c>
      <c r="U12" s="84">
        <v>326548.98</v>
      </c>
      <c r="V12" s="84">
        <v>326548.98</v>
      </c>
      <c r="W12" s="84">
        <v>326548.98</v>
      </c>
      <c r="X12" s="84">
        <v>326548.98</v>
      </c>
      <c r="Y12" s="84">
        <v>3577082.4</v>
      </c>
      <c r="Z12" s="84">
        <v>298041.19</v>
      </c>
      <c r="AA12" s="84">
        <v>298041.19</v>
      </c>
      <c r="AB12" s="84">
        <v>298041.19</v>
      </c>
      <c r="AC12" s="84">
        <v>298041.19</v>
      </c>
      <c r="AD12" s="84">
        <v>298041.19</v>
      </c>
      <c r="AE12" s="84">
        <v>298041.19</v>
      </c>
      <c r="AF12" s="84">
        <v>298139.21000000002</v>
      </c>
      <c r="AG12" s="84">
        <v>298139.21000000002</v>
      </c>
      <c r="AH12" s="84">
        <v>298139.21000000002</v>
      </c>
      <c r="AI12" s="84">
        <v>298139.21000000002</v>
      </c>
      <c r="AJ12" s="84">
        <v>298139.21000000002</v>
      </c>
      <c r="AK12" s="84">
        <v>298139.21000000002</v>
      </c>
      <c r="AL12" s="84">
        <v>340861.08</v>
      </c>
      <c r="AM12" s="84">
        <v>28400.41</v>
      </c>
      <c r="AN12" s="84">
        <v>28400.41</v>
      </c>
      <c r="AO12" s="84">
        <v>28400.41</v>
      </c>
      <c r="AP12" s="84">
        <v>28400.41</v>
      </c>
      <c r="AQ12" s="84">
        <v>28400.41</v>
      </c>
      <c r="AR12" s="84">
        <v>28400.41</v>
      </c>
      <c r="AS12" s="84">
        <v>28409.77</v>
      </c>
      <c r="AT12" s="84">
        <v>28409.77</v>
      </c>
      <c r="AU12" s="84">
        <v>28409.77</v>
      </c>
      <c r="AV12" s="84">
        <v>28409.77</v>
      </c>
      <c r="AW12" s="84">
        <v>28409.77</v>
      </c>
      <c r="AX12" s="84">
        <v>28409.77</v>
      </c>
    </row>
    <row r="13" spans="1:50" x14ac:dyDescent="0.25">
      <c r="A13">
        <v>13075006</v>
      </c>
      <c r="B13">
        <v>5563</v>
      </c>
      <c r="C13" t="s">
        <v>169</v>
      </c>
      <c r="D13">
        <v>528</v>
      </c>
      <c r="E13" s="84">
        <v>885812.75</v>
      </c>
      <c r="F13" s="84">
        <v>525711.71</v>
      </c>
      <c r="G13" t="s">
        <v>69</v>
      </c>
      <c r="H13" s="84">
        <v>885812.75</v>
      </c>
      <c r="I13" s="84">
        <v>1677.68</v>
      </c>
      <c r="J13" t="s">
        <v>69</v>
      </c>
      <c r="K13" t="s">
        <v>69</v>
      </c>
      <c r="L13">
        <v>0</v>
      </c>
      <c r="M13" t="s">
        <v>69</v>
      </c>
      <c r="N13" t="s">
        <v>69</v>
      </c>
      <c r="O13" t="s">
        <v>69</v>
      </c>
      <c r="P13" t="s">
        <v>69</v>
      </c>
      <c r="Q13" t="s">
        <v>69</v>
      </c>
      <c r="R13" t="s">
        <v>69</v>
      </c>
      <c r="S13" t="s">
        <v>69</v>
      </c>
      <c r="T13" t="s">
        <v>69</v>
      </c>
      <c r="U13" t="s">
        <v>69</v>
      </c>
      <c r="V13" t="s">
        <v>69</v>
      </c>
      <c r="W13" t="s">
        <v>69</v>
      </c>
      <c r="X13" t="s">
        <v>69</v>
      </c>
      <c r="Y13" t="s">
        <v>69</v>
      </c>
      <c r="Z13" t="s">
        <v>69</v>
      </c>
      <c r="AA13" t="s">
        <v>69</v>
      </c>
      <c r="AB13" t="s">
        <v>69</v>
      </c>
      <c r="AC13" t="s">
        <v>69</v>
      </c>
      <c r="AD13" t="s">
        <v>69</v>
      </c>
      <c r="AE13" t="s">
        <v>69</v>
      </c>
      <c r="AF13" t="s">
        <v>69</v>
      </c>
      <c r="AG13" t="s">
        <v>69</v>
      </c>
      <c r="AH13" t="s">
        <v>69</v>
      </c>
      <c r="AI13" t="s">
        <v>69</v>
      </c>
      <c r="AJ13" t="s">
        <v>69</v>
      </c>
      <c r="AK13" t="s">
        <v>69</v>
      </c>
      <c r="AL13" t="s">
        <v>69</v>
      </c>
      <c r="AM13" t="s">
        <v>69</v>
      </c>
      <c r="AN13" t="s">
        <v>69</v>
      </c>
      <c r="AO13" t="s">
        <v>69</v>
      </c>
      <c r="AP13" t="s">
        <v>69</v>
      </c>
      <c r="AQ13" t="s">
        <v>69</v>
      </c>
      <c r="AR13" t="s">
        <v>69</v>
      </c>
      <c r="AS13" t="s">
        <v>69</v>
      </c>
      <c r="AT13" t="s">
        <v>69</v>
      </c>
      <c r="AU13" t="s">
        <v>69</v>
      </c>
      <c r="AV13" t="s">
        <v>69</v>
      </c>
      <c r="AW13" t="s">
        <v>69</v>
      </c>
      <c r="AX13" t="s">
        <v>69</v>
      </c>
    </row>
    <row r="14" spans="1:50" x14ac:dyDescent="0.25">
      <c r="A14">
        <v>13075007</v>
      </c>
      <c r="B14">
        <v>5553</v>
      </c>
      <c r="C14" t="s">
        <v>68</v>
      </c>
      <c r="D14">
        <v>332</v>
      </c>
      <c r="E14" s="84">
        <v>296800.34999999998</v>
      </c>
      <c r="F14" s="84">
        <v>330561.15000000002</v>
      </c>
      <c r="G14" s="84">
        <v>33760.800000000003</v>
      </c>
      <c r="H14" s="84">
        <v>317056.83</v>
      </c>
      <c r="I14">
        <v>954.99</v>
      </c>
      <c r="J14" s="84">
        <v>18494.169999999998</v>
      </c>
      <c r="K14" s="84">
        <v>1762.31</v>
      </c>
      <c r="L14" s="84">
        <v>20256.48</v>
      </c>
      <c r="M14" s="84">
        <v>1686.63</v>
      </c>
      <c r="N14" s="84">
        <v>1686.63</v>
      </c>
      <c r="O14" s="84">
        <v>1686.63</v>
      </c>
      <c r="P14" s="84">
        <v>1686.63</v>
      </c>
      <c r="Q14" s="84">
        <v>1686.63</v>
      </c>
      <c r="R14" s="84">
        <v>1686.63</v>
      </c>
      <c r="S14" s="84">
        <v>1689.45</v>
      </c>
      <c r="T14" s="84">
        <v>1689.45</v>
      </c>
      <c r="U14" s="84">
        <v>1689.45</v>
      </c>
      <c r="V14" s="84">
        <v>1689.45</v>
      </c>
      <c r="W14" s="84">
        <v>1689.45</v>
      </c>
      <c r="X14" s="84">
        <v>1689.45</v>
      </c>
      <c r="Y14" s="84">
        <v>18494.169999999998</v>
      </c>
      <c r="Z14" s="84">
        <v>1539.9</v>
      </c>
      <c r="AA14" s="84">
        <v>1539.9</v>
      </c>
      <c r="AB14" s="84">
        <v>1539.9</v>
      </c>
      <c r="AC14" s="84">
        <v>1539.9</v>
      </c>
      <c r="AD14" s="84">
        <v>1539.9</v>
      </c>
      <c r="AE14" s="84">
        <v>1539.9</v>
      </c>
      <c r="AF14" s="84">
        <v>1542.47</v>
      </c>
      <c r="AG14" s="84">
        <v>1542.47</v>
      </c>
      <c r="AH14" s="84">
        <v>1542.47</v>
      </c>
      <c r="AI14" s="84">
        <v>1542.47</v>
      </c>
      <c r="AJ14" s="84">
        <v>1542.47</v>
      </c>
      <c r="AK14" s="84">
        <v>1542.42</v>
      </c>
      <c r="AL14" s="84">
        <v>1762.31</v>
      </c>
      <c r="AM14">
        <v>146.72999999999999</v>
      </c>
      <c r="AN14">
        <v>146.72999999999999</v>
      </c>
      <c r="AO14">
        <v>146.72999999999999</v>
      </c>
      <c r="AP14">
        <v>146.72999999999999</v>
      </c>
      <c r="AQ14">
        <v>146.72999999999999</v>
      </c>
      <c r="AR14">
        <v>146.72999999999999</v>
      </c>
      <c r="AS14">
        <v>146.97999999999999</v>
      </c>
      <c r="AT14">
        <v>146.97999999999999</v>
      </c>
      <c r="AU14">
        <v>146.97999999999999</v>
      </c>
      <c r="AV14">
        <v>146.97999999999999</v>
      </c>
      <c r="AW14">
        <v>146.97999999999999</v>
      </c>
      <c r="AX14">
        <v>147.03</v>
      </c>
    </row>
    <row r="15" spans="1:50" x14ac:dyDescent="0.25">
      <c r="A15">
        <v>13075008</v>
      </c>
      <c r="B15">
        <v>5555</v>
      </c>
      <c r="C15" t="s">
        <v>94</v>
      </c>
      <c r="D15">
        <v>766</v>
      </c>
      <c r="E15" s="84">
        <v>376409.38</v>
      </c>
      <c r="F15" s="84">
        <v>762680.24</v>
      </c>
      <c r="G15" s="84">
        <v>386270.86</v>
      </c>
      <c r="H15" s="84">
        <v>608171.9</v>
      </c>
      <c r="I15">
        <v>793.96</v>
      </c>
      <c r="J15" s="84">
        <v>211599.18</v>
      </c>
      <c r="K15" s="84">
        <v>20163.34</v>
      </c>
      <c r="L15" s="84">
        <v>231762.52</v>
      </c>
      <c r="M15" s="84">
        <v>19310.3</v>
      </c>
      <c r="N15" s="84">
        <v>19310.3</v>
      </c>
      <c r="O15" s="84">
        <v>19310.3</v>
      </c>
      <c r="P15" s="84">
        <v>19310.3</v>
      </c>
      <c r="Q15" s="84">
        <v>19310.3</v>
      </c>
      <c r="R15" s="84">
        <v>19310.3</v>
      </c>
      <c r="S15" s="84">
        <v>19316.78</v>
      </c>
      <c r="T15" s="84">
        <v>19316.78</v>
      </c>
      <c r="U15" s="84">
        <v>19316.78</v>
      </c>
      <c r="V15" s="84">
        <v>19316.78</v>
      </c>
      <c r="W15" s="84">
        <v>19316.78</v>
      </c>
      <c r="X15" s="84">
        <v>19316.82</v>
      </c>
      <c r="Y15" s="84">
        <v>211599.18</v>
      </c>
      <c r="Z15" s="84">
        <v>17630.310000000001</v>
      </c>
      <c r="AA15" s="84">
        <v>17630.310000000001</v>
      </c>
      <c r="AB15" s="84">
        <v>17630.310000000001</v>
      </c>
      <c r="AC15" s="84">
        <v>17630.310000000001</v>
      </c>
      <c r="AD15" s="84">
        <v>17630.310000000001</v>
      </c>
      <c r="AE15" s="84">
        <v>17630.310000000001</v>
      </c>
      <c r="AF15" s="84">
        <v>17636.22</v>
      </c>
      <c r="AG15" s="84">
        <v>17636.22</v>
      </c>
      <c r="AH15" s="84">
        <v>17636.22</v>
      </c>
      <c r="AI15" s="84">
        <v>17636.22</v>
      </c>
      <c r="AJ15" s="84">
        <v>17636.22</v>
      </c>
      <c r="AK15" s="84">
        <v>17636.22</v>
      </c>
      <c r="AL15" s="84">
        <v>20163.34</v>
      </c>
      <c r="AM15" s="84">
        <v>1679.99</v>
      </c>
      <c r="AN15" s="84">
        <v>1679.99</v>
      </c>
      <c r="AO15" s="84">
        <v>1679.99</v>
      </c>
      <c r="AP15" s="84">
        <v>1679.99</v>
      </c>
      <c r="AQ15" s="84">
        <v>1679.99</v>
      </c>
      <c r="AR15" s="84">
        <v>1679.99</v>
      </c>
      <c r="AS15" s="84">
        <v>1680.56</v>
      </c>
      <c r="AT15" s="84">
        <v>1680.56</v>
      </c>
      <c r="AU15" s="84">
        <v>1680.56</v>
      </c>
      <c r="AV15" s="84">
        <v>1680.56</v>
      </c>
      <c r="AW15" s="84">
        <v>1680.56</v>
      </c>
      <c r="AX15" s="84">
        <v>1680.6</v>
      </c>
    </row>
    <row r="16" spans="1:50" x14ac:dyDescent="0.25">
      <c r="A16">
        <v>13075009</v>
      </c>
      <c r="B16">
        <v>5554</v>
      </c>
      <c r="C16" t="s">
        <v>88</v>
      </c>
      <c r="D16">
        <v>830</v>
      </c>
      <c r="E16" s="84">
        <v>351114.28</v>
      </c>
      <c r="F16" s="84">
        <v>826402.87</v>
      </c>
      <c r="G16" s="84">
        <v>475288.59</v>
      </c>
      <c r="H16" s="84">
        <v>636287.43000000005</v>
      </c>
      <c r="I16">
        <v>766.61</v>
      </c>
      <c r="J16" s="84">
        <v>260363.09</v>
      </c>
      <c r="K16" s="84">
        <v>24810.06</v>
      </c>
      <c r="L16" s="84">
        <v>285173.15000000002</v>
      </c>
      <c r="M16" s="84">
        <v>23760.92</v>
      </c>
      <c r="N16" s="84">
        <v>23760.92</v>
      </c>
      <c r="O16" s="84">
        <v>23760.92</v>
      </c>
      <c r="P16" s="84">
        <v>23760.92</v>
      </c>
      <c r="Q16" s="84">
        <v>23760.92</v>
      </c>
      <c r="R16" s="84">
        <v>23760.92</v>
      </c>
      <c r="S16" s="84">
        <v>23767.93</v>
      </c>
      <c r="T16" s="84">
        <v>23767.93</v>
      </c>
      <c r="U16" s="84">
        <v>23767.93</v>
      </c>
      <c r="V16" s="84">
        <v>23767.93</v>
      </c>
      <c r="W16" s="84">
        <v>23767.93</v>
      </c>
      <c r="X16" s="84">
        <v>23767.98</v>
      </c>
      <c r="Y16" s="84">
        <v>260363.09</v>
      </c>
      <c r="Z16" s="84">
        <v>21693.72</v>
      </c>
      <c r="AA16" s="84">
        <v>21693.72</v>
      </c>
      <c r="AB16" s="84">
        <v>21693.72</v>
      </c>
      <c r="AC16" s="84">
        <v>21693.72</v>
      </c>
      <c r="AD16" s="84">
        <v>21693.72</v>
      </c>
      <c r="AE16" s="84">
        <v>21693.72</v>
      </c>
      <c r="AF16" s="84">
        <v>21700.12</v>
      </c>
      <c r="AG16" s="84">
        <v>21700.12</v>
      </c>
      <c r="AH16" s="84">
        <v>21700.12</v>
      </c>
      <c r="AI16" s="84">
        <v>21700.12</v>
      </c>
      <c r="AJ16" s="84">
        <v>21700.12</v>
      </c>
      <c r="AK16" s="84">
        <v>21700.17</v>
      </c>
      <c r="AL16" s="84">
        <v>24810.06</v>
      </c>
      <c r="AM16" s="84">
        <v>2067.1999999999998</v>
      </c>
      <c r="AN16" s="84">
        <v>2067.1999999999998</v>
      </c>
      <c r="AO16" s="84">
        <v>2067.1999999999998</v>
      </c>
      <c r="AP16" s="84">
        <v>2067.1999999999998</v>
      </c>
      <c r="AQ16" s="84">
        <v>2067.1999999999998</v>
      </c>
      <c r="AR16" s="84">
        <v>2067.1999999999998</v>
      </c>
      <c r="AS16" s="84">
        <v>2067.81</v>
      </c>
      <c r="AT16" s="84">
        <v>2067.81</v>
      </c>
      <c r="AU16" s="84">
        <v>2067.81</v>
      </c>
      <c r="AV16" s="84">
        <v>2067.81</v>
      </c>
      <c r="AW16" s="84">
        <v>2067.81</v>
      </c>
      <c r="AX16" s="84">
        <v>2067.81</v>
      </c>
    </row>
    <row r="17" spans="1:50" x14ac:dyDescent="0.25">
      <c r="A17">
        <v>13075010</v>
      </c>
      <c r="B17">
        <v>5562</v>
      </c>
      <c r="C17" t="s">
        <v>154</v>
      </c>
      <c r="D17">
        <v>999</v>
      </c>
      <c r="E17" s="84">
        <v>769713.57</v>
      </c>
      <c r="F17" s="84">
        <v>994670.44</v>
      </c>
      <c r="G17" s="84">
        <v>224956.88</v>
      </c>
      <c r="H17" s="84">
        <v>904687.7</v>
      </c>
      <c r="I17">
        <v>905.59</v>
      </c>
      <c r="J17" s="84">
        <v>123231.38</v>
      </c>
      <c r="K17" s="84">
        <v>11742.75</v>
      </c>
      <c r="L17" s="84">
        <v>134974.13</v>
      </c>
      <c r="M17" s="84">
        <v>11243.62</v>
      </c>
      <c r="N17" s="84">
        <v>11243.62</v>
      </c>
      <c r="O17" s="84">
        <v>11243.62</v>
      </c>
      <c r="P17" s="84">
        <v>11243.62</v>
      </c>
      <c r="Q17" s="84">
        <v>11243.62</v>
      </c>
      <c r="R17" s="84">
        <v>11243.62</v>
      </c>
      <c r="S17" s="84">
        <v>11252.06</v>
      </c>
      <c r="T17" s="84">
        <v>11252.06</v>
      </c>
      <c r="U17" s="84">
        <v>11252.06</v>
      </c>
      <c r="V17" s="84">
        <v>11252.06</v>
      </c>
      <c r="W17" s="84">
        <v>11252.06</v>
      </c>
      <c r="X17" s="84">
        <v>11252.11</v>
      </c>
      <c r="Y17" s="84">
        <v>123231.38</v>
      </c>
      <c r="Z17" s="84">
        <v>10265.43</v>
      </c>
      <c r="AA17" s="84">
        <v>10265.43</v>
      </c>
      <c r="AB17" s="84">
        <v>10265.43</v>
      </c>
      <c r="AC17" s="84">
        <v>10265.43</v>
      </c>
      <c r="AD17" s="84">
        <v>10265.43</v>
      </c>
      <c r="AE17" s="84">
        <v>10265.43</v>
      </c>
      <c r="AF17" s="84">
        <v>10273.129999999999</v>
      </c>
      <c r="AG17" s="84">
        <v>10273.129999999999</v>
      </c>
      <c r="AH17" s="84">
        <v>10273.129999999999</v>
      </c>
      <c r="AI17" s="84">
        <v>10273.129999999999</v>
      </c>
      <c r="AJ17" s="84">
        <v>10273.129999999999</v>
      </c>
      <c r="AK17" s="84">
        <v>10273.15</v>
      </c>
      <c r="AL17" s="84">
        <v>11742.75</v>
      </c>
      <c r="AM17">
        <v>978.19</v>
      </c>
      <c r="AN17">
        <v>978.19</v>
      </c>
      <c r="AO17">
        <v>978.19</v>
      </c>
      <c r="AP17">
        <v>978.19</v>
      </c>
      <c r="AQ17">
        <v>978.19</v>
      </c>
      <c r="AR17">
        <v>978.19</v>
      </c>
      <c r="AS17">
        <v>978.93</v>
      </c>
      <c r="AT17">
        <v>978.93</v>
      </c>
      <c r="AU17">
        <v>978.93</v>
      </c>
      <c r="AV17">
        <v>978.93</v>
      </c>
      <c r="AW17">
        <v>978.93</v>
      </c>
      <c r="AX17">
        <v>978.96</v>
      </c>
    </row>
    <row r="18" spans="1:50" x14ac:dyDescent="0.25">
      <c r="A18">
        <v>13075011</v>
      </c>
      <c r="B18">
        <v>5556</v>
      </c>
      <c r="C18" t="s">
        <v>103</v>
      </c>
      <c r="D18">
        <v>342</v>
      </c>
      <c r="E18" s="84">
        <v>113449.03</v>
      </c>
      <c r="F18" s="84">
        <v>340517.81</v>
      </c>
      <c r="G18" s="84">
        <v>227068.78</v>
      </c>
      <c r="H18" s="84">
        <v>249690.3</v>
      </c>
      <c r="I18">
        <v>730.09</v>
      </c>
      <c r="J18" s="84">
        <v>124388.28</v>
      </c>
      <c r="K18" s="84">
        <v>11852.99</v>
      </c>
      <c r="L18" s="84">
        <v>136241.26999999999</v>
      </c>
      <c r="M18" s="84">
        <v>11351.99</v>
      </c>
      <c r="N18" s="84">
        <v>11351.99</v>
      </c>
      <c r="O18" s="84">
        <v>11351.99</v>
      </c>
      <c r="P18" s="84">
        <v>11351.99</v>
      </c>
      <c r="Q18" s="84">
        <v>11351.99</v>
      </c>
      <c r="R18" s="84">
        <v>11351.99</v>
      </c>
      <c r="S18" s="84">
        <v>11354.88</v>
      </c>
      <c r="T18" s="84">
        <v>11354.88</v>
      </c>
      <c r="U18" s="84">
        <v>11354.88</v>
      </c>
      <c r="V18" s="84">
        <v>11354.88</v>
      </c>
      <c r="W18" s="84">
        <v>11354.88</v>
      </c>
      <c r="X18" s="84">
        <v>11354.93</v>
      </c>
      <c r="Y18" s="84">
        <v>124388.28</v>
      </c>
      <c r="Z18" s="84">
        <v>10364.370000000001</v>
      </c>
      <c r="AA18" s="84">
        <v>10364.370000000001</v>
      </c>
      <c r="AB18" s="84">
        <v>10364.370000000001</v>
      </c>
      <c r="AC18" s="84">
        <v>10364.370000000001</v>
      </c>
      <c r="AD18" s="84">
        <v>10364.370000000001</v>
      </c>
      <c r="AE18" s="84">
        <v>10364.370000000001</v>
      </c>
      <c r="AF18" s="84">
        <v>10367.01</v>
      </c>
      <c r="AG18" s="84">
        <v>10367.01</v>
      </c>
      <c r="AH18" s="84">
        <v>10367.01</v>
      </c>
      <c r="AI18" s="84">
        <v>10367.01</v>
      </c>
      <c r="AJ18" s="84">
        <v>10367.01</v>
      </c>
      <c r="AK18" s="84">
        <v>10367.01</v>
      </c>
      <c r="AL18" s="84">
        <v>11852.99</v>
      </c>
      <c r="AM18">
        <v>987.62</v>
      </c>
      <c r="AN18">
        <v>987.62</v>
      </c>
      <c r="AO18">
        <v>987.62</v>
      </c>
      <c r="AP18">
        <v>987.62</v>
      </c>
      <c r="AQ18">
        <v>987.62</v>
      </c>
      <c r="AR18">
        <v>987.62</v>
      </c>
      <c r="AS18">
        <v>987.87</v>
      </c>
      <c r="AT18">
        <v>987.87</v>
      </c>
      <c r="AU18">
        <v>987.87</v>
      </c>
      <c r="AV18">
        <v>987.87</v>
      </c>
      <c r="AW18">
        <v>987.87</v>
      </c>
      <c r="AX18">
        <v>987.92</v>
      </c>
    </row>
    <row r="19" spans="1:50" x14ac:dyDescent="0.25">
      <c r="A19">
        <v>13075012</v>
      </c>
      <c r="B19">
        <v>5556</v>
      </c>
      <c r="C19" t="s">
        <v>104</v>
      </c>
      <c r="D19">
        <v>572</v>
      </c>
      <c r="E19" s="84">
        <v>126009.32</v>
      </c>
      <c r="F19" s="84">
        <v>569521.02</v>
      </c>
      <c r="G19" s="84">
        <v>443511.69</v>
      </c>
      <c r="H19" s="84">
        <v>392116.34</v>
      </c>
      <c r="I19">
        <v>685.52</v>
      </c>
      <c r="J19" s="84">
        <v>242955.71</v>
      </c>
      <c r="K19" s="84">
        <v>23151.31</v>
      </c>
      <c r="L19" s="84">
        <v>266107.02</v>
      </c>
      <c r="M19" s="84">
        <v>22173.16</v>
      </c>
      <c r="N19" s="84">
        <v>22173.16</v>
      </c>
      <c r="O19" s="84">
        <v>22173.16</v>
      </c>
      <c r="P19" s="84">
        <v>22173.16</v>
      </c>
      <c r="Q19" s="84">
        <v>22173.16</v>
      </c>
      <c r="R19" s="84">
        <v>22173.16</v>
      </c>
      <c r="S19" s="84">
        <v>22178.01</v>
      </c>
      <c r="T19" s="84">
        <v>22178.01</v>
      </c>
      <c r="U19" s="84">
        <v>22178.01</v>
      </c>
      <c r="V19" s="84">
        <v>22178.01</v>
      </c>
      <c r="W19" s="84">
        <v>22178.01</v>
      </c>
      <c r="X19" s="84">
        <v>22178.01</v>
      </c>
      <c r="Y19" s="84">
        <v>242955.71</v>
      </c>
      <c r="Z19" s="84">
        <v>20244.099999999999</v>
      </c>
      <c r="AA19" s="84">
        <v>20244.099999999999</v>
      </c>
      <c r="AB19" s="84">
        <v>20244.099999999999</v>
      </c>
      <c r="AC19" s="84">
        <v>20244.099999999999</v>
      </c>
      <c r="AD19" s="84">
        <v>20244.099999999999</v>
      </c>
      <c r="AE19" s="84">
        <v>20244.099999999999</v>
      </c>
      <c r="AF19" s="84">
        <v>20248.52</v>
      </c>
      <c r="AG19" s="84">
        <v>20248.52</v>
      </c>
      <c r="AH19" s="84">
        <v>20248.52</v>
      </c>
      <c r="AI19" s="84">
        <v>20248.52</v>
      </c>
      <c r="AJ19" s="84">
        <v>20248.52</v>
      </c>
      <c r="AK19" s="84">
        <v>20248.509999999998</v>
      </c>
      <c r="AL19" s="84">
        <v>23151.31</v>
      </c>
      <c r="AM19" s="84">
        <v>1929.06</v>
      </c>
      <c r="AN19" s="84">
        <v>1929.06</v>
      </c>
      <c r="AO19" s="84">
        <v>1929.06</v>
      </c>
      <c r="AP19" s="84">
        <v>1929.06</v>
      </c>
      <c r="AQ19" s="84">
        <v>1929.06</v>
      </c>
      <c r="AR19" s="84">
        <v>1929.06</v>
      </c>
      <c r="AS19" s="84">
        <v>1929.49</v>
      </c>
      <c r="AT19" s="84">
        <v>1929.49</v>
      </c>
      <c r="AU19" s="84">
        <v>1929.49</v>
      </c>
      <c r="AV19" s="84">
        <v>1929.49</v>
      </c>
      <c r="AW19" s="84">
        <v>1929.49</v>
      </c>
      <c r="AX19" s="84">
        <v>1929.5</v>
      </c>
    </row>
    <row r="20" spans="1:50" x14ac:dyDescent="0.25">
      <c r="A20">
        <v>13075013</v>
      </c>
      <c r="B20">
        <v>5553</v>
      </c>
      <c r="C20" t="s">
        <v>70</v>
      </c>
      <c r="D20">
        <v>230</v>
      </c>
      <c r="E20" s="84">
        <v>87964.93</v>
      </c>
      <c r="F20" s="84">
        <v>229003.21</v>
      </c>
      <c r="G20" s="84">
        <v>141038.26999999999</v>
      </c>
      <c r="H20" s="84">
        <v>172587.89</v>
      </c>
      <c r="I20">
        <v>750.38</v>
      </c>
      <c r="J20" s="84">
        <v>77260.759999999995</v>
      </c>
      <c r="K20" s="84">
        <v>7362.2</v>
      </c>
      <c r="L20" s="84">
        <v>84622.96</v>
      </c>
      <c r="M20" s="84">
        <v>7050.94</v>
      </c>
      <c r="N20" s="84">
        <v>7050.94</v>
      </c>
      <c r="O20" s="84">
        <v>7050.94</v>
      </c>
      <c r="P20" s="84">
        <v>7050.94</v>
      </c>
      <c r="Q20" s="84">
        <v>7050.94</v>
      </c>
      <c r="R20" s="84">
        <v>7050.94</v>
      </c>
      <c r="S20" s="84">
        <v>7052.88</v>
      </c>
      <c r="T20" s="84">
        <v>7052.88</v>
      </c>
      <c r="U20" s="84">
        <v>7052.88</v>
      </c>
      <c r="V20" s="84">
        <v>7052.88</v>
      </c>
      <c r="W20" s="84">
        <v>7052.88</v>
      </c>
      <c r="X20" s="84">
        <v>7052.92</v>
      </c>
      <c r="Y20" s="84">
        <v>77260.759999999995</v>
      </c>
      <c r="Z20" s="84">
        <v>6437.51</v>
      </c>
      <c r="AA20" s="84">
        <v>6437.51</v>
      </c>
      <c r="AB20" s="84">
        <v>6437.51</v>
      </c>
      <c r="AC20" s="84">
        <v>6437.51</v>
      </c>
      <c r="AD20" s="84">
        <v>6437.51</v>
      </c>
      <c r="AE20" s="84">
        <v>6437.51</v>
      </c>
      <c r="AF20" s="84">
        <v>6439.28</v>
      </c>
      <c r="AG20" s="84">
        <v>6439.28</v>
      </c>
      <c r="AH20" s="84">
        <v>6439.28</v>
      </c>
      <c r="AI20" s="84">
        <v>6439.28</v>
      </c>
      <c r="AJ20" s="84">
        <v>6439.28</v>
      </c>
      <c r="AK20" s="84">
        <v>6439.3</v>
      </c>
      <c r="AL20" s="84">
        <v>7362.2</v>
      </c>
      <c r="AM20">
        <v>613.42999999999995</v>
      </c>
      <c r="AN20">
        <v>613.42999999999995</v>
      </c>
      <c r="AO20">
        <v>613.42999999999995</v>
      </c>
      <c r="AP20">
        <v>613.42999999999995</v>
      </c>
      <c r="AQ20">
        <v>613.42999999999995</v>
      </c>
      <c r="AR20">
        <v>613.42999999999995</v>
      </c>
      <c r="AS20">
        <v>613.6</v>
      </c>
      <c r="AT20">
        <v>613.6</v>
      </c>
      <c r="AU20">
        <v>613.6</v>
      </c>
      <c r="AV20">
        <v>613.6</v>
      </c>
      <c r="AW20">
        <v>613.6</v>
      </c>
      <c r="AX20">
        <v>613.62</v>
      </c>
    </row>
    <row r="21" spans="1:50" x14ac:dyDescent="0.25">
      <c r="A21">
        <v>13075015</v>
      </c>
      <c r="B21">
        <v>5553</v>
      </c>
      <c r="C21" t="s">
        <v>71</v>
      </c>
      <c r="D21">
        <v>668</v>
      </c>
      <c r="E21" s="84">
        <v>392397.69</v>
      </c>
      <c r="F21" s="84">
        <v>665104.96</v>
      </c>
      <c r="G21" s="84">
        <v>272707.27</v>
      </c>
      <c r="H21" s="84">
        <v>556022.05000000005</v>
      </c>
      <c r="I21">
        <v>832.37</v>
      </c>
      <c r="J21" s="84">
        <v>149389.04</v>
      </c>
      <c r="K21" s="84">
        <v>14235.32</v>
      </c>
      <c r="L21" s="84">
        <v>163624.35999999999</v>
      </c>
      <c r="M21" s="84">
        <v>13632.54</v>
      </c>
      <c r="N21" s="84">
        <v>13632.54</v>
      </c>
      <c r="O21" s="84">
        <v>13632.54</v>
      </c>
      <c r="P21" s="84">
        <v>13632.54</v>
      </c>
      <c r="Q21" s="84">
        <v>13632.54</v>
      </c>
      <c r="R21" s="84">
        <v>13632.54</v>
      </c>
      <c r="S21" s="84">
        <v>13638.18</v>
      </c>
      <c r="T21" s="84">
        <v>13638.18</v>
      </c>
      <c r="U21" s="84">
        <v>13638.18</v>
      </c>
      <c r="V21" s="84">
        <v>13638.18</v>
      </c>
      <c r="W21" s="84">
        <v>13638.18</v>
      </c>
      <c r="X21" s="84">
        <v>13638.22</v>
      </c>
      <c r="Y21" s="84">
        <v>149389.04</v>
      </c>
      <c r="Z21" s="84">
        <v>12446.51</v>
      </c>
      <c r="AA21" s="84">
        <v>12446.51</v>
      </c>
      <c r="AB21" s="84">
        <v>12446.51</v>
      </c>
      <c r="AC21" s="84">
        <v>12446.51</v>
      </c>
      <c r="AD21" s="84">
        <v>12446.51</v>
      </c>
      <c r="AE21" s="84">
        <v>12446.51</v>
      </c>
      <c r="AF21" s="84">
        <v>12451.66</v>
      </c>
      <c r="AG21" s="84">
        <v>12451.66</v>
      </c>
      <c r="AH21" s="84">
        <v>12451.66</v>
      </c>
      <c r="AI21" s="84">
        <v>12451.66</v>
      </c>
      <c r="AJ21" s="84">
        <v>12451.66</v>
      </c>
      <c r="AK21" s="84">
        <v>12451.68</v>
      </c>
      <c r="AL21" s="84">
        <v>14235.32</v>
      </c>
      <c r="AM21" s="84">
        <v>1186.03</v>
      </c>
      <c r="AN21" s="84">
        <v>1186.03</v>
      </c>
      <c r="AO21" s="84">
        <v>1186.03</v>
      </c>
      <c r="AP21" s="84">
        <v>1186.03</v>
      </c>
      <c r="AQ21" s="84">
        <v>1186.03</v>
      </c>
      <c r="AR21" s="84">
        <v>1186.03</v>
      </c>
      <c r="AS21" s="84">
        <v>1186.52</v>
      </c>
      <c r="AT21" s="84">
        <v>1186.52</v>
      </c>
      <c r="AU21" s="84">
        <v>1186.52</v>
      </c>
      <c r="AV21" s="84">
        <v>1186.52</v>
      </c>
      <c r="AW21" s="84">
        <v>1186.52</v>
      </c>
      <c r="AX21" s="84">
        <v>1186.54</v>
      </c>
    </row>
    <row r="22" spans="1:50" x14ac:dyDescent="0.25">
      <c r="A22">
        <v>13075016</v>
      </c>
      <c r="B22">
        <v>5556</v>
      </c>
      <c r="C22" t="s">
        <v>105</v>
      </c>
      <c r="D22">
        <v>581</v>
      </c>
      <c r="E22" s="84">
        <v>149690.15</v>
      </c>
      <c r="F22" s="84">
        <v>578482.01</v>
      </c>
      <c r="G22" s="84">
        <v>428791.86</v>
      </c>
      <c r="H22" s="84">
        <v>406965.27</v>
      </c>
      <c r="I22">
        <v>700.46</v>
      </c>
      <c r="J22" s="84">
        <v>234892.18</v>
      </c>
      <c r="K22" s="84">
        <v>22382.94</v>
      </c>
      <c r="L22" s="84">
        <v>257275.12</v>
      </c>
      <c r="M22" s="84">
        <v>21437.13</v>
      </c>
      <c r="N22" s="84">
        <v>21437.13</v>
      </c>
      <c r="O22" s="84">
        <v>21437.13</v>
      </c>
      <c r="P22" s="84">
        <v>21437.13</v>
      </c>
      <c r="Q22" s="84">
        <v>21437.13</v>
      </c>
      <c r="R22" s="84">
        <v>21437.13</v>
      </c>
      <c r="S22" s="84">
        <v>21442.05</v>
      </c>
      <c r="T22" s="84">
        <v>21442.05</v>
      </c>
      <c r="U22" s="84">
        <v>21442.05</v>
      </c>
      <c r="V22" s="84">
        <v>21442.05</v>
      </c>
      <c r="W22" s="84">
        <v>21442.05</v>
      </c>
      <c r="X22" s="84">
        <v>21442.09</v>
      </c>
      <c r="Y22" s="84">
        <v>234892.18</v>
      </c>
      <c r="Z22" s="84">
        <v>19572.099999999999</v>
      </c>
      <c r="AA22" s="84">
        <v>19572.099999999999</v>
      </c>
      <c r="AB22" s="84">
        <v>19572.099999999999</v>
      </c>
      <c r="AC22" s="84">
        <v>19572.099999999999</v>
      </c>
      <c r="AD22" s="84">
        <v>19572.099999999999</v>
      </c>
      <c r="AE22" s="84">
        <v>19572.099999999999</v>
      </c>
      <c r="AF22" s="84">
        <v>19576.59</v>
      </c>
      <c r="AG22" s="84">
        <v>19576.59</v>
      </c>
      <c r="AH22" s="84">
        <v>19576.59</v>
      </c>
      <c r="AI22" s="84">
        <v>19576.59</v>
      </c>
      <c r="AJ22" s="84">
        <v>19576.59</v>
      </c>
      <c r="AK22" s="84">
        <v>19576.63</v>
      </c>
      <c r="AL22" s="84">
        <v>22382.94</v>
      </c>
      <c r="AM22" s="84">
        <v>1865.03</v>
      </c>
      <c r="AN22" s="84">
        <v>1865.03</v>
      </c>
      <c r="AO22" s="84">
        <v>1865.03</v>
      </c>
      <c r="AP22" s="84">
        <v>1865.03</v>
      </c>
      <c r="AQ22" s="84">
        <v>1865.03</v>
      </c>
      <c r="AR22" s="84">
        <v>1865.03</v>
      </c>
      <c r="AS22" s="84">
        <v>1865.46</v>
      </c>
      <c r="AT22" s="84">
        <v>1865.46</v>
      </c>
      <c r="AU22" s="84">
        <v>1865.46</v>
      </c>
      <c r="AV22" s="84">
        <v>1865.46</v>
      </c>
      <c r="AW22" s="84">
        <v>1865.46</v>
      </c>
      <c r="AX22" s="84">
        <v>1865.46</v>
      </c>
    </row>
    <row r="23" spans="1:50" x14ac:dyDescent="0.25">
      <c r="A23">
        <v>13075017</v>
      </c>
      <c r="B23">
        <v>5560</v>
      </c>
      <c r="C23" t="s">
        <v>136</v>
      </c>
      <c r="D23">
        <v>198</v>
      </c>
      <c r="E23" s="84">
        <v>351027.11</v>
      </c>
      <c r="F23" s="84">
        <v>197141.89</v>
      </c>
      <c r="G23" t="s">
        <v>69</v>
      </c>
      <c r="H23" s="84">
        <v>351027.11</v>
      </c>
      <c r="I23" s="84">
        <v>1772.86</v>
      </c>
      <c r="J23" t="s">
        <v>69</v>
      </c>
      <c r="K23" t="s">
        <v>69</v>
      </c>
      <c r="L23">
        <v>0</v>
      </c>
      <c r="M23" t="s">
        <v>69</v>
      </c>
      <c r="N23" t="s">
        <v>69</v>
      </c>
      <c r="O23" t="s">
        <v>69</v>
      </c>
      <c r="P23" t="s">
        <v>69</v>
      </c>
      <c r="Q23" t="s">
        <v>69</v>
      </c>
      <c r="R23" t="s">
        <v>69</v>
      </c>
      <c r="S23" t="s">
        <v>69</v>
      </c>
      <c r="T23" t="s">
        <v>69</v>
      </c>
      <c r="U23" t="s">
        <v>69</v>
      </c>
      <c r="V23" t="s">
        <v>69</v>
      </c>
      <c r="W23" t="s">
        <v>69</v>
      </c>
      <c r="X23" t="s">
        <v>69</v>
      </c>
      <c r="Y23" t="s">
        <v>69</v>
      </c>
      <c r="Z23" t="s">
        <v>69</v>
      </c>
      <c r="AA23" t="s">
        <v>69</v>
      </c>
      <c r="AB23" t="s">
        <v>69</v>
      </c>
      <c r="AC23" t="s">
        <v>69</v>
      </c>
      <c r="AD23" t="s">
        <v>69</v>
      </c>
      <c r="AE23" t="s">
        <v>69</v>
      </c>
      <c r="AF23" t="s">
        <v>69</v>
      </c>
      <c r="AG23" t="s">
        <v>69</v>
      </c>
      <c r="AH23" t="s">
        <v>69</v>
      </c>
      <c r="AI23" t="s">
        <v>69</v>
      </c>
      <c r="AJ23" t="s">
        <v>69</v>
      </c>
      <c r="AK23" t="s">
        <v>69</v>
      </c>
      <c r="AL23" t="s">
        <v>69</v>
      </c>
      <c r="AM23" t="s">
        <v>69</v>
      </c>
      <c r="AN23" t="s">
        <v>69</v>
      </c>
      <c r="AO23" t="s">
        <v>69</v>
      </c>
      <c r="AP23" t="s">
        <v>69</v>
      </c>
      <c r="AQ23" t="s">
        <v>69</v>
      </c>
      <c r="AR23" t="s">
        <v>69</v>
      </c>
      <c r="AS23" t="s">
        <v>69</v>
      </c>
      <c r="AT23" t="s">
        <v>69</v>
      </c>
      <c r="AU23" t="s">
        <v>69</v>
      </c>
      <c r="AV23" t="s">
        <v>69</v>
      </c>
      <c r="AW23" t="s">
        <v>69</v>
      </c>
      <c r="AX23" t="s">
        <v>69</v>
      </c>
    </row>
    <row r="24" spans="1:50" x14ac:dyDescent="0.25">
      <c r="A24">
        <v>13075018</v>
      </c>
      <c r="B24">
        <v>5557</v>
      </c>
      <c r="C24" t="s">
        <v>116</v>
      </c>
      <c r="D24">
        <v>621</v>
      </c>
      <c r="E24" s="84">
        <v>656168.51</v>
      </c>
      <c r="F24" s="84">
        <v>618308.65</v>
      </c>
      <c r="G24" t="s">
        <v>69</v>
      </c>
      <c r="H24" s="84">
        <v>656168.51</v>
      </c>
      <c r="I24" s="84">
        <v>1056.6300000000001</v>
      </c>
      <c r="J24" t="s">
        <v>69</v>
      </c>
      <c r="K24" t="s">
        <v>69</v>
      </c>
      <c r="L24">
        <v>0</v>
      </c>
      <c r="M24" t="s">
        <v>69</v>
      </c>
      <c r="N24" t="s">
        <v>69</v>
      </c>
      <c r="O24" t="s">
        <v>69</v>
      </c>
      <c r="P24" t="s">
        <v>69</v>
      </c>
      <c r="Q24" t="s">
        <v>69</v>
      </c>
      <c r="R24" t="s">
        <v>69</v>
      </c>
      <c r="S24" t="s">
        <v>69</v>
      </c>
      <c r="T24" t="s">
        <v>69</v>
      </c>
      <c r="U24" t="s">
        <v>69</v>
      </c>
      <c r="V24" t="s">
        <v>69</v>
      </c>
      <c r="W24" t="s">
        <v>69</v>
      </c>
      <c r="X24" t="s">
        <v>69</v>
      </c>
      <c r="Y24" t="s">
        <v>69</v>
      </c>
      <c r="Z24" t="s">
        <v>69</v>
      </c>
      <c r="AA24" t="s">
        <v>69</v>
      </c>
      <c r="AB24" t="s">
        <v>69</v>
      </c>
      <c r="AC24" t="s">
        <v>69</v>
      </c>
      <c r="AD24" t="s">
        <v>69</v>
      </c>
      <c r="AE24" t="s">
        <v>69</v>
      </c>
      <c r="AF24" t="s">
        <v>69</v>
      </c>
      <c r="AG24" t="s">
        <v>69</v>
      </c>
      <c r="AH24" t="s">
        <v>69</v>
      </c>
      <c r="AI24" t="s">
        <v>69</v>
      </c>
      <c r="AJ24" t="s">
        <v>69</v>
      </c>
      <c r="AK24" t="s">
        <v>69</v>
      </c>
      <c r="AL24" t="s">
        <v>69</v>
      </c>
      <c r="AM24" t="s">
        <v>69</v>
      </c>
      <c r="AN24" t="s">
        <v>69</v>
      </c>
      <c r="AO24" t="s">
        <v>69</v>
      </c>
      <c r="AP24" t="s">
        <v>69</v>
      </c>
      <c r="AQ24" t="s">
        <v>69</v>
      </c>
      <c r="AR24" t="s">
        <v>69</v>
      </c>
      <c r="AS24" t="s">
        <v>69</v>
      </c>
      <c r="AT24" t="s">
        <v>69</v>
      </c>
      <c r="AU24" t="s">
        <v>69</v>
      </c>
      <c r="AV24" t="s">
        <v>69</v>
      </c>
      <c r="AW24" t="s">
        <v>69</v>
      </c>
      <c r="AX24" t="s">
        <v>69</v>
      </c>
    </row>
    <row r="25" spans="1:50" x14ac:dyDescent="0.25">
      <c r="A25">
        <v>13075020</v>
      </c>
      <c r="B25">
        <v>5553</v>
      </c>
      <c r="C25" t="s">
        <v>72</v>
      </c>
      <c r="D25">
        <v>279</v>
      </c>
      <c r="E25" s="84">
        <v>90619.89</v>
      </c>
      <c r="F25" s="84">
        <v>277790.84000000003</v>
      </c>
      <c r="G25" s="84">
        <v>187170.96</v>
      </c>
      <c r="H25" s="84">
        <v>202922.46</v>
      </c>
      <c r="I25">
        <v>727.32</v>
      </c>
      <c r="J25" s="84">
        <v>102532.25</v>
      </c>
      <c r="K25" s="84">
        <v>9770.32</v>
      </c>
      <c r="L25" s="84">
        <v>112302.57</v>
      </c>
      <c r="M25" s="84">
        <v>9357.3700000000008</v>
      </c>
      <c r="N25" s="84">
        <v>9357.3700000000008</v>
      </c>
      <c r="O25" s="84">
        <v>9357.3700000000008</v>
      </c>
      <c r="P25" s="84">
        <v>9357.3700000000008</v>
      </c>
      <c r="Q25" s="84">
        <v>9357.3700000000008</v>
      </c>
      <c r="R25" s="84">
        <v>9357.3700000000008</v>
      </c>
      <c r="S25" s="84">
        <v>9359.7199999999993</v>
      </c>
      <c r="T25" s="84">
        <v>9359.7199999999993</v>
      </c>
      <c r="U25" s="84">
        <v>9359.7199999999993</v>
      </c>
      <c r="V25" s="84">
        <v>9359.7199999999993</v>
      </c>
      <c r="W25" s="84">
        <v>9359.7199999999993</v>
      </c>
      <c r="X25" s="84">
        <v>9359.75</v>
      </c>
      <c r="Y25" s="84">
        <v>102532.25</v>
      </c>
      <c r="Z25" s="84">
        <v>8543.2800000000007</v>
      </c>
      <c r="AA25" s="84">
        <v>8543.2800000000007</v>
      </c>
      <c r="AB25" s="84">
        <v>8543.2800000000007</v>
      </c>
      <c r="AC25" s="84">
        <v>8543.2800000000007</v>
      </c>
      <c r="AD25" s="84">
        <v>8543.2800000000007</v>
      </c>
      <c r="AE25" s="84">
        <v>8543.2800000000007</v>
      </c>
      <c r="AF25" s="84">
        <v>8545.43</v>
      </c>
      <c r="AG25" s="84">
        <v>8545.43</v>
      </c>
      <c r="AH25" s="84">
        <v>8545.43</v>
      </c>
      <c r="AI25" s="84">
        <v>8545.43</v>
      </c>
      <c r="AJ25" s="84">
        <v>8545.43</v>
      </c>
      <c r="AK25" s="84">
        <v>8545.42</v>
      </c>
      <c r="AL25" s="84">
        <v>9770.32</v>
      </c>
      <c r="AM25">
        <v>814.09</v>
      </c>
      <c r="AN25">
        <v>814.09</v>
      </c>
      <c r="AO25">
        <v>814.09</v>
      </c>
      <c r="AP25">
        <v>814.09</v>
      </c>
      <c r="AQ25">
        <v>814.09</v>
      </c>
      <c r="AR25">
        <v>814.09</v>
      </c>
      <c r="AS25">
        <v>814.29</v>
      </c>
      <c r="AT25">
        <v>814.29</v>
      </c>
      <c r="AU25">
        <v>814.29</v>
      </c>
      <c r="AV25">
        <v>814.29</v>
      </c>
      <c r="AW25">
        <v>814.29</v>
      </c>
      <c r="AX25">
        <v>814.33</v>
      </c>
    </row>
    <row r="26" spans="1:50" x14ac:dyDescent="0.25">
      <c r="A26">
        <v>13075021</v>
      </c>
      <c r="B26">
        <v>5551</v>
      </c>
      <c r="C26" t="s">
        <v>48</v>
      </c>
      <c r="D26">
        <v>211</v>
      </c>
      <c r="E26" s="84">
        <v>121855.03</v>
      </c>
      <c r="F26" s="84">
        <v>210085.55</v>
      </c>
      <c r="G26" s="84">
        <v>88230.52</v>
      </c>
      <c r="H26" s="84">
        <v>174793.34</v>
      </c>
      <c r="I26">
        <v>828.4</v>
      </c>
      <c r="J26" s="84">
        <v>48332.68</v>
      </c>
      <c r="K26" s="84">
        <v>4605.63</v>
      </c>
      <c r="L26" s="84">
        <v>52938.31</v>
      </c>
      <c r="M26" s="84">
        <v>4410.63</v>
      </c>
      <c r="N26" s="84">
        <v>4410.63</v>
      </c>
      <c r="O26" s="84">
        <v>4410.63</v>
      </c>
      <c r="P26" s="84">
        <v>4410.63</v>
      </c>
      <c r="Q26" s="84">
        <v>4410.63</v>
      </c>
      <c r="R26" s="84">
        <v>4410.63</v>
      </c>
      <c r="S26" s="84">
        <v>4412.42</v>
      </c>
      <c r="T26" s="84">
        <v>4412.42</v>
      </c>
      <c r="U26" s="84">
        <v>4412.42</v>
      </c>
      <c r="V26" s="84">
        <v>4412.42</v>
      </c>
      <c r="W26" s="84">
        <v>4412.42</v>
      </c>
      <c r="X26" s="84">
        <v>4412.43</v>
      </c>
      <c r="Y26" s="84">
        <v>48332.68</v>
      </c>
      <c r="Z26" s="84">
        <v>4026.91</v>
      </c>
      <c r="AA26" s="84">
        <v>4026.91</v>
      </c>
      <c r="AB26" s="84">
        <v>4026.91</v>
      </c>
      <c r="AC26" s="84">
        <v>4026.91</v>
      </c>
      <c r="AD26" s="84">
        <v>4026.91</v>
      </c>
      <c r="AE26" s="84">
        <v>4026.91</v>
      </c>
      <c r="AF26" s="84">
        <v>4028.54</v>
      </c>
      <c r="AG26" s="84">
        <v>4028.54</v>
      </c>
      <c r="AH26" s="84">
        <v>4028.54</v>
      </c>
      <c r="AI26" s="84">
        <v>4028.54</v>
      </c>
      <c r="AJ26" s="84">
        <v>4028.54</v>
      </c>
      <c r="AK26" s="84">
        <v>4028.52</v>
      </c>
      <c r="AL26" s="84">
        <v>4605.63</v>
      </c>
      <c r="AM26">
        <v>383.72</v>
      </c>
      <c r="AN26">
        <v>383.72</v>
      </c>
      <c r="AO26">
        <v>383.72</v>
      </c>
      <c r="AP26">
        <v>383.72</v>
      </c>
      <c r="AQ26">
        <v>383.72</v>
      </c>
      <c r="AR26">
        <v>383.72</v>
      </c>
      <c r="AS26">
        <v>383.88</v>
      </c>
      <c r="AT26">
        <v>383.88</v>
      </c>
      <c r="AU26">
        <v>383.88</v>
      </c>
      <c r="AV26">
        <v>383.88</v>
      </c>
      <c r="AW26">
        <v>383.88</v>
      </c>
      <c r="AX26">
        <v>383.91</v>
      </c>
    </row>
    <row r="27" spans="1:50" x14ac:dyDescent="0.25">
      <c r="A27">
        <v>13075022</v>
      </c>
      <c r="B27">
        <v>5553</v>
      </c>
      <c r="C27" t="s">
        <v>73</v>
      </c>
      <c r="D27">
        <v>444</v>
      </c>
      <c r="E27" s="84">
        <v>189544.08</v>
      </c>
      <c r="F27" s="84">
        <v>442075.75</v>
      </c>
      <c r="G27" s="84">
        <v>252531.67</v>
      </c>
      <c r="H27" s="84">
        <v>341063.08</v>
      </c>
      <c r="I27">
        <v>768.16</v>
      </c>
      <c r="J27" s="84">
        <v>138336.85</v>
      </c>
      <c r="K27" s="84">
        <v>13182.15</v>
      </c>
      <c r="L27" s="84">
        <v>151519</v>
      </c>
      <c r="M27" s="84">
        <v>12624.7</v>
      </c>
      <c r="N27" s="84">
        <v>12624.7</v>
      </c>
      <c r="O27" s="84">
        <v>12624.7</v>
      </c>
      <c r="P27" s="84">
        <v>12624.7</v>
      </c>
      <c r="Q27" s="84">
        <v>12624.7</v>
      </c>
      <c r="R27" s="84">
        <v>12624.7</v>
      </c>
      <c r="S27" s="84">
        <v>12628.46</v>
      </c>
      <c r="T27" s="84">
        <v>12628.46</v>
      </c>
      <c r="U27" s="84">
        <v>12628.46</v>
      </c>
      <c r="V27" s="84">
        <v>12628.46</v>
      </c>
      <c r="W27" s="84">
        <v>12628.46</v>
      </c>
      <c r="X27" s="84">
        <v>12628.5</v>
      </c>
      <c r="Y27" s="84">
        <v>138336.85</v>
      </c>
      <c r="Z27" s="84">
        <v>11526.35</v>
      </c>
      <c r="AA27" s="84">
        <v>11526.35</v>
      </c>
      <c r="AB27" s="84">
        <v>11526.35</v>
      </c>
      <c r="AC27" s="84">
        <v>11526.35</v>
      </c>
      <c r="AD27" s="84">
        <v>11526.35</v>
      </c>
      <c r="AE27" s="84">
        <v>11526.35</v>
      </c>
      <c r="AF27" s="84">
        <v>11529.79</v>
      </c>
      <c r="AG27" s="84">
        <v>11529.79</v>
      </c>
      <c r="AH27" s="84">
        <v>11529.79</v>
      </c>
      <c r="AI27" s="84">
        <v>11529.79</v>
      </c>
      <c r="AJ27" s="84">
        <v>11529.79</v>
      </c>
      <c r="AK27" s="84">
        <v>11529.8</v>
      </c>
      <c r="AL27" s="84">
        <v>13182.15</v>
      </c>
      <c r="AM27" s="84">
        <v>1098.3499999999999</v>
      </c>
      <c r="AN27" s="84">
        <v>1098.3499999999999</v>
      </c>
      <c r="AO27" s="84">
        <v>1098.3499999999999</v>
      </c>
      <c r="AP27" s="84">
        <v>1098.3499999999999</v>
      </c>
      <c r="AQ27" s="84">
        <v>1098.3499999999999</v>
      </c>
      <c r="AR27" s="84">
        <v>1098.3499999999999</v>
      </c>
      <c r="AS27" s="84">
        <v>1098.67</v>
      </c>
      <c r="AT27" s="84">
        <v>1098.67</v>
      </c>
      <c r="AU27" s="84">
        <v>1098.67</v>
      </c>
      <c r="AV27" s="84">
        <v>1098.67</v>
      </c>
      <c r="AW27" s="84">
        <v>1098.67</v>
      </c>
      <c r="AX27" s="84">
        <v>1098.7</v>
      </c>
    </row>
    <row r="28" spans="1:50" x14ac:dyDescent="0.25">
      <c r="A28">
        <v>13075023</v>
      </c>
      <c r="B28">
        <v>5554</v>
      </c>
      <c r="C28" t="s">
        <v>89</v>
      </c>
      <c r="D28">
        <v>356</v>
      </c>
      <c r="E28" s="84">
        <v>126194.94</v>
      </c>
      <c r="F28" s="84">
        <v>354457.14</v>
      </c>
      <c r="G28" s="84">
        <v>228262.19</v>
      </c>
      <c r="H28" s="84">
        <v>263152.25</v>
      </c>
      <c r="I28">
        <v>739.19</v>
      </c>
      <c r="J28" s="84">
        <v>125042.02</v>
      </c>
      <c r="K28" s="84">
        <v>11915.29</v>
      </c>
      <c r="L28" s="84">
        <v>136957.31</v>
      </c>
      <c r="M28" s="84">
        <v>11411.6</v>
      </c>
      <c r="N28" s="84">
        <v>11411.6</v>
      </c>
      <c r="O28" s="84">
        <v>11411.6</v>
      </c>
      <c r="P28" s="84">
        <v>11411.6</v>
      </c>
      <c r="Q28" s="84">
        <v>11411.6</v>
      </c>
      <c r="R28" s="84">
        <v>11411.6</v>
      </c>
      <c r="S28" s="84">
        <v>11414.61</v>
      </c>
      <c r="T28" s="84">
        <v>11414.61</v>
      </c>
      <c r="U28" s="84">
        <v>11414.61</v>
      </c>
      <c r="V28" s="84">
        <v>11414.61</v>
      </c>
      <c r="W28" s="84">
        <v>11414.61</v>
      </c>
      <c r="X28" s="84">
        <v>11414.66</v>
      </c>
      <c r="Y28" s="84">
        <v>125042.02</v>
      </c>
      <c r="Z28" s="84">
        <v>10418.790000000001</v>
      </c>
      <c r="AA28" s="84">
        <v>10418.790000000001</v>
      </c>
      <c r="AB28" s="84">
        <v>10418.790000000001</v>
      </c>
      <c r="AC28" s="84">
        <v>10418.790000000001</v>
      </c>
      <c r="AD28" s="84">
        <v>10418.790000000001</v>
      </c>
      <c r="AE28" s="84">
        <v>10418.790000000001</v>
      </c>
      <c r="AF28" s="84">
        <v>10421.540000000001</v>
      </c>
      <c r="AG28" s="84">
        <v>10421.540000000001</v>
      </c>
      <c r="AH28" s="84">
        <v>10421.540000000001</v>
      </c>
      <c r="AI28" s="84">
        <v>10421.540000000001</v>
      </c>
      <c r="AJ28" s="84">
        <v>10421.540000000001</v>
      </c>
      <c r="AK28" s="84">
        <v>10421.58</v>
      </c>
      <c r="AL28" s="84">
        <v>11915.29</v>
      </c>
      <c r="AM28">
        <v>992.81</v>
      </c>
      <c r="AN28">
        <v>992.81</v>
      </c>
      <c r="AO28">
        <v>992.81</v>
      </c>
      <c r="AP28">
        <v>992.81</v>
      </c>
      <c r="AQ28">
        <v>992.81</v>
      </c>
      <c r="AR28">
        <v>992.81</v>
      </c>
      <c r="AS28">
        <v>993.07</v>
      </c>
      <c r="AT28">
        <v>993.07</v>
      </c>
      <c r="AU28">
        <v>993.07</v>
      </c>
      <c r="AV28">
        <v>993.07</v>
      </c>
      <c r="AW28">
        <v>993.07</v>
      </c>
      <c r="AX28">
        <v>993.08</v>
      </c>
    </row>
    <row r="29" spans="1:50" x14ac:dyDescent="0.25">
      <c r="A29">
        <v>13075025</v>
      </c>
      <c r="B29">
        <v>5555</v>
      </c>
      <c r="C29" t="s">
        <v>95</v>
      </c>
      <c r="D29">
        <v>347</v>
      </c>
      <c r="E29" s="84">
        <v>182143.85</v>
      </c>
      <c r="F29" s="84">
        <v>345496.14</v>
      </c>
      <c r="G29" s="84">
        <v>163352.29</v>
      </c>
      <c r="H29" s="84">
        <v>280155.23</v>
      </c>
      <c r="I29">
        <v>807.36</v>
      </c>
      <c r="J29" s="84">
        <v>89484.39</v>
      </c>
      <c r="K29" s="84">
        <v>8526.99</v>
      </c>
      <c r="L29" s="84">
        <v>98011.38</v>
      </c>
      <c r="M29" s="84">
        <v>8166.14</v>
      </c>
      <c r="N29" s="84">
        <v>8166.14</v>
      </c>
      <c r="O29" s="84">
        <v>8166.14</v>
      </c>
      <c r="P29" s="84">
        <v>8166.14</v>
      </c>
      <c r="Q29" s="84">
        <v>8166.14</v>
      </c>
      <c r="R29" s="84">
        <v>8166.14</v>
      </c>
      <c r="S29" s="84">
        <v>8169.09</v>
      </c>
      <c r="T29" s="84">
        <v>8169.09</v>
      </c>
      <c r="U29" s="84">
        <v>8169.09</v>
      </c>
      <c r="V29" s="84">
        <v>8169.09</v>
      </c>
      <c r="W29" s="84">
        <v>8169.09</v>
      </c>
      <c r="X29" s="84">
        <v>8169.09</v>
      </c>
      <c r="Y29" s="84">
        <v>89484.39</v>
      </c>
      <c r="Z29" s="84">
        <v>7455.69</v>
      </c>
      <c r="AA29" s="84">
        <v>7455.69</v>
      </c>
      <c r="AB29" s="84">
        <v>7455.69</v>
      </c>
      <c r="AC29" s="84">
        <v>7455.69</v>
      </c>
      <c r="AD29" s="84">
        <v>7455.69</v>
      </c>
      <c r="AE29" s="84">
        <v>7455.69</v>
      </c>
      <c r="AF29" s="84">
        <v>7458.38</v>
      </c>
      <c r="AG29" s="84">
        <v>7458.38</v>
      </c>
      <c r="AH29" s="84">
        <v>7458.38</v>
      </c>
      <c r="AI29" s="84">
        <v>7458.38</v>
      </c>
      <c r="AJ29" s="84">
        <v>7458.38</v>
      </c>
      <c r="AK29" s="84">
        <v>7458.35</v>
      </c>
      <c r="AL29" s="84">
        <v>8526.99</v>
      </c>
      <c r="AM29">
        <v>710.45</v>
      </c>
      <c r="AN29">
        <v>710.45</v>
      </c>
      <c r="AO29">
        <v>710.45</v>
      </c>
      <c r="AP29">
        <v>710.45</v>
      </c>
      <c r="AQ29">
        <v>710.45</v>
      </c>
      <c r="AR29">
        <v>710.45</v>
      </c>
      <c r="AS29">
        <v>710.71</v>
      </c>
      <c r="AT29">
        <v>710.71</v>
      </c>
      <c r="AU29">
        <v>710.71</v>
      </c>
      <c r="AV29">
        <v>710.71</v>
      </c>
      <c r="AW29">
        <v>710.71</v>
      </c>
      <c r="AX29">
        <v>710.74</v>
      </c>
    </row>
    <row r="30" spans="1:50" x14ac:dyDescent="0.25">
      <c r="A30">
        <v>13075026</v>
      </c>
      <c r="B30">
        <v>5562</v>
      </c>
      <c r="C30" t="s">
        <v>155</v>
      </c>
      <c r="D30">
        <v>561</v>
      </c>
      <c r="E30" s="84">
        <v>198007.78</v>
      </c>
      <c r="F30" s="84">
        <v>558568.68999999994</v>
      </c>
      <c r="G30" s="84">
        <v>360560.91</v>
      </c>
      <c r="H30" s="84">
        <v>414344.32</v>
      </c>
      <c r="I30">
        <v>738.58</v>
      </c>
      <c r="J30" s="84">
        <v>197515.26</v>
      </c>
      <c r="K30" s="84">
        <v>18821.28</v>
      </c>
      <c r="L30" s="84">
        <v>216336.54</v>
      </c>
      <c r="M30" s="84">
        <v>18025.669999999998</v>
      </c>
      <c r="N30" s="84">
        <v>18025.669999999998</v>
      </c>
      <c r="O30" s="84">
        <v>18025.669999999998</v>
      </c>
      <c r="P30" s="84">
        <v>18025.669999999998</v>
      </c>
      <c r="Q30" s="84">
        <v>18025.669999999998</v>
      </c>
      <c r="R30" s="84">
        <v>18025.669999999998</v>
      </c>
      <c r="S30" s="84">
        <v>18030.419999999998</v>
      </c>
      <c r="T30" s="84">
        <v>18030.419999999998</v>
      </c>
      <c r="U30" s="84">
        <v>18030.419999999998</v>
      </c>
      <c r="V30" s="84">
        <v>18030.419999999998</v>
      </c>
      <c r="W30" s="84">
        <v>18030.419999999998</v>
      </c>
      <c r="X30" s="84">
        <v>18030.419999999998</v>
      </c>
      <c r="Y30" s="84">
        <v>197515.26</v>
      </c>
      <c r="Z30" s="84">
        <v>16457.439999999999</v>
      </c>
      <c r="AA30" s="84">
        <v>16457.439999999999</v>
      </c>
      <c r="AB30" s="84">
        <v>16457.439999999999</v>
      </c>
      <c r="AC30" s="84">
        <v>16457.439999999999</v>
      </c>
      <c r="AD30" s="84">
        <v>16457.439999999999</v>
      </c>
      <c r="AE30" s="84">
        <v>16457.439999999999</v>
      </c>
      <c r="AF30" s="84">
        <v>16461.77</v>
      </c>
      <c r="AG30" s="84">
        <v>16461.77</v>
      </c>
      <c r="AH30" s="84">
        <v>16461.77</v>
      </c>
      <c r="AI30" s="84">
        <v>16461.77</v>
      </c>
      <c r="AJ30" s="84">
        <v>16461.77</v>
      </c>
      <c r="AK30" s="84">
        <v>16461.77</v>
      </c>
      <c r="AL30" s="84">
        <v>18821.28</v>
      </c>
      <c r="AM30" s="84">
        <v>1568.23</v>
      </c>
      <c r="AN30" s="84">
        <v>1568.23</v>
      </c>
      <c r="AO30" s="84">
        <v>1568.23</v>
      </c>
      <c r="AP30" s="84">
        <v>1568.23</v>
      </c>
      <c r="AQ30" s="84">
        <v>1568.23</v>
      </c>
      <c r="AR30" s="84">
        <v>1568.23</v>
      </c>
      <c r="AS30" s="84">
        <v>1568.65</v>
      </c>
      <c r="AT30" s="84">
        <v>1568.65</v>
      </c>
      <c r="AU30" s="84">
        <v>1568.65</v>
      </c>
      <c r="AV30" s="84">
        <v>1568.65</v>
      </c>
      <c r="AW30" s="84">
        <v>1568.65</v>
      </c>
      <c r="AX30" s="84">
        <v>1568.65</v>
      </c>
    </row>
    <row r="31" spans="1:50" x14ac:dyDescent="0.25">
      <c r="A31">
        <v>13075027</v>
      </c>
      <c r="B31">
        <v>5555</v>
      </c>
      <c r="C31" t="s">
        <v>96</v>
      </c>
      <c r="D31" s="85">
        <v>1048</v>
      </c>
      <c r="E31" s="84">
        <v>774486.21</v>
      </c>
      <c r="F31" s="84">
        <v>1043458.08</v>
      </c>
      <c r="G31" s="84">
        <v>268971.88</v>
      </c>
      <c r="H31" s="84">
        <v>935869.34</v>
      </c>
      <c r="I31">
        <v>893.01</v>
      </c>
      <c r="J31" s="84">
        <v>147342.79999999999</v>
      </c>
      <c r="K31" s="84">
        <v>14040.33</v>
      </c>
      <c r="L31" s="84">
        <v>161383.13</v>
      </c>
      <c r="M31" s="84">
        <v>13444.16</v>
      </c>
      <c r="N31" s="84">
        <v>13444.16</v>
      </c>
      <c r="O31" s="84">
        <v>13444.16</v>
      </c>
      <c r="P31" s="84">
        <v>13444.16</v>
      </c>
      <c r="Q31" s="84">
        <v>13444.16</v>
      </c>
      <c r="R31" s="84">
        <v>13444.16</v>
      </c>
      <c r="S31" s="84">
        <v>13453.02</v>
      </c>
      <c r="T31" s="84">
        <v>13453.02</v>
      </c>
      <c r="U31" s="84">
        <v>13453.02</v>
      </c>
      <c r="V31" s="84">
        <v>13453.02</v>
      </c>
      <c r="W31" s="84">
        <v>13453.02</v>
      </c>
      <c r="X31" s="84">
        <v>13453.07</v>
      </c>
      <c r="Y31" s="84">
        <v>147342.79999999999</v>
      </c>
      <c r="Z31" s="84">
        <v>12274.52</v>
      </c>
      <c r="AA31" s="84">
        <v>12274.52</v>
      </c>
      <c r="AB31" s="84">
        <v>12274.52</v>
      </c>
      <c r="AC31" s="84">
        <v>12274.52</v>
      </c>
      <c r="AD31" s="84">
        <v>12274.52</v>
      </c>
      <c r="AE31" s="84">
        <v>12274.52</v>
      </c>
      <c r="AF31" s="84">
        <v>12282.61</v>
      </c>
      <c r="AG31" s="84">
        <v>12282.61</v>
      </c>
      <c r="AH31" s="84">
        <v>12282.61</v>
      </c>
      <c r="AI31" s="84">
        <v>12282.61</v>
      </c>
      <c r="AJ31" s="84">
        <v>12282.61</v>
      </c>
      <c r="AK31" s="84">
        <v>12282.63</v>
      </c>
      <c r="AL31" s="84">
        <v>14040.33</v>
      </c>
      <c r="AM31" s="84">
        <v>1169.6400000000001</v>
      </c>
      <c r="AN31" s="84">
        <v>1169.6400000000001</v>
      </c>
      <c r="AO31" s="84">
        <v>1169.6400000000001</v>
      </c>
      <c r="AP31" s="84">
        <v>1169.6400000000001</v>
      </c>
      <c r="AQ31" s="84">
        <v>1169.6400000000001</v>
      </c>
      <c r="AR31" s="84">
        <v>1169.6400000000001</v>
      </c>
      <c r="AS31" s="84">
        <v>1170.4100000000001</v>
      </c>
      <c r="AT31" s="84">
        <v>1170.4100000000001</v>
      </c>
      <c r="AU31" s="84">
        <v>1170.4100000000001</v>
      </c>
      <c r="AV31" s="84">
        <v>1170.4100000000001</v>
      </c>
      <c r="AW31" s="84">
        <v>1170.4100000000001</v>
      </c>
      <c r="AX31" s="84">
        <v>1170.44</v>
      </c>
    </row>
    <row r="32" spans="1:50" x14ac:dyDescent="0.25">
      <c r="A32">
        <v>13075028</v>
      </c>
      <c r="B32">
        <v>5555</v>
      </c>
      <c r="C32" t="s">
        <v>97</v>
      </c>
      <c r="D32">
        <v>543</v>
      </c>
      <c r="E32" s="84">
        <v>265409.3</v>
      </c>
      <c r="F32" s="84">
        <v>540646.69999999995</v>
      </c>
      <c r="G32" s="84">
        <v>275237.39</v>
      </c>
      <c r="H32" s="84">
        <v>430551.74</v>
      </c>
      <c r="I32">
        <v>792.91</v>
      </c>
      <c r="J32" s="84">
        <v>150775.04999999999</v>
      </c>
      <c r="K32" s="84">
        <v>14367.39</v>
      </c>
      <c r="L32" s="84">
        <v>165142.44</v>
      </c>
      <c r="M32" s="84">
        <v>13759.57</v>
      </c>
      <c r="N32" s="84">
        <v>13759.57</v>
      </c>
      <c r="O32" s="84">
        <v>13759.57</v>
      </c>
      <c r="P32" s="84">
        <v>13759.57</v>
      </c>
      <c r="Q32" s="84">
        <v>13759.57</v>
      </c>
      <c r="R32" s="84">
        <v>13759.57</v>
      </c>
      <c r="S32" s="84">
        <v>13764.17</v>
      </c>
      <c r="T32" s="84">
        <v>13764.17</v>
      </c>
      <c r="U32" s="84">
        <v>13764.17</v>
      </c>
      <c r="V32" s="84">
        <v>13764.17</v>
      </c>
      <c r="W32" s="84">
        <v>13764.17</v>
      </c>
      <c r="X32" s="84">
        <v>13764.17</v>
      </c>
      <c r="Y32" s="84">
        <v>150775.04999999999</v>
      </c>
      <c r="Z32" s="84">
        <v>12562.49</v>
      </c>
      <c r="AA32" s="84">
        <v>12562.49</v>
      </c>
      <c r="AB32" s="84">
        <v>12562.49</v>
      </c>
      <c r="AC32" s="84">
        <v>12562.49</v>
      </c>
      <c r="AD32" s="84">
        <v>12562.49</v>
      </c>
      <c r="AE32" s="84">
        <v>12562.49</v>
      </c>
      <c r="AF32" s="84">
        <v>12566.69</v>
      </c>
      <c r="AG32" s="84">
        <v>12566.69</v>
      </c>
      <c r="AH32" s="84">
        <v>12566.69</v>
      </c>
      <c r="AI32" s="84">
        <v>12566.69</v>
      </c>
      <c r="AJ32" s="84">
        <v>12566.69</v>
      </c>
      <c r="AK32" s="84">
        <v>12566.66</v>
      </c>
      <c r="AL32" s="84">
        <v>14367.39</v>
      </c>
      <c r="AM32" s="84">
        <v>1197.08</v>
      </c>
      <c r="AN32" s="84">
        <v>1197.08</v>
      </c>
      <c r="AO32" s="84">
        <v>1197.08</v>
      </c>
      <c r="AP32" s="84">
        <v>1197.08</v>
      </c>
      <c r="AQ32" s="84">
        <v>1197.08</v>
      </c>
      <c r="AR32" s="84">
        <v>1197.08</v>
      </c>
      <c r="AS32" s="84">
        <v>1197.48</v>
      </c>
      <c r="AT32" s="84">
        <v>1197.48</v>
      </c>
      <c r="AU32" s="84">
        <v>1197.48</v>
      </c>
      <c r="AV32" s="84">
        <v>1197.48</v>
      </c>
      <c r="AW32" s="84">
        <v>1197.48</v>
      </c>
      <c r="AX32" s="84">
        <v>1197.51</v>
      </c>
    </row>
    <row r="33" spans="1:50" x14ac:dyDescent="0.25">
      <c r="A33">
        <v>13075029</v>
      </c>
      <c r="B33">
        <v>5553</v>
      </c>
      <c r="C33" t="s">
        <v>74</v>
      </c>
      <c r="D33" s="85">
        <v>2558</v>
      </c>
      <c r="E33" s="84">
        <v>915770.05</v>
      </c>
      <c r="F33" s="84">
        <v>2546913.91</v>
      </c>
      <c r="G33" s="84">
        <v>1631143.86</v>
      </c>
      <c r="H33" s="84">
        <v>1894456.37</v>
      </c>
      <c r="I33">
        <v>740.6</v>
      </c>
      <c r="J33" s="84">
        <v>893540.61</v>
      </c>
      <c r="K33" s="84">
        <v>85145.71</v>
      </c>
      <c r="L33" s="84">
        <v>978686.32</v>
      </c>
      <c r="M33" s="84">
        <v>81546.39</v>
      </c>
      <c r="N33" s="84">
        <v>81546.39</v>
      </c>
      <c r="O33" s="84">
        <v>81546.39</v>
      </c>
      <c r="P33" s="84">
        <v>81546.39</v>
      </c>
      <c r="Q33" s="84">
        <v>81546.39</v>
      </c>
      <c r="R33" s="84">
        <v>81546.39</v>
      </c>
      <c r="S33" s="84">
        <v>81567.990000000005</v>
      </c>
      <c r="T33" s="84">
        <v>81567.990000000005</v>
      </c>
      <c r="U33" s="84">
        <v>81567.990000000005</v>
      </c>
      <c r="V33" s="84">
        <v>81567.990000000005</v>
      </c>
      <c r="W33" s="84">
        <v>81567.990000000005</v>
      </c>
      <c r="X33" s="84">
        <v>81568.03</v>
      </c>
      <c r="Y33" s="84">
        <v>893540.61</v>
      </c>
      <c r="Z33" s="84">
        <v>74451.86</v>
      </c>
      <c r="AA33" s="84">
        <v>74451.86</v>
      </c>
      <c r="AB33" s="84">
        <v>74451.86</v>
      </c>
      <c r="AC33" s="84">
        <v>74451.86</v>
      </c>
      <c r="AD33" s="84">
        <v>74451.86</v>
      </c>
      <c r="AE33" s="84">
        <v>74451.86</v>
      </c>
      <c r="AF33" s="84">
        <v>74471.570000000007</v>
      </c>
      <c r="AG33" s="84">
        <v>74471.570000000007</v>
      </c>
      <c r="AH33" s="84">
        <v>74471.570000000007</v>
      </c>
      <c r="AI33" s="84">
        <v>74471.570000000007</v>
      </c>
      <c r="AJ33" s="84">
        <v>74471.570000000007</v>
      </c>
      <c r="AK33" s="84">
        <v>74471.600000000006</v>
      </c>
      <c r="AL33" s="84">
        <v>85145.71</v>
      </c>
      <c r="AM33" s="84">
        <v>7094.53</v>
      </c>
      <c r="AN33" s="84">
        <v>7094.53</v>
      </c>
      <c r="AO33" s="84">
        <v>7094.53</v>
      </c>
      <c r="AP33" s="84">
        <v>7094.53</v>
      </c>
      <c r="AQ33" s="84">
        <v>7094.53</v>
      </c>
      <c r="AR33" s="84">
        <v>7094.53</v>
      </c>
      <c r="AS33" s="84">
        <v>7096.42</v>
      </c>
      <c r="AT33" s="84">
        <v>7096.42</v>
      </c>
      <c r="AU33" s="84">
        <v>7096.42</v>
      </c>
      <c r="AV33" s="84">
        <v>7096.42</v>
      </c>
      <c r="AW33" s="84">
        <v>7096.42</v>
      </c>
      <c r="AX33" s="84">
        <v>7096.43</v>
      </c>
    </row>
    <row r="34" spans="1:50" x14ac:dyDescent="0.25">
      <c r="A34">
        <v>13075031</v>
      </c>
      <c r="B34">
        <v>5552</v>
      </c>
      <c r="C34" t="s">
        <v>58</v>
      </c>
      <c r="D34" s="85">
        <v>4871</v>
      </c>
      <c r="E34" s="84">
        <v>2368207.44</v>
      </c>
      <c r="F34" s="84">
        <v>4849889.63</v>
      </c>
      <c r="G34" s="84">
        <v>2481682.1800000002</v>
      </c>
      <c r="H34" s="84">
        <v>3857216.75</v>
      </c>
      <c r="I34">
        <v>791.87</v>
      </c>
      <c r="J34" s="84">
        <v>1359465.5</v>
      </c>
      <c r="K34" s="84">
        <v>129543.81</v>
      </c>
      <c r="L34" s="84">
        <v>1489009.31</v>
      </c>
      <c r="M34" s="84">
        <v>124063.53</v>
      </c>
      <c r="N34" s="84">
        <v>124063.53</v>
      </c>
      <c r="O34" s="84">
        <v>124063.53</v>
      </c>
      <c r="P34" s="84">
        <v>124063.53</v>
      </c>
      <c r="Q34" s="84">
        <v>124063.53</v>
      </c>
      <c r="R34" s="84">
        <v>124063.53</v>
      </c>
      <c r="S34" s="84">
        <v>124104.68</v>
      </c>
      <c r="T34" s="84">
        <v>124104.68</v>
      </c>
      <c r="U34" s="84">
        <v>124104.68</v>
      </c>
      <c r="V34" s="84">
        <v>124104.68</v>
      </c>
      <c r="W34" s="84">
        <v>124104.68</v>
      </c>
      <c r="X34" s="84">
        <v>124104.73</v>
      </c>
      <c r="Y34" s="84">
        <v>1359465.5</v>
      </c>
      <c r="Z34" s="84">
        <v>113270.01</v>
      </c>
      <c r="AA34" s="84">
        <v>113270.01</v>
      </c>
      <c r="AB34" s="84">
        <v>113270.01</v>
      </c>
      <c r="AC34" s="84">
        <v>113270.01</v>
      </c>
      <c r="AD34" s="84">
        <v>113270.01</v>
      </c>
      <c r="AE34" s="84">
        <v>113270.01</v>
      </c>
      <c r="AF34" s="84">
        <v>113307.57</v>
      </c>
      <c r="AG34" s="84">
        <v>113307.57</v>
      </c>
      <c r="AH34" s="84">
        <v>113307.57</v>
      </c>
      <c r="AI34" s="84">
        <v>113307.57</v>
      </c>
      <c r="AJ34" s="84">
        <v>113307.57</v>
      </c>
      <c r="AK34" s="84">
        <v>113307.59</v>
      </c>
      <c r="AL34" s="84">
        <v>129543.81</v>
      </c>
      <c r="AM34" s="84">
        <v>10793.52</v>
      </c>
      <c r="AN34" s="84">
        <v>10793.52</v>
      </c>
      <c r="AO34" s="84">
        <v>10793.52</v>
      </c>
      <c r="AP34" s="84">
        <v>10793.52</v>
      </c>
      <c r="AQ34" s="84">
        <v>10793.52</v>
      </c>
      <c r="AR34" s="84">
        <v>10793.52</v>
      </c>
      <c r="AS34" s="84">
        <v>10797.11</v>
      </c>
      <c r="AT34" s="84">
        <v>10797.11</v>
      </c>
      <c r="AU34" s="84">
        <v>10797.11</v>
      </c>
      <c r="AV34" s="84">
        <v>10797.11</v>
      </c>
      <c r="AW34" s="84">
        <v>10797.11</v>
      </c>
      <c r="AX34" s="84">
        <v>10797.14</v>
      </c>
    </row>
    <row r="35" spans="1:50" x14ac:dyDescent="0.25">
      <c r="A35">
        <v>13075032</v>
      </c>
      <c r="B35">
        <v>5560</v>
      </c>
      <c r="C35" t="s">
        <v>137</v>
      </c>
      <c r="D35">
        <v>309</v>
      </c>
      <c r="E35" s="84">
        <v>77793.06</v>
      </c>
      <c r="F35" s="84">
        <v>307660.83</v>
      </c>
      <c r="G35" s="84">
        <v>229867.77</v>
      </c>
      <c r="H35" s="84">
        <v>215713.72</v>
      </c>
      <c r="I35">
        <v>698.1</v>
      </c>
      <c r="J35" s="84">
        <v>125921.56</v>
      </c>
      <c r="K35" s="84">
        <v>11999.1</v>
      </c>
      <c r="L35" s="84">
        <v>137920.66</v>
      </c>
      <c r="M35" s="84">
        <v>11492.08</v>
      </c>
      <c r="N35" s="84">
        <v>11492.08</v>
      </c>
      <c r="O35" s="84">
        <v>11492.08</v>
      </c>
      <c r="P35" s="84">
        <v>11492.08</v>
      </c>
      <c r="Q35" s="84">
        <v>11492.08</v>
      </c>
      <c r="R35" s="84">
        <v>11492.08</v>
      </c>
      <c r="S35" s="84">
        <v>11494.69</v>
      </c>
      <c r="T35" s="84">
        <v>11494.69</v>
      </c>
      <c r="U35" s="84">
        <v>11494.69</v>
      </c>
      <c r="V35" s="84">
        <v>11494.69</v>
      </c>
      <c r="W35" s="84">
        <v>11494.69</v>
      </c>
      <c r="X35" s="84">
        <v>11494.73</v>
      </c>
      <c r="Y35" s="84">
        <v>125921.56</v>
      </c>
      <c r="Z35" s="84">
        <v>10492.27</v>
      </c>
      <c r="AA35" s="84">
        <v>10492.27</v>
      </c>
      <c r="AB35" s="84">
        <v>10492.27</v>
      </c>
      <c r="AC35" s="84">
        <v>10492.27</v>
      </c>
      <c r="AD35" s="84">
        <v>10492.27</v>
      </c>
      <c r="AE35" s="84">
        <v>10492.27</v>
      </c>
      <c r="AF35" s="84">
        <v>10494.65</v>
      </c>
      <c r="AG35" s="84">
        <v>10494.65</v>
      </c>
      <c r="AH35" s="84">
        <v>10494.65</v>
      </c>
      <c r="AI35" s="84">
        <v>10494.65</v>
      </c>
      <c r="AJ35" s="84">
        <v>10494.65</v>
      </c>
      <c r="AK35" s="84">
        <v>10494.69</v>
      </c>
      <c r="AL35" s="84">
        <v>11999.1</v>
      </c>
      <c r="AM35">
        <v>999.81</v>
      </c>
      <c r="AN35">
        <v>999.81</v>
      </c>
      <c r="AO35">
        <v>999.81</v>
      </c>
      <c r="AP35">
        <v>999.81</v>
      </c>
      <c r="AQ35">
        <v>999.81</v>
      </c>
      <c r="AR35">
        <v>999.81</v>
      </c>
      <c r="AS35" s="84">
        <v>1000.04</v>
      </c>
      <c r="AT35" s="84">
        <v>1000.04</v>
      </c>
      <c r="AU35" s="84">
        <v>1000.04</v>
      </c>
      <c r="AV35" s="84">
        <v>1000.04</v>
      </c>
      <c r="AW35" s="84">
        <v>1000.04</v>
      </c>
      <c r="AX35" s="84">
        <v>1000.04</v>
      </c>
    </row>
    <row r="36" spans="1:50" x14ac:dyDescent="0.25">
      <c r="A36">
        <v>13075033</v>
      </c>
      <c r="B36">
        <v>5559</v>
      </c>
      <c r="C36" t="s">
        <v>130</v>
      </c>
      <c r="D36" s="85">
        <v>2719</v>
      </c>
      <c r="E36" s="84">
        <v>928076.89</v>
      </c>
      <c r="F36" s="84">
        <v>2707216.16</v>
      </c>
      <c r="G36" s="84">
        <v>1779139.27</v>
      </c>
      <c r="H36" s="84">
        <v>1995560.45</v>
      </c>
      <c r="I36">
        <v>733.93</v>
      </c>
      <c r="J36" s="84">
        <v>974612.49</v>
      </c>
      <c r="K36" s="84">
        <v>92871.07</v>
      </c>
      <c r="L36" s="84">
        <v>1067483.56</v>
      </c>
      <c r="M36" s="84">
        <v>88945.48</v>
      </c>
      <c r="N36" s="84">
        <v>88945.48</v>
      </c>
      <c r="O36" s="84">
        <v>88945.48</v>
      </c>
      <c r="P36" s="84">
        <v>88945.48</v>
      </c>
      <c r="Q36" s="84">
        <v>88945.48</v>
      </c>
      <c r="R36" s="84">
        <v>88945.48</v>
      </c>
      <c r="S36" s="84">
        <v>88968.44</v>
      </c>
      <c r="T36" s="84">
        <v>88968.44</v>
      </c>
      <c r="U36" s="84">
        <v>88968.44</v>
      </c>
      <c r="V36" s="84">
        <v>88968.44</v>
      </c>
      <c r="W36" s="84">
        <v>88968.44</v>
      </c>
      <c r="X36" s="84">
        <v>88968.48</v>
      </c>
      <c r="Y36" s="84">
        <v>974612.49</v>
      </c>
      <c r="Z36" s="84">
        <v>81207.23</v>
      </c>
      <c r="AA36" s="84">
        <v>81207.23</v>
      </c>
      <c r="AB36" s="84">
        <v>81207.23</v>
      </c>
      <c r="AC36" s="84">
        <v>81207.23</v>
      </c>
      <c r="AD36" s="84">
        <v>81207.23</v>
      </c>
      <c r="AE36" s="84">
        <v>81207.23</v>
      </c>
      <c r="AF36" s="84">
        <v>81228.179999999993</v>
      </c>
      <c r="AG36" s="84">
        <v>81228.179999999993</v>
      </c>
      <c r="AH36" s="84">
        <v>81228.179999999993</v>
      </c>
      <c r="AI36" s="84">
        <v>81228.179999999993</v>
      </c>
      <c r="AJ36" s="84">
        <v>81228.179999999993</v>
      </c>
      <c r="AK36" s="84">
        <v>81228.210000000006</v>
      </c>
      <c r="AL36" s="84">
        <v>92871.07</v>
      </c>
      <c r="AM36" s="84">
        <v>7738.25</v>
      </c>
      <c r="AN36" s="84">
        <v>7738.25</v>
      </c>
      <c r="AO36" s="84">
        <v>7738.25</v>
      </c>
      <c r="AP36" s="84">
        <v>7738.25</v>
      </c>
      <c r="AQ36" s="84">
        <v>7738.25</v>
      </c>
      <c r="AR36" s="84">
        <v>7738.25</v>
      </c>
      <c r="AS36" s="84">
        <v>7740.26</v>
      </c>
      <c r="AT36" s="84">
        <v>7740.26</v>
      </c>
      <c r="AU36" s="84">
        <v>7740.26</v>
      </c>
      <c r="AV36" s="84">
        <v>7740.26</v>
      </c>
      <c r="AW36" s="84">
        <v>7740.26</v>
      </c>
      <c r="AX36" s="84">
        <v>7740.27</v>
      </c>
    </row>
    <row r="37" spans="1:50" x14ac:dyDescent="0.25">
      <c r="A37">
        <v>13075034</v>
      </c>
      <c r="B37">
        <v>5562</v>
      </c>
      <c r="C37" t="s">
        <v>156</v>
      </c>
      <c r="D37">
        <v>252</v>
      </c>
      <c r="E37" s="84">
        <v>71970.86</v>
      </c>
      <c r="F37" s="84">
        <v>250907.86</v>
      </c>
      <c r="G37" s="84">
        <v>178937</v>
      </c>
      <c r="H37" s="84">
        <v>179333.06</v>
      </c>
      <c r="I37">
        <v>711.64</v>
      </c>
      <c r="J37" s="84">
        <v>98021.69</v>
      </c>
      <c r="K37" s="84">
        <v>9340.51</v>
      </c>
      <c r="L37" s="84">
        <v>107362.2</v>
      </c>
      <c r="M37" s="84">
        <v>8945.7800000000007</v>
      </c>
      <c r="N37" s="84">
        <v>8945.7800000000007</v>
      </c>
      <c r="O37" s="84">
        <v>8945.7800000000007</v>
      </c>
      <c r="P37" s="84">
        <v>8945.7800000000007</v>
      </c>
      <c r="Q37" s="84">
        <v>8945.7800000000007</v>
      </c>
      <c r="R37" s="84">
        <v>8945.7800000000007</v>
      </c>
      <c r="S37" s="84">
        <v>8947.92</v>
      </c>
      <c r="T37" s="84">
        <v>8947.92</v>
      </c>
      <c r="U37" s="84">
        <v>8947.92</v>
      </c>
      <c r="V37" s="84">
        <v>8947.92</v>
      </c>
      <c r="W37" s="84">
        <v>8947.92</v>
      </c>
      <c r="X37" s="84">
        <v>8947.92</v>
      </c>
      <c r="Y37" s="84">
        <v>98021.69</v>
      </c>
      <c r="Z37" s="84">
        <v>8167.5</v>
      </c>
      <c r="AA37" s="84">
        <v>8167.5</v>
      </c>
      <c r="AB37" s="84">
        <v>8167.5</v>
      </c>
      <c r="AC37" s="84">
        <v>8167.5</v>
      </c>
      <c r="AD37" s="84">
        <v>8167.5</v>
      </c>
      <c r="AE37" s="84">
        <v>8167.5</v>
      </c>
      <c r="AF37" s="84">
        <v>8169.45</v>
      </c>
      <c r="AG37" s="84">
        <v>8169.45</v>
      </c>
      <c r="AH37" s="84">
        <v>8169.45</v>
      </c>
      <c r="AI37" s="84">
        <v>8169.45</v>
      </c>
      <c r="AJ37" s="84">
        <v>8169.45</v>
      </c>
      <c r="AK37" s="84">
        <v>8169.44</v>
      </c>
      <c r="AL37" s="84">
        <v>9340.51</v>
      </c>
      <c r="AM37">
        <v>778.28</v>
      </c>
      <c r="AN37">
        <v>778.28</v>
      </c>
      <c r="AO37">
        <v>778.28</v>
      </c>
      <c r="AP37">
        <v>778.28</v>
      </c>
      <c r="AQ37">
        <v>778.28</v>
      </c>
      <c r="AR37">
        <v>778.28</v>
      </c>
      <c r="AS37">
        <v>778.47</v>
      </c>
      <c r="AT37">
        <v>778.47</v>
      </c>
      <c r="AU37">
        <v>778.47</v>
      </c>
      <c r="AV37">
        <v>778.47</v>
      </c>
      <c r="AW37">
        <v>778.47</v>
      </c>
      <c r="AX37">
        <v>778.48</v>
      </c>
    </row>
    <row r="38" spans="1:50" x14ac:dyDescent="0.25">
      <c r="A38">
        <v>13075035</v>
      </c>
      <c r="B38">
        <v>5556</v>
      </c>
      <c r="C38" t="s">
        <v>106</v>
      </c>
      <c r="D38">
        <v>150</v>
      </c>
      <c r="E38" s="84">
        <v>86024.91</v>
      </c>
      <c r="F38" s="84">
        <v>149349.92000000001</v>
      </c>
      <c r="G38" s="84">
        <v>63325.01</v>
      </c>
      <c r="H38" s="84">
        <v>124019.92</v>
      </c>
      <c r="I38">
        <v>826.8</v>
      </c>
      <c r="J38" s="84">
        <v>34689.440000000002</v>
      </c>
      <c r="K38" s="84">
        <v>3305.57</v>
      </c>
      <c r="L38" s="84">
        <v>37995.01</v>
      </c>
      <c r="M38" s="84">
        <v>3165.61</v>
      </c>
      <c r="N38" s="84">
        <v>3165.61</v>
      </c>
      <c r="O38" s="84">
        <v>3165.61</v>
      </c>
      <c r="P38" s="84">
        <v>3165.61</v>
      </c>
      <c r="Q38" s="84">
        <v>3165.61</v>
      </c>
      <c r="R38" s="84">
        <v>3165.61</v>
      </c>
      <c r="S38" s="84">
        <v>3166.89</v>
      </c>
      <c r="T38" s="84">
        <v>3166.89</v>
      </c>
      <c r="U38" s="84">
        <v>3166.89</v>
      </c>
      <c r="V38" s="84">
        <v>3166.89</v>
      </c>
      <c r="W38" s="84">
        <v>3166.89</v>
      </c>
      <c r="X38" s="84">
        <v>3166.9</v>
      </c>
      <c r="Y38" s="84">
        <v>34689.440000000002</v>
      </c>
      <c r="Z38" s="84">
        <v>2890.21</v>
      </c>
      <c r="AA38" s="84">
        <v>2890.21</v>
      </c>
      <c r="AB38" s="84">
        <v>2890.21</v>
      </c>
      <c r="AC38" s="84">
        <v>2890.21</v>
      </c>
      <c r="AD38" s="84">
        <v>2890.21</v>
      </c>
      <c r="AE38" s="84">
        <v>2890.21</v>
      </c>
      <c r="AF38" s="84">
        <v>2891.37</v>
      </c>
      <c r="AG38" s="84">
        <v>2891.37</v>
      </c>
      <c r="AH38" s="84">
        <v>2891.37</v>
      </c>
      <c r="AI38" s="84">
        <v>2891.37</v>
      </c>
      <c r="AJ38" s="84">
        <v>2891.37</v>
      </c>
      <c r="AK38" s="84">
        <v>2891.33</v>
      </c>
      <c r="AL38" s="84">
        <v>3305.57</v>
      </c>
      <c r="AM38">
        <v>275.39999999999998</v>
      </c>
      <c r="AN38">
        <v>275.39999999999998</v>
      </c>
      <c r="AO38">
        <v>275.39999999999998</v>
      </c>
      <c r="AP38">
        <v>275.39999999999998</v>
      </c>
      <c r="AQ38">
        <v>275.39999999999998</v>
      </c>
      <c r="AR38">
        <v>275.39999999999998</v>
      </c>
      <c r="AS38">
        <v>275.52</v>
      </c>
      <c r="AT38">
        <v>275.52</v>
      </c>
      <c r="AU38">
        <v>275.52</v>
      </c>
      <c r="AV38">
        <v>275.52</v>
      </c>
      <c r="AW38">
        <v>275.52</v>
      </c>
      <c r="AX38">
        <v>275.57</v>
      </c>
    </row>
    <row r="39" spans="1:50" x14ac:dyDescent="0.25">
      <c r="A39">
        <v>13075036</v>
      </c>
      <c r="B39">
        <v>5558</v>
      </c>
      <c r="C39" t="s">
        <v>126</v>
      </c>
      <c r="D39">
        <v>889</v>
      </c>
      <c r="E39" s="84">
        <v>588444.23</v>
      </c>
      <c r="F39" s="84">
        <v>885147.17</v>
      </c>
      <c r="G39" s="84">
        <v>296702.95</v>
      </c>
      <c r="H39" s="84">
        <v>766466</v>
      </c>
      <c r="I39">
        <v>862.17</v>
      </c>
      <c r="J39" s="84">
        <v>162533.88</v>
      </c>
      <c r="K39" s="84">
        <v>15487.89</v>
      </c>
      <c r="L39" s="84">
        <v>178021.77</v>
      </c>
      <c r="M39" s="84">
        <v>14831.39</v>
      </c>
      <c r="N39" s="84">
        <v>14831.39</v>
      </c>
      <c r="O39" s="84">
        <v>14831.39</v>
      </c>
      <c r="P39" s="84">
        <v>14831.39</v>
      </c>
      <c r="Q39" s="84">
        <v>14831.39</v>
      </c>
      <c r="R39" s="84">
        <v>14831.39</v>
      </c>
      <c r="S39" s="84">
        <v>14838.9</v>
      </c>
      <c r="T39" s="84">
        <v>14838.9</v>
      </c>
      <c r="U39" s="84">
        <v>14838.9</v>
      </c>
      <c r="V39" s="84">
        <v>14838.9</v>
      </c>
      <c r="W39" s="84">
        <v>14838.9</v>
      </c>
      <c r="X39" s="84">
        <v>14838.93</v>
      </c>
      <c r="Y39" s="84">
        <v>162533.88</v>
      </c>
      <c r="Z39" s="84">
        <v>13541.06</v>
      </c>
      <c r="AA39" s="84">
        <v>13541.06</v>
      </c>
      <c r="AB39" s="84">
        <v>13541.06</v>
      </c>
      <c r="AC39" s="84">
        <v>13541.06</v>
      </c>
      <c r="AD39" s="84">
        <v>13541.06</v>
      </c>
      <c r="AE39" s="84">
        <v>13541.06</v>
      </c>
      <c r="AF39" s="84">
        <v>13547.92</v>
      </c>
      <c r="AG39" s="84">
        <v>13547.92</v>
      </c>
      <c r="AH39" s="84">
        <v>13547.92</v>
      </c>
      <c r="AI39" s="84">
        <v>13547.92</v>
      </c>
      <c r="AJ39" s="84">
        <v>13547.92</v>
      </c>
      <c r="AK39" s="84">
        <v>13547.92</v>
      </c>
      <c r="AL39" s="84">
        <v>15487.89</v>
      </c>
      <c r="AM39" s="84">
        <v>1290.33</v>
      </c>
      <c r="AN39" s="84">
        <v>1290.33</v>
      </c>
      <c r="AO39" s="84">
        <v>1290.33</v>
      </c>
      <c r="AP39" s="84">
        <v>1290.33</v>
      </c>
      <c r="AQ39" s="84">
        <v>1290.33</v>
      </c>
      <c r="AR39" s="84">
        <v>1290.33</v>
      </c>
      <c r="AS39" s="84">
        <v>1290.98</v>
      </c>
      <c r="AT39" s="84">
        <v>1290.98</v>
      </c>
      <c r="AU39" s="84">
        <v>1290.98</v>
      </c>
      <c r="AV39" s="84">
        <v>1290.98</v>
      </c>
      <c r="AW39" s="84">
        <v>1290.98</v>
      </c>
      <c r="AX39" s="84">
        <v>1291.01</v>
      </c>
    </row>
    <row r="40" spans="1:50" x14ac:dyDescent="0.25">
      <c r="A40">
        <v>13075037</v>
      </c>
      <c r="B40">
        <v>5552</v>
      </c>
      <c r="C40" t="s">
        <v>59</v>
      </c>
      <c r="D40">
        <v>415</v>
      </c>
      <c r="E40" s="84">
        <v>195317.56</v>
      </c>
      <c r="F40" s="84">
        <v>413201.44</v>
      </c>
      <c r="G40" s="84">
        <v>217883.88</v>
      </c>
      <c r="H40" s="84">
        <v>326047.89</v>
      </c>
      <c r="I40">
        <v>785.66</v>
      </c>
      <c r="J40" s="84">
        <v>119356.79</v>
      </c>
      <c r="K40" s="84">
        <v>11373.54</v>
      </c>
      <c r="L40" s="84">
        <v>130730.33</v>
      </c>
      <c r="M40" s="84">
        <v>10892.44</v>
      </c>
      <c r="N40" s="84">
        <v>10892.44</v>
      </c>
      <c r="O40" s="84">
        <v>10892.44</v>
      </c>
      <c r="P40" s="84">
        <v>10892.44</v>
      </c>
      <c r="Q40" s="84">
        <v>10892.44</v>
      </c>
      <c r="R40" s="84">
        <v>10892.44</v>
      </c>
      <c r="S40" s="84">
        <v>10895.94</v>
      </c>
      <c r="T40" s="84">
        <v>10895.94</v>
      </c>
      <c r="U40" s="84">
        <v>10895.94</v>
      </c>
      <c r="V40" s="84">
        <v>10895.94</v>
      </c>
      <c r="W40" s="84">
        <v>10895.94</v>
      </c>
      <c r="X40" s="84">
        <v>10895.99</v>
      </c>
      <c r="Y40" s="84">
        <v>119356.79</v>
      </c>
      <c r="Z40" s="84">
        <v>9944.7999999999993</v>
      </c>
      <c r="AA40" s="84">
        <v>9944.7999999999993</v>
      </c>
      <c r="AB40" s="84">
        <v>9944.7999999999993</v>
      </c>
      <c r="AC40" s="84">
        <v>9944.7999999999993</v>
      </c>
      <c r="AD40" s="84">
        <v>9944.7999999999993</v>
      </c>
      <c r="AE40" s="84">
        <v>9944.7999999999993</v>
      </c>
      <c r="AF40" s="84">
        <v>9947.99</v>
      </c>
      <c r="AG40" s="84">
        <v>9947.99</v>
      </c>
      <c r="AH40" s="84">
        <v>9947.99</v>
      </c>
      <c r="AI40" s="84">
        <v>9947.99</v>
      </c>
      <c r="AJ40" s="84">
        <v>9947.99</v>
      </c>
      <c r="AK40" s="84">
        <v>9948.0400000000009</v>
      </c>
      <c r="AL40" s="84">
        <v>11373.54</v>
      </c>
      <c r="AM40">
        <v>947.64</v>
      </c>
      <c r="AN40">
        <v>947.64</v>
      </c>
      <c r="AO40">
        <v>947.64</v>
      </c>
      <c r="AP40">
        <v>947.64</v>
      </c>
      <c r="AQ40">
        <v>947.64</v>
      </c>
      <c r="AR40">
        <v>947.64</v>
      </c>
      <c r="AS40">
        <v>947.95</v>
      </c>
      <c r="AT40">
        <v>947.95</v>
      </c>
      <c r="AU40">
        <v>947.95</v>
      </c>
      <c r="AV40">
        <v>947.95</v>
      </c>
      <c r="AW40">
        <v>947.95</v>
      </c>
      <c r="AX40">
        <v>947.95</v>
      </c>
    </row>
    <row r="41" spans="1:50" x14ac:dyDescent="0.25">
      <c r="A41">
        <v>13075038</v>
      </c>
      <c r="B41">
        <v>5556</v>
      </c>
      <c r="C41" t="s">
        <v>107</v>
      </c>
      <c r="D41">
        <v>875</v>
      </c>
      <c r="E41" s="84">
        <v>286091.24</v>
      </c>
      <c r="F41" s="84">
        <v>871207.85</v>
      </c>
      <c r="G41" s="84">
        <v>585116.61</v>
      </c>
      <c r="H41" s="84">
        <v>637161.21</v>
      </c>
      <c r="I41">
        <v>728.18</v>
      </c>
      <c r="J41" s="84">
        <v>320526.88</v>
      </c>
      <c r="K41" s="84">
        <v>30543.09</v>
      </c>
      <c r="L41" s="84">
        <v>351069.97</v>
      </c>
      <c r="M41" s="84">
        <v>29252.13</v>
      </c>
      <c r="N41" s="84">
        <v>29252.13</v>
      </c>
      <c r="O41" s="84">
        <v>29252.13</v>
      </c>
      <c r="P41" s="84">
        <v>29252.13</v>
      </c>
      <c r="Q41" s="84">
        <v>29252.13</v>
      </c>
      <c r="R41" s="84">
        <v>29252.13</v>
      </c>
      <c r="S41" s="84">
        <v>29259.53</v>
      </c>
      <c r="T41" s="84">
        <v>29259.53</v>
      </c>
      <c r="U41" s="84">
        <v>29259.53</v>
      </c>
      <c r="V41" s="84">
        <v>29259.53</v>
      </c>
      <c r="W41" s="84">
        <v>29259.53</v>
      </c>
      <c r="X41" s="84">
        <v>29259.54</v>
      </c>
      <c r="Y41" s="84">
        <v>320526.88</v>
      </c>
      <c r="Z41" s="84">
        <v>26707.200000000001</v>
      </c>
      <c r="AA41" s="84">
        <v>26707.200000000001</v>
      </c>
      <c r="AB41" s="84">
        <v>26707.200000000001</v>
      </c>
      <c r="AC41" s="84">
        <v>26707.200000000001</v>
      </c>
      <c r="AD41" s="84">
        <v>26707.200000000001</v>
      </c>
      <c r="AE41" s="84">
        <v>26707.200000000001</v>
      </c>
      <c r="AF41" s="84">
        <v>26713.95</v>
      </c>
      <c r="AG41" s="84">
        <v>26713.95</v>
      </c>
      <c r="AH41" s="84">
        <v>26713.95</v>
      </c>
      <c r="AI41" s="84">
        <v>26713.95</v>
      </c>
      <c r="AJ41" s="84">
        <v>26713.95</v>
      </c>
      <c r="AK41" s="84">
        <v>26713.93</v>
      </c>
      <c r="AL41" s="84">
        <v>30543.09</v>
      </c>
      <c r="AM41" s="84">
        <v>2544.9299999999998</v>
      </c>
      <c r="AN41" s="84">
        <v>2544.9299999999998</v>
      </c>
      <c r="AO41" s="84">
        <v>2544.9299999999998</v>
      </c>
      <c r="AP41" s="84">
        <v>2544.9299999999998</v>
      </c>
      <c r="AQ41" s="84">
        <v>2544.9299999999998</v>
      </c>
      <c r="AR41" s="84">
        <v>2544.9299999999998</v>
      </c>
      <c r="AS41" s="84">
        <v>2545.58</v>
      </c>
      <c r="AT41" s="84">
        <v>2545.58</v>
      </c>
      <c r="AU41" s="84">
        <v>2545.58</v>
      </c>
      <c r="AV41" s="84">
        <v>2545.58</v>
      </c>
      <c r="AW41" s="84">
        <v>2545.58</v>
      </c>
      <c r="AX41" s="84">
        <v>2545.61</v>
      </c>
    </row>
    <row r="42" spans="1:50" x14ac:dyDescent="0.25">
      <c r="A42">
        <v>13075040</v>
      </c>
      <c r="B42">
        <v>5563</v>
      </c>
      <c r="C42" t="s">
        <v>170</v>
      </c>
      <c r="D42">
        <v>158</v>
      </c>
      <c r="E42" s="84">
        <v>64256.37</v>
      </c>
      <c r="F42" s="84">
        <v>157315.25</v>
      </c>
      <c r="G42" s="84">
        <v>93058.880000000005</v>
      </c>
      <c r="H42" s="84">
        <v>120091.7</v>
      </c>
      <c r="I42">
        <v>760.07</v>
      </c>
      <c r="J42" s="84">
        <v>50977.66</v>
      </c>
      <c r="K42" s="84">
        <v>4857.67</v>
      </c>
      <c r="L42" s="84">
        <v>55835.33</v>
      </c>
      <c r="M42" s="84">
        <v>4652.2700000000004</v>
      </c>
      <c r="N42" s="84">
        <v>4652.2700000000004</v>
      </c>
      <c r="O42" s="84">
        <v>4652.2700000000004</v>
      </c>
      <c r="P42" s="84">
        <v>4652.2700000000004</v>
      </c>
      <c r="Q42" s="84">
        <v>4652.2700000000004</v>
      </c>
      <c r="R42" s="84">
        <v>4652.2700000000004</v>
      </c>
      <c r="S42" s="84">
        <v>4653.6099999999997</v>
      </c>
      <c r="T42" s="84">
        <v>4653.6099999999997</v>
      </c>
      <c r="U42" s="84">
        <v>4653.6099999999997</v>
      </c>
      <c r="V42" s="84">
        <v>4653.6099999999997</v>
      </c>
      <c r="W42" s="84">
        <v>4653.6099999999997</v>
      </c>
      <c r="X42" s="84">
        <v>4653.66</v>
      </c>
      <c r="Y42" s="84">
        <v>50977.66</v>
      </c>
      <c r="Z42" s="84">
        <v>4247.53</v>
      </c>
      <c r="AA42" s="84">
        <v>4247.53</v>
      </c>
      <c r="AB42" s="84">
        <v>4247.53</v>
      </c>
      <c r="AC42" s="84">
        <v>4247.53</v>
      </c>
      <c r="AD42" s="84">
        <v>4247.53</v>
      </c>
      <c r="AE42" s="84">
        <v>4247.53</v>
      </c>
      <c r="AF42" s="84">
        <v>4248.74</v>
      </c>
      <c r="AG42" s="84">
        <v>4248.74</v>
      </c>
      <c r="AH42" s="84">
        <v>4248.74</v>
      </c>
      <c r="AI42" s="84">
        <v>4248.74</v>
      </c>
      <c r="AJ42" s="84">
        <v>4248.74</v>
      </c>
      <c r="AK42" s="84">
        <v>4248.78</v>
      </c>
      <c r="AL42" s="84">
        <v>4857.67</v>
      </c>
      <c r="AM42">
        <v>404.74</v>
      </c>
      <c r="AN42">
        <v>404.74</v>
      </c>
      <c r="AO42">
        <v>404.74</v>
      </c>
      <c r="AP42">
        <v>404.74</v>
      </c>
      <c r="AQ42">
        <v>404.74</v>
      </c>
      <c r="AR42">
        <v>404.74</v>
      </c>
      <c r="AS42">
        <v>404.87</v>
      </c>
      <c r="AT42">
        <v>404.87</v>
      </c>
      <c r="AU42">
        <v>404.87</v>
      </c>
      <c r="AV42">
        <v>404.87</v>
      </c>
      <c r="AW42">
        <v>404.87</v>
      </c>
      <c r="AX42">
        <v>404.88</v>
      </c>
    </row>
    <row r="43" spans="1:50" x14ac:dyDescent="0.25">
      <c r="A43">
        <v>13075041</v>
      </c>
      <c r="B43">
        <v>5563</v>
      </c>
      <c r="C43" t="s">
        <v>171</v>
      </c>
      <c r="D43" s="85">
        <v>1252</v>
      </c>
      <c r="E43" s="84">
        <v>507134.66</v>
      </c>
      <c r="F43" s="84">
        <v>1246573.97</v>
      </c>
      <c r="G43" s="84">
        <v>739439.31</v>
      </c>
      <c r="H43" s="84">
        <v>950798.24</v>
      </c>
      <c r="I43">
        <v>759.42</v>
      </c>
      <c r="J43" s="84">
        <v>405064.85</v>
      </c>
      <c r="K43" s="84">
        <v>38598.730000000003</v>
      </c>
      <c r="L43" s="84">
        <v>443663.58</v>
      </c>
      <c r="M43" s="84">
        <v>36966.67</v>
      </c>
      <c r="N43" s="84">
        <v>36966.67</v>
      </c>
      <c r="O43" s="84">
        <v>36966.67</v>
      </c>
      <c r="P43" s="84">
        <v>36966.67</v>
      </c>
      <c r="Q43" s="84">
        <v>36966.67</v>
      </c>
      <c r="R43" s="84">
        <v>36966.67</v>
      </c>
      <c r="S43" s="84">
        <v>36977.26</v>
      </c>
      <c r="T43" s="84">
        <v>36977.26</v>
      </c>
      <c r="U43" s="84">
        <v>36977.26</v>
      </c>
      <c r="V43" s="84">
        <v>36977.26</v>
      </c>
      <c r="W43" s="84">
        <v>36977.26</v>
      </c>
      <c r="X43" s="84">
        <v>36977.26</v>
      </c>
      <c r="Y43" s="84">
        <v>405064.85</v>
      </c>
      <c r="Z43" s="84">
        <v>33750.57</v>
      </c>
      <c r="AA43" s="84">
        <v>33750.57</v>
      </c>
      <c r="AB43" s="84">
        <v>33750.57</v>
      </c>
      <c r="AC43" s="84">
        <v>33750.57</v>
      </c>
      <c r="AD43" s="84">
        <v>33750.57</v>
      </c>
      <c r="AE43" s="84">
        <v>33750.57</v>
      </c>
      <c r="AF43" s="84">
        <v>33760.239999999998</v>
      </c>
      <c r="AG43" s="84">
        <v>33760.239999999998</v>
      </c>
      <c r="AH43" s="84">
        <v>33760.239999999998</v>
      </c>
      <c r="AI43" s="84">
        <v>33760.239999999998</v>
      </c>
      <c r="AJ43" s="84">
        <v>33760.239999999998</v>
      </c>
      <c r="AK43" s="84">
        <v>33760.230000000003</v>
      </c>
      <c r="AL43" s="84">
        <v>38598.730000000003</v>
      </c>
      <c r="AM43" s="84">
        <v>3216.1</v>
      </c>
      <c r="AN43" s="84">
        <v>3216.1</v>
      </c>
      <c r="AO43" s="84">
        <v>3216.1</v>
      </c>
      <c r="AP43" s="84">
        <v>3216.1</v>
      </c>
      <c r="AQ43" s="84">
        <v>3216.1</v>
      </c>
      <c r="AR43" s="84">
        <v>3216.1</v>
      </c>
      <c r="AS43" s="84">
        <v>3217.02</v>
      </c>
      <c r="AT43" s="84">
        <v>3217.02</v>
      </c>
      <c r="AU43" s="84">
        <v>3217.02</v>
      </c>
      <c r="AV43" s="84">
        <v>3217.02</v>
      </c>
      <c r="AW43" s="84">
        <v>3217.02</v>
      </c>
      <c r="AX43" s="84">
        <v>3217.03</v>
      </c>
    </row>
    <row r="44" spans="1:50" x14ac:dyDescent="0.25">
      <c r="A44">
        <v>13075042</v>
      </c>
      <c r="B44">
        <v>5560</v>
      </c>
      <c r="C44" t="s">
        <v>138</v>
      </c>
      <c r="D44">
        <v>210</v>
      </c>
      <c r="E44" s="84">
        <v>88815.98</v>
      </c>
      <c r="F44" s="84">
        <v>209089.88</v>
      </c>
      <c r="G44" s="84">
        <v>120273.91</v>
      </c>
      <c r="H44" s="84">
        <v>160980.32</v>
      </c>
      <c r="I44">
        <v>766.57</v>
      </c>
      <c r="J44" s="84">
        <v>65886.039999999994</v>
      </c>
      <c r="K44" s="84">
        <v>6278.3</v>
      </c>
      <c r="L44" s="84">
        <v>72164.34</v>
      </c>
      <c r="M44" s="84">
        <v>6012.8</v>
      </c>
      <c r="N44" s="84">
        <v>6012.8</v>
      </c>
      <c r="O44" s="84">
        <v>6012.8</v>
      </c>
      <c r="P44" s="84">
        <v>6012.8</v>
      </c>
      <c r="Q44" s="84">
        <v>6012.8</v>
      </c>
      <c r="R44" s="84">
        <v>6012.8</v>
      </c>
      <c r="S44" s="84">
        <v>6014.59</v>
      </c>
      <c r="T44" s="84">
        <v>6014.59</v>
      </c>
      <c r="U44" s="84">
        <v>6014.59</v>
      </c>
      <c r="V44" s="84">
        <v>6014.59</v>
      </c>
      <c r="W44" s="84">
        <v>6014.59</v>
      </c>
      <c r="X44" s="84">
        <v>6014.59</v>
      </c>
      <c r="Y44" s="84">
        <v>65886.039999999994</v>
      </c>
      <c r="Z44" s="84">
        <v>5489.69</v>
      </c>
      <c r="AA44" s="84">
        <v>5489.69</v>
      </c>
      <c r="AB44" s="84">
        <v>5489.69</v>
      </c>
      <c r="AC44" s="84">
        <v>5489.69</v>
      </c>
      <c r="AD44" s="84">
        <v>5489.69</v>
      </c>
      <c r="AE44" s="84">
        <v>5489.69</v>
      </c>
      <c r="AF44" s="84">
        <v>5491.32</v>
      </c>
      <c r="AG44" s="84">
        <v>5491.32</v>
      </c>
      <c r="AH44" s="84">
        <v>5491.32</v>
      </c>
      <c r="AI44" s="84">
        <v>5491.32</v>
      </c>
      <c r="AJ44" s="84">
        <v>5491.32</v>
      </c>
      <c r="AK44" s="84">
        <v>5491.3</v>
      </c>
      <c r="AL44" s="84">
        <v>6278.3</v>
      </c>
      <c r="AM44">
        <v>523.11</v>
      </c>
      <c r="AN44">
        <v>523.11</v>
      </c>
      <c r="AO44">
        <v>523.11</v>
      </c>
      <c r="AP44">
        <v>523.11</v>
      </c>
      <c r="AQ44">
        <v>523.11</v>
      </c>
      <c r="AR44">
        <v>523.11</v>
      </c>
      <c r="AS44">
        <v>523.27</v>
      </c>
      <c r="AT44">
        <v>523.27</v>
      </c>
      <c r="AU44">
        <v>523.27</v>
      </c>
      <c r="AV44">
        <v>523.27</v>
      </c>
      <c r="AW44">
        <v>523.27</v>
      </c>
      <c r="AX44">
        <v>523.29</v>
      </c>
    </row>
    <row r="45" spans="1:50" x14ac:dyDescent="0.25">
      <c r="A45">
        <v>13075043</v>
      </c>
      <c r="B45">
        <v>5563</v>
      </c>
      <c r="C45" t="s">
        <v>172</v>
      </c>
      <c r="D45">
        <v>408</v>
      </c>
      <c r="E45" s="84">
        <v>153858.29</v>
      </c>
      <c r="F45" s="84">
        <v>406231.77</v>
      </c>
      <c r="G45" s="84">
        <v>252373.48</v>
      </c>
      <c r="H45" s="84">
        <v>305282.38</v>
      </c>
      <c r="I45">
        <v>748.24</v>
      </c>
      <c r="J45" s="84">
        <v>138250.19</v>
      </c>
      <c r="K45" s="84">
        <v>13173.9</v>
      </c>
      <c r="L45" s="84">
        <v>151424.09</v>
      </c>
      <c r="M45" s="84">
        <v>12616.95</v>
      </c>
      <c r="N45" s="84">
        <v>12616.95</v>
      </c>
      <c r="O45" s="84">
        <v>12616.95</v>
      </c>
      <c r="P45" s="84">
        <v>12616.95</v>
      </c>
      <c r="Q45" s="84">
        <v>12616.95</v>
      </c>
      <c r="R45" s="84">
        <v>12616.95</v>
      </c>
      <c r="S45" s="84">
        <v>12620.39</v>
      </c>
      <c r="T45" s="84">
        <v>12620.39</v>
      </c>
      <c r="U45" s="84">
        <v>12620.39</v>
      </c>
      <c r="V45" s="84">
        <v>12620.39</v>
      </c>
      <c r="W45" s="84">
        <v>12620.39</v>
      </c>
      <c r="X45" s="84">
        <v>12620.44</v>
      </c>
      <c r="Y45" s="84">
        <v>138250.19</v>
      </c>
      <c r="Z45" s="84">
        <v>11519.28</v>
      </c>
      <c r="AA45" s="84">
        <v>11519.28</v>
      </c>
      <c r="AB45" s="84">
        <v>11519.28</v>
      </c>
      <c r="AC45" s="84">
        <v>11519.28</v>
      </c>
      <c r="AD45" s="84">
        <v>11519.28</v>
      </c>
      <c r="AE45" s="84">
        <v>11519.28</v>
      </c>
      <c r="AF45" s="84">
        <v>11522.41</v>
      </c>
      <c r="AG45" s="84">
        <v>11522.41</v>
      </c>
      <c r="AH45" s="84">
        <v>11522.41</v>
      </c>
      <c r="AI45" s="84">
        <v>11522.41</v>
      </c>
      <c r="AJ45" s="84">
        <v>11522.41</v>
      </c>
      <c r="AK45" s="84">
        <v>11522.46</v>
      </c>
      <c r="AL45" s="84">
        <v>13173.9</v>
      </c>
      <c r="AM45" s="84">
        <v>1097.67</v>
      </c>
      <c r="AN45" s="84">
        <v>1097.67</v>
      </c>
      <c r="AO45" s="84">
        <v>1097.67</v>
      </c>
      <c r="AP45" s="84">
        <v>1097.67</v>
      </c>
      <c r="AQ45" s="84">
        <v>1097.67</v>
      </c>
      <c r="AR45" s="84">
        <v>1097.67</v>
      </c>
      <c r="AS45" s="84">
        <v>1097.98</v>
      </c>
      <c r="AT45" s="84">
        <v>1097.98</v>
      </c>
      <c r="AU45" s="84">
        <v>1097.98</v>
      </c>
      <c r="AV45" s="84">
        <v>1097.98</v>
      </c>
      <c r="AW45" s="84">
        <v>1097.98</v>
      </c>
      <c r="AX45" s="84">
        <v>1097.98</v>
      </c>
    </row>
    <row r="46" spans="1:50" x14ac:dyDescent="0.25">
      <c r="A46">
        <v>13075044</v>
      </c>
      <c r="B46">
        <v>5563</v>
      </c>
      <c r="C46" t="s">
        <v>173</v>
      </c>
      <c r="D46" s="85">
        <v>3093</v>
      </c>
      <c r="E46" s="84">
        <v>1573019.16</v>
      </c>
      <c r="F46" s="84">
        <v>3079595.28</v>
      </c>
      <c r="G46" s="84">
        <v>1506576.12</v>
      </c>
      <c r="H46" s="84">
        <v>2476964.83</v>
      </c>
      <c r="I46">
        <v>800.83</v>
      </c>
      <c r="J46" s="84">
        <v>825302.4</v>
      </c>
      <c r="K46" s="84">
        <v>78643.27</v>
      </c>
      <c r="L46" s="84">
        <v>903945.67</v>
      </c>
      <c r="M46" s="84">
        <v>75315.740000000005</v>
      </c>
      <c r="N46" s="84">
        <v>75315.740000000005</v>
      </c>
      <c r="O46" s="84">
        <v>75315.740000000005</v>
      </c>
      <c r="P46" s="84">
        <v>75315.740000000005</v>
      </c>
      <c r="Q46" s="84">
        <v>75315.740000000005</v>
      </c>
      <c r="R46" s="84">
        <v>75315.740000000005</v>
      </c>
      <c r="S46" s="84">
        <v>75341.87</v>
      </c>
      <c r="T46" s="84">
        <v>75341.87</v>
      </c>
      <c r="U46" s="84">
        <v>75341.87</v>
      </c>
      <c r="V46" s="84">
        <v>75341.87</v>
      </c>
      <c r="W46" s="84">
        <v>75341.87</v>
      </c>
      <c r="X46" s="84">
        <v>75341.88</v>
      </c>
      <c r="Y46" s="84">
        <v>825302.4</v>
      </c>
      <c r="Z46" s="84">
        <v>68763.27</v>
      </c>
      <c r="AA46" s="84">
        <v>68763.27</v>
      </c>
      <c r="AB46" s="84">
        <v>68763.27</v>
      </c>
      <c r="AC46" s="84">
        <v>68763.27</v>
      </c>
      <c r="AD46" s="84">
        <v>68763.27</v>
      </c>
      <c r="AE46" s="84">
        <v>68763.27</v>
      </c>
      <c r="AF46" s="84">
        <v>68787.13</v>
      </c>
      <c r="AG46" s="84">
        <v>68787.13</v>
      </c>
      <c r="AH46" s="84">
        <v>68787.13</v>
      </c>
      <c r="AI46" s="84">
        <v>68787.13</v>
      </c>
      <c r="AJ46" s="84">
        <v>68787.13</v>
      </c>
      <c r="AK46" s="84">
        <v>68787.13</v>
      </c>
      <c r="AL46" s="84">
        <v>78643.27</v>
      </c>
      <c r="AM46" s="84">
        <v>6552.47</v>
      </c>
      <c r="AN46" s="84">
        <v>6552.47</v>
      </c>
      <c r="AO46" s="84">
        <v>6552.47</v>
      </c>
      <c r="AP46" s="84">
        <v>6552.47</v>
      </c>
      <c r="AQ46" s="84">
        <v>6552.47</v>
      </c>
      <c r="AR46" s="84">
        <v>6552.47</v>
      </c>
      <c r="AS46" s="84">
        <v>6554.74</v>
      </c>
      <c r="AT46" s="84">
        <v>6554.74</v>
      </c>
      <c r="AU46" s="84">
        <v>6554.74</v>
      </c>
      <c r="AV46" s="84">
        <v>6554.74</v>
      </c>
      <c r="AW46" s="84">
        <v>6554.74</v>
      </c>
      <c r="AX46" s="84">
        <v>6554.75</v>
      </c>
    </row>
    <row r="47" spans="1:50" x14ac:dyDescent="0.25">
      <c r="A47">
        <v>13075045</v>
      </c>
      <c r="B47">
        <v>5559</v>
      </c>
      <c r="C47" t="s">
        <v>131</v>
      </c>
      <c r="D47">
        <v>478</v>
      </c>
      <c r="E47" s="84">
        <v>106400.22</v>
      </c>
      <c r="F47" s="84">
        <v>475928.4</v>
      </c>
      <c r="G47" s="84">
        <v>369528.18</v>
      </c>
      <c r="H47" s="84">
        <v>328117.13</v>
      </c>
      <c r="I47">
        <v>686.44</v>
      </c>
      <c r="J47" s="84">
        <v>202427.54</v>
      </c>
      <c r="K47" s="84">
        <v>19289.37</v>
      </c>
      <c r="L47" s="84">
        <v>221716.91</v>
      </c>
      <c r="M47" s="84">
        <v>18474.39</v>
      </c>
      <c r="N47" s="84">
        <v>18474.39</v>
      </c>
      <c r="O47" s="84">
        <v>18474.39</v>
      </c>
      <c r="P47" s="84">
        <v>18474.39</v>
      </c>
      <c r="Q47" s="84">
        <v>18474.39</v>
      </c>
      <c r="R47" s="84">
        <v>18474.39</v>
      </c>
      <c r="S47" s="84">
        <v>18478.419999999998</v>
      </c>
      <c r="T47" s="84">
        <v>18478.419999999998</v>
      </c>
      <c r="U47" s="84">
        <v>18478.419999999998</v>
      </c>
      <c r="V47" s="84">
        <v>18478.419999999998</v>
      </c>
      <c r="W47" s="84">
        <v>18478.419999999998</v>
      </c>
      <c r="X47" s="84">
        <v>18478.47</v>
      </c>
      <c r="Y47" s="84">
        <v>202427.54</v>
      </c>
      <c r="Z47" s="84">
        <v>16867.12</v>
      </c>
      <c r="AA47" s="84">
        <v>16867.12</v>
      </c>
      <c r="AB47" s="84">
        <v>16867.12</v>
      </c>
      <c r="AC47" s="84">
        <v>16867.12</v>
      </c>
      <c r="AD47" s="84">
        <v>16867.12</v>
      </c>
      <c r="AE47" s="84">
        <v>16867.12</v>
      </c>
      <c r="AF47" s="84">
        <v>16870.8</v>
      </c>
      <c r="AG47" s="84">
        <v>16870.8</v>
      </c>
      <c r="AH47" s="84">
        <v>16870.8</v>
      </c>
      <c r="AI47" s="84">
        <v>16870.8</v>
      </c>
      <c r="AJ47" s="84">
        <v>16870.8</v>
      </c>
      <c r="AK47" s="84">
        <v>16870.82</v>
      </c>
      <c r="AL47" s="84">
        <v>19289.37</v>
      </c>
      <c r="AM47" s="84">
        <v>1607.27</v>
      </c>
      <c r="AN47" s="84">
        <v>1607.27</v>
      </c>
      <c r="AO47" s="84">
        <v>1607.27</v>
      </c>
      <c r="AP47" s="84">
        <v>1607.27</v>
      </c>
      <c r="AQ47" s="84">
        <v>1607.27</v>
      </c>
      <c r="AR47" s="84">
        <v>1607.27</v>
      </c>
      <c r="AS47" s="84">
        <v>1607.62</v>
      </c>
      <c r="AT47" s="84">
        <v>1607.62</v>
      </c>
      <c r="AU47" s="84">
        <v>1607.62</v>
      </c>
      <c r="AV47" s="84">
        <v>1607.62</v>
      </c>
      <c r="AW47" s="84">
        <v>1607.62</v>
      </c>
      <c r="AX47" s="84">
        <v>1607.65</v>
      </c>
    </row>
    <row r="48" spans="1:50" x14ac:dyDescent="0.25">
      <c r="A48">
        <v>13075046</v>
      </c>
      <c r="B48">
        <v>5557</v>
      </c>
      <c r="C48" t="s">
        <v>117</v>
      </c>
      <c r="D48">
        <v>901</v>
      </c>
      <c r="E48" s="84">
        <v>433868.64</v>
      </c>
      <c r="F48" s="84">
        <v>897095.17</v>
      </c>
      <c r="G48" s="84">
        <v>463226.53</v>
      </c>
      <c r="H48" s="84">
        <v>711804.56</v>
      </c>
      <c r="I48">
        <v>790.02</v>
      </c>
      <c r="J48" s="84">
        <v>253755.5</v>
      </c>
      <c r="K48" s="84">
        <v>24180.42</v>
      </c>
      <c r="L48" s="84">
        <v>277935.92</v>
      </c>
      <c r="M48" s="84">
        <v>23157.52</v>
      </c>
      <c r="N48" s="84">
        <v>23157.52</v>
      </c>
      <c r="O48" s="84">
        <v>23157.52</v>
      </c>
      <c r="P48" s="84">
        <v>23157.52</v>
      </c>
      <c r="Q48" s="84">
        <v>23157.52</v>
      </c>
      <c r="R48" s="84">
        <v>23157.52</v>
      </c>
      <c r="S48" s="84">
        <v>23165.13</v>
      </c>
      <c r="T48" s="84">
        <v>23165.13</v>
      </c>
      <c r="U48" s="84">
        <v>23165.13</v>
      </c>
      <c r="V48" s="84">
        <v>23165.13</v>
      </c>
      <c r="W48" s="84">
        <v>23165.13</v>
      </c>
      <c r="X48" s="84">
        <v>23165.15</v>
      </c>
      <c r="Y48" s="84">
        <v>253755.5</v>
      </c>
      <c r="Z48" s="84">
        <v>21142.82</v>
      </c>
      <c r="AA48" s="84">
        <v>21142.82</v>
      </c>
      <c r="AB48" s="84">
        <v>21142.82</v>
      </c>
      <c r="AC48" s="84">
        <v>21142.82</v>
      </c>
      <c r="AD48" s="84">
        <v>21142.82</v>
      </c>
      <c r="AE48" s="84">
        <v>21142.82</v>
      </c>
      <c r="AF48" s="84">
        <v>21149.759999999998</v>
      </c>
      <c r="AG48" s="84">
        <v>21149.759999999998</v>
      </c>
      <c r="AH48" s="84">
        <v>21149.759999999998</v>
      </c>
      <c r="AI48" s="84">
        <v>21149.759999999998</v>
      </c>
      <c r="AJ48" s="84">
        <v>21149.759999999998</v>
      </c>
      <c r="AK48" s="84">
        <v>21149.78</v>
      </c>
      <c r="AL48" s="84">
        <v>24180.42</v>
      </c>
      <c r="AM48" s="84">
        <v>2014.7</v>
      </c>
      <c r="AN48" s="84">
        <v>2014.7</v>
      </c>
      <c r="AO48" s="84">
        <v>2014.7</v>
      </c>
      <c r="AP48" s="84">
        <v>2014.7</v>
      </c>
      <c r="AQ48" s="84">
        <v>2014.7</v>
      </c>
      <c r="AR48" s="84">
        <v>2014.7</v>
      </c>
      <c r="AS48" s="84">
        <v>2015.37</v>
      </c>
      <c r="AT48" s="84">
        <v>2015.37</v>
      </c>
      <c r="AU48" s="84">
        <v>2015.37</v>
      </c>
      <c r="AV48" s="84">
        <v>2015.37</v>
      </c>
      <c r="AW48" s="84">
        <v>2015.37</v>
      </c>
      <c r="AX48" s="84">
        <v>2015.37</v>
      </c>
    </row>
    <row r="49" spans="1:50" x14ac:dyDescent="0.25">
      <c r="A49">
        <v>13075048</v>
      </c>
      <c r="B49">
        <v>5559</v>
      </c>
      <c r="C49" t="s">
        <v>132</v>
      </c>
      <c r="D49">
        <v>422</v>
      </c>
      <c r="E49" s="84">
        <v>135691.35999999999</v>
      </c>
      <c r="F49" s="84">
        <v>420171.1</v>
      </c>
      <c r="G49" s="84">
        <v>284479.74</v>
      </c>
      <c r="H49" s="84">
        <v>306379.2</v>
      </c>
      <c r="I49">
        <v>726.02</v>
      </c>
      <c r="J49" s="84">
        <v>155838</v>
      </c>
      <c r="K49" s="84">
        <v>14849.84</v>
      </c>
      <c r="L49" s="84">
        <v>170687.84</v>
      </c>
      <c r="M49" s="84">
        <v>14222.2</v>
      </c>
      <c r="N49" s="84">
        <v>14222.2</v>
      </c>
      <c r="O49" s="84">
        <v>14222.2</v>
      </c>
      <c r="P49" s="84">
        <v>14222.2</v>
      </c>
      <c r="Q49" s="84">
        <v>14222.2</v>
      </c>
      <c r="R49" s="84">
        <v>14222.2</v>
      </c>
      <c r="S49" s="84">
        <v>14225.77</v>
      </c>
      <c r="T49" s="84">
        <v>14225.77</v>
      </c>
      <c r="U49" s="84">
        <v>14225.77</v>
      </c>
      <c r="V49" s="84">
        <v>14225.77</v>
      </c>
      <c r="W49" s="84">
        <v>14225.77</v>
      </c>
      <c r="X49" s="84">
        <v>14225.79</v>
      </c>
      <c r="Y49" s="84">
        <v>155838</v>
      </c>
      <c r="Z49" s="84">
        <v>12984.87</v>
      </c>
      <c r="AA49" s="84">
        <v>12984.87</v>
      </c>
      <c r="AB49" s="84">
        <v>12984.87</v>
      </c>
      <c r="AC49" s="84">
        <v>12984.87</v>
      </c>
      <c r="AD49" s="84">
        <v>12984.87</v>
      </c>
      <c r="AE49" s="84">
        <v>12984.87</v>
      </c>
      <c r="AF49" s="84">
        <v>12988.13</v>
      </c>
      <c r="AG49" s="84">
        <v>12988.13</v>
      </c>
      <c r="AH49" s="84">
        <v>12988.13</v>
      </c>
      <c r="AI49" s="84">
        <v>12988.13</v>
      </c>
      <c r="AJ49" s="84">
        <v>12988.13</v>
      </c>
      <c r="AK49" s="84">
        <v>12988.13</v>
      </c>
      <c r="AL49" s="84">
        <v>14849.84</v>
      </c>
      <c r="AM49" s="84">
        <v>1237.33</v>
      </c>
      <c r="AN49" s="84">
        <v>1237.33</v>
      </c>
      <c r="AO49" s="84">
        <v>1237.33</v>
      </c>
      <c r="AP49" s="84">
        <v>1237.33</v>
      </c>
      <c r="AQ49" s="84">
        <v>1237.33</v>
      </c>
      <c r="AR49" s="84">
        <v>1237.33</v>
      </c>
      <c r="AS49" s="84">
        <v>1237.6400000000001</v>
      </c>
      <c r="AT49" s="84">
        <v>1237.6400000000001</v>
      </c>
      <c r="AU49" s="84">
        <v>1237.6400000000001</v>
      </c>
      <c r="AV49" s="84">
        <v>1237.6400000000001</v>
      </c>
      <c r="AW49" s="84">
        <v>1237.6400000000001</v>
      </c>
      <c r="AX49" s="84">
        <v>1237.6600000000001</v>
      </c>
    </row>
    <row r="50" spans="1:50" x14ac:dyDescent="0.25">
      <c r="A50">
        <v>13075049</v>
      </c>
      <c r="B50">
        <v>512</v>
      </c>
      <c r="C50" t="s">
        <v>44</v>
      </c>
      <c r="D50" s="85">
        <v>8839</v>
      </c>
      <c r="E50" s="84">
        <v>7504382.0300000003</v>
      </c>
      <c r="F50" s="84">
        <v>8800692.75</v>
      </c>
      <c r="G50" s="84">
        <v>1296310.72</v>
      </c>
      <c r="H50" s="84">
        <v>8282168.46</v>
      </c>
      <c r="I50">
        <v>937</v>
      </c>
      <c r="J50" s="84">
        <v>710119.01</v>
      </c>
      <c r="K50" s="84">
        <v>67667.42</v>
      </c>
      <c r="L50" s="84">
        <v>777786.43</v>
      </c>
      <c r="M50" s="84">
        <v>64778.2</v>
      </c>
      <c r="N50" s="84">
        <v>64778.2</v>
      </c>
      <c r="O50" s="84">
        <v>64778.2</v>
      </c>
      <c r="P50" s="84">
        <v>64778.2</v>
      </c>
      <c r="Q50" s="84">
        <v>64778.2</v>
      </c>
      <c r="R50" s="84">
        <v>64778.2</v>
      </c>
      <c r="S50" s="84">
        <v>64852.87</v>
      </c>
      <c r="T50" s="84">
        <v>64852.87</v>
      </c>
      <c r="U50" s="84">
        <v>64852.87</v>
      </c>
      <c r="V50" s="84">
        <v>64852.87</v>
      </c>
      <c r="W50" s="84">
        <v>64852.87</v>
      </c>
      <c r="X50" s="84">
        <v>64852.88</v>
      </c>
      <c r="Y50" s="84">
        <v>710119.01</v>
      </c>
      <c r="Z50" s="84">
        <v>59142.5</v>
      </c>
      <c r="AA50" s="84">
        <v>59142.5</v>
      </c>
      <c r="AB50" s="84">
        <v>59142.5</v>
      </c>
      <c r="AC50" s="84">
        <v>59142.5</v>
      </c>
      <c r="AD50" s="84">
        <v>59142.5</v>
      </c>
      <c r="AE50" s="84">
        <v>59142.5</v>
      </c>
      <c r="AF50" s="84">
        <v>59210.67</v>
      </c>
      <c r="AG50" s="84">
        <v>59210.67</v>
      </c>
      <c r="AH50" s="84">
        <v>59210.67</v>
      </c>
      <c r="AI50" s="84">
        <v>59210.67</v>
      </c>
      <c r="AJ50" s="84">
        <v>59210.67</v>
      </c>
      <c r="AK50" s="84">
        <v>59210.66</v>
      </c>
      <c r="AL50" s="84">
        <v>67667.42</v>
      </c>
      <c r="AM50" s="84">
        <v>5635.7</v>
      </c>
      <c r="AN50" s="84">
        <v>5635.7</v>
      </c>
      <c r="AO50" s="84">
        <v>5635.7</v>
      </c>
      <c r="AP50" s="84">
        <v>5635.7</v>
      </c>
      <c r="AQ50" s="84">
        <v>5635.7</v>
      </c>
      <c r="AR50" s="84">
        <v>5635.7</v>
      </c>
      <c r="AS50" s="84">
        <v>5642.2</v>
      </c>
      <c r="AT50" s="84">
        <v>5642.2</v>
      </c>
      <c r="AU50" s="84">
        <v>5642.2</v>
      </c>
      <c r="AV50" s="84">
        <v>5642.2</v>
      </c>
      <c r="AW50" s="84">
        <v>5642.2</v>
      </c>
      <c r="AX50" s="84">
        <v>5642.22</v>
      </c>
    </row>
    <row r="51" spans="1:50" x14ac:dyDescent="0.25">
      <c r="A51">
        <v>13075050</v>
      </c>
      <c r="B51">
        <v>5555</v>
      </c>
      <c r="C51" t="s">
        <v>98</v>
      </c>
      <c r="D51">
        <v>840</v>
      </c>
      <c r="E51" s="84">
        <v>498185.28</v>
      </c>
      <c r="F51" s="84">
        <v>836359.53</v>
      </c>
      <c r="G51" s="84">
        <v>338174.25</v>
      </c>
      <c r="H51" s="84">
        <v>701089.83</v>
      </c>
      <c r="I51">
        <v>834.63</v>
      </c>
      <c r="J51" s="84">
        <v>185251.85</v>
      </c>
      <c r="K51" s="84">
        <v>17652.7</v>
      </c>
      <c r="L51" s="84">
        <v>202904.55</v>
      </c>
      <c r="M51" s="84">
        <v>16905.16</v>
      </c>
      <c r="N51" s="84">
        <v>16905.16</v>
      </c>
      <c r="O51" s="84">
        <v>16905.16</v>
      </c>
      <c r="P51" s="84">
        <v>16905.16</v>
      </c>
      <c r="Q51" s="84">
        <v>16905.16</v>
      </c>
      <c r="R51" s="84">
        <v>16905.16</v>
      </c>
      <c r="S51" s="84">
        <v>16912.259999999998</v>
      </c>
      <c r="T51" s="84">
        <v>16912.259999999998</v>
      </c>
      <c r="U51" s="84">
        <v>16912.259999999998</v>
      </c>
      <c r="V51" s="84">
        <v>16912.259999999998</v>
      </c>
      <c r="W51" s="84">
        <v>16912.259999999998</v>
      </c>
      <c r="X51" s="84">
        <v>16912.29</v>
      </c>
      <c r="Y51" s="84">
        <v>185251.85</v>
      </c>
      <c r="Z51" s="84">
        <v>15434.42</v>
      </c>
      <c r="AA51" s="84">
        <v>15434.42</v>
      </c>
      <c r="AB51" s="84">
        <v>15434.42</v>
      </c>
      <c r="AC51" s="84">
        <v>15434.42</v>
      </c>
      <c r="AD51" s="84">
        <v>15434.42</v>
      </c>
      <c r="AE51" s="84">
        <v>15434.42</v>
      </c>
      <c r="AF51" s="84">
        <v>15440.89</v>
      </c>
      <c r="AG51" s="84">
        <v>15440.89</v>
      </c>
      <c r="AH51" s="84">
        <v>15440.89</v>
      </c>
      <c r="AI51" s="84">
        <v>15440.89</v>
      </c>
      <c r="AJ51" s="84">
        <v>15440.89</v>
      </c>
      <c r="AK51" s="84">
        <v>15440.88</v>
      </c>
      <c r="AL51" s="84">
        <v>17652.7</v>
      </c>
      <c r="AM51" s="84">
        <v>1470.74</v>
      </c>
      <c r="AN51" s="84">
        <v>1470.74</v>
      </c>
      <c r="AO51" s="84">
        <v>1470.74</v>
      </c>
      <c r="AP51" s="84">
        <v>1470.74</v>
      </c>
      <c r="AQ51" s="84">
        <v>1470.74</v>
      </c>
      <c r="AR51" s="84">
        <v>1470.74</v>
      </c>
      <c r="AS51" s="84">
        <v>1471.37</v>
      </c>
      <c r="AT51" s="84">
        <v>1471.37</v>
      </c>
      <c r="AU51" s="84">
        <v>1471.37</v>
      </c>
      <c r="AV51" s="84">
        <v>1471.37</v>
      </c>
      <c r="AW51" s="84">
        <v>1471.37</v>
      </c>
      <c r="AX51" s="84">
        <v>1471.41</v>
      </c>
    </row>
    <row r="52" spans="1:50" x14ac:dyDescent="0.25">
      <c r="A52">
        <v>13075051</v>
      </c>
      <c r="B52">
        <v>5552</v>
      </c>
      <c r="C52" t="s">
        <v>60</v>
      </c>
      <c r="D52">
        <v>332</v>
      </c>
      <c r="E52" s="84">
        <v>111813.25</v>
      </c>
      <c r="F52" s="84">
        <v>330561.15000000002</v>
      </c>
      <c r="G52" s="84">
        <v>218747.9</v>
      </c>
      <c r="H52" s="84">
        <v>243061.99</v>
      </c>
      <c r="I52">
        <v>732.11</v>
      </c>
      <c r="J52" s="84">
        <v>119830.1</v>
      </c>
      <c r="K52" s="84">
        <v>11418.64</v>
      </c>
      <c r="L52" s="84">
        <v>131248.74</v>
      </c>
      <c r="M52" s="84">
        <v>10935.99</v>
      </c>
      <c r="N52" s="84">
        <v>10935.99</v>
      </c>
      <c r="O52" s="84">
        <v>10935.99</v>
      </c>
      <c r="P52" s="84">
        <v>10935.99</v>
      </c>
      <c r="Q52" s="84">
        <v>10935.99</v>
      </c>
      <c r="R52" s="84">
        <v>10935.99</v>
      </c>
      <c r="S52" s="84">
        <v>10938.8</v>
      </c>
      <c r="T52" s="84">
        <v>10938.8</v>
      </c>
      <c r="U52" s="84">
        <v>10938.8</v>
      </c>
      <c r="V52" s="84">
        <v>10938.8</v>
      </c>
      <c r="W52" s="84">
        <v>10938.8</v>
      </c>
      <c r="X52" s="84">
        <v>10938.8</v>
      </c>
      <c r="Y52" s="84">
        <v>119830.1</v>
      </c>
      <c r="Z52" s="84">
        <v>9984.56</v>
      </c>
      <c r="AA52" s="84">
        <v>9984.56</v>
      </c>
      <c r="AB52" s="84">
        <v>9984.56</v>
      </c>
      <c r="AC52" s="84">
        <v>9984.56</v>
      </c>
      <c r="AD52" s="84">
        <v>9984.56</v>
      </c>
      <c r="AE52" s="84">
        <v>9984.56</v>
      </c>
      <c r="AF52" s="84">
        <v>9987.1299999999992</v>
      </c>
      <c r="AG52" s="84">
        <v>9987.1299999999992</v>
      </c>
      <c r="AH52" s="84">
        <v>9987.1299999999992</v>
      </c>
      <c r="AI52" s="84">
        <v>9987.1299999999992</v>
      </c>
      <c r="AJ52" s="84">
        <v>9987.1299999999992</v>
      </c>
      <c r="AK52" s="84">
        <v>9987.09</v>
      </c>
      <c r="AL52" s="84">
        <v>11418.64</v>
      </c>
      <c r="AM52">
        <v>951.43</v>
      </c>
      <c r="AN52">
        <v>951.43</v>
      </c>
      <c r="AO52">
        <v>951.43</v>
      </c>
      <c r="AP52">
        <v>951.43</v>
      </c>
      <c r="AQ52">
        <v>951.43</v>
      </c>
      <c r="AR52">
        <v>951.43</v>
      </c>
      <c r="AS52">
        <v>951.67</v>
      </c>
      <c r="AT52">
        <v>951.67</v>
      </c>
      <c r="AU52">
        <v>951.67</v>
      </c>
      <c r="AV52">
        <v>951.67</v>
      </c>
      <c r="AW52">
        <v>951.67</v>
      </c>
      <c r="AX52">
        <v>951.71</v>
      </c>
    </row>
    <row r="53" spans="1:50" x14ac:dyDescent="0.25">
      <c r="A53">
        <v>13075053</v>
      </c>
      <c r="B53">
        <v>5553</v>
      </c>
      <c r="C53" t="s">
        <v>75</v>
      </c>
      <c r="D53">
        <v>184</v>
      </c>
      <c r="E53" s="84">
        <v>69726.86</v>
      </c>
      <c r="F53" s="84">
        <v>183202.56</v>
      </c>
      <c r="G53" s="84">
        <v>113475.7</v>
      </c>
      <c r="H53" s="84">
        <v>137812.28</v>
      </c>
      <c r="I53">
        <v>748.98</v>
      </c>
      <c r="J53" s="84">
        <v>62161.99</v>
      </c>
      <c r="K53" s="84">
        <v>5923.43</v>
      </c>
      <c r="L53" s="84">
        <v>68085.42</v>
      </c>
      <c r="M53" s="84">
        <v>5673</v>
      </c>
      <c r="N53" s="84">
        <v>5673</v>
      </c>
      <c r="O53" s="84">
        <v>5673</v>
      </c>
      <c r="P53" s="84">
        <v>5673</v>
      </c>
      <c r="Q53" s="84">
        <v>5673</v>
      </c>
      <c r="R53" s="84">
        <v>5673</v>
      </c>
      <c r="S53" s="84">
        <v>5674.57</v>
      </c>
      <c r="T53" s="84">
        <v>5674.57</v>
      </c>
      <c r="U53" s="84">
        <v>5674.57</v>
      </c>
      <c r="V53" s="84">
        <v>5674.57</v>
      </c>
      <c r="W53" s="84">
        <v>5674.57</v>
      </c>
      <c r="X53" s="84">
        <v>5674.57</v>
      </c>
      <c r="Y53" s="84">
        <v>62161.99</v>
      </c>
      <c r="Z53" s="84">
        <v>5179.45</v>
      </c>
      <c r="AA53" s="84">
        <v>5179.45</v>
      </c>
      <c r="AB53" s="84">
        <v>5179.45</v>
      </c>
      <c r="AC53" s="84">
        <v>5179.45</v>
      </c>
      <c r="AD53" s="84">
        <v>5179.45</v>
      </c>
      <c r="AE53" s="84">
        <v>5179.45</v>
      </c>
      <c r="AF53" s="84">
        <v>5180.8900000000003</v>
      </c>
      <c r="AG53" s="84">
        <v>5180.8900000000003</v>
      </c>
      <c r="AH53" s="84">
        <v>5180.8900000000003</v>
      </c>
      <c r="AI53" s="84">
        <v>5180.8900000000003</v>
      </c>
      <c r="AJ53" s="84">
        <v>5180.8900000000003</v>
      </c>
      <c r="AK53" s="84">
        <v>5180.84</v>
      </c>
      <c r="AL53" s="84">
        <v>5923.43</v>
      </c>
      <c r="AM53">
        <v>493.55</v>
      </c>
      <c r="AN53">
        <v>493.55</v>
      </c>
      <c r="AO53">
        <v>493.55</v>
      </c>
      <c r="AP53">
        <v>493.55</v>
      </c>
      <c r="AQ53">
        <v>493.55</v>
      </c>
      <c r="AR53">
        <v>493.55</v>
      </c>
      <c r="AS53">
        <v>493.68</v>
      </c>
      <c r="AT53">
        <v>493.68</v>
      </c>
      <c r="AU53">
        <v>493.68</v>
      </c>
      <c r="AV53">
        <v>493.68</v>
      </c>
      <c r="AW53">
        <v>493.68</v>
      </c>
      <c r="AX53">
        <v>493.73</v>
      </c>
    </row>
    <row r="54" spans="1:50" x14ac:dyDescent="0.25">
      <c r="A54">
        <v>13075054</v>
      </c>
      <c r="B54">
        <v>5554</v>
      </c>
      <c r="C54" t="s">
        <v>90</v>
      </c>
      <c r="D54" s="85">
        <v>3015</v>
      </c>
      <c r="E54" s="84">
        <v>1486074.51</v>
      </c>
      <c r="F54" s="84">
        <v>3001933.32</v>
      </c>
      <c r="G54" s="84">
        <v>1515858.82</v>
      </c>
      <c r="H54" s="84">
        <v>2395589.7999999998</v>
      </c>
      <c r="I54">
        <v>794.56</v>
      </c>
      <c r="J54" s="84">
        <v>830387.46</v>
      </c>
      <c r="K54" s="84">
        <v>79127.83</v>
      </c>
      <c r="L54" s="84">
        <v>909515.29</v>
      </c>
      <c r="M54" s="84">
        <v>75780.2</v>
      </c>
      <c r="N54" s="84">
        <v>75780.2</v>
      </c>
      <c r="O54" s="84">
        <v>75780.2</v>
      </c>
      <c r="P54" s="84">
        <v>75780.2</v>
      </c>
      <c r="Q54" s="84">
        <v>75780.2</v>
      </c>
      <c r="R54" s="84">
        <v>75780.2</v>
      </c>
      <c r="S54" s="84">
        <v>75805.679999999993</v>
      </c>
      <c r="T54" s="84">
        <v>75805.679999999993</v>
      </c>
      <c r="U54" s="84">
        <v>75805.679999999993</v>
      </c>
      <c r="V54" s="84">
        <v>75805.679999999993</v>
      </c>
      <c r="W54" s="84">
        <v>75805.679999999993</v>
      </c>
      <c r="X54" s="84">
        <v>75805.69</v>
      </c>
      <c r="Y54" s="84">
        <v>830387.46</v>
      </c>
      <c r="Z54" s="84">
        <v>69187.33</v>
      </c>
      <c r="AA54" s="84">
        <v>69187.33</v>
      </c>
      <c r="AB54" s="84">
        <v>69187.33</v>
      </c>
      <c r="AC54" s="84">
        <v>69187.33</v>
      </c>
      <c r="AD54" s="84">
        <v>69187.33</v>
      </c>
      <c r="AE54" s="84">
        <v>69187.33</v>
      </c>
      <c r="AF54" s="84">
        <v>69210.58</v>
      </c>
      <c r="AG54" s="84">
        <v>69210.58</v>
      </c>
      <c r="AH54" s="84">
        <v>69210.58</v>
      </c>
      <c r="AI54" s="84">
        <v>69210.58</v>
      </c>
      <c r="AJ54" s="84">
        <v>69210.58</v>
      </c>
      <c r="AK54" s="84">
        <v>69210.58</v>
      </c>
      <c r="AL54" s="84">
        <v>79127.83</v>
      </c>
      <c r="AM54" s="84">
        <v>6592.87</v>
      </c>
      <c r="AN54" s="84">
        <v>6592.87</v>
      </c>
      <c r="AO54" s="84">
        <v>6592.87</v>
      </c>
      <c r="AP54" s="84">
        <v>6592.87</v>
      </c>
      <c r="AQ54" s="84">
        <v>6592.87</v>
      </c>
      <c r="AR54" s="84">
        <v>6592.87</v>
      </c>
      <c r="AS54" s="84">
        <v>6595.1</v>
      </c>
      <c r="AT54" s="84">
        <v>6595.1</v>
      </c>
      <c r="AU54" s="84">
        <v>6595.1</v>
      </c>
      <c r="AV54" s="84">
        <v>6595.1</v>
      </c>
      <c r="AW54" s="84">
        <v>6595.1</v>
      </c>
      <c r="AX54" s="84">
        <v>6595.11</v>
      </c>
    </row>
    <row r="55" spans="1:50" x14ac:dyDescent="0.25">
      <c r="A55">
        <v>13075055</v>
      </c>
      <c r="B55">
        <v>5560</v>
      </c>
      <c r="C55" t="s">
        <v>139</v>
      </c>
      <c r="D55" s="85">
        <v>2278</v>
      </c>
      <c r="E55" s="84">
        <v>753544.32</v>
      </c>
      <c r="F55" s="84">
        <v>2268127.4</v>
      </c>
      <c r="G55" s="84">
        <v>1514583.08</v>
      </c>
      <c r="H55" s="84">
        <v>1662294.17</v>
      </c>
      <c r="I55">
        <v>729.72</v>
      </c>
      <c r="J55" s="84">
        <v>829688.61</v>
      </c>
      <c r="K55" s="84">
        <v>79061.240000000005</v>
      </c>
      <c r="L55" s="84">
        <v>908749.85</v>
      </c>
      <c r="M55" s="84">
        <v>75719.53</v>
      </c>
      <c r="N55" s="84">
        <v>75719.53</v>
      </c>
      <c r="O55" s="84">
        <v>75719.53</v>
      </c>
      <c r="P55" s="84">
        <v>75719.53</v>
      </c>
      <c r="Q55" s="84">
        <v>75719.53</v>
      </c>
      <c r="R55" s="84">
        <v>75719.53</v>
      </c>
      <c r="S55" s="84">
        <v>75738.77</v>
      </c>
      <c r="T55" s="84">
        <v>75738.77</v>
      </c>
      <c r="U55" s="84">
        <v>75738.77</v>
      </c>
      <c r="V55" s="84">
        <v>75738.77</v>
      </c>
      <c r="W55" s="84">
        <v>75738.77</v>
      </c>
      <c r="X55" s="84">
        <v>75738.820000000007</v>
      </c>
      <c r="Y55" s="84">
        <v>829688.61</v>
      </c>
      <c r="Z55" s="84">
        <v>69131.94</v>
      </c>
      <c r="AA55" s="84">
        <v>69131.94</v>
      </c>
      <c r="AB55" s="84">
        <v>69131.94</v>
      </c>
      <c r="AC55" s="84">
        <v>69131.94</v>
      </c>
      <c r="AD55" s="84">
        <v>69131.94</v>
      </c>
      <c r="AE55" s="84">
        <v>69131.94</v>
      </c>
      <c r="AF55" s="84">
        <v>69149.490000000005</v>
      </c>
      <c r="AG55" s="84">
        <v>69149.490000000005</v>
      </c>
      <c r="AH55" s="84">
        <v>69149.490000000005</v>
      </c>
      <c r="AI55" s="84">
        <v>69149.490000000005</v>
      </c>
      <c r="AJ55" s="84">
        <v>69149.490000000005</v>
      </c>
      <c r="AK55" s="84">
        <v>69149.52</v>
      </c>
      <c r="AL55" s="84">
        <v>79061.240000000005</v>
      </c>
      <c r="AM55" s="84">
        <v>6587.59</v>
      </c>
      <c r="AN55" s="84">
        <v>6587.59</v>
      </c>
      <c r="AO55" s="84">
        <v>6587.59</v>
      </c>
      <c r="AP55" s="84">
        <v>6587.59</v>
      </c>
      <c r="AQ55" s="84">
        <v>6587.59</v>
      </c>
      <c r="AR55" s="84">
        <v>6587.59</v>
      </c>
      <c r="AS55" s="84">
        <v>6589.28</v>
      </c>
      <c r="AT55" s="84">
        <v>6589.28</v>
      </c>
      <c r="AU55" s="84">
        <v>6589.28</v>
      </c>
      <c r="AV55" s="84">
        <v>6589.28</v>
      </c>
      <c r="AW55" s="84">
        <v>6589.28</v>
      </c>
      <c r="AX55" s="84">
        <v>6589.3</v>
      </c>
    </row>
    <row r="56" spans="1:50" x14ac:dyDescent="0.25">
      <c r="A56">
        <v>13075056</v>
      </c>
      <c r="B56">
        <v>5562</v>
      </c>
      <c r="C56" t="s">
        <v>157</v>
      </c>
      <c r="D56">
        <v>262</v>
      </c>
      <c r="E56" s="84">
        <v>75856.14</v>
      </c>
      <c r="F56" s="84">
        <v>260864.52</v>
      </c>
      <c r="G56" s="84">
        <v>185008.38</v>
      </c>
      <c r="H56" s="84">
        <v>186861.17</v>
      </c>
      <c r="I56">
        <v>713.21</v>
      </c>
      <c r="J56" s="84">
        <v>101347.59</v>
      </c>
      <c r="K56" s="84">
        <v>9657.44</v>
      </c>
      <c r="L56" s="84">
        <v>111005.03</v>
      </c>
      <c r="M56" s="84">
        <v>9249.31</v>
      </c>
      <c r="N56" s="84">
        <v>9249.31</v>
      </c>
      <c r="O56" s="84">
        <v>9249.31</v>
      </c>
      <c r="P56" s="84">
        <v>9249.31</v>
      </c>
      <c r="Q56" s="84">
        <v>9249.31</v>
      </c>
      <c r="R56" s="84">
        <v>9249.31</v>
      </c>
      <c r="S56" s="84">
        <v>9251.52</v>
      </c>
      <c r="T56" s="84">
        <v>9251.52</v>
      </c>
      <c r="U56" s="84">
        <v>9251.52</v>
      </c>
      <c r="V56" s="84">
        <v>9251.52</v>
      </c>
      <c r="W56" s="84">
        <v>9251.52</v>
      </c>
      <c r="X56" s="84">
        <v>9251.57</v>
      </c>
      <c r="Y56" s="84">
        <v>101347.59</v>
      </c>
      <c r="Z56" s="84">
        <v>8444.6200000000008</v>
      </c>
      <c r="AA56" s="84">
        <v>8444.6200000000008</v>
      </c>
      <c r="AB56" s="84">
        <v>8444.6200000000008</v>
      </c>
      <c r="AC56" s="84">
        <v>8444.6200000000008</v>
      </c>
      <c r="AD56" s="84">
        <v>8444.6200000000008</v>
      </c>
      <c r="AE56" s="84">
        <v>8444.6200000000008</v>
      </c>
      <c r="AF56" s="84">
        <v>8446.64</v>
      </c>
      <c r="AG56" s="84">
        <v>8446.64</v>
      </c>
      <c r="AH56" s="84">
        <v>8446.64</v>
      </c>
      <c r="AI56" s="84">
        <v>8446.64</v>
      </c>
      <c r="AJ56" s="84">
        <v>8446.64</v>
      </c>
      <c r="AK56" s="84">
        <v>8446.67</v>
      </c>
      <c r="AL56" s="84">
        <v>9657.44</v>
      </c>
      <c r="AM56">
        <v>804.69</v>
      </c>
      <c r="AN56">
        <v>804.69</v>
      </c>
      <c r="AO56">
        <v>804.69</v>
      </c>
      <c r="AP56">
        <v>804.69</v>
      </c>
      <c r="AQ56">
        <v>804.69</v>
      </c>
      <c r="AR56">
        <v>804.69</v>
      </c>
      <c r="AS56">
        <v>804.88</v>
      </c>
      <c r="AT56">
        <v>804.88</v>
      </c>
      <c r="AU56">
        <v>804.88</v>
      </c>
      <c r="AV56">
        <v>804.88</v>
      </c>
      <c r="AW56">
        <v>804.88</v>
      </c>
      <c r="AX56">
        <v>804.9</v>
      </c>
    </row>
    <row r="57" spans="1:50" x14ac:dyDescent="0.25">
      <c r="A57">
        <v>13075057</v>
      </c>
      <c r="B57">
        <v>5563</v>
      </c>
      <c r="C57" t="s">
        <v>174</v>
      </c>
      <c r="D57" s="85">
        <v>1263</v>
      </c>
      <c r="E57" s="84">
        <v>630507.80000000005</v>
      </c>
      <c r="F57" s="84">
        <v>1257526.3</v>
      </c>
      <c r="G57" s="84">
        <v>627018.5</v>
      </c>
      <c r="H57" s="84">
        <v>1006718.9</v>
      </c>
      <c r="I57">
        <v>797.09</v>
      </c>
      <c r="J57" s="84">
        <v>343480.73</v>
      </c>
      <c r="K57" s="84">
        <v>32730.37</v>
      </c>
      <c r="L57" s="84">
        <v>376211.1</v>
      </c>
      <c r="M57" s="84">
        <v>31345.59</v>
      </c>
      <c r="N57" s="84">
        <v>31345.59</v>
      </c>
      <c r="O57" s="84">
        <v>31345.59</v>
      </c>
      <c r="P57" s="84">
        <v>31345.59</v>
      </c>
      <c r="Q57" s="84">
        <v>31345.59</v>
      </c>
      <c r="R57" s="84">
        <v>31345.59</v>
      </c>
      <c r="S57" s="84">
        <v>31356.26</v>
      </c>
      <c r="T57" s="84">
        <v>31356.26</v>
      </c>
      <c r="U57" s="84">
        <v>31356.26</v>
      </c>
      <c r="V57" s="84">
        <v>31356.26</v>
      </c>
      <c r="W57" s="84">
        <v>31356.26</v>
      </c>
      <c r="X57" s="84">
        <v>31356.26</v>
      </c>
      <c r="Y57" s="84">
        <v>343480.73</v>
      </c>
      <c r="Z57" s="84">
        <v>28618.53</v>
      </c>
      <c r="AA57" s="84">
        <v>28618.53</v>
      </c>
      <c r="AB57" s="84">
        <v>28618.53</v>
      </c>
      <c r="AC57" s="84">
        <v>28618.53</v>
      </c>
      <c r="AD57" s="84">
        <v>28618.53</v>
      </c>
      <c r="AE57" s="84">
        <v>28618.53</v>
      </c>
      <c r="AF57" s="84">
        <v>28628.26</v>
      </c>
      <c r="AG57" s="84">
        <v>28628.26</v>
      </c>
      <c r="AH57" s="84">
        <v>28628.26</v>
      </c>
      <c r="AI57" s="84">
        <v>28628.26</v>
      </c>
      <c r="AJ57" s="84">
        <v>28628.26</v>
      </c>
      <c r="AK57" s="84">
        <v>28628.25</v>
      </c>
      <c r="AL57" s="84">
        <v>32730.37</v>
      </c>
      <c r="AM57" s="84">
        <v>2727.06</v>
      </c>
      <c r="AN57" s="84">
        <v>2727.06</v>
      </c>
      <c r="AO57" s="84">
        <v>2727.06</v>
      </c>
      <c r="AP57" s="84">
        <v>2727.06</v>
      </c>
      <c r="AQ57" s="84">
        <v>2727.06</v>
      </c>
      <c r="AR57" s="84">
        <v>2727.06</v>
      </c>
      <c r="AS57" s="84">
        <v>2728</v>
      </c>
      <c r="AT57" s="84">
        <v>2728</v>
      </c>
      <c r="AU57" s="84">
        <v>2728</v>
      </c>
      <c r="AV57" s="84">
        <v>2728</v>
      </c>
      <c r="AW57" s="84">
        <v>2728</v>
      </c>
      <c r="AX57" s="84">
        <v>2728.01</v>
      </c>
    </row>
    <row r="58" spans="1:50" x14ac:dyDescent="0.25">
      <c r="A58">
        <v>13075058</v>
      </c>
      <c r="B58">
        <v>5561</v>
      </c>
      <c r="C58" t="s">
        <v>149</v>
      </c>
      <c r="D58" s="85">
        <v>3184</v>
      </c>
      <c r="E58" s="84">
        <v>1546474.02</v>
      </c>
      <c r="F58" s="84">
        <v>3170200.9</v>
      </c>
      <c r="G58" s="84">
        <v>1623726.88</v>
      </c>
      <c r="H58" s="84">
        <v>2520710.14</v>
      </c>
      <c r="I58">
        <v>791.68</v>
      </c>
      <c r="J58" s="84">
        <v>889477.58</v>
      </c>
      <c r="K58" s="84">
        <v>84758.54</v>
      </c>
      <c r="L58" s="84">
        <v>974236.12</v>
      </c>
      <c r="M58" s="84">
        <v>81172.89</v>
      </c>
      <c r="N58" s="84">
        <v>81172.89</v>
      </c>
      <c r="O58" s="84">
        <v>81172.89</v>
      </c>
      <c r="P58" s="84">
        <v>81172.89</v>
      </c>
      <c r="Q58" s="84">
        <v>81172.89</v>
      </c>
      <c r="R58" s="84">
        <v>81172.89</v>
      </c>
      <c r="S58" s="84">
        <v>81199.789999999994</v>
      </c>
      <c r="T58" s="84">
        <v>81199.789999999994</v>
      </c>
      <c r="U58" s="84">
        <v>81199.789999999994</v>
      </c>
      <c r="V58" s="84">
        <v>81199.789999999994</v>
      </c>
      <c r="W58" s="84">
        <v>81199.789999999994</v>
      </c>
      <c r="X58" s="84">
        <v>81199.83</v>
      </c>
      <c r="Y58" s="84">
        <v>889477.58</v>
      </c>
      <c r="Z58" s="84">
        <v>74110.850000000006</v>
      </c>
      <c r="AA58" s="84">
        <v>74110.850000000006</v>
      </c>
      <c r="AB58" s="84">
        <v>74110.850000000006</v>
      </c>
      <c r="AC58" s="84">
        <v>74110.850000000006</v>
      </c>
      <c r="AD58" s="84">
        <v>74110.850000000006</v>
      </c>
      <c r="AE58" s="84">
        <v>74110.850000000006</v>
      </c>
      <c r="AF58" s="84">
        <v>74135.41</v>
      </c>
      <c r="AG58" s="84">
        <v>74135.41</v>
      </c>
      <c r="AH58" s="84">
        <v>74135.41</v>
      </c>
      <c r="AI58" s="84">
        <v>74135.41</v>
      </c>
      <c r="AJ58" s="84">
        <v>74135.41</v>
      </c>
      <c r="AK58" s="84">
        <v>74135.429999999993</v>
      </c>
      <c r="AL58" s="84">
        <v>84758.54</v>
      </c>
      <c r="AM58" s="84">
        <v>7062.04</v>
      </c>
      <c r="AN58" s="84">
        <v>7062.04</v>
      </c>
      <c r="AO58" s="84">
        <v>7062.04</v>
      </c>
      <c r="AP58" s="84">
        <v>7062.04</v>
      </c>
      <c r="AQ58" s="84">
        <v>7062.04</v>
      </c>
      <c r="AR58" s="84">
        <v>7062.04</v>
      </c>
      <c r="AS58" s="84">
        <v>7064.38</v>
      </c>
      <c r="AT58" s="84">
        <v>7064.38</v>
      </c>
      <c r="AU58" s="84">
        <v>7064.38</v>
      </c>
      <c r="AV58" s="84">
        <v>7064.38</v>
      </c>
      <c r="AW58" s="84">
        <v>7064.38</v>
      </c>
      <c r="AX58" s="84">
        <v>7064.4</v>
      </c>
    </row>
    <row r="59" spans="1:50" x14ac:dyDescent="0.25">
      <c r="A59">
        <v>13075059</v>
      </c>
      <c r="B59">
        <v>5557</v>
      </c>
      <c r="C59" t="s">
        <v>118</v>
      </c>
      <c r="D59">
        <v>617</v>
      </c>
      <c r="E59" s="84">
        <v>288485.53999999998</v>
      </c>
      <c r="F59" s="84">
        <v>614325.99</v>
      </c>
      <c r="G59" s="84">
        <v>325840.45</v>
      </c>
      <c r="H59" s="84">
        <v>483989.81</v>
      </c>
      <c r="I59">
        <v>784.42</v>
      </c>
      <c r="J59" s="84">
        <v>178495.4</v>
      </c>
      <c r="K59" s="84">
        <v>17008.87</v>
      </c>
      <c r="L59" s="84">
        <v>195504.27</v>
      </c>
      <c r="M59" s="84">
        <v>16289.41</v>
      </c>
      <c r="N59" s="84">
        <v>16289.41</v>
      </c>
      <c r="O59" s="84">
        <v>16289.41</v>
      </c>
      <c r="P59" s="84">
        <v>16289.41</v>
      </c>
      <c r="Q59" s="84">
        <v>16289.41</v>
      </c>
      <c r="R59" s="84">
        <v>16289.41</v>
      </c>
      <c r="S59" s="84">
        <v>16294.63</v>
      </c>
      <c r="T59" s="84">
        <v>16294.63</v>
      </c>
      <c r="U59" s="84">
        <v>16294.63</v>
      </c>
      <c r="V59" s="84">
        <v>16294.63</v>
      </c>
      <c r="W59" s="84">
        <v>16294.63</v>
      </c>
      <c r="X59" s="84">
        <v>16294.66</v>
      </c>
      <c r="Y59" s="84">
        <v>178495.4</v>
      </c>
      <c r="Z59" s="84">
        <v>14872.24</v>
      </c>
      <c r="AA59" s="84">
        <v>14872.24</v>
      </c>
      <c r="AB59" s="84">
        <v>14872.24</v>
      </c>
      <c r="AC59" s="84">
        <v>14872.24</v>
      </c>
      <c r="AD59" s="84">
        <v>14872.24</v>
      </c>
      <c r="AE59" s="84">
        <v>14872.24</v>
      </c>
      <c r="AF59" s="84">
        <v>14876.99</v>
      </c>
      <c r="AG59" s="84">
        <v>14876.99</v>
      </c>
      <c r="AH59" s="84">
        <v>14876.99</v>
      </c>
      <c r="AI59" s="84">
        <v>14876.99</v>
      </c>
      <c r="AJ59" s="84">
        <v>14876.99</v>
      </c>
      <c r="AK59" s="84">
        <v>14877.01</v>
      </c>
      <c r="AL59" s="84">
        <v>17008.87</v>
      </c>
      <c r="AM59" s="84">
        <v>1417.17</v>
      </c>
      <c r="AN59" s="84">
        <v>1417.17</v>
      </c>
      <c r="AO59" s="84">
        <v>1417.17</v>
      </c>
      <c r="AP59" s="84">
        <v>1417.17</v>
      </c>
      <c r="AQ59" s="84">
        <v>1417.17</v>
      </c>
      <c r="AR59" s="84">
        <v>1417.17</v>
      </c>
      <c r="AS59" s="84">
        <v>1417.64</v>
      </c>
      <c r="AT59" s="84">
        <v>1417.64</v>
      </c>
      <c r="AU59" s="84">
        <v>1417.64</v>
      </c>
      <c r="AV59" s="84">
        <v>1417.64</v>
      </c>
      <c r="AW59" s="84">
        <v>1417.64</v>
      </c>
      <c r="AX59" s="84">
        <v>1417.65</v>
      </c>
    </row>
    <row r="60" spans="1:50" x14ac:dyDescent="0.25">
      <c r="A60">
        <v>13075060</v>
      </c>
      <c r="B60">
        <v>5557</v>
      </c>
      <c r="C60" t="s">
        <v>119</v>
      </c>
      <c r="D60" s="85">
        <v>1105</v>
      </c>
      <c r="E60" s="84">
        <v>571855.46</v>
      </c>
      <c r="F60" s="84">
        <v>1100211.05</v>
      </c>
      <c r="G60" s="84">
        <v>528355.59</v>
      </c>
      <c r="H60" s="84">
        <v>888868.81</v>
      </c>
      <c r="I60">
        <v>804.41</v>
      </c>
      <c r="J60" s="84">
        <v>289433.19</v>
      </c>
      <c r="K60" s="84">
        <v>27580.16</v>
      </c>
      <c r="L60" s="84">
        <v>317013.34999999998</v>
      </c>
      <c r="M60" s="84">
        <v>26413.11</v>
      </c>
      <c r="N60" s="84">
        <v>26413.11</v>
      </c>
      <c r="O60" s="84">
        <v>26413.11</v>
      </c>
      <c r="P60" s="84">
        <v>26413.11</v>
      </c>
      <c r="Q60" s="84">
        <v>26413.11</v>
      </c>
      <c r="R60" s="84">
        <v>26413.11</v>
      </c>
      <c r="S60" s="84">
        <v>26422.44</v>
      </c>
      <c r="T60" s="84">
        <v>26422.44</v>
      </c>
      <c r="U60" s="84">
        <v>26422.44</v>
      </c>
      <c r="V60" s="84">
        <v>26422.44</v>
      </c>
      <c r="W60" s="84">
        <v>26422.44</v>
      </c>
      <c r="X60" s="84">
        <v>26422.49</v>
      </c>
      <c r="Y60" s="84">
        <v>289433.19</v>
      </c>
      <c r="Z60" s="84">
        <v>24115.17</v>
      </c>
      <c r="AA60" s="84">
        <v>24115.17</v>
      </c>
      <c r="AB60" s="84">
        <v>24115.17</v>
      </c>
      <c r="AC60" s="84">
        <v>24115.17</v>
      </c>
      <c r="AD60" s="84">
        <v>24115.17</v>
      </c>
      <c r="AE60" s="84">
        <v>24115.17</v>
      </c>
      <c r="AF60" s="84">
        <v>24123.69</v>
      </c>
      <c r="AG60" s="84">
        <v>24123.69</v>
      </c>
      <c r="AH60" s="84">
        <v>24123.69</v>
      </c>
      <c r="AI60" s="84">
        <v>24123.69</v>
      </c>
      <c r="AJ60" s="84">
        <v>24123.69</v>
      </c>
      <c r="AK60" s="84">
        <v>24123.72</v>
      </c>
      <c r="AL60" s="84">
        <v>27580.16</v>
      </c>
      <c r="AM60" s="84">
        <v>2297.94</v>
      </c>
      <c r="AN60" s="84">
        <v>2297.94</v>
      </c>
      <c r="AO60" s="84">
        <v>2297.94</v>
      </c>
      <c r="AP60" s="84">
        <v>2297.94</v>
      </c>
      <c r="AQ60" s="84">
        <v>2297.94</v>
      </c>
      <c r="AR60" s="84">
        <v>2297.94</v>
      </c>
      <c r="AS60" s="84">
        <v>2298.75</v>
      </c>
      <c r="AT60" s="84">
        <v>2298.75</v>
      </c>
      <c r="AU60" s="84">
        <v>2298.75</v>
      </c>
      <c r="AV60" s="84">
        <v>2298.75</v>
      </c>
      <c r="AW60" s="84">
        <v>2298.75</v>
      </c>
      <c r="AX60" s="84">
        <v>2298.77</v>
      </c>
    </row>
    <row r="61" spans="1:50" x14ac:dyDescent="0.25">
      <c r="A61">
        <v>13075061</v>
      </c>
      <c r="B61">
        <v>5563</v>
      </c>
      <c r="C61" t="s">
        <v>175</v>
      </c>
      <c r="D61">
        <v>711</v>
      </c>
      <c r="E61" s="84">
        <v>539129.89</v>
      </c>
      <c r="F61" s="84">
        <v>707918.6</v>
      </c>
      <c r="G61" s="84">
        <v>168788.72</v>
      </c>
      <c r="H61" s="84">
        <v>640403.12</v>
      </c>
      <c r="I61">
        <v>900.71</v>
      </c>
      <c r="J61" s="84">
        <v>92462.46</v>
      </c>
      <c r="K61" s="84">
        <v>8810.77</v>
      </c>
      <c r="L61" s="84">
        <v>101273.23</v>
      </c>
      <c r="M61" s="84">
        <v>8436.43</v>
      </c>
      <c r="N61" s="84">
        <v>8436.43</v>
      </c>
      <c r="O61" s="84">
        <v>8436.43</v>
      </c>
      <c r="P61" s="84">
        <v>8436.43</v>
      </c>
      <c r="Q61" s="84">
        <v>8436.43</v>
      </c>
      <c r="R61" s="84">
        <v>8436.43</v>
      </c>
      <c r="S61" s="84">
        <v>8442.44</v>
      </c>
      <c r="T61" s="84">
        <v>8442.44</v>
      </c>
      <c r="U61" s="84">
        <v>8442.44</v>
      </c>
      <c r="V61" s="84">
        <v>8442.44</v>
      </c>
      <c r="W61" s="84">
        <v>8442.44</v>
      </c>
      <c r="X61" s="84">
        <v>8442.4500000000007</v>
      </c>
      <c r="Y61" s="84">
        <v>92462.46</v>
      </c>
      <c r="Z61" s="84">
        <v>7702.46</v>
      </c>
      <c r="AA61" s="84">
        <v>7702.46</v>
      </c>
      <c r="AB61" s="84">
        <v>7702.46</v>
      </c>
      <c r="AC61" s="84">
        <v>7702.46</v>
      </c>
      <c r="AD61" s="84">
        <v>7702.46</v>
      </c>
      <c r="AE61" s="84">
        <v>7702.46</v>
      </c>
      <c r="AF61" s="84">
        <v>7707.95</v>
      </c>
      <c r="AG61" s="84">
        <v>7707.95</v>
      </c>
      <c r="AH61" s="84">
        <v>7707.95</v>
      </c>
      <c r="AI61" s="84">
        <v>7707.95</v>
      </c>
      <c r="AJ61" s="84">
        <v>7707.95</v>
      </c>
      <c r="AK61" s="84">
        <v>7707.95</v>
      </c>
      <c r="AL61" s="84">
        <v>8810.77</v>
      </c>
      <c r="AM61">
        <v>733.97</v>
      </c>
      <c r="AN61">
        <v>733.97</v>
      </c>
      <c r="AO61">
        <v>733.97</v>
      </c>
      <c r="AP61">
        <v>733.97</v>
      </c>
      <c r="AQ61">
        <v>733.97</v>
      </c>
      <c r="AR61">
        <v>733.97</v>
      </c>
      <c r="AS61">
        <v>734.49</v>
      </c>
      <c r="AT61">
        <v>734.49</v>
      </c>
      <c r="AU61">
        <v>734.49</v>
      </c>
      <c r="AV61">
        <v>734.49</v>
      </c>
      <c r="AW61">
        <v>734.49</v>
      </c>
      <c r="AX61">
        <v>734.5</v>
      </c>
    </row>
    <row r="62" spans="1:50" x14ac:dyDescent="0.25">
      <c r="A62">
        <v>13075063</v>
      </c>
      <c r="B62">
        <v>5560</v>
      </c>
      <c r="C62" t="s">
        <v>140</v>
      </c>
      <c r="D62">
        <v>210</v>
      </c>
      <c r="E62" s="84">
        <v>141285.54</v>
      </c>
      <c r="F62" s="84">
        <v>209089.88</v>
      </c>
      <c r="G62" s="84">
        <v>67804.350000000006</v>
      </c>
      <c r="H62" s="84">
        <v>181968.15</v>
      </c>
      <c r="I62">
        <v>866.52</v>
      </c>
      <c r="J62" s="84">
        <v>37143.22</v>
      </c>
      <c r="K62" s="84">
        <v>3539.39</v>
      </c>
      <c r="L62" s="84">
        <v>40682.61</v>
      </c>
      <c r="M62" s="84">
        <v>3389.33</v>
      </c>
      <c r="N62" s="84">
        <v>3389.33</v>
      </c>
      <c r="O62" s="84">
        <v>3389.33</v>
      </c>
      <c r="P62" s="84">
        <v>3389.33</v>
      </c>
      <c r="Q62" s="84">
        <v>3389.33</v>
      </c>
      <c r="R62" s="84">
        <v>3389.33</v>
      </c>
      <c r="S62" s="84">
        <v>3391.1</v>
      </c>
      <c r="T62" s="84">
        <v>3391.1</v>
      </c>
      <c r="U62" s="84">
        <v>3391.1</v>
      </c>
      <c r="V62" s="84">
        <v>3391.1</v>
      </c>
      <c r="W62" s="84">
        <v>3391.1</v>
      </c>
      <c r="X62" s="84">
        <v>3391.13</v>
      </c>
      <c r="Y62" s="84">
        <v>37143.22</v>
      </c>
      <c r="Z62" s="84">
        <v>3094.46</v>
      </c>
      <c r="AA62" s="84">
        <v>3094.46</v>
      </c>
      <c r="AB62" s="84">
        <v>3094.46</v>
      </c>
      <c r="AC62" s="84">
        <v>3094.46</v>
      </c>
      <c r="AD62" s="84">
        <v>3094.46</v>
      </c>
      <c r="AE62" s="84">
        <v>3094.46</v>
      </c>
      <c r="AF62" s="84">
        <v>3096.08</v>
      </c>
      <c r="AG62" s="84">
        <v>3096.08</v>
      </c>
      <c r="AH62" s="84">
        <v>3096.08</v>
      </c>
      <c r="AI62" s="84">
        <v>3096.08</v>
      </c>
      <c r="AJ62" s="84">
        <v>3096.08</v>
      </c>
      <c r="AK62" s="84">
        <v>3096.06</v>
      </c>
      <c r="AL62" s="84">
        <v>3539.39</v>
      </c>
      <c r="AM62">
        <v>294.87</v>
      </c>
      <c r="AN62">
        <v>294.87</v>
      </c>
      <c r="AO62">
        <v>294.87</v>
      </c>
      <c r="AP62">
        <v>294.87</v>
      </c>
      <c r="AQ62">
        <v>294.87</v>
      </c>
      <c r="AR62">
        <v>294.87</v>
      </c>
      <c r="AS62">
        <v>295.02</v>
      </c>
      <c r="AT62">
        <v>295.02</v>
      </c>
      <c r="AU62">
        <v>295.02</v>
      </c>
      <c r="AV62">
        <v>295.02</v>
      </c>
      <c r="AW62">
        <v>295.02</v>
      </c>
      <c r="AX62">
        <v>295.07</v>
      </c>
    </row>
    <row r="63" spans="1:50" x14ac:dyDescent="0.25">
      <c r="A63">
        <v>13075065</v>
      </c>
      <c r="B63">
        <v>5562</v>
      </c>
      <c r="C63" t="s">
        <v>158</v>
      </c>
      <c r="D63">
        <v>601</v>
      </c>
      <c r="E63" s="84">
        <v>212806.15</v>
      </c>
      <c r="F63" s="84">
        <v>598395.32999999996</v>
      </c>
      <c r="G63" s="84">
        <v>385589.18</v>
      </c>
      <c r="H63" s="84">
        <v>444159.66</v>
      </c>
      <c r="I63">
        <v>739.03</v>
      </c>
      <c r="J63" s="84">
        <v>211225.75</v>
      </c>
      <c r="K63" s="84">
        <v>20127.759999999998</v>
      </c>
      <c r="L63" s="84">
        <v>231353.51</v>
      </c>
      <c r="M63" s="84">
        <v>19276.919999999998</v>
      </c>
      <c r="N63" s="84">
        <v>19276.919999999998</v>
      </c>
      <c r="O63" s="84">
        <v>19276.919999999998</v>
      </c>
      <c r="P63" s="84">
        <v>19276.919999999998</v>
      </c>
      <c r="Q63" s="84">
        <v>19276.919999999998</v>
      </c>
      <c r="R63" s="84">
        <v>19276.919999999998</v>
      </c>
      <c r="S63" s="84">
        <v>19281.990000000002</v>
      </c>
      <c r="T63" s="84">
        <v>19281.990000000002</v>
      </c>
      <c r="U63" s="84">
        <v>19281.990000000002</v>
      </c>
      <c r="V63" s="84">
        <v>19281.990000000002</v>
      </c>
      <c r="W63" s="84">
        <v>19281.990000000002</v>
      </c>
      <c r="X63" s="84">
        <v>19282.04</v>
      </c>
      <c r="Y63" s="84">
        <v>211225.75</v>
      </c>
      <c r="Z63" s="84">
        <v>17599.830000000002</v>
      </c>
      <c r="AA63" s="84">
        <v>17599.830000000002</v>
      </c>
      <c r="AB63" s="84">
        <v>17599.830000000002</v>
      </c>
      <c r="AC63" s="84">
        <v>17599.830000000002</v>
      </c>
      <c r="AD63" s="84">
        <v>17599.830000000002</v>
      </c>
      <c r="AE63" s="84">
        <v>17599.830000000002</v>
      </c>
      <c r="AF63" s="84">
        <v>17604.46</v>
      </c>
      <c r="AG63" s="84">
        <v>17604.46</v>
      </c>
      <c r="AH63" s="84">
        <v>17604.46</v>
      </c>
      <c r="AI63" s="84">
        <v>17604.46</v>
      </c>
      <c r="AJ63" s="84">
        <v>17604.46</v>
      </c>
      <c r="AK63" s="84">
        <v>17604.47</v>
      </c>
      <c r="AL63" s="84">
        <v>20127.759999999998</v>
      </c>
      <c r="AM63" s="84">
        <v>1677.09</v>
      </c>
      <c r="AN63" s="84">
        <v>1677.09</v>
      </c>
      <c r="AO63" s="84">
        <v>1677.09</v>
      </c>
      <c r="AP63" s="84">
        <v>1677.09</v>
      </c>
      <c r="AQ63" s="84">
        <v>1677.09</v>
      </c>
      <c r="AR63" s="84">
        <v>1677.09</v>
      </c>
      <c r="AS63" s="84">
        <v>1677.53</v>
      </c>
      <c r="AT63" s="84">
        <v>1677.53</v>
      </c>
      <c r="AU63" s="84">
        <v>1677.53</v>
      </c>
      <c r="AV63" s="84">
        <v>1677.53</v>
      </c>
      <c r="AW63" s="84">
        <v>1677.53</v>
      </c>
      <c r="AX63" s="84">
        <v>1677.57</v>
      </c>
    </row>
    <row r="64" spans="1:50" x14ac:dyDescent="0.25">
      <c r="A64">
        <v>13075066</v>
      </c>
      <c r="B64">
        <v>5562</v>
      </c>
      <c r="C64" t="s">
        <v>159</v>
      </c>
      <c r="D64" s="85">
        <v>1745</v>
      </c>
      <c r="E64" s="84">
        <v>1335986.6499999999</v>
      </c>
      <c r="F64" s="84">
        <v>1737437.36</v>
      </c>
      <c r="G64" s="84">
        <v>401450.72</v>
      </c>
      <c r="H64" s="84">
        <v>1576857.08</v>
      </c>
      <c r="I64">
        <v>903.64</v>
      </c>
      <c r="J64" s="84">
        <v>219914.7</v>
      </c>
      <c r="K64" s="84">
        <v>20955.73</v>
      </c>
      <c r="L64" s="84">
        <v>240870.43</v>
      </c>
      <c r="M64" s="84">
        <v>20065.16</v>
      </c>
      <c r="N64" s="84">
        <v>20065.16</v>
      </c>
      <c r="O64" s="84">
        <v>20065.16</v>
      </c>
      <c r="P64" s="84">
        <v>20065.16</v>
      </c>
      <c r="Q64" s="84">
        <v>20065.16</v>
      </c>
      <c r="R64" s="84">
        <v>20065.16</v>
      </c>
      <c r="S64" s="84">
        <v>20079.91</v>
      </c>
      <c r="T64" s="84">
        <v>20079.91</v>
      </c>
      <c r="U64" s="84">
        <v>20079.91</v>
      </c>
      <c r="V64" s="84">
        <v>20079.91</v>
      </c>
      <c r="W64" s="84">
        <v>20079.91</v>
      </c>
      <c r="X64" s="84">
        <v>20079.919999999998</v>
      </c>
      <c r="Y64" s="84">
        <v>219914.7</v>
      </c>
      <c r="Z64" s="84">
        <v>18319.5</v>
      </c>
      <c r="AA64" s="84">
        <v>18319.5</v>
      </c>
      <c r="AB64" s="84">
        <v>18319.5</v>
      </c>
      <c r="AC64" s="84">
        <v>18319.5</v>
      </c>
      <c r="AD64" s="84">
        <v>18319.5</v>
      </c>
      <c r="AE64" s="84">
        <v>18319.5</v>
      </c>
      <c r="AF64" s="84">
        <v>18332.95</v>
      </c>
      <c r="AG64" s="84">
        <v>18332.95</v>
      </c>
      <c r="AH64" s="84">
        <v>18332.95</v>
      </c>
      <c r="AI64" s="84">
        <v>18332.95</v>
      </c>
      <c r="AJ64" s="84">
        <v>18332.95</v>
      </c>
      <c r="AK64" s="84">
        <v>18332.95</v>
      </c>
      <c r="AL64" s="84">
        <v>20955.73</v>
      </c>
      <c r="AM64" s="84">
        <v>1745.66</v>
      </c>
      <c r="AN64" s="84">
        <v>1745.66</v>
      </c>
      <c r="AO64" s="84">
        <v>1745.66</v>
      </c>
      <c r="AP64" s="84">
        <v>1745.66</v>
      </c>
      <c r="AQ64" s="84">
        <v>1745.66</v>
      </c>
      <c r="AR64" s="84">
        <v>1745.66</v>
      </c>
      <c r="AS64" s="84">
        <v>1746.96</v>
      </c>
      <c r="AT64" s="84">
        <v>1746.96</v>
      </c>
      <c r="AU64" s="84">
        <v>1746.96</v>
      </c>
      <c r="AV64" s="84">
        <v>1746.96</v>
      </c>
      <c r="AW64" s="84">
        <v>1746.96</v>
      </c>
      <c r="AX64" s="84">
        <v>1746.97</v>
      </c>
    </row>
    <row r="65" spans="1:50" x14ac:dyDescent="0.25">
      <c r="A65">
        <v>13075067</v>
      </c>
      <c r="B65">
        <v>5556</v>
      </c>
      <c r="C65" t="s">
        <v>108</v>
      </c>
      <c r="D65">
        <v>671</v>
      </c>
      <c r="E65" s="84">
        <v>866918.15</v>
      </c>
      <c r="F65" s="84">
        <v>668091.96</v>
      </c>
      <c r="G65" t="s">
        <v>69</v>
      </c>
      <c r="H65" s="84">
        <v>866918.15</v>
      </c>
      <c r="I65" s="84">
        <v>1291.98</v>
      </c>
      <c r="J65" t="s">
        <v>69</v>
      </c>
      <c r="K65" t="s">
        <v>69</v>
      </c>
      <c r="L65">
        <v>0</v>
      </c>
      <c r="M65" t="s">
        <v>69</v>
      </c>
      <c r="N65" t="s">
        <v>69</v>
      </c>
      <c r="O65" t="s">
        <v>69</v>
      </c>
      <c r="P65" t="s">
        <v>69</v>
      </c>
      <c r="Q65" t="s">
        <v>69</v>
      </c>
      <c r="R65" t="s">
        <v>69</v>
      </c>
      <c r="S65" t="s">
        <v>69</v>
      </c>
      <c r="T65" t="s">
        <v>69</v>
      </c>
      <c r="U65" t="s">
        <v>69</v>
      </c>
      <c r="V65" t="s">
        <v>69</v>
      </c>
      <c r="W65" t="s">
        <v>69</v>
      </c>
      <c r="X65" t="s">
        <v>69</v>
      </c>
      <c r="Y65" t="s">
        <v>69</v>
      </c>
      <c r="Z65" t="s">
        <v>69</v>
      </c>
      <c r="AA65" t="s">
        <v>69</v>
      </c>
      <c r="AB65" t="s">
        <v>69</v>
      </c>
      <c r="AC65" t="s">
        <v>69</v>
      </c>
      <c r="AD65" t="s">
        <v>69</v>
      </c>
      <c r="AE65" t="s">
        <v>69</v>
      </c>
      <c r="AF65" t="s">
        <v>69</v>
      </c>
      <c r="AG65" t="s">
        <v>69</v>
      </c>
      <c r="AH65" t="s">
        <v>69</v>
      </c>
      <c r="AI65" t="s">
        <v>69</v>
      </c>
      <c r="AJ65" t="s">
        <v>69</v>
      </c>
      <c r="AK65" t="s">
        <v>69</v>
      </c>
      <c r="AL65" t="s">
        <v>69</v>
      </c>
      <c r="AM65" t="s">
        <v>69</v>
      </c>
      <c r="AN65" t="s">
        <v>69</v>
      </c>
      <c r="AO65" t="s">
        <v>69</v>
      </c>
      <c r="AP65" t="s">
        <v>69</v>
      </c>
      <c r="AQ65" t="s">
        <v>69</v>
      </c>
      <c r="AR65" t="s">
        <v>69</v>
      </c>
      <c r="AS65" t="s">
        <v>69</v>
      </c>
      <c r="AT65" t="s">
        <v>69</v>
      </c>
      <c r="AU65" t="s">
        <v>69</v>
      </c>
      <c r="AV65" t="s">
        <v>69</v>
      </c>
      <c r="AW65" t="s">
        <v>69</v>
      </c>
      <c r="AX65" t="s">
        <v>69</v>
      </c>
    </row>
    <row r="66" spans="1:50" x14ac:dyDescent="0.25">
      <c r="A66">
        <v>13075068</v>
      </c>
      <c r="B66">
        <v>5553</v>
      </c>
      <c r="C66" t="s">
        <v>76</v>
      </c>
      <c r="D66">
        <v>654</v>
      </c>
      <c r="E66" s="84">
        <v>498468.27</v>
      </c>
      <c r="F66" s="84">
        <v>651165.64</v>
      </c>
      <c r="G66" s="84">
        <v>152697.35999999999</v>
      </c>
      <c r="H66" s="84">
        <v>590086.68999999994</v>
      </c>
      <c r="I66">
        <v>902.27</v>
      </c>
      <c r="J66" s="84">
        <v>83647.62</v>
      </c>
      <c r="K66" s="84">
        <v>7970.8</v>
      </c>
      <c r="L66" s="84">
        <v>91618.42</v>
      </c>
      <c r="M66" s="84">
        <v>7632.1</v>
      </c>
      <c r="N66" s="84">
        <v>7632.1</v>
      </c>
      <c r="O66" s="84">
        <v>7632.1</v>
      </c>
      <c r="P66" s="84">
        <v>7632.1</v>
      </c>
      <c r="Q66" s="84">
        <v>7632.1</v>
      </c>
      <c r="R66" s="84">
        <v>7632.1</v>
      </c>
      <c r="S66" s="84">
        <v>7637.63</v>
      </c>
      <c r="T66" s="84">
        <v>7637.63</v>
      </c>
      <c r="U66" s="84">
        <v>7637.63</v>
      </c>
      <c r="V66" s="84">
        <v>7637.63</v>
      </c>
      <c r="W66" s="84">
        <v>7637.63</v>
      </c>
      <c r="X66" s="84">
        <v>7637.67</v>
      </c>
      <c r="Y66" s="84">
        <v>83647.62</v>
      </c>
      <c r="Z66" s="84">
        <v>6968.11</v>
      </c>
      <c r="AA66" s="84">
        <v>6968.11</v>
      </c>
      <c r="AB66" s="84">
        <v>6968.11</v>
      </c>
      <c r="AC66" s="84">
        <v>6968.11</v>
      </c>
      <c r="AD66" s="84">
        <v>6968.11</v>
      </c>
      <c r="AE66" s="84">
        <v>6968.11</v>
      </c>
      <c r="AF66" s="84">
        <v>6973.16</v>
      </c>
      <c r="AG66" s="84">
        <v>6973.16</v>
      </c>
      <c r="AH66" s="84">
        <v>6973.16</v>
      </c>
      <c r="AI66" s="84">
        <v>6973.16</v>
      </c>
      <c r="AJ66" s="84">
        <v>6973.16</v>
      </c>
      <c r="AK66" s="84">
        <v>6973.16</v>
      </c>
      <c r="AL66" s="84">
        <v>7970.8</v>
      </c>
      <c r="AM66">
        <v>663.99</v>
      </c>
      <c r="AN66">
        <v>663.99</v>
      </c>
      <c r="AO66">
        <v>663.99</v>
      </c>
      <c r="AP66">
        <v>663.99</v>
      </c>
      <c r="AQ66">
        <v>663.99</v>
      </c>
      <c r="AR66">
        <v>663.99</v>
      </c>
      <c r="AS66">
        <v>664.47</v>
      </c>
      <c r="AT66">
        <v>664.47</v>
      </c>
      <c r="AU66">
        <v>664.47</v>
      </c>
      <c r="AV66">
        <v>664.47</v>
      </c>
      <c r="AW66">
        <v>664.47</v>
      </c>
      <c r="AX66">
        <v>664.51</v>
      </c>
    </row>
    <row r="67" spans="1:50" x14ac:dyDescent="0.25">
      <c r="A67">
        <v>13075069</v>
      </c>
      <c r="B67">
        <v>5557</v>
      </c>
      <c r="C67" t="s">
        <v>120</v>
      </c>
      <c r="D67" s="85">
        <v>1807</v>
      </c>
      <c r="E67" s="84">
        <v>860050.98</v>
      </c>
      <c r="F67" s="84">
        <v>1799168.66</v>
      </c>
      <c r="G67" s="84">
        <v>939117.68</v>
      </c>
      <c r="H67" s="84">
        <v>1423521.59</v>
      </c>
      <c r="I67">
        <v>787.78</v>
      </c>
      <c r="J67" s="84">
        <v>514448.67</v>
      </c>
      <c r="K67" s="84">
        <v>49021.94</v>
      </c>
      <c r="L67" s="84">
        <v>563470.61</v>
      </c>
      <c r="M67" s="84">
        <v>46948.25</v>
      </c>
      <c r="N67" s="84">
        <v>46948.25</v>
      </c>
      <c r="O67" s="84">
        <v>46948.25</v>
      </c>
      <c r="P67" s="84">
        <v>46948.25</v>
      </c>
      <c r="Q67" s="84">
        <v>46948.25</v>
      </c>
      <c r="R67" s="84">
        <v>46948.25</v>
      </c>
      <c r="S67" s="84">
        <v>46963.51</v>
      </c>
      <c r="T67" s="84">
        <v>46963.51</v>
      </c>
      <c r="U67" s="84">
        <v>46963.51</v>
      </c>
      <c r="V67" s="84">
        <v>46963.51</v>
      </c>
      <c r="W67" s="84">
        <v>46963.51</v>
      </c>
      <c r="X67" s="84">
        <v>46963.56</v>
      </c>
      <c r="Y67" s="84">
        <v>514448.67</v>
      </c>
      <c r="Z67" s="84">
        <v>42863.76</v>
      </c>
      <c r="AA67" s="84">
        <v>42863.76</v>
      </c>
      <c r="AB67" s="84">
        <v>42863.76</v>
      </c>
      <c r="AC67" s="84">
        <v>42863.76</v>
      </c>
      <c r="AD67" s="84">
        <v>42863.76</v>
      </c>
      <c r="AE67" s="84">
        <v>42863.76</v>
      </c>
      <c r="AF67" s="84">
        <v>42877.68</v>
      </c>
      <c r="AG67" s="84">
        <v>42877.68</v>
      </c>
      <c r="AH67" s="84">
        <v>42877.68</v>
      </c>
      <c r="AI67" s="84">
        <v>42877.68</v>
      </c>
      <c r="AJ67" s="84">
        <v>42877.68</v>
      </c>
      <c r="AK67" s="84">
        <v>42877.71</v>
      </c>
      <c r="AL67" s="84">
        <v>49021.94</v>
      </c>
      <c r="AM67" s="84">
        <v>4084.49</v>
      </c>
      <c r="AN67" s="84">
        <v>4084.49</v>
      </c>
      <c r="AO67" s="84">
        <v>4084.49</v>
      </c>
      <c r="AP67" s="84">
        <v>4084.49</v>
      </c>
      <c r="AQ67" s="84">
        <v>4084.49</v>
      </c>
      <c r="AR67" s="84">
        <v>4084.49</v>
      </c>
      <c r="AS67" s="84">
        <v>4085.83</v>
      </c>
      <c r="AT67" s="84">
        <v>4085.83</v>
      </c>
      <c r="AU67" s="84">
        <v>4085.83</v>
      </c>
      <c r="AV67" s="84">
        <v>4085.83</v>
      </c>
      <c r="AW67" s="84">
        <v>4085.83</v>
      </c>
      <c r="AX67" s="84">
        <v>4085.85</v>
      </c>
    </row>
    <row r="68" spans="1:50" x14ac:dyDescent="0.25">
      <c r="A68">
        <v>13075070</v>
      </c>
      <c r="B68">
        <v>5554</v>
      </c>
      <c r="C68" t="s">
        <v>91</v>
      </c>
      <c r="D68">
        <v>652</v>
      </c>
      <c r="E68" s="84">
        <v>353155.65</v>
      </c>
      <c r="F68" s="84">
        <v>649174.30000000005</v>
      </c>
      <c r="G68" s="84">
        <v>296018.65000000002</v>
      </c>
      <c r="H68" s="84">
        <v>530766.84</v>
      </c>
      <c r="I68">
        <v>814.06</v>
      </c>
      <c r="J68" s="84">
        <v>162159.01999999999</v>
      </c>
      <c r="K68" s="84">
        <v>15452.17</v>
      </c>
      <c r="L68" s="84">
        <v>177611.19</v>
      </c>
      <c r="M68" s="84">
        <v>14798.17</v>
      </c>
      <c r="N68" s="84">
        <v>14798.17</v>
      </c>
      <c r="O68" s="84">
        <v>14798.17</v>
      </c>
      <c r="P68" s="84">
        <v>14798.17</v>
      </c>
      <c r="Q68" s="84">
        <v>14798.17</v>
      </c>
      <c r="R68" s="84">
        <v>14798.17</v>
      </c>
      <c r="S68" s="84">
        <v>14803.69</v>
      </c>
      <c r="T68" s="84">
        <v>14803.69</v>
      </c>
      <c r="U68" s="84">
        <v>14803.69</v>
      </c>
      <c r="V68" s="84">
        <v>14803.69</v>
      </c>
      <c r="W68" s="84">
        <v>14803.69</v>
      </c>
      <c r="X68" s="84">
        <v>14803.72</v>
      </c>
      <c r="Y68" s="84">
        <v>162159.01999999999</v>
      </c>
      <c r="Z68" s="84">
        <v>13510.73</v>
      </c>
      <c r="AA68" s="84">
        <v>13510.73</v>
      </c>
      <c r="AB68" s="84">
        <v>13510.73</v>
      </c>
      <c r="AC68" s="84">
        <v>13510.73</v>
      </c>
      <c r="AD68" s="84">
        <v>13510.73</v>
      </c>
      <c r="AE68" s="84">
        <v>13510.73</v>
      </c>
      <c r="AF68" s="84">
        <v>13515.77</v>
      </c>
      <c r="AG68" s="84">
        <v>13515.77</v>
      </c>
      <c r="AH68" s="84">
        <v>13515.77</v>
      </c>
      <c r="AI68" s="84">
        <v>13515.77</v>
      </c>
      <c r="AJ68" s="84">
        <v>13515.77</v>
      </c>
      <c r="AK68" s="84">
        <v>13515.79</v>
      </c>
      <c r="AL68" s="84">
        <v>15452.17</v>
      </c>
      <c r="AM68" s="84">
        <v>1287.44</v>
      </c>
      <c r="AN68" s="84">
        <v>1287.44</v>
      </c>
      <c r="AO68" s="84">
        <v>1287.44</v>
      </c>
      <c r="AP68" s="84">
        <v>1287.44</v>
      </c>
      <c r="AQ68" s="84">
        <v>1287.44</v>
      </c>
      <c r="AR68" s="84">
        <v>1287.44</v>
      </c>
      <c r="AS68" s="84">
        <v>1287.92</v>
      </c>
      <c r="AT68" s="84">
        <v>1287.92</v>
      </c>
      <c r="AU68" s="84">
        <v>1287.92</v>
      </c>
      <c r="AV68" s="84">
        <v>1287.92</v>
      </c>
      <c r="AW68" s="84">
        <v>1287.92</v>
      </c>
      <c r="AX68" s="84">
        <v>1287.93</v>
      </c>
    </row>
    <row r="69" spans="1:50" x14ac:dyDescent="0.25">
      <c r="A69">
        <v>13075071</v>
      </c>
      <c r="B69">
        <v>5560</v>
      </c>
      <c r="C69" t="s">
        <v>141</v>
      </c>
      <c r="D69">
        <v>409</v>
      </c>
      <c r="E69" s="84">
        <v>198926.73</v>
      </c>
      <c r="F69" s="84">
        <v>407227.44</v>
      </c>
      <c r="G69" s="84">
        <v>208300.7</v>
      </c>
      <c r="H69" s="84">
        <v>323907.15000000002</v>
      </c>
      <c r="I69">
        <v>791.95</v>
      </c>
      <c r="J69" s="84">
        <v>114107.12</v>
      </c>
      <c r="K69" s="84">
        <v>10873.3</v>
      </c>
      <c r="L69" s="84">
        <v>124980.42</v>
      </c>
      <c r="M69" s="84">
        <v>10413.299999999999</v>
      </c>
      <c r="N69" s="84">
        <v>10413.299999999999</v>
      </c>
      <c r="O69" s="84">
        <v>10413.299999999999</v>
      </c>
      <c r="P69" s="84">
        <v>10413.299999999999</v>
      </c>
      <c r="Q69" s="84">
        <v>10413.299999999999</v>
      </c>
      <c r="R69" s="84">
        <v>10413.299999999999</v>
      </c>
      <c r="S69" s="84">
        <v>10416.77</v>
      </c>
      <c r="T69" s="84">
        <v>10416.77</v>
      </c>
      <c r="U69" s="84">
        <v>10416.77</v>
      </c>
      <c r="V69" s="84">
        <v>10416.77</v>
      </c>
      <c r="W69" s="84">
        <v>10416.77</v>
      </c>
      <c r="X69" s="84">
        <v>10416.77</v>
      </c>
      <c r="Y69" s="84">
        <v>114107.12</v>
      </c>
      <c r="Z69" s="84">
        <v>9507.35</v>
      </c>
      <c r="AA69" s="84">
        <v>9507.35</v>
      </c>
      <c r="AB69" s="84">
        <v>9507.35</v>
      </c>
      <c r="AC69" s="84">
        <v>9507.35</v>
      </c>
      <c r="AD69" s="84">
        <v>9507.35</v>
      </c>
      <c r="AE69" s="84">
        <v>9507.35</v>
      </c>
      <c r="AF69" s="84">
        <v>9510.51</v>
      </c>
      <c r="AG69" s="84">
        <v>9510.51</v>
      </c>
      <c r="AH69" s="84">
        <v>9510.51</v>
      </c>
      <c r="AI69" s="84">
        <v>9510.51</v>
      </c>
      <c r="AJ69" s="84">
        <v>9510.51</v>
      </c>
      <c r="AK69" s="84">
        <v>9510.4699999999993</v>
      </c>
      <c r="AL69" s="84">
        <v>10873.3</v>
      </c>
      <c r="AM69">
        <v>905.95</v>
      </c>
      <c r="AN69">
        <v>905.95</v>
      </c>
      <c r="AO69">
        <v>905.95</v>
      </c>
      <c r="AP69">
        <v>905.95</v>
      </c>
      <c r="AQ69">
        <v>905.95</v>
      </c>
      <c r="AR69">
        <v>905.95</v>
      </c>
      <c r="AS69">
        <v>906.26</v>
      </c>
      <c r="AT69">
        <v>906.26</v>
      </c>
      <c r="AU69">
        <v>906.26</v>
      </c>
      <c r="AV69">
        <v>906.26</v>
      </c>
      <c r="AW69">
        <v>906.26</v>
      </c>
      <c r="AX69">
        <v>906.3</v>
      </c>
    </row>
    <row r="70" spans="1:50" x14ac:dyDescent="0.25">
      <c r="A70">
        <v>13075072</v>
      </c>
      <c r="B70">
        <v>5551</v>
      </c>
      <c r="C70" t="s">
        <v>49</v>
      </c>
      <c r="D70">
        <v>238</v>
      </c>
      <c r="E70" s="84">
        <v>121418.23</v>
      </c>
      <c r="F70" s="84">
        <v>236968.53</v>
      </c>
      <c r="G70" s="84">
        <v>115550.3</v>
      </c>
      <c r="H70" s="84">
        <v>190748.41</v>
      </c>
      <c r="I70">
        <v>801.46</v>
      </c>
      <c r="J70" s="84">
        <v>63298.45</v>
      </c>
      <c r="K70" s="84">
        <v>6031.73</v>
      </c>
      <c r="L70" s="84">
        <v>69330.179999999993</v>
      </c>
      <c r="M70" s="84">
        <v>5776.51</v>
      </c>
      <c r="N70" s="84">
        <v>5776.51</v>
      </c>
      <c r="O70" s="84">
        <v>5776.51</v>
      </c>
      <c r="P70" s="84">
        <v>5776.51</v>
      </c>
      <c r="Q70" s="84">
        <v>5776.51</v>
      </c>
      <c r="R70" s="84">
        <v>5776.51</v>
      </c>
      <c r="S70" s="84">
        <v>5778.52</v>
      </c>
      <c r="T70" s="84">
        <v>5778.52</v>
      </c>
      <c r="U70" s="84">
        <v>5778.52</v>
      </c>
      <c r="V70" s="84">
        <v>5778.52</v>
      </c>
      <c r="W70" s="84">
        <v>5778.52</v>
      </c>
      <c r="X70" s="84">
        <v>5778.52</v>
      </c>
      <c r="Y70" s="84">
        <v>63298.45</v>
      </c>
      <c r="Z70" s="84">
        <v>5273.96</v>
      </c>
      <c r="AA70" s="84">
        <v>5273.96</v>
      </c>
      <c r="AB70" s="84">
        <v>5273.96</v>
      </c>
      <c r="AC70" s="84">
        <v>5273.96</v>
      </c>
      <c r="AD70" s="84">
        <v>5273.96</v>
      </c>
      <c r="AE70" s="84">
        <v>5273.96</v>
      </c>
      <c r="AF70" s="84">
        <v>5275.79</v>
      </c>
      <c r="AG70" s="84">
        <v>5275.79</v>
      </c>
      <c r="AH70" s="84">
        <v>5275.79</v>
      </c>
      <c r="AI70" s="84">
        <v>5275.79</v>
      </c>
      <c r="AJ70" s="84">
        <v>5275.79</v>
      </c>
      <c r="AK70" s="84">
        <v>5275.74</v>
      </c>
      <c r="AL70" s="84">
        <v>6031.73</v>
      </c>
      <c r="AM70">
        <v>502.55</v>
      </c>
      <c r="AN70">
        <v>502.55</v>
      </c>
      <c r="AO70">
        <v>502.55</v>
      </c>
      <c r="AP70">
        <v>502.55</v>
      </c>
      <c r="AQ70">
        <v>502.55</v>
      </c>
      <c r="AR70">
        <v>502.55</v>
      </c>
      <c r="AS70">
        <v>502.73</v>
      </c>
      <c r="AT70">
        <v>502.73</v>
      </c>
      <c r="AU70">
        <v>502.73</v>
      </c>
      <c r="AV70">
        <v>502.73</v>
      </c>
      <c r="AW70">
        <v>502.73</v>
      </c>
      <c r="AX70">
        <v>502.78</v>
      </c>
    </row>
    <row r="71" spans="1:50" x14ac:dyDescent="0.25">
      <c r="A71">
        <v>13075073</v>
      </c>
      <c r="B71">
        <v>5553</v>
      </c>
      <c r="C71" t="s">
        <v>77</v>
      </c>
      <c r="D71">
        <v>173</v>
      </c>
      <c r="E71" s="84">
        <v>52496.54</v>
      </c>
      <c r="F71" s="84">
        <v>172250.23999999999</v>
      </c>
      <c r="G71" s="84">
        <v>119753.7</v>
      </c>
      <c r="H71" s="84">
        <v>124348.76</v>
      </c>
      <c r="I71">
        <v>718.78</v>
      </c>
      <c r="J71" s="84">
        <v>65601.08</v>
      </c>
      <c r="K71" s="84">
        <v>6251.14</v>
      </c>
      <c r="L71" s="84">
        <v>71852.22</v>
      </c>
      <c r="M71" s="84">
        <v>5986.95</v>
      </c>
      <c r="N71" s="84">
        <v>5986.95</v>
      </c>
      <c r="O71" s="84">
        <v>5986.95</v>
      </c>
      <c r="P71" s="84">
        <v>5986.95</v>
      </c>
      <c r="Q71" s="84">
        <v>5986.95</v>
      </c>
      <c r="R71" s="84">
        <v>5986.95</v>
      </c>
      <c r="S71" s="84">
        <v>5988.42</v>
      </c>
      <c r="T71" s="84">
        <v>5988.42</v>
      </c>
      <c r="U71" s="84">
        <v>5988.42</v>
      </c>
      <c r="V71" s="84">
        <v>5988.42</v>
      </c>
      <c r="W71" s="84">
        <v>5988.42</v>
      </c>
      <c r="X71" s="84">
        <v>5988.42</v>
      </c>
      <c r="Y71" s="84">
        <v>65601.08</v>
      </c>
      <c r="Z71" s="84">
        <v>5466.09</v>
      </c>
      <c r="AA71" s="84">
        <v>5466.09</v>
      </c>
      <c r="AB71" s="84">
        <v>5466.09</v>
      </c>
      <c r="AC71" s="84">
        <v>5466.09</v>
      </c>
      <c r="AD71" s="84">
        <v>5466.09</v>
      </c>
      <c r="AE71" s="84">
        <v>5466.09</v>
      </c>
      <c r="AF71" s="84">
        <v>5467.43</v>
      </c>
      <c r="AG71" s="84">
        <v>5467.43</v>
      </c>
      <c r="AH71" s="84">
        <v>5467.43</v>
      </c>
      <c r="AI71" s="84">
        <v>5467.43</v>
      </c>
      <c r="AJ71" s="84">
        <v>5467.43</v>
      </c>
      <c r="AK71" s="84">
        <v>5467.39</v>
      </c>
      <c r="AL71" s="84">
        <v>6251.14</v>
      </c>
      <c r="AM71">
        <v>520.86</v>
      </c>
      <c r="AN71">
        <v>520.86</v>
      </c>
      <c r="AO71">
        <v>520.86</v>
      </c>
      <c r="AP71">
        <v>520.86</v>
      </c>
      <c r="AQ71">
        <v>520.86</v>
      </c>
      <c r="AR71">
        <v>520.86</v>
      </c>
      <c r="AS71">
        <v>520.99</v>
      </c>
      <c r="AT71">
        <v>520.99</v>
      </c>
      <c r="AU71">
        <v>520.99</v>
      </c>
      <c r="AV71">
        <v>520.99</v>
      </c>
      <c r="AW71">
        <v>520.99</v>
      </c>
      <c r="AX71">
        <v>521.03</v>
      </c>
    </row>
    <row r="72" spans="1:50" x14ac:dyDescent="0.25">
      <c r="A72">
        <v>13075074</v>
      </c>
      <c r="B72">
        <v>5551</v>
      </c>
      <c r="C72" t="s">
        <v>50</v>
      </c>
      <c r="D72" s="85">
        <v>1518</v>
      </c>
      <c r="E72" s="84">
        <v>592816.81999999995</v>
      </c>
      <c r="F72" s="84">
        <v>1511421.16</v>
      </c>
      <c r="G72" s="84">
        <v>918604.34</v>
      </c>
      <c r="H72" s="84">
        <v>1143979.42</v>
      </c>
      <c r="I72">
        <v>753.61</v>
      </c>
      <c r="J72" s="84">
        <v>503211.45</v>
      </c>
      <c r="K72" s="84">
        <v>47951.15</v>
      </c>
      <c r="L72" s="84">
        <v>551162.6</v>
      </c>
      <c r="M72" s="84">
        <v>45923.8</v>
      </c>
      <c r="N72" s="84">
        <v>45923.8</v>
      </c>
      <c r="O72" s="84">
        <v>45923.8</v>
      </c>
      <c r="P72" s="84">
        <v>45923.8</v>
      </c>
      <c r="Q72" s="84">
        <v>45923.8</v>
      </c>
      <c r="R72" s="84">
        <v>45923.8</v>
      </c>
      <c r="S72" s="84">
        <v>45936.63</v>
      </c>
      <c r="T72" s="84">
        <v>45936.63</v>
      </c>
      <c r="U72" s="84">
        <v>45936.63</v>
      </c>
      <c r="V72" s="84">
        <v>45936.63</v>
      </c>
      <c r="W72" s="84">
        <v>45936.63</v>
      </c>
      <c r="X72" s="84">
        <v>45936.65</v>
      </c>
      <c r="Y72" s="84">
        <v>503211.45</v>
      </c>
      <c r="Z72" s="84">
        <v>41928.43</v>
      </c>
      <c r="AA72" s="84">
        <v>41928.43</v>
      </c>
      <c r="AB72" s="84">
        <v>41928.43</v>
      </c>
      <c r="AC72" s="84">
        <v>41928.43</v>
      </c>
      <c r="AD72" s="84">
        <v>41928.43</v>
      </c>
      <c r="AE72" s="84">
        <v>41928.43</v>
      </c>
      <c r="AF72" s="84">
        <v>41940.15</v>
      </c>
      <c r="AG72" s="84">
        <v>41940.15</v>
      </c>
      <c r="AH72" s="84">
        <v>41940.15</v>
      </c>
      <c r="AI72" s="84">
        <v>41940.15</v>
      </c>
      <c r="AJ72" s="84">
        <v>41940.15</v>
      </c>
      <c r="AK72" s="84">
        <v>41940.120000000003</v>
      </c>
      <c r="AL72" s="84">
        <v>47951.15</v>
      </c>
      <c r="AM72" s="84">
        <v>3995.37</v>
      </c>
      <c r="AN72" s="84">
        <v>3995.37</v>
      </c>
      <c r="AO72" s="84">
        <v>3995.37</v>
      </c>
      <c r="AP72" s="84">
        <v>3995.37</v>
      </c>
      <c r="AQ72" s="84">
        <v>3995.37</v>
      </c>
      <c r="AR72" s="84">
        <v>3995.37</v>
      </c>
      <c r="AS72" s="84">
        <v>3996.48</v>
      </c>
      <c r="AT72" s="84">
        <v>3996.48</v>
      </c>
      <c r="AU72" s="84">
        <v>3996.48</v>
      </c>
      <c r="AV72" s="84">
        <v>3996.48</v>
      </c>
      <c r="AW72" s="84">
        <v>3996.48</v>
      </c>
      <c r="AX72" s="84">
        <v>3996.53</v>
      </c>
    </row>
    <row r="73" spans="1:50" x14ac:dyDescent="0.25">
      <c r="A73">
        <v>13075075</v>
      </c>
      <c r="B73">
        <v>5552</v>
      </c>
      <c r="C73" t="s">
        <v>61</v>
      </c>
      <c r="D73">
        <v>672</v>
      </c>
      <c r="E73" s="84">
        <v>182403.7</v>
      </c>
      <c r="F73" s="84">
        <v>669087.63</v>
      </c>
      <c r="G73" s="84">
        <v>486683.93</v>
      </c>
      <c r="H73" s="84">
        <v>474414.06</v>
      </c>
      <c r="I73">
        <v>705.97</v>
      </c>
      <c r="J73" s="84">
        <v>266605.46000000002</v>
      </c>
      <c r="K73" s="84">
        <v>25404.9</v>
      </c>
      <c r="L73" s="84">
        <v>292010.36</v>
      </c>
      <c r="M73" s="84">
        <v>24331.35</v>
      </c>
      <c r="N73" s="84">
        <v>24331.35</v>
      </c>
      <c r="O73" s="84">
        <v>24331.35</v>
      </c>
      <c r="P73" s="84">
        <v>24331.35</v>
      </c>
      <c r="Q73" s="84">
        <v>24331.35</v>
      </c>
      <c r="R73" s="84">
        <v>24331.35</v>
      </c>
      <c r="S73" s="84">
        <v>24337.040000000001</v>
      </c>
      <c r="T73" s="84">
        <v>24337.040000000001</v>
      </c>
      <c r="U73" s="84">
        <v>24337.040000000001</v>
      </c>
      <c r="V73" s="84">
        <v>24337.040000000001</v>
      </c>
      <c r="W73" s="84">
        <v>24337.040000000001</v>
      </c>
      <c r="X73" s="84">
        <v>24337.06</v>
      </c>
      <c r="Y73" s="84">
        <v>266605.46000000002</v>
      </c>
      <c r="Z73" s="84">
        <v>22214.53</v>
      </c>
      <c r="AA73" s="84">
        <v>22214.53</v>
      </c>
      <c r="AB73" s="84">
        <v>22214.53</v>
      </c>
      <c r="AC73" s="84">
        <v>22214.53</v>
      </c>
      <c r="AD73" s="84">
        <v>22214.53</v>
      </c>
      <c r="AE73" s="84">
        <v>22214.53</v>
      </c>
      <c r="AF73" s="84">
        <v>22219.71</v>
      </c>
      <c r="AG73" s="84">
        <v>22219.71</v>
      </c>
      <c r="AH73" s="84">
        <v>22219.71</v>
      </c>
      <c r="AI73" s="84">
        <v>22219.71</v>
      </c>
      <c r="AJ73" s="84">
        <v>22219.71</v>
      </c>
      <c r="AK73" s="84">
        <v>22219.73</v>
      </c>
      <c r="AL73" s="84">
        <v>25404.9</v>
      </c>
      <c r="AM73" s="84">
        <v>2116.8200000000002</v>
      </c>
      <c r="AN73" s="84">
        <v>2116.8200000000002</v>
      </c>
      <c r="AO73" s="84">
        <v>2116.8200000000002</v>
      </c>
      <c r="AP73" s="84">
        <v>2116.8200000000002</v>
      </c>
      <c r="AQ73" s="84">
        <v>2116.8200000000002</v>
      </c>
      <c r="AR73" s="84">
        <v>2116.8200000000002</v>
      </c>
      <c r="AS73" s="84">
        <v>2117.33</v>
      </c>
      <c r="AT73" s="84">
        <v>2117.33</v>
      </c>
      <c r="AU73" s="84">
        <v>2117.33</v>
      </c>
      <c r="AV73" s="84">
        <v>2117.33</v>
      </c>
      <c r="AW73" s="84">
        <v>2117.33</v>
      </c>
      <c r="AX73" s="84">
        <v>2117.33</v>
      </c>
    </row>
    <row r="74" spans="1:50" x14ac:dyDescent="0.25">
      <c r="A74">
        <v>13075076</v>
      </c>
      <c r="B74">
        <v>5555</v>
      </c>
      <c r="C74" t="s">
        <v>99</v>
      </c>
      <c r="D74">
        <v>395</v>
      </c>
      <c r="E74" s="84">
        <v>429243.5</v>
      </c>
      <c r="F74" s="84">
        <v>393288.11</v>
      </c>
      <c r="G74" t="s">
        <v>69</v>
      </c>
      <c r="H74" s="84">
        <v>429243.5</v>
      </c>
      <c r="I74" s="84">
        <v>1086.69</v>
      </c>
      <c r="J74" t="s">
        <v>69</v>
      </c>
      <c r="K74" t="s">
        <v>69</v>
      </c>
      <c r="L74">
        <v>0</v>
      </c>
      <c r="M74" t="s">
        <v>69</v>
      </c>
      <c r="N74" t="s">
        <v>69</v>
      </c>
      <c r="O74" t="s">
        <v>69</v>
      </c>
      <c r="P74" t="s">
        <v>69</v>
      </c>
      <c r="Q74" t="s">
        <v>69</v>
      </c>
      <c r="R74" t="s">
        <v>69</v>
      </c>
      <c r="S74" t="s">
        <v>69</v>
      </c>
      <c r="T74" t="s">
        <v>69</v>
      </c>
      <c r="U74" t="s">
        <v>69</v>
      </c>
      <c r="V74" t="s">
        <v>69</v>
      </c>
      <c r="W74" t="s">
        <v>69</v>
      </c>
      <c r="X74" t="s">
        <v>69</v>
      </c>
      <c r="Y74" t="s">
        <v>69</v>
      </c>
      <c r="Z74" t="s">
        <v>69</v>
      </c>
      <c r="AA74" t="s">
        <v>69</v>
      </c>
      <c r="AB74" t="s">
        <v>69</v>
      </c>
      <c r="AC74" t="s">
        <v>69</v>
      </c>
      <c r="AD74" t="s">
        <v>69</v>
      </c>
      <c r="AE74" t="s">
        <v>69</v>
      </c>
      <c r="AF74" t="s">
        <v>69</v>
      </c>
      <c r="AG74" t="s">
        <v>69</v>
      </c>
      <c r="AH74" t="s">
        <v>69</v>
      </c>
      <c r="AI74" t="s">
        <v>69</v>
      </c>
      <c r="AJ74" t="s">
        <v>69</v>
      </c>
      <c r="AK74" t="s">
        <v>69</v>
      </c>
      <c r="AL74" t="s">
        <v>69</v>
      </c>
      <c r="AM74" t="s">
        <v>69</v>
      </c>
      <c r="AN74" t="s">
        <v>69</v>
      </c>
      <c r="AO74" t="s">
        <v>69</v>
      </c>
      <c r="AP74" t="s">
        <v>69</v>
      </c>
      <c r="AQ74" t="s">
        <v>69</v>
      </c>
      <c r="AR74" t="s">
        <v>69</v>
      </c>
      <c r="AS74" t="s">
        <v>69</v>
      </c>
      <c r="AT74" t="s">
        <v>69</v>
      </c>
      <c r="AU74" t="s">
        <v>69</v>
      </c>
      <c r="AV74" t="s">
        <v>69</v>
      </c>
      <c r="AW74" t="s">
        <v>69</v>
      </c>
      <c r="AX74" t="s">
        <v>69</v>
      </c>
    </row>
    <row r="75" spans="1:50" x14ac:dyDescent="0.25">
      <c r="A75">
        <v>13075078</v>
      </c>
      <c r="B75">
        <v>5552</v>
      </c>
      <c r="C75" t="s">
        <v>62</v>
      </c>
      <c r="D75">
        <v>760</v>
      </c>
      <c r="E75" s="84">
        <v>349332.53</v>
      </c>
      <c r="F75" s="84">
        <v>756706.24</v>
      </c>
      <c r="G75" s="84">
        <v>407373.72</v>
      </c>
      <c r="H75" s="84">
        <v>593756.76</v>
      </c>
      <c r="I75">
        <v>781.26</v>
      </c>
      <c r="J75" s="84">
        <v>223159.32</v>
      </c>
      <c r="K75" s="84">
        <v>21264.91</v>
      </c>
      <c r="L75" s="84">
        <v>244424.23</v>
      </c>
      <c r="M75" s="84">
        <v>20365.47</v>
      </c>
      <c r="N75" s="84">
        <v>20365.47</v>
      </c>
      <c r="O75" s="84">
        <v>20365.47</v>
      </c>
      <c r="P75" s="84">
        <v>20365.47</v>
      </c>
      <c r="Q75" s="84">
        <v>20365.47</v>
      </c>
      <c r="R75" s="84">
        <v>20365.47</v>
      </c>
      <c r="S75" s="84">
        <v>20371.900000000001</v>
      </c>
      <c r="T75" s="84">
        <v>20371.900000000001</v>
      </c>
      <c r="U75" s="84">
        <v>20371.900000000001</v>
      </c>
      <c r="V75" s="84">
        <v>20371.900000000001</v>
      </c>
      <c r="W75" s="84">
        <v>20371.900000000001</v>
      </c>
      <c r="X75" s="84">
        <v>20371.91</v>
      </c>
      <c r="Y75" s="84">
        <v>223159.32</v>
      </c>
      <c r="Z75" s="84">
        <v>18593.68</v>
      </c>
      <c r="AA75" s="84">
        <v>18593.68</v>
      </c>
      <c r="AB75" s="84">
        <v>18593.68</v>
      </c>
      <c r="AC75" s="84">
        <v>18593.68</v>
      </c>
      <c r="AD75" s="84">
        <v>18593.68</v>
      </c>
      <c r="AE75" s="84">
        <v>18593.68</v>
      </c>
      <c r="AF75" s="84">
        <v>18599.54</v>
      </c>
      <c r="AG75" s="84">
        <v>18599.54</v>
      </c>
      <c r="AH75" s="84">
        <v>18599.54</v>
      </c>
      <c r="AI75" s="84">
        <v>18599.54</v>
      </c>
      <c r="AJ75" s="84">
        <v>18599.54</v>
      </c>
      <c r="AK75" s="84">
        <v>18599.54</v>
      </c>
      <c r="AL75" s="84">
        <v>21264.91</v>
      </c>
      <c r="AM75" s="84">
        <v>1771.79</v>
      </c>
      <c r="AN75" s="84">
        <v>1771.79</v>
      </c>
      <c r="AO75" s="84">
        <v>1771.79</v>
      </c>
      <c r="AP75" s="84">
        <v>1771.79</v>
      </c>
      <c r="AQ75" s="84">
        <v>1771.79</v>
      </c>
      <c r="AR75" s="84">
        <v>1771.79</v>
      </c>
      <c r="AS75" s="84">
        <v>1772.36</v>
      </c>
      <c r="AT75" s="84">
        <v>1772.36</v>
      </c>
      <c r="AU75" s="84">
        <v>1772.36</v>
      </c>
      <c r="AV75" s="84">
        <v>1772.36</v>
      </c>
      <c r="AW75" s="84">
        <v>1772.36</v>
      </c>
      <c r="AX75" s="84">
        <v>1772.37</v>
      </c>
    </row>
    <row r="76" spans="1:50" x14ac:dyDescent="0.25">
      <c r="A76">
        <v>13075079</v>
      </c>
      <c r="B76">
        <v>5556</v>
      </c>
      <c r="C76" t="s">
        <v>109</v>
      </c>
      <c r="D76" s="85">
        <v>3192</v>
      </c>
      <c r="E76" s="84">
        <v>1220475.56</v>
      </c>
      <c r="F76" s="84">
        <v>3178166.23</v>
      </c>
      <c r="G76" s="84">
        <v>1957690.66</v>
      </c>
      <c r="H76" s="84">
        <v>2395089.96</v>
      </c>
      <c r="I76">
        <v>750.34</v>
      </c>
      <c r="J76" s="84">
        <v>1072422.95</v>
      </c>
      <c r="K76" s="84">
        <v>102191.45</v>
      </c>
      <c r="L76" s="84">
        <v>1174614.3999999999</v>
      </c>
      <c r="M76" s="84">
        <v>97871.05</v>
      </c>
      <c r="N76" s="84">
        <v>97871.05</v>
      </c>
      <c r="O76" s="84">
        <v>97871.05</v>
      </c>
      <c r="P76" s="84">
        <v>97871.05</v>
      </c>
      <c r="Q76" s="84">
        <v>97871.05</v>
      </c>
      <c r="R76" s="84">
        <v>97871.05</v>
      </c>
      <c r="S76" s="84">
        <v>97898.01</v>
      </c>
      <c r="T76" s="84">
        <v>97898.01</v>
      </c>
      <c r="U76" s="84">
        <v>97898.01</v>
      </c>
      <c r="V76" s="84">
        <v>97898.01</v>
      </c>
      <c r="W76" s="84">
        <v>97898.01</v>
      </c>
      <c r="X76" s="84">
        <v>97898.05</v>
      </c>
      <c r="Y76" s="84">
        <v>1072422.95</v>
      </c>
      <c r="Z76" s="84">
        <v>89356.27</v>
      </c>
      <c r="AA76" s="84">
        <v>89356.27</v>
      </c>
      <c r="AB76" s="84">
        <v>89356.27</v>
      </c>
      <c r="AC76" s="84">
        <v>89356.27</v>
      </c>
      <c r="AD76" s="84">
        <v>89356.27</v>
      </c>
      <c r="AE76" s="84">
        <v>89356.27</v>
      </c>
      <c r="AF76" s="84">
        <v>89380.89</v>
      </c>
      <c r="AG76" s="84">
        <v>89380.89</v>
      </c>
      <c r="AH76" s="84">
        <v>89380.89</v>
      </c>
      <c r="AI76" s="84">
        <v>89380.89</v>
      </c>
      <c r="AJ76" s="84">
        <v>89380.89</v>
      </c>
      <c r="AK76" s="84">
        <v>89380.88</v>
      </c>
      <c r="AL76" s="84">
        <v>102191.45</v>
      </c>
      <c r="AM76" s="84">
        <v>8514.7800000000007</v>
      </c>
      <c r="AN76" s="84">
        <v>8514.7800000000007</v>
      </c>
      <c r="AO76" s="84">
        <v>8514.7800000000007</v>
      </c>
      <c r="AP76" s="84">
        <v>8514.7800000000007</v>
      </c>
      <c r="AQ76" s="84">
        <v>8514.7800000000007</v>
      </c>
      <c r="AR76" s="84">
        <v>8514.7800000000007</v>
      </c>
      <c r="AS76" s="84">
        <v>8517.1200000000008</v>
      </c>
      <c r="AT76" s="84">
        <v>8517.1200000000008</v>
      </c>
      <c r="AU76" s="84">
        <v>8517.1200000000008</v>
      </c>
      <c r="AV76" s="84">
        <v>8517.1200000000008</v>
      </c>
      <c r="AW76" s="84">
        <v>8517.1200000000008</v>
      </c>
      <c r="AX76" s="84">
        <v>8517.17</v>
      </c>
    </row>
    <row r="77" spans="1:50" x14ac:dyDescent="0.25">
      <c r="A77">
        <v>13075080</v>
      </c>
      <c r="B77">
        <v>5562</v>
      </c>
      <c r="C77" t="s">
        <v>160</v>
      </c>
      <c r="D77">
        <v>969</v>
      </c>
      <c r="E77" s="84">
        <v>711934.52</v>
      </c>
      <c r="F77" s="84">
        <v>964800.46</v>
      </c>
      <c r="G77" s="84">
        <v>252865.94</v>
      </c>
      <c r="H77" s="84">
        <v>863654.09</v>
      </c>
      <c r="I77">
        <v>891.28</v>
      </c>
      <c r="J77" s="84">
        <v>138519.97</v>
      </c>
      <c r="K77" s="84">
        <v>13199.6</v>
      </c>
      <c r="L77" s="84">
        <v>151719.57</v>
      </c>
      <c r="M77" s="84">
        <v>12639.2</v>
      </c>
      <c r="N77" s="84">
        <v>12639.2</v>
      </c>
      <c r="O77" s="84">
        <v>12639.2</v>
      </c>
      <c r="P77" s="84">
        <v>12639.2</v>
      </c>
      <c r="Q77" s="84">
        <v>12639.2</v>
      </c>
      <c r="R77" s="84">
        <v>12639.2</v>
      </c>
      <c r="S77" s="84">
        <v>12647.39</v>
      </c>
      <c r="T77" s="84">
        <v>12647.39</v>
      </c>
      <c r="U77" s="84">
        <v>12647.39</v>
      </c>
      <c r="V77" s="84">
        <v>12647.39</v>
      </c>
      <c r="W77" s="84">
        <v>12647.39</v>
      </c>
      <c r="X77" s="84">
        <v>12647.42</v>
      </c>
      <c r="Y77" s="84">
        <v>138519.97</v>
      </c>
      <c r="Z77" s="84">
        <v>11539.59</v>
      </c>
      <c r="AA77" s="84">
        <v>11539.59</v>
      </c>
      <c r="AB77" s="84">
        <v>11539.59</v>
      </c>
      <c r="AC77" s="84">
        <v>11539.59</v>
      </c>
      <c r="AD77" s="84">
        <v>11539.59</v>
      </c>
      <c r="AE77" s="84">
        <v>11539.59</v>
      </c>
      <c r="AF77" s="84">
        <v>11547.07</v>
      </c>
      <c r="AG77" s="84">
        <v>11547.07</v>
      </c>
      <c r="AH77" s="84">
        <v>11547.07</v>
      </c>
      <c r="AI77" s="84">
        <v>11547.07</v>
      </c>
      <c r="AJ77" s="84">
        <v>11547.07</v>
      </c>
      <c r="AK77" s="84">
        <v>11547.08</v>
      </c>
      <c r="AL77" s="84">
        <v>13199.6</v>
      </c>
      <c r="AM77" s="84">
        <v>1099.6099999999999</v>
      </c>
      <c r="AN77" s="84">
        <v>1099.6099999999999</v>
      </c>
      <c r="AO77" s="84">
        <v>1099.6099999999999</v>
      </c>
      <c r="AP77" s="84">
        <v>1099.6099999999999</v>
      </c>
      <c r="AQ77" s="84">
        <v>1099.6099999999999</v>
      </c>
      <c r="AR77" s="84">
        <v>1099.6099999999999</v>
      </c>
      <c r="AS77" s="84">
        <v>1100.32</v>
      </c>
      <c r="AT77" s="84">
        <v>1100.32</v>
      </c>
      <c r="AU77" s="84">
        <v>1100.32</v>
      </c>
      <c r="AV77" s="84">
        <v>1100.32</v>
      </c>
      <c r="AW77" s="84">
        <v>1100.32</v>
      </c>
      <c r="AX77" s="84">
        <v>1100.3399999999999</v>
      </c>
    </row>
    <row r="78" spans="1:50" x14ac:dyDescent="0.25">
      <c r="A78">
        <v>13075081</v>
      </c>
      <c r="B78">
        <v>5557</v>
      </c>
      <c r="C78" t="s">
        <v>121</v>
      </c>
      <c r="D78">
        <v>773</v>
      </c>
      <c r="E78" s="84">
        <v>387390.69</v>
      </c>
      <c r="F78" s="84">
        <v>769649.9</v>
      </c>
      <c r="G78" s="84">
        <v>382259.21</v>
      </c>
      <c r="H78" s="84">
        <v>616746.22</v>
      </c>
      <c r="I78">
        <v>797.86</v>
      </c>
      <c r="J78" s="84">
        <v>209401.60000000001</v>
      </c>
      <c r="K78" s="84">
        <v>19953.93</v>
      </c>
      <c r="L78" s="84">
        <v>229355.53</v>
      </c>
      <c r="M78" s="84">
        <v>19109.689999999999</v>
      </c>
      <c r="N78" s="84">
        <v>19109.689999999999</v>
      </c>
      <c r="O78" s="84">
        <v>19109.689999999999</v>
      </c>
      <c r="P78" s="84">
        <v>19109.689999999999</v>
      </c>
      <c r="Q78" s="84">
        <v>19109.689999999999</v>
      </c>
      <c r="R78" s="84">
        <v>19109.689999999999</v>
      </c>
      <c r="S78" s="84">
        <v>19116.23</v>
      </c>
      <c r="T78" s="84">
        <v>19116.23</v>
      </c>
      <c r="U78" s="84">
        <v>19116.23</v>
      </c>
      <c r="V78" s="84">
        <v>19116.23</v>
      </c>
      <c r="W78" s="84">
        <v>19116.23</v>
      </c>
      <c r="X78" s="84">
        <v>19116.240000000002</v>
      </c>
      <c r="Y78" s="84">
        <v>209401.60000000001</v>
      </c>
      <c r="Z78" s="84">
        <v>17447.150000000001</v>
      </c>
      <c r="AA78" s="84">
        <v>17447.150000000001</v>
      </c>
      <c r="AB78" s="84">
        <v>17447.150000000001</v>
      </c>
      <c r="AC78" s="84">
        <v>17447.150000000001</v>
      </c>
      <c r="AD78" s="84">
        <v>17447.150000000001</v>
      </c>
      <c r="AE78" s="84">
        <v>17447.150000000001</v>
      </c>
      <c r="AF78" s="84">
        <v>17453.12</v>
      </c>
      <c r="AG78" s="84">
        <v>17453.12</v>
      </c>
      <c r="AH78" s="84">
        <v>17453.12</v>
      </c>
      <c r="AI78" s="84">
        <v>17453.12</v>
      </c>
      <c r="AJ78" s="84">
        <v>17453.12</v>
      </c>
      <c r="AK78" s="84">
        <v>17453.099999999999</v>
      </c>
      <c r="AL78" s="84">
        <v>19953.93</v>
      </c>
      <c r="AM78" s="84">
        <v>1662.54</v>
      </c>
      <c r="AN78" s="84">
        <v>1662.54</v>
      </c>
      <c r="AO78" s="84">
        <v>1662.54</v>
      </c>
      <c r="AP78" s="84">
        <v>1662.54</v>
      </c>
      <c r="AQ78" s="84">
        <v>1662.54</v>
      </c>
      <c r="AR78" s="84">
        <v>1662.54</v>
      </c>
      <c r="AS78" s="84">
        <v>1663.11</v>
      </c>
      <c r="AT78" s="84">
        <v>1663.11</v>
      </c>
      <c r="AU78" s="84">
        <v>1663.11</v>
      </c>
      <c r="AV78" s="84">
        <v>1663.11</v>
      </c>
      <c r="AW78" s="84">
        <v>1663.11</v>
      </c>
      <c r="AX78" s="84">
        <v>1663.14</v>
      </c>
    </row>
    <row r="79" spans="1:50" x14ac:dyDescent="0.25">
      <c r="A79">
        <v>13075082</v>
      </c>
      <c r="B79">
        <v>5558</v>
      </c>
      <c r="C79" t="s">
        <v>127</v>
      </c>
      <c r="D79" s="85">
        <v>4420</v>
      </c>
      <c r="E79" s="84">
        <v>2006337.52</v>
      </c>
      <c r="F79" s="84">
        <v>4400844.21</v>
      </c>
      <c r="G79" s="84">
        <v>2394506.69</v>
      </c>
      <c r="H79" s="84">
        <v>3443041.53</v>
      </c>
      <c r="I79">
        <v>778.97</v>
      </c>
      <c r="J79" s="84">
        <v>1311710.76</v>
      </c>
      <c r="K79" s="84">
        <v>124993.25</v>
      </c>
      <c r="L79" s="84">
        <v>1436704.01</v>
      </c>
      <c r="M79" s="84">
        <v>119706.66</v>
      </c>
      <c r="N79" s="84">
        <v>119706.66</v>
      </c>
      <c r="O79" s="84">
        <v>119706.66</v>
      </c>
      <c r="P79" s="84">
        <v>119706.66</v>
      </c>
      <c r="Q79" s="84">
        <v>119706.66</v>
      </c>
      <c r="R79" s="84">
        <v>119706.66</v>
      </c>
      <c r="S79" s="84">
        <v>119744</v>
      </c>
      <c r="T79" s="84">
        <v>119744</v>
      </c>
      <c r="U79" s="84">
        <v>119744</v>
      </c>
      <c r="V79" s="84">
        <v>119744</v>
      </c>
      <c r="W79" s="84">
        <v>119744</v>
      </c>
      <c r="X79" s="84">
        <v>119744.05</v>
      </c>
      <c r="Y79" s="84">
        <v>1311710.76</v>
      </c>
      <c r="Z79" s="84">
        <v>109292.18</v>
      </c>
      <c r="AA79" s="84">
        <v>109292.18</v>
      </c>
      <c r="AB79" s="84">
        <v>109292.18</v>
      </c>
      <c r="AC79" s="84">
        <v>109292.18</v>
      </c>
      <c r="AD79" s="84">
        <v>109292.18</v>
      </c>
      <c r="AE79" s="84">
        <v>109292.18</v>
      </c>
      <c r="AF79" s="84">
        <v>109326.28</v>
      </c>
      <c r="AG79" s="84">
        <v>109326.28</v>
      </c>
      <c r="AH79" s="84">
        <v>109326.28</v>
      </c>
      <c r="AI79" s="84">
        <v>109326.28</v>
      </c>
      <c r="AJ79" s="84">
        <v>109326.28</v>
      </c>
      <c r="AK79" s="84">
        <v>109326.28</v>
      </c>
      <c r="AL79" s="84">
        <v>124993.25</v>
      </c>
      <c r="AM79" s="84">
        <v>10414.48</v>
      </c>
      <c r="AN79" s="84">
        <v>10414.48</v>
      </c>
      <c r="AO79" s="84">
        <v>10414.48</v>
      </c>
      <c r="AP79" s="84">
        <v>10414.48</v>
      </c>
      <c r="AQ79" s="84">
        <v>10414.48</v>
      </c>
      <c r="AR79" s="84">
        <v>10414.48</v>
      </c>
      <c r="AS79" s="84">
        <v>10417.719999999999</v>
      </c>
      <c r="AT79" s="84">
        <v>10417.719999999999</v>
      </c>
      <c r="AU79" s="84">
        <v>10417.719999999999</v>
      </c>
      <c r="AV79" s="84">
        <v>10417.719999999999</v>
      </c>
      <c r="AW79" s="84">
        <v>10417.719999999999</v>
      </c>
      <c r="AX79" s="84">
        <v>10417.77</v>
      </c>
    </row>
    <row r="80" spans="1:50" x14ac:dyDescent="0.25">
      <c r="A80">
        <v>13075083</v>
      </c>
      <c r="B80">
        <v>5557</v>
      </c>
      <c r="C80" t="s">
        <v>122</v>
      </c>
      <c r="D80" s="85">
        <v>2120</v>
      </c>
      <c r="E80" s="84">
        <v>3530010.08</v>
      </c>
      <c r="F80" s="84">
        <v>2110812.1600000001</v>
      </c>
      <c r="G80" t="s">
        <v>69</v>
      </c>
      <c r="H80" s="84">
        <v>3530010.08</v>
      </c>
      <c r="I80" s="84">
        <v>1665.1</v>
      </c>
      <c r="J80" t="s">
        <v>69</v>
      </c>
      <c r="K80" t="s">
        <v>69</v>
      </c>
      <c r="L80">
        <v>0</v>
      </c>
      <c r="M80" t="s">
        <v>69</v>
      </c>
      <c r="N80" t="s">
        <v>69</v>
      </c>
      <c r="O80" t="s">
        <v>69</v>
      </c>
      <c r="P80" t="s">
        <v>69</v>
      </c>
      <c r="Q80" t="s">
        <v>69</v>
      </c>
      <c r="R80" t="s">
        <v>69</v>
      </c>
      <c r="S80" t="s">
        <v>69</v>
      </c>
      <c r="T80" t="s">
        <v>69</v>
      </c>
      <c r="U80" t="s">
        <v>69</v>
      </c>
      <c r="V80" t="s">
        <v>69</v>
      </c>
      <c r="W80" t="s">
        <v>69</v>
      </c>
      <c r="X80" t="s">
        <v>69</v>
      </c>
      <c r="Y80" t="s">
        <v>69</v>
      </c>
      <c r="Z80" t="s">
        <v>69</v>
      </c>
      <c r="AA80" t="s">
        <v>69</v>
      </c>
      <c r="AB80" t="s">
        <v>69</v>
      </c>
      <c r="AC80" t="s">
        <v>69</v>
      </c>
      <c r="AD80" t="s">
        <v>69</v>
      </c>
      <c r="AE80" t="s">
        <v>69</v>
      </c>
      <c r="AF80" t="s">
        <v>69</v>
      </c>
      <c r="AG80" t="s">
        <v>69</v>
      </c>
      <c r="AH80" t="s">
        <v>69</v>
      </c>
      <c r="AI80" t="s">
        <v>69</v>
      </c>
      <c r="AJ80" t="s">
        <v>69</v>
      </c>
      <c r="AK80" t="s">
        <v>69</v>
      </c>
      <c r="AL80" t="s">
        <v>69</v>
      </c>
      <c r="AM80" t="s">
        <v>69</v>
      </c>
      <c r="AN80" t="s">
        <v>69</v>
      </c>
      <c r="AO80" t="s">
        <v>69</v>
      </c>
      <c r="AP80" t="s">
        <v>69</v>
      </c>
      <c r="AQ80" t="s">
        <v>69</v>
      </c>
      <c r="AR80" t="s">
        <v>69</v>
      </c>
      <c r="AS80" t="s">
        <v>69</v>
      </c>
      <c r="AT80" t="s">
        <v>69</v>
      </c>
      <c r="AU80" t="s">
        <v>69</v>
      </c>
      <c r="AV80" t="s">
        <v>69</v>
      </c>
      <c r="AW80" t="s">
        <v>69</v>
      </c>
      <c r="AX80" t="s">
        <v>69</v>
      </c>
    </row>
    <row r="81" spans="1:50" x14ac:dyDescent="0.25">
      <c r="A81">
        <v>13075084</v>
      </c>
      <c r="B81">
        <v>5552</v>
      </c>
      <c r="C81" t="s">
        <v>63</v>
      </c>
      <c r="D81">
        <v>352</v>
      </c>
      <c r="E81" s="84">
        <v>140159.42000000001</v>
      </c>
      <c r="F81" s="84">
        <v>350474.47</v>
      </c>
      <c r="G81" s="84">
        <v>210315.05</v>
      </c>
      <c r="H81" s="84">
        <v>266348.45</v>
      </c>
      <c r="I81">
        <v>756.67</v>
      </c>
      <c r="J81" s="84">
        <v>115210.58</v>
      </c>
      <c r="K81" s="84">
        <v>10978.45</v>
      </c>
      <c r="L81" s="84">
        <v>126189.03</v>
      </c>
      <c r="M81" s="84">
        <v>10514.26</v>
      </c>
      <c r="N81" s="84">
        <v>10514.26</v>
      </c>
      <c r="O81" s="84">
        <v>10514.26</v>
      </c>
      <c r="P81" s="84">
        <v>10514.26</v>
      </c>
      <c r="Q81" s="84">
        <v>10514.26</v>
      </c>
      <c r="R81" s="84">
        <v>10514.26</v>
      </c>
      <c r="S81" s="84">
        <v>10517.24</v>
      </c>
      <c r="T81" s="84">
        <v>10517.24</v>
      </c>
      <c r="U81" s="84">
        <v>10517.24</v>
      </c>
      <c r="V81" s="84">
        <v>10517.24</v>
      </c>
      <c r="W81" s="84">
        <v>10517.24</v>
      </c>
      <c r="X81" s="84">
        <v>10517.27</v>
      </c>
      <c r="Y81" s="84">
        <v>115210.58</v>
      </c>
      <c r="Z81" s="84">
        <v>9599.52</v>
      </c>
      <c r="AA81" s="84">
        <v>9599.52</v>
      </c>
      <c r="AB81" s="84">
        <v>9599.52</v>
      </c>
      <c r="AC81" s="84">
        <v>9599.52</v>
      </c>
      <c r="AD81" s="84">
        <v>9599.52</v>
      </c>
      <c r="AE81" s="84">
        <v>9599.52</v>
      </c>
      <c r="AF81" s="84">
        <v>9602.24</v>
      </c>
      <c r="AG81" s="84">
        <v>9602.24</v>
      </c>
      <c r="AH81" s="84">
        <v>9602.24</v>
      </c>
      <c r="AI81" s="84">
        <v>9602.24</v>
      </c>
      <c r="AJ81" s="84">
        <v>9602.24</v>
      </c>
      <c r="AK81" s="84">
        <v>9602.26</v>
      </c>
      <c r="AL81" s="84">
        <v>10978.45</v>
      </c>
      <c r="AM81">
        <v>914.74</v>
      </c>
      <c r="AN81">
        <v>914.74</v>
      </c>
      <c r="AO81">
        <v>914.74</v>
      </c>
      <c r="AP81">
        <v>914.74</v>
      </c>
      <c r="AQ81">
        <v>914.74</v>
      </c>
      <c r="AR81">
        <v>914.74</v>
      </c>
      <c r="AS81">
        <v>915</v>
      </c>
      <c r="AT81">
        <v>915</v>
      </c>
      <c r="AU81">
        <v>915</v>
      </c>
      <c r="AV81">
        <v>915</v>
      </c>
      <c r="AW81">
        <v>915</v>
      </c>
      <c r="AX81">
        <v>915.01</v>
      </c>
    </row>
    <row r="82" spans="1:50" x14ac:dyDescent="0.25">
      <c r="A82">
        <v>13075085</v>
      </c>
      <c r="B82">
        <v>5552</v>
      </c>
      <c r="C82" t="s">
        <v>64</v>
      </c>
      <c r="D82">
        <v>589</v>
      </c>
      <c r="E82" s="84">
        <v>204175.14</v>
      </c>
      <c r="F82" s="84">
        <v>586447.34</v>
      </c>
      <c r="G82" s="84">
        <v>382272.2</v>
      </c>
      <c r="H82" s="84">
        <v>433538.46</v>
      </c>
      <c r="I82">
        <v>736.06</v>
      </c>
      <c r="J82" s="84">
        <v>209408.71</v>
      </c>
      <c r="K82" s="84">
        <v>19954.61</v>
      </c>
      <c r="L82" s="84">
        <v>229363.32</v>
      </c>
      <c r="M82" s="84">
        <v>19111.12</v>
      </c>
      <c r="N82" s="84">
        <v>19111.12</v>
      </c>
      <c r="O82" s="84">
        <v>19111.12</v>
      </c>
      <c r="P82" s="84">
        <v>19111.12</v>
      </c>
      <c r="Q82" s="84">
        <v>19111.12</v>
      </c>
      <c r="R82" s="84">
        <v>19111.12</v>
      </c>
      <c r="S82" s="84">
        <v>19116.099999999999</v>
      </c>
      <c r="T82" s="84">
        <v>19116.099999999999</v>
      </c>
      <c r="U82" s="84">
        <v>19116.099999999999</v>
      </c>
      <c r="V82" s="84">
        <v>19116.099999999999</v>
      </c>
      <c r="W82" s="84">
        <v>19116.099999999999</v>
      </c>
      <c r="X82" s="84">
        <v>19116.099999999999</v>
      </c>
      <c r="Y82" s="84">
        <v>209408.71</v>
      </c>
      <c r="Z82" s="84">
        <v>17448.46</v>
      </c>
      <c r="AA82" s="84">
        <v>17448.46</v>
      </c>
      <c r="AB82" s="84">
        <v>17448.46</v>
      </c>
      <c r="AC82" s="84">
        <v>17448.46</v>
      </c>
      <c r="AD82" s="84">
        <v>17448.46</v>
      </c>
      <c r="AE82" s="84">
        <v>17448.46</v>
      </c>
      <c r="AF82" s="84">
        <v>17453</v>
      </c>
      <c r="AG82" s="84">
        <v>17453</v>
      </c>
      <c r="AH82" s="84">
        <v>17453</v>
      </c>
      <c r="AI82" s="84">
        <v>17453</v>
      </c>
      <c r="AJ82" s="84">
        <v>17453</v>
      </c>
      <c r="AK82" s="84">
        <v>17452.95</v>
      </c>
      <c r="AL82" s="84">
        <v>19954.61</v>
      </c>
      <c r="AM82" s="84">
        <v>1662.66</v>
      </c>
      <c r="AN82" s="84">
        <v>1662.66</v>
      </c>
      <c r="AO82" s="84">
        <v>1662.66</v>
      </c>
      <c r="AP82" s="84">
        <v>1662.66</v>
      </c>
      <c r="AQ82" s="84">
        <v>1662.66</v>
      </c>
      <c r="AR82" s="84">
        <v>1662.66</v>
      </c>
      <c r="AS82" s="84">
        <v>1663.1</v>
      </c>
      <c r="AT82" s="84">
        <v>1663.1</v>
      </c>
      <c r="AU82" s="84">
        <v>1663.1</v>
      </c>
      <c r="AV82" s="84">
        <v>1663.1</v>
      </c>
      <c r="AW82" s="84">
        <v>1663.1</v>
      </c>
      <c r="AX82" s="84">
        <v>1663.15</v>
      </c>
    </row>
    <row r="83" spans="1:50" x14ac:dyDescent="0.25">
      <c r="A83">
        <v>13075086</v>
      </c>
      <c r="B83">
        <v>5563</v>
      </c>
      <c r="C83" t="s">
        <v>177</v>
      </c>
      <c r="D83">
        <v>669</v>
      </c>
      <c r="E83" s="84">
        <v>318399.53000000003</v>
      </c>
      <c r="F83" s="84">
        <v>666100.63</v>
      </c>
      <c r="G83" s="84">
        <v>347701.09</v>
      </c>
      <c r="H83" s="84">
        <v>527020.18999999994</v>
      </c>
      <c r="I83">
        <v>787.77</v>
      </c>
      <c r="J83" s="84">
        <v>190470.66</v>
      </c>
      <c r="K83" s="84">
        <v>18150</v>
      </c>
      <c r="L83" s="84">
        <v>208620.66</v>
      </c>
      <c r="M83" s="84">
        <v>17382.22</v>
      </c>
      <c r="N83" s="84">
        <v>17382.22</v>
      </c>
      <c r="O83" s="84">
        <v>17382.22</v>
      </c>
      <c r="P83" s="84">
        <v>17382.22</v>
      </c>
      <c r="Q83" s="84">
        <v>17382.22</v>
      </c>
      <c r="R83" s="84">
        <v>17382.22</v>
      </c>
      <c r="S83" s="84">
        <v>17387.89</v>
      </c>
      <c r="T83" s="84">
        <v>17387.89</v>
      </c>
      <c r="U83" s="84">
        <v>17387.89</v>
      </c>
      <c r="V83" s="84">
        <v>17387.89</v>
      </c>
      <c r="W83" s="84">
        <v>17387.89</v>
      </c>
      <c r="X83" s="84">
        <v>17387.89</v>
      </c>
      <c r="Y83" s="84">
        <v>190470.66</v>
      </c>
      <c r="Z83" s="84">
        <v>15869.97</v>
      </c>
      <c r="AA83" s="84">
        <v>15869.97</v>
      </c>
      <c r="AB83" s="84">
        <v>15869.97</v>
      </c>
      <c r="AC83" s="84">
        <v>15869.97</v>
      </c>
      <c r="AD83" s="84">
        <v>15869.97</v>
      </c>
      <c r="AE83" s="84">
        <v>15869.97</v>
      </c>
      <c r="AF83" s="84">
        <v>15875.14</v>
      </c>
      <c r="AG83" s="84">
        <v>15875.14</v>
      </c>
      <c r="AH83" s="84">
        <v>15875.14</v>
      </c>
      <c r="AI83" s="84">
        <v>15875.14</v>
      </c>
      <c r="AJ83" s="84">
        <v>15875.14</v>
      </c>
      <c r="AK83" s="84">
        <v>15875.14</v>
      </c>
      <c r="AL83" s="84">
        <v>18150</v>
      </c>
      <c r="AM83" s="84">
        <v>1512.25</v>
      </c>
      <c r="AN83" s="84">
        <v>1512.25</v>
      </c>
      <c r="AO83" s="84">
        <v>1512.25</v>
      </c>
      <c r="AP83" s="84">
        <v>1512.25</v>
      </c>
      <c r="AQ83" s="84">
        <v>1512.25</v>
      </c>
      <c r="AR83" s="84">
        <v>1512.25</v>
      </c>
      <c r="AS83" s="84">
        <v>1512.75</v>
      </c>
      <c r="AT83" s="84">
        <v>1512.75</v>
      </c>
      <c r="AU83" s="84">
        <v>1512.75</v>
      </c>
      <c r="AV83" s="84">
        <v>1512.75</v>
      </c>
      <c r="AW83" s="84">
        <v>1512.75</v>
      </c>
      <c r="AX83" s="84">
        <v>1512.75</v>
      </c>
    </row>
    <row r="84" spans="1:50" x14ac:dyDescent="0.25">
      <c r="A84">
        <v>13075087</v>
      </c>
      <c r="B84">
        <v>5551</v>
      </c>
      <c r="C84" t="s">
        <v>51</v>
      </c>
      <c r="D84">
        <v>371</v>
      </c>
      <c r="E84" s="84">
        <v>266132.15999999997</v>
      </c>
      <c r="F84" s="84">
        <v>369392.13</v>
      </c>
      <c r="G84" s="84">
        <v>103259.97</v>
      </c>
      <c r="H84" s="84">
        <v>328088.14</v>
      </c>
      <c r="I84">
        <v>884.33</v>
      </c>
      <c r="J84" s="84">
        <v>56565.81</v>
      </c>
      <c r="K84" s="84">
        <v>5390.17</v>
      </c>
      <c r="L84" s="84">
        <v>61955.98</v>
      </c>
      <c r="M84" s="84">
        <v>5161.43</v>
      </c>
      <c r="N84" s="84">
        <v>5161.43</v>
      </c>
      <c r="O84" s="84">
        <v>5161.43</v>
      </c>
      <c r="P84" s="84">
        <v>5161.43</v>
      </c>
      <c r="Q84" s="84">
        <v>5161.43</v>
      </c>
      <c r="R84" s="84">
        <v>5161.43</v>
      </c>
      <c r="S84" s="84">
        <v>5164.5600000000004</v>
      </c>
      <c r="T84" s="84">
        <v>5164.5600000000004</v>
      </c>
      <c r="U84" s="84">
        <v>5164.5600000000004</v>
      </c>
      <c r="V84" s="84">
        <v>5164.5600000000004</v>
      </c>
      <c r="W84" s="84">
        <v>5164.5600000000004</v>
      </c>
      <c r="X84" s="84">
        <v>5164.6000000000004</v>
      </c>
      <c r="Y84" s="84">
        <v>56565.81</v>
      </c>
      <c r="Z84" s="84">
        <v>4712.3900000000003</v>
      </c>
      <c r="AA84" s="84">
        <v>4712.3900000000003</v>
      </c>
      <c r="AB84" s="84">
        <v>4712.3900000000003</v>
      </c>
      <c r="AC84" s="84">
        <v>4712.3900000000003</v>
      </c>
      <c r="AD84" s="84">
        <v>4712.3900000000003</v>
      </c>
      <c r="AE84" s="84">
        <v>4712.3900000000003</v>
      </c>
      <c r="AF84" s="84">
        <v>4715.24</v>
      </c>
      <c r="AG84" s="84">
        <v>4715.24</v>
      </c>
      <c r="AH84" s="84">
        <v>4715.24</v>
      </c>
      <c r="AI84" s="84">
        <v>4715.24</v>
      </c>
      <c r="AJ84" s="84">
        <v>4715.24</v>
      </c>
      <c r="AK84" s="84">
        <v>4715.2700000000004</v>
      </c>
      <c r="AL84" s="84">
        <v>5390.17</v>
      </c>
      <c r="AM84">
        <v>449.04</v>
      </c>
      <c r="AN84">
        <v>449.04</v>
      </c>
      <c r="AO84">
        <v>449.04</v>
      </c>
      <c r="AP84">
        <v>449.04</v>
      </c>
      <c r="AQ84">
        <v>449.04</v>
      </c>
      <c r="AR84">
        <v>449.04</v>
      </c>
      <c r="AS84">
        <v>449.32</v>
      </c>
      <c r="AT84">
        <v>449.32</v>
      </c>
      <c r="AU84">
        <v>449.32</v>
      </c>
      <c r="AV84">
        <v>449.32</v>
      </c>
      <c r="AW84">
        <v>449.32</v>
      </c>
      <c r="AX84">
        <v>449.33</v>
      </c>
    </row>
    <row r="85" spans="1:50" x14ac:dyDescent="0.25">
      <c r="A85">
        <v>13075088</v>
      </c>
      <c r="B85">
        <v>5553</v>
      </c>
      <c r="C85" t="s">
        <v>78</v>
      </c>
      <c r="D85">
        <v>533</v>
      </c>
      <c r="E85" s="84">
        <v>443555</v>
      </c>
      <c r="F85" s="84">
        <v>530690.04</v>
      </c>
      <c r="G85" s="84">
        <v>87135.039999999994</v>
      </c>
      <c r="H85" s="84">
        <v>495836.02</v>
      </c>
      <c r="I85">
        <v>930.27</v>
      </c>
      <c r="J85" s="84">
        <v>47732.57</v>
      </c>
      <c r="K85" s="84">
        <v>4548.45</v>
      </c>
      <c r="L85" s="84">
        <v>52281.02</v>
      </c>
      <c r="M85" s="84">
        <v>4354.5</v>
      </c>
      <c r="N85" s="84">
        <v>4354.5</v>
      </c>
      <c r="O85" s="84">
        <v>4354.5</v>
      </c>
      <c r="P85" s="84">
        <v>4354.5</v>
      </c>
      <c r="Q85" s="84">
        <v>4354.5</v>
      </c>
      <c r="R85" s="84">
        <v>4354.5</v>
      </c>
      <c r="S85" s="84">
        <v>4359</v>
      </c>
      <c r="T85" s="84">
        <v>4359</v>
      </c>
      <c r="U85" s="84">
        <v>4359</v>
      </c>
      <c r="V85" s="84">
        <v>4359</v>
      </c>
      <c r="W85" s="84">
        <v>4359</v>
      </c>
      <c r="X85" s="84">
        <v>4359.0200000000004</v>
      </c>
      <c r="Y85" s="84">
        <v>47732.57</v>
      </c>
      <c r="Z85" s="84">
        <v>3975.66</v>
      </c>
      <c r="AA85" s="84">
        <v>3975.66</v>
      </c>
      <c r="AB85" s="84">
        <v>3975.66</v>
      </c>
      <c r="AC85" s="84">
        <v>3975.66</v>
      </c>
      <c r="AD85" s="84">
        <v>3975.66</v>
      </c>
      <c r="AE85" s="84">
        <v>3975.66</v>
      </c>
      <c r="AF85" s="84">
        <v>3979.77</v>
      </c>
      <c r="AG85" s="84">
        <v>3979.77</v>
      </c>
      <c r="AH85" s="84">
        <v>3979.77</v>
      </c>
      <c r="AI85" s="84">
        <v>3979.77</v>
      </c>
      <c r="AJ85" s="84">
        <v>3979.77</v>
      </c>
      <c r="AK85" s="84">
        <v>3979.76</v>
      </c>
      <c r="AL85" s="84">
        <v>4548.45</v>
      </c>
      <c r="AM85">
        <v>378.84</v>
      </c>
      <c r="AN85">
        <v>378.84</v>
      </c>
      <c r="AO85">
        <v>378.84</v>
      </c>
      <c r="AP85">
        <v>378.84</v>
      </c>
      <c r="AQ85">
        <v>378.84</v>
      </c>
      <c r="AR85">
        <v>378.84</v>
      </c>
      <c r="AS85">
        <v>379.23</v>
      </c>
      <c r="AT85">
        <v>379.23</v>
      </c>
      <c r="AU85">
        <v>379.23</v>
      </c>
      <c r="AV85">
        <v>379.23</v>
      </c>
      <c r="AW85">
        <v>379.23</v>
      </c>
      <c r="AX85">
        <v>379.26</v>
      </c>
    </row>
    <row r="86" spans="1:50" x14ac:dyDescent="0.25">
      <c r="A86">
        <v>13075089</v>
      </c>
      <c r="B86">
        <v>5552</v>
      </c>
      <c r="C86" t="s">
        <v>65</v>
      </c>
      <c r="D86">
        <v>418</v>
      </c>
      <c r="E86" s="84">
        <v>139895.20000000001</v>
      </c>
      <c r="F86" s="84">
        <v>416188.43</v>
      </c>
      <c r="G86" s="84">
        <v>276293.24</v>
      </c>
      <c r="H86" s="84">
        <v>305671.14</v>
      </c>
      <c r="I86">
        <v>731.27</v>
      </c>
      <c r="J86" s="84">
        <v>151353.43</v>
      </c>
      <c r="K86" s="84">
        <v>14422.51</v>
      </c>
      <c r="L86" s="84">
        <v>165775.94</v>
      </c>
      <c r="M86" s="84">
        <v>13812.89</v>
      </c>
      <c r="N86" s="84">
        <v>13812.89</v>
      </c>
      <c r="O86" s="84">
        <v>13812.89</v>
      </c>
      <c r="P86" s="84">
        <v>13812.89</v>
      </c>
      <c r="Q86" s="84">
        <v>13812.89</v>
      </c>
      <c r="R86" s="84">
        <v>13812.89</v>
      </c>
      <c r="S86" s="84">
        <v>13816.43</v>
      </c>
      <c r="T86" s="84">
        <v>13816.43</v>
      </c>
      <c r="U86" s="84">
        <v>13816.43</v>
      </c>
      <c r="V86" s="84">
        <v>13816.43</v>
      </c>
      <c r="W86" s="84">
        <v>13816.43</v>
      </c>
      <c r="X86" s="84">
        <v>13816.45</v>
      </c>
      <c r="Y86" s="84">
        <v>151353.43</v>
      </c>
      <c r="Z86" s="84">
        <v>12611.17</v>
      </c>
      <c r="AA86" s="84">
        <v>12611.17</v>
      </c>
      <c r="AB86" s="84">
        <v>12611.17</v>
      </c>
      <c r="AC86" s="84">
        <v>12611.17</v>
      </c>
      <c r="AD86" s="84">
        <v>12611.17</v>
      </c>
      <c r="AE86" s="84">
        <v>12611.17</v>
      </c>
      <c r="AF86" s="84">
        <v>12614.4</v>
      </c>
      <c r="AG86" s="84">
        <v>12614.4</v>
      </c>
      <c r="AH86" s="84">
        <v>12614.4</v>
      </c>
      <c r="AI86" s="84">
        <v>12614.4</v>
      </c>
      <c r="AJ86" s="84">
        <v>12614.4</v>
      </c>
      <c r="AK86" s="84">
        <v>12614.41</v>
      </c>
      <c r="AL86" s="84">
        <v>14422.51</v>
      </c>
      <c r="AM86" s="84">
        <v>1201.72</v>
      </c>
      <c r="AN86" s="84">
        <v>1201.72</v>
      </c>
      <c r="AO86" s="84">
        <v>1201.72</v>
      </c>
      <c r="AP86" s="84">
        <v>1201.72</v>
      </c>
      <c r="AQ86" s="84">
        <v>1201.72</v>
      </c>
      <c r="AR86" s="84">
        <v>1201.72</v>
      </c>
      <c r="AS86" s="84">
        <v>1202.03</v>
      </c>
      <c r="AT86" s="84">
        <v>1202.03</v>
      </c>
      <c r="AU86" s="84">
        <v>1202.03</v>
      </c>
      <c r="AV86" s="84">
        <v>1202.03</v>
      </c>
      <c r="AW86" s="84">
        <v>1202.03</v>
      </c>
      <c r="AX86" s="84">
        <v>1202.04</v>
      </c>
    </row>
    <row r="87" spans="1:50" x14ac:dyDescent="0.25">
      <c r="A87">
        <v>13075090</v>
      </c>
      <c r="B87">
        <v>5562</v>
      </c>
      <c r="C87" t="s">
        <v>161</v>
      </c>
      <c r="D87">
        <v>441</v>
      </c>
      <c r="E87" s="84">
        <v>156306.28</v>
      </c>
      <c r="F87" s="84">
        <v>439088.75</v>
      </c>
      <c r="G87" s="84">
        <v>282782.48</v>
      </c>
      <c r="H87" s="84">
        <v>325975.77</v>
      </c>
      <c r="I87">
        <v>739.17</v>
      </c>
      <c r="J87" s="84">
        <v>154908.24</v>
      </c>
      <c r="K87" s="84">
        <v>14761.25</v>
      </c>
      <c r="L87" s="84">
        <v>169669.49</v>
      </c>
      <c r="M87" s="84">
        <v>14137.26</v>
      </c>
      <c r="N87" s="84">
        <v>14137.26</v>
      </c>
      <c r="O87" s="84">
        <v>14137.26</v>
      </c>
      <c r="P87" s="84">
        <v>14137.26</v>
      </c>
      <c r="Q87" s="84">
        <v>14137.26</v>
      </c>
      <c r="R87" s="84">
        <v>14137.26</v>
      </c>
      <c r="S87" s="84">
        <v>14140.98</v>
      </c>
      <c r="T87" s="84">
        <v>14140.98</v>
      </c>
      <c r="U87" s="84">
        <v>14140.98</v>
      </c>
      <c r="V87" s="84">
        <v>14140.98</v>
      </c>
      <c r="W87" s="84">
        <v>14140.98</v>
      </c>
      <c r="X87" s="84">
        <v>14141.03</v>
      </c>
      <c r="Y87" s="84">
        <v>154908.24</v>
      </c>
      <c r="Z87" s="84">
        <v>12907.32</v>
      </c>
      <c r="AA87" s="84">
        <v>12907.32</v>
      </c>
      <c r="AB87" s="84">
        <v>12907.32</v>
      </c>
      <c r="AC87" s="84">
        <v>12907.32</v>
      </c>
      <c r="AD87" s="84">
        <v>12907.32</v>
      </c>
      <c r="AE87" s="84">
        <v>12907.32</v>
      </c>
      <c r="AF87" s="84">
        <v>12910.72</v>
      </c>
      <c r="AG87" s="84">
        <v>12910.72</v>
      </c>
      <c r="AH87" s="84">
        <v>12910.72</v>
      </c>
      <c r="AI87" s="84">
        <v>12910.72</v>
      </c>
      <c r="AJ87" s="84">
        <v>12910.72</v>
      </c>
      <c r="AK87" s="84">
        <v>12910.72</v>
      </c>
      <c r="AL87" s="84">
        <v>14761.25</v>
      </c>
      <c r="AM87" s="84">
        <v>1229.94</v>
      </c>
      <c r="AN87" s="84">
        <v>1229.94</v>
      </c>
      <c r="AO87" s="84">
        <v>1229.94</v>
      </c>
      <c r="AP87" s="84">
        <v>1229.94</v>
      </c>
      <c r="AQ87" s="84">
        <v>1229.94</v>
      </c>
      <c r="AR87" s="84">
        <v>1229.94</v>
      </c>
      <c r="AS87" s="84">
        <v>1230.26</v>
      </c>
      <c r="AT87" s="84">
        <v>1230.26</v>
      </c>
      <c r="AU87" s="84">
        <v>1230.26</v>
      </c>
      <c r="AV87" s="84">
        <v>1230.26</v>
      </c>
      <c r="AW87" s="84">
        <v>1230.26</v>
      </c>
      <c r="AX87" s="84">
        <v>1230.31</v>
      </c>
    </row>
    <row r="88" spans="1:50" x14ac:dyDescent="0.25">
      <c r="A88">
        <v>13075091</v>
      </c>
      <c r="B88">
        <v>5555</v>
      </c>
      <c r="C88" t="s">
        <v>100</v>
      </c>
      <c r="D88" s="85">
        <v>1008</v>
      </c>
      <c r="E88" s="84">
        <v>558829.84</v>
      </c>
      <c r="F88" s="84">
        <v>1003631.44</v>
      </c>
      <c r="G88" s="84">
        <v>444801.6</v>
      </c>
      <c r="H88" s="84">
        <v>825710.8</v>
      </c>
      <c r="I88">
        <v>819.16</v>
      </c>
      <c r="J88" s="84">
        <v>243662.32</v>
      </c>
      <c r="K88" s="84">
        <v>23218.639999999999</v>
      </c>
      <c r="L88" s="84">
        <v>266880.96000000002</v>
      </c>
      <c r="M88" s="84">
        <v>22235.82</v>
      </c>
      <c r="N88" s="84">
        <v>22235.82</v>
      </c>
      <c r="O88" s="84">
        <v>22235.82</v>
      </c>
      <c r="P88" s="84">
        <v>22235.82</v>
      </c>
      <c r="Q88" s="84">
        <v>22235.82</v>
      </c>
      <c r="R88" s="84">
        <v>22235.82</v>
      </c>
      <c r="S88" s="84">
        <v>22244.34</v>
      </c>
      <c r="T88" s="84">
        <v>22244.34</v>
      </c>
      <c r="U88" s="84">
        <v>22244.34</v>
      </c>
      <c r="V88" s="84">
        <v>22244.34</v>
      </c>
      <c r="W88" s="84">
        <v>22244.34</v>
      </c>
      <c r="X88" s="84">
        <v>22244.34</v>
      </c>
      <c r="Y88" s="84">
        <v>243662.32</v>
      </c>
      <c r="Z88" s="84">
        <v>20301.310000000001</v>
      </c>
      <c r="AA88" s="84">
        <v>20301.310000000001</v>
      </c>
      <c r="AB88" s="84">
        <v>20301.310000000001</v>
      </c>
      <c r="AC88" s="84">
        <v>20301.310000000001</v>
      </c>
      <c r="AD88" s="84">
        <v>20301.310000000001</v>
      </c>
      <c r="AE88" s="84">
        <v>20301.310000000001</v>
      </c>
      <c r="AF88" s="84">
        <v>20309.080000000002</v>
      </c>
      <c r="AG88" s="84">
        <v>20309.080000000002</v>
      </c>
      <c r="AH88" s="84">
        <v>20309.080000000002</v>
      </c>
      <c r="AI88" s="84">
        <v>20309.080000000002</v>
      </c>
      <c r="AJ88" s="84">
        <v>20309.080000000002</v>
      </c>
      <c r="AK88" s="84">
        <v>20309.060000000001</v>
      </c>
      <c r="AL88" s="84">
        <v>23218.639999999999</v>
      </c>
      <c r="AM88" s="84">
        <v>1934.51</v>
      </c>
      <c r="AN88" s="84">
        <v>1934.51</v>
      </c>
      <c r="AO88" s="84">
        <v>1934.51</v>
      </c>
      <c r="AP88" s="84">
        <v>1934.51</v>
      </c>
      <c r="AQ88" s="84">
        <v>1934.51</v>
      </c>
      <c r="AR88" s="84">
        <v>1934.51</v>
      </c>
      <c r="AS88" s="84">
        <v>1935.26</v>
      </c>
      <c r="AT88" s="84">
        <v>1935.26</v>
      </c>
      <c r="AU88" s="84">
        <v>1935.26</v>
      </c>
      <c r="AV88" s="84">
        <v>1935.26</v>
      </c>
      <c r="AW88" s="84">
        <v>1935.26</v>
      </c>
      <c r="AX88" s="84">
        <v>1935.28</v>
      </c>
    </row>
    <row r="89" spans="1:50" x14ac:dyDescent="0.25">
      <c r="A89">
        <v>13075092</v>
      </c>
      <c r="B89">
        <v>5561</v>
      </c>
      <c r="C89" t="s">
        <v>150</v>
      </c>
      <c r="D89">
        <v>794</v>
      </c>
      <c r="E89" s="84">
        <v>370210.22</v>
      </c>
      <c r="F89" s="84">
        <v>790558.89</v>
      </c>
      <c r="G89" s="84">
        <v>420348.67</v>
      </c>
      <c r="H89" s="84">
        <v>622419.42000000004</v>
      </c>
      <c r="I89">
        <v>783.9</v>
      </c>
      <c r="J89" s="84">
        <v>230267</v>
      </c>
      <c r="K89" s="84">
        <v>21942.2</v>
      </c>
      <c r="L89" s="84">
        <v>252209.2</v>
      </c>
      <c r="M89" s="84">
        <v>21014.080000000002</v>
      </c>
      <c r="N89" s="84">
        <v>21014.080000000002</v>
      </c>
      <c r="O89" s="84">
        <v>21014.080000000002</v>
      </c>
      <c r="P89" s="84">
        <v>21014.080000000002</v>
      </c>
      <c r="Q89" s="84">
        <v>21014.080000000002</v>
      </c>
      <c r="R89" s="84">
        <v>21014.080000000002</v>
      </c>
      <c r="S89" s="84">
        <v>21020.78</v>
      </c>
      <c r="T89" s="84">
        <v>21020.78</v>
      </c>
      <c r="U89" s="84">
        <v>21020.78</v>
      </c>
      <c r="V89" s="84">
        <v>21020.78</v>
      </c>
      <c r="W89" s="84">
        <v>21020.78</v>
      </c>
      <c r="X89" s="84">
        <v>21020.82</v>
      </c>
      <c r="Y89" s="84">
        <v>230267</v>
      </c>
      <c r="Z89" s="84">
        <v>19185.86</v>
      </c>
      <c r="AA89" s="84">
        <v>19185.86</v>
      </c>
      <c r="AB89" s="84">
        <v>19185.86</v>
      </c>
      <c r="AC89" s="84">
        <v>19185.86</v>
      </c>
      <c r="AD89" s="84">
        <v>19185.86</v>
      </c>
      <c r="AE89" s="84">
        <v>19185.86</v>
      </c>
      <c r="AF89" s="84">
        <v>19191.97</v>
      </c>
      <c r="AG89" s="84">
        <v>19191.97</v>
      </c>
      <c r="AH89" s="84">
        <v>19191.97</v>
      </c>
      <c r="AI89" s="84">
        <v>19191.97</v>
      </c>
      <c r="AJ89" s="84">
        <v>19191.97</v>
      </c>
      <c r="AK89" s="84">
        <v>19191.990000000002</v>
      </c>
      <c r="AL89" s="84">
        <v>21942.2</v>
      </c>
      <c r="AM89" s="84">
        <v>1828.22</v>
      </c>
      <c r="AN89" s="84">
        <v>1828.22</v>
      </c>
      <c r="AO89" s="84">
        <v>1828.22</v>
      </c>
      <c r="AP89" s="84">
        <v>1828.22</v>
      </c>
      <c r="AQ89" s="84">
        <v>1828.22</v>
      </c>
      <c r="AR89" s="84">
        <v>1828.22</v>
      </c>
      <c r="AS89" s="84">
        <v>1828.81</v>
      </c>
      <c r="AT89" s="84">
        <v>1828.81</v>
      </c>
      <c r="AU89" s="84">
        <v>1828.81</v>
      </c>
      <c r="AV89" s="84">
        <v>1828.81</v>
      </c>
      <c r="AW89" s="84">
        <v>1828.81</v>
      </c>
      <c r="AX89" s="84">
        <v>1828.83</v>
      </c>
    </row>
    <row r="90" spans="1:50" x14ac:dyDescent="0.25">
      <c r="A90">
        <v>13075093</v>
      </c>
      <c r="B90">
        <v>5552</v>
      </c>
      <c r="C90" t="s">
        <v>66</v>
      </c>
      <c r="D90">
        <v>751</v>
      </c>
      <c r="E90" s="84">
        <v>343000.57</v>
      </c>
      <c r="F90" s="84">
        <v>747745.25</v>
      </c>
      <c r="G90" s="84">
        <v>404744.68</v>
      </c>
      <c r="H90" s="84">
        <v>585847.38</v>
      </c>
      <c r="I90">
        <v>780.09</v>
      </c>
      <c r="J90" s="84">
        <v>221719.14</v>
      </c>
      <c r="K90" s="84">
        <v>21127.67</v>
      </c>
      <c r="L90" s="84">
        <v>242846.81</v>
      </c>
      <c r="M90" s="84">
        <v>20234.060000000001</v>
      </c>
      <c r="N90" s="84">
        <v>20234.060000000001</v>
      </c>
      <c r="O90" s="84">
        <v>20234.060000000001</v>
      </c>
      <c r="P90" s="84">
        <v>20234.060000000001</v>
      </c>
      <c r="Q90" s="84">
        <v>20234.060000000001</v>
      </c>
      <c r="R90" s="84">
        <v>20234.060000000001</v>
      </c>
      <c r="S90" s="84">
        <v>20240.400000000001</v>
      </c>
      <c r="T90" s="84">
        <v>20240.400000000001</v>
      </c>
      <c r="U90" s="84">
        <v>20240.400000000001</v>
      </c>
      <c r="V90" s="84">
        <v>20240.400000000001</v>
      </c>
      <c r="W90" s="84">
        <v>20240.400000000001</v>
      </c>
      <c r="X90" s="84">
        <v>20240.45</v>
      </c>
      <c r="Y90" s="84">
        <v>221719.14</v>
      </c>
      <c r="Z90" s="84">
        <v>18473.7</v>
      </c>
      <c r="AA90" s="84">
        <v>18473.7</v>
      </c>
      <c r="AB90" s="84">
        <v>18473.7</v>
      </c>
      <c r="AC90" s="84">
        <v>18473.7</v>
      </c>
      <c r="AD90" s="84">
        <v>18473.7</v>
      </c>
      <c r="AE90" s="84">
        <v>18473.7</v>
      </c>
      <c r="AF90" s="84">
        <v>18479.490000000002</v>
      </c>
      <c r="AG90" s="84">
        <v>18479.490000000002</v>
      </c>
      <c r="AH90" s="84">
        <v>18479.490000000002</v>
      </c>
      <c r="AI90" s="84">
        <v>18479.490000000002</v>
      </c>
      <c r="AJ90" s="84">
        <v>18479.490000000002</v>
      </c>
      <c r="AK90" s="84">
        <v>18479.490000000002</v>
      </c>
      <c r="AL90" s="84">
        <v>21127.67</v>
      </c>
      <c r="AM90" s="84">
        <v>1760.36</v>
      </c>
      <c r="AN90" s="84">
        <v>1760.36</v>
      </c>
      <c r="AO90" s="84">
        <v>1760.36</v>
      </c>
      <c r="AP90" s="84">
        <v>1760.36</v>
      </c>
      <c r="AQ90" s="84">
        <v>1760.36</v>
      </c>
      <c r="AR90" s="84">
        <v>1760.36</v>
      </c>
      <c r="AS90" s="84">
        <v>1760.91</v>
      </c>
      <c r="AT90" s="84">
        <v>1760.91</v>
      </c>
      <c r="AU90" s="84">
        <v>1760.91</v>
      </c>
      <c r="AV90" s="84">
        <v>1760.91</v>
      </c>
      <c r="AW90" s="84">
        <v>1760.91</v>
      </c>
      <c r="AX90" s="84">
        <v>1760.96</v>
      </c>
    </row>
    <row r="91" spans="1:50" x14ac:dyDescent="0.25">
      <c r="A91">
        <v>13075094</v>
      </c>
      <c r="B91">
        <v>5563</v>
      </c>
      <c r="C91" t="s">
        <v>178</v>
      </c>
      <c r="D91">
        <v>833</v>
      </c>
      <c r="E91" s="84">
        <v>555794.76</v>
      </c>
      <c r="F91" s="84">
        <v>829389.87</v>
      </c>
      <c r="G91" s="84">
        <v>273595.11</v>
      </c>
      <c r="H91" s="84">
        <v>719951.83</v>
      </c>
      <c r="I91">
        <v>864.29</v>
      </c>
      <c r="J91" s="84">
        <v>149875.41</v>
      </c>
      <c r="K91" s="84">
        <v>14281.66</v>
      </c>
      <c r="L91" s="84">
        <v>164157.07</v>
      </c>
      <c r="M91" s="84">
        <v>13676.23</v>
      </c>
      <c r="N91" s="84">
        <v>13676.23</v>
      </c>
      <c r="O91" s="84">
        <v>13676.23</v>
      </c>
      <c r="P91" s="84">
        <v>13676.23</v>
      </c>
      <c r="Q91" s="84">
        <v>13676.23</v>
      </c>
      <c r="R91" s="84">
        <v>13676.23</v>
      </c>
      <c r="S91" s="84">
        <v>13683.28</v>
      </c>
      <c r="T91" s="84">
        <v>13683.28</v>
      </c>
      <c r="U91" s="84">
        <v>13683.28</v>
      </c>
      <c r="V91" s="84">
        <v>13683.28</v>
      </c>
      <c r="W91" s="84">
        <v>13683.28</v>
      </c>
      <c r="X91" s="84">
        <v>13683.29</v>
      </c>
      <c r="Y91" s="84">
        <v>149875.41</v>
      </c>
      <c r="Z91" s="84">
        <v>12486.4</v>
      </c>
      <c r="AA91" s="84">
        <v>12486.4</v>
      </c>
      <c r="AB91" s="84">
        <v>12486.4</v>
      </c>
      <c r="AC91" s="84">
        <v>12486.4</v>
      </c>
      <c r="AD91" s="84">
        <v>12486.4</v>
      </c>
      <c r="AE91" s="84">
        <v>12486.4</v>
      </c>
      <c r="AF91" s="84">
        <v>12492.84</v>
      </c>
      <c r="AG91" s="84">
        <v>12492.84</v>
      </c>
      <c r="AH91" s="84">
        <v>12492.84</v>
      </c>
      <c r="AI91" s="84">
        <v>12492.84</v>
      </c>
      <c r="AJ91" s="84">
        <v>12492.84</v>
      </c>
      <c r="AK91" s="84">
        <v>12492.81</v>
      </c>
      <c r="AL91" s="84">
        <v>14281.66</v>
      </c>
      <c r="AM91" s="84">
        <v>1189.83</v>
      </c>
      <c r="AN91" s="84">
        <v>1189.83</v>
      </c>
      <c r="AO91" s="84">
        <v>1189.83</v>
      </c>
      <c r="AP91" s="84">
        <v>1189.83</v>
      </c>
      <c r="AQ91" s="84">
        <v>1189.83</v>
      </c>
      <c r="AR91" s="84">
        <v>1189.83</v>
      </c>
      <c r="AS91" s="84">
        <v>1190.44</v>
      </c>
      <c r="AT91" s="84">
        <v>1190.44</v>
      </c>
      <c r="AU91" s="84">
        <v>1190.44</v>
      </c>
      <c r="AV91" s="84">
        <v>1190.44</v>
      </c>
      <c r="AW91" s="84">
        <v>1190.44</v>
      </c>
      <c r="AX91" s="84">
        <v>1190.48</v>
      </c>
    </row>
    <row r="92" spans="1:50" x14ac:dyDescent="0.25">
      <c r="A92">
        <v>13075095</v>
      </c>
      <c r="B92">
        <v>5556</v>
      </c>
      <c r="C92" t="s">
        <v>110</v>
      </c>
      <c r="D92">
        <v>377</v>
      </c>
      <c r="E92" s="84">
        <v>190874.36</v>
      </c>
      <c r="F92" s="84">
        <v>375366.12</v>
      </c>
      <c r="G92" s="84">
        <v>184491.76</v>
      </c>
      <c r="H92" s="84">
        <v>301569.42</v>
      </c>
      <c r="I92">
        <v>799.92</v>
      </c>
      <c r="J92" s="84">
        <v>101064.59</v>
      </c>
      <c r="K92" s="84">
        <v>9630.4699999999993</v>
      </c>
      <c r="L92" s="84">
        <v>110695.06</v>
      </c>
      <c r="M92" s="84">
        <v>9222.99</v>
      </c>
      <c r="N92" s="84">
        <v>9222.99</v>
      </c>
      <c r="O92" s="84">
        <v>9222.99</v>
      </c>
      <c r="P92" s="84">
        <v>9222.99</v>
      </c>
      <c r="Q92" s="84">
        <v>9222.99</v>
      </c>
      <c r="R92" s="84">
        <v>9222.99</v>
      </c>
      <c r="S92" s="84">
        <v>9226.18</v>
      </c>
      <c r="T92" s="84">
        <v>9226.18</v>
      </c>
      <c r="U92" s="84">
        <v>9226.18</v>
      </c>
      <c r="V92" s="84">
        <v>9226.18</v>
      </c>
      <c r="W92" s="84">
        <v>9226.18</v>
      </c>
      <c r="X92" s="84">
        <v>9226.2199999999993</v>
      </c>
      <c r="Y92" s="84">
        <v>101064.59</v>
      </c>
      <c r="Z92" s="84">
        <v>8420.59</v>
      </c>
      <c r="AA92" s="84">
        <v>8420.59</v>
      </c>
      <c r="AB92" s="84">
        <v>8420.59</v>
      </c>
      <c r="AC92" s="84">
        <v>8420.59</v>
      </c>
      <c r="AD92" s="84">
        <v>8420.59</v>
      </c>
      <c r="AE92" s="84">
        <v>8420.59</v>
      </c>
      <c r="AF92" s="84">
        <v>8423.51</v>
      </c>
      <c r="AG92" s="84">
        <v>8423.51</v>
      </c>
      <c r="AH92" s="84">
        <v>8423.51</v>
      </c>
      <c r="AI92" s="84">
        <v>8423.51</v>
      </c>
      <c r="AJ92" s="84">
        <v>8423.51</v>
      </c>
      <c r="AK92" s="84">
        <v>8423.5</v>
      </c>
      <c r="AL92" s="84">
        <v>9630.4699999999993</v>
      </c>
      <c r="AM92">
        <v>802.4</v>
      </c>
      <c r="AN92">
        <v>802.4</v>
      </c>
      <c r="AO92">
        <v>802.4</v>
      </c>
      <c r="AP92">
        <v>802.4</v>
      </c>
      <c r="AQ92">
        <v>802.4</v>
      </c>
      <c r="AR92">
        <v>802.4</v>
      </c>
      <c r="AS92">
        <v>802.67</v>
      </c>
      <c r="AT92">
        <v>802.67</v>
      </c>
      <c r="AU92">
        <v>802.67</v>
      </c>
      <c r="AV92">
        <v>802.67</v>
      </c>
      <c r="AW92">
        <v>802.67</v>
      </c>
      <c r="AX92">
        <v>802.72</v>
      </c>
    </row>
    <row r="93" spans="1:50" x14ac:dyDescent="0.25">
      <c r="A93">
        <v>13075097</v>
      </c>
      <c r="B93">
        <v>5557</v>
      </c>
      <c r="C93" t="s">
        <v>123</v>
      </c>
      <c r="D93">
        <v>610</v>
      </c>
      <c r="E93" s="84">
        <v>246095.38</v>
      </c>
      <c r="F93" s="84">
        <v>607356.32999999996</v>
      </c>
      <c r="G93" s="84">
        <v>361260.94</v>
      </c>
      <c r="H93" s="84">
        <v>462851.95</v>
      </c>
      <c r="I93">
        <v>758.77</v>
      </c>
      <c r="J93" s="84">
        <v>197898.75</v>
      </c>
      <c r="K93" s="84">
        <v>18857.82</v>
      </c>
      <c r="L93" s="84">
        <v>216756.57</v>
      </c>
      <c r="M93" s="84">
        <v>18060.47</v>
      </c>
      <c r="N93" s="84">
        <v>18060.47</v>
      </c>
      <c r="O93" s="84">
        <v>18060.47</v>
      </c>
      <c r="P93" s="84">
        <v>18060.47</v>
      </c>
      <c r="Q93" s="84">
        <v>18060.47</v>
      </c>
      <c r="R93" s="84">
        <v>18060.47</v>
      </c>
      <c r="S93" s="84">
        <v>18065.62</v>
      </c>
      <c r="T93" s="84">
        <v>18065.62</v>
      </c>
      <c r="U93" s="84">
        <v>18065.62</v>
      </c>
      <c r="V93" s="84">
        <v>18065.62</v>
      </c>
      <c r="W93" s="84">
        <v>18065.62</v>
      </c>
      <c r="X93" s="84">
        <v>18065.650000000001</v>
      </c>
      <c r="Y93" s="84">
        <v>197898.75</v>
      </c>
      <c r="Z93" s="84">
        <v>16489.21</v>
      </c>
      <c r="AA93" s="84">
        <v>16489.21</v>
      </c>
      <c r="AB93" s="84">
        <v>16489.21</v>
      </c>
      <c r="AC93" s="84">
        <v>16489.21</v>
      </c>
      <c r="AD93" s="84">
        <v>16489.21</v>
      </c>
      <c r="AE93" s="84">
        <v>16489.21</v>
      </c>
      <c r="AF93" s="84">
        <v>16493.91</v>
      </c>
      <c r="AG93" s="84">
        <v>16493.91</v>
      </c>
      <c r="AH93" s="84">
        <v>16493.91</v>
      </c>
      <c r="AI93" s="84">
        <v>16493.91</v>
      </c>
      <c r="AJ93" s="84">
        <v>16493.91</v>
      </c>
      <c r="AK93" s="84">
        <v>16493.939999999999</v>
      </c>
      <c r="AL93" s="84">
        <v>18857.82</v>
      </c>
      <c r="AM93" s="84">
        <v>1571.26</v>
      </c>
      <c r="AN93" s="84">
        <v>1571.26</v>
      </c>
      <c r="AO93" s="84">
        <v>1571.26</v>
      </c>
      <c r="AP93" s="84">
        <v>1571.26</v>
      </c>
      <c r="AQ93" s="84">
        <v>1571.26</v>
      </c>
      <c r="AR93" s="84">
        <v>1571.26</v>
      </c>
      <c r="AS93" s="84">
        <v>1571.71</v>
      </c>
      <c r="AT93" s="84">
        <v>1571.71</v>
      </c>
      <c r="AU93" s="84">
        <v>1571.71</v>
      </c>
      <c r="AV93" s="84">
        <v>1571.71</v>
      </c>
      <c r="AW93" s="84">
        <v>1571.71</v>
      </c>
      <c r="AX93" s="84">
        <v>1571.71</v>
      </c>
    </row>
    <row r="94" spans="1:50" x14ac:dyDescent="0.25">
      <c r="A94">
        <v>13075098</v>
      </c>
      <c r="B94">
        <v>5553</v>
      </c>
      <c r="C94" t="s">
        <v>79</v>
      </c>
      <c r="D94">
        <v>500</v>
      </c>
      <c r="E94" s="84">
        <v>283202.15000000002</v>
      </c>
      <c r="F94" s="84">
        <v>497833.06</v>
      </c>
      <c r="G94" s="84">
        <v>214630.9</v>
      </c>
      <c r="H94" s="84">
        <v>411980.69</v>
      </c>
      <c r="I94">
        <v>823.96</v>
      </c>
      <c r="J94" s="84">
        <v>117574.81</v>
      </c>
      <c r="K94" s="84">
        <v>11203.73</v>
      </c>
      <c r="L94" s="84">
        <v>128778.54</v>
      </c>
      <c r="M94" s="84">
        <v>10729.43</v>
      </c>
      <c r="N94" s="84">
        <v>10729.43</v>
      </c>
      <c r="O94" s="84">
        <v>10729.43</v>
      </c>
      <c r="P94" s="84">
        <v>10729.43</v>
      </c>
      <c r="Q94" s="84">
        <v>10729.43</v>
      </c>
      <c r="R94" s="84">
        <v>10729.43</v>
      </c>
      <c r="S94" s="84">
        <v>10733.66</v>
      </c>
      <c r="T94" s="84">
        <v>10733.66</v>
      </c>
      <c r="U94" s="84">
        <v>10733.66</v>
      </c>
      <c r="V94" s="84">
        <v>10733.66</v>
      </c>
      <c r="W94" s="84">
        <v>10733.66</v>
      </c>
      <c r="X94" s="84">
        <v>10733.66</v>
      </c>
      <c r="Y94" s="84">
        <v>117574.81</v>
      </c>
      <c r="Z94" s="84">
        <v>9795.9699999999993</v>
      </c>
      <c r="AA94" s="84">
        <v>9795.9699999999993</v>
      </c>
      <c r="AB94" s="84">
        <v>9795.9699999999993</v>
      </c>
      <c r="AC94" s="84">
        <v>9795.9699999999993</v>
      </c>
      <c r="AD94" s="84">
        <v>9795.9699999999993</v>
      </c>
      <c r="AE94" s="84">
        <v>9795.9699999999993</v>
      </c>
      <c r="AF94" s="84">
        <v>9799.84</v>
      </c>
      <c r="AG94" s="84">
        <v>9799.84</v>
      </c>
      <c r="AH94" s="84">
        <v>9799.84</v>
      </c>
      <c r="AI94" s="84">
        <v>9799.84</v>
      </c>
      <c r="AJ94" s="84">
        <v>9799.84</v>
      </c>
      <c r="AK94" s="84">
        <v>9799.7900000000009</v>
      </c>
      <c r="AL94" s="84">
        <v>11203.73</v>
      </c>
      <c r="AM94">
        <v>933.46</v>
      </c>
      <c r="AN94">
        <v>933.46</v>
      </c>
      <c r="AO94">
        <v>933.46</v>
      </c>
      <c r="AP94">
        <v>933.46</v>
      </c>
      <c r="AQ94">
        <v>933.46</v>
      </c>
      <c r="AR94">
        <v>933.46</v>
      </c>
      <c r="AS94">
        <v>933.82</v>
      </c>
      <c r="AT94">
        <v>933.82</v>
      </c>
      <c r="AU94">
        <v>933.82</v>
      </c>
      <c r="AV94">
        <v>933.82</v>
      </c>
      <c r="AW94">
        <v>933.82</v>
      </c>
      <c r="AX94">
        <v>933.87</v>
      </c>
    </row>
    <row r="95" spans="1:50" x14ac:dyDescent="0.25">
      <c r="A95">
        <v>13075101</v>
      </c>
      <c r="B95">
        <v>5553</v>
      </c>
      <c r="C95" t="s">
        <v>80</v>
      </c>
      <c r="D95">
        <v>222</v>
      </c>
      <c r="E95" s="84">
        <v>170295.72</v>
      </c>
      <c r="F95" s="84">
        <v>221037.88</v>
      </c>
      <c r="G95" s="84">
        <v>50742.15</v>
      </c>
      <c r="H95" s="84">
        <v>200741.01</v>
      </c>
      <c r="I95">
        <v>904.24</v>
      </c>
      <c r="J95" s="84">
        <v>27796.55</v>
      </c>
      <c r="K95" s="84">
        <v>2648.74</v>
      </c>
      <c r="L95" s="84">
        <v>30445.29</v>
      </c>
      <c r="M95" s="84">
        <v>2536.17</v>
      </c>
      <c r="N95" s="84">
        <v>2536.17</v>
      </c>
      <c r="O95" s="84">
        <v>2536.17</v>
      </c>
      <c r="P95" s="84">
        <v>2536.17</v>
      </c>
      <c r="Q95" s="84">
        <v>2536.17</v>
      </c>
      <c r="R95" s="84">
        <v>2536.17</v>
      </c>
      <c r="S95" s="84">
        <v>2538.04</v>
      </c>
      <c r="T95" s="84">
        <v>2538.04</v>
      </c>
      <c r="U95" s="84">
        <v>2538.04</v>
      </c>
      <c r="V95" s="84">
        <v>2538.04</v>
      </c>
      <c r="W95" s="84">
        <v>2538.04</v>
      </c>
      <c r="X95" s="84">
        <v>2538.0700000000002</v>
      </c>
      <c r="Y95" s="84">
        <v>27796.55</v>
      </c>
      <c r="Z95" s="84">
        <v>2315.5300000000002</v>
      </c>
      <c r="AA95" s="84">
        <v>2315.5300000000002</v>
      </c>
      <c r="AB95" s="84">
        <v>2315.5300000000002</v>
      </c>
      <c r="AC95" s="84">
        <v>2315.5300000000002</v>
      </c>
      <c r="AD95" s="84">
        <v>2315.5300000000002</v>
      </c>
      <c r="AE95" s="84">
        <v>2315.5300000000002</v>
      </c>
      <c r="AF95" s="84">
        <v>2317.23</v>
      </c>
      <c r="AG95" s="84">
        <v>2317.23</v>
      </c>
      <c r="AH95" s="84">
        <v>2317.23</v>
      </c>
      <c r="AI95" s="84">
        <v>2317.23</v>
      </c>
      <c r="AJ95" s="84">
        <v>2317.23</v>
      </c>
      <c r="AK95" s="84">
        <v>2317.2199999999998</v>
      </c>
      <c r="AL95" s="84">
        <v>2648.74</v>
      </c>
      <c r="AM95">
        <v>220.64</v>
      </c>
      <c r="AN95">
        <v>220.64</v>
      </c>
      <c r="AO95">
        <v>220.64</v>
      </c>
      <c r="AP95">
        <v>220.64</v>
      </c>
      <c r="AQ95">
        <v>220.64</v>
      </c>
      <c r="AR95">
        <v>220.64</v>
      </c>
      <c r="AS95">
        <v>220.81</v>
      </c>
      <c r="AT95">
        <v>220.81</v>
      </c>
      <c r="AU95">
        <v>220.81</v>
      </c>
      <c r="AV95">
        <v>220.81</v>
      </c>
      <c r="AW95">
        <v>220.81</v>
      </c>
      <c r="AX95">
        <v>220.85</v>
      </c>
    </row>
    <row r="96" spans="1:50" x14ac:dyDescent="0.25">
      <c r="A96">
        <v>13075102</v>
      </c>
      <c r="B96">
        <v>5555</v>
      </c>
      <c r="C96" t="s">
        <v>80</v>
      </c>
      <c r="D96" s="85">
        <v>2373</v>
      </c>
      <c r="E96" s="84">
        <v>1772846.11</v>
      </c>
      <c r="F96" s="84">
        <v>2362715.6800000002</v>
      </c>
      <c r="G96" s="84">
        <v>589869.56999999995</v>
      </c>
      <c r="H96" s="84">
        <v>2126767.85</v>
      </c>
      <c r="I96">
        <v>896.24</v>
      </c>
      <c r="J96" s="84">
        <v>323130.55</v>
      </c>
      <c r="K96" s="84">
        <v>30791.19</v>
      </c>
      <c r="L96" s="84">
        <v>353921.74</v>
      </c>
      <c r="M96" s="84">
        <v>29483.45</v>
      </c>
      <c r="N96" s="84">
        <v>29483.45</v>
      </c>
      <c r="O96" s="84">
        <v>29483.45</v>
      </c>
      <c r="P96" s="84">
        <v>29483.45</v>
      </c>
      <c r="Q96" s="84">
        <v>29483.45</v>
      </c>
      <c r="R96" s="84">
        <v>29483.45</v>
      </c>
      <c r="S96" s="84">
        <v>29503.5</v>
      </c>
      <c r="T96" s="84">
        <v>29503.5</v>
      </c>
      <c r="U96" s="84">
        <v>29503.5</v>
      </c>
      <c r="V96" s="84">
        <v>29503.5</v>
      </c>
      <c r="W96" s="84">
        <v>29503.5</v>
      </c>
      <c r="X96" s="84">
        <v>29503.54</v>
      </c>
      <c r="Y96" s="84">
        <v>323130.55</v>
      </c>
      <c r="Z96" s="84">
        <v>26918.39</v>
      </c>
      <c r="AA96" s="84">
        <v>26918.39</v>
      </c>
      <c r="AB96" s="84">
        <v>26918.39</v>
      </c>
      <c r="AC96" s="84">
        <v>26918.39</v>
      </c>
      <c r="AD96" s="84">
        <v>26918.39</v>
      </c>
      <c r="AE96" s="84">
        <v>26918.39</v>
      </c>
      <c r="AF96" s="84">
        <v>26936.7</v>
      </c>
      <c r="AG96" s="84">
        <v>26936.7</v>
      </c>
      <c r="AH96" s="84">
        <v>26936.7</v>
      </c>
      <c r="AI96" s="84">
        <v>26936.7</v>
      </c>
      <c r="AJ96" s="84">
        <v>26936.7</v>
      </c>
      <c r="AK96" s="84">
        <v>26936.71</v>
      </c>
      <c r="AL96" s="84">
        <v>30791.19</v>
      </c>
      <c r="AM96" s="84">
        <v>2565.06</v>
      </c>
      <c r="AN96" s="84">
        <v>2565.06</v>
      </c>
      <c r="AO96" s="84">
        <v>2565.06</v>
      </c>
      <c r="AP96" s="84">
        <v>2565.06</v>
      </c>
      <c r="AQ96" s="84">
        <v>2565.06</v>
      </c>
      <c r="AR96" s="84">
        <v>2565.06</v>
      </c>
      <c r="AS96" s="84">
        <v>2566.8000000000002</v>
      </c>
      <c r="AT96" s="84">
        <v>2566.8000000000002</v>
      </c>
      <c r="AU96" s="84">
        <v>2566.8000000000002</v>
      </c>
      <c r="AV96" s="84">
        <v>2566.8000000000002</v>
      </c>
      <c r="AW96" s="84">
        <v>2566.8000000000002</v>
      </c>
      <c r="AX96" s="84">
        <v>2566.83</v>
      </c>
    </row>
    <row r="97" spans="1:50" x14ac:dyDescent="0.25">
      <c r="A97">
        <v>13075103</v>
      </c>
      <c r="B97">
        <v>5560</v>
      </c>
      <c r="C97" t="s">
        <v>142</v>
      </c>
      <c r="D97">
        <v>167</v>
      </c>
      <c r="E97" s="84">
        <v>51591.33</v>
      </c>
      <c r="F97" s="84">
        <v>166276.24</v>
      </c>
      <c r="G97" s="84">
        <v>114684.91</v>
      </c>
      <c r="H97" s="84">
        <v>120402.28</v>
      </c>
      <c r="I97">
        <v>720.97</v>
      </c>
      <c r="J97" s="84">
        <v>62824.4</v>
      </c>
      <c r="K97" s="84">
        <v>5986.55</v>
      </c>
      <c r="L97" s="84">
        <v>68810.95</v>
      </c>
      <c r="M97" s="84">
        <v>5733.54</v>
      </c>
      <c r="N97" s="84">
        <v>5733.54</v>
      </c>
      <c r="O97" s="84">
        <v>5733.54</v>
      </c>
      <c r="P97" s="84">
        <v>5733.54</v>
      </c>
      <c r="Q97" s="84">
        <v>5733.54</v>
      </c>
      <c r="R97" s="84">
        <v>5733.54</v>
      </c>
      <c r="S97" s="84">
        <v>5734.95</v>
      </c>
      <c r="T97" s="84">
        <v>5734.95</v>
      </c>
      <c r="U97" s="84">
        <v>5734.95</v>
      </c>
      <c r="V97" s="84">
        <v>5734.95</v>
      </c>
      <c r="W97" s="84">
        <v>5734.95</v>
      </c>
      <c r="X97" s="84">
        <v>5734.96</v>
      </c>
      <c r="Y97" s="84">
        <v>62824.4</v>
      </c>
      <c r="Z97" s="84">
        <v>5234.7299999999996</v>
      </c>
      <c r="AA97" s="84">
        <v>5234.7299999999996</v>
      </c>
      <c r="AB97" s="84">
        <v>5234.7299999999996</v>
      </c>
      <c r="AC97" s="84">
        <v>5234.7299999999996</v>
      </c>
      <c r="AD97" s="84">
        <v>5234.7299999999996</v>
      </c>
      <c r="AE97" s="84">
        <v>5234.7299999999996</v>
      </c>
      <c r="AF97" s="84">
        <v>5236.01</v>
      </c>
      <c r="AG97" s="84">
        <v>5236.01</v>
      </c>
      <c r="AH97" s="84">
        <v>5236.01</v>
      </c>
      <c r="AI97" s="84">
        <v>5236.01</v>
      </c>
      <c r="AJ97" s="84">
        <v>5236.01</v>
      </c>
      <c r="AK97" s="84">
        <v>5235.97</v>
      </c>
      <c r="AL97" s="84">
        <v>5986.55</v>
      </c>
      <c r="AM97">
        <v>498.81</v>
      </c>
      <c r="AN97">
        <v>498.81</v>
      </c>
      <c r="AO97">
        <v>498.81</v>
      </c>
      <c r="AP97">
        <v>498.81</v>
      </c>
      <c r="AQ97">
        <v>498.81</v>
      </c>
      <c r="AR97">
        <v>498.81</v>
      </c>
      <c r="AS97">
        <v>498.94</v>
      </c>
      <c r="AT97">
        <v>498.94</v>
      </c>
      <c r="AU97">
        <v>498.94</v>
      </c>
      <c r="AV97">
        <v>498.94</v>
      </c>
      <c r="AW97">
        <v>498.94</v>
      </c>
      <c r="AX97">
        <v>498.99</v>
      </c>
    </row>
    <row r="98" spans="1:50" x14ac:dyDescent="0.25">
      <c r="A98">
        <v>13075104</v>
      </c>
      <c r="B98">
        <v>5560</v>
      </c>
      <c r="C98" t="s">
        <v>143</v>
      </c>
      <c r="D98">
        <v>223</v>
      </c>
      <c r="E98" s="84">
        <v>38424.11</v>
      </c>
      <c r="F98" s="84">
        <v>222033.54</v>
      </c>
      <c r="G98" s="84">
        <v>183609.44</v>
      </c>
      <c r="H98" s="84">
        <v>148589.76999999999</v>
      </c>
      <c r="I98">
        <v>666.32</v>
      </c>
      <c r="J98" s="84">
        <v>100581.25</v>
      </c>
      <c r="K98" s="84">
        <v>9584.41</v>
      </c>
      <c r="L98" s="84">
        <v>110165.66</v>
      </c>
      <c r="M98" s="84">
        <v>9179.5300000000007</v>
      </c>
      <c r="N98" s="84">
        <v>9179.5300000000007</v>
      </c>
      <c r="O98" s="84">
        <v>9179.5300000000007</v>
      </c>
      <c r="P98" s="84">
        <v>9179.5300000000007</v>
      </c>
      <c r="Q98" s="84">
        <v>9179.5300000000007</v>
      </c>
      <c r="R98" s="84">
        <v>9179.5300000000007</v>
      </c>
      <c r="S98" s="84">
        <v>9181.41</v>
      </c>
      <c r="T98" s="84">
        <v>9181.41</v>
      </c>
      <c r="U98" s="84">
        <v>9181.41</v>
      </c>
      <c r="V98" s="84">
        <v>9181.41</v>
      </c>
      <c r="W98" s="84">
        <v>9181.41</v>
      </c>
      <c r="X98" s="84">
        <v>9181.43</v>
      </c>
      <c r="Y98" s="84">
        <v>100581.25</v>
      </c>
      <c r="Z98" s="84">
        <v>8380.92</v>
      </c>
      <c r="AA98" s="84">
        <v>8380.92</v>
      </c>
      <c r="AB98" s="84">
        <v>8380.92</v>
      </c>
      <c r="AC98" s="84">
        <v>8380.92</v>
      </c>
      <c r="AD98" s="84">
        <v>8380.92</v>
      </c>
      <c r="AE98" s="84">
        <v>8380.92</v>
      </c>
      <c r="AF98" s="84">
        <v>8382.6200000000008</v>
      </c>
      <c r="AG98" s="84">
        <v>8382.6200000000008</v>
      </c>
      <c r="AH98" s="84">
        <v>8382.6200000000008</v>
      </c>
      <c r="AI98" s="84">
        <v>8382.6200000000008</v>
      </c>
      <c r="AJ98" s="84">
        <v>8382.6200000000008</v>
      </c>
      <c r="AK98" s="84">
        <v>8382.6299999999992</v>
      </c>
      <c r="AL98" s="84">
        <v>9584.41</v>
      </c>
      <c r="AM98">
        <v>798.61</v>
      </c>
      <c r="AN98">
        <v>798.61</v>
      </c>
      <c r="AO98">
        <v>798.61</v>
      </c>
      <c r="AP98">
        <v>798.61</v>
      </c>
      <c r="AQ98">
        <v>798.61</v>
      </c>
      <c r="AR98">
        <v>798.61</v>
      </c>
      <c r="AS98">
        <v>798.79</v>
      </c>
      <c r="AT98">
        <v>798.79</v>
      </c>
      <c r="AU98">
        <v>798.79</v>
      </c>
      <c r="AV98">
        <v>798.79</v>
      </c>
      <c r="AW98">
        <v>798.79</v>
      </c>
      <c r="AX98">
        <v>798.8</v>
      </c>
    </row>
    <row r="99" spans="1:50" x14ac:dyDescent="0.25">
      <c r="A99">
        <v>13075105</v>
      </c>
      <c r="B99">
        <v>513</v>
      </c>
      <c r="C99" t="s">
        <v>45</v>
      </c>
      <c r="D99" s="85">
        <v>10535</v>
      </c>
      <c r="E99" s="84">
        <v>5930129.4100000001</v>
      </c>
      <c r="F99" s="84">
        <v>10489342.48</v>
      </c>
      <c r="G99" s="84">
        <v>4559213.07</v>
      </c>
      <c r="H99" s="84">
        <v>8665657.25</v>
      </c>
      <c r="I99">
        <v>822.56</v>
      </c>
      <c r="J99" s="84">
        <v>2497536.92</v>
      </c>
      <c r="K99" s="84">
        <v>237990.92</v>
      </c>
      <c r="L99" s="84">
        <v>2735527.84</v>
      </c>
      <c r="M99" s="84">
        <v>227916.16</v>
      </c>
      <c r="N99" s="84">
        <v>227916.16</v>
      </c>
      <c r="O99" s="84">
        <v>227916.16</v>
      </c>
      <c r="P99" s="84">
        <v>227916.16</v>
      </c>
      <c r="Q99" s="84">
        <v>227916.16</v>
      </c>
      <c r="R99" s="84">
        <v>227916.16</v>
      </c>
      <c r="S99" s="84">
        <v>228005.14</v>
      </c>
      <c r="T99" s="84">
        <v>228005.14</v>
      </c>
      <c r="U99" s="84">
        <v>228005.14</v>
      </c>
      <c r="V99" s="84">
        <v>228005.14</v>
      </c>
      <c r="W99" s="84">
        <v>228005.14</v>
      </c>
      <c r="X99" s="84">
        <v>228005.18</v>
      </c>
      <c r="Y99" s="84">
        <v>2497536.92</v>
      </c>
      <c r="Z99" s="84">
        <v>208087.46</v>
      </c>
      <c r="AA99" s="84">
        <v>208087.46</v>
      </c>
      <c r="AB99" s="84">
        <v>208087.46</v>
      </c>
      <c r="AC99" s="84">
        <v>208087.46</v>
      </c>
      <c r="AD99" s="84">
        <v>208087.46</v>
      </c>
      <c r="AE99" s="84">
        <v>208087.46</v>
      </c>
      <c r="AF99" s="84">
        <v>208168.69</v>
      </c>
      <c r="AG99" s="84">
        <v>208168.69</v>
      </c>
      <c r="AH99" s="84">
        <v>208168.69</v>
      </c>
      <c r="AI99" s="84">
        <v>208168.69</v>
      </c>
      <c r="AJ99" s="84">
        <v>208168.69</v>
      </c>
      <c r="AK99" s="84">
        <v>208168.71</v>
      </c>
      <c r="AL99" s="84">
        <v>237990.92</v>
      </c>
      <c r="AM99" s="84">
        <v>19828.7</v>
      </c>
      <c r="AN99" s="84">
        <v>19828.7</v>
      </c>
      <c r="AO99" s="84">
        <v>19828.7</v>
      </c>
      <c r="AP99" s="84">
        <v>19828.7</v>
      </c>
      <c r="AQ99" s="84">
        <v>19828.7</v>
      </c>
      <c r="AR99" s="84">
        <v>19828.7</v>
      </c>
      <c r="AS99" s="84">
        <v>19836.45</v>
      </c>
      <c r="AT99" s="84">
        <v>19836.45</v>
      </c>
      <c r="AU99" s="84">
        <v>19836.45</v>
      </c>
      <c r="AV99" s="84">
        <v>19836.45</v>
      </c>
      <c r="AW99" s="84">
        <v>19836.45</v>
      </c>
      <c r="AX99" s="84">
        <v>19836.47</v>
      </c>
    </row>
    <row r="100" spans="1:50" x14ac:dyDescent="0.25">
      <c r="A100">
        <v>13075106</v>
      </c>
      <c r="B100">
        <v>5561</v>
      </c>
      <c r="C100" t="s">
        <v>151</v>
      </c>
      <c r="D100">
        <v>249</v>
      </c>
      <c r="E100" s="84">
        <v>225729.72</v>
      </c>
      <c r="F100" s="84">
        <v>247920.86</v>
      </c>
      <c r="G100" s="84">
        <v>22191.14</v>
      </c>
      <c r="H100" s="84">
        <v>239044.4</v>
      </c>
      <c r="I100">
        <v>960.02</v>
      </c>
      <c r="J100" s="84">
        <v>12156.3</v>
      </c>
      <c r="K100" s="84">
        <v>1158.3800000000001</v>
      </c>
      <c r="L100" s="84">
        <v>13314.68</v>
      </c>
      <c r="M100" s="84">
        <v>1108.5</v>
      </c>
      <c r="N100" s="84">
        <v>1108.5</v>
      </c>
      <c r="O100" s="84">
        <v>1108.5</v>
      </c>
      <c r="P100" s="84">
        <v>1108.5</v>
      </c>
      <c r="Q100" s="84">
        <v>1108.5</v>
      </c>
      <c r="R100" s="84">
        <v>1108.5</v>
      </c>
      <c r="S100" s="84">
        <v>1110.6099999999999</v>
      </c>
      <c r="T100" s="84">
        <v>1110.6099999999999</v>
      </c>
      <c r="U100" s="84">
        <v>1110.6099999999999</v>
      </c>
      <c r="V100" s="84">
        <v>1110.6099999999999</v>
      </c>
      <c r="W100" s="84">
        <v>1110.6099999999999</v>
      </c>
      <c r="X100" s="84">
        <v>1110.6300000000001</v>
      </c>
      <c r="Y100" s="84">
        <v>12156.3</v>
      </c>
      <c r="Z100" s="84">
        <v>1012.06</v>
      </c>
      <c r="AA100" s="84">
        <v>1012.06</v>
      </c>
      <c r="AB100" s="84">
        <v>1012.06</v>
      </c>
      <c r="AC100" s="84">
        <v>1012.06</v>
      </c>
      <c r="AD100" s="84">
        <v>1012.06</v>
      </c>
      <c r="AE100" s="84">
        <v>1012.06</v>
      </c>
      <c r="AF100" s="84">
        <v>1013.99</v>
      </c>
      <c r="AG100" s="84">
        <v>1013.99</v>
      </c>
      <c r="AH100" s="84">
        <v>1013.99</v>
      </c>
      <c r="AI100" s="84">
        <v>1013.99</v>
      </c>
      <c r="AJ100" s="84">
        <v>1013.99</v>
      </c>
      <c r="AK100" s="84">
        <v>1013.99</v>
      </c>
      <c r="AL100" s="84">
        <v>1158.3800000000001</v>
      </c>
      <c r="AM100">
        <v>96.44</v>
      </c>
      <c r="AN100">
        <v>96.44</v>
      </c>
      <c r="AO100">
        <v>96.44</v>
      </c>
      <c r="AP100">
        <v>96.44</v>
      </c>
      <c r="AQ100">
        <v>96.44</v>
      </c>
      <c r="AR100">
        <v>96.44</v>
      </c>
      <c r="AS100">
        <v>96.62</v>
      </c>
      <c r="AT100">
        <v>96.62</v>
      </c>
      <c r="AU100">
        <v>96.62</v>
      </c>
      <c r="AV100">
        <v>96.62</v>
      </c>
      <c r="AW100">
        <v>96.62</v>
      </c>
      <c r="AX100">
        <v>96.64</v>
      </c>
    </row>
    <row r="101" spans="1:50" x14ac:dyDescent="0.25">
      <c r="A101">
        <v>13075107</v>
      </c>
      <c r="B101">
        <v>5556</v>
      </c>
      <c r="C101" t="s">
        <v>111</v>
      </c>
      <c r="D101" s="85">
        <v>1899</v>
      </c>
      <c r="E101" s="84">
        <v>659236.43000000005</v>
      </c>
      <c r="F101" s="84">
        <v>1890769.94</v>
      </c>
      <c r="G101" s="84">
        <v>1231533.51</v>
      </c>
      <c r="H101" s="84">
        <v>1398156.54</v>
      </c>
      <c r="I101">
        <v>736.26</v>
      </c>
      <c r="J101" s="84">
        <v>674634.06</v>
      </c>
      <c r="K101" s="84">
        <v>64286.05</v>
      </c>
      <c r="L101" s="84">
        <v>738920.11</v>
      </c>
      <c r="M101" s="84">
        <v>61568.65</v>
      </c>
      <c r="N101" s="84">
        <v>61568.65</v>
      </c>
      <c r="O101" s="84">
        <v>61568.65</v>
      </c>
      <c r="P101" s="84">
        <v>61568.65</v>
      </c>
      <c r="Q101" s="84">
        <v>61568.65</v>
      </c>
      <c r="R101" s="84">
        <v>61568.65</v>
      </c>
      <c r="S101" s="84">
        <v>61584.7</v>
      </c>
      <c r="T101" s="84">
        <v>61584.7</v>
      </c>
      <c r="U101" s="84">
        <v>61584.7</v>
      </c>
      <c r="V101" s="84">
        <v>61584.7</v>
      </c>
      <c r="W101" s="84">
        <v>61584.7</v>
      </c>
      <c r="X101" s="84">
        <v>61584.71</v>
      </c>
      <c r="Y101" s="84">
        <v>674634.06</v>
      </c>
      <c r="Z101" s="84">
        <v>56212.18</v>
      </c>
      <c r="AA101" s="84">
        <v>56212.18</v>
      </c>
      <c r="AB101" s="84">
        <v>56212.18</v>
      </c>
      <c r="AC101" s="84">
        <v>56212.18</v>
      </c>
      <c r="AD101" s="84">
        <v>56212.18</v>
      </c>
      <c r="AE101" s="84">
        <v>56212.18</v>
      </c>
      <c r="AF101" s="84">
        <v>56226.83</v>
      </c>
      <c r="AG101" s="84">
        <v>56226.83</v>
      </c>
      <c r="AH101" s="84">
        <v>56226.83</v>
      </c>
      <c r="AI101" s="84">
        <v>56226.83</v>
      </c>
      <c r="AJ101" s="84">
        <v>56226.83</v>
      </c>
      <c r="AK101" s="84">
        <v>56226.83</v>
      </c>
      <c r="AL101" s="84">
        <v>64286.05</v>
      </c>
      <c r="AM101" s="84">
        <v>5356.47</v>
      </c>
      <c r="AN101" s="84">
        <v>5356.47</v>
      </c>
      <c r="AO101" s="84">
        <v>5356.47</v>
      </c>
      <c r="AP101" s="84">
        <v>5356.47</v>
      </c>
      <c r="AQ101" s="84">
        <v>5356.47</v>
      </c>
      <c r="AR101" s="84">
        <v>5356.47</v>
      </c>
      <c r="AS101" s="84">
        <v>5357.87</v>
      </c>
      <c r="AT101" s="84">
        <v>5357.87</v>
      </c>
      <c r="AU101" s="84">
        <v>5357.87</v>
      </c>
      <c r="AV101" s="84">
        <v>5357.87</v>
      </c>
      <c r="AW101" s="84">
        <v>5357.87</v>
      </c>
      <c r="AX101" s="84">
        <v>5357.88</v>
      </c>
    </row>
    <row r="102" spans="1:50" x14ac:dyDescent="0.25">
      <c r="A102">
        <v>13075108</v>
      </c>
      <c r="B102">
        <v>5556</v>
      </c>
      <c r="C102" t="s">
        <v>112</v>
      </c>
      <c r="D102">
        <v>409</v>
      </c>
      <c r="E102" s="84">
        <v>83528.66</v>
      </c>
      <c r="F102" s="84">
        <v>407227.44</v>
      </c>
      <c r="G102" s="84">
        <v>323698.78000000003</v>
      </c>
      <c r="H102" s="84">
        <v>277747.93</v>
      </c>
      <c r="I102">
        <v>679.09</v>
      </c>
      <c r="J102" s="84">
        <v>177322.19</v>
      </c>
      <c r="K102" s="84">
        <v>16897.080000000002</v>
      </c>
      <c r="L102" s="84">
        <v>194219.27</v>
      </c>
      <c r="M102" s="84">
        <v>16183.21</v>
      </c>
      <c r="N102" s="84">
        <v>16183.21</v>
      </c>
      <c r="O102" s="84">
        <v>16183.21</v>
      </c>
      <c r="P102" s="84">
        <v>16183.21</v>
      </c>
      <c r="Q102" s="84">
        <v>16183.21</v>
      </c>
      <c r="R102" s="84">
        <v>16183.21</v>
      </c>
      <c r="S102" s="84">
        <v>16186.66</v>
      </c>
      <c r="T102" s="84">
        <v>16186.66</v>
      </c>
      <c r="U102" s="84">
        <v>16186.66</v>
      </c>
      <c r="V102" s="84">
        <v>16186.66</v>
      </c>
      <c r="W102" s="84">
        <v>16186.66</v>
      </c>
      <c r="X102" s="84">
        <v>16186.71</v>
      </c>
      <c r="Y102" s="84">
        <v>177322.19</v>
      </c>
      <c r="Z102" s="84">
        <v>14775.28</v>
      </c>
      <c r="AA102" s="84">
        <v>14775.28</v>
      </c>
      <c r="AB102" s="84">
        <v>14775.28</v>
      </c>
      <c r="AC102" s="84">
        <v>14775.28</v>
      </c>
      <c r="AD102" s="84">
        <v>14775.28</v>
      </c>
      <c r="AE102" s="84">
        <v>14775.28</v>
      </c>
      <c r="AF102" s="84">
        <v>14778.41</v>
      </c>
      <c r="AG102" s="84">
        <v>14778.41</v>
      </c>
      <c r="AH102" s="84">
        <v>14778.41</v>
      </c>
      <c r="AI102" s="84">
        <v>14778.41</v>
      </c>
      <c r="AJ102" s="84">
        <v>14778.41</v>
      </c>
      <c r="AK102" s="84">
        <v>14778.46</v>
      </c>
      <c r="AL102" s="84">
        <v>16897.080000000002</v>
      </c>
      <c r="AM102" s="84">
        <v>1407.93</v>
      </c>
      <c r="AN102" s="84">
        <v>1407.93</v>
      </c>
      <c r="AO102" s="84">
        <v>1407.93</v>
      </c>
      <c r="AP102" s="84">
        <v>1407.93</v>
      </c>
      <c r="AQ102" s="84">
        <v>1407.93</v>
      </c>
      <c r="AR102" s="84">
        <v>1407.93</v>
      </c>
      <c r="AS102" s="84">
        <v>1408.25</v>
      </c>
      <c r="AT102" s="84">
        <v>1408.25</v>
      </c>
      <c r="AU102" s="84">
        <v>1408.25</v>
      </c>
      <c r="AV102" s="84">
        <v>1408.25</v>
      </c>
      <c r="AW102" s="84">
        <v>1408.25</v>
      </c>
      <c r="AX102" s="84">
        <v>1408.25</v>
      </c>
    </row>
    <row r="103" spans="1:50" x14ac:dyDescent="0.25">
      <c r="A103">
        <v>13075109</v>
      </c>
      <c r="B103">
        <v>5560</v>
      </c>
      <c r="C103" t="s">
        <v>144</v>
      </c>
      <c r="D103">
        <v>237</v>
      </c>
      <c r="E103" s="84">
        <v>92888.34</v>
      </c>
      <c r="F103" s="84">
        <v>235972.87</v>
      </c>
      <c r="G103" s="84">
        <v>143084.53</v>
      </c>
      <c r="H103" s="84">
        <v>178739.06</v>
      </c>
      <c r="I103">
        <v>754.17</v>
      </c>
      <c r="J103" s="84">
        <v>78381.710000000006</v>
      </c>
      <c r="K103" s="84">
        <v>7469.01</v>
      </c>
      <c r="L103" s="84">
        <v>85850.72</v>
      </c>
      <c r="M103" s="84">
        <v>7153.22</v>
      </c>
      <c r="N103" s="84">
        <v>7153.22</v>
      </c>
      <c r="O103" s="84">
        <v>7153.22</v>
      </c>
      <c r="P103" s="84">
        <v>7153.22</v>
      </c>
      <c r="Q103" s="84">
        <v>7153.22</v>
      </c>
      <c r="R103" s="84">
        <v>7153.22</v>
      </c>
      <c r="S103" s="84">
        <v>7155.23</v>
      </c>
      <c r="T103" s="84">
        <v>7155.23</v>
      </c>
      <c r="U103" s="84">
        <v>7155.23</v>
      </c>
      <c r="V103" s="84">
        <v>7155.23</v>
      </c>
      <c r="W103" s="84">
        <v>7155.23</v>
      </c>
      <c r="X103" s="84">
        <v>7155.25</v>
      </c>
      <c r="Y103" s="84">
        <v>78381.710000000006</v>
      </c>
      <c r="Z103" s="84">
        <v>6530.89</v>
      </c>
      <c r="AA103" s="84">
        <v>6530.89</v>
      </c>
      <c r="AB103" s="84">
        <v>6530.89</v>
      </c>
      <c r="AC103" s="84">
        <v>6530.89</v>
      </c>
      <c r="AD103" s="84">
        <v>6530.89</v>
      </c>
      <c r="AE103" s="84">
        <v>6530.89</v>
      </c>
      <c r="AF103" s="84">
        <v>6532.73</v>
      </c>
      <c r="AG103" s="84">
        <v>6532.73</v>
      </c>
      <c r="AH103" s="84">
        <v>6532.73</v>
      </c>
      <c r="AI103" s="84">
        <v>6532.73</v>
      </c>
      <c r="AJ103" s="84">
        <v>6532.73</v>
      </c>
      <c r="AK103" s="84">
        <v>6532.72</v>
      </c>
      <c r="AL103" s="84">
        <v>7469.01</v>
      </c>
      <c r="AM103">
        <v>622.33000000000004</v>
      </c>
      <c r="AN103">
        <v>622.33000000000004</v>
      </c>
      <c r="AO103">
        <v>622.33000000000004</v>
      </c>
      <c r="AP103">
        <v>622.33000000000004</v>
      </c>
      <c r="AQ103">
        <v>622.33000000000004</v>
      </c>
      <c r="AR103">
        <v>622.33000000000004</v>
      </c>
      <c r="AS103">
        <v>622.5</v>
      </c>
      <c r="AT103">
        <v>622.5</v>
      </c>
      <c r="AU103">
        <v>622.5</v>
      </c>
      <c r="AV103">
        <v>622.5</v>
      </c>
      <c r="AW103">
        <v>622.5</v>
      </c>
      <c r="AX103">
        <v>622.53</v>
      </c>
    </row>
    <row r="104" spans="1:50" x14ac:dyDescent="0.25">
      <c r="A104">
        <v>13075110</v>
      </c>
      <c r="B104">
        <v>5553</v>
      </c>
      <c r="C104" t="s">
        <v>81</v>
      </c>
      <c r="D104">
        <v>322</v>
      </c>
      <c r="E104" s="84">
        <v>213627.94</v>
      </c>
      <c r="F104" s="84">
        <v>320604.49</v>
      </c>
      <c r="G104" s="84">
        <v>106976.55</v>
      </c>
      <c r="H104" s="84">
        <v>277813.87</v>
      </c>
      <c r="I104">
        <v>862.78</v>
      </c>
      <c r="J104" s="84">
        <v>58601.75</v>
      </c>
      <c r="K104" s="84">
        <v>5584.18</v>
      </c>
      <c r="L104" s="84">
        <v>64185.93</v>
      </c>
      <c r="M104" s="84">
        <v>5347.46</v>
      </c>
      <c r="N104" s="84">
        <v>5347.46</v>
      </c>
      <c r="O104" s="84">
        <v>5347.46</v>
      </c>
      <c r="P104" s="84">
        <v>5347.46</v>
      </c>
      <c r="Q104" s="84">
        <v>5347.46</v>
      </c>
      <c r="R104" s="84">
        <v>5347.46</v>
      </c>
      <c r="S104" s="84">
        <v>5350.19</v>
      </c>
      <c r="T104" s="84">
        <v>5350.19</v>
      </c>
      <c r="U104" s="84">
        <v>5350.19</v>
      </c>
      <c r="V104" s="84">
        <v>5350.19</v>
      </c>
      <c r="W104" s="84">
        <v>5350.19</v>
      </c>
      <c r="X104" s="84">
        <v>5350.22</v>
      </c>
      <c r="Y104" s="84">
        <v>58601.75</v>
      </c>
      <c r="Z104" s="84">
        <v>4882.2299999999996</v>
      </c>
      <c r="AA104" s="84">
        <v>4882.2299999999996</v>
      </c>
      <c r="AB104" s="84">
        <v>4882.2299999999996</v>
      </c>
      <c r="AC104" s="84">
        <v>4882.2299999999996</v>
      </c>
      <c r="AD104" s="84">
        <v>4882.2299999999996</v>
      </c>
      <c r="AE104" s="84">
        <v>4882.2299999999996</v>
      </c>
      <c r="AF104" s="84">
        <v>4884.7299999999996</v>
      </c>
      <c r="AG104" s="84">
        <v>4884.7299999999996</v>
      </c>
      <c r="AH104" s="84">
        <v>4884.7299999999996</v>
      </c>
      <c r="AI104" s="84">
        <v>4884.7299999999996</v>
      </c>
      <c r="AJ104" s="84">
        <v>4884.7299999999996</v>
      </c>
      <c r="AK104" s="84">
        <v>4884.72</v>
      </c>
      <c r="AL104" s="84">
        <v>5584.18</v>
      </c>
      <c r="AM104">
        <v>465.23</v>
      </c>
      <c r="AN104">
        <v>465.23</v>
      </c>
      <c r="AO104">
        <v>465.23</v>
      </c>
      <c r="AP104">
        <v>465.23</v>
      </c>
      <c r="AQ104">
        <v>465.23</v>
      </c>
      <c r="AR104">
        <v>465.23</v>
      </c>
      <c r="AS104">
        <v>465.46</v>
      </c>
      <c r="AT104">
        <v>465.46</v>
      </c>
      <c r="AU104">
        <v>465.46</v>
      </c>
      <c r="AV104">
        <v>465.46</v>
      </c>
      <c r="AW104">
        <v>465.46</v>
      </c>
      <c r="AX104">
        <v>465.5</v>
      </c>
    </row>
    <row r="105" spans="1:50" x14ac:dyDescent="0.25">
      <c r="A105">
        <v>13075111</v>
      </c>
      <c r="B105">
        <v>5562</v>
      </c>
      <c r="C105" t="s">
        <v>162</v>
      </c>
      <c r="D105">
        <v>454</v>
      </c>
      <c r="E105" s="84">
        <v>287876.58</v>
      </c>
      <c r="F105" s="84">
        <v>452032.41</v>
      </c>
      <c r="G105" s="84">
        <v>164155.84</v>
      </c>
      <c r="H105" s="84">
        <v>386370.08</v>
      </c>
      <c r="I105">
        <v>851.04</v>
      </c>
      <c r="J105" s="84">
        <v>89924.57</v>
      </c>
      <c r="K105" s="84">
        <v>8568.93</v>
      </c>
      <c r="L105" s="84">
        <v>98493.5</v>
      </c>
      <c r="M105" s="84">
        <v>8205.8700000000008</v>
      </c>
      <c r="N105" s="84">
        <v>8205.8700000000008</v>
      </c>
      <c r="O105" s="84">
        <v>8205.8700000000008</v>
      </c>
      <c r="P105" s="84">
        <v>8205.8700000000008</v>
      </c>
      <c r="Q105" s="84">
        <v>8205.8700000000008</v>
      </c>
      <c r="R105" s="84">
        <v>8205.8700000000008</v>
      </c>
      <c r="S105" s="84">
        <v>8209.7099999999991</v>
      </c>
      <c r="T105" s="84">
        <v>8209.7099999999991</v>
      </c>
      <c r="U105" s="84">
        <v>8209.7099999999991</v>
      </c>
      <c r="V105" s="84">
        <v>8209.7099999999991</v>
      </c>
      <c r="W105" s="84">
        <v>8209.7099999999991</v>
      </c>
      <c r="X105" s="84">
        <v>8209.73</v>
      </c>
      <c r="Y105" s="84">
        <v>89924.57</v>
      </c>
      <c r="Z105" s="84">
        <v>7491.96</v>
      </c>
      <c r="AA105" s="84">
        <v>7491.96</v>
      </c>
      <c r="AB105" s="84">
        <v>7491.96</v>
      </c>
      <c r="AC105" s="84">
        <v>7491.96</v>
      </c>
      <c r="AD105" s="84">
        <v>7491.96</v>
      </c>
      <c r="AE105" s="84">
        <v>7491.96</v>
      </c>
      <c r="AF105" s="84">
        <v>7495.47</v>
      </c>
      <c r="AG105" s="84">
        <v>7495.47</v>
      </c>
      <c r="AH105" s="84">
        <v>7495.47</v>
      </c>
      <c r="AI105" s="84">
        <v>7495.47</v>
      </c>
      <c r="AJ105" s="84">
        <v>7495.47</v>
      </c>
      <c r="AK105" s="84">
        <v>7495.46</v>
      </c>
      <c r="AL105" s="84">
        <v>8568.93</v>
      </c>
      <c r="AM105">
        <v>713.91</v>
      </c>
      <c r="AN105">
        <v>713.91</v>
      </c>
      <c r="AO105">
        <v>713.91</v>
      </c>
      <c r="AP105">
        <v>713.91</v>
      </c>
      <c r="AQ105">
        <v>713.91</v>
      </c>
      <c r="AR105">
        <v>713.91</v>
      </c>
      <c r="AS105">
        <v>714.24</v>
      </c>
      <c r="AT105">
        <v>714.24</v>
      </c>
      <c r="AU105">
        <v>714.24</v>
      </c>
      <c r="AV105">
        <v>714.24</v>
      </c>
      <c r="AW105">
        <v>714.24</v>
      </c>
      <c r="AX105">
        <v>714.27</v>
      </c>
    </row>
    <row r="106" spans="1:50" x14ac:dyDescent="0.25">
      <c r="A106">
        <v>13075113</v>
      </c>
      <c r="B106">
        <v>5556</v>
      </c>
      <c r="C106" t="s">
        <v>113</v>
      </c>
      <c r="D106">
        <v>660</v>
      </c>
      <c r="E106" s="84">
        <v>301336.93</v>
      </c>
      <c r="F106" s="84">
        <v>657139.63</v>
      </c>
      <c r="G106" s="84">
        <v>355802.71</v>
      </c>
      <c r="H106" s="84">
        <v>514818.55</v>
      </c>
      <c r="I106">
        <v>780.03</v>
      </c>
      <c r="J106" s="84">
        <v>194908.72</v>
      </c>
      <c r="K106" s="84">
        <v>18572.900000000001</v>
      </c>
      <c r="L106" s="84">
        <v>213481.62</v>
      </c>
      <c r="M106" s="84">
        <v>17787.34</v>
      </c>
      <c r="N106" s="84">
        <v>17787.34</v>
      </c>
      <c r="O106" s="84">
        <v>17787.34</v>
      </c>
      <c r="P106" s="84">
        <v>17787.34</v>
      </c>
      <c r="Q106" s="84">
        <v>17787.34</v>
      </c>
      <c r="R106" s="84">
        <v>17787.34</v>
      </c>
      <c r="S106" s="84">
        <v>17792.93</v>
      </c>
      <c r="T106" s="84">
        <v>17792.93</v>
      </c>
      <c r="U106" s="84">
        <v>17792.93</v>
      </c>
      <c r="V106" s="84">
        <v>17792.93</v>
      </c>
      <c r="W106" s="84">
        <v>17792.93</v>
      </c>
      <c r="X106" s="84">
        <v>17792.93</v>
      </c>
      <c r="Y106" s="84">
        <v>194908.72</v>
      </c>
      <c r="Z106" s="84">
        <v>16239.85</v>
      </c>
      <c r="AA106" s="84">
        <v>16239.85</v>
      </c>
      <c r="AB106" s="84">
        <v>16239.85</v>
      </c>
      <c r="AC106" s="84">
        <v>16239.85</v>
      </c>
      <c r="AD106" s="84">
        <v>16239.85</v>
      </c>
      <c r="AE106" s="84">
        <v>16239.85</v>
      </c>
      <c r="AF106" s="84">
        <v>16244.94</v>
      </c>
      <c r="AG106" s="84">
        <v>16244.94</v>
      </c>
      <c r="AH106" s="84">
        <v>16244.94</v>
      </c>
      <c r="AI106" s="84">
        <v>16244.94</v>
      </c>
      <c r="AJ106" s="84">
        <v>16244.94</v>
      </c>
      <c r="AK106" s="84">
        <v>16244.92</v>
      </c>
      <c r="AL106" s="84">
        <v>18572.900000000001</v>
      </c>
      <c r="AM106" s="84">
        <v>1547.49</v>
      </c>
      <c r="AN106" s="84">
        <v>1547.49</v>
      </c>
      <c r="AO106" s="84">
        <v>1547.49</v>
      </c>
      <c r="AP106" s="84">
        <v>1547.49</v>
      </c>
      <c r="AQ106" s="84">
        <v>1547.49</v>
      </c>
      <c r="AR106" s="84">
        <v>1547.49</v>
      </c>
      <c r="AS106" s="84">
        <v>1547.99</v>
      </c>
      <c r="AT106" s="84">
        <v>1547.99</v>
      </c>
      <c r="AU106" s="84">
        <v>1547.99</v>
      </c>
      <c r="AV106" s="84">
        <v>1547.99</v>
      </c>
      <c r="AW106" s="84">
        <v>1547.99</v>
      </c>
      <c r="AX106" s="84">
        <v>1548.01</v>
      </c>
    </row>
    <row r="107" spans="1:50" x14ac:dyDescent="0.25">
      <c r="A107">
        <v>13075114</v>
      </c>
      <c r="B107">
        <v>5562</v>
      </c>
      <c r="C107" t="s">
        <v>163</v>
      </c>
      <c r="D107">
        <v>581</v>
      </c>
      <c r="E107" s="84">
        <v>229707.82</v>
      </c>
      <c r="F107" s="84">
        <v>578482.01</v>
      </c>
      <c r="G107" s="84">
        <v>348774.19</v>
      </c>
      <c r="H107" s="84">
        <v>438972.34</v>
      </c>
      <c r="I107">
        <v>755.55</v>
      </c>
      <c r="J107" s="84">
        <v>191058.51</v>
      </c>
      <c r="K107" s="84">
        <v>18206.009999999998</v>
      </c>
      <c r="L107" s="84">
        <v>209264.52</v>
      </c>
      <c r="M107" s="84">
        <v>17436.25</v>
      </c>
      <c r="N107" s="84">
        <v>17436.25</v>
      </c>
      <c r="O107" s="84">
        <v>17436.25</v>
      </c>
      <c r="P107" s="84">
        <v>17436.25</v>
      </c>
      <c r="Q107" s="84">
        <v>17436.25</v>
      </c>
      <c r="R107" s="84">
        <v>17436.25</v>
      </c>
      <c r="S107" s="84">
        <v>17441.169999999998</v>
      </c>
      <c r="T107" s="84">
        <v>17441.169999999998</v>
      </c>
      <c r="U107" s="84">
        <v>17441.169999999998</v>
      </c>
      <c r="V107" s="84">
        <v>17441.169999999998</v>
      </c>
      <c r="W107" s="84">
        <v>17441.169999999998</v>
      </c>
      <c r="X107" s="84">
        <v>17441.169999999998</v>
      </c>
      <c r="Y107" s="84">
        <v>191058.51</v>
      </c>
      <c r="Z107" s="84">
        <v>15919.3</v>
      </c>
      <c r="AA107" s="84">
        <v>15919.3</v>
      </c>
      <c r="AB107" s="84">
        <v>15919.3</v>
      </c>
      <c r="AC107" s="84">
        <v>15919.3</v>
      </c>
      <c r="AD107" s="84">
        <v>15919.3</v>
      </c>
      <c r="AE107" s="84">
        <v>15919.3</v>
      </c>
      <c r="AF107" s="84">
        <v>15923.79</v>
      </c>
      <c r="AG107" s="84">
        <v>15923.79</v>
      </c>
      <c r="AH107" s="84">
        <v>15923.79</v>
      </c>
      <c r="AI107" s="84">
        <v>15923.79</v>
      </c>
      <c r="AJ107" s="84">
        <v>15923.79</v>
      </c>
      <c r="AK107" s="84">
        <v>15923.76</v>
      </c>
      <c r="AL107" s="84">
        <v>18206.009999999998</v>
      </c>
      <c r="AM107" s="84">
        <v>1516.95</v>
      </c>
      <c r="AN107" s="84">
        <v>1516.95</v>
      </c>
      <c r="AO107" s="84">
        <v>1516.95</v>
      </c>
      <c r="AP107" s="84">
        <v>1516.95</v>
      </c>
      <c r="AQ107" s="84">
        <v>1516.95</v>
      </c>
      <c r="AR107" s="84">
        <v>1516.95</v>
      </c>
      <c r="AS107" s="84">
        <v>1517.38</v>
      </c>
      <c r="AT107" s="84">
        <v>1517.38</v>
      </c>
      <c r="AU107" s="84">
        <v>1517.38</v>
      </c>
      <c r="AV107" s="84">
        <v>1517.38</v>
      </c>
      <c r="AW107" s="84">
        <v>1517.38</v>
      </c>
      <c r="AX107" s="84">
        <v>1517.41</v>
      </c>
    </row>
    <row r="108" spans="1:50" x14ac:dyDescent="0.25">
      <c r="A108">
        <v>13075115</v>
      </c>
      <c r="B108">
        <v>5560</v>
      </c>
      <c r="C108" t="s">
        <v>145</v>
      </c>
      <c r="D108">
        <v>925</v>
      </c>
      <c r="E108" s="84">
        <v>454351.7</v>
      </c>
      <c r="F108" s="84">
        <v>920991.15</v>
      </c>
      <c r="G108" s="84">
        <v>466639.45</v>
      </c>
      <c r="H108" s="84">
        <v>734335.37</v>
      </c>
      <c r="I108">
        <v>793.88</v>
      </c>
      <c r="J108" s="84">
        <v>255625.09</v>
      </c>
      <c r="K108" s="84">
        <v>24358.58</v>
      </c>
      <c r="L108" s="84">
        <v>279983.67</v>
      </c>
      <c r="M108" s="84">
        <v>23328.06</v>
      </c>
      <c r="N108" s="84">
        <v>23328.06</v>
      </c>
      <c r="O108" s="84">
        <v>23328.06</v>
      </c>
      <c r="P108" s="84">
        <v>23328.06</v>
      </c>
      <c r="Q108" s="84">
        <v>23328.06</v>
      </c>
      <c r="R108" s="84">
        <v>23328.06</v>
      </c>
      <c r="S108" s="84">
        <v>23335.88</v>
      </c>
      <c r="T108" s="84">
        <v>23335.88</v>
      </c>
      <c r="U108" s="84">
        <v>23335.88</v>
      </c>
      <c r="V108" s="84">
        <v>23335.88</v>
      </c>
      <c r="W108" s="84">
        <v>23335.88</v>
      </c>
      <c r="X108" s="84">
        <v>23335.91</v>
      </c>
      <c r="Y108" s="84">
        <v>255625.09</v>
      </c>
      <c r="Z108" s="84">
        <v>21298.52</v>
      </c>
      <c r="AA108" s="84">
        <v>21298.52</v>
      </c>
      <c r="AB108" s="84">
        <v>21298.52</v>
      </c>
      <c r="AC108" s="84">
        <v>21298.52</v>
      </c>
      <c r="AD108" s="84">
        <v>21298.52</v>
      </c>
      <c r="AE108" s="84">
        <v>21298.52</v>
      </c>
      <c r="AF108" s="84">
        <v>21305.66</v>
      </c>
      <c r="AG108" s="84">
        <v>21305.66</v>
      </c>
      <c r="AH108" s="84">
        <v>21305.66</v>
      </c>
      <c r="AI108" s="84">
        <v>21305.66</v>
      </c>
      <c r="AJ108" s="84">
        <v>21305.66</v>
      </c>
      <c r="AK108" s="84">
        <v>21305.67</v>
      </c>
      <c r="AL108" s="84">
        <v>24358.58</v>
      </c>
      <c r="AM108" s="84">
        <v>2029.54</v>
      </c>
      <c r="AN108" s="84">
        <v>2029.54</v>
      </c>
      <c r="AO108" s="84">
        <v>2029.54</v>
      </c>
      <c r="AP108" s="84">
        <v>2029.54</v>
      </c>
      <c r="AQ108" s="84">
        <v>2029.54</v>
      </c>
      <c r="AR108" s="84">
        <v>2029.54</v>
      </c>
      <c r="AS108" s="84">
        <v>2030.22</v>
      </c>
      <c r="AT108" s="84">
        <v>2030.22</v>
      </c>
      <c r="AU108" s="84">
        <v>2030.22</v>
      </c>
      <c r="AV108" s="84">
        <v>2030.22</v>
      </c>
      <c r="AW108" s="84">
        <v>2030.22</v>
      </c>
      <c r="AX108" s="84">
        <v>2030.24</v>
      </c>
    </row>
    <row r="109" spans="1:50" x14ac:dyDescent="0.25">
      <c r="A109">
        <v>13075116</v>
      </c>
      <c r="B109">
        <v>5553</v>
      </c>
      <c r="C109" t="s">
        <v>82</v>
      </c>
      <c r="D109">
        <v>178</v>
      </c>
      <c r="E109" s="84">
        <v>48132.57</v>
      </c>
      <c r="F109" s="84">
        <v>177228.57</v>
      </c>
      <c r="G109" s="84">
        <v>129096</v>
      </c>
      <c r="H109" s="84">
        <v>125590.17</v>
      </c>
      <c r="I109">
        <v>705.56</v>
      </c>
      <c r="J109" s="84">
        <v>70718.789999999994</v>
      </c>
      <c r="K109" s="84">
        <v>6738.81</v>
      </c>
      <c r="L109" s="84">
        <v>77457.600000000006</v>
      </c>
      <c r="M109" s="84">
        <v>6454.04</v>
      </c>
      <c r="N109" s="84">
        <v>6454.04</v>
      </c>
      <c r="O109" s="84">
        <v>6454.04</v>
      </c>
      <c r="P109" s="84">
        <v>6454.04</v>
      </c>
      <c r="Q109" s="84">
        <v>6454.04</v>
      </c>
      <c r="R109" s="84">
        <v>6454.04</v>
      </c>
      <c r="S109" s="84">
        <v>6455.56</v>
      </c>
      <c r="T109" s="84">
        <v>6455.56</v>
      </c>
      <c r="U109" s="84">
        <v>6455.56</v>
      </c>
      <c r="V109" s="84">
        <v>6455.56</v>
      </c>
      <c r="W109" s="84">
        <v>6455.56</v>
      </c>
      <c r="X109" s="84">
        <v>6455.56</v>
      </c>
      <c r="Y109" s="84">
        <v>70718.789999999994</v>
      </c>
      <c r="Z109" s="84">
        <v>5892.54</v>
      </c>
      <c r="AA109" s="84">
        <v>5892.54</v>
      </c>
      <c r="AB109" s="84">
        <v>5892.54</v>
      </c>
      <c r="AC109" s="84">
        <v>5892.54</v>
      </c>
      <c r="AD109" s="84">
        <v>5892.54</v>
      </c>
      <c r="AE109" s="84">
        <v>5892.54</v>
      </c>
      <c r="AF109" s="84">
        <v>5893.93</v>
      </c>
      <c r="AG109" s="84">
        <v>5893.93</v>
      </c>
      <c r="AH109" s="84">
        <v>5893.93</v>
      </c>
      <c r="AI109" s="84">
        <v>5893.93</v>
      </c>
      <c r="AJ109" s="84">
        <v>5893.93</v>
      </c>
      <c r="AK109" s="84">
        <v>5893.9</v>
      </c>
      <c r="AL109" s="84">
        <v>6738.81</v>
      </c>
      <c r="AM109">
        <v>561.5</v>
      </c>
      <c r="AN109">
        <v>561.5</v>
      </c>
      <c r="AO109">
        <v>561.5</v>
      </c>
      <c r="AP109">
        <v>561.5</v>
      </c>
      <c r="AQ109">
        <v>561.5</v>
      </c>
      <c r="AR109">
        <v>561.5</v>
      </c>
      <c r="AS109">
        <v>561.63</v>
      </c>
      <c r="AT109">
        <v>561.63</v>
      </c>
      <c r="AU109">
        <v>561.63</v>
      </c>
      <c r="AV109">
        <v>561.63</v>
      </c>
      <c r="AW109">
        <v>561.63</v>
      </c>
      <c r="AX109">
        <v>561.66</v>
      </c>
    </row>
    <row r="110" spans="1:50" x14ac:dyDescent="0.25">
      <c r="A110">
        <v>13075117</v>
      </c>
      <c r="B110">
        <v>5556</v>
      </c>
      <c r="C110" t="s">
        <v>114</v>
      </c>
      <c r="D110">
        <v>440</v>
      </c>
      <c r="E110" s="84">
        <v>140698.54</v>
      </c>
      <c r="F110" s="84">
        <v>438093.09</v>
      </c>
      <c r="G110" s="84">
        <v>297394.55</v>
      </c>
      <c r="H110" s="84">
        <v>319135.27</v>
      </c>
      <c r="I110">
        <v>725.31</v>
      </c>
      <c r="J110" s="84">
        <v>162912.73000000001</v>
      </c>
      <c r="K110" s="84">
        <v>15524</v>
      </c>
      <c r="L110" s="84">
        <v>178436.73</v>
      </c>
      <c r="M110" s="84">
        <v>14867.86</v>
      </c>
      <c r="N110" s="84">
        <v>14867.86</v>
      </c>
      <c r="O110" s="84">
        <v>14867.86</v>
      </c>
      <c r="P110" s="84">
        <v>14867.86</v>
      </c>
      <c r="Q110" s="84">
        <v>14867.86</v>
      </c>
      <c r="R110" s="84">
        <v>14867.86</v>
      </c>
      <c r="S110" s="84">
        <v>14871.59</v>
      </c>
      <c r="T110" s="84">
        <v>14871.59</v>
      </c>
      <c r="U110" s="84">
        <v>14871.59</v>
      </c>
      <c r="V110" s="84">
        <v>14871.59</v>
      </c>
      <c r="W110" s="84">
        <v>14871.59</v>
      </c>
      <c r="X110" s="84">
        <v>14871.62</v>
      </c>
      <c r="Y110" s="84">
        <v>162912.73000000001</v>
      </c>
      <c r="Z110" s="84">
        <v>13574.36</v>
      </c>
      <c r="AA110" s="84">
        <v>13574.36</v>
      </c>
      <c r="AB110" s="84">
        <v>13574.36</v>
      </c>
      <c r="AC110" s="84">
        <v>13574.36</v>
      </c>
      <c r="AD110" s="84">
        <v>13574.36</v>
      </c>
      <c r="AE110" s="84">
        <v>13574.36</v>
      </c>
      <c r="AF110" s="84">
        <v>13577.76</v>
      </c>
      <c r="AG110" s="84">
        <v>13577.76</v>
      </c>
      <c r="AH110" s="84">
        <v>13577.76</v>
      </c>
      <c r="AI110" s="84">
        <v>13577.76</v>
      </c>
      <c r="AJ110" s="84">
        <v>13577.76</v>
      </c>
      <c r="AK110" s="84">
        <v>13577.77</v>
      </c>
      <c r="AL110" s="84">
        <v>15524</v>
      </c>
      <c r="AM110" s="84">
        <v>1293.5</v>
      </c>
      <c r="AN110" s="84">
        <v>1293.5</v>
      </c>
      <c r="AO110" s="84">
        <v>1293.5</v>
      </c>
      <c r="AP110" s="84">
        <v>1293.5</v>
      </c>
      <c r="AQ110" s="84">
        <v>1293.5</v>
      </c>
      <c r="AR110" s="84">
        <v>1293.5</v>
      </c>
      <c r="AS110" s="84">
        <v>1293.83</v>
      </c>
      <c r="AT110" s="84">
        <v>1293.83</v>
      </c>
      <c r="AU110" s="84">
        <v>1293.83</v>
      </c>
      <c r="AV110" s="84">
        <v>1293.83</v>
      </c>
      <c r="AW110" s="84">
        <v>1293.83</v>
      </c>
      <c r="AX110" s="84">
        <v>1293.8499999999999</v>
      </c>
    </row>
    <row r="111" spans="1:50" x14ac:dyDescent="0.25">
      <c r="A111">
        <v>13075118</v>
      </c>
      <c r="B111">
        <v>5559</v>
      </c>
      <c r="C111" t="s">
        <v>133</v>
      </c>
      <c r="D111">
        <v>301</v>
      </c>
      <c r="E111" s="84">
        <v>120515.38</v>
      </c>
      <c r="F111" s="84">
        <v>299695.5</v>
      </c>
      <c r="G111" s="84">
        <v>179180.12</v>
      </c>
      <c r="H111" s="84">
        <v>228023.45</v>
      </c>
      <c r="I111">
        <v>757.55</v>
      </c>
      <c r="J111" s="84">
        <v>98154.87</v>
      </c>
      <c r="K111" s="84">
        <v>9353.2000000000007</v>
      </c>
      <c r="L111" s="84">
        <v>107508.07</v>
      </c>
      <c r="M111" s="84">
        <v>8957.73</v>
      </c>
      <c r="N111" s="84">
        <v>8957.73</v>
      </c>
      <c r="O111" s="84">
        <v>8957.73</v>
      </c>
      <c r="P111" s="84">
        <v>8957.73</v>
      </c>
      <c r="Q111" s="84">
        <v>8957.73</v>
      </c>
      <c r="R111" s="84">
        <v>8957.73</v>
      </c>
      <c r="S111" s="84">
        <v>8960.2800000000007</v>
      </c>
      <c r="T111" s="84">
        <v>8960.2800000000007</v>
      </c>
      <c r="U111" s="84">
        <v>8960.2800000000007</v>
      </c>
      <c r="V111" s="84">
        <v>8960.2800000000007</v>
      </c>
      <c r="W111" s="84">
        <v>8960.2800000000007</v>
      </c>
      <c r="X111" s="84">
        <v>8960.2900000000009</v>
      </c>
      <c r="Y111" s="84">
        <v>98154.87</v>
      </c>
      <c r="Z111" s="84">
        <v>8178.41</v>
      </c>
      <c r="AA111" s="84">
        <v>8178.41</v>
      </c>
      <c r="AB111" s="84">
        <v>8178.41</v>
      </c>
      <c r="AC111" s="84">
        <v>8178.41</v>
      </c>
      <c r="AD111" s="84">
        <v>8178.41</v>
      </c>
      <c r="AE111" s="84">
        <v>8178.41</v>
      </c>
      <c r="AF111" s="84">
        <v>8180.74</v>
      </c>
      <c r="AG111" s="84">
        <v>8180.74</v>
      </c>
      <c r="AH111" s="84">
        <v>8180.74</v>
      </c>
      <c r="AI111" s="84">
        <v>8180.74</v>
      </c>
      <c r="AJ111" s="84">
        <v>8180.74</v>
      </c>
      <c r="AK111" s="84">
        <v>8180.71</v>
      </c>
      <c r="AL111" s="84">
        <v>9353.2000000000007</v>
      </c>
      <c r="AM111">
        <v>779.32</v>
      </c>
      <c r="AN111">
        <v>779.32</v>
      </c>
      <c r="AO111">
        <v>779.32</v>
      </c>
      <c r="AP111">
        <v>779.32</v>
      </c>
      <c r="AQ111">
        <v>779.32</v>
      </c>
      <c r="AR111">
        <v>779.32</v>
      </c>
      <c r="AS111">
        <v>779.54</v>
      </c>
      <c r="AT111">
        <v>779.54</v>
      </c>
      <c r="AU111">
        <v>779.54</v>
      </c>
      <c r="AV111">
        <v>779.54</v>
      </c>
      <c r="AW111">
        <v>779.54</v>
      </c>
      <c r="AX111">
        <v>779.58</v>
      </c>
    </row>
    <row r="112" spans="1:50" x14ac:dyDescent="0.25">
      <c r="A112">
        <v>13075119</v>
      </c>
      <c r="B112">
        <v>5556</v>
      </c>
      <c r="C112" t="s">
        <v>115</v>
      </c>
      <c r="D112">
        <v>631</v>
      </c>
      <c r="E112" s="84">
        <v>279277.90000000002</v>
      </c>
      <c r="F112" s="84">
        <v>628265.31999999995</v>
      </c>
      <c r="G112" s="84">
        <v>348987.42</v>
      </c>
      <c r="H112" s="84">
        <v>488670.35</v>
      </c>
      <c r="I112">
        <v>774.44</v>
      </c>
      <c r="J112" s="84">
        <v>191175.31</v>
      </c>
      <c r="K112" s="84">
        <v>18217.14</v>
      </c>
      <c r="L112" s="84">
        <v>209392.45</v>
      </c>
      <c r="M112" s="84">
        <v>17446.7</v>
      </c>
      <c r="N112" s="84">
        <v>17446.7</v>
      </c>
      <c r="O112" s="84">
        <v>17446.7</v>
      </c>
      <c r="P112" s="84">
        <v>17446.7</v>
      </c>
      <c r="Q112" s="84">
        <v>17446.7</v>
      </c>
      <c r="R112" s="84">
        <v>17446.7</v>
      </c>
      <c r="S112" s="84">
        <v>17452.04</v>
      </c>
      <c r="T112" s="84">
        <v>17452.04</v>
      </c>
      <c r="U112" s="84">
        <v>17452.04</v>
      </c>
      <c r="V112" s="84">
        <v>17452.04</v>
      </c>
      <c r="W112" s="84">
        <v>17452.04</v>
      </c>
      <c r="X112" s="84">
        <v>17452.05</v>
      </c>
      <c r="Y112" s="84">
        <v>191175.31</v>
      </c>
      <c r="Z112" s="84">
        <v>15928.84</v>
      </c>
      <c r="AA112" s="84">
        <v>15928.84</v>
      </c>
      <c r="AB112" s="84">
        <v>15928.84</v>
      </c>
      <c r="AC112" s="84">
        <v>15928.84</v>
      </c>
      <c r="AD112" s="84">
        <v>15928.84</v>
      </c>
      <c r="AE112" s="84">
        <v>15928.84</v>
      </c>
      <c r="AF112" s="84">
        <v>15933.71</v>
      </c>
      <c r="AG112" s="84">
        <v>15933.71</v>
      </c>
      <c r="AH112" s="84">
        <v>15933.71</v>
      </c>
      <c r="AI112" s="84">
        <v>15933.71</v>
      </c>
      <c r="AJ112" s="84">
        <v>15933.71</v>
      </c>
      <c r="AK112" s="84">
        <v>15933.72</v>
      </c>
      <c r="AL112" s="84">
        <v>18217.14</v>
      </c>
      <c r="AM112" s="84">
        <v>1517.86</v>
      </c>
      <c r="AN112" s="84">
        <v>1517.86</v>
      </c>
      <c r="AO112" s="84">
        <v>1517.86</v>
      </c>
      <c r="AP112" s="84">
        <v>1517.86</v>
      </c>
      <c r="AQ112" s="84">
        <v>1517.86</v>
      </c>
      <c r="AR112" s="84">
        <v>1517.86</v>
      </c>
      <c r="AS112" s="84">
        <v>1518.33</v>
      </c>
      <c r="AT112" s="84">
        <v>1518.33</v>
      </c>
      <c r="AU112" s="84">
        <v>1518.33</v>
      </c>
      <c r="AV112" s="84">
        <v>1518.33</v>
      </c>
      <c r="AW112" s="84">
        <v>1518.33</v>
      </c>
      <c r="AX112" s="84">
        <v>1518.33</v>
      </c>
    </row>
    <row r="113" spans="1:50" x14ac:dyDescent="0.25">
      <c r="A113">
        <v>13075120</v>
      </c>
      <c r="B113">
        <v>5557</v>
      </c>
      <c r="C113" t="s">
        <v>124</v>
      </c>
      <c r="D113">
        <v>791</v>
      </c>
      <c r="E113" s="84">
        <v>3719335.67</v>
      </c>
      <c r="F113" s="84">
        <v>787571.89</v>
      </c>
      <c r="G113" t="s">
        <v>69</v>
      </c>
      <c r="H113" s="84">
        <v>3719335.67</v>
      </c>
      <c r="I113" s="84">
        <v>4702.07</v>
      </c>
      <c r="J113" t="s">
        <v>69</v>
      </c>
      <c r="K113" t="s">
        <v>69</v>
      </c>
      <c r="L113">
        <v>0</v>
      </c>
      <c r="M113" t="s">
        <v>69</v>
      </c>
      <c r="N113" t="s">
        <v>69</v>
      </c>
      <c r="O113" t="s">
        <v>69</v>
      </c>
      <c r="P113" t="s">
        <v>69</v>
      </c>
      <c r="Q113" t="s">
        <v>69</v>
      </c>
      <c r="R113" t="s">
        <v>69</v>
      </c>
      <c r="S113" t="s">
        <v>69</v>
      </c>
      <c r="T113" t="s">
        <v>69</v>
      </c>
      <c r="U113" t="s">
        <v>69</v>
      </c>
      <c r="V113" t="s">
        <v>69</v>
      </c>
      <c r="W113" t="s">
        <v>69</v>
      </c>
      <c r="X113" t="s">
        <v>69</v>
      </c>
      <c r="Y113" t="s">
        <v>69</v>
      </c>
      <c r="Z113" t="s">
        <v>69</v>
      </c>
      <c r="AA113" t="s">
        <v>69</v>
      </c>
      <c r="AB113" t="s">
        <v>69</v>
      </c>
      <c r="AC113" t="s">
        <v>69</v>
      </c>
      <c r="AD113" t="s">
        <v>69</v>
      </c>
      <c r="AE113" t="s">
        <v>69</v>
      </c>
      <c r="AF113" t="s">
        <v>69</v>
      </c>
      <c r="AG113" t="s">
        <v>69</v>
      </c>
      <c r="AH113" t="s">
        <v>69</v>
      </c>
      <c r="AI113" t="s">
        <v>69</v>
      </c>
      <c r="AJ113" t="s">
        <v>69</v>
      </c>
      <c r="AK113" t="s">
        <v>69</v>
      </c>
      <c r="AL113" t="s">
        <v>69</v>
      </c>
      <c r="AM113" t="s">
        <v>69</v>
      </c>
      <c r="AN113" t="s">
        <v>69</v>
      </c>
      <c r="AO113" t="s">
        <v>69</v>
      </c>
      <c r="AP113" t="s">
        <v>69</v>
      </c>
      <c r="AQ113" t="s">
        <v>69</v>
      </c>
      <c r="AR113" t="s">
        <v>69</v>
      </c>
      <c r="AS113" t="s">
        <v>69</v>
      </c>
      <c r="AT113" t="s">
        <v>69</v>
      </c>
      <c r="AU113" t="s">
        <v>69</v>
      </c>
      <c r="AV113" t="s">
        <v>69</v>
      </c>
      <c r="AW113" t="s">
        <v>69</v>
      </c>
      <c r="AX113" t="s">
        <v>69</v>
      </c>
    </row>
    <row r="114" spans="1:50" x14ac:dyDescent="0.25">
      <c r="A114">
        <v>13075121</v>
      </c>
      <c r="B114">
        <v>5563</v>
      </c>
      <c r="C114" t="s">
        <v>179</v>
      </c>
      <c r="D114">
        <v>645</v>
      </c>
      <c r="E114" s="84">
        <v>230224.65</v>
      </c>
      <c r="F114" s="84">
        <v>642204.64</v>
      </c>
      <c r="G114" s="84">
        <v>411979.99</v>
      </c>
      <c r="H114" s="84">
        <v>477412.64</v>
      </c>
      <c r="I114">
        <v>740.17</v>
      </c>
      <c r="J114" s="84">
        <v>225682.63</v>
      </c>
      <c r="K114" s="84">
        <v>21505.360000000001</v>
      </c>
      <c r="L114" s="84">
        <v>247187.99</v>
      </c>
      <c r="M114" s="84">
        <v>20596.27</v>
      </c>
      <c r="N114" s="84">
        <v>20596.27</v>
      </c>
      <c r="O114" s="84">
        <v>20596.27</v>
      </c>
      <c r="P114" s="84">
        <v>20596.27</v>
      </c>
      <c r="Q114" s="84">
        <v>20596.27</v>
      </c>
      <c r="R114" s="84">
        <v>20596.27</v>
      </c>
      <c r="S114" s="84">
        <v>20601.72</v>
      </c>
      <c r="T114" s="84">
        <v>20601.72</v>
      </c>
      <c r="U114" s="84">
        <v>20601.72</v>
      </c>
      <c r="V114" s="84">
        <v>20601.72</v>
      </c>
      <c r="W114" s="84">
        <v>20601.72</v>
      </c>
      <c r="X114" s="84">
        <v>20601.77</v>
      </c>
      <c r="Y114" s="84">
        <v>225682.63</v>
      </c>
      <c r="Z114" s="84">
        <v>18804.400000000001</v>
      </c>
      <c r="AA114" s="84">
        <v>18804.400000000001</v>
      </c>
      <c r="AB114" s="84">
        <v>18804.400000000001</v>
      </c>
      <c r="AC114" s="84">
        <v>18804.400000000001</v>
      </c>
      <c r="AD114" s="84">
        <v>18804.400000000001</v>
      </c>
      <c r="AE114" s="84">
        <v>18804.400000000001</v>
      </c>
      <c r="AF114" s="84">
        <v>18809.37</v>
      </c>
      <c r="AG114" s="84">
        <v>18809.37</v>
      </c>
      <c r="AH114" s="84">
        <v>18809.37</v>
      </c>
      <c r="AI114" s="84">
        <v>18809.37</v>
      </c>
      <c r="AJ114" s="84">
        <v>18809.37</v>
      </c>
      <c r="AK114" s="84">
        <v>18809.38</v>
      </c>
      <c r="AL114" s="84">
        <v>21505.360000000001</v>
      </c>
      <c r="AM114" s="84">
        <v>1791.87</v>
      </c>
      <c r="AN114" s="84">
        <v>1791.87</v>
      </c>
      <c r="AO114" s="84">
        <v>1791.87</v>
      </c>
      <c r="AP114" s="84">
        <v>1791.87</v>
      </c>
      <c r="AQ114" s="84">
        <v>1791.87</v>
      </c>
      <c r="AR114" s="84">
        <v>1791.87</v>
      </c>
      <c r="AS114" s="84">
        <v>1792.35</v>
      </c>
      <c r="AT114" s="84">
        <v>1792.35</v>
      </c>
      <c r="AU114" s="84">
        <v>1792.35</v>
      </c>
      <c r="AV114" s="84">
        <v>1792.35</v>
      </c>
      <c r="AW114" s="84">
        <v>1792.35</v>
      </c>
      <c r="AX114" s="84">
        <v>1792.39</v>
      </c>
    </row>
    <row r="115" spans="1:50" x14ac:dyDescent="0.25">
      <c r="A115">
        <v>13075122</v>
      </c>
      <c r="B115">
        <v>5553</v>
      </c>
      <c r="C115" t="s">
        <v>83</v>
      </c>
      <c r="D115">
        <v>407</v>
      </c>
      <c r="E115" s="84">
        <v>209517.5</v>
      </c>
      <c r="F115" s="84">
        <v>405236.11</v>
      </c>
      <c r="G115" s="84">
        <v>195718.61</v>
      </c>
      <c r="H115" s="84">
        <v>326948.67</v>
      </c>
      <c r="I115">
        <v>803.31</v>
      </c>
      <c r="J115" s="84">
        <v>107214.66</v>
      </c>
      <c r="K115" s="84">
        <v>10216.51</v>
      </c>
      <c r="L115" s="84">
        <v>117431.17</v>
      </c>
      <c r="M115" s="84">
        <v>9784.2099999999991</v>
      </c>
      <c r="N115" s="84">
        <v>9784.2099999999991</v>
      </c>
      <c r="O115" s="84">
        <v>9784.2099999999991</v>
      </c>
      <c r="P115" s="84">
        <v>9784.2099999999991</v>
      </c>
      <c r="Q115" s="84">
        <v>9784.2099999999991</v>
      </c>
      <c r="R115" s="84">
        <v>9784.2099999999991</v>
      </c>
      <c r="S115" s="84">
        <v>9787.65</v>
      </c>
      <c r="T115" s="84">
        <v>9787.65</v>
      </c>
      <c r="U115" s="84">
        <v>9787.65</v>
      </c>
      <c r="V115" s="84">
        <v>9787.65</v>
      </c>
      <c r="W115" s="84">
        <v>9787.65</v>
      </c>
      <c r="X115" s="84">
        <v>9787.66</v>
      </c>
      <c r="Y115" s="84">
        <v>107214.66</v>
      </c>
      <c r="Z115" s="84">
        <v>8932.99</v>
      </c>
      <c r="AA115" s="84">
        <v>8932.99</v>
      </c>
      <c r="AB115" s="84">
        <v>8932.99</v>
      </c>
      <c r="AC115" s="84">
        <v>8932.99</v>
      </c>
      <c r="AD115" s="84">
        <v>8932.99</v>
      </c>
      <c r="AE115" s="84">
        <v>8932.99</v>
      </c>
      <c r="AF115" s="84">
        <v>8936.1200000000008</v>
      </c>
      <c r="AG115" s="84">
        <v>8936.1200000000008</v>
      </c>
      <c r="AH115" s="84">
        <v>8936.1200000000008</v>
      </c>
      <c r="AI115" s="84">
        <v>8936.1200000000008</v>
      </c>
      <c r="AJ115" s="84">
        <v>8936.1200000000008</v>
      </c>
      <c r="AK115" s="84">
        <v>8936.1200000000008</v>
      </c>
      <c r="AL115" s="84">
        <v>10216.51</v>
      </c>
      <c r="AM115">
        <v>851.22</v>
      </c>
      <c r="AN115">
        <v>851.22</v>
      </c>
      <c r="AO115">
        <v>851.22</v>
      </c>
      <c r="AP115">
        <v>851.22</v>
      </c>
      <c r="AQ115">
        <v>851.22</v>
      </c>
      <c r="AR115">
        <v>851.22</v>
      </c>
      <c r="AS115">
        <v>851.53</v>
      </c>
      <c r="AT115">
        <v>851.53</v>
      </c>
      <c r="AU115">
        <v>851.53</v>
      </c>
      <c r="AV115">
        <v>851.53</v>
      </c>
      <c r="AW115">
        <v>851.53</v>
      </c>
      <c r="AX115">
        <v>851.54</v>
      </c>
    </row>
    <row r="116" spans="1:50" x14ac:dyDescent="0.25">
      <c r="A116">
        <v>13075123</v>
      </c>
      <c r="B116">
        <v>5558</v>
      </c>
      <c r="C116" t="s">
        <v>128</v>
      </c>
      <c r="D116">
        <v>855</v>
      </c>
      <c r="E116" s="84">
        <v>572813.41</v>
      </c>
      <c r="F116" s="84">
        <v>851294.52</v>
      </c>
      <c r="G116" s="84">
        <v>278481.11</v>
      </c>
      <c r="H116" s="84">
        <v>739902.08</v>
      </c>
      <c r="I116">
        <v>865.38</v>
      </c>
      <c r="J116" s="84">
        <v>152551.96</v>
      </c>
      <c r="K116" s="84">
        <v>14536.71</v>
      </c>
      <c r="L116" s="84">
        <v>167088.67000000001</v>
      </c>
      <c r="M116" s="84">
        <v>13920.44</v>
      </c>
      <c r="N116" s="84">
        <v>13920.44</v>
      </c>
      <c r="O116" s="84">
        <v>13920.44</v>
      </c>
      <c r="P116" s="84">
        <v>13920.44</v>
      </c>
      <c r="Q116" s="84">
        <v>13920.44</v>
      </c>
      <c r="R116" s="84">
        <v>13920.44</v>
      </c>
      <c r="S116" s="84">
        <v>13927.67</v>
      </c>
      <c r="T116" s="84">
        <v>13927.67</v>
      </c>
      <c r="U116" s="84">
        <v>13927.67</v>
      </c>
      <c r="V116" s="84">
        <v>13927.67</v>
      </c>
      <c r="W116" s="84">
        <v>13927.67</v>
      </c>
      <c r="X116" s="84">
        <v>13927.68</v>
      </c>
      <c r="Y116" s="84">
        <v>152551.96</v>
      </c>
      <c r="Z116" s="84">
        <v>12709.37</v>
      </c>
      <c r="AA116" s="84">
        <v>12709.37</v>
      </c>
      <c r="AB116" s="84">
        <v>12709.37</v>
      </c>
      <c r="AC116" s="84">
        <v>12709.37</v>
      </c>
      <c r="AD116" s="84">
        <v>12709.37</v>
      </c>
      <c r="AE116" s="84">
        <v>12709.37</v>
      </c>
      <c r="AF116" s="84">
        <v>12715.96</v>
      </c>
      <c r="AG116" s="84">
        <v>12715.96</v>
      </c>
      <c r="AH116" s="84">
        <v>12715.96</v>
      </c>
      <c r="AI116" s="84">
        <v>12715.96</v>
      </c>
      <c r="AJ116" s="84">
        <v>12715.96</v>
      </c>
      <c r="AK116" s="84">
        <v>12715.94</v>
      </c>
      <c r="AL116" s="84">
        <v>14536.71</v>
      </c>
      <c r="AM116" s="84">
        <v>1211.07</v>
      </c>
      <c r="AN116" s="84">
        <v>1211.07</v>
      </c>
      <c r="AO116" s="84">
        <v>1211.07</v>
      </c>
      <c r="AP116" s="84">
        <v>1211.07</v>
      </c>
      <c r="AQ116" s="84">
        <v>1211.07</v>
      </c>
      <c r="AR116" s="84">
        <v>1211.07</v>
      </c>
      <c r="AS116" s="84">
        <v>1211.71</v>
      </c>
      <c r="AT116" s="84">
        <v>1211.71</v>
      </c>
      <c r="AU116" s="84">
        <v>1211.71</v>
      </c>
      <c r="AV116" s="84">
        <v>1211.71</v>
      </c>
      <c r="AW116" s="84">
        <v>1211.71</v>
      </c>
      <c r="AX116" s="84">
        <v>1211.74</v>
      </c>
    </row>
    <row r="117" spans="1:50" x14ac:dyDescent="0.25">
      <c r="A117">
        <v>13075124</v>
      </c>
      <c r="B117">
        <v>5551</v>
      </c>
      <c r="C117" t="s">
        <v>52</v>
      </c>
      <c r="D117">
        <v>440</v>
      </c>
      <c r="E117" s="84">
        <v>220681.98</v>
      </c>
      <c r="F117" s="84">
        <v>438093.09</v>
      </c>
      <c r="G117" s="84">
        <v>217411.11</v>
      </c>
      <c r="H117" s="84">
        <v>351128.65</v>
      </c>
      <c r="I117">
        <v>798.02</v>
      </c>
      <c r="J117" s="84">
        <v>119097.81</v>
      </c>
      <c r="K117" s="84">
        <v>11348.86</v>
      </c>
      <c r="L117" s="84">
        <v>130446.67</v>
      </c>
      <c r="M117" s="84">
        <v>10868.69</v>
      </c>
      <c r="N117" s="84">
        <v>10868.69</v>
      </c>
      <c r="O117" s="84">
        <v>10868.69</v>
      </c>
      <c r="P117" s="84">
        <v>10868.69</v>
      </c>
      <c r="Q117" s="84">
        <v>10868.69</v>
      </c>
      <c r="R117" s="84">
        <v>10868.69</v>
      </c>
      <c r="S117" s="84">
        <v>10872.42</v>
      </c>
      <c r="T117" s="84">
        <v>10872.42</v>
      </c>
      <c r="U117" s="84">
        <v>10872.42</v>
      </c>
      <c r="V117" s="84">
        <v>10872.42</v>
      </c>
      <c r="W117" s="84">
        <v>10872.42</v>
      </c>
      <c r="X117" s="84">
        <v>10872.43</v>
      </c>
      <c r="Y117" s="84">
        <v>119097.81</v>
      </c>
      <c r="Z117" s="84">
        <v>9923.1200000000008</v>
      </c>
      <c r="AA117" s="84">
        <v>9923.1200000000008</v>
      </c>
      <c r="AB117" s="84">
        <v>9923.1200000000008</v>
      </c>
      <c r="AC117" s="84">
        <v>9923.1200000000008</v>
      </c>
      <c r="AD117" s="84">
        <v>9923.1200000000008</v>
      </c>
      <c r="AE117" s="84">
        <v>9923.1200000000008</v>
      </c>
      <c r="AF117" s="84">
        <v>9926.52</v>
      </c>
      <c r="AG117" s="84">
        <v>9926.52</v>
      </c>
      <c r="AH117" s="84">
        <v>9926.52</v>
      </c>
      <c r="AI117" s="84">
        <v>9926.52</v>
      </c>
      <c r="AJ117" s="84">
        <v>9926.52</v>
      </c>
      <c r="AK117" s="84">
        <v>9926.49</v>
      </c>
      <c r="AL117" s="84">
        <v>11348.86</v>
      </c>
      <c r="AM117">
        <v>945.57</v>
      </c>
      <c r="AN117">
        <v>945.57</v>
      </c>
      <c r="AO117">
        <v>945.57</v>
      </c>
      <c r="AP117">
        <v>945.57</v>
      </c>
      <c r="AQ117">
        <v>945.57</v>
      </c>
      <c r="AR117">
        <v>945.57</v>
      </c>
      <c r="AS117">
        <v>945.9</v>
      </c>
      <c r="AT117">
        <v>945.9</v>
      </c>
      <c r="AU117">
        <v>945.9</v>
      </c>
      <c r="AV117">
        <v>945.9</v>
      </c>
      <c r="AW117">
        <v>945.9</v>
      </c>
      <c r="AX117">
        <v>945.94</v>
      </c>
    </row>
    <row r="118" spans="1:50" x14ac:dyDescent="0.25">
      <c r="A118">
        <v>13075125</v>
      </c>
      <c r="B118">
        <v>5563</v>
      </c>
      <c r="C118" t="s">
        <v>180</v>
      </c>
      <c r="D118">
        <v>304</v>
      </c>
      <c r="E118" s="84">
        <v>127505.12</v>
      </c>
      <c r="F118" s="84">
        <v>302682.5</v>
      </c>
      <c r="G118" s="84">
        <v>175177.37</v>
      </c>
      <c r="H118" s="84">
        <v>232611.54</v>
      </c>
      <c r="I118">
        <v>765.17</v>
      </c>
      <c r="J118" s="84">
        <v>95962.16</v>
      </c>
      <c r="K118" s="84">
        <v>9144.26</v>
      </c>
      <c r="L118" s="84">
        <v>105106.42</v>
      </c>
      <c r="M118" s="84">
        <v>8757.58</v>
      </c>
      <c r="N118" s="84">
        <v>8757.58</v>
      </c>
      <c r="O118" s="84">
        <v>8757.58</v>
      </c>
      <c r="P118" s="84">
        <v>8757.58</v>
      </c>
      <c r="Q118" s="84">
        <v>8757.58</v>
      </c>
      <c r="R118" s="84">
        <v>8757.58</v>
      </c>
      <c r="S118" s="84">
        <v>8760.15</v>
      </c>
      <c r="T118" s="84">
        <v>8760.15</v>
      </c>
      <c r="U118" s="84">
        <v>8760.15</v>
      </c>
      <c r="V118" s="84">
        <v>8760.15</v>
      </c>
      <c r="W118" s="84">
        <v>8760.15</v>
      </c>
      <c r="X118" s="84">
        <v>8760.19</v>
      </c>
      <c r="Y118" s="84">
        <v>95962.16</v>
      </c>
      <c r="Z118" s="84">
        <v>7995.67</v>
      </c>
      <c r="AA118" s="84">
        <v>7995.67</v>
      </c>
      <c r="AB118" s="84">
        <v>7995.67</v>
      </c>
      <c r="AC118" s="84">
        <v>7995.67</v>
      </c>
      <c r="AD118" s="84">
        <v>7995.67</v>
      </c>
      <c r="AE118" s="84">
        <v>7995.67</v>
      </c>
      <c r="AF118" s="84">
        <v>7998.02</v>
      </c>
      <c r="AG118" s="84">
        <v>7998.02</v>
      </c>
      <c r="AH118" s="84">
        <v>7998.02</v>
      </c>
      <c r="AI118" s="84">
        <v>7998.02</v>
      </c>
      <c r="AJ118" s="84">
        <v>7998.02</v>
      </c>
      <c r="AK118" s="84">
        <v>7998.04</v>
      </c>
      <c r="AL118" s="84">
        <v>9144.26</v>
      </c>
      <c r="AM118">
        <v>761.91</v>
      </c>
      <c r="AN118">
        <v>761.91</v>
      </c>
      <c r="AO118">
        <v>761.91</v>
      </c>
      <c r="AP118">
        <v>761.91</v>
      </c>
      <c r="AQ118">
        <v>761.91</v>
      </c>
      <c r="AR118">
        <v>761.91</v>
      </c>
      <c r="AS118">
        <v>762.13</v>
      </c>
      <c r="AT118">
        <v>762.13</v>
      </c>
      <c r="AU118">
        <v>762.13</v>
      </c>
      <c r="AV118">
        <v>762.13</v>
      </c>
      <c r="AW118">
        <v>762.13</v>
      </c>
      <c r="AX118">
        <v>762.15</v>
      </c>
    </row>
    <row r="119" spans="1:50" x14ac:dyDescent="0.25">
      <c r="A119">
        <v>13075126</v>
      </c>
      <c r="B119">
        <v>5560</v>
      </c>
      <c r="C119" t="s">
        <v>146</v>
      </c>
      <c r="D119">
        <v>453</v>
      </c>
      <c r="E119" s="84">
        <v>161612.65</v>
      </c>
      <c r="F119" s="84">
        <v>451036.75</v>
      </c>
      <c r="G119" s="84">
        <v>289424.09000000003</v>
      </c>
      <c r="H119" s="84">
        <v>335267.11</v>
      </c>
      <c r="I119">
        <v>740.1</v>
      </c>
      <c r="J119" s="84">
        <v>158546.51999999999</v>
      </c>
      <c r="K119" s="84">
        <v>15107.94</v>
      </c>
      <c r="L119" s="84">
        <v>173654.46</v>
      </c>
      <c r="M119" s="84">
        <v>14469.29</v>
      </c>
      <c r="N119" s="84">
        <v>14469.29</v>
      </c>
      <c r="O119" s="84">
        <v>14469.29</v>
      </c>
      <c r="P119" s="84">
        <v>14469.29</v>
      </c>
      <c r="Q119" s="84">
        <v>14469.29</v>
      </c>
      <c r="R119" s="84">
        <v>14469.29</v>
      </c>
      <c r="S119" s="84">
        <v>14473.12</v>
      </c>
      <c r="T119" s="84">
        <v>14473.12</v>
      </c>
      <c r="U119" s="84">
        <v>14473.12</v>
      </c>
      <c r="V119" s="84">
        <v>14473.12</v>
      </c>
      <c r="W119" s="84">
        <v>14473.12</v>
      </c>
      <c r="X119" s="84">
        <v>14473.12</v>
      </c>
      <c r="Y119" s="84">
        <v>158546.51999999999</v>
      </c>
      <c r="Z119" s="84">
        <v>13210.47</v>
      </c>
      <c r="AA119" s="84">
        <v>13210.47</v>
      </c>
      <c r="AB119" s="84">
        <v>13210.47</v>
      </c>
      <c r="AC119" s="84">
        <v>13210.47</v>
      </c>
      <c r="AD119" s="84">
        <v>13210.47</v>
      </c>
      <c r="AE119" s="84">
        <v>13210.47</v>
      </c>
      <c r="AF119" s="84">
        <v>13213.95</v>
      </c>
      <c r="AG119" s="84">
        <v>13213.95</v>
      </c>
      <c r="AH119" s="84">
        <v>13213.95</v>
      </c>
      <c r="AI119" s="84">
        <v>13213.95</v>
      </c>
      <c r="AJ119" s="84">
        <v>13213.95</v>
      </c>
      <c r="AK119" s="84">
        <v>13213.95</v>
      </c>
      <c r="AL119" s="84">
        <v>15107.94</v>
      </c>
      <c r="AM119" s="84">
        <v>1258.82</v>
      </c>
      <c r="AN119" s="84">
        <v>1258.82</v>
      </c>
      <c r="AO119" s="84">
        <v>1258.82</v>
      </c>
      <c r="AP119" s="84">
        <v>1258.82</v>
      </c>
      <c r="AQ119" s="84">
        <v>1258.82</v>
      </c>
      <c r="AR119" s="84">
        <v>1258.82</v>
      </c>
      <c r="AS119" s="84">
        <v>1259.17</v>
      </c>
      <c r="AT119" s="84">
        <v>1259.17</v>
      </c>
      <c r="AU119" s="84">
        <v>1259.17</v>
      </c>
      <c r="AV119" s="84">
        <v>1259.17</v>
      </c>
      <c r="AW119" s="84">
        <v>1259.17</v>
      </c>
      <c r="AX119" s="84">
        <v>1259.17</v>
      </c>
    </row>
    <row r="120" spans="1:50" x14ac:dyDescent="0.25">
      <c r="A120">
        <v>13075127</v>
      </c>
      <c r="B120">
        <v>5553</v>
      </c>
      <c r="C120" t="s">
        <v>84</v>
      </c>
      <c r="D120" s="85">
        <v>1171</v>
      </c>
      <c r="E120" s="84">
        <v>605644.93000000005</v>
      </c>
      <c r="F120" s="84">
        <v>1165925.02</v>
      </c>
      <c r="G120" s="84">
        <v>560280.07999999996</v>
      </c>
      <c r="H120" s="84">
        <v>941812.98</v>
      </c>
      <c r="I120">
        <v>804.28</v>
      </c>
      <c r="J120" s="84">
        <v>306921.43</v>
      </c>
      <c r="K120" s="84">
        <v>29246.62</v>
      </c>
      <c r="L120" s="84">
        <v>336168.05</v>
      </c>
      <c r="M120" s="84">
        <v>28009.05</v>
      </c>
      <c r="N120" s="84">
        <v>28009.05</v>
      </c>
      <c r="O120" s="84">
        <v>28009.05</v>
      </c>
      <c r="P120" s="84">
        <v>28009.05</v>
      </c>
      <c r="Q120" s="84">
        <v>28009.05</v>
      </c>
      <c r="R120" s="84">
        <v>28009.05</v>
      </c>
      <c r="S120" s="84">
        <v>28018.95</v>
      </c>
      <c r="T120" s="84">
        <v>28018.95</v>
      </c>
      <c r="U120" s="84">
        <v>28018.95</v>
      </c>
      <c r="V120" s="84">
        <v>28018.95</v>
      </c>
      <c r="W120" s="84">
        <v>28018.95</v>
      </c>
      <c r="X120" s="84">
        <v>28019</v>
      </c>
      <c r="Y120" s="84">
        <v>306921.43</v>
      </c>
      <c r="Z120" s="84">
        <v>25572.27</v>
      </c>
      <c r="AA120" s="84">
        <v>25572.27</v>
      </c>
      <c r="AB120" s="84">
        <v>25572.27</v>
      </c>
      <c r="AC120" s="84">
        <v>25572.27</v>
      </c>
      <c r="AD120" s="84">
        <v>25572.27</v>
      </c>
      <c r="AE120" s="84">
        <v>25572.27</v>
      </c>
      <c r="AF120" s="84">
        <v>25581.3</v>
      </c>
      <c r="AG120" s="84">
        <v>25581.3</v>
      </c>
      <c r="AH120" s="84">
        <v>25581.3</v>
      </c>
      <c r="AI120" s="84">
        <v>25581.3</v>
      </c>
      <c r="AJ120" s="84">
        <v>25581.3</v>
      </c>
      <c r="AK120" s="84">
        <v>25581.31</v>
      </c>
      <c r="AL120" s="84">
        <v>29246.62</v>
      </c>
      <c r="AM120" s="84">
        <v>2436.7800000000002</v>
      </c>
      <c r="AN120" s="84">
        <v>2436.7800000000002</v>
      </c>
      <c r="AO120" s="84">
        <v>2436.7800000000002</v>
      </c>
      <c r="AP120" s="84">
        <v>2436.7800000000002</v>
      </c>
      <c r="AQ120" s="84">
        <v>2436.7800000000002</v>
      </c>
      <c r="AR120" s="84">
        <v>2436.7800000000002</v>
      </c>
      <c r="AS120" s="84">
        <v>2437.65</v>
      </c>
      <c r="AT120" s="84">
        <v>2437.65</v>
      </c>
      <c r="AU120" s="84">
        <v>2437.65</v>
      </c>
      <c r="AV120" s="84">
        <v>2437.65</v>
      </c>
      <c r="AW120" s="84">
        <v>2437.65</v>
      </c>
      <c r="AX120" s="84">
        <v>2437.69</v>
      </c>
    </row>
    <row r="121" spans="1:50" x14ac:dyDescent="0.25">
      <c r="A121">
        <v>13075128</v>
      </c>
      <c r="B121">
        <v>5553</v>
      </c>
      <c r="C121" t="s">
        <v>85</v>
      </c>
      <c r="D121">
        <v>287</v>
      </c>
      <c r="E121" s="84">
        <v>583621.16</v>
      </c>
      <c r="F121" s="84">
        <v>285756.17</v>
      </c>
      <c r="G121" t="s">
        <v>69</v>
      </c>
      <c r="H121" s="84">
        <v>583621.16</v>
      </c>
      <c r="I121" s="84">
        <v>2033.52</v>
      </c>
      <c r="J121" t="s">
        <v>69</v>
      </c>
      <c r="K121" t="s">
        <v>69</v>
      </c>
      <c r="L121">
        <v>0</v>
      </c>
      <c r="M121" t="s">
        <v>69</v>
      </c>
      <c r="N121" t="s">
        <v>69</v>
      </c>
      <c r="O121" t="s">
        <v>69</v>
      </c>
      <c r="P121" t="s">
        <v>69</v>
      </c>
      <c r="Q121" t="s">
        <v>69</v>
      </c>
      <c r="R121" t="s">
        <v>69</v>
      </c>
      <c r="S121" t="s">
        <v>69</v>
      </c>
      <c r="T121" t="s">
        <v>69</v>
      </c>
      <c r="U121" t="s">
        <v>69</v>
      </c>
      <c r="V121" t="s">
        <v>69</v>
      </c>
      <c r="W121" t="s">
        <v>69</v>
      </c>
      <c r="X121" t="s">
        <v>69</v>
      </c>
      <c r="Y121" t="s">
        <v>69</v>
      </c>
      <c r="Z121" t="s">
        <v>69</v>
      </c>
      <c r="AA121" t="s">
        <v>69</v>
      </c>
      <c r="AB121" t="s">
        <v>69</v>
      </c>
      <c r="AC121" t="s">
        <v>69</v>
      </c>
      <c r="AD121" t="s">
        <v>69</v>
      </c>
      <c r="AE121" t="s">
        <v>69</v>
      </c>
      <c r="AF121" t="s">
        <v>69</v>
      </c>
      <c r="AG121" t="s">
        <v>69</v>
      </c>
      <c r="AH121" t="s">
        <v>69</v>
      </c>
      <c r="AI121" t="s">
        <v>69</v>
      </c>
      <c r="AJ121" t="s">
        <v>69</v>
      </c>
      <c r="AK121" t="s">
        <v>69</v>
      </c>
      <c r="AL121" t="s">
        <v>69</v>
      </c>
      <c r="AM121" t="s">
        <v>69</v>
      </c>
      <c r="AN121" t="s">
        <v>69</v>
      </c>
      <c r="AO121" t="s">
        <v>69</v>
      </c>
      <c r="AP121" t="s">
        <v>69</v>
      </c>
      <c r="AQ121" t="s">
        <v>69</v>
      </c>
      <c r="AR121" t="s">
        <v>69</v>
      </c>
      <c r="AS121" t="s">
        <v>69</v>
      </c>
      <c r="AT121" t="s">
        <v>69</v>
      </c>
      <c r="AU121" t="s">
        <v>69</v>
      </c>
      <c r="AV121" t="s">
        <v>69</v>
      </c>
      <c r="AW121" t="s">
        <v>69</v>
      </c>
      <c r="AX121" t="s">
        <v>69</v>
      </c>
    </row>
    <row r="122" spans="1:50" x14ac:dyDescent="0.25">
      <c r="A122">
        <v>13075129</v>
      </c>
      <c r="B122">
        <v>5562</v>
      </c>
      <c r="C122" t="s">
        <v>164</v>
      </c>
      <c r="D122">
        <v>367</v>
      </c>
      <c r="E122" s="84">
        <v>158507.84</v>
      </c>
      <c r="F122" s="84">
        <v>365409.46</v>
      </c>
      <c r="G122" s="84">
        <v>206901.62</v>
      </c>
      <c r="H122" s="84">
        <v>282648.81</v>
      </c>
      <c r="I122">
        <v>770.16</v>
      </c>
      <c r="J122" s="84">
        <v>113340.71</v>
      </c>
      <c r="K122" s="84">
        <v>10800.26</v>
      </c>
      <c r="L122" s="84">
        <v>124140.97</v>
      </c>
      <c r="M122" s="84">
        <v>10343.530000000001</v>
      </c>
      <c r="N122" s="84">
        <v>10343.530000000001</v>
      </c>
      <c r="O122" s="84">
        <v>10343.530000000001</v>
      </c>
      <c r="P122" s="84">
        <v>10343.530000000001</v>
      </c>
      <c r="Q122" s="84">
        <v>10343.530000000001</v>
      </c>
      <c r="R122" s="84">
        <v>10343.530000000001</v>
      </c>
      <c r="S122" s="84">
        <v>10346.629999999999</v>
      </c>
      <c r="T122" s="84">
        <v>10346.629999999999</v>
      </c>
      <c r="U122" s="84">
        <v>10346.629999999999</v>
      </c>
      <c r="V122" s="84">
        <v>10346.629999999999</v>
      </c>
      <c r="W122" s="84">
        <v>10346.629999999999</v>
      </c>
      <c r="X122" s="84">
        <v>10346.64</v>
      </c>
      <c r="Y122" s="84">
        <v>113340.71</v>
      </c>
      <c r="Z122" s="84">
        <v>9443.65</v>
      </c>
      <c r="AA122" s="84">
        <v>9443.65</v>
      </c>
      <c r="AB122" s="84">
        <v>9443.65</v>
      </c>
      <c r="AC122" s="84">
        <v>9443.65</v>
      </c>
      <c r="AD122" s="84">
        <v>9443.65</v>
      </c>
      <c r="AE122" s="84">
        <v>9443.65</v>
      </c>
      <c r="AF122" s="84">
        <v>9446.4699999999993</v>
      </c>
      <c r="AG122" s="84">
        <v>9446.4699999999993</v>
      </c>
      <c r="AH122" s="84">
        <v>9446.4699999999993</v>
      </c>
      <c r="AI122" s="84">
        <v>9446.4699999999993</v>
      </c>
      <c r="AJ122" s="84">
        <v>9446.4699999999993</v>
      </c>
      <c r="AK122" s="84">
        <v>9446.4599999999991</v>
      </c>
      <c r="AL122" s="84">
        <v>10800.26</v>
      </c>
      <c r="AM122">
        <v>899.88</v>
      </c>
      <c r="AN122">
        <v>899.88</v>
      </c>
      <c r="AO122">
        <v>899.88</v>
      </c>
      <c r="AP122">
        <v>899.88</v>
      </c>
      <c r="AQ122">
        <v>899.88</v>
      </c>
      <c r="AR122">
        <v>899.88</v>
      </c>
      <c r="AS122">
        <v>900.16</v>
      </c>
      <c r="AT122">
        <v>900.16</v>
      </c>
      <c r="AU122">
        <v>900.16</v>
      </c>
      <c r="AV122">
        <v>900.16</v>
      </c>
      <c r="AW122">
        <v>900.16</v>
      </c>
      <c r="AX122">
        <v>900.18</v>
      </c>
    </row>
    <row r="123" spans="1:50" x14ac:dyDescent="0.25">
      <c r="A123">
        <v>13075130</v>
      </c>
      <c r="B123">
        <v>514</v>
      </c>
      <c r="C123" t="s">
        <v>613</v>
      </c>
      <c r="D123" s="85">
        <v>4982</v>
      </c>
      <c r="E123" s="84">
        <v>2370892.6800000002</v>
      </c>
      <c r="F123" s="84">
        <v>4960408.5599999996</v>
      </c>
      <c r="G123" s="84">
        <v>2589515.88</v>
      </c>
      <c r="H123" s="84">
        <v>3924602.21</v>
      </c>
      <c r="I123">
        <v>787.76</v>
      </c>
      <c r="J123" s="84">
        <v>1418536.8</v>
      </c>
      <c r="K123" s="84">
        <v>135172.73000000001</v>
      </c>
      <c r="L123" s="84">
        <v>1553709.53</v>
      </c>
      <c r="M123" s="84">
        <v>129454.75</v>
      </c>
      <c r="N123" s="84">
        <v>129454.75</v>
      </c>
      <c r="O123" s="84">
        <v>129454.75</v>
      </c>
      <c r="P123" s="84">
        <v>129454.75</v>
      </c>
      <c r="Q123" s="84">
        <v>129454.75</v>
      </c>
      <c r="R123" s="84">
        <v>129454.75</v>
      </c>
      <c r="S123" s="84">
        <v>129496.83</v>
      </c>
      <c r="T123" s="84">
        <v>129496.83</v>
      </c>
      <c r="U123" s="84">
        <v>129496.83</v>
      </c>
      <c r="V123" s="84">
        <v>129496.83</v>
      </c>
      <c r="W123" s="84">
        <v>129496.83</v>
      </c>
      <c r="X123" s="84">
        <v>129496.88</v>
      </c>
      <c r="Y123" s="84">
        <v>1418536.8</v>
      </c>
      <c r="Z123" s="84">
        <v>118192.19</v>
      </c>
      <c r="AA123" s="84">
        <v>118192.19</v>
      </c>
      <c r="AB123" s="84">
        <v>118192.19</v>
      </c>
      <c r="AC123" s="84">
        <v>118192.19</v>
      </c>
      <c r="AD123" s="84">
        <v>118192.19</v>
      </c>
      <c r="AE123" s="84">
        <v>118192.19</v>
      </c>
      <c r="AF123" s="84">
        <v>118230.61</v>
      </c>
      <c r="AG123" s="84">
        <v>118230.61</v>
      </c>
      <c r="AH123" s="84">
        <v>118230.61</v>
      </c>
      <c r="AI123" s="84">
        <v>118230.61</v>
      </c>
      <c r="AJ123" s="84">
        <v>118230.61</v>
      </c>
      <c r="AK123" s="84">
        <v>118230.61</v>
      </c>
      <c r="AL123" s="84">
        <v>135172.73000000001</v>
      </c>
      <c r="AM123" s="84">
        <v>11262.56</v>
      </c>
      <c r="AN123" s="84">
        <v>11262.56</v>
      </c>
      <c r="AO123" s="84">
        <v>11262.56</v>
      </c>
      <c r="AP123" s="84">
        <v>11262.56</v>
      </c>
      <c r="AQ123" s="84">
        <v>11262.56</v>
      </c>
      <c r="AR123" s="84">
        <v>11262.56</v>
      </c>
      <c r="AS123" s="84">
        <v>11266.22</v>
      </c>
      <c r="AT123" s="84">
        <v>11266.22</v>
      </c>
      <c r="AU123" s="84">
        <v>11266.22</v>
      </c>
      <c r="AV123" s="84">
        <v>11266.22</v>
      </c>
      <c r="AW123" s="84">
        <v>11266.22</v>
      </c>
      <c r="AX123" s="84">
        <v>11266.27</v>
      </c>
    </row>
    <row r="124" spans="1:50" x14ac:dyDescent="0.25">
      <c r="A124">
        <v>13075131</v>
      </c>
      <c r="B124">
        <v>5559</v>
      </c>
      <c r="C124" t="s">
        <v>134</v>
      </c>
      <c r="D124" s="85">
        <v>9436</v>
      </c>
      <c r="E124" s="84">
        <v>4741804.3600000003</v>
      </c>
      <c r="F124" s="84">
        <v>9395105.4199999999</v>
      </c>
      <c r="G124" s="84">
        <v>4653301.0599999996</v>
      </c>
      <c r="H124" s="84">
        <v>7533784.9900000002</v>
      </c>
      <c r="I124">
        <v>798.41</v>
      </c>
      <c r="J124" s="84">
        <v>2549078.3199999998</v>
      </c>
      <c r="K124" s="84">
        <v>242902.31</v>
      </c>
      <c r="L124" s="84">
        <v>2791980.63</v>
      </c>
      <c r="M124" s="84">
        <v>232625.2</v>
      </c>
      <c r="N124" s="84">
        <v>232625.2</v>
      </c>
      <c r="O124" s="84">
        <v>232625.2</v>
      </c>
      <c r="P124" s="84">
        <v>232625.2</v>
      </c>
      <c r="Q124" s="84">
        <v>232625.2</v>
      </c>
      <c r="R124" s="84">
        <v>232625.2</v>
      </c>
      <c r="S124" s="84">
        <v>232704.9</v>
      </c>
      <c r="T124" s="84">
        <v>232704.9</v>
      </c>
      <c r="U124" s="84">
        <v>232704.9</v>
      </c>
      <c r="V124" s="84">
        <v>232704.9</v>
      </c>
      <c r="W124" s="84">
        <v>232704.9</v>
      </c>
      <c r="X124" s="84">
        <v>232704.93</v>
      </c>
      <c r="Y124" s="84">
        <v>2549078.3199999998</v>
      </c>
      <c r="Z124" s="84">
        <v>212386.81</v>
      </c>
      <c r="AA124" s="84">
        <v>212386.81</v>
      </c>
      <c r="AB124" s="84">
        <v>212386.81</v>
      </c>
      <c r="AC124" s="84">
        <v>212386.81</v>
      </c>
      <c r="AD124" s="84">
        <v>212386.81</v>
      </c>
      <c r="AE124" s="84">
        <v>212386.81</v>
      </c>
      <c r="AF124" s="84">
        <v>212459.58</v>
      </c>
      <c r="AG124" s="84">
        <v>212459.58</v>
      </c>
      <c r="AH124" s="84">
        <v>212459.58</v>
      </c>
      <c r="AI124" s="84">
        <v>212459.58</v>
      </c>
      <c r="AJ124" s="84">
        <v>212459.58</v>
      </c>
      <c r="AK124" s="84">
        <v>212459.56</v>
      </c>
      <c r="AL124" s="84">
        <v>242902.31</v>
      </c>
      <c r="AM124" s="84">
        <v>20238.39</v>
      </c>
      <c r="AN124" s="84">
        <v>20238.39</v>
      </c>
      <c r="AO124" s="84">
        <v>20238.39</v>
      </c>
      <c r="AP124" s="84">
        <v>20238.39</v>
      </c>
      <c r="AQ124" s="84">
        <v>20238.39</v>
      </c>
      <c r="AR124" s="84">
        <v>20238.39</v>
      </c>
      <c r="AS124" s="84">
        <v>20245.32</v>
      </c>
      <c r="AT124" s="84">
        <v>20245.32</v>
      </c>
      <c r="AU124" s="84">
        <v>20245.32</v>
      </c>
      <c r="AV124" s="84">
        <v>20245.32</v>
      </c>
      <c r="AW124" s="84">
        <v>20245.32</v>
      </c>
      <c r="AX124" s="84">
        <v>20245.37</v>
      </c>
    </row>
    <row r="125" spans="1:50" x14ac:dyDescent="0.25">
      <c r="A125">
        <v>13075133</v>
      </c>
      <c r="B125">
        <v>5561</v>
      </c>
      <c r="C125" t="s">
        <v>152</v>
      </c>
      <c r="D125">
        <v>904</v>
      </c>
      <c r="E125" s="84">
        <v>876433.53</v>
      </c>
      <c r="F125" s="84">
        <v>900082.16</v>
      </c>
      <c r="G125" s="84">
        <v>23648.63</v>
      </c>
      <c r="H125" s="84">
        <v>890622.71</v>
      </c>
      <c r="I125">
        <v>985.2</v>
      </c>
      <c r="J125" s="84">
        <v>12954.72</v>
      </c>
      <c r="K125" s="84">
        <v>1234.46</v>
      </c>
      <c r="L125" s="84">
        <v>14189.18</v>
      </c>
      <c r="M125" s="84">
        <v>1178.6099999999999</v>
      </c>
      <c r="N125" s="84">
        <v>1178.6099999999999</v>
      </c>
      <c r="O125" s="84">
        <v>1178.6099999999999</v>
      </c>
      <c r="P125" s="84">
        <v>1178.6099999999999</v>
      </c>
      <c r="Q125" s="84">
        <v>1178.6099999999999</v>
      </c>
      <c r="R125" s="84">
        <v>1178.6099999999999</v>
      </c>
      <c r="S125" s="84">
        <v>1186.25</v>
      </c>
      <c r="T125" s="84">
        <v>1186.25</v>
      </c>
      <c r="U125" s="84">
        <v>1186.25</v>
      </c>
      <c r="V125" s="84">
        <v>1186.25</v>
      </c>
      <c r="W125" s="84">
        <v>1186.25</v>
      </c>
      <c r="X125" s="84">
        <v>1186.27</v>
      </c>
      <c r="Y125" s="84">
        <v>12954.72</v>
      </c>
      <c r="Z125" s="84">
        <v>1076.08</v>
      </c>
      <c r="AA125" s="84">
        <v>1076.08</v>
      </c>
      <c r="AB125" s="84">
        <v>1076.08</v>
      </c>
      <c r="AC125" s="84">
        <v>1076.08</v>
      </c>
      <c r="AD125" s="84">
        <v>1076.08</v>
      </c>
      <c r="AE125" s="84">
        <v>1076.08</v>
      </c>
      <c r="AF125" s="84">
        <v>1083.04</v>
      </c>
      <c r="AG125" s="84">
        <v>1083.04</v>
      </c>
      <c r="AH125" s="84">
        <v>1083.04</v>
      </c>
      <c r="AI125" s="84">
        <v>1083.04</v>
      </c>
      <c r="AJ125" s="84">
        <v>1083.04</v>
      </c>
      <c r="AK125" s="84">
        <v>1083.04</v>
      </c>
      <c r="AL125" s="84">
        <v>1234.46</v>
      </c>
      <c r="AM125">
        <v>102.53</v>
      </c>
      <c r="AN125">
        <v>102.53</v>
      </c>
      <c r="AO125">
        <v>102.53</v>
      </c>
      <c r="AP125">
        <v>102.53</v>
      </c>
      <c r="AQ125">
        <v>102.53</v>
      </c>
      <c r="AR125">
        <v>102.53</v>
      </c>
      <c r="AS125">
        <v>103.21</v>
      </c>
      <c r="AT125">
        <v>103.21</v>
      </c>
      <c r="AU125">
        <v>103.21</v>
      </c>
      <c r="AV125">
        <v>103.21</v>
      </c>
      <c r="AW125">
        <v>103.21</v>
      </c>
      <c r="AX125">
        <v>103.23</v>
      </c>
    </row>
    <row r="126" spans="1:50" x14ac:dyDescent="0.25">
      <c r="A126">
        <v>13075134</v>
      </c>
      <c r="B126">
        <v>5554</v>
      </c>
      <c r="C126" t="s">
        <v>92</v>
      </c>
      <c r="D126" s="85">
        <v>1196</v>
      </c>
      <c r="E126" s="84">
        <v>549138.81999999995</v>
      </c>
      <c r="F126" s="84">
        <v>1190816.67</v>
      </c>
      <c r="G126" s="84">
        <v>641677.85</v>
      </c>
      <c r="H126" s="84">
        <v>934145.53</v>
      </c>
      <c r="I126">
        <v>781.06</v>
      </c>
      <c r="J126" s="84">
        <v>351511.13</v>
      </c>
      <c r="K126" s="84">
        <v>33495.58</v>
      </c>
      <c r="L126" s="84">
        <v>385006.71</v>
      </c>
      <c r="M126" s="84">
        <v>32078.84</v>
      </c>
      <c r="N126" s="84">
        <v>32078.84</v>
      </c>
      <c r="O126" s="84">
        <v>32078.84</v>
      </c>
      <c r="P126" s="84">
        <v>32078.84</v>
      </c>
      <c r="Q126" s="84">
        <v>32078.84</v>
      </c>
      <c r="R126" s="84">
        <v>32078.84</v>
      </c>
      <c r="S126" s="84">
        <v>32088.94</v>
      </c>
      <c r="T126" s="84">
        <v>32088.94</v>
      </c>
      <c r="U126" s="84">
        <v>32088.94</v>
      </c>
      <c r="V126" s="84">
        <v>32088.94</v>
      </c>
      <c r="W126" s="84">
        <v>32088.94</v>
      </c>
      <c r="X126" s="84">
        <v>32088.97</v>
      </c>
      <c r="Y126" s="84">
        <v>351511.13</v>
      </c>
      <c r="Z126" s="84">
        <v>29287.99</v>
      </c>
      <c r="AA126" s="84">
        <v>29287.99</v>
      </c>
      <c r="AB126" s="84">
        <v>29287.99</v>
      </c>
      <c r="AC126" s="84">
        <v>29287.99</v>
      </c>
      <c r="AD126" s="84">
        <v>29287.99</v>
      </c>
      <c r="AE126" s="84">
        <v>29287.99</v>
      </c>
      <c r="AF126" s="84">
        <v>29297.200000000001</v>
      </c>
      <c r="AG126" s="84">
        <v>29297.200000000001</v>
      </c>
      <c r="AH126" s="84">
        <v>29297.200000000001</v>
      </c>
      <c r="AI126" s="84">
        <v>29297.200000000001</v>
      </c>
      <c r="AJ126" s="84">
        <v>29297.200000000001</v>
      </c>
      <c r="AK126" s="84">
        <v>29297.19</v>
      </c>
      <c r="AL126" s="84">
        <v>33495.58</v>
      </c>
      <c r="AM126" s="84">
        <v>2790.85</v>
      </c>
      <c r="AN126" s="84">
        <v>2790.85</v>
      </c>
      <c r="AO126" s="84">
        <v>2790.85</v>
      </c>
      <c r="AP126" s="84">
        <v>2790.85</v>
      </c>
      <c r="AQ126" s="84">
        <v>2790.85</v>
      </c>
      <c r="AR126" s="84">
        <v>2790.85</v>
      </c>
      <c r="AS126" s="84">
        <v>2791.74</v>
      </c>
      <c r="AT126" s="84">
        <v>2791.74</v>
      </c>
      <c r="AU126" s="84">
        <v>2791.74</v>
      </c>
      <c r="AV126" s="84">
        <v>2791.74</v>
      </c>
      <c r="AW126" s="84">
        <v>2791.74</v>
      </c>
      <c r="AX126" s="84">
        <v>2791.78</v>
      </c>
    </row>
    <row r="127" spans="1:50" x14ac:dyDescent="0.25">
      <c r="A127">
        <v>13075135</v>
      </c>
      <c r="B127">
        <v>5562</v>
      </c>
      <c r="C127" t="s">
        <v>165</v>
      </c>
      <c r="D127" s="85">
        <v>1007</v>
      </c>
      <c r="E127" s="84">
        <v>673992.35</v>
      </c>
      <c r="F127" s="84">
        <v>1002635.77</v>
      </c>
      <c r="G127" s="84">
        <v>328643.42</v>
      </c>
      <c r="H127" s="84">
        <v>871178.4</v>
      </c>
      <c r="I127">
        <v>865.12</v>
      </c>
      <c r="J127" s="84">
        <v>180030.86</v>
      </c>
      <c r="K127" s="84">
        <v>17155.189999999999</v>
      </c>
      <c r="L127" s="84">
        <v>197186.05</v>
      </c>
      <c r="M127" s="84">
        <v>16427.91</v>
      </c>
      <c r="N127" s="84">
        <v>16427.91</v>
      </c>
      <c r="O127" s="84">
        <v>16427.91</v>
      </c>
      <c r="P127" s="84">
        <v>16427.91</v>
      </c>
      <c r="Q127" s="84">
        <v>16427.91</v>
      </c>
      <c r="R127" s="84">
        <v>16427.91</v>
      </c>
      <c r="S127" s="84">
        <v>16436.43</v>
      </c>
      <c r="T127" s="84">
        <v>16436.43</v>
      </c>
      <c r="U127" s="84">
        <v>16436.43</v>
      </c>
      <c r="V127" s="84">
        <v>16436.43</v>
      </c>
      <c r="W127" s="84">
        <v>16436.43</v>
      </c>
      <c r="X127" s="84">
        <v>16436.439999999999</v>
      </c>
      <c r="Y127" s="84">
        <v>180030.86</v>
      </c>
      <c r="Z127" s="84">
        <v>14998.69</v>
      </c>
      <c r="AA127" s="84">
        <v>14998.69</v>
      </c>
      <c r="AB127" s="84">
        <v>14998.69</v>
      </c>
      <c r="AC127" s="84">
        <v>14998.69</v>
      </c>
      <c r="AD127" s="84">
        <v>14998.69</v>
      </c>
      <c r="AE127" s="84">
        <v>14998.69</v>
      </c>
      <c r="AF127" s="84">
        <v>15006.46</v>
      </c>
      <c r="AG127" s="84">
        <v>15006.46</v>
      </c>
      <c r="AH127" s="84">
        <v>15006.46</v>
      </c>
      <c r="AI127" s="84">
        <v>15006.46</v>
      </c>
      <c r="AJ127" s="84">
        <v>15006.46</v>
      </c>
      <c r="AK127" s="84">
        <v>15006.42</v>
      </c>
      <c r="AL127" s="84">
        <v>17155.189999999999</v>
      </c>
      <c r="AM127" s="84">
        <v>1429.22</v>
      </c>
      <c r="AN127" s="84">
        <v>1429.22</v>
      </c>
      <c r="AO127" s="84">
        <v>1429.22</v>
      </c>
      <c r="AP127" s="84">
        <v>1429.22</v>
      </c>
      <c r="AQ127" s="84">
        <v>1429.22</v>
      </c>
      <c r="AR127" s="84">
        <v>1429.22</v>
      </c>
      <c r="AS127" s="84">
        <v>1429.97</v>
      </c>
      <c r="AT127" s="84">
        <v>1429.97</v>
      </c>
      <c r="AU127" s="84">
        <v>1429.97</v>
      </c>
      <c r="AV127" s="84">
        <v>1429.97</v>
      </c>
      <c r="AW127" s="84">
        <v>1429.97</v>
      </c>
      <c r="AX127" s="84">
        <v>1430.02</v>
      </c>
    </row>
    <row r="128" spans="1:50" x14ac:dyDescent="0.25">
      <c r="A128">
        <v>13075136</v>
      </c>
      <c r="B128">
        <v>515</v>
      </c>
      <c r="C128" t="s">
        <v>47</v>
      </c>
      <c r="D128" s="85">
        <v>8844</v>
      </c>
      <c r="E128" s="84">
        <v>4522148.6100000003</v>
      </c>
      <c r="F128" s="84">
        <v>8805671.0899999999</v>
      </c>
      <c r="G128" s="84">
        <v>4283522.47</v>
      </c>
      <c r="H128" s="84">
        <v>7092262.0899999999</v>
      </c>
      <c r="I128">
        <v>801.93</v>
      </c>
      <c r="J128" s="84">
        <v>2346513.61</v>
      </c>
      <c r="K128" s="84">
        <v>223599.87</v>
      </c>
      <c r="L128" s="84">
        <v>2570113.48</v>
      </c>
      <c r="M128" s="84">
        <v>214138.77</v>
      </c>
      <c r="N128" s="84">
        <v>214138.77</v>
      </c>
      <c r="O128" s="84">
        <v>214138.77</v>
      </c>
      <c r="P128" s="84">
        <v>214138.77</v>
      </c>
      <c r="Q128" s="84">
        <v>214138.77</v>
      </c>
      <c r="R128" s="84">
        <v>214138.77</v>
      </c>
      <c r="S128" s="84">
        <v>214213.47</v>
      </c>
      <c r="T128" s="84">
        <v>214213.47</v>
      </c>
      <c r="U128" s="84">
        <v>214213.47</v>
      </c>
      <c r="V128" s="84">
        <v>214213.47</v>
      </c>
      <c r="W128" s="84">
        <v>214213.47</v>
      </c>
      <c r="X128" s="84">
        <v>214213.51</v>
      </c>
      <c r="Y128" s="84">
        <v>2346513.61</v>
      </c>
      <c r="Z128" s="84">
        <v>195508.7</v>
      </c>
      <c r="AA128" s="84">
        <v>195508.7</v>
      </c>
      <c r="AB128" s="84">
        <v>195508.7</v>
      </c>
      <c r="AC128" s="84">
        <v>195508.7</v>
      </c>
      <c r="AD128" s="84">
        <v>195508.7</v>
      </c>
      <c r="AE128" s="84">
        <v>195508.7</v>
      </c>
      <c r="AF128" s="84">
        <v>195576.9</v>
      </c>
      <c r="AG128" s="84">
        <v>195576.9</v>
      </c>
      <c r="AH128" s="84">
        <v>195576.9</v>
      </c>
      <c r="AI128" s="84">
        <v>195576.9</v>
      </c>
      <c r="AJ128" s="84">
        <v>195576.9</v>
      </c>
      <c r="AK128" s="84">
        <v>195576.91</v>
      </c>
      <c r="AL128" s="84">
        <v>223599.87</v>
      </c>
      <c r="AM128" s="84">
        <v>18630.07</v>
      </c>
      <c r="AN128" s="84">
        <v>18630.07</v>
      </c>
      <c r="AO128" s="84">
        <v>18630.07</v>
      </c>
      <c r="AP128" s="84">
        <v>18630.07</v>
      </c>
      <c r="AQ128" s="84">
        <v>18630.07</v>
      </c>
      <c r="AR128" s="84">
        <v>18630.07</v>
      </c>
      <c r="AS128" s="84">
        <v>18636.57</v>
      </c>
      <c r="AT128" s="84">
        <v>18636.57</v>
      </c>
      <c r="AU128" s="84">
        <v>18636.57</v>
      </c>
      <c r="AV128" s="84">
        <v>18636.57</v>
      </c>
      <c r="AW128" s="84">
        <v>18636.57</v>
      </c>
      <c r="AX128" s="84">
        <v>18636.599999999999</v>
      </c>
    </row>
    <row r="129" spans="1:50" x14ac:dyDescent="0.25">
      <c r="A129">
        <v>13075137</v>
      </c>
      <c r="B129">
        <v>5562</v>
      </c>
      <c r="C129" t="s">
        <v>166</v>
      </c>
      <c r="D129" s="85">
        <v>1785</v>
      </c>
      <c r="E129" s="84">
        <v>664508.63</v>
      </c>
      <c r="F129" s="84">
        <v>1777264.01</v>
      </c>
      <c r="G129" s="84">
        <v>1112755.3799999999</v>
      </c>
      <c r="H129" s="84">
        <v>1332161.8600000001</v>
      </c>
      <c r="I129">
        <v>746.31</v>
      </c>
      <c r="J129" s="84">
        <v>609567.4</v>
      </c>
      <c r="K129" s="84">
        <v>58085.83</v>
      </c>
      <c r="L129" s="84">
        <v>667653.23</v>
      </c>
      <c r="M129" s="84">
        <v>55630.23</v>
      </c>
      <c r="N129" s="84">
        <v>55630.23</v>
      </c>
      <c r="O129" s="84">
        <v>55630.23</v>
      </c>
      <c r="P129" s="84">
        <v>55630.23</v>
      </c>
      <c r="Q129" s="84">
        <v>55630.23</v>
      </c>
      <c r="R129" s="84">
        <v>55630.23</v>
      </c>
      <c r="S129" s="84">
        <v>55645.3</v>
      </c>
      <c r="T129" s="84">
        <v>55645.3</v>
      </c>
      <c r="U129" s="84">
        <v>55645.3</v>
      </c>
      <c r="V129" s="84">
        <v>55645.3</v>
      </c>
      <c r="W129" s="84">
        <v>55645.3</v>
      </c>
      <c r="X129" s="84">
        <v>55645.35</v>
      </c>
      <c r="Y129" s="84">
        <v>609567.4</v>
      </c>
      <c r="Z129" s="84">
        <v>50790.400000000001</v>
      </c>
      <c r="AA129" s="84">
        <v>50790.400000000001</v>
      </c>
      <c r="AB129" s="84">
        <v>50790.400000000001</v>
      </c>
      <c r="AC129" s="84">
        <v>50790.400000000001</v>
      </c>
      <c r="AD129" s="84">
        <v>50790.400000000001</v>
      </c>
      <c r="AE129" s="84">
        <v>50790.400000000001</v>
      </c>
      <c r="AF129" s="84">
        <v>50804.160000000003</v>
      </c>
      <c r="AG129" s="84">
        <v>50804.160000000003</v>
      </c>
      <c r="AH129" s="84">
        <v>50804.160000000003</v>
      </c>
      <c r="AI129" s="84">
        <v>50804.160000000003</v>
      </c>
      <c r="AJ129" s="84">
        <v>50804.160000000003</v>
      </c>
      <c r="AK129" s="84">
        <v>50804.2</v>
      </c>
      <c r="AL129" s="84">
        <v>58085.83</v>
      </c>
      <c r="AM129" s="84">
        <v>4839.83</v>
      </c>
      <c r="AN129" s="84">
        <v>4839.83</v>
      </c>
      <c r="AO129" s="84">
        <v>4839.83</v>
      </c>
      <c r="AP129" s="84">
        <v>4839.83</v>
      </c>
      <c r="AQ129" s="84">
        <v>4839.83</v>
      </c>
      <c r="AR129" s="84">
        <v>4839.83</v>
      </c>
      <c r="AS129" s="84">
        <v>4841.1400000000003</v>
      </c>
      <c r="AT129" s="84">
        <v>4841.1400000000003</v>
      </c>
      <c r="AU129" s="84">
        <v>4841.1400000000003</v>
      </c>
      <c r="AV129" s="84">
        <v>4841.1400000000003</v>
      </c>
      <c r="AW129" s="84">
        <v>4841.1400000000003</v>
      </c>
      <c r="AX129" s="84">
        <v>4841.1499999999996</v>
      </c>
    </row>
    <row r="130" spans="1:50" x14ac:dyDescent="0.25">
      <c r="A130">
        <v>13075138</v>
      </c>
      <c r="B130">
        <v>5560</v>
      </c>
      <c r="C130" t="s">
        <v>147</v>
      </c>
      <c r="D130" s="85">
        <v>1049</v>
      </c>
      <c r="E130" s="84">
        <v>553754.81000000006</v>
      </c>
      <c r="F130" s="84">
        <v>1044453.75</v>
      </c>
      <c r="G130" s="84">
        <v>490698.94</v>
      </c>
      <c r="H130" s="84">
        <v>848174.17</v>
      </c>
      <c r="I130">
        <v>808.55</v>
      </c>
      <c r="J130" s="84">
        <v>268804.88</v>
      </c>
      <c r="K130" s="84">
        <v>25614.48</v>
      </c>
      <c r="L130" s="84">
        <v>294419.36</v>
      </c>
      <c r="M130" s="84">
        <v>24530.51</v>
      </c>
      <c r="N130" s="84">
        <v>24530.51</v>
      </c>
      <c r="O130" s="84">
        <v>24530.51</v>
      </c>
      <c r="P130" s="84">
        <v>24530.51</v>
      </c>
      <c r="Q130" s="84">
        <v>24530.51</v>
      </c>
      <c r="R130" s="84">
        <v>24530.51</v>
      </c>
      <c r="S130" s="84">
        <v>24539.38</v>
      </c>
      <c r="T130" s="84">
        <v>24539.38</v>
      </c>
      <c r="U130" s="84">
        <v>24539.38</v>
      </c>
      <c r="V130" s="84">
        <v>24539.38</v>
      </c>
      <c r="W130" s="84">
        <v>24539.38</v>
      </c>
      <c r="X130" s="84">
        <v>24539.4</v>
      </c>
      <c r="Y130" s="84">
        <v>268804.88</v>
      </c>
      <c r="Z130" s="84">
        <v>22396.36</v>
      </c>
      <c r="AA130" s="84">
        <v>22396.36</v>
      </c>
      <c r="AB130" s="84">
        <v>22396.36</v>
      </c>
      <c r="AC130" s="84">
        <v>22396.36</v>
      </c>
      <c r="AD130" s="84">
        <v>22396.36</v>
      </c>
      <c r="AE130" s="84">
        <v>22396.36</v>
      </c>
      <c r="AF130" s="84">
        <v>22404.45</v>
      </c>
      <c r="AG130" s="84">
        <v>22404.45</v>
      </c>
      <c r="AH130" s="84">
        <v>22404.45</v>
      </c>
      <c r="AI130" s="84">
        <v>22404.45</v>
      </c>
      <c r="AJ130" s="84">
        <v>22404.45</v>
      </c>
      <c r="AK130" s="84">
        <v>22404.47</v>
      </c>
      <c r="AL130" s="84">
        <v>25614.48</v>
      </c>
      <c r="AM130" s="84">
        <v>2134.15</v>
      </c>
      <c r="AN130" s="84">
        <v>2134.15</v>
      </c>
      <c r="AO130" s="84">
        <v>2134.15</v>
      </c>
      <c r="AP130" s="84">
        <v>2134.15</v>
      </c>
      <c r="AQ130" s="84">
        <v>2134.15</v>
      </c>
      <c r="AR130" s="84">
        <v>2134.15</v>
      </c>
      <c r="AS130" s="84">
        <v>2134.9299999999998</v>
      </c>
      <c r="AT130" s="84">
        <v>2134.9299999999998</v>
      </c>
      <c r="AU130" s="84">
        <v>2134.9299999999998</v>
      </c>
      <c r="AV130" s="84">
        <v>2134.9299999999998</v>
      </c>
      <c r="AW130" s="84">
        <v>2134.9299999999998</v>
      </c>
      <c r="AX130" s="84">
        <v>2134.9299999999998</v>
      </c>
    </row>
    <row r="131" spans="1:50" x14ac:dyDescent="0.25">
      <c r="A131">
        <v>13075139</v>
      </c>
      <c r="B131">
        <v>5552</v>
      </c>
      <c r="C131" t="s">
        <v>67</v>
      </c>
      <c r="D131">
        <v>359</v>
      </c>
      <c r="E131" s="84">
        <v>132902.93</v>
      </c>
      <c r="F131" s="84">
        <v>357444.13</v>
      </c>
      <c r="G131" s="84">
        <v>224541.2</v>
      </c>
      <c r="H131" s="84">
        <v>267627.65000000002</v>
      </c>
      <c r="I131">
        <v>745.48</v>
      </c>
      <c r="J131" s="84">
        <v>123003.67</v>
      </c>
      <c r="K131" s="84">
        <v>11721.05</v>
      </c>
      <c r="L131" s="84">
        <v>134724.72</v>
      </c>
      <c r="M131" s="84">
        <v>11225.54</v>
      </c>
      <c r="N131" s="84">
        <v>11225.54</v>
      </c>
      <c r="O131" s="84">
        <v>11225.54</v>
      </c>
      <c r="P131" s="84">
        <v>11225.54</v>
      </c>
      <c r="Q131" s="84">
        <v>11225.54</v>
      </c>
      <c r="R131" s="84">
        <v>11225.54</v>
      </c>
      <c r="S131" s="84">
        <v>11228.58</v>
      </c>
      <c r="T131" s="84">
        <v>11228.58</v>
      </c>
      <c r="U131" s="84">
        <v>11228.58</v>
      </c>
      <c r="V131" s="84">
        <v>11228.58</v>
      </c>
      <c r="W131" s="84">
        <v>11228.58</v>
      </c>
      <c r="X131" s="84">
        <v>11228.58</v>
      </c>
      <c r="Y131" s="84">
        <v>123003.67</v>
      </c>
      <c r="Z131" s="84">
        <v>10248.92</v>
      </c>
      <c r="AA131" s="84">
        <v>10248.92</v>
      </c>
      <c r="AB131" s="84">
        <v>10248.92</v>
      </c>
      <c r="AC131" s="84">
        <v>10248.92</v>
      </c>
      <c r="AD131" s="84">
        <v>10248.92</v>
      </c>
      <c r="AE131" s="84">
        <v>10248.92</v>
      </c>
      <c r="AF131" s="84">
        <v>10251.700000000001</v>
      </c>
      <c r="AG131" s="84">
        <v>10251.700000000001</v>
      </c>
      <c r="AH131" s="84">
        <v>10251.700000000001</v>
      </c>
      <c r="AI131" s="84">
        <v>10251.700000000001</v>
      </c>
      <c r="AJ131" s="84">
        <v>10251.700000000001</v>
      </c>
      <c r="AK131" s="84">
        <v>10251.65</v>
      </c>
      <c r="AL131" s="84">
        <v>11721.05</v>
      </c>
      <c r="AM131">
        <v>976.62</v>
      </c>
      <c r="AN131">
        <v>976.62</v>
      </c>
      <c r="AO131">
        <v>976.62</v>
      </c>
      <c r="AP131">
        <v>976.62</v>
      </c>
      <c r="AQ131">
        <v>976.62</v>
      </c>
      <c r="AR131">
        <v>976.62</v>
      </c>
      <c r="AS131">
        <v>976.88</v>
      </c>
      <c r="AT131">
        <v>976.88</v>
      </c>
      <c r="AU131">
        <v>976.88</v>
      </c>
      <c r="AV131">
        <v>976.88</v>
      </c>
      <c r="AW131">
        <v>976.88</v>
      </c>
      <c r="AX131">
        <v>976.93</v>
      </c>
    </row>
    <row r="132" spans="1:50" x14ac:dyDescent="0.25">
      <c r="A132">
        <v>13075140</v>
      </c>
      <c r="B132">
        <v>5554</v>
      </c>
      <c r="C132" t="s">
        <v>93</v>
      </c>
      <c r="D132">
        <v>483</v>
      </c>
      <c r="E132" s="84">
        <v>286309.36</v>
      </c>
      <c r="F132" s="84">
        <v>480906.73</v>
      </c>
      <c r="G132" s="84">
        <v>194597.38</v>
      </c>
      <c r="H132" s="84">
        <v>403067.79</v>
      </c>
      <c r="I132">
        <v>834.51</v>
      </c>
      <c r="J132" s="84">
        <v>106600.45</v>
      </c>
      <c r="K132" s="84">
        <v>10157.98</v>
      </c>
      <c r="L132" s="84">
        <v>116758.43</v>
      </c>
      <c r="M132" s="84">
        <v>9727.82</v>
      </c>
      <c r="N132" s="84">
        <v>9727.82</v>
      </c>
      <c r="O132" s="84">
        <v>9727.82</v>
      </c>
      <c r="P132" s="84">
        <v>9727.82</v>
      </c>
      <c r="Q132" s="84">
        <v>9727.82</v>
      </c>
      <c r="R132" s="84">
        <v>9727.82</v>
      </c>
      <c r="S132" s="84">
        <v>9731.91</v>
      </c>
      <c r="T132" s="84">
        <v>9731.91</v>
      </c>
      <c r="U132" s="84">
        <v>9731.91</v>
      </c>
      <c r="V132" s="84">
        <v>9731.91</v>
      </c>
      <c r="W132" s="84">
        <v>9731.91</v>
      </c>
      <c r="X132" s="84">
        <v>9731.9599999999991</v>
      </c>
      <c r="Y132" s="84">
        <v>106600.45</v>
      </c>
      <c r="Z132" s="84">
        <v>8881.5</v>
      </c>
      <c r="AA132" s="84">
        <v>8881.5</v>
      </c>
      <c r="AB132" s="84">
        <v>8881.5</v>
      </c>
      <c r="AC132" s="84">
        <v>8881.5</v>
      </c>
      <c r="AD132" s="84">
        <v>8881.5</v>
      </c>
      <c r="AE132" s="84">
        <v>8881.5</v>
      </c>
      <c r="AF132" s="84">
        <v>8885.24</v>
      </c>
      <c r="AG132" s="84">
        <v>8885.24</v>
      </c>
      <c r="AH132" s="84">
        <v>8885.24</v>
      </c>
      <c r="AI132" s="84">
        <v>8885.24</v>
      </c>
      <c r="AJ132" s="84">
        <v>8885.24</v>
      </c>
      <c r="AK132" s="84">
        <v>8885.25</v>
      </c>
      <c r="AL132" s="84">
        <v>10157.98</v>
      </c>
      <c r="AM132">
        <v>846.32</v>
      </c>
      <c r="AN132">
        <v>846.32</v>
      </c>
      <c r="AO132">
        <v>846.32</v>
      </c>
      <c r="AP132">
        <v>846.32</v>
      </c>
      <c r="AQ132">
        <v>846.32</v>
      </c>
      <c r="AR132">
        <v>846.32</v>
      </c>
      <c r="AS132">
        <v>846.67</v>
      </c>
      <c r="AT132">
        <v>846.67</v>
      </c>
      <c r="AU132">
        <v>846.67</v>
      </c>
      <c r="AV132">
        <v>846.67</v>
      </c>
      <c r="AW132">
        <v>846.67</v>
      </c>
      <c r="AX132">
        <v>846.71</v>
      </c>
    </row>
    <row r="133" spans="1:50" x14ac:dyDescent="0.25">
      <c r="A133">
        <v>13075141</v>
      </c>
      <c r="B133">
        <v>5555</v>
      </c>
      <c r="C133" t="s">
        <v>101</v>
      </c>
      <c r="D133" s="85">
        <v>1360</v>
      </c>
      <c r="E133" s="84">
        <v>846664.53</v>
      </c>
      <c r="F133" s="84">
        <v>1354105.91</v>
      </c>
      <c r="G133" s="84">
        <v>507441.38</v>
      </c>
      <c r="H133" s="84">
        <v>1151129.3600000001</v>
      </c>
      <c r="I133">
        <v>846.42</v>
      </c>
      <c r="J133" s="84">
        <v>277976.39</v>
      </c>
      <c r="K133" s="84">
        <v>26488.44</v>
      </c>
      <c r="L133" s="84">
        <v>304464.83</v>
      </c>
      <c r="M133" s="84">
        <v>25366.32</v>
      </c>
      <c r="N133" s="84">
        <v>25366.32</v>
      </c>
      <c r="O133" s="84">
        <v>25366.32</v>
      </c>
      <c r="P133" s="84">
        <v>25366.32</v>
      </c>
      <c r="Q133" s="84">
        <v>25366.32</v>
      </c>
      <c r="R133" s="84">
        <v>25366.32</v>
      </c>
      <c r="S133" s="84">
        <v>25377.81</v>
      </c>
      <c r="T133" s="84">
        <v>25377.81</v>
      </c>
      <c r="U133" s="84">
        <v>25377.81</v>
      </c>
      <c r="V133" s="84">
        <v>25377.81</v>
      </c>
      <c r="W133" s="84">
        <v>25377.81</v>
      </c>
      <c r="X133" s="84">
        <v>25377.86</v>
      </c>
      <c r="Y133" s="84">
        <v>277976.39</v>
      </c>
      <c r="Z133" s="84">
        <v>23159.45</v>
      </c>
      <c r="AA133" s="84">
        <v>23159.45</v>
      </c>
      <c r="AB133" s="84">
        <v>23159.45</v>
      </c>
      <c r="AC133" s="84">
        <v>23159.45</v>
      </c>
      <c r="AD133" s="84">
        <v>23159.45</v>
      </c>
      <c r="AE133" s="84">
        <v>23159.45</v>
      </c>
      <c r="AF133" s="84">
        <v>23169.94</v>
      </c>
      <c r="AG133" s="84">
        <v>23169.94</v>
      </c>
      <c r="AH133" s="84">
        <v>23169.94</v>
      </c>
      <c r="AI133" s="84">
        <v>23169.94</v>
      </c>
      <c r="AJ133" s="84">
        <v>23169.94</v>
      </c>
      <c r="AK133" s="84">
        <v>23169.99</v>
      </c>
      <c r="AL133" s="84">
        <v>26488.44</v>
      </c>
      <c r="AM133" s="84">
        <v>2206.87</v>
      </c>
      <c r="AN133" s="84">
        <v>2206.87</v>
      </c>
      <c r="AO133" s="84">
        <v>2206.87</v>
      </c>
      <c r="AP133" s="84">
        <v>2206.87</v>
      </c>
      <c r="AQ133" s="84">
        <v>2206.87</v>
      </c>
      <c r="AR133" s="84">
        <v>2206.87</v>
      </c>
      <c r="AS133" s="84">
        <v>2207.87</v>
      </c>
      <c r="AT133" s="84">
        <v>2207.87</v>
      </c>
      <c r="AU133" s="84">
        <v>2207.87</v>
      </c>
      <c r="AV133" s="84">
        <v>2207.87</v>
      </c>
      <c r="AW133" s="84">
        <v>2207.87</v>
      </c>
      <c r="AX133" s="84">
        <v>2207.87</v>
      </c>
    </row>
    <row r="134" spans="1:50" x14ac:dyDescent="0.25">
      <c r="A134">
        <v>13075142</v>
      </c>
      <c r="B134">
        <v>5555</v>
      </c>
      <c r="C134" t="s">
        <v>102</v>
      </c>
      <c r="D134" s="85">
        <v>1469</v>
      </c>
      <c r="E134" s="84">
        <v>1398641.18</v>
      </c>
      <c r="F134" s="84">
        <v>1462633.52</v>
      </c>
      <c r="G134" s="84">
        <v>63992.34</v>
      </c>
      <c r="H134" s="84">
        <v>1437036.58</v>
      </c>
      <c r="I134">
        <v>978.24</v>
      </c>
      <c r="J134" s="84">
        <v>35055</v>
      </c>
      <c r="K134" s="84">
        <v>3340.4</v>
      </c>
      <c r="L134" s="84">
        <v>38395.4</v>
      </c>
      <c r="M134" s="84">
        <v>3193.41</v>
      </c>
      <c r="N134" s="84">
        <v>3193.41</v>
      </c>
      <c r="O134" s="84">
        <v>3193.41</v>
      </c>
      <c r="P134" s="84">
        <v>3193.41</v>
      </c>
      <c r="Q134" s="84">
        <v>3193.41</v>
      </c>
      <c r="R134" s="84">
        <v>3193.41</v>
      </c>
      <c r="S134" s="84">
        <v>3205.82</v>
      </c>
      <c r="T134" s="84">
        <v>3205.82</v>
      </c>
      <c r="U134" s="84">
        <v>3205.82</v>
      </c>
      <c r="V134" s="84">
        <v>3205.82</v>
      </c>
      <c r="W134" s="84">
        <v>3205.82</v>
      </c>
      <c r="X134" s="84">
        <v>3205.84</v>
      </c>
      <c r="Y134" s="84">
        <v>35055</v>
      </c>
      <c r="Z134" s="84">
        <v>2915.59</v>
      </c>
      <c r="AA134" s="84">
        <v>2915.59</v>
      </c>
      <c r="AB134" s="84">
        <v>2915.59</v>
      </c>
      <c r="AC134" s="84">
        <v>2915.59</v>
      </c>
      <c r="AD134" s="84">
        <v>2915.59</v>
      </c>
      <c r="AE134" s="84">
        <v>2915.59</v>
      </c>
      <c r="AF134" s="84">
        <v>2926.91</v>
      </c>
      <c r="AG134" s="84">
        <v>2926.91</v>
      </c>
      <c r="AH134" s="84">
        <v>2926.91</v>
      </c>
      <c r="AI134" s="84">
        <v>2926.91</v>
      </c>
      <c r="AJ134" s="84">
        <v>2926.91</v>
      </c>
      <c r="AK134" s="84">
        <v>2926.91</v>
      </c>
      <c r="AL134" s="84">
        <v>3340.4</v>
      </c>
      <c r="AM134">
        <v>277.82</v>
      </c>
      <c r="AN134">
        <v>277.82</v>
      </c>
      <c r="AO134">
        <v>277.82</v>
      </c>
      <c r="AP134">
        <v>277.82</v>
      </c>
      <c r="AQ134">
        <v>277.82</v>
      </c>
      <c r="AR134">
        <v>277.82</v>
      </c>
      <c r="AS134">
        <v>278.91000000000003</v>
      </c>
      <c r="AT134">
        <v>278.91000000000003</v>
      </c>
      <c r="AU134">
        <v>278.91000000000003</v>
      </c>
      <c r="AV134">
        <v>278.91000000000003</v>
      </c>
      <c r="AW134">
        <v>278.91000000000003</v>
      </c>
      <c r="AX134">
        <v>278.93</v>
      </c>
    </row>
    <row r="135" spans="1:50" x14ac:dyDescent="0.25">
      <c r="A135">
        <v>13075143</v>
      </c>
      <c r="B135">
        <v>5559</v>
      </c>
      <c r="C135" t="s">
        <v>135</v>
      </c>
      <c r="D135">
        <v>777</v>
      </c>
      <c r="E135" s="84">
        <v>587545.93999999994</v>
      </c>
      <c r="F135" s="84">
        <v>773632.57</v>
      </c>
      <c r="G135" s="84">
        <v>186086.63</v>
      </c>
      <c r="H135" s="84">
        <v>699197.92</v>
      </c>
      <c r="I135">
        <v>899.87</v>
      </c>
      <c r="J135" s="84">
        <v>101938.26</v>
      </c>
      <c r="K135" s="84">
        <v>9713.7199999999993</v>
      </c>
      <c r="L135" s="84">
        <v>111651.98</v>
      </c>
      <c r="M135" s="84">
        <v>9301.0499999999993</v>
      </c>
      <c r="N135" s="84">
        <v>9301.0499999999993</v>
      </c>
      <c r="O135" s="84">
        <v>9301.0499999999993</v>
      </c>
      <c r="P135" s="84">
        <v>9301.0499999999993</v>
      </c>
      <c r="Q135" s="84">
        <v>9301.0499999999993</v>
      </c>
      <c r="R135" s="84">
        <v>9301.0499999999993</v>
      </c>
      <c r="S135" s="84">
        <v>9307.61</v>
      </c>
      <c r="T135" s="84">
        <v>9307.61</v>
      </c>
      <c r="U135" s="84">
        <v>9307.61</v>
      </c>
      <c r="V135" s="84">
        <v>9307.61</v>
      </c>
      <c r="W135" s="84">
        <v>9307.61</v>
      </c>
      <c r="X135" s="84">
        <v>9307.6299999999992</v>
      </c>
      <c r="Y135" s="84">
        <v>101938.26</v>
      </c>
      <c r="Z135" s="84">
        <v>8491.86</v>
      </c>
      <c r="AA135" s="84">
        <v>8491.86</v>
      </c>
      <c r="AB135" s="84">
        <v>8491.86</v>
      </c>
      <c r="AC135" s="84">
        <v>8491.86</v>
      </c>
      <c r="AD135" s="84">
        <v>8491.86</v>
      </c>
      <c r="AE135" s="84">
        <v>8491.86</v>
      </c>
      <c r="AF135" s="84">
        <v>8497.85</v>
      </c>
      <c r="AG135" s="84">
        <v>8497.85</v>
      </c>
      <c r="AH135" s="84">
        <v>8497.85</v>
      </c>
      <c r="AI135" s="84">
        <v>8497.85</v>
      </c>
      <c r="AJ135" s="84">
        <v>8497.85</v>
      </c>
      <c r="AK135" s="84">
        <v>8497.85</v>
      </c>
      <c r="AL135" s="84">
        <v>9713.7199999999993</v>
      </c>
      <c r="AM135">
        <v>809.19</v>
      </c>
      <c r="AN135">
        <v>809.19</v>
      </c>
      <c r="AO135">
        <v>809.19</v>
      </c>
      <c r="AP135">
        <v>809.19</v>
      </c>
      <c r="AQ135">
        <v>809.19</v>
      </c>
      <c r="AR135">
        <v>809.19</v>
      </c>
      <c r="AS135">
        <v>809.76</v>
      </c>
      <c r="AT135">
        <v>809.76</v>
      </c>
      <c r="AU135">
        <v>809.76</v>
      </c>
      <c r="AV135">
        <v>809.76</v>
      </c>
      <c r="AW135">
        <v>809.76</v>
      </c>
      <c r="AX135">
        <v>809.78</v>
      </c>
    </row>
    <row r="136" spans="1:50" x14ac:dyDescent="0.25">
      <c r="A136">
        <v>13075144</v>
      </c>
      <c r="B136">
        <v>5551</v>
      </c>
      <c r="C136" t="s">
        <v>53</v>
      </c>
      <c r="D136" s="85">
        <v>12312</v>
      </c>
      <c r="E136" s="84">
        <v>7437533.21</v>
      </c>
      <c r="F136" s="84">
        <v>12258641.16</v>
      </c>
      <c r="G136" s="84">
        <v>4821107.95</v>
      </c>
      <c r="H136" s="84">
        <v>10330197.98</v>
      </c>
      <c r="I136">
        <v>839.03</v>
      </c>
      <c r="J136" s="84">
        <v>2641002.94</v>
      </c>
      <c r="K136" s="84">
        <v>251661.83</v>
      </c>
      <c r="L136" s="84">
        <v>2892664.77</v>
      </c>
      <c r="M136" s="84">
        <v>241003.4</v>
      </c>
      <c r="N136" s="84">
        <v>241003.4</v>
      </c>
      <c r="O136" s="84">
        <v>241003.4</v>
      </c>
      <c r="P136" s="84">
        <v>241003.4</v>
      </c>
      <c r="Q136" s="84">
        <v>241003.4</v>
      </c>
      <c r="R136" s="84">
        <v>241003.4</v>
      </c>
      <c r="S136" s="84">
        <v>241107.39</v>
      </c>
      <c r="T136" s="84">
        <v>241107.39</v>
      </c>
      <c r="U136" s="84">
        <v>241107.39</v>
      </c>
      <c r="V136" s="84">
        <v>241107.39</v>
      </c>
      <c r="W136" s="84">
        <v>241107.39</v>
      </c>
      <c r="X136" s="84">
        <v>241107.42</v>
      </c>
      <c r="Y136" s="84">
        <v>2641002.94</v>
      </c>
      <c r="Z136" s="84">
        <v>220036.11</v>
      </c>
      <c r="AA136" s="84">
        <v>220036.11</v>
      </c>
      <c r="AB136" s="84">
        <v>220036.11</v>
      </c>
      <c r="AC136" s="84">
        <v>220036.11</v>
      </c>
      <c r="AD136" s="84">
        <v>220036.11</v>
      </c>
      <c r="AE136" s="84">
        <v>220036.11</v>
      </c>
      <c r="AF136" s="84">
        <v>220131.05</v>
      </c>
      <c r="AG136" s="84">
        <v>220131.05</v>
      </c>
      <c r="AH136" s="84">
        <v>220131.05</v>
      </c>
      <c r="AI136" s="84">
        <v>220131.05</v>
      </c>
      <c r="AJ136" s="84">
        <v>220131.05</v>
      </c>
      <c r="AK136" s="84">
        <v>220131.03</v>
      </c>
      <c r="AL136" s="84">
        <v>251661.83</v>
      </c>
      <c r="AM136" s="84">
        <v>20967.29</v>
      </c>
      <c r="AN136" s="84">
        <v>20967.29</v>
      </c>
      <c r="AO136" s="84">
        <v>20967.29</v>
      </c>
      <c r="AP136" s="84">
        <v>20967.29</v>
      </c>
      <c r="AQ136" s="84">
        <v>20967.29</v>
      </c>
      <c r="AR136" s="84">
        <v>20967.29</v>
      </c>
      <c r="AS136" s="84">
        <v>20976.34</v>
      </c>
      <c r="AT136" s="84">
        <v>20976.34</v>
      </c>
      <c r="AU136" s="84">
        <v>20976.34</v>
      </c>
      <c r="AV136" s="84">
        <v>20976.34</v>
      </c>
      <c r="AW136" s="84">
        <v>20976.34</v>
      </c>
      <c r="AX136" s="84">
        <v>20976.39</v>
      </c>
    </row>
    <row r="137" spans="1:50" x14ac:dyDescent="0.25">
      <c r="A137">
        <v>13075145</v>
      </c>
      <c r="B137">
        <v>5563</v>
      </c>
      <c r="C137" t="s">
        <v>181</v>
      </c>
      <c r="D137">
        <v>196</v>
      </c>
      <c r="E137" s="84">
        <v>73797.05</v>
      </c>
      <c r="F137" s="84">
        <v>195150.56</v>
      </c>
      <c r="G137" s="84">
        <v>121353.51</v>
      </c>
      <c r="H137" s="84">
        <v>146609.16</v>
      </c>
      <c r="I137">
        <v>748.01</v>
      </c>
      <c r="J137" s="84">
        <v>66477.460000000006</v>
      </c>
      <c r="K137" s="84">
        <v>6334.65</v>
      </c>
      <c r="L137" s="84">
        <v>72812.11</v>
      </c>
      <c r="M137" s="84">
        <v>6066.84</v>
      </c>
      <c r="N137" s="84">
        <v>6066.84</v>
      </c>
      <c r="O137" s="84">
        <v>6066.84</v>
      </c>
      <c r="P137" s="84">
        <v>6066.84</v>
      </c>
      <c r="Q137" s="84">
        <v>6066.84</v>
      </c>
      <c r="R137" s="84">
        <v>6066.84</v>
      </c>
      <c r="S137" s="84">
        <v>6068.51</v>
      </c>
      <c r="T137" s="84">
        <v>6068.51</v>
      </c>
      <c r="U137" s="84">
        <v>6068.51</v>
      </c>
      <c r="V137" s="84">
        <v>6068.51</v>
      </c>
      <c r="W137" s="84">
        <v>6068.51</v>
      </c>
      <c r="X137" s="84">
        <v>6068.52</v>
      </c>
      <c r="Y137" s="84">
        <v>66477.460000000006</v>
      </c>
      <c r="Z137" s="84">
        <v>5539.03</v>
      </c>
      <c r="AA137" s="84">
        <v>5539.03</v>
      </c>
      <c r="AB137" s="84">
        <v>5539.03</v>
      </c>
      <c r="AC137" s="84">
        <v>5539.03</v>
      </c>
      <c r="AD137" s="84">
        <v>5539.03</v>
      </c>
      <c r="AE137" s="84">
        <v>5539.03</v>
      </c>
      <c r="AF137" s="84">
        <v>5540.55</v>
      </c>
      <c r="AG137" s="84">
        <v>5540.55</v>
      </c>
      <c r="AH137" s="84">
        <v>5540.55</v>
      </c>
      <c r="AI137" s="84">
        <v>5540.55</v>
      </c>
      <c r="AJ137" s="84">
        <v>5540.55</v>
      </c>
      <c r="AK137" s="84">
        <v>5540.53</v>
      </c>
      <c r="AL137" s="84">
        <v>6334.65</v>
      </c>
      <c r="AM137">
        <v>527.80999999999995</v>
      </c>
      <c r="AN137">
        <v>527.80999999999995</v>
      </c>
      <c r="AO137">
        <v>527.80999999999995</v>
      </c>
      <c r="AP137">
        <v>527.80999999999995</v>
      </c>
      <c r="AQ137">
        <v>527.80999999999995</v>
      </c>
      <c r="AR137">
        <v>527.80999999999995</v>
      </c>
      <c r="AS137">
        <v>527.96</v>
      </c>
      <c r="AT137">
        <v>527.96</v>
      </c>
      <c r="AU137">
        <v>527.96</v>
      </c>
      <c r="AV137">
        <v>527.96</v>
      </c>
      <c r="AW137">
        <v>527.96</v>
      </c>
      <c r="AX137">
        <v>527.99</v>
      </c>
    </row>
    <row r="138" spans="1:50" x14ac:dyDescent="0.25">
      <c r="A138">
        <v>13075146</v>
      </c>
      <c r="B138">
        <v>5557</v>
      </c>
      <c r="C138" t="s">
        <v>125</v>
      </c>
      <c r="D138" s="85">
        <v>1158</v>
      </c>
      <c r="E138" s="84">
        <v>703476.55</v>
      </c>
      <c r="F138" s="84">
        <v>1152981.3600000001</v>
      </c>
      <c r="G138" s="84">
        <v>449504.81</v>
      </c>
      <c r="H138" s="84">
        <v>973179.43</v>
      </c>
      <c r="I138">
        <v>840.4</v>
      </c>
      <c r="J138" s="84">
        <v>246238.73</v>
      </c>
      <c r="K138" s="84">
        <v>23464.15</v>
      </c>
      <c r="L138" s="84">
        <v>269702.88</v>
      </c>
      <c r="M138" s="84">
        <v>22470.35</v>
      </c>
      <c r="N138" s="84">
        <v>22470.35</v>
      </c>
      <c r="O138" s="84">
        <v>22470.35</v>
      </c>
      <c r="P138" s="84">
        <v>22470.35</v>
      </c>
      <c r="Q138" s="84">
        <v>22470.35</v>
      </c>
      <c r="R138" s="84">
        <v>22470.35</v>
      </c>
      <c r="S138" s="84">
        <v>22480.13</v>
      </c>
      <c r="T138" s="84">
        <v>22480.13</v>
      </c>
      <c r="U138" s="84">
        <v>22480.13</v>
      </c>
      <c r="V138" s="84">
        <v>22480.13</v>
      </c>
      <c r="W138" s="84">
        <v>22480.13</v>
      </c>
      <c r="X138" s="84">
        <v>22480.13</v>
      </c>
      <c r="Y138" s="84">
        <v>246238.73</v>
      </c>
      <c r="Z138" s="84">
        <v>20515.43</v>
      </c>
      <c r="AA138" s="84">
        <v>20515.43</v>
      </c>
      <c r="AB138" s="84">
        <v>20515.43</v>
      </c>
      <c r="AC138" s="84">
        <v>20515.43</v>
      </c>
      <c r="AD138" s="84">
        <v>20515.43</v>
      </c>
      <c r="AE138" s="84">
        <v>20515.43</v>
      </c>
      <c r="AF138" s="84">
        <v>20524.36</v>
      </c>
      <c r="AG138" s="84">
        <v>20524.36</v>
      </c>
      <c r="AH138" s="84">
        <v>20524.36</v>
      </c>
      <c r="AI138" s="84">
        <v>20524.36</v>
      </c>
      <c r="AJ138" s="84">
        <v>20524.36</v>
      </c>
      <c r="AK138" s="84">
        <v>20524.349999999999</v>
      </c>
      <c r="AL138" s="84">
        <v>23464.15</v>
      </c>
      <c r="AM138" s="84">
        <v>1954.92</v>
      </c>
      <c r="AN138" s="84">
        <v>1954.92</v>
      </c>
      <c r="AO138" s="84">
        <v>1954.92</v>
      </c>
      <c r="AP138" s="84">
        <v>1954.92</v>
      </c>
      <c r="AQ138" s="84">
        <v>1954.92</v>
      </c>
      <c r="AR138" s="84">
        <v>1954.92</v>
      </c>
      <c r="AS138" s="84">
        <v>1955.77</v>
      </c>
      <c r="AT138" s="84">
        <v>1955.77</v>
      </c>
      <c r="AU138" s="84">
        <v>1955.77</v>
      </c>
      <c r="AV138" s="84">
        <v>1955.77</v>
      </c>
      <c r="AW138" s="84">
        <v>1955.77</v>
      </c>
      <c r="AX138" s="84">
        <v>1955.78</v>
      </c>
    </row>
    <row r="139" spans="1:50" x14ac:dyDescent="0.25">
      <c r="A139">
        <v>13075147</v>
      </c>
      <c r="B139">
        <v>5551</v>
      </c>
      <c r="C139" t="s">
        <v>54</v>
      </c>
      <c r="D139">
        <v>716</v>
      </c>
      <c r="E139" s="84">
        <v>311548</v>
      </c>
      <c r="F139" s="84">
        <v>712896.94</v>
      </c>
      <c r="G139" s="84">
        <v>401348.93</v>
      </c>
      <c r="H139" s="84">
        <v>552357.36</v>
      </c>
      <c r="I139">
        <v>771.45</v>
      </c>
      <c r="J139" s="84">
        <v>219858.95</v>
      </c>
      <c r="K139" s="84">
        <v>20950.41</v>
      </c>
      <c r="L139" s="84">
        <v>240809.36</v>
      </c>
      <c r="M139" s="84">
        <v>20064.419999999998</v>
      </c>
      <c r="N139" s="84">
        <v>20064.419999999998</v>
      </c>
      <c r="O139" s="84">
        <v>20064.419999999998</v>
      </c>
      <c r="P139" s="84">
        <v>20064.419999999998</v>
      </c>
      <c r="Q139" s="84">
        <v>20064.419999999998</v>
      </c>
      <c r="R139" s="84">
        <v>20064.419999999998</v>
      </c>
      <c r="S139" s="84">
        <v>20070.47</v>
      </c>
      <c r="T139" s="84">
        <v>20070.47</v>
      </c>
      <c r="U139" s="84">
        <v>20070.47</v>
      </c>
      <c r="V139" s="84">
        <v>20070.47</v>
      </c>
      <c r="W139" s="84">
        <v>20070.47</v>
      </c>
      <c r="X139" s="84">
        <v>20070.490000000002</v>
      </c>
      <c r="Y139" s="84">
        <v>219858.95</v>
      </c>
      <c r="Z139" s="84">
        <v>18318.82</v>
      </c>
      <c r="AA139" s="84">
        <v>18318.82</v>
      </c>
      <c r="AB139" s="84">
        <v>18318.82</v>
      </c>
      <c r="AC139" s="84">
        <v>18318.82</v>
      </c>
      <c r="AD139" s="84">
        <v>18318.82</v>
      </c>
      <c r="AE139" s="84">
        <v>18318.82</v>
      </c>
      <c r="AF139" s="84">
        <v>18324.34</v>
      </c>
      <c r="AG139" s="84">
        <v>18324.34</v>
      </c>
      <c r="AH139" s="84">
        <v>18324.34</v>
      </c>
      <c r="AI139" s="84">
        <v>18324.34</v>
      </c>
      <c r="AJ139" s="84">
        <v>18324.34</v>
      </c>
      <c r="AK139" s="84">
        <v>18324.330000000002</v>
      </c>
      <c r="AL139" s="84">
        <v>20950.41</v>
      </c>
      <c r="AM139" s="84">
        <v>1745.6</v>
      </c>
      <c r="AN139" s="84">
        <v>1745.6</v>
      </c>
      <c r="AO139" s="84">
        <v>1745.6</v>
      </c>
      <c r="AP139" s="84">
        <v>1745.6</v>
      </c>
      <c r="AQ139" s="84">
        <v>1745.6</v>
      </c>
      <c r="AR139" s="84">
        <v>1745.6</v>
      </c>
      <c r="AS139" s="84">
        <v>1746.13</v>
      </c>
      <c r="AT139" s="84">
        <v>1746.13</v>
      </c>
      <c r="AU139" s="84">
        <v>1746.13</v>
      </c>
      <c r="AV139" s="84">
        <v>1746.13</v>
      </c>
      <c r="AW139" s="84">
        <v>1746.13</v>
      </c>
      <c r="AX139" s="84">
        <v>1746.16</v>
      </c>
    </row>
    <row r="140" spans="1:50" x14ac:dyDescent="0.25">
      <c r="A140">
        <v>13075148</v>
      </c>
      <c r="B140">
        <v>5562</v>
      </c>
      <c r="C140" t="s">
        <v>167</v>
      </c>
      <c r="D140">
        <v>938</v>
      </c>
      <c r="E140" s="84">
        <v>561898.82999999996</v>
      </c>
      <c r="F140" s="84">
        <v>933934.81</v>
      </c>
      <c r="G140" s="84">
        <v>372035.98</v>
      </c>
      <c r="H140" s="84">
        <v>785120.42</v>
      </c>
      <c r="I140">
        <v>837.02</v>
      </c>
      <c r="J140" s="84">
        <v>203801.31</v>
      </c>
      <c r="K140" s="84">
        <v>19420.28</v>
      </c>
      <c r="L140" s="84">
        <v>223221.59</v>
      </c>
      <c r="M140" s="84">
        <v>18597.830000000002</v>
      </c>
      <c r="N140" s="84">
        <v>18597.830000000002</v>
      </c>
      <c r="O140" s="84">
        <v>18597.830000000002</v>
      </c>
      <c r="P140" s="84">
        <v>18597.830000000002</v>
      </c>
      <c r="Q140" s="84">
        <v>18597.830000000002</v>
      </c>
      <c r="R140" s="84">
        <v>18597.830000000002</v>
      </c>
      <c r="S140" s="84">
        <v>18605.759999999998</v>
      </c>
      <c r="T140" s="84">
        <v>18605.759999999998</v>
      </c>
      <c r="U140" s="84">
        <v>18605.759999999998</v>
      </c>
      <c r="V140" s="84">
        <v>18605.759999999998</v>
      </c>
      <c r="W140" s="84">
        <v>18605.759999999998</v>
      </c>
      <c r="X140" s="84">
        <v>18605.810000000001</v>
      </c>
      <c r="Y140" s="84">
        <v>203801.31</v>
      </c>
      <c r="Z140" s="84">
        <v>16979.82</v>
      </c>
      <c r="AA140" s="84">
        <v>16979.82</v>
      </c>
      <c r="AB140" s="84">
        <v>16979.82</v>
      </c>
      <c r="AC140" s="84">
        <v>16979.82</v>
      </c>
      <c r="AD140" s="84">
        <v>16979.82</v>
      </c>
      <c r="AE140" s="84">
        <v>16979.82</v>
      </c>
      <c r="AF140" s="84">
        <v>16987.060000000001</v>
      </c>
      <c r="AG140" s="84">
        <v>16987.060000000001</v>
      </c>
      <c r="AH140" s="84">
        <v>16987.060000000001</v>
      </c>
      <c r="AI140" s="84">
        <v>16987.060000000001</v>
      </c>
      <c r="AJ140" s="84">
        <v>16987.060000000001</v>
      </c>
      <c r="AK140" s="84">
        <v>16987.09</v>
      </c>
      <c r="AL140" s="84">
        <v>19420.28</v>
      </c>
      <c r="AM140" s="84">
        <v>1618.01</v>
      </c>
      <c r="AN140" s="84">
        <v>1618.01</v>
      </c>
      <c r="AO140" s="84">
        <v>1618.01</v>
      </c>
      <c r="AP140" s="84">
        <v>1618.01</v>
      </c>
      <c r="AQ140" s="84">
        <v>1618.01</v>
      </c>
      <c r="AR140" s="84">
        <v>1618.01</v>
      </c>
      <c r="AS140" s="84">
        <v>1618.7</v>
      </c>
      <c r="AT140" s="84">
        <v>1618.7</v>
      </c>
      <c r="AU140" s="84">
        <v>1618.7</v>
      </c>
      <c r="AV140" s="84">
        <v>1618.7</v>
      </c>
      <c r="AW140" s="84">
        <v>1618.7</v>
      </c>
      <c r="AX140" s="84">
        <v>1618.72</v>
      </c>
    </row>
    <row r="141" spans="1:50" x14ac:dyDescent="0.25">
      <c r="A141">
        <v>13075149</v>
      </c>
      <c r="B141">
        <v>5560</v>
      </c>
      <c r="C141" t="s">
        <v>148</v>
      </c>
      <c r="D141">
        <v>467</v>
      </c>
      <c r="E141" s="84">
        <v>142332.49</v>
      </c>
      <c r="F141" s="84">
        <v>464976.07</v>
      </c>
      <c r="G141" s="84">
        <v>322643.58</v>
      </c>
      <c r="H141" s="84">
        <v>335918.64</v>
      </c>
      <c r="I141">
        <v>719.31</v>
      </c>
      <c r="J141" s="84">
        <v>176744.16</v>
      </c>
      <c r="K141" s="84">
        <v>16841.990000000002</v>
      </c>
      <c r="L141" s="84">
        <v>193586.15</v>
      </c>
      <c r="M141" s="84">
        <v>16130.2</v>
      </c>
      <c r="N141" s="84">
        <v>16130.2</v>
      </c>
      <c r="O141" s="84">
        <v>16130.2</v>
      </c>
      <c r="P141" s="84">
        <v>16130.2</v>
      </c>
      <c r="Q141" s="84">
        <v>16130.2</v>
      </c>
      <c r="R141" s="84">
        <v>16130.2</v>
      </c>
      <c r="S141" s="84">
        <v>16134.15</v>
      </c>
      <c r="T141" s="84">
        <v>16134.15</v>
      </c>
      <c r="U141" s="84">
        <v>16134.15</v>
      </c>
      <c r="V141" s="84">
        <v>16134.15</v>
      </c>
      <c r="W141" s="84">
        <v>16134.15</v>
      </c>
      <c r="X141" s="84">
        <v>16134.2</v>
      </c>
      <c r="Y141" s="84">
        <v>176744.16</v>
      </c>
      <c r="Z141" s="84">
        <v>14726.88</v>
      </c>
      <c r="AA141" s="84">
        <v>14726.88</v>
      </c>
      <c r="AB141" s="84">
        <v>14726.88</v>
      </c>
      <c r="AC141" s="84">
        <v>14726.88</v>
      </c>
      <c r="AD141" s="84">
        <v>14726.88</v>
      </c>
      <c r="AE141" s="84">
        <v>14726.88</v>
      </c>
      <c r="AF141" s="84">
        <v>14730.48</v>
      </c>
      <c r="AG141" s="84">
        <v>14730.48</v>
      </c>
      <c r="AH141" s="84">
        <v>14730.48</v>
      </c>
      <c r="AI141" s="84">
        <v>14730.48</v>
      </c>
      <c r="AJ141" s="84">
        <v>14730.48</v>
      </c>
      <c r="AK141" s="84">
        <v>14730.48</v>
      </c>
      <c r="AL141" s="84">
        <v>16841.990000000002</v>
      </c>
      <c r="AM141" s="84">
        <v>1403.32</v>
      </c>
      <c r="AN141" s="84">
        <v>1403.32</v>
      </c>
      <c r="AO141" s="84">
        <v>1403.32</v>
      </c>
      <c r="AP141" s="84">
        <v>1403.32</v>
      </c>
      <c r="AQ141" s="84">
        <v>1403.32</v>
      </c>
      <c r="AR141" s="84">
        <v>1403.32</v>
      </c>
      <c r="AS141" s="84">
        <v>1403.67</v>
      </c>
      <c r="AT141" s="84">
        <v>1403.67</v>
      </c>
      <c r="AU141" s="84">
        <v>1403.67</v>
      </c>
      <c r="AV141" s="84">
        <v>1403.67</v>
      </c>
      <c r="AW141" s="84">
        <v>1403.67</v>
      </c>
      <c r="AX141" s="84">
        <v>1403.72</v>
      </c>
    </row>
    <row r="142" spans="1:50" x14ac:dyDescent="0.25">
      <c r="A142">
        <v>13075150</v>
      </c>
      <c r="B142">
        <v>5563</v>
      </c>
      <c r="C142" t="s">
        <v>182</v>
      </c>
      <c r="D142">
        <v>469</v>
      </c>
      <c r="E142" s="84">
        <v>188763.35</v>
      </c>
      <c r="F142" s="84">
        <v>466967.41</v>
      </c>
      <c r="G142" s="84">
        <v>278204.05</v>
      </c>
      <c r="H142" s="84">
        <v>355685.78</v>
      </c>
      <c r="I142">
        <v>758.39</v>
      </c>
      <c r="J142" s="84">
        <v>152400.18</v>
      </c>
      <c r="K142" s="84">
        <v>14522.25</v>
      </c>
      <c r="L142" s="84">
        <v>166922.43</v>
      </c>
      <c r="M142" s="84">
        <v>13908.22</v>
      </c>
      <c r="N142" s="84">
        <v>13908.22</v>
      </c>
      <c r="O142" s="84">
        <v>13908.22</v>
      </c>
      <c r="P142" s="84">
        <v>13908.22</v>
      </c>
      <c r="Q142" s="84">
        <v>13908.22</v>
      </c>
      <c r="R142" s="84">
        <v>13908.22</v>
      </c>
      <c r="S142" s="84">
        <v>13912.18</v>
      </c>
      <c r="T142" s="84">
        <v>13912.18</v>
      </c>
      <c r="U142" s="84">
        <v>13912.18</v>
      </c>
      <c r="V142" s="84">
        <v>13912.18</v>
      </c>
      <c r="W142" s="84">
        <v>13912.18</v>
      </c>
      <c r="X142" s="84">
        <v>13912.21</v>
      </c>
      <c r="Y142" s="84">
        <v>152400.18</v>
      </c>
      <c r="Z142" s="84">
        <v>12698.21</v>
      </c>
      <c r="AA142" s="84">
        <v>12698.21</v>
      </c>
      <c r="AB142" s="84">
        <v>12698.21</v>
      </c>
      <c r="AC142" s="84">
        <v>12698.21</v>
      </c>
      <c r="AD142" s="84">
        <v>12698.21</v>
      </c>
      <c r="AE142" s="84">
        <v>12698.21</v>
      </c>
      <c r="AF142" s="84">
        <v>12701.82</v>
      </c>
      <c r="AG142" s="84">
        <v>12701.82</v>
      </c>
      <c r="AH142" s="84">
        <v>12701.82</v>
      </c>
      <c r="AI142" s="84">
        <v>12701.82</v>
      </c>
      <c r="AJ142" s="84">
        <v>12701.82</v>
      </c>
      <c r="AK142" s="84">
        <v>12701.82</v>
      </c>
      <c r="AL142" s="84">
        <v>14522.25</v>
      </c>
      <c r="AM142" s="84">
        <v>1210.01</v>
      </c>
      <c r="AN142" s="84">
        <v>1210.01</v>
      </c>
      <c r="AO142" s="84">
        <v>1210.01</v>
      </c>
      <c r="AP142" s="84">
        <v>1210.01</v>
      </c>
      <c r="AQ142" s="84">
        <v>1210.01</v>
      </c>
      <c r="AR142" s="84">
        <v>1210.01</v>
      </c>
      <c r="AS142" s="84">
        <v>1210.3599999999999</v>
      </c>
      <c r="AT142" s="84">
        <v>1210.3599999999999</v>
      </c>
      <c r="AU142" s="84">
        <v>1210.3599999999999</v>
      </c>
      <c r="AV142" s="84">
        <v>1210.3599999999999</v>
      </c>
      <c r="AW142" s="84">
        <v>1210.3599999999999</v>
      </c>
      <c r="AX142" s="84">
        <v>1210.3900000000001</v>
      </c>
    </row>
    <row r="143" spans="1:50" x14ac:dyDescent="0.25">
      <c r="A143">
        <v>13075151</v>
      </c>
      <c r="B143">
        <v>5561</v>
      </c>
      <c r="C143" t="s">
        <v>153</v>
      </c>
      <c r="D143" s="85">
        <v>3970</v>
      </c>
      <c r="E143" s="84">
        <v>2701497.22</v>
      </c>
      <c r="F143" s="84">
        <v>3952794.46</v>
      </c>
      <c r="G143" s="84">
        <v>1251297.24</v>
      </c>
      <c r="H143" s="84">
        <v>3452275.56</v>
      </c>
      <c r="I143">
        <v>869.59</v>
      </c>
      <c r="J143" s="84">
        <v>685460.62</v>
      </c>
      <c r="K143" s="84">
        <v>65317.72</v>
      </c>
      <c r="L143" s="84">
        <v>750778.34</v>
      </c>
      <c r="M143" s="84">
        <v>62548.09</v>
      </c>
      <c r="N143" s="84">
        <v>62548.09</v>
      </c>
      <c r="O143" s="84">
        <v>62548.09</v>
      </c>
      <c r="P143" s="84">
        <v>62548.09</v>
      </c>
      <c r="Q143" s="84">
        <v>62548.09</v>
      </c>
      <c r="R143" s="84">
        <v>62548.09</v>
      </c>
      <c r="S143" s="84">
        <v>62581.63</v>
      </c>
      <c r="T143" s="84">
        <v>62581.63</v>
      </c>
      <c r="U143" s="84">
        <v>62581.63</v>
      </c>
      <c r="V143" s="84">
        <v>62581.63</v>
      </c>
      <c r="W143" s="84">
        <v>62581.63</v>
      </c>
      <c r="X143" s="84">
        <v>62581.65</v>
      </c>
      <c r="Y143" s="84">
        <v>685460.62</v>
      </c>
      <c r="Z143" s="84">
        <v>57106.41</v>
      </c>
      <c r="AA143" s="84">
        <v>57106.41</v>
      </c>
      <c r="AB143" s="84">
        <v>57106.41</v>
      </c>
      <c r="AC143" s="84">
        <v>57106.41</v>
      </c>
      <c r="AD143" s="84">
        <v>57106.41</v>
      </c>
      <c r="AE143" s="84">
        <v>57106.41</v>
      </c>
      <c r="AF143" s="84">
        <v>57137.03</v>
      </c>
      <c r="AG143" s="84">
        <v>57137.03</v>
      </c>
      <c r="AH143" s="84">
        <v>57137.03</v>
      </c>
      <c r="AI143" s="84">
        <v>57137.03</v>
      </c>
      <c r="AJ143" s="84">
        <v>57137.03</v>
      </c>
      <c r="AK143" s="84">
        <v>57137.01</v>
      </c>
      <c r="AL143" s="84">
        <v>65317.72</v>
      </c>
      <c r="AM143" s="84">
        <v>5441.68</v>
      </c>
      <c r="AN143" s="84">
        <v>5441.68</v>
      </c>
      <c r="AO143" s="84">
        <v>5441.68</v>
      </c>
      <c r="AP143" s="84">
        <v>5441.68</v>
      </c>
      <c r="AQ143" s="84">
        <v>5441.68</v>
      </c>
      <c r="AR143" s="84">
        <v>5441.68</v>
      </c>
      <c r="AS143" s="84">
        <v>5444.6</v>
      </c>
      <c r="AT143" s="84">
        <v>5444.6</v>
      </c>
      <c r="AU143" s="84">
        <v>5444.6</v>
      </c>
      <c r="AV143" s="84">
        <v>5444.6</v>
      </c>
      <c r="AW143" s="84">
        <v>5444.6</v>
      </c>
      <c r="AX143" s="84">
        <v>5444.64</v>
      </c>
    </row>
    <row r="144" spans="1:50" x14ac:dyDescent="0.25">
      <c r="A144">
        <v>13075152</v>
      </c>
      <c r="B144">
        <v>5562</v>
      </c>
      <c r="C144" t="s">
        <v>168</v>
      </c>
      <c r="D144">
        <v>586</v>
      </c>
      <c r="E144" s="84">
        <v>337094.66</v>
      </c>
      <c r="F144" s="84">
        <v>583460.34</v>
      </c>
      <c r="G144" s="84">
        <v>246365.68</v>
      </c>
      <c r="H144" s="84">
        <v>484914.07</v>
      </c>
      <c r="I144">
        <v>827.5</v>
      </c>
      <c r="J144" s="84">
        <v>134959.12</v>
      </c>
      <c r="K144" s="84">
        <v>12860.29</v>
      </c>
      <c r="L144" s="84">
        <v>147819.41</v>
      </c>
      <c r="M144" s="84">
        <v>12315.8</v>
      </c>
      <c r="N144" s="84">
        <v>12315.8</v>
      </c>
      <c r="O144" s="84">
        <v>12315.8</v>
      </c>
      <c r="P144" s="84">
        <v>12315.8</v>
      </c>
      <c r="Q144" s="84">
        <v>12315.8</v>
      </c>
      <c r="R144" s="84">
        <v>12315.8</v>
      </c>
      <c r="S144" s="84">
        <v>12320.76</v>
      </c>
      <c r="T144" s="84">
        <v>12320.76</v>
      </c>
      <c r="U144" s="84">
        <v>12320.76</v>
      </c>
      <c r="V144" s="84">
        <v>12320.76</v>
      </c>
      <c r="W144" s="84">
        <v>12320.76</v>
      </c>
      <c r="X144" s="84">
        <v>12320.81</v>
      </c>
      <c r="Y144" s="84">
        <v>134959.12</v>
      </c>
      <c r="Z144" s="84">
        <v>11244.33</v>
      </c>
      <c r="AA144" s="84">
        <v>11244.33</v>
      </c>
      <c r="AB144" s="84">
        <v>11244.33</v>
      </c>
      <c r="AC144" s="84">
        <v>11244.33</v>
      </c>
      <c r="AD144" s="84">
        <v>11244.33</v>
      </c>
      <c r="AE144" s="84">
        <v>11244.33</v>
      </c>
      <c r="AF144" s="84">
        <v>11248.85</v>
      </c>
      <c r="AG144" s="84">
        <v>11248.85</v>
      </c>
      <c r="AH144" s="84">
        <v>11248.85</v>
      </c>
      <c r="AI144" s="84">
        <v>11248.85</v>
      </c>
      <c r="AJ144" s="84">
        <v>11248.85</v>
      </c>
      <c r="AK144" s="84">
        <v>11248.89</v>
      </c>
      <c r="AL144" s="84">
        <v>12860.29</v>
      </c>
      <c r="AM144" s="84">
        <v>1071.47</v>
      </c>
      <c r="AN144" s="84">
        <v>1071.47</v>
      </c>
      <c r="AO144" s="84">
        <v>1071.47</v>
      </c>
      <c r="AP144" s="84">
        <v>1071.47</v>
      </c>
      <c r="AQ144" s="84">
        <v>1071.47</v>
      </c>
      <c r="AR144" s="84">
        <v>1071.47</v>
      </c>
      <c r="AS144" s="84">
        <v>1071.9100000000001</v>
      </c>
      <c r="AT144" s="84">
        <v>1071.9100000000001</v>
      </c>
      <c r="AU144" s="84">
        <v>1071.9100000000001</v>
      </c>
      <c r="AV144" s="84">
        <v>1071.9100000000001</v>
      </c>
      <c r="AW144" s="84">
        <v>1071.9100000000001</v>
      </c>
      <c r="AX144" s="84">
        <v>1071.92</v>
      </c>
    </row>
    <row r="145" spans="1:50" x14ac:dyDescent="0.25">
      <c r="A145">
        <v>13075154</v>
      </c>
      <c r="B145">
        <v>5563</v>
      </c>
      <c r="C145" t="s">
        <v>183</v>
      </c>
      <c r="D145" s="85">
        <v>1318</v>
      </c>
      <c r="E145" s="84">
        <v>732303.34</v>
      </c>
      <c r="F145" s="84">
        <v>1312287.93</v>
      </c>
      <c r="G145" s="84">
        <v>579984.59</v>
      </c>
      <c r="H145" s="84">
        <v>1080294.0900000001</v>
      </c>
      <c r="I145">
        <v>819.65</v>
      </c>
      <c r="J145" s="84">
        <v>317715.55</v>
      </c>
      <c r="K145" s="84">
        <v>30275.200000000001</v>
      </c>
      <c r="L145" s="84">
        <v>347990.75</v>
      </c>
      <c r="M145" s="84">
        <v>28993.66</v>
      </c>
      <c r="N145" s="84">
        <v>28993.66</v>
      </c>
      <c r="O145" s="84">
        <v>28993.66</v>
      </c>
      <c r="P145" s="84">
        <v>28993.66</v>
      </c>
      <c r="Q145" s="84">
        <v>28993.66</v>
      </c>
      <c r="R145" s="84">
        <v>28993.66</v>
      </c>
      <c r="S145" s="84">
        <v>29004.79</v>
      </c>
      <c r="T145" s="84">
        <v>29004.79</v>
      </c>
      <c r="U145" s="84">
        <v>29004.79</v>
      </c>
      <c r="V145" s="84">
        <v>29004.79</v>
      </c>
      <c r="W145" s="84">
        <v>29004.79</v>
      </c>
      <c r="X145" s="84">
        <v>29004.84</v>
      </c>
      <c r="Y145" s="84">
        <v>317715.55</v>
      </c>
      <c r="Z145" s="84">
        <v>26471.22</v>
      </c>
      <c r="AA145" s="84">
        <v>26471.22</v>
      </c>
      <c r="AB145" s="84">
        <v>26471.22</v>
      </c>
      <c r="AC145" s="84">
        <v>26471.22</v>
      </c>
      <c r="AD145" s="84">
        <v>26471.22</v>
      </c>
      <c r="AE145" s="84">
        <v>26471.22</v>
      </c>
      <c r="AF145" s="84">
        <v>26481.37</v>
      </c>
      <c r="AG145" s="84">
        <v>26481.37</v>
      </c>
      <c r="AH145" s="84">
        <v>26481.37</v>
      </c>
      <c r="AI145" s="84">
        <v>26481.37</v>
      </c>
      <c r="AJ145" s="84">
        <v>26481.37</v>
      </c>
      <c r="AK145" s="84">
        <v>26481.38</v>
      </c>
      <c r="AL145" s="84">
        <v>30275.200000000001</v>
      </c>
      <c r="AM145" s="84">
        <v>2522.44</v>
      </c>
      <c r="AN145" s="84">
        <v>2522.44</v>
      </c>
      <c r="AO145" s="84">
        <v>2522.44</v>
      </c>
      <c r="AP145" s="84">
        <v>2522.44</v>
      </c>
      <c r="AQ145" s="84">
        <v>2522.44</v>
      </c>
      <c r="AR145" s="84">
        <v>2522.44</v>
      </c>
      <c r="AS145" s="84">
        <v>2523.42</v>
      </c>
      <c r="AT145" s="84">
        <v>2523.42</v>
      </c>
      <c r="AU145" s="84">
        <v>2523.42</v>
      </c>
      <c r="AV145" s="84">
        <v>2523.42</v>
      </c>
      <c r="AW145" s="84">
        <v>2523.42</v>
      </c>
      <c r="AX145" s="84">
        <v>2523.46</v>
      </c>
    </row>
    <row r="146" spans="1:50" x14ac:dyDescent="0.25">
      <c r="A146">
        <v>13075155</v>
      </c>
      <c r="B146">
        <v>5553</v>
      </c>
      <c r="C146" t="s">
        <v>86</v>
      </c>
      <c r="D146">
        <v>843</v>
      </c>
      <c r="E146" s="84">
        <v>281872.58</v>
      </c>
      <c r="F146" s="84">
        <v>839346.53</v>
      </c>
      <c r="G146" s="84">
        <v>557473.96</v>
      </c>
      <c r="H146" s="84">
        <v>616356.94999999995</v>
      </c>
      <c r="I146">
        <v>731.15</v>
      </c>
      <c r="J146" s="84">
        <v>305384.23</v>
      </c>
      <c r="K146" s="84">
        <v>29100.14</v>
      </c>
      <c r="L146" s="84">
        <v>334484.37</v>
      </c>
      <c r="M146" s="84">
        <v>27870.13</v>
      </c>
      <c r="N146" s="84">
        <v>27870.13</v>
      </c>
      <c r="O146" s="84">
        <v>27870.13</v>
      </c>
      <c r="P146" s="84">
        <v>27870.13</v>
      </c>
      <c r="Q146" s="84">
        <v>27870.13</v>
      </c>
      <c r="R146" s="84">
        <v>27870.13</v>
      </c>
      <c r="S146" s="84">
        <v>27877.26</v>
      </c>
      <c r="T146" s="84">
        <v>27877.26</v>
      </c>
      <c r="U146" s="84">
        <v>27877.26</v>
      </c>
      <c r="V146" s="84">
        <v>27877.26</v>
      </c>
      <c r="W146" s="84">
        <v>27877.26</v>
      </c>
      <c r="X146" s="84">
        <v>27877.29</v>
      </c>
      <c r="Y146" s="84">
        <v>305384.23</v>
      </c>
      <c r="Z146" s="84">
        <v>25445.43</v>
      </c>
      <c r="AA146" s="84">
        <v>25445.43</v>
      </c>
      <c r="AB146" s="84">
        <v>25445.43</v>
      </c>
      <c r="AC146" s="84">
        <v>25445.43</v>
      </c>
      <c r="AD146" s="84">
        <v>25445.43</v>
      </c>
      <c r="AE146" s="84">
        <v>25445.43</v>
      </c>
      <c r="AF146" s="84">
        <v>25451.94</v>
      </c>
      <c r="AG146" s="84">
        <v>25451.94</v>
      </c>
      <c r="AH146" s="84">
        <v>25451.94</v>
      </c>
      <c r="AI146" s="84">
        <v>25451.94</v>
      </c>
      <c r="AJ146" s="84">
        <v>25451.94</v>
      </c>
      <c r="AK146" s="84">
        <v>25451.95</v>
      </c>
      <c r="AL146" s="84">
        <v>29100.14</v>
      </c>
      <c r="AM146" s="84">
        <v>2424.6999999999998</v>
      </c>
      <c r="AN146" s="84">
        <v>2424.6999999999998</v>
      </c>
      <c r="AO146" s="84">
        <v>2424.6999999999998</v>
      </c>
      <c r="AP146" s="84">
        <v>2424.6999999999998</v>
      </c>
      <c r="AQ146" s="84">
        <v>2424.6999999999998</v>
      </c>
      <c r="AR146" s="84">
        <v>2424.6999999999998</v>
      </c>
      <c r="AS146" s="84">
        <v>2425.3200000000002</v>
      </c>
      <c r="AT146" s="84">
        <v>2425.3200000000002</v>
      </c>
      <c r="AU146" s="84">
        <v>2425.3200000000002</v>
      </c>
      <c r="AV146" s="84">
        <v>2425.3200000000002</v>
      </c>
      <c r="AW146" s="84">
        <v>2425.3200000000002</v>
      </c>
      <c r="AX146" s="84">
        <v>2425.34</v>
      </c>
    </row>
    <row r="147" spans="1:50" s="442" customFormat="1" x14ac:dyDescent="0.25">
      <c r="A147" s="442">
        <v>13075039</v>
      </c>
      <c r="C147" s="442" t="s">
        <v>41</v>
      </c>
      <c r="D147" s="443">
        <v>57286</v>
      </c>
      <c r="E147" s="444">
        <v>41045984.649999999</v>
      </c>
      <c r="F147" s="444">
        <v>65289243.920000002</v>
      </c>
      <c r="G147" s="444">
        <v>24243259.27</v>
      </c>
      <c r="H147" s="444">
        <v>55591940.210000001</v>
      </c>
      <c r="I147" s="442">
        <v>970.43</v>
      </c>
      <c r="J147" s="444">
        <v>13280457.43</v>
      </c>
      <c r="K147" s="444">
        <v>1265498.1299999999</v>
      </c>
      <c r="L147" s="444">
        <v>14545955.560000001</v>
      </c>
      <c r="M147" s="444">
        <v>1211966.43</v>
      </c>
      <c r="N147" s="444">
        <v>1211966.43</v>
      </c>
      <c r="O147" s="444">
        <v>1211966.43</v>
      </c>
      <c r="P147" s="444">
        <v>1211966.43</v>
      </c>
      <c r="Q147" s="444">
        <v>1211966.43</v>
      </c>
      <c r="R147" s="444">
        <v>1211966.43</v>
      </c>
      <c r="S147" s="444">
        <v>1212359.49</v>
      </c>
      <c r="T147" s="444">
        <v>1212359.49</v>
      </c>
      <c r="U147" s="444">
        <v>1212359.49</v>
      </c>
      <c r="V147" s="444">
        <v>1212359.49</v>
      </c>
      <c r="W147" s="444">
        <v>1212359.49</v>
      </c>
      <c r="X147" s="444">
        <v>1212359.53</v>
      </c>
      <c r="Y147" s="444">
        <v>13280457.43</v>
      </c>
      <c r="Z147" s="444">
        <v>1106525.3500000001</v>
      </c>
      <c r="AA147" s="444">
        <v>1106525.3500000001</v>
      </c>
      <c r="AB147" s="444">
        <v>1106525.3500000001</v>
      </c>
      <c r="AC147" s="444">
        <v>1106525.3500000001</v>
      </c>
      <c r="AD147" s="444">
        <v>1106525.3500000001</v>
      </c>
      <c r="AE147" s="444">
        <v>1106525.3500000001</v>
      </c>
      <c r="AF147" s="444">
        <v>1106884.22</v>
      </c>
      <c r="AG147" s="444">
        <v>1106884.22</v>
      </c>
      <c r="AH147" s="444">
        <v>1106884.22</v>
      </c>
      <c r="AI147" s="444">
        <v>1106884.22</v>
      </c>
      <c r="AJ147" s="444">
        <v>1106884.22</v>
      </c>
      <c r="AK147" s="444">
        <v>1106884.23</v>
      </c>
      <c r="AL147" s="444">
        <v>1265498.1299999999</v>
      </c>
      <c r="AM147" s="444">
        <v>105441.08</v>
      </c>
      <c r="AN147" s="444">
        <v>105441.08</v>
      </c>
      <c r="AO147" s="444">
        <v>105441.08</v>
      </c>
      <c r="AP147" s="444">
        <v>105441.08</v>
      </c>
      <c r="AQ147" s="444">
        <v>105441.08</v>
      </c>
      <c r="AR147" s="444">
        <v>105441.08</v>
      </c>
      <c r="AS147" s="444">
        <v>105475.27</v>
      </c>
      <c r="AT147" s="444">
        <v>105475.27</v>
      </c>
      <c r="AU147" s="444">
        <v>105475.27</v>
      </c>
      <c r="AV147" s="444">
        <v>105475.27</v>
      </c>
      <c r="AW147" s="444">
        <v>105475.27</v>
      </c>
      <c r="AX147" s="444">
        <v>105475.3</v>
      </c>
    </row>
    <row r="148" spans="1:50" x14ac:dyDescent="0.25">
      <c r="C148" t="s">
        <v>478</v>
      </c>
      <c r="D148">
        <f>SUM(D8:D147)</f>
        <v>238358</v>
      </c>
      <c r="E148">
        <f t="shared" ref="E148:O148" si="0">SUM(E8:E147)</f>
        <v>144808677.66999999</v>
      </c>
      <c r="F148">
        <f t="shared" si="0"/>
        <v>245576497.91999996</v>
      </c>
      <c r="G148">
        <f t="shared" si="0"/>
        <v>106203274.61999997</v>
      </c>
      <c r="H148">
        <f t="shared" si="0"/>
        <v>208530642.45000002</v>
      </c>
      <c r="I148">
        <f t="shared" si="0"/>
        <v>120113.09999999993</v>
      </c>
      <c r="J148">
        <f t="shared" si="0"/>
        <v>58178153.889999978</v>
      </c>
      <c r="K148">
        <f t="shared" si="0"/>
        <v>5543810.8899999987</v>
      </c>
      <c r="L148">
        <f t="shared" si="0"/>
        <v>63721964.780000001</v>
      </c>
      <c r="M148">
        <f t="shared" si="0"/>
        <v>5309225.5699999994</v>
      </c>
      <c r="N148">
        <f t="shared" si="0"/>
        <v>5309225.5699999994</v>
      </c>
      <c r="O148">
        <f t="shared" si="0"/>
        <v>5309225.5699999994</v>
      </c>
      <c r="P148">
        <f t="shared" ref="P148" si="1">SUM(P8:P147)</f>
        <v>5309225.5699999994</v>
      </c>
      <c r="Q148">
        <f t="shared" ref="Q148" si="2">SUM(Q8:Q147)</f>
        <v>5309225.5699999994</v>
      </c>
      <c r="R148">
        <f t="shared" ref="R148" si="3">SUM(R8:R147)</f>
        <v>5309225.5699999994</v>
      </c>
      <c r="S148">
        <f t="shared" ref="S148" si="4">SUM(S8:S147)</f>
        <v>5311101.3299999991</v>
      </c>
      <c r="T148">
        <f t="shared" ref="T148" si="5">SUM(T8:T147)</f>
        <v>5311101.3299999991</v>
      </c>
      <c r="U148">
        <f t="shared" ref="U148" si="6">SUM(U8:U147)</f>
        <v>5311101.3299999991</v>
      </c>
      <c r="V148">
        <f t="shared" ref="V148" si="7">SUM(V8:V147)</f>
        <v>5311101.3299999991</v>
      </c>
      <c r="W148">
        <f t="shared" ref="W148" si="8">SUM(W8:W147)</f>
        <v>5311101.3299999991</v>
      </c>
      <c r="X148">
        <f t="shared" ref="X148" si="9">SUM(X8:X147)</f>
        <v>5311104.7100000009</v>
      </c>
      <c r="Y148">
        <f t="shared" ref="Y148:Z148" si="10">SUM(Y8:Y147)</f>
        <v>58178153.889999978</v>
      </c>
      <c r="Z148">
        <f t="shared" si="10"/>
        <v>4847323.45</v>
      </c>
      <c r="AA148">
        <f t="shared" ref="AA148" si="11">SUM(AA8:AA147)</f>
        <v>4847323.45</v>
      </c>
      <c r="AB148">
        <f t="shared" ref="AB148" si="12">SUM(AB8:AB147)</f>
        <v>4847323.45</v>
      </c>
      <c r="AC148">
        <f t="shared" ref="AC148" si="13">SUM(AC8:AC147)</f>
        <v>4847323.45</v>
      </c>
      <c r="AD148">
        <f t="shared" ref="AD148" si="14">SUM(AD8:AD147)</f>
        <v>4847323.45</v>
      </c>
      <c r="AE148">
        <f t="shared" ref="AE148" si="15">SUM(AE8:AE147)</f>
        <v>4847323.45</v>
      </c>
      <c r="AF148">
        <f t="shared" ref="AF148" si="16">SUM(AF8:AF147)</f>
        <v>4849035.53</v>
      </c>
      <c r="AG148">
        <f t="shared" ref="AG148" si="17">SUM(AG8:AG147)</f>
        <v>4849035.53</v>
      </c>
      <c r="AH148">
        <f t="shared" ref="AH148" si="18">SUM(AH8:AH147)</f>
        <v>4849035.53</v>
      </c>
      <c r="AI148">
        <f t="shared" ref="AI148" si="19">SUM(AI8:AI147)</f>
        <v>4849035.53</v>
      </c>
      <c r="AJ148">
        <f t="shared" ref="AJ148:AK148" si="20">SUM(AJ8:AJ147)</f>
        <v>4849035.53</v>
      </c>
      <c r="AK148">
        <f t="shared" si="20"/>
        <v>4849035.540000001</v>
      </c>
      <c r="AL148">
        <f t="shared" ref="AL148" si="21">SUM(AL8:AL147)</f>
        <v>5543810.8899999987</v>
      </c>
      <c r="AM148">
        <f t="shared" ref="AM148" si="22">SUM(AM8:AM147)</f>
        <v>461902.12</v>
      </c>
      <c r="AN148">
        <f t="shared" ref="AN148" si="23">SUM(AN8:AN147)</f>
        <v>461902.12</v>
      </c>
      <c r="AO148">
        <f t="shared" ref="AO148" si="24">SUM(AO8:AO147)</f>
        <v>461902.12</v>
      </c>
      <c r="AP148">
        <f t="shared" ref="AP148" si="25">SUM(AP8:AP147)</f>
        <v>461902.12</v>
      </c>
      <c r="AQ148">
        <f t="shared" ref="AQ148" si="26">SUM(AQ8:AQ147)</f>
        <v>461902.12</v>
      </c>
      <c r="AR148">
        <f t="shared" ref="AR148" si="27">SUM(AR8:AR147)</f>
        <v>461902.12</v>
      </c>
      <c r="AS148">
        <f t="shared" ref="AS148" si="28">SUM(AS8:AS147)</f>
        <v>462065.79999999993</v>
      </c>
      <c r="AT148">
        <f t="shared" ref="AT148" si="29">SUM(AT8:AT147)</f>
        <v>462065.79999999993</v>
      </c>
      <c r="AU148">
        <f t="shared" ref="AU148:AV148" si="30">SUM(AU8:AU147)</f>
        <v>462065.79999999993</v>
      </c>
      <c r="AV148">
        <f t="shared" si="30"/>
        <v>462065.79999999993</v>
      </c>
      <c r="AW148">
        <f t="shared" ref="AW148" si="31">SUM(AW8:AW147)</f>
        <v>462065.79999999993</v>
      </c>
      <c r="AX148">
        <f t="shared" ref="AX148" si="32">SUM(AX8:AX147)</f>
        <v>462069.17</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54</vt:i4>
      </vt:variant>
    </vt:vector>
  </HeadingPairs>
  <TitlesOfParts>
    <vt:vector size="54" baseType="lpstr">
      <vt:lpstr>Saldo FAG-Umlagen</vt:lpstr>
      <vt:lpstr>Zuweisungen-Steuern-Umlagen</vt:lpstr>
      <vt:lpstr>Gemeindefinanzanalyse</vt:lpstr>
      <vt:lpstr>Veränd.Schlüsselz.</vt:lpstr>
      <vt:lpstr>Kreissicht</vt:lpstr>
      <vt:lpstr>FAg-Orientierung 1718</vt:lpstr>
      <vt:lpstr>§ 12 - 2015</vt:lpstr>
      <vt:lpstr>§ 12 - 2016</vt:lpstr>
      <vt:lpstr>§ 12 - 2017</vt:lpstr>
      <vt:lpstr>§ 12 - 2018</vt:lpstr>
      <vt:lpstr>§ 13 - 2015</vt:lpstr>
      <vt:lpstr>§ 13 - 2016</vt:lpstr>
      <vt:lpstr>§ 13 - 2017</vt:lpstr>
      <vt:lpstr>§ 13 - 2018</vt:lpstr>
      <vt:lpstr>§ 15 II - 2015</vt:lpstr>
      <vt:lpstr>§ 15 II - 2016</vt:lpstr>
      <vt:lpstr>§ 15 II - 2017</vt:lpstr>
      <vt:lpstr>§ 15 II - 2018</vt:lpstr>
      <vt:lpstr>§ 15 IV - 2015</vt:lpstr>
      <vt:lpstr>§ 15 IV - 2016</vt:lpstr>
      <vt:lpstr>§ 15 IV - 2017</vt:lpstr>
      <vt:lpstr>§ 15 IV - 2018</vt:lpstr>
      <vt:lpstr>§ 17 - 2015</vt:lpstr>
      <vt:lpstr>§ 17 - 2016</vt:lpstr>
      <vt:lpstr>§ 17 - 2017</vt:lpstr>
      <vt:lpstr>§ 17 - 2018</vt:lpstr>
      <vt:lpstr>§ 18 - 2015</vt:lpstr>
      <vt:lpstr>§ 18 - 2016</vt:lpstr>
      <vt:lpstr>§ 18 - 2017</vt:lpstr>
      <vt:lpstr>§ 18 - 2018</vt:lpstr>
      <vt:lpstr>§ 23 - 2015</vt:lpstr>
      <vt:lpstr>§ 23 - 2016</vt:lpstr>
      <vt:lpstr>§ 23 - 2017</vt:lpstr>
      <vt:lpstr>§ 23 - 2018</vt:lpstr>
      <vt:lpstr>2007</vt:lpstr>
      <vt:lpstr>2008</vt:lpstr>
      <vt:lpstr>2009</vt:lpstr>
      <vt:lpstr>2010</vt:lpstr>
      <vt:lpstr>2011</vt:lpstr>
      <vt:lpstr>2012</vt:lpstr>
      <vt:lpstr>2013</vt:lpstr>
      <vt:lpstr>2014</vt:lpstr>
      <vt:lpstr>2015</vt:lpstr>
      <vt:lpstr>2016</vt:lpstr>
      <vt:lpstr>2017</vt:lpstr>
      <vt:lpstr>Hebesätze</vt:lpstr>
      <vt:lpstr>2010-Doppik</vt:lpstr>
      <vt:lpstr>2011-Doppik</vt:lpstr>
      <vt:lpstr>Altfehlbetrag</vt:lpstr>
      <vt:lpstr>Statistik 2016</vt:lpstr>
      <vt:lpstr>Statistik 2015</vt:lpstr>
      <vt:lpstr>Statistik 2014</vt:lpstr>
      <vt:lpstr>Statistik 2013</vt:lpstr>
      <vt:lpstr>Statistik 2012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Finanzanalyse der Gemeinden zur Abwägung der Kreisumlage</dc:title>
  <dc:creator>Scheinert, Jan</dc:creator>
  <cp:keywords>Finanzanalyse der Gemeinden</cp:keywords>
  <cp:lastModifiedBy>Greier, Marika</cp:lastModifiedBy>
  <dcterms:created xsi:type="dcterms:W3CDTF">2017-11-09T07:28:55Z</dcterms:created>
  <dcterms:modified xsi:type="dcterms:W3CDTF">2017-11-23T09:10:02Z</dcterms:modified>
</cp:coreProperties>
</file>